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 activeTab="4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2" l="1"/>
  <c r="J7" i="12"/>
  <c r="G7" i="12"/>
  <c r="G6" i="12" l="1"/>
  <c r="G1" i="4"/>
  <c r="H1" i="11"/>
  <c r="G5" i="12" s="1"/>
  <c r="C6" i="12" l="1"/>
  <c r="G1" i="11"/>
  <c r="O8" i="1" l="1"/>
  <c r="O32" i="1"/>
  <c r="O38" i="1"/>
  <c r="O2" i="1"/>
  <c r="O24" i="1"/>
  <c r="O20" i="1"/>
  <c r="O29" i="1"/>
  <c r="O22" i="1"/>
  <c r="O25" i="1"/>
  <c r="O11" i="1"/>
  <c r="O30" i="1"/>
  <c r="O33" i="1"/>
  <c r="G2" i="1" l="1"/>
  <c r="G22" i="1"/>
  <c r="G24" i="1"/>
  <c r="G29" i="1"/>
  <c r="G32" i="1"/>
  <c r="G33" i="1"/>
  <c r="G38" i="1"/>
  <c r="G30" i="1"/>
  <c r="G25" i="1"/>
  <c r="G20" i="1"/>
  <c r="G11" i="1"/>
  <c r="G8" i="1"/>
  <c r="E2" i="1"/>
  <c r="E22" i="1"/>
  <c r="E24" i="1"/>
  <c r="E29" i="1"/>
  <c r="E32" i="1"/>
  <c r="E33" i="1"/>
  <c r="E38" i="1"/>
  <c r="E30" i="1"/>
  <c r="E25" i="1"/>
  <c r="E20" i="1"/>
  <c r="E11" i="1"/>
  <c r="E8" i="1"/>
  <c r="L2" i="1"/>
  <c r="L22" i="1"/>
  <c r="L24" i="1"/>
  <c r="L29" i="1"/>
  <c r="L32" i="1"/>
  <c r="L33" i="1"/>
  <c r="L38" i="1"/>
  <c r="L30" i="1"/>
  <c r="L25" i="1"/>
  <c r="L20" i="1"/>
  <c r="L11" i="1"/>
  <c r="L8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F21" i="1" l="1"/>
  <c r="F42" i="1"/>
  <c r="F25" i="1"/>
  <c r="F7" i="1"/>
  <c r="F22" i="1"/>
  <c r="F43" i="1"/>
  <c r="F23" i="1"/>
  <c r="F5" i="1"/>
  <c r="F9" i="1"/>
  <c r="F24" i="1"/>
  <c r="F44" i="1"/>
  <c r="F20" i="1"/>
  <c r="F10" i="1"/>
  <c r="F38" i="1"/>
  <c r="F27" i="1"/>
  <c r="F46" i="1"/>
  <c r="F19" i="1"/>
  <c r="F14" i="1"/>
  <c r="F29" i="1"/>
  <c r="F45" i="1"/>
  <c r="F16" i="1"/>
  <c r="F17" i="1"/>
  <c r="F2" i="1"/>
  <c r="F32" i="1"/>
  <c r="F41" i="1"/>
  <c r="F15" i="1"/>
  <c r="F3" i="1"/>
  <c r="F33" i="1"/>
  <c r="F39" i="1"/>
  <c r="F4" i="1"/>
  <c r="F35" i="1"/>
  <c r="F34" i="1"/>
  <c r="F13" i="1"/>
  <c r="F6" i="1"/>
  <c r="F36" i="1"/>
  <c r="F31" i="1"/>
  <c r="F11" i="1"/>
  <c r="F12" i="1"/>
  <c r="F37" i="1"/>
  <c r="F30" i="1"/>
  <c r="F18" i="1"/>
  <c r="F40" i="1"/>
  <c r="F26" i="1"/>
  <c r="F8" i="1"/>
  <c r="F28" i="1"/>
  <c r="D18" i="1"/>
  <c r="D40" i="1"/>
  <c r="D26" i="1"/>
  <c r="D8" i="1"/>
  <c r="D10" i="1"/>
  <c r="D21" i="1"/>
  <c r="D42" i="1"/>
  <c r="D25" i="1"/>
  <c r="D7" i="1"/>
  <c r="D22" i="1"/>
  <c r="D43" i="1"/>
  <c r="D23" i="1"/>
  <c r="D5" i="1"/>
  <c r="D24" i="1"/>
  <c r="D44" i="1"/>
  <c r="D20" i="1"/>
  <c r="D14" i="1"/>
  <c r="D17" i="1"/>
  <c r="D27" i="1"/>
  <c r="D46" i="1"/>
  <c r="D19" i="1"/>
  <c r="D16" i="1"/>
  <c r="D29" i="1"/>
  <c r="D45" i="1"/>
  <c r="D32" i="1"/>
  <c r="D41" i="1"/>
  <c r="D15" i="1"/>
  <c r="D33" i="1"/>
  <c r="D9" i="1"/>
  <c r="D3" i="1"/>
  <c r="D39" i="1"/>
  <c r="D4" i="1"/>
  <c r="D35" i="1"/>
  <c r="D34" i="1"/>
  <c r="D13" i="1"/>
  <c r="D38" i="1"/>
  <c r="D6" i="1"/>
  <c r="D36" i="1"/>
  <c r="D31" i="1"/>
  <c r="D11" i="1"/>
  <c r="D2" i="1"/>
  <c r="D12" i="1"/>
  <c r="D37" i="1"/>
  <c r="D30" i="1"/>
  <c r="D28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M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F16" i="3" l="1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M34" i="1"/>
  <c r="M17" i="1"/>
  <c r="M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F16" i="2" l="1"/>
  <c r="G266" i="3"/>
  <c r="G267" i="3"/>
  <c r="G268" i="3"/>
  <c r="G269" i="3"/>
  <c r="G270" i="3"/>
  <c r="G271" i="3"/>
  <c r="I6" i="1" s="1"/>
  <c r="G272" i="3"/>
  <c r="G265" i="3"/>
  <c r="G261" i="3"/>
  <c r="G273" i="3"/>
  <c r="G262" i="3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I28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I17" i="1" s="1"/>
  <c r="G248" i="3"/>
  <c r="G260" i="3"/>
  <c r="G249" i="3"/>
  <c r="G250" i="3"/>
  <c r="G253" i="3"/>
  <c r="G239" i="3"/>
  <c r="I3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195" i="3"/>
  <c r="F184" i="3"/>
  <c r="F185" i="3"/>
  <c r="F197" i="3"/>
  <c r="F186" i="3"/>
  <c r="F198" i="3"/>
  <c r="F187" i="3"/>
  <c r="F199" i="3"/>
  <c r="F188" i="3"/>
  <c r="F200" i="3"/>
  <c r="F190" i="3"/>
  <c r="F191" i="3"/>
  <c r="F203" i="3"/>
  <c r="F192" i="3"/>
  <c r="F204" i="3"/>
  <c r="F181" i="3"/>
  <c r="F193" i="3"/>
  <c r="F205" i="3"/>
  <c r="F233" i="3"/>
  <c r="F229" i="3"/>
  <c r="F266" i="3"/>
  <c r="F267" i="3"/>
  <c r="F268" i="3"/>
  <c r="F269" i="3"/>
  <c r="F270" i="3"/>
  <c r="F271" i="3"/>
  <c r="H6" i="1" s="1"/>
  <c r="K6" i="1" s="1"/>
  <c r="F272" i="3"/>
  <c r="F261" i="3"/>
  <c r="F273" i="3"/>
  <c r="F262" i="3"/>
  <c r="F274" i="3"/>
  <c r="F263" i="3"/>
  <c r="F264" i="3"/>
  <c r="F265" i="3"/>
  <c r="F260" i="3"/>
  <c r="F249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I3" i="1" l="1"/>
  <c r="F259" i="3"/>
  <c r="H17" i="1" s="1"/>
  <c r="K17" i="1" s="1"/>
  <c r="F247" i="3"/>
  <c r="F242" i="3"/>
  <c r="F202" i="3"/>
  <c r="F196" i="3"/>
  <c r="H28" i="1" s="1"/>
  <c r="K28" i="1" s="1"/>
  <c r="F189" i="3"/>
  <c r="F206" i="3"/>
  <c r="F238" i="3"/>
  <c r="F236" i="3"/>
  <c r="F237" i="3"/>
  <c r="F235" i="3"/>
  <c r="F201" i="3"/>
  <c r="F232" i="3"/>
  <c r="I19" i="1"/>
  <c r="F222" i="3"/>
  <c r="F212" i="3"/>
  <c r="J6" i="1"/>
  <c r="F211" i="3"/>
  <c r="F210" i="3"/>
  <c r="F221" i="3"/>
  <c r="F208" i="3"/>
  <c r="F219" i="3"/>
  <c r="F217" i="3"/>
  <c r="F207" i="3"/>
  <c r="F216" i="3"/>
  <c r="F220" i="3"/>
  <c r="F215" i="3"/>
  <c r="F214" i="3"/>
  <c r="H19" i="1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H3" i="1" s="1"/>
  <c r="F245" i="3"/>
  <c r="F252" i="3"/>
  <c r="F243" i="3"/>
  <c r="F240" i="3"/>
  <c r="F256" i="3"/>
  <c r="F239" i="3"/>
  <c r="H34" i="1" s="1"/>
  <c r="K34" i="1" s="1"/>
  <c r="F244" i="3"/>
  <c r="F248" i="3"/>
  <c r="F251" i="3"/>
  <c r="F255" i="3"/>
  <c r="N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M28" i="1"/>
  <c r="M19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3" i="1" l="1"/>
  <c r="K19" i="1"/>
  <c r="F165" i="3"/>
  <c r="J28" i="1"/>
  <c r="F179" i="3"/>
  <c r="F167" i="3"/>
  <c r="F164" i="3"/>
  <c r="F175" i="3"/>
  <c r="F163" i="3"/>
  <c r="J19" i="1"/>
  <c r="J17" i="1"/>
  <c r="N34" i="1"/>
  <c r="J34" i="1"/>
  <c r="N3" i="1"/>
  <c r="J3" i="1"/>
  <c r="N17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N19" i="1"/>
  <c r="N28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F150" i="3" l="1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I4" i="1" s="1"/>
  <c r="G140" i="3"/>
  <c r="I8" i="1" s="1"/>
  <c r="G129" i="3"/>
  <c r="G130" i="3"/>
  <c r="G131" i="3"/>
  <c r="G132" i="3"/>
  <c r="G133" i="3"/>
  <c r="F158" i="3"/>
  <c r="F13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J1" i="3" l="1"/>
  <c r="C3" i="12" s="1"/>
  <c r="F128" i="3"/>
  <c r="H4" i="1" s="1"/>
  <c r="K4" i="1" s="1"/>
  <c r="F138" i="3"/>
  <c r="F140" i="3"/>
  <c r="H8" i="1" s="1"/>
  <c r="K8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J4" i="1" l="1"/>
  <c r="J8" i="1"/>
  <c r="F7" i="2"/>
  <c r="F103" i="3" s="1"/>
  <c r="G98" i="3"/>
  <c r="I33" i="1" s="1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H44" i="1" s="1"/>
  <c r="K44" i="1" s="1"/>
  <c r="G110" i="3"/>
  <c r="I44" i="1" s="1"/>
  <c r="G122" i="3"/>
  <c r="G121" i="3"/>
  <c r="G111" i="3"/>
  <c r="G112" i="3"/>
  <c r="G113" i="3"/>
  <c r="I46" i="1" s="1"/>
  <c r="G114" i="3"/>
  <c r="G115" i="3"/>
  <c r="G116" i="3"/>
  <c r="I23" i="1" s="1"/>
  <c r="G109" i="3"/>
  <c r="I16" i="1" s="1"/>
  <c r="G105" i="3"/>
  <c r="I31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I25" i="1" s="1"/>
  <c r="G53" i="3"/>
  <c r="G42" i="3"/>
  <c r="G54" i="3"/>
  <c r="G43" i="3"/>
  <c r="G55" i="3"/>
  <c r="G37" i="3"/>
  <c r="I39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I14" i="1" s="1"/>
  <c r="G58" i="3"/>
  <c r="G70" i="3"/>
  <c r="G59" i="3"/>
  <c r="G71" i="3"/>
  <c r="G60" i="3"/>
  <c r="F3" i="2"/>
  <c r="F26" i="3" s="1"/>
  <c r="G26" i="3"/>
  <c r="I20" i="1" s="1"/>
  <c r="G27" i="3"/>
  <c r="G28" i="3"/>
  <c r="G17" i="3"/>
  <c r="G29" i="3"/>
  <c r="G18" i="3"/>
  <c r="I15" i="1" s="1"/>
  <c r="G30" i="3"/>
  <c r="I18" i="1" s="1"/>
  <c r="G19" i="3"/>
  <c r="G31" i="3"/>
  <c r="G20" i="3"/>
  <c r="I42" i="1" s="1"/>
  <c r="G32" i="3"/>
  <c r="G21" i="3"/>
  <c r="G33" i="3"/>
  <c r="G22" i="3"/>
  <c r="I26" i="1" s="1"/>
  <c r="G34" i="3"/>
  <c r="G23" i="3"/>
  <c r="G35" i="3"/>
  <c r="G24" i="3"/>
  <c r="I35" i="1" s="1"/>
  <c r="G36" i="3"/>
  <c r="I40" i="1" s="1"/>
  <c r="G25" i="3"/>
  <c r="F6" i="2"/>
  <c r="F82" i="3" s="1"/>
  <c r="G74" i="3"/>
  <c r="G86" i="3"/>
  <c r="G75" i="3"/>
  <c r="G76" i="3"/>
  <c r="G77" i="3"/>
  <c r="G78" i="3"/>
  <c r="G79" i="3"/>
  <c r="G80" i="3"/>
  <c r="G81" i="3"/>
  <c r="I30" i="1" s="1"/>
  <c r="G82" i="3"/>
  <c r="G85" i="3"/>
  <c r="G83" i="3"/>
  <c r="G72" i="3"/>
  <c r="G84" i="3"/>
  <c r="G73" i="3"/>
  <c r="F113" i="3"/>
  <c r="H46" i="1" s="1"/>
  <c r="F114" i="3"/>
  <c r="F115" i="3"/>
  <c r="F116" i="3"/>
  <c r="H23" i="1" s="1"/>
  <c r="F75" i="3"/>
  <c r="F72" i="3"/>
  <c r="F84" i="3"/>
  <c r="F85" i="3"/>
  <c r="F64" i="3"/>
  <c r="F66" i="3"/>
  <c r="F67" i="3"/>
  <c r="F56" i="3"/>
  <c r="F68" i="3"/>
  <c r="F57" i="3"/>
  <c r="F69" i="3"/>
  <c r="F58" i="3"/>
  <c r="F70" i="3"/>
  <c r="F60" i="3"/>
  <c r="F98" i="3"/>
  <c r="F100" i="3"/>
  <c r="F87" i="3"/>
  <c r="F88" i="3"/>
  <c r="F89" i="3"/>
  <c r="F90" i="3"/>
  <c r="F102" i="3"/>
  <c r="F91" i="3"/>
  <c r="F92" i="3"/>
  <c r="F104" i="3"/>
  <c r="F93" i="3"/>
  <c r="F94" i="3"/>
  <c r="F96" i="3"/>
  <c r="F97" i="3"/>
  <c r="F38" i="3"/>
  <c r="F52" i="3"/>
  <c r="F39" i="3"/>
  <c r="F51" i="3"/>
  <c r="F40" i="3"/>
  <c r="F41" i="3"/>
  <c r="H25" i="1" s="1"/>
  <c r="K25" i="1" s="1"/>
  <c r="F42" i="3"/>
  <c r="F54" i="3"/>
  <c r="F43" i="3"/>
  <c r="F55" i="3"/>
  <c r="F44" i="3"/>
  <c r="F46" i="3"/>
  <c r="F47" i="3"/>
  <c r="F48" i="3"/>
  <c r="F37" i="3"/>
  <c r="H39" i="1" s="1"/>
  <c r="F49" i="3"/>
  <c r="F20" i="3"/>
  <c r="F21" i="3"/>
  <c r="M4" i="1"/>
  <c r="N4" i="1" s="1"/>
  <c r="K23" i="1" l="1"/>
  <c r="K39" i="1"/>
  <c r="K46" i="1"/>
  <c r="F121" i="3"/>
  <c r="F112" i="3"/>
  <c r="I22" i="1"/>
  <c r="F109" i="3"/>
  <c r="H16" i="1" s="1"/>
  <c r="K16" i="1" s="1"/>
  <c r="F108" i="3"/>
  <c r="F61" i="3"/>
  <c r="F65" i="3"/>
  <c r="F119" i="3"/>
  <c r="F111" i="3"/>
  <c r="F118" i="3"/>
  <c r="F120" i="3"/>
  <c r="H13" i="1" s="1"/>
  <c r="F122" i="3"/>
  <c r="H43" i="1" s="1"/>
  <c r="F71" i="3"/>
  <c r="F63" i="3"/>
  <c r="F106" i="3"/>
  <c r="F59" i="3"/>
  <c r="F105" i="3"/>
  <c r="H31" i="1" s="1"/>
  <c r="K31" i="1" s="1"/>
  <c r="I21" i="1"/>
  <c r="I10" i="1"/>
  <c r="I29" i="1"/>
  <c r="I36" i="1"/>
  <c r="I7" i="1"/>
  <c r="I37" i="1"/>
  <c r="I45" i="1"/>
  <c r="I27" i="1"/>
  <c r="I43" i="1"/>
  <c r="I24" i="1"/>
  <c r="I32" i="1"/>
  <c r="I11" i="1"/>
  <c r="I5" i="1"/>
  <c r="F23" i="3"/>
  <c r="H21" i="1" s="1"/>
  <c r="F117" i="3"/>
  <c r="H12" i="1" s="1"/>
  <c r="I9" i="1"/>
  <c r="I12" i="1"/>
  <c r="I2" i="1"/>
  <c r="I13" i="1"/>
  <c r="I38" i="1"/>
  <c r="I41" i="1"/>
  <c r="J44" i="1"/>
  <c r="J31" i="1"/>
  <c r="J25" i="1"/>
  <c r="J23" i="1"/>
  <c r="J39" i="1"/>
  <c r="J46" i="1"/>
  <c r="H33" i="1"/>
  <c r="K33" i="1" s="1"/>
  <c r="F34" i="3"/>
  <c r="F36" i="3"/>
  <c r="F45" i="3"/>
  <c r="F50" i="3"/>
  <c r="F76" i="3"/>
  <c r="F30" i="3"/>
  <c r="H18" i="1" s="1"/>
  <c r="K18" i="1" s="1"/>
  <c r="F27" i="3"/>
  <c r="F107" i="3"/>
  <c r="H32" i="1"/>
  <c r="F32" i="3"/>
  <c r="H5" i="1" s="1"/>
  <c r="K5" i="1" s="1"/>
  <c r="F86" i="3"/>
  <c r="F18" i="3"/>
  <c r="H15" i="1" s="1"/>
  <c r="K15" i="1" s="1"/>
  <c r="F31" i="3"/>
  <c r="F24" i="3"/>
  <c r="H35" i="1" s="1"/>
  <c r="K35" i="1" s="1"/>
  <c r="F19" i="3"/>
  <c r="H41" i="1" s="1"/>
  <c r="K41" i="1" s="1"/>
  <c r="H27" i="1"/>
  <c r="F101" i="3"/>
  <c r="F73" i="3"/>
  <c r="H36" i="1" s="1"/>
  <c r="F74" i="3"/>
  <c r="H11" i="1" s="1"/>
  <c r="K11" i="1" s="1"/>
  <c r="F25" i="3"/>
  <c r="H38" i="1" s="1"/>
  <c r="K38" i="1" s="1"/>
  <c r="F17" i="3"/>
  <c r="F95" i="3"/>
  <c r="F99" i="3"/>
  <c r="F83" i="3"/>
  <c r="F81" i="3"/>
  <c r="H30" i="1" s="1"/>
  <c r="K30" i="1" s="1"/>
  <c r="F80" i="3"/>
  <c r="H14" i="1" s="1"/>
  <c r="K14" i="1" s="1"/>
  <c r="F79" i="3"/>
  <c r="H45" i="1" s="1"/>
  <c r="K45" i="1" s="1"/>
  <c r="F78" i="3"/>
  <c r="F33" i="3"/>
  <c r="F77" i="3"/>
  <c r="F35" i="3"/>
  <c r="H7" i="1" s="1"/>
  <c r="K7" i="1" s="1"/>
  <c r="F29" i="3"/>
  <c r="H22" i="1"/>
  <c r="K22" i="1" s="1"/>
  <c r="F22" i="3"/>
  <c r="H26" i="1" s="1"/>
  <c r="K26" i="1" s="1"/>
  <c r="F28" i="3"/>
  <c r="H29" i="1" s="1"/>
  <c r="K29" i="1" s="1"/>
  <c r="H2" i="1"/>
  <c r="H42" i="1"/>
  <c r="K42" i="1" s="1"/>
  <c r="M8" i="1"/>
  <c r="M31" i="1"/>
  <c r="M16" i="1"/>
  <c r="M44" i="1"/>
  <c r="M46" i="1"/>
  <c r="M23" i="1"/>
  <c r="M11" i="1"/>
  <c r="M18" i="1"/>
  <c r="M14" i="1"/>
  <c r="M7" i="1"/>
  <c r="M29" i="1"/>
  <c r="M9" i="1"/>
  <c r="M15" i="1"/>
  <c r="M30" i="1"/>
  <c r="M26" i="1"/>
  <c r="M36" i="1"/>
  <c r="M20" i="1"/>
  <c r="M25" i="1"/>
  <c r="M13" i="1"/>
  <c r="M5" i="1"/>
  <c r="M24" i="1"/>
  <c r="M37" i="1"/>
  <c r="M21" i="1"/>
  <c r="M42" i="1"/>
  <c r="M41" i="1"/>
  <c r="M43" i="1"/>
  <c r="M40" i="1"/>
  <c r="M35" i="1"/>
  <c r="M33" i="1"/>
  <c r="M2" i="1"/>
  <c r="M27" i="1"/>
  <c r="M39" i="1"/>
  <c r="M22" i="1"/>
  <c r="M12" i="1"/>
  <c r="M38" i="1"/>
  <c r="M32" i="1"/>
  <c r="M45" i="1"/>
  <c r="M10" i="1"/>
  <c r="J16" i="1" l="1"/>
  <c r="K12" i="1"/>
  <c r="K32" i="1"/>
  <c r="K21" i="1"/>
  <c r="K36" i="1"/>
  <c r="K13" i="1"/>
  <c r="K2" i="1"/>
  <c r="K27" i="1"/>
  <c r="J43" i="1"/>
  <c r="K43" i="1"/>
  <c r="H10" i="1"/>
  <c r="K10" i="1" s="1"/>
  <c r="J26" i="1"/>
  <c r="J15" i="1"/>
  <c r="J21" i="1"/>
  <c r="J5" i="1"/>
  <c r="J22" i="1"/>
  <c r="J12" i="1"/>
  <c r="J32" i="1"/>
  <c r="J38" i="1"/>
  <c r="J13" i="1"/>
  <c r="J33" i="1"/>
  <c r="J7" i="1"/>
  <c r="J11" i="1"/>
  <c r="J30" i="1"/>
  <c r="J36" i="1"/>
  <c r="J29" i="1"/>
  <c r="J18" i="1"/>
  <c r="J27" i="1"/>
  <c r="J42" i="1"/>
  <c r="J45" i="1"/>
  <c r="J41" i="1"/>
  <c r="J2" i="1"/>
  <c r="J14" i="1"/>
  <c r="J35" i="1"/>
  <c r="H20" i="1"/>
  <c r="K20" i="1" s="1"/>
  <c r="N8" i="1"/>
  <c r="R1" i="1"/>
  <c r="C5" i="12" s="1"/>
  <c r="C7" i="12" s="1"/>
  <c r="H40" i="1"/>
  <c r="K40" i="1" s="1"/>
  <c r="H9" i="1"/>
  <c r="K9" i="1" s="1"/>
  <c r="H24" i="1"/>
  <c r="K24" i="1" s="1"/>
  <c r="H37" i="1"/>
  <c r="K37" i="1" s="1"/>
  <c r="N31" i="1"/>
  <c r="N16" i="1"/>
  <c r="N23" i="1"/>
  <c r="N44" i="1"/>
  <c r="J10" i="1" l="1"/>
  <c r="J37" i="1"/>
  <c r="J9" i="1"/>
  <c r="J24" i="1"/>
  <c r="J40" i="1"/>
  <c r="J20" i="1"/>
  <c r="N46" i="1"/>
  <c r="N30" i="1"/>
  <c r="N33" i="1"/>
  <c r="N14" i="1" l="1"/>
  <c r="N43" i="1"/>
  <c r="N45" i="1"/>
  <c r="N39" i="1" l="1"/>
  <c r="N35" i="1"/>
  <c r="N25" i="1"/>
  <c r="N11" i="1"/>
  <c r="N32" i="1"/>
  <c r="N22" i="1"/>
  <c r="N24" i="1"/>
  <c r="N9" i="1"/>
  <c r="N21" i="1"/>
  <c r="N15" i="1"/>
  <c r="N5" i="1"/>
  <c r="N10" i="1"/>
  <c r="N27" i="1"/>
  <c r="N42" i="1"/>
  <c r="N20" i="1"/>
  <c r="N12" i="1"/>
  <c r="N38" i="1"/>
  <c r="N36" i="1"/>
  <c r="N37" i="1"/>
  <c r="N2" i="1"/>
  <c r="N29" i="1"/>
  <c r="N7" i="1"/>
  <c r="N40" i="1"/>
  <c r="N13" i="1" l="1"/>
  <c r="N18" i="1"/>
  <c r="N41" i="1"/>
  <c r="N26" i="1"/>
  <c r="O35" i="1" s="1"/>
  <c r="O41" i="1" l="1"/>
  <c r="O27" i="1"/>
  <c r="O10" i="1"/>
  <c r="O9" i="1"/>
  <c r="O15" i="1"/>
  <c r="O21" i="1"/>
  <c r="O39" i="1"/>
  <c r="O26" i="1"/>
  <c r="O6" i="1"/>
  <c r="O42" i="1"/>
  <c r="O18" i="1"/>
  <c r="O46" i="1"/>
  <c r="O45" i="1"/>
  <c r="O16" i="1"/>
  <c r="O43" i="1"/>
  <c r="O31" i="1"/>
  <c r="O14" i="1"/>
  <c r="O3" i="1"/>
  <c r="O34" i="1"/>
  <c r="O17" i="1"/>
  <c r="O28" i="1"/>
  <c r="O19" i="1"/>
  <c r="O4" i="1"/>
  <c r="O44" i="1"/>
  <c r="O23" i="1"/>
  <c r="O12" i="1"/>
  <c r="O13" i="1"/>
  <c r="O7" i="1"/>
  <c r="O5" i="1"/>
  <c r="O36" i="1"/>
  <c r="O40" i="1"/>
  <c r="O37" i="1"/>
  <c r="G26" i="1"/>
  <c r="E28" i="1"/>
  <c r="L43" i="1"/>
  <c r="G17" i="1"/>
  <c r="E12" i="1"/>
  <c r="E17" i="1"/>
  <c r="L39" i="1"/>
  <c r="L35" i="1"/>
  <c r="L3" i="1"/>
  <c r="L28" i="1"/>
  <c r="L41" i="1"/>
  <c r="L34" i="1"/>
  <c r="E23" i="1"/>
  <c r="E34" i="1"/>
  <c r="E21" i="1"/>
  <c r="E37" i="1"/>
  <c r="L45" i="1"/>
  <c r="L5" i="1"/>
  <c r="G18" i="1"/>
  <c r="G4" i="1"/>
  <c r="G36" i="1"/>
  <c r="E35" i="1"/>
  <c r="G6" i="1"/>
  <c r="G39" i="1"/>
  <c r="L19" i="1"/>
  <c r="L6" i="1"/>
  <c r="G35" i="1"/>
  <c r="E43" i="1"/>
  <c r="E19" i="1"/>
  <c r="E6" i="1"/>
  <c r="L46" i="1"/>
  <c r="G45" i="1"/>
  <c r="E36" i="1"/>
  <c r="L18" i="1"/>
  <c r="G21" i="1"/>
  <c r="L7" i="1"/>
  <c r="L40" i="1"/>
  <c r="E7" i="1"/>
  <c r="L21" i="1"/>
  <c r="E5" i="1"/>
  <c r="G23" i="1"/>
  <c r="L10" i="1"/>
  <c r="G42" i="1"/>
  <c r="E46" i="1"/>
  <c r="E15" i="1"/>
  <c r="G12" i="1"/>
  <c r="E39" i="1"/>
  <c r="G5" i="1"/>
  <c r="E27" i="1"/>
  <c r="L42" i="1"/>
  <c r="L16" i="1"/>
  <c r="G16" i="1"/>
  <c r="G27" i="1"/>
  <c r="E42" i="1"/>
  <c r="E4" i="1"/>
  <c r="L27" i="1"/>
  <c r="L4" i="1"/>
  <c r="G14" i="1"/>
  <c r="L14" i="1"/>
  <c r="E26" i="1"/>
  <c r="L13" i="1"/>
  <c r="L9" i="1"/>
  <c r="E45" i="1"/>
  <c r="E44" i="1"/>
  <c r="G28" i="1"/>
  <c r="G3" i="1"/>
  <c r="E9" i="1"/>
  <c r="L15" i="1"/>
  <c r="G31" i="1"/>
  <c r="E41" i="1"/>
  <c r="L12" i="1"/>
  <c r="L31" i="1"/>
  <c r="G46" i="1"/>
  <c r="G44" i="1"/>
  <c r="G19" i="1"/>
  <c r="L36" i="1"/>
  <c r="G40" i="1"/>
  <c r="L23" i="1"/>
  <c r="E3" i="1"/>
  <c r="E13" i="1"/>
  <c r="E10" i="1"/>
  <c r="E40" i="1"/>
  <c r="G13" i="1"/>
  <c r="L17" i="1"/>
  <c r="L26" i="1"/>
  <c r="E14" i="1"/>
  <c r="E18" i="1"/>
  <c r="G34" i="1"/>
  <c r="G10" i="1"/>
  <c r="G43" i="1"/>
  <c r="G7" i="1"/>
  <c r="E16" i="1"/>
  <c r="L44" i="1"/>
  <c r="E31" i="1"/>
  <c r="G41" i="1"/>
  <c r="G15" i="1"/>
  <c r="G37" i="1"/>
  <c r="L37" i="1"/>
  <c r="G9" i="1"/>
  <c r="L21" i="7" l="1"/>
  <c r="M21" i="7" s="1" a="1"/>
  <c r="M21" i="7" s="1"/>
  <c r="T21" i="7" s="1"/>
  <c r="L22" i="7"/>
  <c r="M22" i="7" s="1" a="1"/>
  <c r="M22" i="7" s="1"/>
  <c r="T22" i="7" s="1"/>
  <c r="L23" i="7"/>
  <c r="M23" i="7" s="1" a="1"/>
  <c r="M23" i="7" s="1"/>
  <c r="T23" i="7" s="1"/>
  <c r="L24" i="7"/>
  <c r="M24" i="7" s="1" a="1"/>
  <c r="M24" i="7" s="1"/>
  <c r="T24" i="7" s="1"/>
  <c r="L20" i="7"/>
  <c r="M20" i="7" s="1" a="1"/>
  <c r="M20" i="7" s="1"/>
  <c r="T20" i="7" s="1"/>
  <c r="B21" i="7"/>
  <c r="C21" i="7" s="1" a="1"/>
  <c r="C21" i="7" s="1"/>
  <c r="J21" i="7" s="1"/>
  <c r="B23" i="7"/>
  <c r="C23" i="7" s="1" a="1"/>
  <c r="C23" i="7" s="1"/>
  <c r="J23" i="7" s="1"/>
  <c r="B24" i="7"/>
  <c r="C24" i="7" s="1" a="1"/>
  <c r="C24" i="7" s="1"/>
  <c r="J24" i="7" s="1"/>
  <c r="B20" i="7"/>
  <c r="C20" i="7" s="1" a="1"/>
  <c r="C20" i="7" s="1"/>
  <c r="J20" i="7" s="1"/>
  <c r="B22" i="7"/>
  <c r="C22" i="7" s="1" a="1"/>
  <c r="C22" i="7" s="1"/>
  <c r="J22" i="7" s="1"/>
  <c r="B16" i="7"/>
  <c r="B7" i="7"/>
  <c r="B6" i="7"/>
  <c r="B14" i="7"/>
  <c r="B4" i="7"/>
  <c r="C4" i="7" s="1" a="1"/>
  <c r="C4" i="7" s="1"/>
  <c r="B13" i="7"/>
  <c r="L12" i="7"/>
  <c r="M12" i="7" s="1" a="1"/>
  <c r="M12" i="7" s="1"/>
  <c r="T12" i="7" s="1"/>
  <c r="L16" i="7"/>
  <c r="M16" i="7" s="1" a="1"/>
  <c r="M16" i="7" s="1"/>
  <c r="T16" i="7" s="1"/>
  <c r="L14" i="7"/>
  <c r="M14" i="7" s="1" a="1"/>
  <c r="M14" i="7" s="1"/>
  <c r="T14" i="7" s="1"/>
  <c r="L15" i="7"/>
  <c r="M15" i="7" s="1" a="1"/>
  <c r="M15" i="7" s="1"/>
  <c r="T15" i="7" s="1"/>
  <c r="L13" i="7"/>
  <c r="M13" i="7" s="1" a="1"/>
  <c r="M13" i="7" s="1"/>
  <c r="T13" i="7" s="1"/>
  <c r="B12" i="7"/>
  <c r="L8" i="7"/>
  <c r="B8" i="7"/>
  <c r="L7" i="7"/>
  <c r="B5" i="7"/>
  <c r="C5" i="7" s="1" a="1"/>
  <c r="C5" i="7" s="1"/>
  <c r="J5" i="7" s="1"/>
  <c r="L6" i="7"/>
  <c r="M6" i="7" s="1" a="1"/>
  <c r="M6" i="7" s="1"/>
  <c r="T6" i="7" s="1"/>
  <c r="L5" i="7"/>
  <c r="M5" i="7" s="1" a="1"/>
  <c r="M5" i="7" s="1"/>
  <c r="T5" i="7" s="1"/>
  <c r="B15" i="7"/>
  <c r="L4" i="7"/>
  <c r="M4" i="7" s="1" a="1"/>
  <c r="M4" i="7" s="1"/>
  <c r="T4" i="7" s="1"/>
  <c r="I4" i="7" l="1"/>
  <c r="J4" i="7"/>
  <c r="C7" i="7" a="1"/>
  <c r="C7" i="7" s="1"/>
  <c r="C8" i="7" a="1"/>
  <c r="C8" i="7" s="1"/>
  <c r="N20" i="7"/>
  <c r="R20" i="7"/>
  <c r="O20" i="7"/>
  <c r="P20" i="7"/>
  <c r="Q20" i="7"/>
  <c r="S20" i="7"/>
  <c r="U20" i="7"/>
  <c r="N24" i="7"/>
  <c r="P24" i="7"/>
  <c r="O24" i="7"/>
  <c r="R24" i="7"/>
  <c r="Q24" i="7"/>
  <c r="S24" i="7"/>
  <c r="U24" i="7"/>
  <c r="N23" i="7"/>
  <c r="O23" i="7"/>
  <c r="P23" i="7"/>
  <c r="R23" i="7"/>
  <c r="Q23" i="7"/>
  <c r="S23" i="7"/>
  <c r="U23" i="7"/>
  <c r="N22" i="7"/>
  <c r="R22" i="7"/>
  <c r="P22" i="7"/>
  <c r="O22" i="7"/>
  <c r="Q22" i="7"/>
  <c r="S22" i="7"/>
  <c r="U22" i="7"/>
  <c r="N21" i="7"/>
  <c r="O21" i="7"/>
  <c r="R21" i="7"/>
  <c r="P21" i="7"/>
  <c r="Q21" i="7"/>
  <c r="S21" i="7"/>
  <c r="U21" i="7"/>
  <c r="N12" i="7"/>
  <c r="O12" i="7"/>
  <c r="P12" i="7"/>
  <c r="R12" i="7"/>
  <c r="Q12" i="7"/>
  <c r="S12" i="7"/>
  <c r="U12" i="7"/>
  <c r="C13" i="7" a="1"/>
  <c r="C13" i="7" s="1"/>
  <c r="C14" i="7" a="1"/>
  <c r="C14" i="7" s="1"/>
  <c r="C16" i="7" a="1"/>
  <c r="C16" i="7" s="1"/>
  <c r="C15" i="7" a="1"/>
  <c r="C15" i="7" s="1"/>
  <c r="C12" i="7" a="1"/>
  <c r="C12" i="7" s="1"/>
  <c r="N13" i="7"/>
  <c r="P13" i="7"/>
  <c r="R13" i="7"/>
  <c r="O13" i="7"/>
  <c r="Q13" i="7"/>
  <c r="S13" i="7"/>
  <c r="U13" i="7"/>
  <c r="N15" i="7"/>
  <c r="R15" i="7"/>
  <c r="P15" i="7"/>
  <c r="O15" i="7"/>
  <c r="Q15" i="7"/>
  <c r="S15" i="7"/>
  <c r="U15" i="7"/>
  <c r="N14" i="7"/>
  <c r="O14" i="7"/>
  <c r="P14" i="7"/>
  <c r="R14" i="7"/>
  <c r="Q14" i="7"/>
  <c r="S14" i="7"/>
  <c r="U14" i="7"/>
  <c r="N16" i="7"/>
  <c r="R16" i="7"/>
  <c r="O16" i="7"/>
  <c r="P16" i="7"/>
  <c r="Q16" i="7"/>
  <c r="S16" i="7"/>
  <c r="U16" i="7"/>
  <c r="M8" i="7" a="1"/>
  <c r="M8" i="7" s="1"/>
  <c r="M7" i="7" a="1"/>
  <c r="M7" i="7" s="1"/>
  <c r="U4" i="7"/>
  <c r="S4" i="7"/>
  <c r="R4" i="7"/>
  <c r="Q4" i="7"/>
  <c r="P4" i="7"/>
  <c r="O4" i="7"/>
  <c r="N4" i="7"/>
  <c r="S6" i="7"/>
  <c r="R6" i="7"/>
  <c r="Q6" i="7"/>
  <c r="P6" i="7"/>
  <c r="O6" i="7"/>
  <c r="N6" i="7"/>
  <c r="U6" i="7"/>
  <c r="N5" i="7"/>
  <c r="Q5" i="7"/>
  <c r="S5" i="7"/>
  <c r="P5" i="7"/>
  <c r="O5" i="7"/>
  <c r="U5" i="7"/>
  <c r="R5" i="7"/>
  <c r="K4" i="7"/>
  <c r="H4" i="7"/>
  <c r="G4" i="7"/>
  <c r="F4" i="7"/>
  <c r="E4" i="7"/>
  <c r="D4" i="7"/>
  <c r="H5" i="7"/>
  <c r="F5" i="7"/>
  <c r="I5" i="7"/>
  <c r="D5" i="7"/>
  <c r="K5" i="7"/>
  <c r="E5" i="7"/>
  <c r="G5" i="7"/>
  <c r="C6" i="7" a="1"/>
  <c r="C6" i="7" s="1"/>
  <c r="J6" i="7" s="1"/>
  <c r="K13" i="7" l="1"/>
  <c r="J13" i="7"/>
  <c r="O7" i="7"/>
  <c r="T7" i="7"/>
  <c r="S8" i="7"/>
  <c r="T8" i="7"/>
  <c r="K14" i="7"/>
  <c r="J14" i="7"/>
  <c r="I12" i="7"/>
  <c r="J12" i="7"/>
  <c r="E8" i="7"/>
  <c r="J8" i="7"/>
  <c r="F7" i="7"/>
  <c r="J7" i="7"/>
  <c r="K15" i="7"/>
  <c r="J15" i="7"/>
  <c r="D16" i="7"/>
  <c r="J16" i="7"/>
  <c r="K8" i="7"/>
  <c r="F8" i="7"/>
  <c r="D8" i="7"/>
  <c r="H8" i="7"/>
  <c r="E7" i="7"/>
  <c r="G8" i="7"/>
  <c r="D7" i="7"/>
  <c r="I8" i="7"/>
  <c r="K7" i="7"/>
  <c r="I7" i="7"/>
  <c r="H7" i="7"/>
  <c r="G7" i="7"/>
  <c r="D22" i="7"/>
  <c r="H22" i="7"/>
  <c r="E22" i="7"/>
  <c r="F22" i="7"/>
  <c r="G22" i="7"/>
  <c r="I22" i="7"/>
  <c r="K22" i="7"/>
  <c r="F14" i="7"/>
  <c r="G13" i="7"/>
  <c r="H15" i="7"/>
  <c r="G16" i="7"/>
  <c r="F12" i="7"/>
  <c r="E14" i="7"/>
  <c r="H13" i="7"/>
  <c r="E15" i="7"/>
  <c r="K16" i="7"/>
  <c r="H12" i="7"/>
  <c r="D14" i="7"/>
  <c r="F13" i="7"/>
  <c r="F15" i="7"/>
  <c r="E16" i="7"/>
  <c r="G12" i="7"/>
  <c r="D13" i="7"/>
  <c r="G15" i="7"/>
  <c r="H16" i="7"/>
  <c r="D12" i="7"/>
  <c r="E13" i="7"/>
  <c r="I15" i="7"/>
  <c r="E12" i="7"/>
  <c r="D15" i="7"/>
  <c r="K12" i="7"/>
  <c r="D21" i="7"/>
  <c r="H21" i="7"/>
  <c r="F21" i="7"/>
  <c r="E21" i="7"/>
  <c r="G21" i="7"/>
  <c r="I21" i="7"/>
  <c r="K21" i="7"/>
  <c r="H14" i="7"/>
  <c r="I16" i="7"/>
  <c r="I14" i="7"/>
  <c r="I13" i="7"/>
  <c r="F16" i="7"/>
  <c r="G14" i="7"/>
  <c r="D20" i="7"/>
  <c r="F20" i="7"/>
  <c r="H20" i="7"/>
  <c r="E20" i="7"/>
  <c r="G20" i="7"/>
  <c r="I20" i="7"/>
  <c r="K20" i="7"/>
  <c r="D23" i="7"/>
  <c r="E23" i="7"/>
  <c r="H23" i="7"/>
  <c r="F23" i="7"/>
  <c r="G23" i="7"/>
  <c r="I23" i="7"/>
  <c r="K23" i="7"/>
  <c r="D24" i="7"/>
  <c r="H24" i="7"/>
  <c r="F24" i="7"/>
  <c r="E24" i="7"/>
  <c r="G24" i="7"/>
  <c r="I24" i="7"/>
  <c r="K24" i="7"/>
  <c r="N8" i="7"/>
  <c r="P8" i="7"/>
  <c r="Q8" i="7"/>
  <c r="Q7" i="7"/>
  <c r="U8" i="7"/>
  <c r="O8" i="7"/>
  <c r="R7" i="7"/>
  <c r="S7" i="7"/>
  <c r="N7" i="7"/>
  <c r="R8" i="7"/>
  <c r="U7" i="7"/>
  <c r="P7" i="7"/>
  <c r="D6" i="7"/>
  <c r="K6" i="7"/>
  <c r="E6" i="7"/>
  <c r="F6" i="7"/>
  <c r="G6" i="7"/>
  <c r="H6" i="7"/>
  <c r="I6" i="7"/>
</calcChain>
</file>

<file path=xl/sharedStrings.xml><?xml version="1.0" encoding="utf-8"?>
<sst xmlns="http://schemas.openxmlformats.org/spreadsheetml/2006/main" count="211" uniqueCount="113">
  <si>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</si>
  <si>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</si>
  <si>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</si>
  <si>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</si>
  <si>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</si>
  <si>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</si>
  <si>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</si>
  <si>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</si>
  <si>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</si>
  <si>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</si>
  <si>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</si>
  <si>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</si>
  <si>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</si>
  <si>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</si>
  <si>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</si>
  <si>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</si>
  <si>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</si>
  <si>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</si>
  <si>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</si>
  <si>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</si>
  <si>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</si>
  <si>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</si>
  <si>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</si>
  <si>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</si>
  <si>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</si>
  <si>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</si>
  <si>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</si>
  <si>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</si>
  <si>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</si>
  <si>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</si>
  <si>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</si>
  <si>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</si>
  <si>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</si>
  <si>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</si>
  <si>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</si>
  <si>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</si>
  <si>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</si>
  <si>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</si>
  <si>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</si>
  <si>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</si>
  <si>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</si>
  <si>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</si>
  <si>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</si>
  <si>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</si>
  <si>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</si>
  <si>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</si>
  <si>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</si>
  <si>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Prizes</t>
  </si>
  <si>
    <t>Anders W</t>
  </si>
  <si>
    <t>Asgeir</t>
  </si>
  <si>
    <t>Mathias</t>
  </si>
  <si>
    <t>Ingvild</t>
  </si>
  <si>
    <t>rank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</si>
  <si>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</si>
  <si>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</si>
  <si>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</si>
  <si>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</si>
  <si>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</si>
  <si>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</si>
  <si>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</si>
  <si>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</si>
  <si>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Good investors</t>
  </si>
  <si>
    <t>Bad investors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</si>
  <si>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</si>
  <si>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</si>
  <si>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</si>
  <si>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</si>
  <si>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</si>
  <si>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</si>
  <si>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</si>
  <si>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</si>
  <si>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</si>
  <si>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</si>
  <si>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</si>
  <si>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</si>
  <si>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</si>
  <si>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</si>
  <si>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</si>
  <si>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</si>
  <si>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</si>
  <si>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</si>
  <si>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</si>
  <si>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</si>
  <si>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</si>
  <si>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</si>
  <si>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</si>
  <si>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</si>
  <si>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</si>
  <si>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</si>
  <si>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</si>
  <si>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</si>
  <si>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</si>
  <si>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#t</t>
  </si>
  <si>
    <t>#p</t>
  </si>
  <si>
    <t>#i</t>
  </si>
  <si>
    <t>-</t>
  </si>
  <si>
    <t>Purchases</t>
  </si>
  <si>
    <t>Start</t>
  </si>
  <si>
    <t>Sales</t>
  </si>
  <si>
    <t>Saldo?</t>
  </si>
  <si>
    <t>σ</t>
  </si>
  <si>
    <t>expected prizes</t>
  </si>
  <si>
    <t>cost per expected prize</t>
  </si>
  <si>
    <r>
      <t>number of standard deviations from expected prices (</t>
    </r>
    <r>
      <rPr>
        <u/>
        <sz val="11"/>
        <color theme="1"/>
        <rFont val="Calibri"/>
        <family val="2"/>
        <scheme val="minor"/>
      </rPr>
      <t>luck</t>
    </r>
    <r>
      <rPr>
        <sz val="11"/>
        <color theme="1"/>
        <rFont val="Calibri"/>
        <family val="2"/>
        <scheme val="minor"/>
      </rPr>
      <t>)</t>
    </r>
  </si>
  <si>
    <t>prob</t>
  </si>
  <si>
    <t>≈prob</t>
  </si>
  <si>
    <t>approximated probability</t>
  </si>
  <si>
    <t>standard deviation of prizes</t>
  </si>
  <si>
    <t>Renter</t>
  </si>
  <si>
    <t>Renter 2016</t>
  </si>
  <si>
    <t>Renter 2017</t>
  </si>
  <si>
    <t>Renter 2018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</si>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</sst>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1" fillId="0" borderId="0" xfId="0" applyNumberFormat="1" applyFont="1"/>
    <xf numFmtId="164" fontId="11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4" applyNumberFormat="1" applyFont="1"/>
    <xf numFmtId="43" fontId="0" fillId="0" borderId="0" xfId="4" applyFont="1"/>
    <xf numFmtId="43" fontId="0" fillId="0" borderId="0" xfId="4" applyNumberFormat="1" applyFont="1"/>
    <xf numFmtId="0" fontId="0" fillId="0" borderId="1" xfId="0" applyBorder="1"/>
    <xf numFmtId="43" fontId="0" fillId="0" borderId="1" xfId="4" applyFont="1" applyBorder="1"/>
    <xf numFmtId="1" fontId="7" fillId="9" borderId="0" xfId="1" applyNumberFormat="1" applyFont="1" applyFill="1"/>
    <xf numFmtId="1" fontId="7" fillId="8" borderId="0" xfId="1" applyNumberFormat="1" applyFont="1" applyFill="1"/>
    <xf numFmtId="1" fontId="7" fillId="7" borderId="0" xfId="2" applyNumberFormat="1" applyFont="1" applyFill="1"/>
    <xf numFmtId="1" fontId="7" fillId="6" borderId="0" xfId="3" applyNumberFormat="1" applyFont="1" applyFill="1"/>
    <xf numFmtId="9" fontId="0" fillId="0" borderId="0" xfId="5" applyFont="1"/>
    <xf numFmtId="166" fontId="0" fillId="0" borderId="0" xfId="5" applyNumberFormat="1" applyFont="1"/>
    <xf numFmtId="166" fontId="7" fillId="9" borderId="0" xfId="5" applyNumberFormat="1" applyFont="1" applyFill="1"/>
    <xf numFmtId="166" fontId="7" fillId="7" borderId="0" xfId="5" applyNumberFormat="1" applyFont="1" applyFill="1"/>
    <xf numFmtId="166" fontId="7" fillId="8" borderId="0" xfId="5" applyNumberFormat="1" applyFont="1" applyFill="1"/>
    <xf numFmtId="166" fontId="7" fillId="6" borderId="0" xfId="5" applyNumberFormat="1" applyFont="1" applyFill="1"/>
    <xf numFmtId="166" fontId="7" fillId="5" borderId="0" xfId="5" applyNumberFormat="1" applyFont="1" applyFill="1"/>
    <xf numFmtId="166" fontId="7" fillId="10" borderId="0" xfId="5" applyNumberFormat="1" applyFont="1" applyFill="1"/>
    <xf numFmtId="0" fontId="0" fillId="11" borderId="0" xfId="0" applyFill="1"/>
    <xf numFmtId="0" fontId="0" fillId="11" borderId="0" xfId="0" applyFont="1" applyFill="1"/>
    <xf numFmtId="1" fontId="0" fillId="11" borderId="0" xfId="0" applyNumberFormat="1" applyFont="1" applyFill="1"/>
    <xf numFmtId="0" fontId="0" fillId="12" borderId="0" xfId="0" applyFont="1" applyFill="1"/>
    <xf numFmtId="0" fontId="0" fillId="12" borderId="0" xfId="0" applyFill="1"/>
    <xf numFmtId="0" fontId="0" fillId="12" borderId="0" xfId="0" applyFill="1" applyAlignment="1"/>
    <xf numFmtId="0" fontId="5" fillId="11" borderId="0" xfId="0" applyFont="1" applyFill="1"/>
    <xf numFmtId="0" fontId="14" fillId="0" borderId="0" xfId="0" applyFont="1" applyFill="1" applyBorder="1"/>
    <xf numFmtId="43" fontId="14" fillId="0" borderId="0" xfId="4" applyFont="1"/>
    <xf numFmtId="164" fontId="5" fillId="11" borderId="0" xfId="0" applyNumberFormat="1" applyFont="1" applyFill="1"/>
    <xf numFmtId="165" fontId="0" fillId="0" borderId="1" xfId="4" applyNumberFormat="1" applyFont="1" applyBorder="1"/>
    <xf numFmtId="165" fontId="14" fillId="0" borderId="0" xfId="4" applyNumberFormat="1" applyFont="1"/>
    <xf numFmtId="0" fontId="10" fillId="5" borderId="0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10" fillId="10" borderId="0" xfId="1" applyFont="1" applyFill="1" applyBorder="1" applyAlignment="1">
      <alignment horizontal="center"/>
    </xf>
  </cellXfs>
  <cellStyles count="6">
    <cellStyle name="Bad" xfId="2" builtinId="27"/>
    <cellStyle name="Comma" xfId="4" builtinId="3"/>
    <cellStyle name="Good" xfId="1" builtinId="26"/>
    <cellStyle name="Neutral" xfId="3" builtinId="28"/>
    <cellStyle name="Normal" xfId="0" builtinId="0"/>
    <cellStyle name="Percent" xfId="5" builtinId="5"/>
  </cellStyles>
  <dxfs count="33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i val="0"/>
      </font>
      <numFmt numFmtId="166" formatCode="0.0\ 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O46" totalsRowShown="0" headerRowDxfId="32" dataDxfId="31">
  <autoFilter ref="A1:O46"/>
  <sortState ref="A2:O46">
    <sortCondition ref="K1:K46"/>
  </sortState>
  <tableColumns count="15">
    <tableColumn id="1" name="id" dataDxfId="30"/>
    <tableColumn id="2" name="name" dataDxfId="29"/>
    <tableColumn id="3" name="active" dataDxfId="28"/>
    <tableColumn id="9" name="tickets" dataDxfId="27">
      <calculatedColumnFormula>SUMIF(Sales!B:B,A2,Sales!D:D)</calculatedColumnFormula>
    </tableColumn>
    <tableColumn id="12" name="#t" dataDxfId="26">
      <calculatedColumnFormula>IF($C2=0," ",COUNTIFS($C:$C,1,D:D,"&gt;"&amp;D2)+1)</calculatedColumnFormula>
    </tableColumn>
    <tableColumn id="10" name="prizes" dataDxfId="25">
      <calculatedColumnFormula>SUMIF(Prizes!B:B,A2,Prizes!D:D)</calculatedColumnFormula>
    </tableColumn>
    <tableColumn id="13" name="#p" dataDxfId="24">
      <calculatedColumnFormula>IF($C2=0," ",COUNTIFS($C:$C,1,F:F,"&gt;"&amp;F2)+1)</calculatedColumnFormula>
    </tableColumn>
    <tableColumn id="7" name="μ" dataDxfId="23">
      <calculatedColumnFormula>SUMIF(Sales!B:B,A2,Sales!F:F)</calculatedColumnFormula>
    </tableColumn>
    <tableColumn id="11" name="σ" dataDxfId="22">
      <calculatedColumnFormula>SQRT(SUMIF(Sales!B:B,A2,Sales!G:G))</calculatedColumnFormula>
    </tableColumn>
    <tableColumn id="5" name="(pr - μ)/σ" dataDxfId="21">
      <calculatedColumnFormula>(F2-H2)/I2</calculatedColumnFormula>
    </tableColumn>
    <tableColumn id="15" name="prob" dataDxfId="20" dataCellStyle="Percent">
      <calculatedColumnFormula>IF(F2&gt;H2,1-_xlfn.NORM.DIST(F2,H2,I2,1),_xlfn.NORM.DIST(F2,H2,I2,1))</calculatedColumnFormula>
    </tableColumn>
    <tableColumn id="6" name="rank" dataDxfId="19">
      <calculatedColumnFormula>IF($C2=0," ",COUNTIFS($C:$C,1,J:J,"&gt;"&amp;J2)+1)</calculatedColumnFormula>
    </tableColumn>
    <tableColumn id="8" name="cost" dataDxfId="18">
      <calculatedColumnFormula>SUMIF(Sales!B:B,A2,Sales!E:E)</calculatedColumnFormula>
    </tableColumn>
    <tableColumn id="4" name="cost/μ" dataDxfId="17">
      <calculatedColumnFormula>M2/H2</calculatedColumnFormula>
    </tableColumn>
    <tableColumn id="14" name="#i" dataDxfId="16">
      <calculatedColumnFormula>IF($C2=0," ",COUNTIFS($C:$C,1,N:N,"&lt;"&amp;N2)+1)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F16">
  <autoFilter ref="A1:F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totalsRowLabel="Total"/>
    <tableColumn id="2" name="date" dataDxfId="15"/>
    <tableColumn id="4" name="cost" dataDxfId="14"/>
    <tableColumn id="3" name="sales" dataDxfId="13">
      <calculatedColumnFormula>SUMIFS(Sales!D:D,Sales!C:C,A2)</calculatedColumnFormula>
    </tableColumn>
    <tableColumn id="5" name="prizes" totalsRowFunction="sum" dataDxfId="12">
      <calculatedColumnFormula>SUMIFS(Prizes!D:D,Prizes!C:C,A2)</calculatedColumnFormula>
    </tableColumn>
    <tableColumn id="6" name="µ/ticket" dataDxfId="11" totalsRowDxfId="10">
      <calculatedColumnFormula>E2/D2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274" totalsRowShown="0">
  <autoFilter ref="A1:G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D2*INDEX(Lotteries!F:F,MATCH(C2,Lotteries!A:A,0))</calculatedColumnFormula>
    </tableColumn>
    <tableColumn id="7" name="σ2" dataDxfId="4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85" totalsRowShown="0" headerRowDxfId="3">
  <autoFilter ref="A1:D85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3" totalsRowShown="0" headerRowDxfId="2">
  <autoFilter ref="A1:D13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1"/>
    <tableColumn id="4" name="cost" dataDxfId="0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workbookViewId="0">
      <selection activeCell="H5" sqref="H5"/>
    </sheetView>
  </sheetViews>
  <sheetFormatPr defaultRowHeight="14.5" x14ac:dyDescent="0.35"/>
  <cols>
    <col min="3" max="3" width="9.1796875" bestFit="1" customWidth="1"/>
    <col min="4" max="4" width="10" customWidth="1"/>
    <col min="13" max="13" width="9.1796875" bestFit="1" customWidth="1"/>
    <col min="14" max="14" width="10" customWidth="1"/>
  </cols>
  <sheetData>
    <row r="2" spans="2:21" x14ac:dyDescent="0.35">
      <c r="B2" s="70" t="s">
        <v>42</v>
      </c>
      <c r="C2" s="70"/>
      <c r="D2" s="70"/>
      <c r="E2" s="70"/>
      <c r="F2" s="70"/>
      <c r="G2" s="70"/>
      <c r="H2" s="70"/>
      <c r="I2" s="70"/>
      <c r="J2" s="70"/>
      <c r="K2" s="70"/>
      <c r="L2" s="71" t="s">
        <v>41</v>
      </c>
      <c r="M2" s="71"/>
      <c r="N2" s="71"/>
      <c r="O2" s="71"/>
      <c r="P2" s="71"/>
      <c r="Q2" s="71"/>
      <c r="R2" s="71"/>
      <c r="S2" s="71"/>
      <c r="T2" s="71"/>
      <c r="U2" s="71"/>
    </row>
    <row r="3" spans="2:21" x14ac:dyDescent="0.35">
      <c r="B3" s="20" t="s">
        <v>43</v>
      </c>
      <c r="C3" s="20" t="s">
        <v>19</v>
      </c>
      <c r="D3" s="20" t="s">
        <v>1</v>
      </c>
      <c r="E3" s="21" t="s">
        <v>20</v>
      </c>
      <c r="F3" s="21" t="s">
        <v>21</v>
      </c>
      <c r="G3" s="21" t="s">
        <v>22</v>
      </c>
      <c r="H3" s="22" t="s">
        <v>100</v>
      </c>
      <c r="I3" s="21" t="s">
        <v>44</v>
      </c>
      <c r="J3" s="21" t="s">
        <v>105</v>
      </c>
      <c r="K3" s="21" t="s">
        <v>63</v>
      </c>
      <c r="L3" s="12" t="s">
        <v>43</v>
      </c>
      <c r="M3" s="12" t="s">
        <v>19</v>
      </c>
      <c r="N3" s="12" t="s">
        <v>1</v>
      </c>
      <c r="O3" s="13" t="s">
        <v>20</v>
      </c>
      <c r="P3" s="13" t="s">
        <v>21</v>
      </c>
      <c r="Q3" s="13" t="s">
        <v>22</v>
      </c>
      <c r="R3" s="13" t="s">
        <v>100</v>
      </c>
      <c r="S3" s="13" t="s">
        <v>45</v>
      </c>
      <c r="T3" s="13" t="s">
        <v>105</v>
      </c>
      <c r="U3" s="13" t="s">
        <v>63</v>
      </c>
    </row>
    <row r="4" spans="2:21" x14ac:dyDescent="0.35">
      <c r="B4" s="23">
        <f>SMALL(Persons!L:L,1+ROW(B4)-ROW(B$4))</f>
        <v>1</v>
      </c>
      <c r="C4" s="23">
        <f t="array" ref="C4">INDEX(Persons!A:A,SMALL(IF(Persons!L:L=B4,ROW(Persons!L:L)-ROW(Persons!$L$1)+1),COUNTIF($B$4:B4,B4)))</f>
        <v>41</v>
      </c>
      <c r="D4" s="23" t="str">
        <f>INDEX(Persons!$B:$B,MATCH(C4,Persons!$A:$A,0))</f>
        <v>Ruben B</v>
      </c>
      <c r="E4" s="23">
        <f>INDEX(Persons!$D:$D,MATCH(C4,Persons!$A:$A,0))</f>
        <v>15</v>
      </c>
      <c r="F4" s="23">
        <f>INDEX(Persons!$F:$F,MATCH(C4,Persons!$A:$A,0))</f>
        <v>2</v>
      </c>
      <c r="G4" s="24">
        <f>INDEX(Persons!$H:$H,MATCH(C4,Persons!$A:$A,0))</f>
        <v>0.59948542024013718</v>
      </c>
      <c r="H4" s="24">
        <f>INDEX(Persons!$I:$I,MATCH(C4,Persons!$A:$A,0))</f>
        <v>0.73982863701939761</v>
      </c>
      <c r="I4" s="24">
        <f>INDEX(Persons!$J:$J,MATCH(C4,Persons!$A:$A,0))</f>
        <v>1.8930256409135764</v>
      </c>
      <c r="J4" s="50">
        <f>INDEX(Persons!$K:$K,MATCH(C4,Persons!$A:$A,0))</f>
        <v>2.9177229841034769E-2</v>
      </c>
      <c r="K4" s="44">
        <f>INDEX(Persons!$N:$N,MATCH(C4,Persons!$A:$A,0))</f>
        <v>250.21459227467813</v>
      </c>
      <c r="L4" s="14">
        <f>LARGE(Persons!L:L,1+ROW(L4)-ROW(L$4))</f>
        <v>33</v>
      </c>
      <c r="M4" s="14">
        <f t="array" ref="M4">INDEX(Persons!A:A,SMALL(IF(Persons!L:L=L4,ROW(Persons!L:L)-ROW(Persons!$L$1)+1),COUNTIF($L$4:L4,L4)))</f>
        <v>11</v>
      </c>
      <c r="N4" s="14" t="str">
        <f>INDEX(Persons!$B:$B,MATCH(M4,Persons!$A:$A,0))</f>
        <v>Stein</v>
      </c>
      <c r="O4" s="14">
        <f>INDEX(Persons!$D:$D,MATCH(M4,Persons!$A:$A,0))</f>
        <v>39</v>
      </c>
      <c r="P4" s="14">
        <f>INDEX(Persons!$F:$F,MATCH(M4,Persons!$A:$A,0))</f>
        <v>0</v>
      </c>
      <c r="Q4" s="15">
        <f>INDEX(Persons!$H:$H,MATCH(M4,Persons!$A:$A,0))</f>
        <v>2.0278924229052588</v>
      </c>
      <c r="R4" s="15">
        <f>INDEX(Persons!$I:$I,MATCH(M4,Persons!$A:$A,0))</f>
        <v>1.3415151969039836</v>
      </c>
      <c r="S4" s="15">
        <f>INDEX(Persons!$J:$J,MATCH(M4,Persons!$A:$A,0))</f>
        <v>-1.5116432729091189</v>
      </c>
      <c r="T4" s="51">
        <f>INDEX(Persons!$K:$K,MATCH(M4,Persons!$A:$A,0))</f>
        <v>6.5312318472907513E-2</v>
      </c>
      <c r="U4" s="46">
        <f>INDEX(Persons!$N:$N,MATCH(M4,Persons!$A:$A,0))</f>
        <v>226.83649034053852</v>
      </c>
    </row>
    <row r="5" spans="2:21" x14ac:dyDescent="0.35">
      <c r="B5" s="23">
        <f>SMALL(Persons!L:L,1+ROW(B5)-ROW(B$4))</f>
        <v>2</v>
      </c>
      <c r="C5" s="23">
        <f t="array" ref="C5">INDEX(Persons!A:A,SMALL(IF(Persons!L:L=B5,ROW(Persons!L:L)-ROW(Persons!$L$1)+1),COUNTIF($B$4:B5,B5)))</f>
        <v>38</v>
      </c>
      <c r="D5" s="23" t="str">
        <f>INDEX(Persons!$B:$B,MATCH(C5,Persons!$A:$A,0))</f>
        <v>Ragnar</v>
      </c>
      <c r="E5" s="23">
        <f>INDEX(Persons!$D:$D,MATCH(C5,Persons!$A:$A,0))</f>
        <v>37</v>
      </c>
      <c r="F5" s="23">
        <f>INDEX(Persons!$F:$F,MATCH(C5,Persons!$A:$A,0))</f>
        <v>4</v>
      </c>
      <c r="G5" s="24">
        <f>INDEX(Persons!$H:$H,MATCH(C5,Persons!$A:$A,0))</f>
        <v>1.7654362892118982</v>
      </c>
      <c r="H5" s="24">
        <f>INDEX(Persons!$I:$I,MATCH(C5,Persons!$A:$A,0))</f>
        <v>1.2439598119364987</v>
      </c>
      <c r="I5" s="24">
        <f>INDEX(Persons!$J:$J,MATCH(C5,Persons!$A:$A,0))</f>
        <v>1.7963311108174056</v>
      </c>
      <c r="J5" s="50">
        <f>INDEX(Persons!$K:$K,MATCH(C5,Persons!$A:$A,0))</f>
        <v>3.6220936405928716E-2</v>
      </c>
      <c r="K5" s="44">
        <f>INDEX(Persons!$N:$N,MATCH(C5,Persons!$A:$A,0))</f>
        <v>203.9155999000713</v>
      </c>
      <c r="L5" s="14">
        <f>LARGE(Persons!L:L,1+ROW(L5)-ROW(L$4))</f>
        <v>32</v>
      </c>
      <c r="M5" s="14">
        <f t="array" ref="M5">INDEX(Persons!A:A,SMALL(IF(Persons!L:L=L5,ROW(Persons!L:L)-ROW(Persons!$L$1)+1),COUNTIF($L$4:L5,L5)))</f>
        <v>24</v>
      </c>
      <c r="N5" s="14" t="str">
        <f>INDEX(Persons!$B:$B,MATCH(M5,Persons!$A:$A,0))</f>
        <v>Terje</v>
      </c>
      <c r="O5" s="14">
        <f>INDEX(Persons!$D:$D,MATCH(M5,Persons!$A:$A,0))</f>
        <v>66</v>
      </c>
      <c r="P5" s="14">
        <f>INDEX(Persons!$F:$F,MATCH(M5,Persons!$A:$A,0))</f>
        <v>1</v>
      </c>
      <c r="Q5" s="15">
        <f>INDEX(Persons!$H:$H,MATCH(M5,Persons!$A:$A,0))</f>
        <v>2.7289515245114577</v>
      </c>
      <c r="R5" s="15">
        <f>INDEX(Persons!$I:$I,MATCH(M5,Persons!$A:$A,0))</f>
        <v>1.5620418614013669</v>
      </c>
      <c r="S5" s="15">
        <f>INDEX(Persons!$J:$J,MATCH(M5,Persons!$A:$A,0))</f>
        <v>-1.1068535147709484</v>
      </c>
      <c r="T5" s="51">
        <f>INDEX(Persons!$K:$K,MATCH(M5,Persons!$A:$A,0))</f>
        <v>0.13417863330317295</v>
      </c>
      <c r="U5" s="46">
        <f>INDEX(Persons!$N:$N,MATCH(M5,Persons!$A:$A,0))</f>
        <v>256.50877038767311</v>
      </c>
    </row>
    <row r="6" spans="2:21" x14ac:dyDescent="0.35">
      <c r="B6" s="23">
        <f>SMALL(Persons!L:L,1+ROW(B6)-ROW(B$4))</f>
        <v>3</v>
      </c>
      <c r="C6" s="23">
        <f t="array" ref="C6">INDEX(Persons!A:A,SMALL(IF(Persons!L:L=B6,ROW(Persons!L:L)-ROW(Persons!$L$1)+1),COUNTIF($B$4:B6,B6)))</f>
        <v>44</v>
      </c>
      <c r="D6" s="23" t="str">
        <f>INDEX(Persons!$B:$B,MATCH(C6,Persons!$A:$A,0))</f>
        <v>Jan</v>
      </c>
      <c r="E6" s="23">
        <f>INDEX(Persons!$D:$D,MATCH(C6,Persons!$A:$A,0))</f>
        <v>5</v>
      </c>
      <c r="F6" s="23">
        <f>INDEX(Persons!$F:$F,MATCH(C6,Persons!$A:$A,0))</f>
        <v>1</v>
      </c>
      <c r="G6" s="24">
        <f>INDEX(Persons!$H:$H,MATCH(C6,Persons!$A:$A,0))</f>
        <v>0.32608695652173914</v>
      </c>
      <c r="H6" s="24">
        <f>INDEX(Persons!$I:$I,MATCH(C6,Persons!$A:$A,0))</f>
        <v>0.53983489724168388</v>
      </c>
      <c r="I6" s="24">
        <f>INDEX(Persons!$J:$J,MATCH(C6,Persons!$A:$A,0))</f>
        <v>1.2483688011309693</v>
      </c>
      <c r="J6" s="50">
        <f>INDEX(Persons!$K:$K,MATCH(C6,Persons!$A:$A,0))</f>
        <v>0.10594801446913715</v>
      </c>
      <c r="K6" s="44">
        <f>INDEX(Persons!$N:$N,MATCH(C6,Persons!$A:$A,0))</f>
        <v>153.33333333333334</v>
      </c>
      <c r="L6" s="14">
        <f>LARGE(Persons!L:L,1+ROW(L6)-ROW(L$4))</f>
        <v>31</v>
      </c>
      <c r="M6" s="14">
        <f t="array" ref="M6">INDEX(Persons!A:A,SMALL(IF(Persons!L:L=L6,ROW(Persons!L:L)-ROW(Persons!$L$1)+1),COUNTIF($L$4:L6,L6)))</f>
        <v>10</v>
      </c>
      <c r="N6" s="14" t="str">
        <f>INDEX(Persons!$B:$B,MATCH(M6,Persons!$A:$A,0))</f>
        <v>Odd</v>
      </c>
      <c r="O6" s="14">
        <f>INDEX(Persons!$D:$D,MATCH(M6,Persons!$A:$A,0))</f>
        <v>120</v>
      </c>
      <c r="P6" s="14">
        <f>INDEX(Persons!$F:$F,MATCH(M6,Persons!$A:$A,0))</f>
        <v>3</v>
      </c>
      <c r="Q6" s="15">
        <f>INDEX(Persons!$H:$H,MATCH(M6,Persons!$A:$A,0))</f>
        <v>5.3738881235615397</v>
      </c>
      <c r="R6" s="15">
        <f>INDEX(Persons!$I:$I,MATCH(M6,Persons!$A:$A,0))</f>
        <v>2.1775157131870162</v>
      </c>
      <c r="S6" s="15">
        <f>INDEX(Persons!$J:$J,MATCH(M6,Persons!$A:$A,0))</f>
        <v>-1.0901818568680326</v>
      </c>
      <c r="T6" s="51">
        <f>INDEX(Persons!$K:$K,MATCH(M6,Persons!$A:$A,0))</f>
        <v>0.13781652188722632</v>
      </c>
      <c r="U6" s="46">
        <f>INDEX(Persons!$N:$N,MATCH(M6,Persons!$A:$A,0))</f>
        <v>241.91050690099334</v>
      </c>
    </row>
    <row r="7" spans="2:21" x14ac:dyDescent="0.35">
      <c r="B7" s="23">
        <f>SMALL(Persons!L:L,1+ROW(B7)-ROW(B$4))</f>
        <v>4</v>
      </c>
      <c r="C7" s="23">
        <f t="array" ref="C7">INDEX(Persons!A:A,SMALL(IF(Persons!L:L=B7,ROW(Persons!L:L)-ROW(Persons!$L$1)+1),COUNTIF($B$4:B7,B7)))</f>
        <v>14</v>
      </c>
      <c r="D7" s="23" t="str">
        <f>INDEX(Persons!$B:$B,MATCH(C7,Persons!$A:$A,0))</f>
        <v>Truls</v>
      </c>
      <c r="E7" s="23">
        <f>INDEX(Persons!$D:$D,MATCH(C7,Persons!$A:$A,0))</f>
        <v>73</v>
      </c>
      <c r="F7" s="23">
        <f>INDEX(Persons!$F:$F,MATCH(C7,Persons!$A:$A,0))</f>
        <v>5</v>
      </c>
      <c r="G7" s="24">
        <f>INDEX(Persons!$H:$H,MATCH(C7,Persons!$A:$A,0))</f>
        <v>3.4840829499620698</v>
      </c>
      <c r="H7" s="24">
        <f>INDEX(Persons!$I:$I,MATCH(C7,Persons!$A:$A,0))</f>
        <v>1.7530186833491146</v>
      </c>
      <c r="I7" s="24">
        <f>INDEX(Persons!$J:$J,MATCH(C7,Persons!$A:$A,0))</f>
        <v>0.8647466592551053</v>
      </c>
      <c r="J7" s="50">
        <f>INDEX(Persons!$K:$K,MATCH(C7,Persons!$A:$A,0))</f>
        <v>0.19358892686978058</v>
      </c>
      <c r="K7" s="44">
        <f>INDEX(Persons!$N:$N,MATCH(C7,Persons!$A:$A,0))</f>
        <v>221.0050710785697</v>
      </c>
      <c r="L7" s="14">
        <f>LARGE(Persons!L:L,1+ROW(L7)-ROW(L$4))</f>
        <v>30</v>
      </c>
      <c r="M7" s="14">
        <f t="array" ref="M7">INDEX(Persons!A:A,SMALL(IF(Persons!L:L=L7,ROW(Persons!L:L)-ROW(Persons!$L$1)+1),COUNTIF($L$4:L7,L7)))</f>
        <v>1</v>
      </c>
      <c r="N7" s="14" t="str">
        <f>INDEX(Persons!$B:$B,MATCH(M7,Persons!$A:$A,0))</f>
        <v>Anders W</v>
      </c>
      <c r="O7" s="14">
        <f>INDEX(Persons!$D:$D,MATCH(M7,Persons!$A:$A,0))</f>
        <v>102</v>
      </c>
      <c r="P7" s="14">
        <f>INDEX(Persons!$F:$F,MATCH(M7,Persons!$A:$A,0))</f>
        <v>3</v>
      </c>
      <c r="Q7" s="15">
        <f>INDEX(Persons!$H:$H,MATCH(M7,Persons!$A:$A,0))</f>
        <v>5.0238575544420883</v>
      </c>
      <c r="R7" s="15">
        <f>INDEX(Persons!$I:$I,MATCH(M7,Persons!$A:$A,0))</f>
        <v>2.0742542497121694</v>
      </c>
      <c r="S7" s="15">
        <f>INDEX(Persons!$J:$J,MATCH(M7,Persons!$A:$A,0))</f>
        <v>-0.97570370398080453</v>
      </c>
      <c r="T7" s="51">
        <f>INDEX(Persons!$K:$K,MATCH(M7,Persons!$A:$A,0))</f>
        <v>0.16460565809130867</v>
      </c>
      <c r="U7" s="46">
        <f>INDEX(Persons!$N:$N,MATCH(M7,Persons!$A:$A,0))</f>
        <v>220.94575492462749</v>
      </c>
    </row>
    <row r="8" spans="2:21" x14ac:dyDescent="0.35">
      <c r="B8" s="23">
        <f>SMALL(Persons!L:L,1+ROW(B8)-ROW(B$4))</f>
        <v>5</v>
      </c>
      <c r="C8" s="23">
        <f t="array" ref="C8">INDEX(Persons!A:A,SMALL(IF(Persons!L:L=B8,ROW(Persons!L:L)-ROW(Persons!$L$1)+1),COUNTIF($B$4:B8,B8)))</f>
        <v>43</v>
      </c>
      <c r="D8" s="23" t="str">
        <f>INDEX(Persons!$B:$B,MATCH(C8,Persons!$A:$A,0))</f>
        <v>Andreas</v>
      </c>
      <c r="E8" s="23">
        <f>INDEX(Persons!$D:$D,MATCH(C8,Persons!$A:$A,0))</f>
        <v>10</v>
      </c>
      <c r="F8" s="23">
        <f>INDEX(Persons!$F:$F,MATCH(C8,Persons!$A:$A,0))</f>
        <v>1</v>
      </c>
      <c r="G8" s="24">
        <f>INDEX(Persons!$H:$H,MATCH(C8,Persons!$A:$A,0))</f>
        <v>0.5079051383399209</v>
      </c>
      <c r="H8" s="24">
        <f>INDEX(Persons!$I:$I,MATCH(C8,Persons!$A:$A,0))</f>
        <v>0.67996690791586989</v>
      </c>
      <c r="I8" s="24">
        <f>INDEX(Persons!$J:$J,MATCH(C8,Persons!$A:$A,0))</f>
        <v>0.72370413314432125</v>
      </c>
      <c r="J8" s="50">
        <f>INDEX(Persons!$K:$K,MATCH(C8,Persons!$A:$A,0))</f>
        <v>0.23462369757905566</v>
      </c>
      <c r="K8" s="44">
        <f>INDEX(Persons!$N:$N,MATCH(C8,Persons!$A:$A,0))</f>
        <v>196.88715953307394</v>
      </c>
      <c r="L8" s="14">
        <f>LARGE(Persons!L:L,1+ROW(L8)-ROW(L$4))</f>
        <v>29</v>
      </c>
      <c r="M8" s="14">
        <f t="array" ref="M8">INDEX(Persons!A:A,SMALL(IF(Persons!L:L=L8,ROW(Persons!L:L)-ROW(Persons!$L$1)+1),COUNTIF($L$4:L8,L8)))</f>
        <v>13</v>
      </c>
      <c r="N8" s="14" t="str">
        <f>INDEX(Persons!$B:$B,MATCH(M8,Persons!$A:$A,0))</f>
        <v>Sven</v>
      </c>
      <c r="O8" s="14">
        <f>INDEX(Persons!$D:$D,MATCH(M8,Persons!$A:$A,0))</f>
        <v>38</v>
      </c>
      <c r="P8" s="14">
        <f>INDEX(Persons!$F:$F,MATCH(M8,Persons!$A:$A,0))</f>
        <v>1</v>
      </c>
      <c r="Q8" s="15">
        <f>INDEX(Persons!$H:$H,MATCH(M8,Persons!$A:$A,0))</f>
        <v>2.1292839623966007</v>
      </c>
      <c r="R8" s="15">
        <f>INDEX(Persons!$I:$I,MATCH(M8,Persons!$A:$A,0))</f>
        <v>1.3555226273956775</v>
      </c>
      <c r="S8" s="15">
        <f>INDEX(Persons!$J:$J,MATCH(M8,Persons!$A:$A,0))</f>
        <v>-0.83309856993406151</v>
      </c>
      <c r="T8" s="51">
        <f>INDEX(Persons!$K:$K,MATCH(M8,Persons!$A:$A,0))</f>
        <v>0.20239457002747768</v>
      </c>
      <c r="U8" s="46">
        <f>INDEX(Persons!$N:$N,MATCH(M8,Persons!$A:$A,0))</f>
        <v>197.2494075084621</v>
      </c>
    </row>
    <row r="10" spans="2:21" x14ac:dyDescent="0.35">
      <c r="B10" s="69" t="s">
        <v>47</v>
      </c>
      <c r="C10" s="69"/>
      <c r="D10" s="69"/>
      <c r="E10" s="69"/>
      <c r="F10" s="69"/>
      <c r="G10" s="69"/>
      <c r="H10" s="69"/>
      <c r="I10" s="69"/>
      <c r="J10" s="69"/>
      <c r="K10" s="69"/>
      <c r="L10" s="72" t="s">
        <v>46</v>
      </c>
      <c r="M10" s="72"/>
      <c r="N10" s="72"/>
      <c r="O10" s="72"/>
      <c r="P10" s="72"/>
      <c r="Q10" s="72"/>
      <c r="R10" s="72"/>
      <c r="S10" s="72"/>
      <c r="T10" s="72"/>
      <c r="U10" s="72"/>
    </row>
    <row r="11" spans="2:21" x14ac:dyDescent="0.35">
      <c r="B11" s="16" t="s">
        <v>43</v>
      </c>
      <c r="C11" s="16" t="s">
        <v>19</v>
      </c>
      <c r="D11" s="16" t="s">
        <v>1</v>
      </c>
      <c r="E11" s="17" t="s">
        <v>20</v>
      </c>
      <c r="F11" s="17" t="s">
        <v>21</v>
      </c>
      <c r="G11" s="17" t="s">
        <v>22</v>
      </c>
      <c r="H11" s="17" t="s">
        <v>100</v>
      </c>
      <c r="I11" s="17" t="s">
        <v>44</v>
      </c>
      <c r="J11" s="17" t="s">
        <v>105</v>
      </c>
      <c r="K11" s="17" t="s">
        <v>63</v>
      </c>
      <c r="L11" s="8" t="s">
        <v>43</v>
      </c>
      <c r="M11" s="8" t="s">
        <v>19</v>
      </c>
      <c r="N11" s="8" t="s">
        <v>1</v>
      </c>
      <c r="O11" s="9" t="s">
        <v>20</v>
      </c>
      <c r="P11" s="9" t="s">
        <v>21</v>
      </c>
      <c r="Q11" s="9" t="s">
        <v>22</v>
      </c>
      <c r="R11" s="9" t="s">
        <v>100</v>
      </c>
      <c r="S11" s="9" t="s">
        <v>45</v>
      </c>
      <c r="T11" s="9" t="s">
        <v>105</v>
      </c>
      <c r="U11" s="9" t="s">
        <v>63</v>
      </c>
    </row>
    <row r="12" spans="2:21" x14ac:dyDescent="0.35">
      <c r="B12" s="18">
        <f>SMALL(Persons!G:G,1+ROW(B12)-ROW(B$12))</f>
        <v>1</v>
      </c>
      <c r="C12" s="18">
        <f t="array" ref="C12">INDEX(Persons!A:A,SMALL(IF(Persons!G:G=B12,ROW(Persons!A:A)-ROW(Persons!$A$1)+1),COUNTIF($B$12:B12,B12)))</f>
        <v>8</v>
      </c>
      <c r="D12" s="18" t="str">
        <f>INDEX(Persons!$B:$B,MATCH(C12,Persons!$A:$A,0))</f>
        <v>Marius</v>
      </c>
      <c r="E12" s="18">
        <f>INDEX(Persons!$D:$D,MATCH(C12,Persons!$A:$A,0))</f>
        <v>157</v>
      </c>
      <c r="F12" s="18">
        <f>INDEX(Persons!$F:$F,MATCH(C12,Persons!$A:$A,0))</f>
        <v>8</v>
      </c>
      <c r="G12" s="19">
        <f>INDEX(Persons!$H:$H,MATCH(C12,Persons!$A:$A,0))</f>
        <v>7.2530579034546712</v>
      </c>
      <c r="H12" s="19">
        <f>INDEX(Persons!$I:$I,MATCH(C12,Persons!$A:$A,0))</f>
        <v>2.4711886604511184</v>
      </c>
      <c r="I12" s="19">
        <f>INDEX(Persons!$J:$J,MATCH(C12,Persons!$A:$A,0))</f>
        <v>0.30226024766922233</v>
      </c>
      <c r="J12" s="52">
        <f>INDEX(Persons!$K:$K,MATCH(C12,Persons!$A:$A,0))</f>
        <v>0.38122683981814831</v>
      </c>
      <c r="K12" s="45">
        <f>INDEX(Persons!$N:$N,MATCH(C12,Persons!$A:$A,0))</f>
        <v>239.89881552872043</v>
      </c>
      <c r="L12" s="10">
        <f>SMALL(Persons!E:E,1+ROW(L12)-ROW(L$12))</f>
        <v>1</v>
      </c>
      <c r="M12" s="10">
        <f t="array" ref="M12">INDEX(Persons!A:A,SMALL(IF(Persons!E:E=L12,ROW(Persons!A:A)-ROW(Persons!$A$1)+1),COUNTIF($L$12:L12,L12)))</f>
        <v>8</v>
      </c>
      <c r="N12" s="10" t="str">
        <f>INDEX(Persons!$B:$B,MATCH(M12,Persons!$A:$A,0))</f>
        <v>Marius</v>
      </c>
      <c r="O12" s="10">
        <f>INDEX(Persons!$D:$D,MATCH(M12,Persons!$A:$A,0))</f>
        <v>157</v>
      </c>
      <c r="P12" s="10">
        <f>INDEX(Persons!$F:$F,MATCH(M12,Persons!$A:$A,0))</f>
        <v>8</v>
      </c>
      <c r="Q12" s="11">
        <f>INDEX(Persons!$H:$H,MATCH(M12,Persons!$A:$A,0))</f>
        <v>7.2530579034546712</v>
      </c>
      <c r="R12" s="11">
        <f>INDEX(Persons!$I:$I,MATCH(M12,Persons!$A:$A,0))</f>
        <v>2.4711886604511184</v>
      </c>
      <c r="S12" s="11">
        <f>INDEX(Persons!$J:$J,MATCH(M12,Persons!$A:$A,0))</f>
        <v>0.30226024766922233</v>
      </c>
      <c r="T12" s="53">
        <f>INDEX(Persons!$K:$K,MATCH(M12,Persons!$A:$A,0))</f>
        <v>0.38122683981814831</v>
      </c>
      <c r="U12" s="47">
        <f>INDEX(Persons!$N:$N,MATCH(M12,Persons!$A:$A,0))</f>
        <v>239.89881552872043</v>
      </c>
    </row>
    <row r="13" spans="2:21" x14ac:dyDescent="0.35">
      <c r="B13" s="18">
        <f>SMALL(Persons!G:G,1+ROW(B13)-ROW(B$12))</f>
        <v>2</v>
      </c>
      <c r="C13" s="18">
        <f t="array" ref="C13">INDEX(Persons!A:A,SMALL(IF(Persons!G:G=B13,ROW(Persons!A:A)-ROW(Persons!$A$1)+1),COUNTIF($B$12:B13,B13)))</f>
        <v>14</v>
      </c>
      <c r="D13" s="18" t="str">
        <f>INDEX(Persons!$B:$B,MATCH(C13,Persons!$A:$A,0))</f>
        <v>Truls</v>
      </c>
      <c r="E13" s="18">
        <f>INDEX(Persons!$D:$D,MATCH(C13,Persons!$A:$A,0))</f>
        <v>73</v>
      </c>
      <c r="F13" s="18">
        <f>INDEX(Persons!$F:$F,MATCH(C13,Persons!$A:$A,0))</f>
        <v>5</v>
      </c>
      <c r="G13" s="19">
        <f>INDEX(Persons!$H:$H,MATCH(C13,Persons!$A:$A,0))</f>
        <v>3.4840829499620698</v>
      </c>
      <c r="H13" s="19">
        <f>INDEX(Persons!$I:$I,MATCH(C13,Persons!$A:$A,0))</f>
        <v>1.7530186833491146</v>
      </c>
      <c r="I13" s="19">
        <f>INDEX(Persons!$J:$J,MATCH(C13,Persons!$A:$A,0))</f>
        <v>0.8647466592551053</v>
      </c>
      <c r="J13" s="52">
        <f>INDEX(Persons!$K:$K,MATCH(C13,Persons!$A:$A,0))</f>
        <v>0.19358892686978058</v>
      </c>
      <c r="K13" s="45">
        <f>INDEX(Persons!$N:$N,MATCH(C13,Persons!$A:$A,0))</f>
        <v>221.0050710785697</v>
      </c>
      <c r="L13" s="10">
        <f>SMALL(Persons!E:E,1+ROW(L13)-ROW(L$12))</f>
        <v>2</v>
      </c>
      <c r="M13" s="10">
        <f t="array" ref="M13">INDEX(Persons!A:A,SMALL(IF(Persons!E:E=L13,ROW(Persons!A:A)-ROW(Persons!$A$1)+1),COUNTIF($L$12:L13,L13)))</f>
        <v>10</v>
      </c>
      <c r="N13" s="10" t="str">
        <f>INDEX(Persons!$B:$B,MATCH(M13,Persons!$A:$A,0))</f>
        <v>Odd</v>
      </c>
      <c r="O13" s="10">
        <f>INDEX(Persons!$D:$D,MATCH(M13,Persons!$A:$A,0))</f>
        <v>120</v>
      </c>
      <c r="P13" s="10">
        <f>INDEX(Persons!$F:$F,MATCH(M13,Persons!$A:$A,0))</f>
        <v>3</v>
      </c>
      <c r="Q13" s="11">
        <f>INDEX(Persons!$H:$H,MATCH(M13,Persons!$A:$A,0))</f>
        <v>5.3738881235615397</v>
      </c>
      <c r="R13" s="11">
        <f>INDEX(Persons!$I:$I,MATCH(M13,Persons!$A:$A,0))</f>
        <v>2.1775157131870162</v>
      </c>
      <c r="S13" s="11">
        <f>INDEX(Persons!$J:$J,MATCH(M13,Persons!$A:$A,0))</f>
        <v>-1.0901818568680326</v>
      </c>
      <c r="T13" s="53">
        <f>INDEX(Persons!$K:$K,MATCH(M13,Persons!$A:$A,0))</f>
        <v>0.13781652188722632</v>
      </c>
      <c r="U13" s="47">
        <f>INDEX(Persons!$N:$N,MATCH(M13,Persons!$A:$A,0))</f>
        <v>241.91050690099334</v>
      </c>
    </row>
    <row r="14" spans="2:21" x14ac:dyDescent="0.35">
      <c r="B14" s="18">
        <f>SMALL(Persons!G:G,1+ROW(B14)-ROW(B$12))</f>
        <v>3</v>
      </c>
      <c r="C14" s="18">
        <f t="array" ref="C14">INDEX(Persons!A:A,SMALL(IF(Persons!G:G=B14,ROW(Persons!A:A)-ROW(Persons!$A$1)+1),COUNTIF($B$12:B14,B14)))</f>
        <v>38</v>
      </c>
      <c r="D14" s="18" t="str">
        <f>INDEX(Persons!$B:$B,MATCH(C14,Persons!$A:$A,0))</f>
        <v>Ragnar</v>
      </c>
      <c r="E14" s="18">
        <f>INDEX(Persons!$D:$D,MATCH(C14,Persons!$A:$A,0))</f>
        <v>37</v>
      </c>
      <c r="F14" s="18">
        <f>INDEX(Persons!$F:$F,MATCH(C14,Persons!$A:$A,0))</f>
        <v>4</v>
      </c>
      <c r="G14" s="19">
        <f>INDEX(Persons!$H:$H,MATCH(C14,Persons!$A:$A,0))</f>
        <v>1.7654362892118982</v>
      </c>
      <c r="H14" s="19">
        <f>INDEX(Persons!$I:$I,MATCH(C14,Persons!$A:$A,0))</f>
        <v>1.2439598119364987</v>
      </c>
      <c r="I14" s="19">
        <f>INDEX(Persons!$J:$J,MATCH(C14,Persons!$A:$A,0))</f>
        <v>1.7963311108174056</v>
      </c>
      <c r="J14" s="52">
        <f>INDEX(Persons!$K:$K,MATCH(C14,Persons!$A:$A,0))</f>
        <v>3.6220936405928716E-2</v>
      </c>
      <c r="K14" s="45">
        <f>INDEX(Persons!$N:$N,MATCH(C14,Persons!$A:$A,0))</f>
        <v>203.9155999000713</v>
      </c>
      <c r="L14" s="10">
        <f>SMALL(Persons!E:E,1+ROW(L14)-ROW(L$12))</f>
        <v>3</v>
      </c>
      <c r="M14" s="10">
        <f t="array" ref="M14">INDEX(Persons!A:A,SMALL(IF(Persons!E:E=L14,ROW(Persons!A:A)-ROW(Persons!$A$1)+1),COUNTIF($L$12:L14,L14)))</f>
        <v>1</v>
      </c>
      <c r="N14" s="10" t="str">
        <f>INDEX(Persons!$B:$B,MATCH(M14,Persons!$A:$A,0))</f>
        <v>Anders W</v>
      </c>
      <c r="O14" s="10">
        <f>INDEX(Persons!$D:$D,MATCH(M14,Persons!$A:$A,0))</f>
        <v>102</v>
      </c>
      <c r="P14" s="10">
        <f>INDEX(Persons!$F:$F,MATCH(M14,Persons!$A:$A,0))</f>
        <v>3</v>
      </c>
      <c r="Q14" s="11">
        <f>INDEX(Persons!$H:$H,MATCH(M14,Persons!$A:$A,0))</f>
        <v>5.0238575544420883</v>
      </c>
      <c r="R14" s="11">
        <f>INDEX(Persons!$I:$I,MATCH(M14,Persons!$A:$A,0))</f>
        <v>2.0742542497121694</v>
      </c>
      <c r="S14" s="11">
        <f>INDEX(Persons!$J:$J,MATCH(M14,Persons!$A:$A,0))</f>
        <v>-0.97570370398080453</v>
      </c>
      <c r="T14" s="53">
        <f>INDEX(Persons!$K:$K,MATCH(M14,Persons!$A:$A,0))</f>
        <v>0.16460565809130867</v>
      </c>
      <c r="U14" s="47">
        <f>INDEX(Persons!$N:$N,MATCH(M14,Persons!$A:$A,0))</f>
        <v>220.94575492462749</v>
      </c>
    </row>
    <row r="15" spans="2:21" x14ac:dyDescent="0.35">
      <c r="B15" s="18">
        <f>SMALL(Persons!G:G,1+ROW(B15)-ROW(B$12))</f>
        <v>3</v>
      </c>
      <c r="C15" s="18">
        <f t="array" ref="C15">INDEX(Persons!A:A,SMALL(IF(Persons!G:G=B15,ROW(Persons!A:A)-ROW(Persons!$A$1)+1),COUNTIF($B$12:B15,B15)))</f>
        <v>5</v>
      </c>
      <c r="D15" s="18" t="str">
        <f>INDEX(Persons!$B:$B,MATCH(C15,Persons!$A:$A,0))</f>
        <v>Johanne</v>
      </c>
      <c r="E15" s="18">
        <f>INDEX(Persons!$D:$D,MATCH(C15,Persons!$A:$A,0))</f>
        <v>64</v>
      </c>
      <c r="F15" s="18">
        <f>INDEX(Persons!$F:$F,MATCH(C15,Persons!$A:$A,0))</f>
        <v>4</v>
      </c>
      <c r="G15" s="19">
        <f>INDEX(Persons!$H:$H,MATCH(C15,Persons!$A:$A,0))</f>
        <v>2.9523340876001374</v>
      </c>
      <c r="H15" s="19">
        <f>INDEX(Persons!$I:$I,MATCH(C15,Persons!$A:$A,0))</f>
        <v>1.6246358262190024</v>
      </c>
      <c r="I15" s="19">
        <f>INDEX(Persons!$J:$J,MATCH(C15,Persons!$A:$A,0))</f>
        <v>0.64486200260527571</v>
      </c>
      <c r="J15" s="52">
        <f>INDEX(Persons!$K:$K,MATCH(C15,Persons!$A:$A,0))</f>
        <v>0.259508308715931</v>
      </c>
      <c r="K15" s="45">
        <f>INDEX(Persons!$N:$N,MATCH(C15,Persons!$A:$A,0))</f>
        <v>250.64913998317971</v>
      </c>
      <c r="L15" s="10">
        <f>SMALL(Persons!E:E,1+ROW(L15)-ROW(L$12))</f>
        <v>4</v>
      </c>
      <c r="M15" s="10">
        <f t="array" ref="M15">INDEX(Persons!A:A,SMALL(IF(Persons!E:E=L15,ROW(Persons!A:A)-ROW(Persons!$A$1)+1),COUNTIF($L$12:L15,L15)))</f>
        <v>37</v>
      </c>
      <c r="N15" s="10" t="str">
        <f>INDEX(Persons!$B:$B,MATCH(M15,Persons!$A:$A,0))</f>
        <v>Ruben O</v>
      </c>
      <c r="O15" s="10">
        <f>INDEX(Persons!$D:$D,MATCH(M15,Persons!$A:$A,0))</f>
        <v>91</v>
      </c>
      <c r="P15" s="10">
        <f>INDEX(Persons!$F:$F,MATCH(M15,Persons!$A:$A,0))</f>
        <v>3</v>
      </c>
      <c r="Q15" s="11">
        <f>INDEX(Persons!$H:$H,MATCH(M15,Persons!$A:$A,0))</f>
        <v>4.1607621161309751</v>
      </c>
      <c r="R15" s="11">
        <f>INDEX(Persons!$I:$I,MATCH(M15,Persons!$A:$A,0))</f>
        <v>1.9032990868959521</v>
      </c>
      <c r="S15" s="11">
        <f>INDEX(Persons!$J:$J,MATCH(M15,Persons!$A:$A,0))</f>
        <v>-0.609868477383676</v>
      </c>
      <c r="T15" s="53">
        <f>INDEX(Persons!$K:$K,MATCH(M15,Persons!$A:$A,0))</f>
        <v>0.27097446775170275</v>
      </c>
      <c r="U15" s="47">
        <f>INDEX(Persons!$N:$N,MATCH(M15,Persons!$A:$A,0))</f>
        <v>216.30652627574281</v>
      </c>
    </row>
    <row r="16" spans="2:21" x14ac:dyDescent="0.35">
      <c r="B16" s="18">
        <f>SMALL(Persons!G:G,1+ROW(B16)-ROW(B$12))</f>
        <v>3</v>
      </c>
      <c r="C16" s="18">
        <f t="array" ref="C16">INDEX(Persons!A:A,SMALL(IF(Persons!G:G=B16,ROW(Persons!A:A)-ROW(Persons!$A$1)+1),COUNTIF($B$12:B16,B16)))</f>
        <v>7</v>
      </c>
      <c r="D16" s="18" t="str">
        <f>INDEX(Persons!$B:$B,MATCH(C16,Persons!$A:$A,0))</f>
        <v>Kim</v>
      </c>
      <c r="E16" s="18">
        <f>INDEX(Persons!$D:$D,MATCH(C16,Persons!$A:$A,0))</f>
        <v>75</v>
      </c>
      <c r="F16" s="18">
        <f>INDEX(Persons!$F:$F,MATCH(C16,Persons!$A:$A,0))</f>
        <v>4</v>
      </c>
      <c r="G16" s="19">
        <f>INDEX(Persons!$H:$H,MATCH(C16,Persons!$A:$A,0))</f>
        <v>3.0883035773743104</v>
      </c>
      <c r="H16" s="19">
        <f>INDEX(Persons!$I:$I,MATCH(C16,Persons!$A:$A,0))</f>
        <v>1.645289709282524</v>
      </c>
      <c r="I16" s="19">
        <f>INDEX(Persons!$J:$J,MATCH(C16,Persons!$A:$A,0))</f>
        <v>0.55412515952783847</v>
      </c>
      <c r="J16" s="52">
        <f>INDEX(Persons!$K:$K,MATCH(C16,Persons!$A:$A,0))</f>
        <v>0.28974659632997213</v>
      </c>
      <c r="K16" s="45">
        <f>INDEX(Persons!$N:$N,MATCH(C16,Persons!$A:$A,0))</f>
        <v>259.04189143224175</v>
      </c>
      <c r="L16" s="10">
        <f>SMALL(Persons!E:E,1+ROW(L16)-ROW(L$12))</f>
        <v>5</v>
      </c>
      <c r="M16" s="10">
        <f t="array" ref="M16">INDEX(Persons!A:A,SMALL(IF(Persons!E:E=L16,ROW(Persons!A:A)-ROW(Persons!$A$1)+1),COUNTIF($L$12:L16,L16)))</f>
        <v>33</v>
      </c>
      <c r="N16" s="10" t="str">
        <f>INDEX(Persons!$B:$B,MATCH(M16,Persons!$A:$A,0))</f>
        <v>Anders A</v>
      </c>
      <c r="O16" s="10">
        <f>INDEX(Persons!$D:$D,MATCH(M16,Persons!$A:$A,0))</f>
        <v>82</v>
      </c>
      <c r="P16" s="10">
        <f>INDEX(Persons!$F:$F,MATCH(M16,Persons!$A:$A,0))</f>
        <v>3</v>
      </c>
      <c r="Q16" s="11">
        <f>INDEX(Persons!$H:$H,MATCH(M16,Persons!$A:$A,0))</f>
        <v>3.7971257524946109</v>
      </c>
      <c r="R16" s="11">
        <f>INDEX(Persons!$I:$I,MATCH(M16,Persons!$A:$A,0))</f>
        <v>1.8257369483316859</v>
      </c>
      <c r="S16" s="11">
        <f>INDEX(Persons!$J:$J,MATCH(M16,Persons!$A:$A,0))</f>
        <v>-0.43660492998348149</v>
      </c>
      <c r="T16" s="53">
        <f>INDEX(Persons!$K:$K,MATCH(M16,Persons!$A:$A,0))</f>
        <v>0.33119894334721611</v>
      </c>
      <c r="U16" s="47">
        <f>INDEX(Persons!$N:$N,MATCH(M16,Persons!$A:$A,0))</f>
        <v>213.31924534441649</v>
      </c>
    </row>
    <row r="18" spans="2:21" x14ac:dyDescent="0.35">
      <c r="B18" s="68" t="s">
        <v>61</v>
      </c>
      <c r="C18" s="68"/>
      <c r="D18" s="68"/>
      <c r="E18" s="68"/>
      <c r="F18" s="68"/>
      <c r="G18" s="68"/>
      <c r="H18" s="68"/>
      <c r="I18" s="68"/>
      <c r="J18" s="68"/>
      <c r="K18" s="68"/>
      <c r="L18" s="73" t="s">
        <v>62</v>
      </c>
      <c r="M18" s="73"/>
      <c r="N18" s="73"/>
      <c r="O18" s="73"/>
      <c r="P18" s="73"/>
      <c r="Q18" s="73"/>
      <c r="R18" s="73"/>
      <c r="S18" s="73"/>
      <c r="T18" s="73"/>
      <c r="U18" s="73"/>
    </row>
    <row r="19" spans="2:21" x14ac:dyDescent="0.35">
      <c r="B19" s="4" t="s">
        <v>43</v>
      </c>
      <c r="C19" s="4" t="s">
        <v>19</v>
      </c>
      <c r="D19" s="4" t="s">
        <v>1</v>
      </c>
      <c r="E19" s="5" t="s">
        <v>20</v>
      </c>
      <c r="F19" s="5" t="s">
        <v>21</v>
      </c>
      <c r="G19" s="5" t="s">
        <v>22</v>
      </c>
      <c r="H19" s="5" t="s">
        <v>100</v>
      </c>
      <c r="I19" s="5" t="s">
        <v>45</v>
      </c>
      <c r="J19" s="5" t="s">
        <v>105</v>
      </c>
      <c r="K19" s="5" t="s">
        <v>63</v>
      </c>
      <c r="L19" s="25" t="s">
        <v>43</v>
      </c>
      <c r="M19" s="25" t="s">
        <v>19</v>
      </c>
      <c r="N19" s="25" t="s">
        <v>1</v>
      </c>
      <c r="O19" s="26" t="s">
        <v>20</v>
      </c>
      <c r="P19" s="26" t="s">
        <v>21</v>
      </c>
      <c r="Q19" s="26" t="s">
        <v>22</v>
      </c>
      <c r="R19" s="26" t="s">
        <v>100</v>
      </c>
      <c r="S19" s="26" t="s">
        <v>45</v>
      </c>
      <c r="T19" s="26" t="s">
        <v>105</v>
      </c>
      <c r="U19" s="26" t="s">
        <v>63</v>
      </c>
    </row>
    <row r="20" spans="2:21" x14ac:dyDescent="0.35">
      <c r="B20" s="6">
        <f>SMALL(Persons!O:O,1+ROW(B20)-ROW(B$20))</f>
        <v>1</v>
      </c>
      <c r="C20" s="6">
        <f t="array" ref="C20">INDEX(Persons!A:A,SMALL(IF(Persons!O:O=B20,ROW(Persons!A:A)-ROW(Persons!$A$1)+1),COUNTIF($B$20:B20,B20)))</f>
        <v>40</v>
      </c>
      <c r="D20" s="6" t="str">
        <f>INDEX(Persons!$B:$B,MATCH(C20,Persons!$A:$A,0))</f>
        <v>Roy</v>
      </c>
      <c r="E20" s="6">
        <f>INDEX(Persons!$D:$D,MATCH(C20,Persons!$A:$A,0))</f>
        <v>1</v>
      </c>
      <c r="F20" s="6">
        <f>INDEX(Persons!$F:$F,MATCH(C20,Persons!$A:$A,0))</f>
        <v>0</v>
      </c>
      <c r="G20" s="7">
        <f>INDEX(Persons!$H:$H,MATCH(C20,Persons!$A:$A,0))</f>
        <v>0.23076923076923078</v>
      </c>
      <c r="H20" s="7">
        <f>INDEX(Persons!$I:$I,MATCH(C20,Persons!$A:$A,0))</f>
        <v>0.42132504423474315</v>
      </c>
      <c r="I20" s="7">
        <f>INDEX(Persons!$J:$J,MATCH(C20,Persons!$A:$A,0))</f>
        <v>-0.54772255750516619</v>
      </c>
      <c r="J20" s="54">
        <f>INDEX(Persons!$K:$K,MATCH(C20,Persons!$A:$A,0))</f>
        <v>0.2919412103851825</v>
      </c>
      <c r="K20" s="33">
        <f>INDEX(Persons!$N:$N,MATCH(C20,Persons!$A:$A,0))</f>
        <v>0</v>
      </c>
      <c r="L20" s="27">
        <f>LARGE(Persons!O:O,1+ROW(L20)-ROW(L$20))</f>
        <v>33</v>
      </c>
      <c r="M20" s="27">
        <f t="array" ref="M20">INDEX(Persons!A:A,SMALL(IF(Persons!O:O=L20,ROW(Persons!A:A)-ROW(Persons!$A$1)+1),COUNTIF($L$20:L20,L20)))</f>
        <v>25</v>
      </c>
      <c r="N20" s="27" t="str">
        <f>INDEX(Persons!$B:$B,MATCH(M20,Persons!$A:$A,0))</f>
        <v>Bjørnar</v>
      </c>
      <c r="O20" s="27">
        <f>INDEX(Persons!$D:$D,MATCH(M20,Persons!$A:$A,0))</f>
        <v>2</v>
      </c>
      <c r="P20" s="27">
        <f>INDEX(Persons!$F:$F,MATCH(M20,Persons!$A:$A,0))</f>
        <v>0</v>
      </c>
      <c r="Q20" s="28">
        <f>INDEX(Persons!$H:$H,MATCH(M20,Persons!$A:$A,0))</f>
        <v>6.3829787234042548E-2</v>
      </c>
      <c r="R20" s="28">
        <f>INDEX(Persons!$I:$I,MATCH(M20,Persons!$A:$A,0))</f>
        <v>0.24791576048881739</v>
      </c>
      <c r="S20" s="28">
        <f>INDEX(Persons!$J:$J,MATCH(M20,Persons!$A:$A,0))</f>
        <v>-0.25746562908380199</v>
      </c>
      <c r="T20" s="55">
        <f>INDEX(Persons!$K:$K,MATCH(M20,Persons!$A:$A,0))</f>
        <v>0.39840967257938792</v>
      </c>
      <c r="U20" s="32">
        <f>INDEX(Persons!$N:$N,MATCH(M20,Persons!$A:$A,0))</f>
        <v>313.33333333333337</v>
      </c>
    </row>
    <row r="21" spans="2:21" x14ac:dyDescent="0.35">
      <c r="B21" s="6">
        <f>SMALL(Persons!O:O,1+ROW(B21)-ROW(B$20))</f>
        <v>2</v>
      </c>
      <c r="C21" s="6">
        <f t="array" ref="C21">INDEX(Persons!A:A,SMALL(IF(Persons!O:O=B21,ROW(Persons!A:A)-ROW(Persons!$A$1)+1),COUNTIF($B$20:B21,B21)))</f>
        <v>39</v>
      </c>
      <c r="D21" s="6" t="str">
        <f>INDEX(Persons!$B:$B,MATCH(C21,Persons!$A:$A,0))</f>
        <v>Ivar</v>
      </c>
      <c r="E21" s="6">
        <f>INDEX(Persons!$D:$D,MATCH(C21,Persons!$A:$A,0))</f>
        <v>3</v>
      </c>
      <c r="F21" s="6">
        <f>INDEX(Persons!$F:$F,MATCH(C21,Persons!$A:$A,0))</f>
        <v>0</v>
      </c>
      <c r="G21" s="7">
        <f>INDEX(Persons!$H:$H,MATCH(C21,Persons!$A:$A,0))</f>
        <v>0.3612040133779264</v>
      </c>
      <c r="H21" s="7">
        <f>INDEX(Persons!$I:$I,MATCH(C21,Persons!$A:$A,0))</f>
        <v>0.54598817687849921</v>
      </c>
      <c r="I21" s="7">
        <f>INDEX(Persons!$J:$J,MATCH(C21,Persons!$A:$A,0))</f>
        <v>-0.66156013751613985</v>
      </c>
      <c r="J21" s="54">
        <f>INDEX(Persons!$K:$K,MATCH(C21,Persons!$A:$A,0))</f>
        <v>0.25412658085528567</v>
      </c>
      <c r="K21" s="33">
        <f>INDEX(Persons!$N:$N,MATCH(C21,Persons!$A:$A,0))</f>
        <v>55.370370370370374</v>
      </c>
      <c r="L21" s="27">
        <f>LARGE(Persons!O:O,1+ROW(L21)-ROW(L$20))</f>
        <v>32</v>
      </c>
      <c r="M21" s="27">
        <f t="array" ref="M21">INDEX(Persons!A:A,SMALL(IF(Persons!O:O=L21,ROW(Persons!A:A)-ROW(Persons!$A$1)+1),COUNTIF($L$20:L21,L21)))</f>
        <v>17</v>
      </c>
      <c r="N21" s="27" t="str">
        <f>INDEX(Persons!$B:$B,MATCH(M21,Persons!$A:$A,0))</f>
        <v>Hanne</v>
      </c>
      <c r="O21" s="27">
        <f>INDEX(Persons!$D:$D,MATCH(M21,Persons!$A:$A,0))</f>
        <v>7</v>
      </c>
      <c r="P21" s="27">
        <f>INDEX(Persons!$F:$F,MATCH(M21,Persons!$A:$A,0))</f>
        <v>0</v>
      </c>
      <c r="Q21" s="28">
        <f>INDEX(Persons!$H:$H,MATCH(M21,Persons!$A:$A,0))</f>
        <v>0.30681818181818182</v>
      </c>
      <c r="R21" s="28">
        <f>INDEX(Persons!$I:$I,MATCH(M21,Persons!$A:$A,0))</f>
        <v>0.53561854612135185</v>
      </c>
      <c r="S21" s="28">
        <f>INDEX(Persons!$J:$J,MATCH(M21,Persons!$A:$A,0))</f>
        <v>-0.57282964535113001</v>
      </c>
      <c r="T21" s="55">
        <f>INDEX(Persons!$K:$K,MATCH(M21,Persons!$A:$A,0))</f>
        <v>0.28338002224276981</v>
      </c>
      <c r="U21" s="32">
        <f>INDEX(Persons!$N:$N,MATCH(M21,Persons!$A:$A,0))</f>
        <v>293.33333333333331</v>
      </c>
    </row>
    <row r="22" spans="2:21" x14ac:dyDescent="0.35">
      <c r="B22" s="6">
        <f>SMALL(Persons!O:O,1+ROW(B22)-ROW(B$20))</f>
        <v>3</v>
      </c>
      <c r="C22" s="6">
        <f t="array" ref="C22">INDEX(Persons!A:A,SMALL(IF(Persons!O:O=B22,ROW(Persons!A:A)-ROW(Persons!$A$1)+1),COUNTIF($B$20:B22,B22)))</f>
        <v>44</v>
      </c>
      <c r="D22" s="6" t="str">
        <f>INDEX(Persons!$B:$B,MATCH(C22,Persons!$A:$A,0))</f>
        <v>Jan</v>
      </c>
      <c r="E22" s="6">
        <f>INDEX(Persons!$D:$D,MATCH(C22,Persons!$A:$A,0))</f>
        <v>5</v>
      </c>
      <c r="F22" s="6">
        <f>INDEX(Persons!$F:$F,MATCH(C22,Persons!$A:$A,0))</f>
        <v>1</v>
      </c>
      <c r="G22" s="7">
        <f>INDEX(Persons!$H:$H,MATCH(C22,Persons!$A:$A,0))</f>
        <v>0.32608695652173914</v>
      </c>
      <c r="H22" s="7">
        <f>INDEX(Persons!$I:$I,MATCH(C22,Persons!$A:$A,0))</f>
        <v>0.53983489724168388</v>
      </c>
      <c r="I22" s="7">
        <f>INDEX(Persons!$J:$J,MATCH(C22,Persons!$A:$A,0))</f>
        <v>1.2483688011309693</v>
      </c>
      <c r="J22" s="54">
        <f>INDEX(Persons!$K:$K,MATCH(C22,Persons!$A:$A,0))</f>
        <v>0.10594801446913715</v>
      </c>
      <c r="K22" s="33">
        <f>INDEX(Persons!$N:$N,MATCH(C22,Persons!$A:$A,0))</f>
        <v>153.33333333333334</v>
      </c>
      <c r="L22" s="27">
        <f>LARGE(Persons!O:O,1+ROW(L22)-ROW(L$20))</f>
        <v>31</v>
      </c>
      <c r="M22" s="27">
        <f t="array" ref="M22">INDEX(Persons!A:A,SMALL(IF(Persons!O:O=L22,ROW(Persons!A:A)-ROW(Persons!$A$1)+1),COUNTIF($L$20:L22,L22)))</f>
        <v>42</v>
      </c>
      <c r="N22" s="27" t="str">
        <f>INDEX(Persons!$B:$B,MATCH(M22,Persons!$A:$A,0))</f>
        <v>Magnus W</v>
      </c>
      <c r="O22" s="27">
        <f>INDEX(Persons!$D:$D,MATCH(M22,Persons!$A:$A,0))</f>
        <v>4</v>
      </c>
      <c r="P22" s="27">
        <f>INDEX(Persons!$F:$F,MATCH(M22,Persons!$A:$A,0))</f>
        <v>0</v>
      </c>
      <c r="Q22" s="28">
        <f>INDEX(Persons!$H:$H,MATCH(M22,Persons!$A:$A,0))</f>
        <v>0.14545454545454545</v>
      </c>
      <c r="R22" s="28">
        <f>INDEX(Persons!$I:$I,MATCH(M22,Persons!$A:$A,0))</f>
        <v>0.37094647870344777</v>
      </c>
      <c r="S22" s="28">
        <f>INDEX(Persons!$J:$J,MATCH(M22,Persons!$A:$A,0))</f>
        <v>-0.39211733715048613</v>
      </c>
      <c r="T22" s="55">
        <f>INDEX(Persons!$K:$K,MATCH(M22,Persons!$A:$A,0))</f>
        <v>0.34748575901730239</v>
      </c>
      <c r="U22" s="32">
        <f>INDEX(Persons!$N:$N,MATCH(M22,Persons!$A:$A,0))</f>
        <v>275</v>
      </c>
    </row>
    <row r="23" spans="2:21" x14ac:dyDescent="0.35">
      <c r="B23" s="6">
        <f>SMALL(Persons!O:O,1+ROW(B23)-ROW(B$20))</f>
        <v>4</v>
      </c>
      <c r="C23" s="6">
        <f t="array" ref="C23">INDEX(Persons!A:A,SMALL(IF(Persons!O:O=B23,ROW(Persons!A:A)-ROW(Persons!$A$1)+1),COUNTIF($B$20:B23,B23)))</f>
        <v>27</v>
      </c>
      <c r="D23" s="6" t="str">
        <f>INDEX(Persons!$B:$B,MATCH(C23,Persons!$A:$A,0))</f>
        <v>Kristin</v>
      </c>
      <c r="E23" s="6">
        <f>INDEX(Persons!$D:$D,MATCH(C23,Persons!$A:$A,0))</f>
        <v>11</v>
      </c>
      <c r="F23" s="6">
        <f>INDEX(Persons!$F:$F,MATCH(C23,Persons!$A:$A,0))</f>
        <v>0</v>
      </c>
      <c r="G23" s="7">
        <f>INDEX(Persons!$H:$H,MATCH(C23,Persons!$A:$A,0))</f>
        <v>0.58616138763197578</v>
      </c>
      <c r="H23" s="7">
        <f>INDEX(Persons!$I:$I,MATCH(C23,Persons!$A:$A,0))</f>
        <v>0.71401106976234563</v>
      </c>
      <c r="I23" s="7">
        <f>INDEX(Persons!$J:$J,MATCH(C23,Persons!$A:$A,0))</f>
        <v>-0.82094159664369926</v>
      </c>
      <c r="J23" s="54">
        <f>INDEX(Persons!$K:$K,MATCH(C23,Persons!$A:$A,0))</f>
        <v>0.20583976793322406</v>
      </c>
      <c r="K23" s="33">
        <f>INDEX(Persons!$N:$N,MATCH(C23,Persons!$A:$A,0))</f>
        <v>170.6014795754262</v>
      </c>
      <c r="L23" s="27">
        <f>LARGE(Persons!O:O,1+ROW(L23)-ROW(L$20))</f>
        <v>30</v>
      </c>
      <c r="M23" s="27">
        <f t="array" ref="M23">INDEX(Persons!A:A,SMALL(IF(Persons!O:O=L23,ROW(Persons!A:A)-ROW(Persons!$A$1)+1),COUNTIF($L$20:L23,L23)))</f>
        <v>16</v>
      </c>
      <c r="N23" s="27" t="str">
        <f>INDEX(Persons!$B:$B,MATCH(M23,Persons!$A:$A,0))</f>
        <v>Bjarke</v>
      </c>
      <c r="O23" s="27">
        <f>INDEX(Persons!$D:$D,MATCH(M23,Persons!$A:$A,0))</f>
        <v>11</v>
      </c>
      <c r="P23" s="27">
        <f>INDEX(Persons!$F:$F,MATCH(M23,Persons!$A:$A,0))</f>
        <v>0</v>
      </c>
      <c r="Q23" s="28">
        <f>INDEX(Persons!$H:$H,MATCH(M23,Persons!$A:$A,0))</f>
        <v>0.53734276729559749</v>
      </c>
      <c r="R23" s="28">
        <f>INDEX(Persons!$I:$I,MATCH(M23,Persons!$A:$A,0))</f>
        <v>0.70518688116242267</v>
      </c>
      <c r="S23" s="28">
        <f>INDEX(Persons!$J:$J,MATCH(M23,Persons!$A:$A,0))</f>
        <v>-0.76198633532411619</v>
      </c>
      <c r="T23" s="55">
        <f>INDEX(Persons!$K:$K,MATCH(M23,Persons!$A:$A,0))</f>
        <v>0.22303407988473595</v>
      </c>
      <c r="U23" s="32">
        <f>INDEX(Persons!$N:$N,MATCH(M23,Persons!$A:$A,0))</f>
        <v>260.54133138258959</v>
      </c>
    </row>
    <row r="24" spans="2:21" x14ac:dyDescent="0.35">
      <c r="B24" s="6">
        <f>SMALL(Persons!O:O,1+ROW(B24)-ROW(B$20))</f>
        <v>5</v>
      </c>
      <c r="C24" s="6">
        <f t="array" ref="C24">INDEX(Persons!A:A,SMALL(IF(Persons!O:O=B24,ROW(Persons!A:A)-ROW(Persons!$A$1)+1),COUNTIF($B$20:B24,B24)))</f>
        <v>22</v>
      </c>
      <c r="D24" s="6" t="str">
        <f>INDEX(Persons!$B:$B,MATCH(C24,Persons!$A:$A,0))</f>
        <v>Morten F</v>
      </c>
      <c r="E24" s="6">
        <f>INDEX(Persons!$D:$D,MATCH(C24,Persons!$A:$A,0))</f>
        <v>6</v>
      </c>
      <c r="F24" s="6">
        <f>INDEX(Persons!$F:$F,MATCH(C24,Persons!$A:$A,0))</f>
        <v>1</v>
      </c>
      <c r="G24" s="7">
        <f>INDEX(Persons!$H:$H,MATCH(C24,Persons!$A:$A,0))</f>
        <v>0.54326923076923084</v>
      </c>
      <c r="H24" s="7">
        <f>INDEX(Persons!$I:$I,MATCH(C24,Persons!$A:$A,0))</f>
        <v>0.67686632105875888</v>
      </c>
      <c r="I24" s="7">
        <f>INDEX(Persons!$J:$J,MATCH(C24,Persons!$A:$A,0))</f>
        <v>0.67477248464120332</v>
      </c>
      <c r="J24" s="54">
        <f>INDEX(Persons!$K:$K,MATCH(C24,Persons!$A:$A,0))</f>
        <v>0.24991016218462114</v>
      </c>
      <c r="K24" s="33">
        <f>INDEX(Persons!$N:$N,MATCH(C24,Persons!$A:$A,0))</f>
        <v>184.07079646017698</v>
      </c>
      <c r="L24" s="27">
        <f>LARGE(Persons!O:O,1+ROW(L24)-ROW(L$20))</f>
        <v>29</v>
      </c>
      <c r="M24" s="27">
        <f t="array" ref="M24">INDEX(Persons!A:A,SMALL(IF(Persons!O:O=L24,ROW(Persons!A:A)-ROW(Persons!$A$1)+1),COUNTIF($L$20:L24,L24)))</f>
        <v>7</v>
      </c>
      <c r="N24" s="27" t="str">
        <f>INDEX(Persons!$B:$B,MATCH(M24,Persons!$A:$A,0))</f>
        <v>Kim</v>
      </c>
      <c r="O24" s="27">
        <f>INDEX(Persons!$D:$D,MATCH(M24,Persons!$A:$A,0))</f>
        <v>75</v>
      </c>
      <c r="P24" s="27">
        <f>INDEX(Persons!$F:$F,MATCH(M24,Persons!$A:$A,0))</f>
        <v>4</v>
      </c>
      <c r="Q24" s="28">
        <f>INDEX(Persons!$H:$H,MATCH(M24,Persons!$A:$A,0))</f>
        <v>3.0883035773743104</v>
      </c>
      <c r="R24" s="28">
        <f>INDEX(Persons!$I:$I,MATCH(M24,Persons!$A:$A,0))</f>
        <v>1.645289709282524</v>
      </c>
      <c r="S24" s="28">
        <f>INDEX(Persons!$J:$J,MATCH(M24,Persons!$A:$A,0))</f>
        <v>0.55412515952783847</v>
      </c>
      <c r="T24" s="55">
        <f>INDEX(Persons!$K:$K,MATCH(M24,Persons!$A:$A,0))</f>
        <v>0.28974659632997213</v>
      </c>
      <c r="U24" s="32">
        <f>INDEX(Persons!$N:$N,MATCH(M24,Persons!$A:$A,0))</f>
        <v>259.04189143224175</v>
      </c>
    </row>
    <row r="26" spans="2:21" x14ac:dyDescent="0.35">
      <c r="B26" t="s">
        <v>22</v>
      </c>
      <c r="C26" t="s">
        <v>101</v>
      </c>
    </row>
    <row r="27" spans="2:21" x14ac:dyDescent="0.35">
      <c r="B27" t="s">
        <v>100</v>
      </c>
      <c r="C27" t="s">
        <v>107</v>
      </c>
    </row>
    <row r="28" spans="2:21" x14ac:dyDescent="0.35">
      <c r="B28" t="s">
        <v>45</v>
      </c>
      <c r="C28" t="s">
        <v>103</v>
      </c>
    </row>
    <row r="29" spans="2:21" x14ac:dyDescent="0.35">
      <c r="B29" t="s">
        <v>105</v>
      </c>
      <c r="C29" t="s">
        <v>106</v>
      </c>
    </row>
    <row r="30" spans="2:21" x14ac:dyDescent="0.35">
      <c r="B30" t="s">
        <v>63</v>
      </c>
      <c r="C30" t="s">
        <v>102</v>
      </c>
    </row>
    <row r="37" spans="6:6" x14ac:dyDescent="0.35">
      <c r="F37" s="48"/>
    </row>
    <row r="38" spans="6:6" x14ac:dyDescent="0.35">
      <c r="F38" s="48"/>
    </row>
    <row r="39" spans="6:6" x14ac:dyDescent="0.35">
      <c r="F39" s="48"/>
    </row>
    <row r="40" spans="6:6" x14ac:dyDescent="0.35">
      <c r="F40" s="48"/>
    </row>
    <row r="41" spans="6:6" x14ac:dyDescent="0.35">
      <c r="F41" s="48"/>
    </row>
  </sheetData>
  <mergeCells count="6">
    <mergeCell ref="B18:K18"/>
    <mergeCell ref="B10:K10"/>
    <mergeCell ref="B2:K2"/>
    <mergeCell ref="L2:U2"/>
    <mergeCell ref="L10:U10"/>
    <mergeCell ref="L18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T27" sqref="T27"/>
    </sheetView>
  </sheetViews>
  <sheetFormatPr defaultColWidth="8.90625" defaultRowHeight="14.5" x14ac:dyDescent="0.35"/>
  <cols>
    <col min="1" max="1" width="8.90625" style="29"/>
    <col min="2" max="2" width="10" style="29" bestFit="1" customWidth="1"/>
    <col min="3" max="7" width="8.90625" style="29"/>
    <col min="8" max="9" width="8.90625" style="30"/>
    <col min="10" max="12" width="8.90625" style="29"/>
    <col min="14" max="14" width="8.90625" style="29"/>
    <col min="15" max="15" width="8.90625" style="31"/>
    <col min="17" max="17" width="8.90625" style="29" customWidth="1"/>
    <col min="18" max="16384" width="8.90625" style="29"/>
  </cols>
  <sheetData>
    <row r="1" spans="1:18" x14ac:dyDescent="0.35">
      <c r="A1" s="59" t="s">
        <v>0</v>
      </c>
      <c r="B1" s="59" t="s">
        <v>1</v>
      </c>
      <c r="C1" s="59" t="s">
        <v>2</v>
      </c>
      <c r="D1" s="57" t="s">
        <v>20</v>
      </c>
      <c r="E1" s="57" t="s">
        <v>92</v>
      </c>
      <c r="F1" s="57" t="s">
        <v>21</v>
      </c>
      <c r="G1" s="57" t="s">
        <v>93</v>
      </c>
      <c r="H1" s="65" t="s">
        <v>22</v>
      </c>
      <c r="I1" s="62" t="s">
        <v>100</v>
      </c>
      <c r="J1" s="57" t="s">
        <v>45</v>
      </c>
      <c r="K1" s="57" t="s">
        <v>104</v>
      </c>
      <c r="L1" s="57" t="s">
        <v>52</v>
      </c>
      <c r="M1" s="56" t="s">
        <v>54</v>
      </c>
      <c r="N1" s="58" t="s">
        <v>63</v>
      </c>
      <c r="O1" s="57" t="s">
        <v>94</v>
      </c>
      <c r="P1" s="29"/>
      <c r="Q1" s="29" t="s">
        <v>65</v>
      </c>
      <c r="R1" s="39">
        <f>INDEX(M:M,MATCH(0,A:A,0))</f>
        <v>100</v>
      </c>
    </row>
    <row r="2" spans="1:18" x14ac:dyDescent="0.35">
      <c r="A2" s="29">
        <v>9</v>
      </c>
      <c r="B2" s="29" t="s">
        <v>10</v>
      </c>
      <c r="C2" s="29">
        <v>0</v>
      </c>
      <c r="D2" s="29">
        <f>SUMIF(Sales!B:B,A2,Sales!D:D)</f>
        <v>68</v>
      </c>
      <c r="E2" s="29" t="str">
        <f>IF($C2=0," ",COUNTIFS($C:$C,1,D:D,"&gt;"&amp;D2)+1)</f>
        <v xml:space="preserve"> </v>
      </c>
      <c r="F2" s="29">
        <f>SUMIF(Prizes!B:B,A2,Prizes!D:D)</f>
        <v>7</v>
      </c>
      <c r="G2" s="29" t="str">
        <f>IF($C2=0," ",COUNTIFS($C:$C,1,F:F,"&gt;"&amp;F2)+1)</f>
        <v xml:space="preserve"> </v>
      </c>
      <c r="H2" s="30">
        <f>SUMIF(Sales!B:B,A2,Sales!F:F)</f>
        <v>3.2402189600805982</v>
      </c>
      <c r="I2" s="30">
        <f>SQRT(SUMIF(Sales!B:B,A2,Sales!G:G))</f>
        <v>1.6903967309717229</v>
      </c>
      <c r="J2" s="30">
        <f>(F2-H2)/I2</f>
        <v>2.224200373221318</v>
      </c>
      <c r="K2" s="49">
        <f>IF(F2&gt;H2,1-_xlfn.NORM.DIST(F2,H2,I2,1),_xlfn.NORM.DIST(F2,H2,I2,1))</f>
        <v>1.3067482981361178E-2</v>
      </c>
      <c r="L2" s="29" t="str">
        <f>IF($C2=0," ",COUNTIFS($C:$C,1,J:J,"&gt;"&amp;J2)+1)</f>
        <v xml:space="preserve"> </v>
      </c>
      <c r="M2" s="29">
        <f>SUMIF(Sales!B:B,A2,Sales!E:E)</f>
        <v>720</v>
      </c>
      <c r="N2" s="31">
        <f>M2/H2</f>
        <v>222.20720539888777</v>
      </c>
      <c r="O2" s="29" t="str">
        <f>IF($C2=0," ",COUNTIFS($C:$C,1,N:N,"&lt;"&amp;N2)+1)</f>
        <v xml:space="preserve"> </v>
      </c>
    </row>
    <row r="3" spans="1:18" x14ac:dyDescent="0.35">
      <c r="A3" s="29">
        <v>41</v>
      </c>
      <c r="B3" s="29" t="s">
        <v>85</v>
      </c>
      <c r="C3" s="29">
        <v>1</v>
      </c>
      <c r="D3" s="35">
        <f>SUMIF(Sales!B:B,A3,Sales!D:D)</f>
        <v>15</v>
      </c>
      <c r="E3" s="37">
        <f>IF($C3=0," ",COUNTIFS($C:$C,1,D:D,"&gt;"&amp;D3)+1)</f>
        <v>22</v>
      </c>
      <c r="F3" s="35">
        <f>SUMIF(Prizes!B:B,A3,Prizes!D:D)</f>
        <v>2</v>
      </c>
      <c r="G3" s="37">
        <f>IF($C3=0," ",COUNTIFS($C:$C,1,F:F,"&gt;"&amp;F3)+1)</f>
        <v>12</v>
      </c>
      <c r="H3" s="36">
        <f>SUMIF(Sales!B:B,A3,Sales!F:F)</f>
        <v>0.59948542024013718</v>
      </c>
      <c r="I3" s="36">
        <f>SQRT(SUMIF(Sales!B:B,A3,Sales!G:G))</f>
        <v>0.73982863701939761</v>
      </c>
      <c r="J3" s="36">
        <f>(F3-H3)/I3</f>
        <v>1.8930256409135764</v>
      </c>
      <c r="K3" s="49">
        <f>IF(F3&gt;H3,1-_xlfn.NORM.DIST(F3,H3,I3,1),_xlfn.NORM.DIST(F3,H3,I3,1))</f>
        <v>2.9177229841034769E-2</v>
      </c>
      <c r="L3" s="37">
        <f>IF($C3=0," ",COUNTIFS($C:$C,1,J:J,"&gt;"&amp;J3)+1)</f>
        <v>1</v>
      </c>
      <c r="M3" s="35">
        <f>SUMIF(Sales!B:B,A3,Sales!E:E)</f>
        <v>150</v>
      </c>
      <c r="N3" s="31">
        <f>M3/H3</f>
        <v>250.21459227467813</v>
      </c>
      <c r="O3" s="37">
        <f>IF($C3=0," ",COUNTIFS($C:$C,1,N:N,"&lt;"&amp;N3)+1)</f>
        <v>26</v>
      </c>
      <c r="P3" s="29"/>
    </row>
    <row r="4" spans="1:18" x14ac:dyDescent="0.35">
      <c r="A4" s="29">
        <v>38</v>
      </c>
      <c r="B4" s="29" t="s">
        <v>64</v>
      </c>
      <c r="C4" s="29">
        <v>1</v>
      </c>
      <c r="D4" s="35">
        <f>SUMIF(Sales!B:B,A4,Sales!D:D)</f>
        <v>37</v>
      </c>
      <c r="E4" s="35">
        <f>IF($C4=0," ",COUNTIFS($C:$C,1,D:D,"&gt;"&amp;D4)+1)</f>
        <v>19</v>
      </c>
      <c r="F4" s="35">
        <f>SUMIF(Prizes!B:B,A4,Prizes!D:D)</f>
        <v>4</v>
      </c>
      <c r="G4" s="35">
        <f>IF($C4=0," ",COUNTIFS($C:$C,1,F:F,"&gt;"&amp;F4)+1)</f>
        <v>3</v>
      </c>
      <c r="H4" s="36">
        <f>SUMIF(Sales!B:B,A4,Sales!F:F)</f>
        <v>1.7654362892118982</v>
      </c>
      <c r="I4" s="36">
        <f>SQRT(SUMIF(Sales!B:B,A4,Sales!G:G))</f>
        <v>1.2439598119364987</v>
      </c>
      <c r="J4" s="36">
        <f>(F4-H4)/I4</f>
        <v>1.7963311108174056</v>
      </c>
      <c r="K4" s="49">
        <f>IF(F4&gt;H4,1-_xlfn.NORM.DIST(F4,H4,I4,1),_xlfn.NORM.DIST(F4,H4,I4,1))</f>
        <v>3.6220936405928716E-2</v>
      </c>
      <c r="L4" s="37">
        <f>IF($C4=0," ",COUNTIFS($C:$C,1,J:J,"&gt;"&amp;J4)+1)</f>
        <v>2</v>
      </c>
      <c r="M4" s="35">
        <f>SUMIF(Sales!B:B,A4,Sales!E:E)</f>
        <v>360</v>
      </c>
      <c r="N4" s="31">
        <f>M4/H4</f>
        <v>203.9155999000713</v>
      </c>
      <c r="O4" s="29">
        <f>IF($C4=0," ",COUNTIFS($C:$C,1,N:N,"&lt;"&amp;N4)+1)</f>
        <v>12</v>
      </c>
      <c r="P4" s="29"/>
    </row>
    <row r="5" spans="1:18" x14ac:dyDescent="0.35">
      <c r="A5" s="29">
        <v>11</v>
      </c>
      <c r="B5" s="29" t="s">
        <v>12</v>
      </c>
      <c r="C5" s="29">
        <v>1</v>
      </c>
      <c r="D5" s="29">
        <f>SUMIF(Sales!B:B,A5,Sales!D:D)</f>
        <v>39</v>
      </c>
      <c r="E5" s="29">
        <f>IF($C5=0," ",COUNTIFS($C:$C,1,D:D,"&gt;"&amp;D5)+1)</f>
        <v>17</v>
      </c>
      <c r="F5" s="29">
        <f>SUMIF(Prizes!B:B,A5,Prizes!D:D)</f>
        <v>0</v>
      </c>
      <c r="G5" s="29">
        <f>IF($C5=0," ",COUNTIFS($C:$C,1,F:F,"&gt;"&amp;F5)+1)</f>
        <v>26</v>
      </c>
      <c r="H5" s="30">
        <f>SUMIF(Sales!B:B,A5,Sales!F:F)</f>
        <v>2.0278924229052588</v>
      </c>
      <c r="I5" s="30">
        <f>SQRT(SUMIF(Sales!B:B,A5,Sales!G:G))</f>
        <v>1.3415151969039836</v>
      </c>
      <c r="J5" s="30">
        <f>(F5-H5)/I5</f>
        <v>-1.5116432729091189</v>
      </c>
      <c r="K5" s="49">
        <f>IF(F5&gt;H5,1-_xlfn.NORM.DIST(F5,H5,I5,1),_xlfn.NORM.DIST(F5,H5,I5,1))</f>
        <v>6.5312318472907513E-2</v>
      </c>
      <c r="L5" s="29">
        <f>IF($C5=0," ",COUNTIFS($C:$C,1,J:J,"&gt;"&amp;J5)+1)</f>
        <v>33</v>
      </c>
      <c r="M5" s="29">
        <f>SUMIF(Sales!B:B,A5,Sales!E:E)</f>
        <v>460</v>
      </c>
      <c r="N5" s="31">
        <f>M5/H5</f>
        <v>226.83649034053852</v>
      </c>
      <c r="O5" s="29">
        <f>IF($C5=0," ",COUNTIFS($C:$C,1,N:N,"&lt;"&amp;N5)+1)</f>
        <v>20</v>
      </c>
      <c r="P5" s="29"/>
    </row>
    <row r="6" spans="1:18" x14ac:dyDescent="0.35">
      <c r="A6" s="29">
        <v>44</v>
      </c>
      <c r="B6" s="29" t="s">
        <v>89</v>
      </c>
      <c r="C6" s="29">
        <v>1</v>
      </c>
      <c r="D6" s="35">
        <f>SUMIF(Sales!B:B,A6,Sales!D:D)</f>
        <v>5</v>
      </c>
      <c r="E6" s="35">
        <f>IF($C6=0," ",COUNTIFS($C:$C,1,D:D,"&gt;"&amp;D6)+1)</f>
        <v>29</v>
      </c>
      <c r="F6" s="35">
        <f>SUMIF(Prizes!B:B,A6,Prizes!D:D)</f>
        <v>1</v>
      </c>
      <c r="G6" s="35">
        <f>IF($C6=0," ",COUNTIFS($C:$C,1,F:F,"&gt;"&amp;F6)+1)</f>
        <v>19</v>
      </c>
      <c r="H6" s="36">
        <f>SUMIF(Sales!B:B,A6,Sales!F:F)</f>
        <v>0.32608695652173914</v>
      </c>
      <c r="I6" s="36">
        <f>SQRT(SUMIF(Sales!B:B,A6,Sales!G:G))</f>
        <v>0.53983489724168388</v>
      </c>
      <c r="J6" s="36">
        <f>(F6-H6)/I6</f>
        <v>1.2483688011309693</v>
      </c>
      <c r="K6" s="49">
        <f>IF(F6&gt;H6,1-_xlfn.NORM.DIST(F6,H6,I6,1),_xlfn.NORM.DIST(F6,H6,I6,1))</f>
        <v>0.10594801446913715</v>
      </c>
      <c r="L6" s="37">
        <f>IF($C6=0," ",COUNTIFS($C:$C,1,J:J,"&gt;"&amp;J6)+1)</f>
        <v>3</v>
      </c>
      <c r="M6" s="35">
        <f>SUMIF(Sales!B:B,A6,Sales!E:E)</f>
        <v>50</v>
      </c>
      <c r="N6" s="31">
        <f>M6/H6</f>
        <v>153.33333333333334</v>
      </c>
      <c r="O6" s="29">
        <f>IF($C6=0," ",COUNTIFS($C:$C,1,N:N,"&lt;"&amp;N6)+1)</f>
        <v>3</v>
      </c>
      <c r="P6" s="29"/>
    </row>
    <row r="7" spans="1:18" x14ac:dyDescent="0.35">
      <c r="A7" s="29">
        <v>24</v>
      </c>
      <c r="B7" s="29" t="s">
        <v>31</v>
      </c>
      <c r="C7" s="29">
        <v>1</v>
      </c>
      <c r="D7" s="29">
        <f>SUMIF(Sales!B:B,A7,Sales!D:D)</f>
        <v>66</v>
      </c>
      <c r="E7" s="29">
        <f>IF($C7=0," ",COUNTIFS($C:$C,1,D:D,"&gt;"&amp;D7)+1)</f>
        <v>8</v>
      </c>
      <c r="F7" s="29">
        <f>SUMIF(Prizes!B:B,A7,Prizes!D:D)</f>
        <v>1</v>
      </c>
      <c r="G7" s="29">
        <f>IF($C7=0," ",COUNTIFS($C:$C,1,F:F,"&gt;"&amp;F7)+1)</f>
        <v>19</v>
      </c>
      <c r="H7" s="30">
        <f>SUMIF(Sales!B:B,A7,Sales!F:F)</f>
        <v>2.7289515245114577</v>
      </c>
      <c r="I7" s="30">
        <f>SQRT(SUMIF(Sales!B:B,A7,Sales!G:G))</f>
        <v>1.5620418614013669</v>
      </c>
      <c r="J7" s="30">
        <f>(F7-H7)/I7</f>
        <v>-1.1068535147709484</v>
      </c>
      <c r="K7" s="49">
        <f>IF(F7&gt;H7,1-_xlfn.NORM.DIST(F7,H7,I7,1),_xlfn.NORM.DIST(F7,H7,I7,1))</f>
        <v>0.13417863330317295</v>
      </c>
      <c r="L7" s="29">
        <f>IF($C7=0," ",COUNTIFS($C:$C,1,J:J,"&gt;"&amp;J7)+1)</f>
        <v>32</v>
      </c>
      <c r="M7" s="29">
        <f>SUMIF(Sales!B:B,A7,Sales!E:E)</f>
        <v>700</v>
      </c>
      <c r="N7" s="31">
        <f>M7/H7</f>
        <v>256.50877038767311</v>
      </c>
      <c r="O7" s="29">
        <f>IF($C7=0," ",COUNTIFS($C:$C,1,N:N,"&lt;"&amp;N7)+1)</f>
        <v>28</v>
      </c>
      <c r="P7" s="29"/>
    </row>
    <row r="8" spans="1:18" x14ac:dyDescent="0.35">
      <c r="A8" s="29">
        <v>0</v>
      </c>
      <c r="B8" s="29" t="s">
        <v>65</v>
      </c>
      <c r="C8" s="29">
        <v>0</v>
      </c>
      <c r="D8" s="35">
        <f>SUMIF(Sales!B:B,A8,Sales!D:D)</f>
        <v>12</v>
      </c>
      <c r="E8" s="35" t="str">
        <f>IF($C8=0," ",COUNTIFS($C:$C,1,D:D,"&gt;"&amp;D8)+1)</f>
        <v xml:space="preserve"> </v>
      </c>
      <c r="F8" s="35">
        <f>SUMIF(Prizes!B:B,A8,Prizes!D:D)</f>
        <v>0</v>
      </c>
      <c r="G8" s="35" t="str">
        <f>IF($C8=0," ",COUNTIFS($C:$C,1,F:F,"&gt;"&amp;F8)+1)</f>
        <v xml:space="preserve"> </v>
      </c>
      <c r="H8" s="36">
        <f>SUMIF(Sales!B:B,A8,Sales!F:F)</f>
        <v>0.98785425101214575</v>
      </c>
      <c r="I8" s="36">
        <f>SQRT(SUMIF(Sales!B:B,A8,Sales!G:G))</f>
        <v>0.90534417201851047</v>
      </c>
      <c r="J8" s="36">
        <f>(F8-H8)/I8</f>
        <v>-1.0911366986652986</v>
      </c>
      <c r="K8" s="49">
        <f>IF(F8&gt;H8,1-_xlfn.NORM.DIST(F8,H8,I8,1),_xlfn.NORM.DIST(F8,H8,I8,1))</f>
        <v>0.137606368366785</v>
      </c>
      <c r="L8" s="37" t="str">
        <f>IF($C8=0," ",COUNTIFS($C:$C,1,J:J,"&gt;"&amp;J8)+1)</f>
        <v xml:space="preserve"> </v>
      </c>
      <c r="M8" s="35">
        <f>SUMIF(Sales!B:B,A8,Sales!E:E)</f>
        <v>100</v>
      </c>
      <c r="N8" s="31">
        <f>M8/H8</f>
        <v>101.22950819672131</v>
      </c>
      <c r="O8" s="31" t="str">
        <f>IF($C8=0," ",COUNTIFS($C:$C,1,N:N,"&lt;"&amp;N8)+1)</f>
        <v xml:space="preserve"> </v>
      </c>
      <c r="P8" s="29"/>
    </row>
    <row r="9" spans="1:18" x14ac:dyDescent="0.35">
      <c r="A9" s="29">
        <v>10</v>
      </c>
      <c r="B9" s="29" t="s">
        <v>11</v>
      </c>
      <c r="C9" s="29">
        <v>1</v>
      </c>
      <c r="D9" s="29">
        <f>SUMIF(Sales!B:B,A9,Sales!D:D)</f>
        <v>120</v>
      </c>
      <c r="E9" s="29">
        <f>IF($C9=0," ",COUNTIFS($C:$C,1,D:D,"&gt;"&amp;D9)+1)</f>
        <v>2</v>
      </c>
      <c r="F9" s="29">
        <f>SUMIF(Prizes!B:B,A9,Prizes!D:D)</f>
        <v>3</v>
      </c>
      <c r="G9" s="29">
        <f>IF($C9=0," ",COUNTIFS($C:$C,1,F:F,"&gt;"&amp;F9)+1)</f>
        <v>7</v>
      </c>
      <c r="H9" s="30">
        <f>SUMIF(Sales!B:B,A9,Sales!F:F)</f>
        <v>5.3738881235615397</v>
      </c>
      <c r="I9" s="30">
        <f>SQRT(SUMIF(Sales!B:B,A9,Sales!G:G))</f>
        <v>2.1775157131870162</v>
      </c>
      <c r="J9" s="30">
        <f>(F9-H9)/I9</f>
        <v>-1.0901818568680326</v>
      </c>
      <c r="K9" s="49">
        <f>IF(F9&gt;H9,1-_xlfn.NORM.DIST(F9,H9,I9,1),_xlfn.NORM.DIST(F9,H9,I9,1))</f>
        <v>0.13781652188722632</v>
      </c>
      <c r="L9" s="29">
        <f>IF($C9=0," ",COUNTIFS($C:$C,1,J:J,"&gt;"&amp;J9)+1)</f>
        <v>31</v>
      </c>
      <c r="M9" s="29">
        <f>SUMIF(Sales!B:B,A9,Sales!E:E)</f>
        <v>1300</v>
      </c>
      <c r="N9" s="31">
        <f>M9/H9</f>
        <v>241.91050690099334</v>
      </c>
      <c r="O9" s="29">
        <f>IF($C9=0," ",COUNTIFS($C:$C,1,N:N,"&lt;"&amp;N9)+1)</f>
        <v>25</v>
      </c>
      <c r="P9" s="29"/>
    </row>
    <row r="10" spans="1:18" x14ac:dyDescent="0.35">
      <c r="A10" s="29">
        <v>1</v>
      </c>
      <c r="B10" s="29" t="s">
        <v>48</v>
      </c>
      <c r="C10" s="29">
        <v>1</v>
      </c>
      <c r="D10" s="29">
        <f>SUMIF(Sales!B:B,A10,Sales!D:D)</f>
        <v>102</v>
      </c>
      <c r="E10" s="29">
        <f>IF($C10=0," ",COUNTIFS($C:$C,1,D:D,"&gt;"&amp;D10)+1)</f>
        <v>3</v>
      </c>
      <c r="F10" s="29">
        <f>SUMIF(Prizes!B:B,A10,Prizes!D:D)</f>
        <v>3</v>
      </c>
      <c r="G10" s="29">
        <f>IF($C10=0," ",COUNTIFS($C:$C,1,F:F,"&gt;"&amp;F10)+1)</f>
        <v>7</v>
      </c>
      <c r="H10" s="30">
        <f>SUMIF(Sales!B:B,A10,Sales!F:F)</f>
        <v>5.0238575544420883</v>
      </c>
      <c r="I10" s="30">
        <f>SQRT(SUMIF(Sales!B:B,A10,Sales!G:G))</f>
        <v>2.0742542497121694</v>
      </c>
      <c r="J10" s="30">
        <f>(F10-H10)/I10</f>
        <v>-0.97570370398080453</v>
      </c>
      <c r="K10" s="49">
        <f>IF(F10&gt;H10,1-_xlfn.NORM.DIST(F10,H10,I10,1),_xlfn.NORM.DIST(F10,H10,I10,1))</f>
        <v>0.16460565809130867</v>
      </c>
      <c r="L10" s="29">
        <f>IF($C10=0," ",COUNTIFS($C:$C,1,J:J,"&gt;"&amp;J10)+1)</f>
        <v>30</v>
      </c>
      <c r="M10" s="29">
        <f>SUMIF(Sales!B:B,A10,Sales!E:E)</f>
        <v>1110</v>
      </c>
      <c r="N10" s="31">
        <f>M10/H10</f>
        <v>220.94575492462749</v>
      </c>
      <c r="O10" s="29">
        <f>IF($C10=0," ",COUNTIFS($C:$C,1,N:N,"&lt;"&amp;N10)+1)</f>
        <v>17</v>
      </c>
      <c r="P10" s="29"/>
    </row>
    <row r="11" spans="1:18" x14ac:dyDescent="0.35">
      <c r="A11" s="29">
        <v>28</v>
      </c>
      <c r="B11" s="29" t="s">
        <v>36</v>
      </c>
      <c r="C11" s="29">
        <v>0</v>
      </c>
      <c r="D11" s="29">
        <f>SUMIF(Sales!B:B,A11,Sales!D:D)</f>
        <v>24</v>
      </c>
      <c r="E11" s="29" t="str">
        <f>IF($C11=0," ",COUNTIFS($C:$C,1,D:D,"&gt;"&amp;D11)+1)</f>
        <v xml:space="preserve"> </v>
      </c>
      <c r="F11" s="29">
        <f>SUMIF(Prizes!B:B,A11,Prizes!D:D)</f>
        <v>0</v>
      </c>
      <c r="G11" s="29" t="str">
        <f>IF($C11=0," ",COUNTIFS($C:$C,1,F:F,"&gt;"&amp;F11)+1)</f>
        <v xml:space="preserve"> </v>
      </c>
      <c r="H11" s="30">
        <f>SUMIF(Sales!B:B,A11,Sales!F:F)</f>
        <v>0.7941427895328429</v>
      </c>
      <c r="I11" s="30">
        <f>SQRT(SUMIF(Sales!B:B,A11,Sales!G:G))</f>
        <v>0.86060092285446455</v>
      </c>
      <c r="J11" s="30">
        <f>(F11-H11)/I11</f>
        <v>-0.92277706012539296</v>
      </c>
      <c r="K11" s="49">
        <f>IF(F11&gt;H11,1-_xlfn.NORM.DIST(F11,H11,I11,1),_xlfn.NORM.DIST(F11,H11,I11,1))</f>
        <v>0.17806169891377793</v>
      </c>
      <c r="L11" s="29" t="str">
        <f>IF($C11=0," ",COUNTIFS($C:$C,1,J:J,"&gt;"&amp;J11)+1)</f>
        <v xml:space="preserve"> </v>
      </c>
      <c r="M11" s="29">
        <f>SUMIF(Sales!B:B,A11,Sales!E:E)</f>
        <v>240</v>
      </c>
      <c r="N11" s="31">
        <f>M11/H11</f>
        <v>302.21265389966049</v>
      </c>
      <c r="O11" s="31" t="str">
        <f>IF($C11=0," ",COUNTIFS($C:$C,1,N:N,"&lt;"&amp;N11)+1)</f>
        <v xml:space="preserve"> </v>
      </c>
      <c r="P11" s="29"/>
    </row>
    <row r="12" spans="1:18" x14ac:dyDescent="0.35">
      <c r="A12" s="29">
        <v>14</v>
      </c>
      <c r="B12" s="29" t="s">
        <v>15</v>
      </c>
      <c r="C12" s="29">
        <v>1</v>
      </c>
      <c r="D12" s="29">
        <f>SUMIF(Sales!B:B,A12,Sales!D:D)</f>
        <v>73</v>
      </c>
      <c r="E12" s="29">
        <f>IF($C12=0," ",COUNTIFS($C:$C,1,D:D,"&gt;"&amp;D12)+1)</f>
        <v>7</v>
      </c>
      <c r="F12" s="29">
        <f>SUMIF(Prizes!B:B,A12,Prizes!D:D)</f>
        <v>5</v>
      </c>
      <c r="G12" s="29">
        <f>IF($C12=0," ",COUNTIFS($C:$C,1,F:F,"&gt;"&amp;F12)+1)</f>
        <v>2</v>
      </c>
      <c r="H12" s="30">
        <f>SUMIF(Sales!B:B,A12,Sales!F:F)</f>
        <v>3.4840829499620698</v>
      </c>
      <c r="I12" s="30">
        <f>SQRT(SUMIF(Sales!B:B,A12,Sales!G:G))</f>
        <v>1.7530186833491146</v>
      </c>
      <c r="J12" s="30">
        <f>(F12-H12)/I12</f>
        <v>0.8647466592551053</v>
      </c>
      <c r="K12" s="49">
        <f>IF(F12&gt;H12,1-_xlfn.NORM.DIST(F12,H12,I12,1),_xlfn.NORM.DIST(F12,H12,I12,1))</f>
        <v>0.19358892686978058</v>
      </c>
      <c r="L12" s="29">
        <f>IF($C12=0," ",COUNTIFS($C:$C,1,J:J,"&gt;"&amp;J12)+1)</f>
        <v>4</v>
      </c>
      <c r="M12" s="29">
        <f>SUMIF(Sales!B:B,A12,Sales!E:E)</f>
        <v>770</v>
      </c>
      <c r="N12" s="31">
        <f>M12/H12</f>
        <v>221.0050710785697</v>
      </c>
      <c r="O12" s="29">
        <f>IF($C12=0," ",COUNTIFS($C:$C,1,N:N,"&lt;"&amp;N12)+1)</f>
        <v>18</v>
      </c>
      <c r="P12" s="29"/>
    </row>
    <row r="13" spans="1:18" x14ac:dyDescent="0.35">
      <c r="A13" s="29">
        <v>13</v>
      </c>
      <c r="B13" s="29" t="s">
        <v>14</v>
      </c>
      <c r="C13" s="29">
        <v>1</v>
      </c>
      <c r="D13" s="29">
        <f>SUMIF(Sales!B:B,A13,Sales!D:D)</f>
        <v>38</v>
      </c>
      <c r="E13" s="29">
        <f>IF($C13=0," ",COUNTIFS($C:$C,1,D:D,"&gt;"&amp;D13)+1)</f>
        <v>18</v>
      </c>
      <c r="F13" s="29">
        <f>SUMIF(Prizes!B:B,A13,Prizes!D:D)</f>
        <v>1</v>
      </c>
      <c r="G13" s="29">
        <f>IF($C13=0," ",COUNTIFS($C:$C,1,F:F,"&gt;"&amp;F13)+1)</f>
        <v>19</v>
      </c>
      <c r="H13" s="30">
        <f>SUMIF(Sales!B:B,A13,Sales!F:F)</f>
        <v>2.1292839623966007</v>
      </c>
      <c r="I13" s="30">
        <f>SQRT(SUMIF(Sales!B:B,A13,Sales!G:G))</f>
        <v>1.3555226273956775</v>
      </c>
      <c r="J13" s="30">
        <f>(F13-H13)/I13</f>
        <v>-0.83309856993406151</v>
      </c>
      <c r="K13" s="49">
        <f>IF(F13&gt;H13,1-_xlfn.NORM.DIST(F13,H13,I13,1),_xlfn.NORM.DIST(F13,H13,I13,1))</f>
        <v>0.20239457002747768</v>
      </c>
      <c r="L13" s="29">
        <f>IF($C13=0," ",COUNTIFS($C:$C,1,J:J,"&gt;"&amp;J13)+1)</f>
        <v>29</v>
      </c>
      <c r="M13" s="29">
        <f>SUMIF(Sales!B:B,A13,Sales!E:E)</f>
        <v>420</v>
      </c>
      <c r="N13" s="31">
        <f>M13/H13</f>
        <v>197.2494075084621</v>
      </c>
      <c r="O13" s="29">
        <f>IF($C13=0," ",COUNTIFS($C:$C,1,N:N,"&lt;"&amp;N13)+1)</f>
        <v>8</v>
      </c>
      <c r="P13" s="29"/>
    </row>
    <row r="14" spans="1:18" x14ac:dyDescent="0.35">
      <c r="A14" s="29">
        <v>27</v>
      </c>
      <c r="B14" s="29" t="s">
        <v>35</v>
      </c>
      <c r="C14" s="29">
        <v>1</v>
      </c>
      <c r="D14" s="29">
        <f>SUMIF(Sales!B:B,A14,Sales!D:D)</f>
        <v>11</v>
      </c>
      <c r="E14" s="29">
        <f>IF($C14=0," ",COUNTIFS($C:$C,1,D:D,"&gt;"&amp;D14)+1)</f>
        <v>23</v>
      </c>
      <c r="F14" s="29">
        <f>SUMIF(Prizes!B:B,A14,Prizes!D:D)</f>
        <v>0</v>
      </c>
      <c r="G14" s="29">
        <f>IF($C14=0," ",COUNTIFS($C:$C,1,F:F,"&gt;"&amp;F14)+1)</f>
        <v>26</v>
      </c>
      <c r="H14" s="30">
        <f>SUMIF(Sales!B:B,A14,Sales!F:F)</f>
        <v>0.58616138763197578</v>
      </c>
      <c r="I14" s="30">
        <f>SQRT(SUMIF(Sales!B:B,A14,Sales!G:G))</f>
        <v>0.71401106976234563</v>
      </c>
      <c r="J14" s="30">
        <f>(F14-H14)/I14</f>
        <v>-0.82094159664369926</v>
      </c>
      <c r="K14" s="49">
        <f>IF(F14&gt;H14,1-_xlfn.NORM.DIST(F14,H14,I14,1),_xlfn.NORM.DIST(F14,H14,I14,1))</f>
        <v>0.20583976793322406</v>
      </c>
      <c r="L14" s="29">
        <f>IF($C14=0," ",COUNTIFS($C:$C,1,J:J,"&gt;"&amp;J14)+1)</f>
        <v>28</v>
      </c>
      <c r="M14" s="29">
        <f>SUMIF(Sales!B:B,A14,Sales!E:E)</f>
        <v>100</v>
      </c>
      <c r="N14" s="31">
        <f>M14/H14</f>
        <v>170.6014795754262</v>
      </c>
      <c r="O14" s="29">
        <f>IF($C14=0," ",COUNTIFS($C:$C,1,N:N,"&lt;"&amp;N14)+1)</f>
        <v>4</v>
      </c>
      <c r="P14" s="29"/>
    </row>
    <row r="15" spans="1:18" x14ac:dyDescent="0.35">
      <c r="A15" s="29">
        <v>16</v>
      </c>
      <c r="B15" s="29" t="s">
        <v>23</v>
      </c>
      <c r="C15" s="29">
        <v>1</v>
      </c>
      <c r="D15" s="29">
        <f>SUMIF(Sales!B:B,A15,Sales!D:D)</f>
        <v>11</v>
      </c>
      <c r="E15" s="29">
        <f>IF($C15=0," ",COUNTIFS($C:$C,1,D:D,"&gt;"&amp;D15)+1)</f>
        <v>23</v>
      </c>
      <c r="F15" s="29">
        <f>SUMIF(Prizes!B:B,A15,Prizes!D:D)</f>
        <v>0</v>
      </c>
      <c r="G15" s="29">
        <f>IF($C15=0," ",COUNTIFS($C:$C,1,F:F,"&gt;"&amp;F15)+1)</f>
        <v>26</v>
      </c>
      <c r="H15" s="30">
        <f>SUMIF(Sales!B:B,A15,Sales!F:F)</f>
        <v>0.53734276729559749</v>
      </c>
      <c r="I15" s="30">
        <f>SQRT(SUMIF(Sales!B:B,A15,Sales!G:G))</f>
        <v>0.70518688116242267</v>
      </c>
      <c r="J15" s="30">
        <f>(F15-H15)/I15</f>
        <v>-0.76198633532411619</v>
      </c>
      <c r="K15" s="49">
        <f>IF(F15&gt;H15,1-_xlfn.NORM.DIST(F15,H15,I15,1),_xlfn.NORM.DIST(F15,H15,I15,1))</f>
        <v>0.22303407988473595</v>
      </c>
      <c r="L15" s="29">
        <f>IF($C15=0," ",COUNTIFS($C:$C,1,J:J,"&gt;"&amp;J15)+1)</f>
        <v>27</v>
      </c>
      <c r="M15" s="29">
        <f>SUMIF(Sales!B:B,A15,Sales!E:E)</f>
        <v>140</v>
      </c>
      <c r="N15" s="31">
        <f>M15/H15</f>
        <v>260.54133138258959</v>
      </c>
      <c r="O15" s="29">
        <f>IF($C15=0," ",COUNTIFS($C:$C,1,N:N,"&lt;"&amp;N15)+1)</f>
        <v>30</v>
      </c>
      <c r="P15" s="29"/>
    </row>
    <row r="16" spans="1:18" x14ac:dyDescent="0.35">
      <c r="A16" s="29">
        <v>34</v>
      </c>
      <c r="B16" s="29" t="s">
        <v>49</v>
      </c>
      <c r="C16" s="29">
        <v>1</v>
      </c>
      <c r="D16" s="29">
        <f>SUMIF(Sales!B:B,A16,Sales!D:D)</f>
        <v>41</v>
      </c>
      <c r="E16" s="29">
        <f>IF($C16=0," ",COUNTIFS($C:$C,1,D:D,"&gt;"&amp;D16)+1)</f>
        <v>14</v>
      </c>
      <c r="F16" s="29">
        <f>SUMIF(Prizes!B:B,A16,Prizes!D:D)</f>
        <v>1</v>
      </c>
      <c r="G16" s="29">
        <f>IF($C16=0," ",COUNTIFS($C:$C,1,F:F,"&gt;"&amp;F16)+1)</f>
        <v>19</v>
      </c>
      <c r="H16" s="30">
        <f>SUMIF(Sales!B:B,A16,Sales!F:F)</f>
        <v>1.9957656734501028</v>
      </c>
      <c r="I16" s="30">
        <f>SQRT(SUMIF(Sales!B:B,A16,Sales!G:G))</f>
        <v>1.3441673982599343</v>
      </c>
      <c r="J16" s="30">
        <f>(F16-H16)/I16</f>
        <v>-0.74080480953425287</v>
      </c>
      <c r="K16" s="49">
        <f>IF(F16&gt;H16,1-_xlfn.NORM.DIST(F16,H16,I16,1),_xlfn.NORM.DIST(F16,H16,I16,1))</f>
        <v>0.22940589929755095</v>
      </c>
      <c r="L16" s="29">
        <f>IF($C16=0," ",COUNTIFS($C:$C,1,J:J,"&gt;"&amp;J16)+1)</f>
        <v>26</v>
      </c>
      <c r="M16" s="29">
        <f>SUMIF(Sales!B:B,A16,Sales!E:E)</f>
        <v>400</v>
      </c>
      <c r="N16" s="31">
        <f>M16/H16</f>
        <v>200.42433103306936</v>
      </c>
      <c r="O16" s="29">
        <f>IF($C16=0," ",COUNTIFS($C:$C,1,N:N,"&lt;"&amp;N16)+1)</f>
        <v>9</v>
      </c>
      <c r="P16" s="29"/>
    </row>
    <row r="17" spans="1:16" x14ac:dyDescent="0.35">
      <c r="A17" s="29">
        <v>43</v>
      </c>
      <c r="B17" s="29" t="s">
        <v>88</v>
      </c>
      <c r="C17" s="29">
        <v>1</v>
      </c>
      <c r="D17" s="35">
        <f>SUMIF(Sales!B:B,A17,Sales!D:D)</f>
        <v>10</v>
      </c>
      <c r="E17" s="35">
        <f>IF($C17=0," ",COUNTIFS($C:$C,1,D:D,"&gt;"&amp;D17)+1)</f>
        <v>26</v>
      </c>
      <c r="F17" s="35">
        <f>SUMIF(Prizes!B:B,A17,Prizes!D:D)</f>
        <v>1</v>
      </c>
      <c r="G17" s="35">
        <f>IF($C17=0," ",COUNTIFS($C:$C,1,F:F,"&gt;"&amp;F17)+1)</f>
        <v>19</v>
      </c>
      <c r="H17" s="36">
        <f>SUMIF(Sales!B:B,A17,Sales!F:F)</f>
        <v>0.5079051383399209</v>
      </c>
      <c r="I17" s="36">
        <f>SQRT(SUMIF(Sales!B:B,A17,Sales!G:G))</f>
        <v>0.67996690791586989</v>
      </c>
      <c r="J17" s="36">
        <f>(F17-H17)/I17</f>
        <v>0.72370413314432125</v>
      </c>
      <c r="K17" s="49">
        <f>IF(F17&gt;H17,1-_xlfn.NORM.DIST(F17,H17,I17,1),_xlfn.NORM.DIST(F17,H17,I17,1))</f>
        <v>0.23462369757905566</v>
      </c>
      <c r="L17" s="37">
        <f>IF($C17=0," ",COUNTIFS($C:$C,1,J:J,"&gt;"&amp;J17)+1)</f>
        <v>5</v>
      </c>
      <c r="M17" s="35">
        <f>SUMIF(Sales!B:B,A17,Sales!E:E)</f>
        <v>100</v>
      </c>
      <c r="N17" s="31">
        <f>M17/H17</f>
        <v>196.88715953307394</v>
      </c>
      <c r="O17" s="29">
        <f>IF($C17=0," ",COUNTIFS($C:$C,1,N:N,"&lt;"&amp;N17)+1)</f>
        <v>7</v>
      </c>
      <c r="P17" s="29"/>
    </row>
    <row r="18" spans="1:16" x14ac:dyDescent="0.35">
      <c r="A18" s="29">
        <v>22</v>
      </c>
      <c r="B18" s="29" t="s">
        <v>29</v>
      </c>
      <c r="C18" s="29">
        <v>1</v>
      </c>
      <c r="D18" s="29">
        <f>SUMIF(Sales!B:B,A18,Sales!D:D)</f>
        <v>6</v>
      </c>
      <c r="E18" s="29">
        <f>IF($C18=0," ",COUNTIFS($C:$C,1,D:D,"&gt;"&amp;D18)+1)</f>
        <v>28</v>
      </c>
      <c r="F18" s="29">
        <f>SUMIF(Prizes!B:B,A18,Prizes!D:D)</f>
        <v>1</v>
      </c>
      <c r="G18" s="29">
        <f>IF($C18=0," ",COUNTIFS($C:$C,1,F:F,"&gt;"&amp;F18)+1)</f>
        <v>19</v>
      </c>
      <c r="H18" s="30">
        <f>SUMIF(Sales!B:B,A18,Sales!F:F)</f>
        <v>0.54326923076923084</v>
      </c>
      <c r="I18" s="30">
        <f>SQRT(SUMIF(Sales!B:B,A18,Sales!G:G))</f>
        <v>0.67686632105875888</v>
      </c>
      <c r="J18" s="30">
        <f>(F18-H18)/I18</f>
        <v>0.67477248464120332</v>
      </c>
      <c r="K18" s="49">
        <f>IF(F18&gt;H18,1-_xlfn.NORM.DIST(F18,H18,I18,1),_xlfn.NORM.DIST(F18,H18,I18,1))</f>
        <v>0.24991016218462114</v>
      </c>
      <c r="L18" s="29">
        <f>IF($C18=0," ",COUNTIFS($C:$C,1,J:J,"&gt;"&amp;J18)+1)</f>
        <v>6</v>
      </c>
      <c r="M18" s="29">
        <f>SUMIF(Sales!B:B,A18,Sales!E:E)</f>
        <v>100</v>
      </c>
      <c r="N18" s="31">
        <f>M18/H18</f>
        <v>184.07079646017698</v>
      </c>
      <c r="O18" s="29">
        <f>IF($C18=0," ",COUNTIFS($C:$C,1,N:N,"&lt;"&amp;N18)+1)</f>
        <v>5</v>
      </c>
      <c r="P18" s="29"/>
    </row>
    <row r="19" spans="1:16" x14ac:dyDescent="0.35">
      <c r="A19" s="29">
        <v>39</v>
      </c>
      <c r="B19" s="29" t="s">
        <v>83</v>
      </c>
      <c r="C19" s="29">
        <v>1</v>
      </c>
      <c r="D19" s="35">
        <f>SUMIF(Sales!B:B,A19,Sales!D:D)</f>
        <v>3</v>
      </c>
      <c r="E19" s="35">
        <f>IF($C19=0," ",COUNTIFS($C:$C,1,D:D,"&gt;"&amp;D19)+1)</f>
        <v>31</v>
      </c>
      <c r="F19" s="35">
        <f>SUMIF(Prizes!B:B,A19,Prizes!D:D)</f>
        <v>0</v>
      </c>
      <c r="G19" s="35">
        <f>IF($C19=0," ",COUNTIFS($C:$C,1,F:F,"&gt;"&amp;F19)+1)</f>
        <v>26</v>
      </c>
      <c r="H19" s="36">
        <f>SUMIF(Sales!B:B,A19,Sales!F:F)</f>
        <v>0.3612040133779264</v>
      </c>
      <c r="I19" s="36">
        <f>SQRT(SUMIF(Sales!B:B,A19,Sales!G:G))</f>
        <v>0.54598817687849921</v>
      </c>
      <c r="J19" s="36">
        <f>(F19-H19)/I19</f>
        <v>-0.66156013751613985</v>
      </c>
      <c r="K19" s="49">
        <f>IF(F19&gt;H19,1-_xlfn.NORM.DIST(F19,H19,I19,1),_xlfn.NORM.DIST(F19,H19,I19,1))</f>
        <v>0.25412658085528567</v>
      </c>
      <c r="L19" s="37">
        <f>IF($C19=0," ",COUNTIFS($C:$C,1,J:J,"&gt;"&amp;J19)+1)</f>
        <v>25</v>
      </c>
      <c r="M19" s="35">
        <f>SUMIF(Sales!B:B,A19,Sales!E:E)</f>
        <v>20</v>
      </c>
      <c r="N19" s="31">
        <f>M19/H19</f>
        <v>55.370370370370374</v>
      </c>
      <c r="O19" s="29">
        <f>IF($C19=0," ",COUNTIFS($C:$C,1,N:N,"&lt;"&amp;N19)+1)</f>
        <v>2</v>
      </c>
      <c r="P19" s="29"/>
    </row>
    <row r="20" spans="1:16" x14ac:dyDescent="0.35">
      <c r="A20" s="29">
        <v>19</v>
      </c>
      <c r="B20" s="29" t="s">
        <v>26</v>
      </c>
      <c r="C20" s="29">
        <v>0</v>
      </c>
      <c r="D20" s="29">
        <f>SUMIF(Sales!B:B,A20,Sales!D:D)</f>
        <v>147</v>
      </c>
      <c r="E20" s="29" t="str">
        <f>IF($C20=0," ",COUNTIFS($C:$C,1,D:D,"&gt;"&amp;D20)+1)</f>
        <v xml:space="preserve"> </v>
      </c>
      <c r="F20" s="29">
        <f>SUMIF(Prizes!B:B,A20,Prizes!D:D)</f>
        <v>4</v>
      </c>
      <c r="G20" s="29" t="str">
        <f>IF($C20=0," ",COUNTIFS($C:$C,1,F:F,"&gt;"&amp;F20)+1)</f>
        <v xml:space="preserve"> </v>
      </c>
      <c r="H20" s="30">
        <f>SUMIF(Sales!B:B,A20,Sales!F:F)</f>
        <v>5.3872370398255942</v>
      </c>
      <c r="I20" s="30">
        <f>SQRT(SUMIF(Sales!B:B,A20,Sales!G:G))</f>
        <v>2.1480307909963821</v>
      </c>
      <c r="J20" s="30">
        <f>(F20-H20)/I20</f>
        <v>-0.6458180421064228</v>
      </c>
      <c r="K20" s="49">
        <f>IF(F20&gt;H20,1-_xlfn.NORM.DIST(F20,H20,I20,1),_xlfn.NORM.DIST(F20,H20,I20,1))</f>
        <v>0.25919860106105741</v>
      </c>
      <c r="L20" s="29" t="str">
        <f>IF($C20=0," ",COUNTIFS($C:$C,1,J:J,"&gt;"&amp;J20)+1)</f>
        <v xml:space="preserve"> </v>
      </c>
      <c r="M20" s="29">
        <f>SUMIF(Sales!B:B,A20,Sales!E:E)</f>
        <v>1570</v>
      </c>
      <c r="N20" s="31">
        <f>M20/H20</f>
        <v>291.4295377006145</v>
      </c>
      <c r="O20" s="31" t="str">
        <f>IF($C20=0," ",COUNTIFS($C:$C,1,N:N,"&lt;"&amp;N20)+1)</f>
        <v xml:space="preserve"> </v>
      </c>
      <c r="P20" s="29"/>
    </row>
    <row r="21" spans="1:16" x14ac:dyDescent="0.35">
      <c r="A21" s="29">
        <v>5</v>
      </c>
      <c r="B21" s="29" t="s">
        <v>6</v>
      </c>
      <c r="C21" s="29">
        <v>1</v>
      </c>
      <c r="D21" s="29">
        <f>SUMIF(Sales!B:B,A21,Sales!D:D)</f>
        <v>64</v>
      </c>
      <c r="E21" s="29">
        <f>IF($C21=0," ",COUNTIFS($C:$C,1,D:D,"&gt;"&amp;D21)+1)</f>
        <v>9</v>
      </c>
      <c r="F21" s="29">
        <f>SUMIF(Prizes!B:B,A21,Prizes!D:D)</f>
        <v>4</v>
      </c>
      <c r="G21" s="29">
        <f>IF($C21=0," ",COUNTIFS($C:$C,1,F:F,"&gt;"&amp;F21)+1)</f>
        <v>3</v>
      </c>
      <c r="H21" s="30">
        <f>SUMIF(Sales!B:B,A21,Sales!F:F)</f>
        <v>2.9523340876001374</v>
      </c>
      <c r="I21" s="30">
        <f>SQRT(SUMIF(Sales!B:B,A21,Sales!G:G))</f>
        <v>1.6246358262190024</v>
      </c>
      <c r="J21" s="30">
        <f>(F21-H21)/I21</f>
        <v>0.64486200260527571</v>
      </c>
      <c r="K21" s="49">
        <f>IF(F21&gt;H21,1-_xlfn.NORM.DIST(F21,H21,I21,1),_xlfn.NORM.DIST(F21,H21,I21,1))</f>
        <v>0.259508308715931</v>
      </c>
      <c r="L21" s="29">
        <f>IF($C21=0," ",COUNTIFS($C:$C,1,J:J,"&gt;"&amp;J21)+1)</f>
        <v>7</v>
      </c>
      <c r="M21" s="29">
        <f>SUMIF(Sales!B:B,A21,Sales!E:E)</f>
        <v>740</v>
      </c>
      <c r="N21" s="31">
        <f>M21/H21</f>
        <v>250.64913998317971</v>
      </c>
      <c r="O21" s="29">
        <f>IF($C21=0," ",COUNTIFS($C:$C,1,N:N,"&lt;"&amp;N21)+1)</f>
        <v>27</v>
      </c>
      <c r="P21" s="29"/>
    </row>
    <row r="22" spans="1:16" x14ac:dyDescent="0.35">
      <c r="A22" s="29">
        <v>23</v>
      </c>
      <c r="B22" s="29" t="s">
        <v>30</v>
      </c>
      <c r="C22" s="29">
        <v>0</v>
      </c>
      <c r="D22" s="29">
        <f>SUMIF(Sales!B:B,A22,Sales!D:D)</f>
        <v>75</v>
      </c>
      <c r="E22" s="29" t="str">
        <f>IF($C22=0," ",COUNTIFS($C:$C,1,D:D,"&gt;"&amp;D22)+1)</f>
        <v xml:space="preserve"> </v>
      </c>
      <c r="F22" s="29">
        <f>SUMIF(Prizes!B:B,A22,Prizes!D:D)</f>
        <v>4</v>
      </c>
      <c r="G22" s="29" t="str">
        <f>IF($C22=0," ",COUNTIFS($C:$C,1,F:F,"&gt;"&amp;F22)+1)</f>
        <v xml:space="preserve"> </v>
      </c>
      <c r="H22" s="30">
        <f>SUMIF(Sales!B:B,A22,Sales!F:F)</f>
        <v>2.9991021425331783</v>
      </c>
      <c r="I22" s="30">
        <f>SQRT(SUMIF(Sales!B:B,A22,Sales!G:G))</f>
        <v>1.640793642686911</v>
      </c>
      <c r="J22" s="30">
        <f>(F22-H22)/I22</f>
        <v>0.61000837120979057</v>
      </c>
      <c r="K22" s="49">
        <f>IF(F22&gt;H22,1-_xlfn.NORM.DIST(F22,H22,I22,1),_xlfn.NORM.DIST(F22,H22,I22,1))</f>
        <v>0.27092813112251135</v>
      </c>
      <c r="L22" s="29" t="str">
        <f>IF($C22=0," ",COUNTIFS($C:$C,1,J:J,"&gt;"&amp;J22)+1)</f>
        <v xml:space="preserve"> </v>
      </c>
      <c r="M22" s="29">
        <f>SUMIF(Sales!B:B,A22,Sales!E:E)</f>
        <v>800</v>
      </c>
      <c r="N22" s="31">
        <f>M22/H22</f>
        <v>266.74650011229147</v>
      </c>
      <c r="O22" s="29" t="str">
        <f>IF($C22=0," ",COUNTIFS($C:$C,1,N:N,"&lt;"&amp;N22)+1)</f>
        <v xml:space="preserve"> </v>
      </c>
      <c r="P22" s="29"/>
    </row>
    <row r="23" spans="1:16" x14ac:dyDescent="0.35">
      <c r="A23" s="29">
        <v>37</v>
      </c>
      <c r="B23" s="29" t="s">
        <v>86</v>
      </c>
      <c r="C23" s="29">
        <v>1</v>
      </c>
      <c r="D23" s="29">
        <f>SUMIF(Sales!B:B,A23,Sales!D:D)</f>
        <v>91</v>
      </c>
      <c r="E23" s="29">
        <f>IF($C23=0," ",COUNTIFS($C:$C,1,D:D,"&gt;"&amp;D23)+1)</f>
        <v>4</v>
      </c>
      <c r="F23" s="29">
        <f>SUMIF(Prizes!B:B,A23,Prizes!D:D)</f>
        <v>3</v>
      </c>
      <c r="G23" s="29">
        <f>IF($C23=0," ",COUNTIFS($C:$C,1,F:F,"&gt;"&amp;F23)+1)</f>
        <v>7</v>
      </c>
      <c r="H23" s="30">
        <f>SUMIF(Sales!B:B,A23,Sales!F:F)</f>
        <v>4.1607621161309751</v>
      </c>
      <c r="I23" s="30">
        <f>SQRT(SUMIF(Sales!B:B,A23,Sales!G:G))</f>
        <v>1.9032990868959521</v>
      </c>
      <c r="J23" s="30">
        <f>(F23-H23)/I23</f>
        <v>-0.609868477383676</v>
      </c>
      <c r="K23" s="49">
        <f>IF(F23&gt;H23,1-_xlfn.NORM.DIST(F23,H23,I23,1),_xlfn.NORM.DIST(F23,H23,I23,1))</f>
        <v>0.27097446775170275</v>
      </c>
      <c r="L23" s="29">
        <f>IF($C23=0," ",COUNTIFS($C:$C,1,J:J,"&gt;"&amp;J23)+1)</f>
        <v>24</v>
      </c>
      <c r="M23" s="29">
        <f>SUMIF(Sales!B:B,A23,Sales!E:E)</f>
        <v>900</v>
      </c>
      <c r="N23" s="31">
        <f>M23/H23</f>
        <v>216.30652627574281</v>
      </c>
      <c r="O23" s="29">
        <f>IF($C23=0," ",COUNTIFS($C:$C,1,N:N,"&lt;"&amp;N23)+1)</f>
        <v>16</v>
      </c>
      <c r="P23" s="29"/>
    </row>
    <row r="24" spans="1:16" x14ac:dyDescent="0.35">
      <c r="A24" s="29">
        <v>12</v>
      </c>
      <c r="B24" s="29" t="s">
        <v>13</v>
      </c>
      <c r="C24" s="29">
        <v>0</v>
      </c>
      <c r="D24" s="29">
        <f>SUMIF(Sales!B:B,A24,Sales!D:D)</f>
        <v>48</v>
      </c>
      <c r="E24" s="29" t="str">
        <f>IF($C24=0," ",COUNTIFS($C:$C,1,D:D,"&gt;"&amp;D24)+1)</f>
        <v xml:space="preserve"> </v>
      </c>
      <c r="F24" s="29">
        <f>SUMIF(Prizes!B:B,A24,Prizes!D:D)</f>
        <v>3</v>
      </c>
      <c r="G24" s="29" t="str">
        <f>IF($C24=0," ",COUNTIFS($C:$C,1,F:F,"&gt;"&amp;F24)+1)</f>
        <v xml:space="preserve"> </v>
      </c>
      <c r="H24" s="30">
        <f>SUMIF(Sales!B:B,A24,Sales!F:F)</f>
        <v>2.1645166106756251</v>
      </c>
      <c r="I24" s="30">
        <f>SQRT(SUMIF(Sales!B:B,A24,Sales!G:G))</f>
        <v>1.3966272062273601</v>
      </c>
      <c r="J24" s="30">
        <f>(F24-H24)/I24</f>
        <v>0.59821503232865181</v>
      </c>
      <c r="K24" s="49">
        <f>IF(F24&gt;H24,1-_xlfn.NORM.DIST(F24,H24,I24,1),_xlfn.NORM.DIST(F24,H24,I24,1))</f>
        <v>0.27484823119819857</v>
      </c>
      <c r="L24" s="29" t="str">
        <f>IF($C24=0," ",COUNTIFS($C:$C,1,J:J,"&gt;"&amp;J24)+1)</f>
        <v xml:space="preserve"> </v>
      </c>
      <c r="M24" s="29">
        <f>SUMIF(Sales!B:B,A24,Sales!E:E)</f>
        <v>530</v>
      </c>
      <c r="N24" s="31">
        <f>M24/H24</f>
        <v>244.85836578291148</v>
      </c>
      <c r="O24" s="29" t="str">
        <f>IF($C24=0," ",COUNTIFS($C:$C,1,N:N,"&lt;"&amp;N24)+1)</f>
        <v xml:space="preserve"> </v>
      </c>
      <c r="P24" s="29"/>
    </row>
    <row r="25" spans="1:16" x14ac:dyDescent="0.35">
      <c r="A25" s="29">
        <v>26</v>
      </c>
      <c r="B25" s="29" t="s">
        <v>34</v>
      </c>
      <c r="C25" s="29">
        <v>0</v>
      </c>
      <c r="D25" s="29">
        <f>SUMIF(Sales!B:B,A25,Sales!D:D)</f>
        <v>10</v>
      </c>
      <c r="E25" s="29" t="str">
        <f>IF($C25=0," ",COUNTIFS($C:$C,1,D:D,"&gt;"&amp;D25)+1)</f>
        <v xml:space="preserve"> </v>
      </c>
      <c r="F25" s="29">
        <f>SUMIF(Prizes!B:B,A25,Prizes!D:D)</f>
        <v>0</v>
      </c>
      <c r="G25" s="29" t="str">
        <f>IF($C25=0," ",COUNTIFS($C:$C,1,F:F,"&gt;"&amp;F25)+1)</f>
        <v xml:space="preserve"> </v>
      </c>
      <c r="H25" s="30">
        <f>SUMIF(Sales!B:B,A25,Sales!F:F)</f>
        <v>0.31914893617021273</v>
      </c>
      <c r="I25" s="30">
        <f>SQRT(SUMIF(Sales!B:B,A25,Sales!G:G))</f>
        <v>0.54230382522055953</v>
      </c>
      <c r="J25" s="30">
        <f>(F25-H25)/I25</f>
        <v>-0.58850578094375816</v>
      </c>
      <c r="K25" s="49">
        <f>IF(F25&gt;H25,1-_xlfn.NORM.DIST(F25,H25,I25,1),_xlfn.NORM.DIST(F25,H25,I25,1))</f>
        <v>0.27809642736849838</v>
      </c>
      <c r="L25" s="29" t="str">
        <f>IF($C25=0," ",COUNTIFS($C:$C,1,J:J,"&gt;"&amp;J25)+1)</f>
        <v xml:space="preserve"> </v>
      </c>
      <c r="M25" s="29">
        <f>SUMIF(Sales!B:B,A25,Sales!E:E)</f>
        <v>100</v>
      </c>
      <c r="N25" s="31">
        <f>M25/H25</f>
        <v>313.33333333333337</v>
      </c>
      <c r="O25" s="31" t="str">
        <f>IF($C25=0," ",COUNTIFS($C:$C,1,N:N,"&lt;"&amp;N25)+1)</f>
        <v xml:space="preserve"> </v>
      </c>
      <c r="P25" s="29"/>
    </row>
    <row r="26" spans="1:16" x14ac:dyDescent="0.35">
      <c r="A26" s="29">
        <v>17</v>
      </c>
      <c r="B26" s="29" t="s">
        <v>24</v>
      </c>
      <c r="C26" s="29">
        <v>1</v>
      </c>
      <c r="D26" s="29">
        <f>SUMIF(Sales!B:B,A26,Sales!D:D)</f>
        <v>7</v>
      </c>
      <c r="E26" s="29">
        <f>IF($C26=0," ",COUNTIFS($C:$C,1,D:D,"&gt;"&amp;D26)+1)</f>
        <v>27</v>
      </c>
      <c r="F26" s="29">
        <f>SUMIF(Prizes!B:B,A26,Prizes!D:D)</f>
        <v>0</v>
      </c>
      <c r="G26" s="29">
        <f>IF($C26=0," ",COUNTIFS($C:$C,1,F:F,"&gt;"&amp;F26)+1)</f>
        <v>26</v>
      </c>
      <c r="H26" s="30">
        <f>SUMIF(Sales!B:B,A26,Sales!F:F)</f>
        <v>0.30681818181818182</v>
      </c>
      <c r="I26" s="30">
        <f>SQRT(SUMIF(Sales!B:B,A26,Sales!G:G))</f>
        <v>0.53561854612135185</v>
      </c>
      <c r="J26" s="30">
        <f>(F26-H26)/I26</f>
        <v>-0.57282964535113001</v>
      </c>
      <c r="K26" s="49">
        <f>IF(F26&gt;H26,1-_xlfn.NORM.DIST(F26,H26,I26,1),_xlfn.NORM.DIST(F26,H26,I26,1))</f>
        <v>0.28338002224276981</v>
      </c>
      <c r="L26" s="29">
        <f>IF($C26=0," ",COUNTIFS($C:$C,1,J:J,"&gt;"&amp;J26)+1)</f>
        <v>23</v>
      </c>
      <c r="M26" s="29">
        <f>SUMIF(Sales!B:B,A26,Sales!E:E)</f>
        <v>90</v>
      </c>
      <c r="N26" s="31">
        <f>M26/H26</f>
        <v>293.33333333333331</v>
      </c>
      <c r="O26" s="29">
        <f>IF($C26=0," ",COUNTIFS($C:$C,1,N:N,"&lt;"&amp;N26)+1)</f>
        <v>32</v>
      </c>
      <c r="P26" s="29"/>
    </row>
    <row r="27" spans="1:16" x14ac:dyDescent="0.35">
      <c r="A27" s="29">
        <v>7</v>
      </c>
      <c r="B27" s="29" t="s">
        <v>8</v>
      </c>
      <c r="C27" s="29">
        <v>1</v>
      </c>
      <c r="D27" s="29">
        <f>SUMIF(Sales!B:B,A27,Sales!D:D)</f>
        <v>75</v>
      </c>
      <c r="E27" s="29">
        <f>IF($C27=0," ",COUNTIFS($C:$C,1,D:D,"&gt;"&amp;D27)+1)</f>
        <v>6</v>
      </c>
      <c r="F27" s="29">
        <f>SUMIF(Prizes!B:B,A27,Prizes!D:D)</f>
        <v>4</v>
      </c>
      <c r="G27" s="29">
        <f>IF($C27=0," ",COUNTIFS($C:$C,1,F:F,"&gt;"&amp;F27)+1)</f>
        <v>3</v>
      </c>
      <c r="H27" s="30">
        <f>SUMIF(Sales!B:B,A27,Sales!F:F)</f>
        <v>3.0883035773743104</v>
      </c>
      <c r="I27" s="30">
        <f>SQRT(SUMIF(Sales!B:B,A27,Sales!G:G))</f>
        <v>1.645289709282524</v>
      </c>
      <c r="J27" s="30">
        <f>(F27-H27)/I27</f>
        <v>0.55412515952783847</v>
      </c>
      <c r="K27" s="49">
        <f>IF(F27&gt;H27,1-_xlfn.NORM.DIST(F27,H27,I27,1),_xlfn.NORM.DIST(F27,H27,I27,1))</f>
        <v>0.28974659632997213</v>
      </c>
      <c r="L27" s="29">
        <f>IF($C27=0," ",COUNTIFS($C:$C,1,J:J,"&gt;"&amp;J27)+1)</f>
        <v>8</v>
      </c>
      <c r="M27" s="29">
        <f>SUMIF(Sales!B:B,A27,Sales!E:E)</f>
        <v>800</v>
      </c>
      <c r="N27" s="31">
        <f>M27/H27</f>
        <v>259.04189143224175</v>
      </c>
      <c r="O27" s="29">
        <f>IF($C27=0," ",COUNTIFS($C:$C,1,N:N,"&lt;"&amp;N27)+1)</f>
        <v>29</v>
      </c>
      <c r="P27" s="29"/>
    </row>
    <row r="28" spans="1:16" x14ac:dyDescent="0.35">
      <c r="A28" s="29">
        <v>40</v>
      </c>
      <c r="B28" s="29" t="s">
        <v>84</v>
      </c>
      <c r="C28" s="29">
        <v>1</v>
      </c>
      <c r="D28" s="35">
        <f>SUMIF(Sales!B:B,A28,Sales!D:D)</f>
        <v>1</v>
      </c>
      <c r="E28" s="35">
        <f>IF($C28=0," ",COUNTIFS($C:$C,1,D:D,"&gt;"&amp;D28)+1)</f>
        <v>33</v>
      </c>
      <c r="F28" s="35">
        <f>SUMIF(Prizes!B:B,A28,Prizes!D:D)</f>
        <v>0</v>
      </c>
      <c r="G28" s="35">
        <f>IF($C28=0," ",COUNTIFS($C:$C,1,F:F,"&gt;"&amp;F28)+1)</f>
        <v>26</v>
      </c>
      <c r="H28" s="36">
        <f>SUMIF(Sales!B:B,A28,Sales!F:F)</f>
        <v>0.23076923076923078</v>
      </c>
      <c r="I28" s="36">
        <f>SQRT(SUMIF(Sales!B:B,A28,Sales!G:G))</f>
        <v>0.42132504423474315</v>
      </c>
      <c r="J28" s="36">
        <f>(F28-H28)/I28</f>
        <v>-0.54772255750516619</v>
      </c>
      <c r="K28" s="49">
        <f>IF(F28&gt;H28,1-_xlfn.NORM.DIST(F28,H28,I28,1),_xlfn.NORM.DIST(F28,H28,I28,1))</f>
        <v>0.2919412103851825</v>
      </c>
      <c r="L28" s="37">
        <f>IF($C28=0," ",COUNTIFS($C:$C,1,J:J,"&gt;"&amp;J28)+1)</f>
        <v>22</v>
      </c>
      <c r="M28" s="35">
        <f>SUMIF(Sales!B:B,A28,Sales!E:E)</f>
        <v>0</v>
      </c>
      <c r="N28" s="31">
        <f>M28/H28</f>
        <v>0</v>
      </c>
      <c r="O28" s="29">
        <f>IF($C28=0," ",COUNTIFS($C:$C,1,N:N,"&lt;"&amp;N28)+1)</f>
        <v>1</v>
      </c>
      <c r="P28" s="29"/>
    </row>
    <row r="29" spans="1:16" x14ac:dyDescent="0.35">
      <c r="A29" s="29">
        <v>21</v>
      </c>
      <c r="B29" s="29" t="s">
        <v>28</v>
      </c>
      <c r="C29" s="29">
        <v>0</v>
      </c>
      <c r="D29" s="29">
        <f>SUMIF(Sales!B:B,A29,Sales!D:D)</f>
        <v>15</v>
      </c>
      <c r="E29" s="29" t="str">
        <f>IF($C29=0," ",COUNTIFS($C:$C,1,D:D,"&gt;"&amp;D29)+1)</f>
        <v xml:space="preserve"> </v>
      </c>
      <c r="F29" s="29">
        <f>SUMIF(Prizes!B:B,A29,Prizes!D:D)</f>
        <v>1</v>
      </c>
      <c r="G29" s="29" t="str">
        <f>IF($C29=0," ",COUNTIFS($C:$C,1,F:F,"&gt;"&amp;F29)+1)</f>
        <v xml:space="preserve"> </v>
      </c>
      <c r="H29" s="30">
        <f>SUMIF(Sales!B:B,A29,Sales!F:F)</f>
        <v>0.63164893617021267</v>
      </c>
      <c r="I29" s="30">
        <f>SQRT(SUMIF(Sales!B:B,A29,Sales!G:G))</f>
        <v>0.75810728959235163</v>
      </c>
      <c r="J29" s="30">
        <f>(F29-H29)/I29</f>
        <v>0.4858824982778579</v>
      </c>
      <c r="K29" s="49">
        <f>IF(F29&gt;H29,1-_xlfn.NORM.DIST(F29,H29,I29,1),_xlfn.NORM.DIST(F29,H29,I29,1))</f>
        <v>0.31352523895390516</v>
      </c>
      <c r="L29" s="29" t="str">
        <f>IF($C29=0," ",COUNTIFS($C:$C,1,J:J,"&gt;"&amp;J29)+1)</f>
        <v xml:space="preserve"> </v>
      </c>
      <c r="M29" s="29">
        <f>SUMIF(Sales!B:B,A29,Sales!E:E)</f>
        <v>200</v>
      </c>
      <c r="N29" s="31">
        <f>M29/H29</f>
        <v>316.6315789473685</v>
      </c>
      <c r="O29" s="29" t="str">
        <f>IF($C29=0," ",COUNTIFS($C:$C,1,N:N,"&lt;"&amp;N29)+1)</f>
        <v xml:space="preserve"> </v>
      </c>
      <c r="P29" s="29"/>
    </row>
    <row r="30" spans="1:16" x14ac:dyDescent="0.35">
      <c r="A30" s="29">
        <v>30</v>
      </c>
      <c r="B30" s="29" t="s">
        <v>38</v>
      </c>
      <c r="C30" s="29">
        <v>0</v>
      </c>
      <c r="D30" s="29">
        <f>SUMIF(Sales!B:B,A30,Sales!D:D)</f>
        <v>5</v>
      </c>
      <c r="E30" s="29" t="str">
        <f>IF($C30=0," ",COUNTIFS($C:$C,1,D:D,"&gt;"&amp;D30)+1)</f>
        <v xml:space="preserve"> </v>
      </c>
      <c r="F30" s="29">
        <f>SUMIF(Prizes!B:B,A30,Prizes!D:D)</f>
        <v>0</v>
      </c>
      <c r="G30" s="29" t="str">
        <f>IF($C30=0," ",COUNTIFS($C:$C,1,F:F,"&gt;"&amp;F30)+1)</f>
        <v xml:space="preserve"> </v>
      </c>
      <c r="H30" s="30">
        <f>SUMIF(Sales!B:B,A30,Sales!F:F)</f>
        <v>0.20833333333333331</v>
      </c>
      <c r="I30" s="30">
        <f>SQRT(SUMIF(Sales!B:B,A30,Sales!G:G))</f>
        <v>0.43925136315935126</v>
      </c>
      <c r="J30" s="30">
        <f>(F30-H30)/I30</f>
        <v>-0.47429183107111794</v>
      </c>
      <c r="K30" s="49">
        <f>IF(F30&gt;H30,1-_xlfn.NORM.DIST(F30,H30,I30,1),_xlfn.NORM.DIST(F30,H30,I30,1))</f>
        <v>0.31764590799841352</v>
      </c>
      <c r="L30" s="29" t="str">
        <f>IF($C30=0," ",COUNTIFS($C:$C,1,J:J,"&gt;"&amp;J30)+1)</f>
        <v xml:space="preserve"> </v>
      </c>
      <c r="M30" s="29">
        <f>SUMIF(Sales!B:B,A30,Sales!E:E)</f>
        <v>50</v>
      </c>
      <c r="N30" s="31">
        <f>M30/H30</f>
        <v>240.00000000000003</v>
      </c>
      <c r="O30" s="31" t="str">
        <f>IF($C30=0," ",COUNTIFS($C:$C,1,N:N,"&lt;"&amp;N30)+1)</f>
        <v xml:space="preserve"> </v>
      </c>
      <c r="P30" s="29"/>
    </row>
    <row r="31" spans="1:16" x14ac:dyDescent="0.35">
      <c r="A31" s="29">
        <v>33</v>
      </c>
      <c r="B31" s="29" t="s">
        <v>82</v>
      </c>
      <c r="C31" s="29">
        <v>1</v>
      </c>
      <c r="D31" s="29">
        <f>SUMIF(Sales!B:B,A31,Sales!D:D)</f>
        <v>82</v>
      </c>
      <c r="E31" s="29">
        <f>IF($C31=0," ",COUNTIFS($C:$C,1,D:D,"&gt;"&amp;D31)+1)</f>
        <v>5</v>
      </c>
      <c r="F31" s="29">
        <f>SUMIF(Prizes!B:B,A31,Prizes!D:D)</f>
        <v>3</v>
      </c>
      <c r="G31" s="29">
        <f>IF($C31=0," ",COUNTIFS($C:$C,1,F:F,"&gt;"&amp;F31)+1)</f>
        <v>7</v>
      </c>
      <c r="H31" s="30">
        <f>SUMIF(Sales!B:B,A31,Sales!F:F)</f>
        <v>3.7971257524946109</v>
      </c>
      <c r="I31" s="30">
        <f>SQRT(SUMIF(Sales!B:B,A31,Sales!G:G))</f>
        <v>1.8257369483316859</v>
      </c>
      <c r="J31" s="30">
        <f>(F31-H31)/I31</f>
        <v>-0.43660492998348149</v>
      </c>
      <c r="K31" s="49">
        <f>IF(F31&gt;H31,1-_xlfn.NORM.DIST(F31,H31,I31,1),_xlfn.NORM.DIST(F31,H31,I31,1))</f>
        <v>0.33119894334721611</v>
      </c>
      <c r="L31" s="29">
        <f>IF($C31=0," ",COUNTIFS($C:$C,1,J:J,"&gt;"&amp;J31)+1)</f>
        <v>21</v>
      </c>
      <c r="M31" s="29">
        <f>SUMIF(Sales!B:B,A31,Sales!E:E)</f>
        <v>810</v>
      </c>
      <c r="N31" s="31">
        <f>M31/H31</f>
        <v>213.31924534441649</v>
      </c>
      <c r="O31" s="29">
        <f>IF($C31=0," ",COUNTIFS($C:$C,1,N:N,"&lt;"&amp;N31)+1)</f>
        <v>14</v>
      </c>
      <c r="P31" s="29"/>
    </row>
    <row r="32" spans="1:16" x14ac:dyDescent="0.35">
      <c r="A32" s="29">
        <v>4</v>
      </c>
      <c r="B32" s="29" t="s">
        <v>5</v>
      </c>
      <c r="C32" s="29">
        <v>0</v>
      </c>
      <c r="D32" s="29">
        <f>SUMIF(Sales!B:B,A32,Sales!D:D)</f>
        <v>55</v>
      </c>
      <c r="E32" s="29" t="str">
        <f>IF($C32=0," ",COUNTIFS($C:$C,1,D:D,"&gt;"&amp;D32)+1)</f>
        <v xml:space="preserve"> </v>
      </c>
      <c r="F32" s="29">
        <f>SUMIF(Prizes!B:B,A32,Prizes!D:D)</f>
        <v>3</v>
      </c>
      <c r="G32" s="29" t="str">
        <f>IF($C32=0," ",COUNTIFS($C:$C,1,F:F,"&gt;"&amp;F32)+1)</f>
        <v xml:space="preserve"> </v>
      </c>
      <c r="H32" s="30">
        <f>SUMIF(Sales!B:B,A32,Sales!F:F)</f>
        <v>2.3740803347134869</v>
      </c>
      <c r="I32" s="30">
        <f>SQRT(SUMIF(Sales!B:B,A32,Sales!G:G))</f>
        <v>1.4608189121183603</v>
      </c>
      <c r="J32" s="30">
        <f>(F32-H32)/I32</f>
        <v>0.42847177024759042</v>
      </c>
      <c r="K32" s="49">
        <f>IF(F32&gt;H32,1-_xlfn.NORM.DIST(F32,H32,I32,1),_xlfn.NORM.DIST(F32,H32,I32,1))</f>
        <v>0.33415384099578926</v>
      </c>
      <c r="L32" s="29" t="str">
        <f>IF($C32=0," ",COUNTIFS($C:$C,1,J:J,"&gt;"&amp;J32)+1)</f>
        <v xml:space="preserve"> </v>
      </c>
      <c r="M32" s="29">
        <f>SUMIF(Sales!B:B,A32,Sales!E:E)</f>
        <v>580</v>
      </c>
      <c r="N32" s="31">
        <f>M32/H32</f>
        <v>244.30512797706007</v>
      </c>
      <c r="O32" s="29" t="str">
        <f>IF($C32=0," ",COUNTIFS($C:$C,1,N:N,"&lt;"&amp;N32)+1)</f>
        <v xml:space="preserve"> </v>
      </c>
      <c r="P32" s="29"/>
    </row>
    <row r="33" spans="1:16" x14ac:dyDescent="0.35">
      <c r="A33" s="29">
        <v>31</v>
      </c>
      <c r="B33" s="29" t="s">
        <v>39</v>
      </c>
      <c r="C33" s="29">
        <v>0</v>
      </c>
      <c r="D33" s="29">
        <f>SUMIF(Sales!B:B,A33,Sales!D:D)</f>
        <v>16</v>
      </c>
      <c r="E33" s="29" t="str">
        <f>IF($C33=0," ",COUNTIFS($C:$C,1,D:D,"&gt;"&amp;D33)+1)</f>
        <v xml:space="preserve"> </v>
      </c>
      <c r="F33" s="29">
        <f>SUMIF(Prizes!B:B,A33,Prizes!D:D)</f>
        <v>1</v>
      </c>
      <c r="G33" s="29" t="str">
        <f>IF($C33=0," ",COUNTIFS($C:$C,1,F:F,"&gt;"&amp;F33)+1)</f>
        <v xml:space="preserve"> </v>
      </c>
      <c r="H33" s="30">
        <f>SUMIF(Sales!B:B,A33,Sales!F:F)</f>
        <v>0.68315789473684219</v>
      </c>
      <c r="I33" s="30">
        <f>SQRT(SUMIF(Sales!B:B,A33,Sales!G:G))</f>
        <v>0.79496113990168826</v>
      </c>
      <c r="J33" s="30">
        <f>(F33-H33)/I33</f>
        <v>0.39856301064268529</v>
      </c>
      <c r="K33" s="49">
        <f>IF(F33&gt;H33,1-_xlfn.NORM.DIST(F33,H33,I33,1),_xlfn.NORM.DIST(F33,H33,I33,1))</f>
        <v>0.34510761059987882</v>
      </c>
      <c r="L33" s="29" t="str">
        <f>IF($C33=0," ",COUNTIFS($C:$C,1,J:J,"&gt;"&amp;J33)+1)</f>
        <v xml:space="preserve"> </v>
      </c>
      <c r="M33" s="29">
        <f>SUMIF(Sales!B:B,A33,Sales!E:E)</f>
        <v>160</v>
      </c>
      <c r="N33" s="31">
        <f>M33/H33</f>
        <v>234.20647149460706</v>
      </c>
      <c r="O33" s="31" t="str">
        <f>IF($C33=0," ",COUNTIFS($C:$C,1,N:N,"&lt;"&amp;N33)+1)</f>
        <v xml:space="preserve"> </v>
      </c>
      <c r="P33" s="29"/>
    </row>
    <row r="34" spans="1:16" x14ac:dyDescent="0.35">
      <c r="A34" s="29">
        <v>42</v>
      </c>
      <c r="B34" s="29" t="s">
        <v>87</v>
      </c>
      <c r="C34" s="29">
        <v>1</v>
      </c>
      <c r="D34" s="35">
        <f>SUMIF(Sales!B:B,A34,Sales!D:D)</f>
        <v>4</v>
      </c>
      <c r="E34" s="35">
        <f>IF($C34=0," ",COUNTIFS($C:$C,1,D:D,"&gt;"&amp;D34)+1)</f>
        <v>30</v>
      </c>
      <c r="F34" s="35">
        <f>SUMIF(Prizes!B:B,A34,Prizes!D:D)</f>
        <v>0</v>
      </c>
      <c r="G34" s="35">
        <f>IF($C34=0," ",COUNTIFS($C:$C,1,F:F,"&gt;"&amp;F34)+1)</f>
        <v>26</v>
      </c>
      <c r="H34" s="36">
        <f>SUMIF(Sales!B:B,A34,Sales!F:F)</f>
        <v>0.14545454545454545</v>
      </c>
      <c r="I34" s="36">
        <f>SQRT(SUMIF(Sales!B:B,A34,Sales!G:G))</f>
        <v>0.37094647870344777</v>
      </c>
      <c r="J34" s="36">
        <f>(F34-H34)/I34</f>
        <v>-0.39211733715048613</v>
      </c>
      <c r="K34" s="49">
        <f>IF(F34&gt;H34,1-_xlfn.NORM.DIST(F34,H34,I34,1),_xlfn.NORM.DIST(F34,H34,I34,1))</f>
        <v>0.34748575901730239</v>
      </c>
      <c r="L34" s="37">
        <f>IF($C34=0," ",COUNTIFS($C:$C,1,J:J,"&gt;"&amp;J34)+1)</f>
        <v>20</v>
      </c>
      <c r="M34" s="35">
        <f>SUMIF(Sales!B:B,A34,Sales!E:E)</f>
        <v>40</v>
      </c>
      <c r="N34" s="31">
        <f>M34/H34</f>
        <v>275</v>
      </c>
      <c r="O34" s="29">
        <f>IF($C34=0," ",COUNTIFS($C:$C,1,N:N,"&lt;"&amp;N34)+1)</f>
        <v>31</v>
      </c>
      <c r="P34" s="29"/>
    </row>
    <row r="35" spans="1:16" x14ac:dyDescent="0.35">
      <c r="A35" s="29">
        <v>18</v>
      </c>
      <c r="B35" s="29" t="s">
        <v>25</v>
      </c>
      <c r="C35" s="29">
        <v>1</v>
      </c>
      <c r="D35" s="29">
        <f>SUMIF(Sales!B:B,A35,Sales!D:D)</f>
        <v>11</v>
      </c>
      <c r="E35" s="29">
        <f>IF($C35=0," ",COUNTIFS($C:$C,1,D:D,"&gt;"&amp;D35)+1)</f>
        <v>23</v>
      </c>
      <c r="F35" s="29">
        <f>SUMIF(Prizes!B:B,A35,Prizes!D:D)</f>
        <v>1</v>
      </c>
      <c r="G35" s="29">
        <f>IF($C35=0," ",COUNTIFS($C:$C,1,F:F,"&gt;"&amp;F35)+1)</f>
        <v>19</v>
      </c>
      <c r="H35" s="30">
        <f>SUMIF(Sales!B:B,A35,Sales!F:F)</f>
        <v>0.70284369885433717</v>
      </c>
      <c r="I35" s="30">
        <f>SQRT(SUMIF(Sales!B:B,A35,Sales!G:G))</f>
        <v>0.78059289122728581</v>
      </c>
      <c r="J35" s="30">
        <f>(F35-H35)/I35</f>
        <v>0.38068025533573507</v>
      </c>
      <c r="K35" s="49">
        <f>IF(F35&gt;H35,1-_xlfn.NORM.DIST(F35,H35,I35,1),_xlfn.NORM.DIST(F35,H35,I35,1))</f>
        <v>0.35172026081826924</v>
      </c>
      <c r="L35" s="29">
        <f>IF($C35=0," ",COUNTIFS($C:$C,1,J:J,"&gt;"&amp;J35)+1)</f>
        <v>9</v>
      </c>
      <c r="M35" s="29">
        <f>SUMIF(Sales!B:B,A35,Sales!E:E)</f>
        <v>150</v>
      </c>
      <c r="N35" s="31">
        <f>M35/H35</f>
        <v>213.41871634405473</v>
      </c>
      <c r="O35" s="29">
        <f>IF($C35=0," ",COUNTIFS($C:$C,1,N:N,"&lt;"&amp;N35)+1)</f>
        <v>15</v>
      </c>
      <c r="P35" s="29"/>
    </row>
    <row r="36" spans="1:16" x14ac:dyDescent="0.35">
      <c r="A36" s="29">
        <v>20</v>
      </c>
      <c r="B36" s="29" t="s">
        <v>27</v>
      </c>
      <c r="C36" s="29">
        <v>1</v>
      </c>
      <c r="D36" s="29">
        <f>SUMIF(Sales!B:B,A36,Sales!D:D)</f>
        <v>55</v>
      </c>
      <c r="E36" s="29">
        <f>IF($C36=0," ",COUNTIFS($C:$C,1,D:D,"&gt;"&amp;D36)+1)</f>
        <v>11</v>
      </c>
      <c r="F36" s="29">
        <f>SUMIF(Prizes!B:B,A36,Prizes!D:D)</f>
        <v>3</v>
      </c>
      <c r="G36" s="29">
        <f>IF($C36=0," ",COUNTIFS($C:$C,1,F:F,"&gt;"&amp;F36)+1)</f>
        <v>7</v>
      </c>
      <c r="H36" s="30">
        <f>SUMIF(Sales!B:B,A36,Sales!F:F)</f>
        <v>2.5135103448196174</v>
      </c>
      <c r="I36" s="30">
        <f>SQRT(SUMIF(Sales!B:B,A36,Sales!G:G))</f>
        <v>1.5154338440236188</v>
      </c>
      <c r="J36" s="30">
        <f>(F36-H36)/I36</f>
        <v>0.32102335387251679</v>
      </c>
      <c r="K36" s="49">
        <f>IF(F36&gt;H36,1-_xlfn.NORM.DIST(F36,H36,I36,1),_xlfn.NORM.DIST(F36,H36,I36,1))</f>
        <v>0.37409634649123846</v>
      </c>
      <c r="L36" s="29">
        <f>IF($C36=0," ",COUNTIFS($C:$C,1,J:J,"&gt;"&amp;J36)+1)</f>
        <v>10</v>
      </c>
      <c r="M36" s="29">
        <f>SUMIF(Sales!B:B,A36,Sales!E:E)</f>
        <v>560</v>
      </c>
      <c r="N36" s="31">
        <f>M36/H36</f>
        <v>222.79597979541578</v>
      </c>
      <c r="O36" s="29">
        <f>IF($C36=0," ",COUNTIFS($C:$C,1,N:N,"&lt;"&amp;N36)+1)</f>
        <v>19</v>
      </c>
      <c r="P36" s="29"/>
    </row>
    <row r="37" spans="1:16" x14ac:dyDescent="0.35">
      <c r="A37" s="29">
        <v>8</v>
      </c>
      <c r="B37" s="29" t="s">
        <v>9</v>
      </c>
      <c r="C37" s="29">
        <v>1</v>
      </c>
      <c r="D37" s="29">
        <f>SUMIF(Sales!B:B,A37,Sales!D:D)</f>
        <v>157</v>
      </c>
      <c r="E37" s="29">
        <f>IF($C37=0," ",COUNTIFS($C:$C,1,D:D,"&gt;"&amp;D37)+1)</f>
        <v>1</v>
      </c>
      <c r="F37" s="29">
        <f>SUMIF(Prizes!B:B,A37,Prizes!D:D)</f>
        <v>8</v>
      </c>
      <c r="G37" s="29">
        <f>IF($C37=0," ",COUNTIFS($C:$C,1,F:F,"&gt;"&amp;F37)+1)</f>
        <v>1</v>
      </c>
      <c r="H37" s="30">
        <f>SUMIF(Sales!B:B,A37,Sales!F:F)</f>
        <v>7.2530579034546712</v>
      </c>
      <c r="I37" s="30">
        <f>SQRT(SUMIF(Sales!B:B,A37,Sales!G:G))</f>
        <v>2.4711886604511184</v>
      </c>
      <c r="J37" s="30">
        <f>(F37-H37)/I37</f>
        <v>0.30226024766922233</v>
      </c>
      <c r="K37" s="49">
        <f>IF(F37&gt;H37,1-_xlfn.NORM.DIST(F37,H37,I37,1),_xlfn.NORM.DIST(F37,H37,I37,1))</f>
        <v>0.38122683981814831</v>
      </c>
      <c r="L37" s="29">
        <f>IF($C37=0," ",COUNTIFS($C:$C,1,J:J,"&gt;"&amp;J37)+1)</f>
        <v>11</v>
      </c>
      <c r="M37" s="29">
        <f>SUMIF(Sales!B:B,A37,Sales!E:E)</f>
        <v>1740</v>
      </c>
      <c r="N37" s="31">
        <f>M37/H37</f>
        <v>239.89881552872043</v>
      </c>
      <c r="O37" s="29">
        <f>IF($C37=0," ",COUNTIFS($C:$C,1,N:N,"&lt;"&amp;N37)+1)</f>
        <v>24</v>
      </c>
      <c r="P37" s="29"/>
    </row>
    <row r="38" spans="1:16" x14ac:dyDescent="0.35">
      <c r="A38" s="29">
        <v>6</v>
      </c>
      <c r="B38" s="29" t="s">
        <v>7</v>
      </c>
      <c r="C38" s="29">
        <v>0</v>
      </c>
      <c r="D38" s="29">
        <f>SUMIF(Sales!B:B,A38,Sales!D:D)</f>
        <v>25</v>
      </c>
      <c r="E38" s="29" t="str">
        <f>IF($C38=0," ",COUNTIFS($C:$C,1,D:D,"&gt;"&amp;D38)+1)</f>
        <v xml:space="preserve"> </v>
      </c>
      <c r="F38" s="29">
        <f>SUMIF(Prizes!B:B,A38,Prizes!D:D)</f>
        <v>2</v>
      </c>
      <c r="G38" s="29" t="str">
        <f>IF($C38=0," ",COUNTIFS($C:$C,1,F:F,"&gt;"&amp;F38)+1)</f>
        <v xml:space="preserve"> </v>
      </c>
      <c r="H38" s="30">
        <f>SUMIF(Sales!B:B,A38,Sales!F:F)</f>
        <v>1.6521803371363961</v>
      </c>
      <c r="I38" s="30">
        <f>SQRT(SUMIF(Sales!B:B,A38,Sales!G:G))</f>
        <v>1.1960152226849081</v>
      </c>
      <c r="J38" s="30">
        <f>(F38-H38)/I38</f>
        <v>0.29081541460884686</v>
      </c>
      <c r="K38" s="49">
        <f>IF(F38&gt;H38,1-_xlfn.NORM.DIST(F38,H38,I38,1),_xlfn.NORM.DIST(F38,H38,I38,1))</f>
        <v>0.38559624774223478</v>
      </c>
      <c r="L38" s="29" t="str">
        <f>IF($C38=0," ",COUNTIFS($C:$C,1,J:J,"&gt;"&amp;J38)+1)</f>
        <v xml:space="preserve"> </v>
      </c>
      <c r="M38" s="29">
        <f>SUMIF(Sales!B:B,A38,Sales!E:E)</f>
        <v>350</v>
      </c>
      <c r="N38" s="31">
        <f>M38/H38</f>
        <v>211.8412815677431</v>
      </c>
      <c r="O38" s="31" t="str">
        <f>IF($C38=0," ",COUNTIFS($C:$C,1,N:N,"&lt;"&amp;N38)+1)</f>
        <v xml:space="preserve"> </v>
      </c>
      <c r="P38" s="29"/>
    </row>
    <row r="39" spans="1:16" x14ac:dyDescent="0.35">
      <c r="A39" s="29">
        <v>25</v>
      </c>
      <c r="B39" s="29" t="s">
        <v>33</v>
      </c>
      <c r="C39" s="29">
        <v>1</v>
      </c>
      <c r="D39" s="29">
        <f>SUMIF(Sales!B:B,A39,Sales!D:D)</f>
        <v>2</v>
      </c>
      <c r="E39" s="29">
        <f>IF($C39=0," ",COUNTIFS($C:$C,1,D:D,"&gt;"&amp;D39)+1)</f>
        <v>32</v>
      </c>
      <c r="F39" s="29">
        <f>SUMIF(Prizes!B:B,A39,Prizes!D:D)</f>
        <v>0</v>
      </c>
      <c r="G39" s="29">
        <f>IF($C39=0," ",COUNTIFS($C:$C,1,F:F,"&gt;"&amp;F39)+1)</f>
        <v>26</v>
      </c>
      <c r="H39" s="30">
        <f>SUMIF(Sales!B:B,A39,Sales!F:F)</f>
        <v>6.3829787234042548E-2</v>
      </c>
      <c r="I39" s="30">
        <f>SQRT(SUMIF(Sales!B:B,A39,Sales!G:G))</f>
        <v>0.24791576048881739</v>
      </c>
      <c r="J39" s="30">
        <f>(F39-H39)/I39</f>
        <v>-0.25746562908380199</v>
      </c>
      <c r="K39" s="49">
        <f>IF(F39&gt;H39,1-_xlfn.NORM.DIST(F39,H39,I39,1),_xlfn.NORM.DIST(F39,H39,I39,1))</f>
        <v>0.39840967257938792</v>
      </c>
      <c r="L39" s="29">
        <f>IF($C39=0," ",COUNTIFS($C:$C,1,J:J,"&gt;"&amp;J39)+1)</f>
        <v>19</v>
      </c>
      <c r="M39" s="29">
        <f>SUMIF(Sales!B:B,A39,Sales!E:E)</f>
        <v>20</v>
      </c>
      <c r="N39" s="31">
        <f>M39/H39</f>
        <v>313.33333333333337</v>
      </c>
      <c r="O39" s="29">
        <f>IF($C39=0," ",COUNTIFS($C:$C,1,N:N,"&lt;"&amp;N39)+1)</f>
        <v>33</v>
      </c>
      <c r="P39" s="29"/>
    </row>
    <row r="40" spans="1:16" x14ac:dyDescent="0.35">
      <c r="A40" s="29">
        <v>15</v>
      </c>
      <c r="B40" s="29" t="s">
        <v>16</v>
      </c>
      <c r="C40" s="29">
        <v>1</v>
      </c>
      <c r="D40" s="29">
        <f>SUMIF(Sales!B:B,A40,Sales!D:D)</f>
        <v>64</v>
      </c>
      <c r="E40" s="29">
        <f>IF($C40=0," ",COUNTIFS($C:$C,1,D:D,"&gt;"&amp;D40)+1)</f>
        <v>9</v>
      </c>
      <c r="F40" s="29">
        <f>SUMIF(Prizes!B:B,A40,Prizes!D:D)</f>
        <v>4</v>
      </c>
      <c r="G40" s="29">
        <f>IF($C40=0," ",COUNTIFS($C:$C,1,F:F,"&gt;"&amp;F40)+1)</f>
        <v>3</v>
      </c>
      <c r="H40" s="30">
        <f>SUMIF(Sales!B:B,A40,Sales!F:F)</f>
        <v>3.5729121587717425</v>
      </c>
      <c r="I40" s="30">
        <f>SQRT(SUMIF(Sales!B:B,A40,Sales!G:G))</f>
        <v>1.7690626415061241</v>
      </c>
      <c r="J40" s="30">
        <f>(F40-H40)/I40</f>
        <v>0.24142041734861824</v>
      </c>
      <c r="K40" s="49">
        <f>IF(F40&gt;H40,1-_xlfn.NORM.DIST(F40,H40,I40,1),_xlfn.NORM.DIST(F40,H40,I40,1))</f>
        <v>0.40461464495785371</v>
      </c>
      <c r="L40" s="29">
        <f>IF($C40=0," ",COUNTIFS($C:$C,1,J:J,"&gt;"&amp;J40)+1)</f>
        <v>12</v>
      </c>
      <c r="M40" s="29">
        <f>SUMIF(Sales!B:B,A40,Sales!E:E)</f>
        <v>740</v>
      </c>
      <c r="N40" s="31">
        <f>M40/H40</f>
        <v>207.11396393646277</v>
      </c>
      <c r="O40" s="29">
        <f>IF($C40=0," ",COUNTIFS($C:$C,1,N:N,"&lt;"&amp;N40)+1)</f>
        <v>13</v>
      </c>
      <c r="P40" s="29"/>
    </row>
    <row r="41" spans="1:16" x14ac:dyDescent="0.35">
      <c r="A41" s="29">
        <v>2</v>
      </c>
      <c r="B41" s="29" t="s">
        <v>3</v>
      </c>
      <c r="C41" s="29">
        <v>1</v>
      </c>
      <c r="D41" s="29">
        <f>SUMIF(Sales!B:B,A41,Sales!D:D)</f>
        <v>45</v>
      </c>
      <c r="E41" s="29">
        <f>IF($C41=0," ",COUNTIFS($C:$C,1,D:D,"&gt;"&amp;D41)+1)</f>
        <v>13</v>
      </c>
      <c r="F41" s="29">
        <f>SUMIF(Prizes!B:B,A41,Prizes!D:D)</f>
        <v>2</v>
      </c>
      <c r="G41" s="29">
        <f>IF($C41=0," ",COUNTIFS($C:$C,1,F:F,"&gt;"&amp;F41)+1)</f>
        <v>12</v>
      </c>
      <c r="H41" s="30">
        <f>SUMIF(Sales!B:B,A41,Sales!F:F)</f>
        <v>2.3237303641958817</v>
      </c>
      <c r="I41" s="30">
        <f>SQRT(SUMIF(Sales!B:B,A41,Sales!G:G))</f>
        <v>1.4405480167928464</v>
      </c>
      <c r="J41" s="30">
        <f>(F41-H41)/I41</f>
        <v>-0.2247272290975878</v>
      </c>
      <c r="K41" s="49">
        <f>IF(F41&gt;H41,1-_xlfn.NORM.DIST(F41,H41,I41,1),_xlfn.NORM.DIST(F41,H41,I41,1))</f>
        <v>0.41109574029874496</v>
      </c>
      <c r="L41" s="29">
        <f>IF($C41=0," ",COUNTIFS($C:$C,1,J:J,"&gt;"&amp;J41)+1)</f>
        <v>18</v>
      </c>
      <c r="M41" s="29">
        <f>SUMIF(Sales!B:B,A41,Sales!E:E)</f>
        <v>550</v>
      </c>
      <c r="N41" s="31">
        <f>M41/H41</f>
        <v>236.6883905613229</v>
      </c>
      <c r="O41" s="29">
        <f>IF($C41=0," ",COUNTIFS($C:$C,1,N:N,"&lt;"&amp;N41)+1)</f>
        <v>23</v>
      </c>
      <c r="P41" s="29"/>
    </row>
    <row r="42" spans="1:16" x14ac:dyDescent="0.35">
      <c r="A42" s="29">
        <v>3</v>
      </c>
      <c r="B42" s="29" t="s">
        <v>4</v>
      </c>
      <c r="C42" s="29">
        <v>1</v>
      </c>
      <c r="D42" s="29">
        <f>SUMIF(Sales!B:B,A42,Sales!D:D)</f>
        <v>26</v>
      </c>
      <c r="E42" s="29">
        <f>IF($C42=0," ",COUNTIFS($C:$C,1,D:D,"&gt;"&amp;D42)+1)</f>
        <v>21</v>
      </c>
      <c r="F42" s="29">
        <f>SUMIF(Prizes!B:B,A42,Prizes!D:D)</f>
        <v>2</v>
      </c>
      <c r="G42" s="29">
        <f>IF($C42=0," ",COUNTIFS($C:$C,1,F:F,"&gt;"&amp;F42)+1)</f>
        <v>12</v>
      </c>
      <c r="H42" s="30">
        <f>SUMIF(Sales!B:B,A42,Sales!F:F)</f>
        <v>1.7386807932020698</v>
      </c>
      <c r="I42" s="30">
        <f>SQRT(SUMIF(Sales!B:B,A42,Sales!G:G))</f>
        <v>1.2196223879112047</v>
      </c>
      <c r="J42" s="30">
        <f>(F42-H42)/I42</f>
        <v>0.21426238923465521</v>
      </c>
      <c r="K42" s="49">
        <f>IF(F42&gt;H42,1-_xlfn.NORM.DIST(F42,H42,I42,1),_xlfn.NORM.DIST(F42,H42,I42,1))</f>
        <v>0.41517122299034059</v>
      </c>
      <c r="L42" s="29">
        <f>IF($C42=0," ",COUNTIFS($C:$C,1,J:J,"&gt;"&amp;J42)+1)</f>
        <v>13</v>
      </c>
      <c r="M42" s="29">
        <f>SUMIF(Sales!B:B,A42,Sales!E:E)</f>
        <v>350</v>
      </c>
      <c r="N42" s="31">
        <f>M42/H42</f>
        <v>201.3020454176737</v>
      </c>
      <c r="O42" s="29">
        <f>IF($C42=0," ",COUNTIFS($C:$C,1,N:N,"&lt;"&amp;N42)+1)</f>
        <v>11</v>
      </c>
      <c r="P42" s="29"/>
    </row>
    <row r="43" spans="1:16" x14ac:dyDescent="0.35">
      <c r="A43" s="29">
        <v>32</v>
      </c>
      <c r="B43" s="29" t="s">
        <v>40</v>
      </c>
      <c r="C43" s="29">
        <v>1</v>
      </c>
      <c r="D43" s="29">
        <f>SUMIF(Sales!B:B,A43,Sales!D:D)</f>
        <v>41</v>
      </c>
      <c r="E43" s="29">
        <f>IF($C43=0," ",COUNTIFS($C:$C,1,D:D,"&gt;"&amp;D43)+1)</f>
        <v>14</v>
      </c>
      <c r="F43" s="29">
        <f>SUMIF(Prizes!B:B,A43,Prizes!D:D)</f>
        <v>2</v>
      </c>
      <c r="G43" s="29">
        <f>IF($C43=0," ",COUNTIFS($C:$C,1,F:F,"&gt;"&amp;F43)+1)</f>
        <v>12</v>
      </c>
      <c r="H43" s="30">
        <f>SUMIF(Sales!B:B,A43,Sales!F:F)</f>
        <v>1.751323901682182</v>
      </c>
      <c r="I43" s="30">
        <f>SQRT(SUMIF(Sales!B:B,A43,Sales!G:G))</f>
        <v>1.2450174883944376</v>
      </c>
      <c r="J43" s="30">
        <f>(F43-H43)/I43</f>
        <v>0.19973703231952852</v>
      </c>
      <c r="K43" s="49">
        <f>IF(F43&gt;H43,1-_xlfn.NORM.DIST(F43,H43,I43,1),_xlfn.NORM.DIST(F43,H43,I43,1))</f>
        <v>0.42084312485409769</v>
      </c>
      <c r="L43" s="29">
        <f>IF($C43=0," ",COUNTIFS($C:$C,1,J:J,"&gt;"&amp;J43)+1)</f>
        <v>14</v>
      </c>
      <c r="M43" s="29">
        <f>SUMIF(Sales!B:B,A43,Sales!E:E)</f>
        <v>400</v>
      </c>
      <c r="N43" s="31">
        <f>M43/H43</f>
        <v>228.39864151673595</v>
      </c>
      <c r="O43" s="29">
        <f>IF($C43=0," ",COUNTIFS($C:$C,1,N:N,"&lt;"&amp;N43)+1)</f>
        <v>21</v>
      </c>
      <c r="P43" s="29"/>
    </row>
    <row r="44" spans="1:16" x14ac:dyDescent="0.35">
      <c r="A44" s="29">
        <v>35</v>
      </c>
      <c r="B44" s="29" t="s">
        <v>50</v>
      </c>
      <c r="C44" s="29">
        <v>1</v>
      </c>
      <c r="D44" s="29">
        <f>SUMIF(Sales!B:B,A44,Sales!D:D)</f>
        <v>36</v>
      </c>
      <c r="E44" s="29">
        <f>IF($C44=0," ",COUNTIFS($C:$C,1,D:D,"&gt;"&amp;D44)+1)</f>
        <v>20</v>
      </c>
      <c r="F44" s="29">
        <f>SUMIF(Prizes!B:B,A44,Prizes!D:D)</f>
        <v>2</v>
      </c>
      <c r="G44" s="29">
        <f>IF($C44=0," ",COUNTIFS($C:$C,1,F:F,"&gt;"&amp;F44)+1)</f>
        <v>12</v>
      </c>
      <c r="H44" s="30">
        <f>SUMIF(Sales!B:B,A44,Sales!F:F)</f>
        <v>1.8312919892395763</v>
      </c>
      <c r="I44" s="30">
        <f>SQRT(SUMIF(Sales!B:B,A44,Sales!G:G))</f>
        <v>1.2852767126125033</v>
      </c>
      <c r="J44" s="30">
        <f>(F44-H44)/I44</f>
        <v>0.1312620147123815</v>
      </c>
      <c r="K44" s="49">
        <f>IF(F44&gt;H44,1-_xlfn.NORM.DIST(F44,H44,I44,1),_xlfn.NORM.DIST(F44,H44,I44,1))</f>
        <v>0.44778401980729587</v>
      </c>
      <c r="L44" s="29">
        <f>IF($C44=0," ",COUNTIFS($C:$C,1,J:J,"&gt;"&amp;J44)+1)</f>
        <v>15</v>
      </c>
      <c r="M44" s="29">
        <f>SUMIF(Sales!B:B,A44,Sales!E:E)</f>
        <v>350</v>
      </c>
      <c r="N44" s="31">
        <f>M44/H44</f>
        <v>191.12189757643927</v>
      </c>
      <c r="O44" s="29">
        <f>IF($C44=0," ",COUNTIFS($C:$C,1,N:N,"&lt;"&amp;N44)+1)</f>
        <v>6</v>
      </c>
      <c r="P44" s="29"/>
    </row>
    <row r="45" spans="1:16" x14ac:dyDescent="0.35">
      <c r="A45" s="29">
        <v>29</v>
      </c>
      <c r="B45" s="29" t="s">
        <v>37</v>
      </c>
      <c r="C45" s="29">
        <v>1</v>
      </c>
      <c r="D45" s="29">
        <f>SUMIF(Sales!B:B,A45,Sales!D:D)</f>
        <v>51</v>
      </c>
      <c r="E45" s="29">
        <f>IF($C45=0," ",COUNTIFS($C:$C,1,D:D,"&gt;"&amp;D45)+1)</f>
        <v>12</v>
      </c>
      <c r="F45" s="29">
        <f>SUMIF(Prizes!B:B,A45,Prizes!D:D)</f>
        <v>2</v>
      </c>
      <c r="G45" s="29">
        <f>IF($C45=0," ",COUNTIFS($C:$C,1,F:F,"&gt;"&amp;F45)+1)</f>
        <v>12</v>
      </c>
      <c r="H45" s="30">
        <f>SUMIF(Sales!B:B,A45,Sales!F:F)</f>
        <v>2.1392509129157737</v>
      </c>
      <c r="I45" s="30">
        <f>SQRT(SUMIF(Sales!B:B,A45,Sales!G:G))</f>
        <v>1.3767007404782396</v>
      </c>
      <c r="J45" s="30">
        <f>(F45-H45)/I45</f>
        <v>-0.10114828068400734</v>
      </c>
      <c r="K45" s="49">
        <f>IF(F45&gt;H45,1-_xlfn.NORM.DIST(F45,H45,I45,1),_xlfn.NORM.DIST(F45,H45,I45,1))</f>
        <v>0.45971637604945381</v>
      </c>
      <c r="L45" s="29">
        <f>IF($C45=0," ",COUNTIFS($C:$C,1,J:J,"&gt;"&amp;J45)+1)</f>
        <v>17</v>
      </c>
      <c r="M45" s="29">
        <f>SUMIF(Sales!B:B,A45,Sales!E:E)</f>
        <v>500</v>
      </c>
      <c r="N45" s="31">
        <f>M45/H45</f>
        <v>233.7266736600364</v>
      </c>
      <c r="O45" s="29">
        <f>IF($C45=0," ",COUNTIFS($C:$C,1,N:N,"&lt;"&amp;N45)+1)</f>
        <v>22</v>
      </c>
      <c r="P45" s="29"/>
    </row>
    <row r="46" spans="1:16" x14ac:dyDescent="0.35">
      <c r="A46" s="29">
        <v>36</v>
      </c>
      <c r="B46" s="29" t="s">
        <v>51</v>
      </c>
      <c r="C46" s="29">
        <v>1</v>
      </c>
      <c r="D46" s="29">
        <f>SUMIF(Sales!B:B,A46,Sales!D:D)</f>
        <v>41</v>
      </c>
      <c r="E46" s="29">
        <f>IF($C46=0," ",COUNTIFS($C:$C,1,D:D,"&gt;"&amp;D46)+1)</f>
        <v>14</v>
      </c>
      <c r="F46" s="29">
        <f>SUMIF(Prizes!B:B,A46,Prizes!D:D)</f>
        <v>2</v>
      </c>
      <c r="G46" s="29">
        <f>IF($C46=0," ",COUNTIFS($C:$C,1,F:F,"&gt;"&amp;F46)+1)</f>
        <v>12</v>
      </c>
      <c r="H46" s="30">
        <f>SUMIF(Sales!B:B,A46,Sales!F:F)</f>
        <v>1.9957656734501028</v>
      </c>
      <c r="I46" s="30">
        <f>SQRT(SUMIF(Sales!B:B,A46,Sales!G:G))</f>
        <v>1.3441673982599343</v>
      </c>
      <c r="J46" s="30">
        <f>(F46-H46)/I46</f>
        <v>3.1501482295870731E-3</v>
      </c>
      <c r="K46" s="49">
        <f>IF(F46&gt;H46,1-_xlfn.NORM.DIST(F46,H46,I46,1),_xlfn.NORM.DIST(F46,H46,I46,1))</f>
        <v>0.49874327476019131</v>
      </c>
      <c r="L46" s="29">
        <f>IF($C46=0," ",COUNTIFS($C:$C,1,J:J,"&gt;"&amp;J46)+1)</f>
        <v>16</v>
      </c>
      <c r="M46" s="29">
        <f>SUMIF(Sales!B:B,A46,Sales!E:E)</f>
        <v>400</v>
      </c>
      <c r="N46" s="31">
        <f>M46/H46</f>
        <v>200.42433103306936</v>
      </c>
      <c r="O46" s="29">
        <f>IF($C46=0," ",COUNTIFS($C:$C,1,N:N,"&lt;"&amp;N46)+1)</f>
        <v>9</v>
      </c>
      <c r="P46" s="2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4" sqref="I14"/>
    </sheetView>
  </sheetViews>
  <sheetFormatPr defaultColWidth="8.90625" defaultRowHeight="14.5" x14ac:dyDescent="0.35"/>
  <cols>
    <col min="2" max="2" width="10" customWidth="1"/>
  </cols>
  <sheetData>
    <row r="1" spans="1:6" x14ac:dyDescent="0.35">
      <c r="A1" s="60" t="s">
        <v>0</v>
      </c>
      <c r="B1" s="60" t="s">
        <v>17</v>
      </c>
      <c r="C1" s="60" t="s">
        <v>54</v>
      </c>
      <c r="D1" s="56" t="s">
        <v>53</v>
      </c>
      <c r="E1" s="56" t="s">
        <v>21</v>
      </c>
      <c r="F1" s="56" t="s">
        <v>91</v>
      </c>
    </row>
    <row r="2" spans="1:6" x14ac:dyDescent="0.35">
      <c r="A2">
        <v>1</v>
      </c>
      <c r="B2" s="1">
        <v>42293</v>
      </c>
      <c r="C2" s="34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</row>
    <row r="3" spans="1:6" x14ac:dyDescent="0.35">
      <c r="A3">
        <v>2</v>
      </c>
      <c r="B3" s="1">
        <v>42405</v>
      </c>
      <c r="C3" s="34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</row>
    <row r="4" spans="1:6" x14ac:dyDescent="0.35">
      <c r="A4">
        <v>3</v>
      </c>
      <c r="B4" s="1">
        <v>42482</v>
      </c>
      <c r="C4" s="34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</row>
    <row r="5" spans="1:6" x14ac:dyDescent="0.35">
      <c r="A5">
        <v>4</v>
      </c>
      <c r="B5" s="1">
        <v>43175</v>
      </c>
      <c r="C5" s="34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</row>
    <row r="6" spans="1:6" x14ac:dyDescent="0.35">
      <c r="A6">
        <v>5</v>
      </c>
      <c r="B6" s="1">
        <v>43224</v>
      </c>
      <c r="C6" s="34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</row>
    <row r="7" spans="1:6" x14ac:dyDescent="0.35">
      <c r="A7">
        <v>6</v>
      </c>
      <c r="B7" s="1">
        <v>43259</v>
      </c>
      <c r="C7" s="34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</row>
    <row r="8" spans="1:6" x14ac:dyDescent="0.35">
      <c r="A8">
        <v>7</v>
      </c>
      <c r="B8" s="1">
        <v>43322</v>
      </c>
      <c r="C8" s="34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</row>
    <row r="9" spans="1:6" x14ac:dyDescent="0.35">
      <c r="A9">
        <v>8</v>
      </c>
      <c r="B9" s="1">
        <v>43357</v>
      </c>
      <c r="C9" s="34">
        <v>10</v>
      </c>
      <c r="D9" s="34">
        <f>SUMIFS(Sales!D:D,Sales!C:C,A9)</f>
        <v>133</v>
      </c>
      <c r="E9">
        <f>SUMIFS(Prizes!D:D,Prizes!C:C,A9)</f>
        <v>7</v>
      </c>
      <c r="F9" s="3">
        <f t="shared" si="0"/>
        <v>5.2631578947368418E-2</v>
      </c>
    </row>
    <row r="10" spans="1:6" x14ac:dyDescent="0.35">
      <c r="A10">
        <v>9</v>
      </c>
      <c r="B10" s="1">
        <v>43385</v>
      </c>
      <c r="C10" s="34">
        <v>10</v>
      </c>
      <c r="D10" s="34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</row>
    <row r="11" spans="1:6" x14ac:dyDescent="0.35">
      <c r="A11">
        <v>10</v>
      </c>
      <c r="B11" s="1">
        <v>43427</v>
      </c>
      <c r="C11" s="34">
        <v>10</v>
      </c>
      <c r="D11" s="34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</row>
    <row r="12" spans="1:6" x14ac:dyDescent="0.35">
      <c r="A12">
        <v>11</v>
      </c>
      <c r="B12" s="1">
        <v>43454</v>
      </c>
      <c r="C12" s="34">
        <v>0</v>
      </c>
      <c r="D12" s="34">
        <f>SUMIFS(Sales!D:D,Sales!C:C,A12)</f>
        <v>26</v>
      </c>
      <c r="E12">
        <f>SUMIFS(Prizes!D:D,Prizes!C:C,A12)</f>
        <v>6</v>
      </c>
      <c r="F12" s="3">
        <f t="shared" si="0"/>
        <v>0.23076923076923078</v>
      </c>
    </row>
    <row r="13" spans="1:6" x14ac:dyDescent="0.35">
      <c r="A13">
        <v>12</v>
      </c>
      <c r="B13" s="1">
        <v>43483</v>
      </c>
      <c r="C13" s="34">
        <v>10</v>
      </c>
      <c r="D13" s="34">
        <f>SUMIFS(Sales!D:D,Sales!C:C,A13)</f>
        <v>128</v>
      </c>
      <c r="E13">
        <f>SUMIFS(Prizes!D:D,Prizes!C:C,A13)</f>
        <v>6</v>
      </c>
      <c r="F13" s="3">
        <f t="shared" si="0"/>
        <v>4.6875E-2</v>
      </c>
    </row>
    <row r="14" spans="1:6" x14ac:dyDescent="0.35">
      <c r="A14">
        <v>13</v>
      </c>
      <c r="B14" s="1">
        <v>43532</v>
      </c>
      <c r="C14" s="34">
        <v>10</v>
      </c>
      <c r="D14" s="34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</row>
    <row r="15" spans="1:6" x14ac:dyDescent="0.35">
      <c r="A15">
        <v>14</v>
      </c>
      <c r="B15" s="1">
        <v>43601</v>
      </c>
      <c r="C15" s="34">
        <v>10</v>
      </c>
      <c r="D15" s="34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</row>
    <row r="16" spans="1:6" x14ac:dyDescent="0.35">
      <c r="A16">
        <v>15</v>
      </c>
      <c r="B16" s="1">
        <v>43686</v>
      </c>
      <c r="C16" s="34">
        <v>10</v>
      </c>
      <c r="D16" s="34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opLeftCell="A256" workbookViewId="0">
      <selection activeCell="I25" sqref="I25"/>
    </sheetView>
  </sheetViews>
  <sheetFormatPr defaultColWidth="8.90625" defaultRowHeight="14.5" x14ac:dyDescent="0.35"/>
  <cols>
    <col min="8" max="8" width="8.90625" style="2"/>
    <col min="10" max="10" width="10.08984375" bestFit="1" customWidth="1"/>
  </cols>
  <sheetData>
    <row r="1" spans="1:10" ht="16.5" x14ac:dyDescent="0.35">
      <c r="A1" s="60" t="s">
        <v>0</v>
      </c>
      <c r="B1" s="60" t="s">
        <v>19</v>
      </c>
      <c r="C1" s="61" t="s">
        <v>18</v>
      </c>
      <c r="D1" s="60" t="s">
        <v>20</v>
      </c>
      <c r="E1" s="56" t="s">
        <v>54</v>
      </c>
      <c r="F1" s="56" t="s">
        <v>90</v>
      </c>
      <c r="G1" s="62" t="s">
        <v>32</v>
      </c>
      <c r="I1" t="s">
        <v>98</v>
      </c>
      <c r="J1" s="40">
        <f>SUM(E:E)</f>
        <v>20720</v>
      </c>
    </row>
    <row r="2" spans="1:10" x14ac:dyDescent="0.35">
      <c r="A2">
        <v>1</v>
      </c>
      <c r="B2">
        <v>1</v>
      </c>
      <c r="C2" s="38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38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38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38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38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38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38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38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38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38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38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38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38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38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38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38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38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38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38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38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38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38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38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38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38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38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38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38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38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38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38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38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38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38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38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38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38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38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38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38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38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38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38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38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38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38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38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38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38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38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38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38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38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38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38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38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38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38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38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38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38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38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38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38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38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38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38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38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38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38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38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38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38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38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38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38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38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38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38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38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38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38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38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38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38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38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38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38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38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38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38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38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38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38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38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38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38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38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38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38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38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38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38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38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38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38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38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38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38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38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38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38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38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38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38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38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38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38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38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38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38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38">
        <v>8</v>
      </c>
      <c r="D123">
        <v>10</v>
      </c>
      <c r="E123" s="34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38">
        <v>8</v>
      </c>
      <c r="D124">
        <v>5</v>
      </c>
      <c r="E124" s="34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38">
        <v>8</v>
      </c>
      <c r="D125">
        <v>10</v>
      </c>
      <c r="E125" s="34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38">
        <v>8</v>
      </c>
      <c r="D126">
        <v>10</v>
      </c>
      <c r="E126" s="34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38">
        <v>8</v>
      </c>
      <c r="D127">
        <v>5</v>
      </c>
      <c r="E127" s="34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38">
        <v>8</v>
      </c>
      <c r="D128">
        <v>10</v>
      </c>
      <c r="E128" s="34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38">
        <v>8</v>
      </c>
      <c r="D129">
        <v>5</v>
      </c>
      <c r="E129" s="34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38">
        <v>8</v>
      </c>
      <c r="D130">
        <v>20</v>
      </c>
      <c r="E130" s="34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38">
        <v>8</v>
      </c>
      <c r="D131">
        <v>5</v>
      </c>
      <c r="E131" s="34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38">
        <v>8</v>
      </c>
      <c r="D132">
        <v>6</v>
      </c>
      <c r="E132" s="34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38">
        <v>8</v>
      </c>
      <c r="D133">
        <v>2</v>
      </c>
      <c r="E133" s="34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38">
        <v>8</v>
      </c>
      <c r="D134">
        <v>5</v>
      </c>
      <c r="E134" s="34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38">
        <v>8</v>
      </c>
      <c r="D135">
        <v>5</v>
      </c>
      <c r="E135" s="34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38">
        <v>8</v>
      </c>
      <c r="D136">
        <v>5</v>
      </c>
      <c r="E136" s="34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38">
        <v>8</v>
      </c>
      <c r="D137">
        <v>5</v>
      </c>
      <c r="E137" s="34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38">
        <v>8</v>
      </c>
      <c r="D138">
        <v>5</v>
      </c>
      <c r="E138" s="34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38">
        <v>8</v>
      </c>
      <c r="D139">
        <v>10</v>
      </c>
      <c r="E139" s="34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38">
        <v>8</v>
      </c>
      <c r="D140">
        <v>10</v>
      </c>
      <c r="E140" s="34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38">
        <v>9</v>
      </c>
      <c r="D141">
        <v>5</v>
      </c>
      <c r="E141" s="34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38">
        <v>9</v>
      </c>
      <c r="D142">
        <v>10</v>
      </c>
      <c r="E142" s="34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38">
        <v>9</v>
      </c>
      <c r="D143">
        <v>5</v>
      </c>
      <c r="E143" s="34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38">
        <v>9</v>
      </c>
      <c r="D144">
        <v>10</v>
      </c>
      <c r="E144" s="34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38">
        <v>9</v>
      </c>
      <c r="D145">
        <v>5</v>
      </c>
      <c r="E145" s="34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38">
        <v>9</v>
      </c>
      <c r="D146">
        <v>15</v>
      </c>
      <c r="E146" s="34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38">
        <v>9</v>
      </c>
      <c r="D147">
        <v>10</v>
      </c>
      <c r="E147" s="34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38">
        <v>9</v>
      </c>
      <c r="D148">
        <v>10</v>
      </c>
      <c r="E148" s="34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38">
        <v>9</v>
      </c>
      <c r="D149">
        <v>10</v>
      </c>
      <c r="E149" s="34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38">
        <v>9</v>
      </c>
      <c r="D150">
        <v>5</v>
      </c>
      <c r="E150" s="34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38">
        <v>9</v>
      </c>
      <c r="D151">
        <v>5</v>
      </c>
      <c r="E151" s="34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38">
        <v>9</v>
      </c>
      <c r="D152">
        <v>5</v>
      </c>
      <c r="E152" s="34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38">
        <v>9</v>
      </c>
      <c r="D153">
        <v>10</v>
      </c>
      <c r="E153" s="34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38">
        <v>9</v>
      </c>
      <c r="D154">
        <v>10</v>
      </c>
      <c r="E154" s="34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38">
        <v>9</v>
      </c>
      <c r="D155">
        <v>2</v>
      </c>
      <c r="E155" s="34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38">
        <v>9</v>
      </c>
      <c r="D156">
        <v>10</v>
      </c>
      <c r="E156" s="34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38">
        <v>9</v>
      </c>
      <c r="D157">
        <v>5</v>
      </c>
      <c r="E157" s="34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38">
        <v>9</v>
      </c>
      <c r="D158">
        <v>5</v>
      </c>
      <c r="E158" s="34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38">
        <v>9</v>
      </c>
      <c r="D159">
        <v>5</v>
      </c>
      <c r="E159" s="34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38">
        <v>9</v>
      </c>
      <c r="D160">
        <v>10</v>
      </c>
      <c r="E160" s="34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38">
        <v>10</v>
      </c>
      <c r="D161">
        <v>10</v>
      </c>
      <c r="E161" s="34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38">
        <v>10</v>
      </c>
      <c r="D162">
        <v>5</v>
      </c>
      <c r="E162" s="34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38">
        <v>10</v>
      </c>
      <c r="D163">
        <v>5</v>
      </c>
      <c r="E163" s="34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38">
        <v>10</v>
      </c>
      <c r="D164">
        <v>5</v>
      </c>
      <c r="E164" s="34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38">
        <v>10</v>
      </c>
      <c r="D165">
        <v>10</v>
      </c>
      <c r="E165" s="34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38">
        <v>10</v>
      </c>
      <c r="D166">
        <v>10</v>
      </c>
      <c r="E166" s="34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38">
        <v>10</v>
      </c>
      <c r="D167">
        <v>5</v>
      </c>
      <c r="E167" s="34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38">
        <v>10</v>
      </c>
      <c r="D168">
        <v>5</v>
      </c>
      <c r="E168" s="34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38">
        <v>10</v>
      </c>
      <c r="D169">
        <v>5</v>
      </c>
      <c r="E169" s="34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38">
        <v>10</v>
      </c>
      <c r="D170">
        <v>10</v>
      </c>
      <c r="E170" s="34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38">
        <v>10</v>
      </c>
      <c r="D171">
        <v>10</v>
      </c>
      <c r="E171" s="34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38">
        <v>10</v>
      </c>
      <c r="D172">
        <v>5</v>
      </c>
      <c r="E172" s="34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38">
        <v>10</v>
      </c>
      <c r="D173">
        <v>5</v>
      </c>
      <c r="E173" s="34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38">
        <v>10</v>
      </c>
      <c r="D174">
        <v>5</v>
      </c>
      <c r="E174" s="34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38">
        <v>10</v>
      </c>
      <c r="D175">
        <v>5</v>
      </c>
      <c r="E175" s="34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38">
        <v>10</v>
      </c>
      <c r="D176">
        <v>20</v>
      </c>
      <c r="E176" s="34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38">
        <v>10</v>
      </c>
      <c r="D177">
        <v>10</v>
      </c>
      <c r="E177" s="34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38">
        <v>10</v>
      </c>
      <c r="D178">
        <v>10</v>
      </c>
      <c r="E178" s="34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38">
        <v>10</v>
      </c>
      <c r="D179">
        <v>10</v>
      </c>
      <c r="E179" s="34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38">
        <v>10</v>
      </c>
      <c r="D180">
        <v>7</v>
      </c>
      <c r="E180" s="34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38">
        <v>11</v>
      </c>
      <c r="D181">
        <v>1</v>
      </c>
      <c r="E181" s="34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38">
        <v>11</v>
      </c>
      <c r="D182">
        <v>1</v>
      </c>
      <c r="E182" s="34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38">
        <v>11</v>
      </c>
      <c r="D183">
        <v>1</v>
      </c>
      <c r="E183" s="34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38">
        <v>11</v>
      </c>
      <c r="D184">
        <v>1</v>
      </c>
      <c r="E184" s="34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38">
        <v>11</v>
      </c>
      <c r="D185">
        <v>1</v>
      </c>
      <c r="E185" s="34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38">
        <v>11</v>
      </c>
      <c r="D186">
        <v>1</v>
      </c>
      <c r="E186" s="34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38">
        <v>11</v>
      </c>
      <c r="D187">
        <v>1</v>
      </c>
      <c r="E187" s="34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38">
        <v>11</v>
      </c>
      <c r="D188">
        <v>1</v>
      </c>
      <c r="E188" s="34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38">
        <v>11</v>
      </c>
      <c r="D189">
        <v>1</v>
      </c>
      <c r="E189" s="34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38">
        <v>11</v>
      </c>
      <c r="D190">
        <v>1</v>
      </c>
      <c r="E190" s="34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38">
        <v>11</v>
      </c>
      <c r="D191">
        <v>1</v>
      </c>
      <c r="E191" s="34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38">
        <v>11</v>
      </c>
      <c r="D192">
        <v>1</v>
      </c>
      <c r="E192" s="34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38">
        <v>11</v>
      </c>
      <c r="D193">
        <v>1</v>
      </c>
      <c r="E193" s="34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38">
        <v>11</v>
      </c>
      <c r="D194">
        <v>1</v>
      </c>
      <c r="E194" s="34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38">
        <v>11</v>
      </c>
      <c r="D195">
        <v>1</v>
      </c>
      <c r="E195" s="34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38">
        <v>11</v>
      </c>
      <c r="D196">
        <v>1</v>
      </c>
      <c r="E196" s="34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38">
        <v>11</v>
      </c>
      <c r="D197">
        <v>1</v>
      </c>
      <c r="E197" s="34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38">
        <v>11</v>
      </c>
      <c r="D198">
        <v>1</v>
      </c>
      <c r="E198" s="34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38">
        <v>11</v>
      </c>
      <c r="D199">
        <v>1</v>
      </c>
      <c r="E199" s="34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38">
        <v>11</v>
      </c>
      <c r="D200">
        <v>1</v>
      </c>
      <c r="E200" s="34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38">
        <v>11</v>
      </c>
      <c r="D201">
        <v>1</v>
      </c>
      <c r="E201" s="34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38">
        <v>11</v>
      </c>
      <c r="D202">
        <v>1</v>
      </c>
      <c r="E202" s="34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38">
        <v>11</v>
      </c>
      <c r="D203">
        <v>1</v>
      </c>
      <c r="E203" s="34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38">
        <v>11</v>
      </c>
      <c r="D204">
        <v>1</v>
      </c>
      <c r="E204" s="34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38">
        <v>11</v>
      </c>
      <c r="D205">
        <v>1</v>
      </c>
      <c r="E205" s="34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38">
        <v>11</v>
      </c>
      <c r="D206">
        <v>1</v>
      </c>
      <c r="E206" s="34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38">
        <v>12</v>
      </c>
      <c r="D207">
        <v>3</v>
      </c>
      <c r="E207" s="34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38">
        <v>12</v>
      </c>
      <c r="D208">
        <v>5</v>
      </c>
      <c r="E208" s="34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38">
        <v>12</v>
      </c>
      <c r="D209">
        <v>5</v>
      </c>
      <c r="E209" s="34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38">
        <v>12</v>
      </c>
      <c r="D210">
        <v>10</v>
      </c>
      <c r="E210" s="34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38">
        <v>12</v>
      </c>
      <c r="D211">
        <v>5</v>
      </c>
      <c r="E211" s="34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38">
        <v>12</v>
      </c>
      <c r="D212">
        <v>10</v>
      </c>
      <c r="E212" s="34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38">
        <v>12</v>
      </c>
      <c r="D213">
        <v>5</v>
      </c>
      <c r="E213" s="34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38">
        <v>12</v>
      </c>
      <c r="D214">
        <v>10</v>
      </c>
      <c r="E214" s="34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38">
        <v>12</v>
      </c>
      <c r="D215">
        <v>5</v>
      </c>
      <c r="E215" s="34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38">
        <v>12</v>
      </c>
      <c r="D216">
        <v>10</v>
      </c>
      <c r="E216" s="34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38">
        <v>12</v>
      </c>
      <c r="D217">
        <v>10</v>
      </c>
      <c r="E217" s="34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38">
        <v>12</v>
      </c>
      <c r="D218">
        <v>15</v>
      </c>
      <c r="E218" s="34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38">
        <v>12</v>
      </c>
      <c r="D219">
        <v>5</v>
      </c>
      <c r="E219" s="34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38">
        <v>12</v>
      </c>
      <c r="D220">
        <v>10</v>
      </c>
      <c r="E220" s="34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38">
        <v>12</v>
      </c>
      <c r="D221">
        <v>5</v>
      </c>
      <c r="E221" s="34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38">
        <v>12</v>
      </c>
      <c r="D222">
        <v>10</v>
      </c>
      <c r="E222" s="34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38">
        <v>12</v>
      </c>
      <c r="D223">
        <v>5</v>
      </c>
      <c r="E223" s="34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38">
        <v>13</v>
      </c>
      <c r="D224">
        <v>5</v>
      </c>
      <c r="E224" s="34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38">
        <v>13</v>
      </c>
      <c r="D225">
        <v>5</v>
      </c>
      <c r="E225" s="34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38">
        <v>13</v>
      </c>
      <c r="D226">
        <v>10</v>
      </c>
      <c r="E226" s="34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38">
        <v>13</v>
      </c>
      <c r="D227">
        <v>5</v>
      </c>
      <c r="E227" s="34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38">
        <v>13</v>
      </c>
      <c r="D228">
        <v>10</v>
      </c>
      <c r="E228" s="34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38">
        <v>13</v>
      </c>
      <c r="D229">
        <v>10</v>
      </c>
      <c r="E229" s="34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38">
        <v>13</v>
      </c>
      <c r="D230">
        <v>3</v>
      </c>
      <c r="E230" s="34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38">
        <v>13</v>
      </c>
      <c r="D231">
        <v>5</v>
      </c>
      <c r="E231" s="34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38">
        <v>13</v>
      </c>
      <c r="D232">
        <v>5</v>
      </c>
      <c r="E232" s="34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38">
        <v>13</v>
      </c>
      <c r="D233">
        <v>10</v>
      </c>
      <c r="E233" s="34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38">
        <v>13</v>
      </c>
      <c r="D234">
        <v>5</v>
      </c>
      <c r="E234" s="34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38">
        <v>13</v>
      </c>
      <c r="D235">
        <v>10</v>
      </c>
      <c r="E235" s="34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38">
        <v>13</v>
      </c>
      <c r="D236">
        <v>5</v>
      </c>
      <c r="E236" s="34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38">
        <v>13</v>
      </c>
      <c r="D237">
        <v>13</v>
      </c>
      <c r="E237" s="34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38">
        <v>13</v>
      </c>
      <c r="D238">
        <v>5</v>
      </c>
      <c r="E238" s="34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38">
        <v>14</v>
      </c>
      <c r="D239">
        <v>4</v>
      </c>
      <c r="E239" s="34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38">
        <v>14</v>
      </c>
      <c r="D240">
        <v>5</v>
      </c>
      <c r="E240" s="34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38">
        <v>14</v>
      </c>
      <c r="D241">
        <v>10</v>
      </c>
      <c r="E241" s="34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38">
        <v>14</v>
      </c>
      <c r="D242">
        <v>3</v>
      </c>
      <c r="E242" s="34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38">
        <v>14</v>
      </c>
      <c r="D243">
        <v>10</v>
      </c>
      <c r="E243" s="34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38">
        <v>14</v>
      </c>
      <c r="D244">
        <v>5</v>
      </c>
      <c r="E244" s="34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38">
        <v>14</v>
      </c>
      <c r="D245">
        <v>5</v>
      </c>
      <c r="E245" s="34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38">
        <v>14</v>
      </c>
      <c r="D246">
        <v>5</v>
      </c>
      <c r="E246" s="34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38">
        <v>14</v>
      </c>
      <c r="D247">
        <v>5</v>
      </c>
      <c r="E247" s="34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38">
        <v>14</v>
      </c>
      <c r="D248">
        <v>5</v>
      </c>
      <c r="E248" s="34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38">
        <v>14</v>
      </c>
      <c r="D249">
        <v>15</v>
      </c>
      <c r="E249" s="34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38">
        <v>14</v>
      </c>
      <c r="D250">
        <v>10</v>
      </c>
      <c r="E250" s="34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38">
        <v>14</v>
      </c>
      <c r="D251">
        <v>11</v>
      </c>
      <c r="E251" s="34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38">
        <v>14</v>
      </c>
      <c r="D252">
        <v>6</v>
      </c>
      <c r="E252" s="34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38">
        <v>14</v>
      </c>
      <c r="D253">
        <v>6</v>
      </c>
      <c r="E253" s="34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38">
        <v>14</v>
      </c>
      <c r="D254">
        <v>10</v>
      </c>
      <c r="E254" s="34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38">
        <v>14</v>
      </c>
      <c r="D255">
        <v>15</v>
      </c>
      <c r="E255" s="34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38">
        <v>14</v>
      </c>
      <c r="D256">
        <v>10</v>
      </c>
      <c r="E256" s="34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38">
        <v>14</v>
      </c>
      <c r="D257">
        <v>10</v>
      </c>
      <c r="E257" s="34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38">
        <v>14</v>
      </c>
      <c r="D258">
        <v>5</v>
      </c>
      <c r="E258" s="34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38">
        <v>14</v>
      </c>
      <c r="D259">
        <v>5</v>
      </c>
      <c r="E259" s="34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38">
        <v>14</v>
      </c>
      <c r="D260">
        <v>5</v>
      </c>
      <c r="E260" s="34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38">
        <v>15</v>
      </c>
      <c r="D261">
        <v>10</v>
      </c>
      <c r="E261" s="34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6</v>
      </c>
      <c r="C262" s="38">
        <v>15</v>
      </c>
      <c r="D262">
        <v>5</v>
      </c>
      <c r="E262" s="34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38">
        <v>15</v>
      </c>
      <c r="D263">
        <v>10</v>
      </c>
      <c r="E263" s="34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38">
        <v>15</v>
      </c>
      <c r="D264">
        <v>5</v>
      </c>
      <c r="E264" s="34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38">
        <v>15</v>
      </c>
      <c r="D265">
        <v>5</v>
      </c>
      <c r="E265" s="34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38">
        <v>15</v>
      </c>
      <c r="D266">
        <v>5</v>
      </c>
      <c r="E266" s="34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38">
        <v>15</v>
      </c>
      <c r="D267">
        <v>5</v>
      </c>
      <c r="E267" s="34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38">
        <v>15</v>
      </c>
      <c r="D268">
        <v>5</v>
      </c>
      <c r="E268" s="34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38">
        <v>15</v>
      </c>
      <c r="D269">
        <v>10</v>
      </c>
      <c r="E269" s="34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38">
        <v>15</v>
      </c>
      <c r="D270">
        <v>5</v>
      </c>
      <c r="E270" s="34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38">
        <v>15</v>
      </c>
      <c r="D271">
        <v>5</v>
      </c>
      <c r="E271" s="34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38">
        <v>15</v>
      </c>
      <c r="D272">
        <v>15</v>
      </c>
      <c r="E272" s="34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38">
        <v>15</v>
      </c>
      <c r="D273">
        <v>5</v>
      </c>
      <c r="E273" s="34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38">
        <v>15</v>
      </c>
      <c r="D274">
        <v>2</v>
      </c>
      <c r="E274" s="34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G1" sqref="G1"/>
    </sheetView>
  </sheetViews>
  <sheetFormatPr defaultColWidth="8.90625" defaultRowHeight="14.5" x14ac:dyDescent="0.35"/>
  <cols>
    <col min="5" max="5" width="8.90625" style="2"/>
  </cols>
  <sheetData>
    <row r="1" spans="1:7" x14ac:dyDescent="0.35">
      <c r="A1" s="60" t="s">
        <v>0</v>
      </c>
      <c r="B1" s="60" t="s">
        <v>19</v>
      </c>
      <c r="C1" s="60" t="s">
        <v>18</v>
      </c>
      <c r="D1" s="60" t="s">
        <v>21</v>
      </c>
      <c r="F1" t="s">
        <v>47</v>
      </c>
      <c r="G1">
        <f>SUM(D:D)</f>
        <v>90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4" sqref="H24"/>
    </sheetView>
  </sheetViews>
  <sheetFormatPr defaultColWidth="8.90625" defaultRowHeight="14.5" x14ac:dyDescent="0.35"/>
  <cols>
    <col min="2" max="2" width="9.90625" bestFit="1" customWidth="1"/>
    <col min="3" max="3" width="9.08984375" bestFit="1" customWidth="1"/>
    <col min="7" max="7" width="10.08984375" style="40" bestFit="1" customWidth="1"/>
  </cols>
  <sheetData>
    <row r="1" spans="1:8" x14ac:dyDescent="0.35">
      <c r="A1" s="60" t="s">
        <v>0</v>
      </c>
      <c r="B1" s="60" t="s">
        <v>17</v>
      </c>
      <c r="C1" s="60" t="s">
        <v>54</v>
      </c>
      <c r="D1" s="60" t="s">
        <v>21</v>
      </c>
      <c r="F1" t="s">
        <v>96</v>
      </c>
      <c r="G1" s="40">
        <f>SUM(C:C)</f>
        <v>23114.15</v>
      </c>
      <c r="H1" s="39">
        <f>SUM(D:D)</f>
        <v>102</v>
      </c>
    </row>
    <row r="2" spans="1:8" x14ac:dyDescent="0.35">
      <c r="A2">
        <v>1</v>
      </c>
      <c r="B2" s="1">
        <v>42291</v>
      </c>
      <c r="C2" s="41">
        <v>1651.2</v>
      </c>
      <c r="D2">
        <v>10</v>
      </c>
    </row>
    <row r="3" spans="1:8" x14ac:dyDescent="0.35">
      <c r="A3">
        <v>2</v>
      </c>
      <c r="B3" s="1">
        <v>42412</v>
      </c>
      <c r="C3" s="41">
        <v>986.65</v>
      </c>
      <c r="D3">
        <v>6</v>
      </c>
    </row>
    <row r="4" spans="1:8" x14ac:dyDescent="0.35">
      <c r="A4">
        <v>3</v>
      </c>
      <c r="B4" s="1">
        <v>42482</v>
      </c>
      <c r="C4" s="41">
        <v>1083.5</v>
      </c>
      <c r="D4">
        <v>6</v>
      </c>
    </row>
    <row r="5" spans="1:8" x14ac:dyDescent="0.35">
      <c r="A5">
        <v>4</v>
      </c>
      <c r="B5" s="1">
        <v>43173</v>
      </c>
      <c r="C5" s="41">
        <v>2500</v>
      </c>
      <c r="D5">
        <v>10</v>
      </c>
    </row>
    <row r="6" spans="1:8" x14ac:dyDescent="0.35">
      <c r="A6">
        <v>5</v>
      </c>
      <c r="B6" s="1">
        <v>43255</v>
      </c>
      <c r="C6" s="41">
        <v>2599</v>
      </c>
      <c r="D6">
        <v>10</v>
      </c>
    </row>
    <row r="7" spans="1:8" x14ac:dyDescent="0.35">
      <c r="A7">
        <v>6</v>
      </c>
      <c r="B7" s="1" t="s">
        <v>95</v>
      </c>
      <c r="C7" s="41">
        <v>0</v>
      </c>
      <c r="D7">
        <v>4</v>
      </c>
    </row>
    <row r="8" spans="1:8" x14ac:dyDescent="0.35">
      <c r="A8">
        <v>7</v>
      </c>
      <c r="B8" s="1">
        <v>43333</v>
      </c>
      <c r="C8" s="41">
        <v>2744</v>
      </c>
      <c r="D8">
        <v>10</v>
      </c>
    </row>
    <row r="9" spans="1:8" x14ac:dyDescent="0.35">
      <c r="A9">
        <v>8</v>
      </c>
      <c r="B9" s="1">
        <v>43420</v>
      </c>
      <c r="C9" s="41">
        <v>2493</v>
      </c>
      <c r="D9">
        <v>10</v>
      </c>
    </row>
    <row r="10" spans="1:8" x14ac:dyDescent="0.35">
      <c r="A10">
        <v>9</v>
      </c>
      <c r="B10" s="1">
        <v>43447</v>
      </c>
      <c r="C10" s="41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41">
        <v>2637</v>
      </c>
      <c r="D11">
        <v>10</v>
      </c>
    </row>
    <row r="12" spans="1:8" x14ac:dyDescent="0.35">
      <c r="A12">
        <v>11</v>
      </c>
      <c r="B12" s="1">
        <v>43538</v>
      </c>
      <c r="C12" s="41">
        <v>2894</v>
      </c>
      <c r="D12">
        <v>12</v>
      </c>
    </row>
    <row r="13" spans="1:8" x14ac:dyDescent="0.35">
      <c r="A13">
        <v>12</v>
      </c>
      <c r="B13" s="1">
        <v>43704</v>
      </c>
      <c r="C13" s="41">
        <v>2990</v>
      </c>
      <c r="D13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C15" sqref="C15"/>
    </sheetView>
  </sheetViews>
  <sheetFormatPr defaultColWidth="8.90625" defaultRowHeight="14.5" x14ac:dyDescent="0.35"/>
  <cols>
    <col min="3" max="3" width="10.08984375" customWidth="1"/>
    <col min="7" max="7" width="8.90625" style="39"/>
    <col min="9" max="9" width="10.81640625" bestFit="1" customWidth="1"/>
  </cols>
  <sheetData>
    <row r="2" spans="2:10" x14ac:dyDescent="0.35">
      <c r="B2" t="s">
        <v>97</v>
      </c>
      <c r="C2" s="40">
        <v>3929</v>
      </c>
      <c r="I2" t="s">
        <v>109</v>
      </c>
      <c r="J2" s="40">
        <v>11</v>
      </c>
    </row>
    <row r="3" spans="2:10" x14ac:dyDescent="0.35">
      <c r="B3" t="s">
        <v>98</v>
      </c>
      <c r="C3" s="40">
        <f>Sales!J1</f>
        <v>20720</v>
      </c>
      <c r="I3" t="s">
        <v>110</v>
      </c>
      <c r="J3" s="40">
        <v>9</v>
      </c>
    </row>
    <row r="4" spans="2:10" x14ac:dyDescent="0.35">
      <c r="B4" t="s">
        <v>108</v>
      </c>
      <c r="C4" s="40">
        <f>J7</f>
        <v>26</v>
      </c>
      <c r="I4" t="s">
        <v>111</v>
      </c>
      <c r="J4" s="40">
        <v>6</v>
      </c>
    </row>
    <row r="5" spans="2:10" x14ac:dyDescent="0.35">
      <c r="B5" t="s">
        <v>65</v>
      </c>
      <c r="C5" s="40">
        <f>-Persons!R1</f>
        <v>-100</v>
      </c>
      <c r="F5" t="s">
        <v>96</v>
      </c>
      <c r="G5" s="39">
        <f>Purchases!H1</f>
        <v>102</v>
      </c>
      <c r="J5" s="40"/>
    </row>
    <row r="6" spans="2:10" x14ac:dyDescent="0.35">
      <c r="B6" s="42" t="s">
        <v>96</v>
      </c>
      <c r="C6" s="43">
        <f>-Purchases!G1</f>
        <v>-23114.15</v>
      </c>
      <c r="F6" s="42" t="s">
        <v>47</v>
      </c>
      <c r="G6" s="66">
        <f>-Prizes!G1</f>
        <v>-90</v>
      </c>
      <c r="I6" s="42"/>
      <c r="J6" s="43"/>
    </row>
    <row r="7" spans="2:10" x14ac:dyDescent="0.35">
      <c r="B7" s="63" t="s">
        <v>99</v>
      </c>
      <c r="C7" s="64">
        <f>SUM(C2:C6)</f>
        <v>1460.8499999999985</v>
      </c>
      <c r="F7" s="63" t="s">
        <v>99</v>
      </c>
      <c r="G7" s="67">
        <f>SUM(G2:G6)</f>
        <v>12</v>
      </c>
      <c r="I7" s="63" t="s">
        <v>112</v>
      </c>
      <c r="J7" s="64">
        <f>SUM(J2:J6)</f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57</v>
      </c>
      <c r="B1" t="s">
        <v>58</v>
      </c>
      <c r="M1" t="s">
        <v>74</v>
      </c>
    </row>
    <row r="2" spans="1:15" x14ac:dyDescent="0.35">
      <c r="A2" t="s">
        <v>56</v>
      </c>
      <c r="M2" t="s">
        <v>0</v>
      </c>
      <c r="N2" t="s">
        <v>1</v>
      </c>
      <c r="O2" t="s">
        <v>2</v>
      </c>
    </row>
    <row r="3" spans="1:15" x14ac:dyDescent="0.35">
      <c r="A3" t="s">
        <v>53</v>
      </c>
      <c r="N3" t="s">
        <v>66</v>
      </c>
    </row>
    <row r="4" spans="1:15" x14ac:dyDescent="0.35">
      <c r="A4" t="s">
        <v>59</v>
      </c>
      <c r="N4" t="s">
        <v>67</v>
      </c>
    </row>
    <row r="5" spans="1:15" x14ac:dyDescent="0.35">
      <c r="A5" t="s">
        <v>60</v>
      </c>
      <c r="N5" t="s">
        <v>68</v>
      </c>
    </row>
    <row r="6" spans="1:15" x14ac:dyDescent="0.35">
      <c r="N6" t="s">
        <v>69</v>
      </c>
    </row>
    <row r="8" spans="1:15" x14ac:dyDescent="0.35">
      <c r="M8" t="s">
        <v>77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70</v>
      </c>
    </row>
    <row r="11" spans="1:15" x14ac:dyDescent="0.35">
      <c r="N11" t="s">
        <v>71</v>
      </c>
    </row>
    <row r="12" spans="1:15" x14ac:dyDescent="0.35">
      <c r="N12" t="s">
        <v>72</v>
      </c>
    </row>
    <row r="14" spans="1:15" x14ac:dyDescent="0.35">
      <c r="M14" t="s">
        <v>73</v>
      </c>
    </row>
    <row r="15" spans="1:15" x14ac:dyDescent="0.35">
      <c r="M15" t="s">
        <v>0</v>
      </c>
      <c r="N15" t="s">
        <v>81</v>
      </c>
    </row>
    <row r="22" spans="13:17" x14ac:dyDescent="0.35">
      <c r="M22" t="s">
        <v>75</v>
      </c>
    </row>
    <row r="23" spans="13:17" x14ac:dyDescent="0.35">
      <c r="M23" t="s">
        <v>0</v>
      </c>
      <c r="N23" t="s">
        <v>76</v>
      </c>
      <c r="O23" t="s">
        <v>80</v>
      </c>
      <c r="P23" t="s">
        <v>78</v>
      </c>
      <c r="Q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54</v>
      </c>
      <c r="E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2019-09-03T11:21:13Z</dcterms:modified>
</cp:coreProperties>
</file>