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ntasy Basketball 17-18\"/>
    </mc:Choice>
  </mc:AlternateContent>
  <bookViews>
    <workbookView xWindow="0" yWindow="0" windowWidth="24000" windowHeight="9510" activeTab="1" xr2:uid="{ECD77A32-12E5-4447-B770-AE201BDA281B}"/>
  </bookViews>
  <sheets>
    <sheet name="Team Distribution" sheetId="10" r:id="rId1"/>
    <sheet name="Z-Scores Table" sheetId="9" r:id="rId2"/>
    <sheet name="Positional Z-Scores" sheetId="8" r:id="rId3"/>
    <sheet name="Proj 36 2018" sheetId="4" r:id="rId4"/>
    <sheet name="MinProj" sheetId="5" r:id="rId5"/>
    <sheet name="Proj 2018" sheetId="7" r:id="rId6"/>
    <sheet name="AgeAdj" sheetId="6" r:id="rId7"/>
    <sheet name="2017" sheetId="1" r:id="rId8"/>
    <sheet name="2016" sheetId="2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3" i="10" l="1"/>
  <c r="E8" i="9"/>
  <c r="L141" i="10" l="1"/>
  <c r="K141" i="10"/>
  <c r="J141" i="10"/>
  <c r="I141" i="10"/>
  <c r="H141" i="10"/>
  <c r="G141" i="10"/>
  <c r="F141" i="10"/>
  <c r="E141" i="10"/>
  <c r="D141" i="10"/>
  <c r="C141" i="10"/>
  <c r="L140" i="10"/>
  <c r="K140" i="10"/>
  <c r="J140" i="10"/>
  <c r="I140" i="10"/>
  <c r="H140" i="10"/>
  <c r="G140" i="10"/>
  <c r="F140" i="10"/>
  <c r="E140" i="10"/>
  <c r="D140" i="10"/>
  <c r="C140" i="10"/>
  <c r="L139" i="10"/>
  <c r="K139" i="10"/>
  <c r="J139" i="10"/>
  <c r="I139" i="10"/>
  <c r="H139" i="10"/>
  <c r="G139" i="10"/>
  <c r="F139" i="10"/>
  <c r="E139" i="10"/>
  <c r="D139" i="10"/>
  <c r="C139" i="10"/>
  <c r="L138" i="10"/>
  <c r="K138" i="10"/>
  <c r="J138" i="10"/>
  <c r="I138" i="10"/>
  <c r="H138" i="10"/>
  <c r="G138" i="10"/>
  <c r="F138" i="10"/>
  <c r="E138" i="10"/>
  <c r="D138" i="10"/>
  <c r="C138" i="10"/>
  <c r="L137" i="10"/>
  <c r="K137" i="10"/>
  <c r="J137" i="10"/>
  <c r="I137" i="10"/>
  <c r="H137" i="10"/>
  <c r="G137" i="10"/>
  <c r="F137" i="10"/>
  <c r="E137" i="10"/>
  <c r="D137" i="10"/>
  <c r="C137" i="10"/>
  <c r="L134" i="10"/>
  <c r="K134" i="10"/>
  <c r="J134" i="10"/>
  <c r="I134" i="10"/>
  <c r="H134" i="10"/>
  <c r="G134" i="10"/>
  <c r="F134" i="10"/>
  <c r="E134" i="10"/>
  <c r="D134" i="10"/>
  <c r="C134" i="10"/>
  <c r="L133" i="10"/>
  <c r="K133" i="10"/>
  <c r="J133" i="10"/>
  <c r="I133" i="10"/>
  <c r="H133" i="10"/>
  <c r="G133" i="10"/>
  <c r="F133" i="10"/>
  <c r="E133" i="10"/>
  <c r="D133" i="10"/>
  <c r="C133" i="10"/>
  <c r="L132" i="10"/>
  <c r="K132" i="10"/>
  <c r="J132" i="10"/>
  <c r="I132" i="10"/>
  <c r="H132" i="10"/>
  <c r="G132" i="10"/>
  <c r="F132" i="10"/>
  <c r="E132" i="10"/>
  <c r="D132" i="10"/>
  <c r="C132" i="10"/>
  <c r="L131" i="10"/>
  <c r="K131" i="10"/>
  <c r="J131" i="10"/>
  <c r="I131" i="10"/>
  <c r="H131" i="10"/>
  <c r="G131" i="10"/>
  <c r="F131" i="10"/>
  <c r="E131" i="10"/>
  <c r="D131" i="10"/>
  <c r="C131" i="10"/>
  <c r="L130" i="10"/>
  <c r="K130" i="10"/>
  <c r="J130" i="10"/>
  <c r="I130" i="10"/>
  <c r="H130" i="10"/>
  <c r="G130" i="10"/>
  <c r="F130" i="10"/>
  <c r="E130" i="10"/>
  <c r="D130" i="10"/>
  <c r="C130" i="10"/>
  <c r="L129" i="10"/>
  <c r="K129" i="10"/>
  <c r="J129" i="10"/>
  <c r="I129" i="10"/>
  <c r="H129" i="10"/>
  <c r="G129" i="10"/>
  <c r="F129" i="10"/>
  <c r="E129" i="10"/>
  <c r="D129" i="10"/>
  <c r="C129" i="10"/>
  <c r="L128" i="10"/>
  <c r="K128" i="10"/>
  <c r="J128" i="10"/>
  <c r="I128" i="10"/>
  <c r="H128" i="10"/>
  <c r="G128" i="10"/>
  <c r="F128" i="10"/>
  <c r="E128" i="10"/>
  <c r="D128" i="10"/>
  <c r="C128" i="10"/>
  <c r="L123" i="10"/>
  <c r="K123" i="10"/>
  <c r="J123" i="10"/>
  <c r="I123" i="10"/>
  <c r="H123" i="10"/>
  <c r="G123" i="10"/>
  <c r="F123" i="10"/>
  <c r="E123" i="10"/>
  <c r="D123" i="10"/>
  <c r="C123" i="10"/>
  <c r="L122" i="10"/>
  <c r="K122" i="10"/>
  <c r="J122" i="10"/>
  <c r="I122" i="10"/>
  <c r="H122" i="10"/>
  <c r="G122" i="10"/>
  <c r="F122" i="10"/>
  <c r="E122" i="10"/>
  <c r="D122" i="10"/>
  <c r="C122" i="10"/>
  <c r="L121" i="10"/>
  <c r="K121" i="10"/>
  <c r="J121" i="10"/>
  <c r="I121" i="10"/>
  <c r="H121" i="10"/>
  <c r="G121" i="10"/>
  <c r="F121" i="10"/>
  <c r="E121" i="10"/>
  <c r="D121" i="10"/>
  <c r="C121" i="10"/>
  <c r="L120" i="10"/>
  <c r="K120" i="10"/>
  <c r="J120" i="10"/>
  <c r="I120" i="10"/>
  <c r="H120" i="10"/>
  <c r="G120" i="10"/>
  <c r="F120" i="10"/>
  <c r="E120" i="10"/>
  <c r="D120" i="10"/>
  <c r="C120" i="10"/>
  <c r="L119" i="10"/>
  <c r="K119" i="10"/>
  <c r="J119" i="10"/>
  <c r="I119" i="10"/>
  <c r="H119" i="10"/>
  <c r="G119" i="10"/>
  <c r="F119" i="10"/>
  <c r="E119" i="10"/>
  <c r="D119" i="10"/>
  <c r="C119" i="10"/>
  <c r="L116" i="10"/>
  <c r="K116" i="10"/>
  <c r="J116" i="10"/>
  <c r="I116" i="10"/>
  <c r="H116" i="10"/>
  <c r="G116" i="10"/>
  <c r="F116" i="10"/>
  <c r="E116" i="10"/>
  <c r="D116" i="10"/>
  <c r="C116" i="10"/>
  <c r="L115" i="10"/>
  <c r="K115" i="10"/>
  <c r="J115" i="10"/>
  <c r="I115" i="10"/>
  <c r="H115" i="10"/>
  <c r="G115" i="10"/>
  <c r="F115" i="10"/>
  <c r="E115" i="10"/>
  <c r="D115" i="10"/>
  <c r="C115" i="10"/>
  <c r="L114" i="10"/>
  <c r="K114" i="10"/>
  <c r="J114" i="10"/>
  <c r="I114" i="10"/>
  <c r="H114" i="10"/>
  <c r="G114" i="10"/>
  <c r="F114" i="10"/>
  <c r="E114" i="10"/>
  <c r="D114" i="10"/>
  <c r="C114" i="10"/>
  <c r="L113" i="10"/>
  <c r="K113" i="10"/>
  <c r="J113" i="10"/>
  <c r="I113" i="10"/>
  <c r="H113" i="10"/>
  <c r="G113" i="10"/>
  <c r="F113" i="10"/>
  <c r="E113" i="10"/>
  <c r="D113" i="10"/>
  <c r="C113" i="10"/>
  <c r="L112" i="10"/>
  <c r="K112" i="10"/>
  <c r="J112" i="10"/>
  <c r="I112" i="10"/>
  <c r="H112" i="10"/>
  <c r="G112" i="10"/>
  <c r="F112" i="10"/>
  <c r="E112" i="10"/>
  <c r="D112" i="10"/>
  <c r="C112" i="10"/>
  <c r="L111" i="10"/>
  <c r="K111" i="10"/>
  <c r="J111" i="10"/>
  <c r="I111" i="10"/>
  <c r="H111" i="10"/>
  <c r="G111" i="10"/>
  <c r="F111" i="10"/>
  <c r="E111" i="10"/>
  <c r="D111" i="10"/>
  <c r="C111" i="10"/>
  <c r="L110" i="10"/>
  <c r="K110" i="10"/>
  <c r="J110" i="10"/>
  <c r="I110" i="10"/>
  <c r="H110" i="10"/>
  <c r="G110" i="10"/>
  <c r="F110" i="10"/>
  <c r="E110" i="10"/>
  <c r="D110" i="10"/>
  <c r="C110" i="10"/>
  <c r="L105" i="10"/>
  <c r="K105" i="10"/>
  <c r="J105" i="10"/>
  <c r="I105" i="10"/>
  <c r="H105" i="10"/>
  <c r="G105" i="10"/>
  <c r="F105" i="10"/>
  <c r="E105" i="10"/>
  <c r="D105" i="10"/>
  <c r="C105" i="10"/>
  <c r="L104" i="10"/>
  <c r="K104" i="10"/>
  <c r="J104" i="10"/>
  <c r="I104" i="10"/>
  <c r="H104" i="10"/>
  <c r="G104" i="10"/>
  <c r="F104" i="10"/>
  <c r="E104" i="10"/>
  <c r="D104" i="10"/>
  <c r="C104" i="10"/>
  <c r="L103" i="10"/>
  <c r="K103" i="10"/>
  <c r="J103" i="10"/>
  <c r="I103" i="10"/>
  <c r="H103" i="10"/>
  <c r="G103" i="10"/>
  <c r="F103" i="10"/>
  <c r="E103" i="10"/>
  <c r="D103" i="10"/>
  <c r="C103" i="10"/>
  <c r="L102" i="10"/>
  <c r="K102" i="10"/>
  <c r="J102" i="10"/>
  <c r="I102" i="10"/>
  <c r="H102" i="10"/>
  <c r="G102" i="10"/>
  <c r="F102" i="10"/>
  <c r="E102" i="10"/>
  <c r="D102" i="10"/>
  <c r="C102" i="10"/>
  <c r="L101" i="10"/>
  <c r="K101" i="10"/>
  <c r="J101" i="10"/>
  <c r="I101" i="10"/>
  <c r="H101" i="10"/>
  <c r="G101" i="10"/>
  <c r="F101" i="10"/>
  <c r="E101" i="10"/>
  <c r="D101" i="10"/>
  <c r="C101" i="10"/>
  <c r="L98" i="10"/>
  <c r="K98" i="10"/>
  <c r="J98" i="10"/>
  <c r="I98" i="10"/>
  <c r="H98" i="10"/>
  <c r="G98" i="10"/>
  <c r="F98" i="10"/>
  <c r="E98" i="10"/>
  <c r="D98" i="10"/>
  <c r="C98" i="10"/>
  <c r="L97" i="10"/>
  <c r="K97" i="10"/>
  <c r="J97" i="10"/>
  <c r="I97" i="10"/>
  <c r="H97" i="10"/>
  <c r="G97" i="10"/>
  <c r="F97" i="10"/>
  <c r="E97" i="10"/>
  <c r="D97" i="10"/>
  <c r="C97" i="10"/>
  <c r="L96" i="10"/>
  <c r="K96" i="10"/>
  <c r="J96" i="10"/>
  <c r="I96" i="10"/>
  <c r="H96" i="10"/>
  <c r="G96" i="10"/>
  <c r="F96" i="10"/>
  <c r="E96" i="10"/>
  <c r="D96" i="10"/>
  <c r="C96" i="10"/>
  <c r="L95" i="10"/>
  <c r="K95" i="10"/>
  <c r="J95" i="10"/>
  <c r="I95" i="10"/>
  <c r="H95" i="10"/>
  <c r="G95" i="10"/>
  <c r="F95" i="10"/>
  <c r="E95" i="10"/>
  <c r="D95" i="10"/>
  <c r="C95" i="10"/>
  <c r="L94" i="10"/>
  <c r="K94" i="10"/>
  <c r="J94" i="10"/>
  <c r="I94" i="10"/>
  <c r="H94" i="10"/>
  <c r="G94" i="10"/>
  <c r="F94" i="10"/>
  <c r="E94" i="10"/>
  <c r="D94" i="10"/>
  <c r="C94" i="10"/>
  <c r="L93" i="10"/>
  <c r="K93" i="10"/>
  <c r="J93" i="10"/>
  <c r="I93" i="10"/>
  <c r="H93" i="10"/>
  <c r="G93" i="10"/>
  <c r="F93" i="10"/>
  <c r="E93" i="10"/>
  <c r="D93" i="10"/>
  <c r="L92" i="10"/>
  <c r="K92" i="10"/>
  <c r="J92" i="10"/>
  <c r="I92" i="10"/>
  <c r="H92" i="10"/>
  <c r="G92" i="10"/>
  <c r="F92" i="10"/>
  <c r="E92" i="10"/>
  <c r="D92" i="10"/>
  <c r="C92" i="10"/>
  <c r="L87" i="10"/>
  <c r="K87" i="10"/>
  <c r="J87" i="10"/>
  <c r="I87" i="10"/>
  <c r="H87" i="10"/>
  <c r="G87" i="10"/>
  <c r="F87" i="10"/>
  <c r="E87" i="10"/>
  <c r="D87" i="10"/>
  <c r="C87" i="10"/>
  <c r="L86" i="10"/>
  <c r="K86" i="10"/>
  <c r="J86" i="10"/>
  <c r="I86" i="10"/>
  <c r="H86" i="10"/>
  <c r="G86" i="10"/>
  <c r="F86" i="10"/>
  <c r="E86" i="10"/>
  <c r="D86" i="10"/>
  <c r="C86" i="10"/>
  <c r="L85" i="10"/>
  <c r="K85" i="10"/>
  <c r="J85" i="10"/>
  <c r="I85" i="10"/>
  <c r="H85" i="10"/>
  <c r="G85" i="10"/>
  <c r="F85" i="10"/>
  <c r="E85" i="10"/>
  <c r="D85" i="10"/>
  <c r="C85" i="10"/>
  <c r="L84" i="10"/>
  <c r="K84" i="10"/>
  <c r="J84" i="10"/>
  <c r="I84" i="10"/>
  <c r="H84" i="10"/>
  <c r="G84" i="10"/>
  <c r="F84" i="10"/>
  <c r="E84" i="10"/>
  <c r="D84" i="10"/>
  <c r="C84" i="10"/>
  <c r="L83" i="10"/>
  <c r="K83" i="10"/>
  <c r="J83" i="10"/>
  <c r="I83" i="10"/>
  <c r="H83" i="10"/>
  <c r="G83" i="10"/>
  <c r="F83" i="10"/>
  <c r="E83" i="10"/>
  <c r="D83" i="10"/>
  <c r="C83" i="10"/>
  <c r="L80" i="10"/>
  <c r="K80" i="10"/>
  <c r="J80" i="10"/>
  <c r="I80" i="10"/>
  <c r="H80" i="10"/>
  <c r="G80" i="10"/>
  <c r="F80" i="10"/>
  <c r="E80" i="10"/>
  <c r="D80" i="10"/>
  <c r="C80" i="10"/>
  <c r="L79" i="10"/>
  <c r="K79" i="10"/>
  <c r="J79" i="10"/>
  <c r="I79" i="10"/>
  <c r="H79" i="10"/>
  <c r="G79" i="10"/>
  <c r="F79" i="10"/>
  <c r="E79" i="10"/>
  <c r="D79" i="10"/>
  <c r="C79" i="10"/>
  <c r="L78" i="10"/>
  <c r="K78" i="10"/>
  <c r="J78" i="10"/>
  <c r="I78" i="10"/>
  <c r="H78" i="10"/>
  <c r="G78" i="10"/>
  <c r="F78" i="10"/>
  <c r="E78" i="10"/>
  <c r="D78" i="10"/>
  <c r="C78" i="10"/>
  <c r="L77" i="10"/>
  <c r="K77" i="10"/>
  <c r="J77" i="10"/>
  <c r="I77" i="10"/>
  <c r="H77" i="10"/>
  <c r="G77" i="10"/>
  <c r="F77" i="10"/>
  <c r="E77" i="10"/>
  <c r="D77" i="10"/>
  <c r="C77" i="10"/>
  <c r="L76" i="10"/>
  <c r="K76" i="10"/>
  <c r="J76" i="10"/>
  <c r="I76" i="10"/>
  <c r="H76" i="10"/>
  <c r="G76" i="10"/>
  <c r="F76" i="10"/>
  <c r="E76" i="10"/>
  <c r="D76" i="10"/>
  <c r="C76" i="10"/>
  <c r="L75" i="10"/>
  <c r="K75" i="10"/>
  <c r="J75" i="10"/>
  <c r="I75" i="10"/>
  <c r="H75" i="10"/>
  <c r="G75" i="10"/>
  <c r="F75" i="10"/>
  <c r="E75" i="10"/>
  <c r="D75" i="10"/>
  <c r="C75" i="10"/>
  <c r="L74" i="10"/>
  <c r="K74" i="10"/>
  <c r="J74" i="10"/>
  <c r="I74" i="10"/>
  <c r="H74" i="10"/>
  <c r="G74" i="10"/>
  <c r="F74" i="10"/>
  <c r="E74" i="10"/>
  <c r="D74" i="10"/>
  <c r="C74" i="10"/>
  <c r="L69" i="10"/>
  <c r="K69" i="10"/>
  <c r="J69" i="10"/>
  <c r="I69" i="10"/>
  <c r="H69" i="10"/>
  <c r="G69" i="10"/>
  <c r="F69" i="10"/>
  <c r="E69" i="10"/>
  <c r="D69" i="10"/>
  <c r="C69" i="10"/>
  <c r="L68" i="10"/>
  <c r="K68" i="10"/>
  <c r="J68" i="10"/>
  <c r="I68" i="10"/>
  <c r="H68" i="10"/>
  <c r="G68" i="10"/>
  <c r="F68" i="10"/>
  <c r="E68" i="10"/>
  <c r="D68" i="10"/>
  <c r="C68" i="10"/>
  <c r="L67" i="10"/>
  <c r="K67" i="10"/>
  <c r="J67" i="10"/>
  <c r="I67" i="10"/>
  <c r="H67" i="10"/>
  <c r="G67" i="10"/>
  <c r="F67" i="10"/>
  <c r="E67" i="10"/>
  <c r="D67" i="10"/>
  <c r="C67" i="10"/>
  <c r="L66" i="10"/>
  <c r="K66" i="10"/>
  <c r="J66" i="10"/>
  <c r="I66" i="10"/>
  <c r="H66" i="10"/>
  <c r="G66" i="10"/>
  <c r="F66" i="10"/>
  <c r="E66" i="10"/>
  <c r="D66" i="10"/>
  <c r="C66" i="10"/>
  <c r="L65" i="10"/>
  <c r="K65" i="10"/>
  <c r="J65" i="10"/>
  <c r="I65" i="10"/>
  <c r="H65" i="10"/>
  <c r="G65" i="10"/>
  <c r="F65" i="10"/>
  <c r="E65" i="10"/>
  <c r="D65" i="10"/>
  <c r="C65" i="10"/>
  <c r="L62" i="10"/>
  <c r="K62" i="10"/>
  <c r="J62" i="10"/>
  <c r="I62" i="10"/>
  <c r="H62" i="10"/>
  <c r="G62" i="10"/>
  <c r="F62" i="10"/>
  <c r="E62" i="10"/>
  <c r="D62" i="10"/>
  <c r="C62" i="10"/>
  <c r="L61" i="10"/>
  <c r="K61" i="10"/>
  <c r="J61" i="10"/>
  <c r="I61" i="10"/>
  <c r="H61" i="10"/>
  <c r="G61" i="10"/>
  <c r="F61" i="10"/>
  <c r="E61" i="10"/>
  <c r="D61" i="10"/>
  <c r="C61" i="10"/>
  <c r="L60" i="10"/>
  <c r="K60" i="10"/>
  <c r="J60" i="10"/>
  <c r="I60" i="10"/>
  <c r="H60" i="10"/>
  <c r="G60" i="10"/>
  <c r="F60" i="10"/>
  <c r="E60" i="10"/>
  <c r="D60" i="10"/>
  <c r="C60" i="10"/>
  <c r="L59" i="10"/>
  <c r="K59" i="10"/>
  <c r="J59" i="10"/>
  <c r="I59" i="10"/>
  <c r="H59" i="10"/>
  <c r="G59" i="10"/>
  <c r="F59" i="10"/>
  <c r="E59" i="10"/>
  <c r="D59" i="10"/>
  <c r="C59" i="10"/>
  <c r="L58" i="10"/>
  <c r="K58" i="10"/>
  <c r="J58" i="10"/>
  <c r="I58" i="10"/>
  <c r="H58" i="10"/>
  <c r="G58" i="10"/>
  <c r="F58" i="10"/>
  <c r="E58" i="10"/>
  <c r="D58" i="10"/>
  <c r="C58" i="10"/>
  <c r="L57" i="10"/>
  <c r="K57" i="10"/>
  <c r="J57" i="10"/>
  <c r="I57" i="10"/>
  <c r="H57" i="10"/>
  <c r="G57" i="10"/>
  <c r="F57" i="10"/>
  <c r="E57" i="10"/>
  <c r="D57" i="10"/>
  <c r="C57" i="10"/>
  <c r="L56" i="10"/>
  <c r="K56" i="10"/>
  <c r="J56" i="10"/>
  <c r="I56" i="10"/>
  <c r="H56" i="10"/>
  <c r="G56" i="10"/>
  <c r="F56" i="10"/>
  <c r="E56" i="10"/>
  <c r="D56" i="10"/>
  <c r="C56" i="10"/>
  <c r="L51" i="10"/>
  <c r="K51" i="10"/>
  <c r="J51" i="10"/>
  <c r="I51" i="10"/>
  <c r="H51" i="10"/>
  <c r="G51" i="10"/>
  <c r="F51" i="10"/>
  <c r="E51" i="10"/>
  <c r="D51" i="10"/>
  <c r="C51" i="10"/>
  <c r="L50" i="10"/>
  <c r="K50" i="10"/>
  <c r="J50" i="10"/>
  <c r="I50" i="10"/>
  <c r="H50" i="10"/>
  <c r="G50" i="10"/>
  <c r="F50" i="10"/>
  <c r="E50" i="10"/>
  <c r="D50" i="10"/>
  <c r="C50" i="10"/>
  <c r="L49" i="10"/>
  <c r="K49" i="10"/>
  <c r="J49" i="10"/>
  <c r="I49" i="10"/>
  <c r="H49" i="10"/>
  <c r="G49" i="10"/>
  <c r="F49" i="10"/>
  <c r="E49" i="10"/>
  <c r="D49" i="10"/>
  <c r="C49" i="10"/>
  <c r="L48" i="10"/>
  <c r="K48" i="10"/>
  <c r="J48" i="10"/>
  <c r="I48" i="10"/>
  <c r="H48" i="10"/>
  <c r="G48" i="10"/>
  <c r="F48" i="10"/>
  <c r="E48" i="10"/>
  <c r="D48" i="10"/>
  <c r="C48" i="10"/>
  <c r="L47" i="10"/>
  <c r="K47" i="10"/>
  <c r="J47" i="10"/>
  <c r="I47" i="10"/>
  <c r="H47" i="10"/>
  <c r="G47" i="10"/>
  <c r="F47" i="10"/>
  <c r="E47" i="10"/>
  <c r="D47" i="10"/>
  <c r="C47" i="10"/>
  <c r="C39" i="10"/>
  <c r="D39" i="10"/>
  <c r="E39" i="10"/>
  <c r="F39" i="10"/>
  <c r="G39" i="10"/>
  <c r="H39" i="10"/>
  <c r="I39" i="10"/>
  <c r="J39" i="10"/>
  <c r="K39" i="10"/>
  <c r="L39" i="10"/>
  <c r="C40" i="10"/>
  <c r="D40" i="10"/>
  <c r="E40" i="10"/>
  <c r="F40" i="10"/>
  <c r="G40" i="10"/>
  <c r="H40" i="10"/>
  <c r="I40" i="10"/>
  <c r="J40" i="10"/>
  <c r="K40" i="10"/>
  <c r="L40" i="10"/>
  <c r="C41" i="10"/>
  <c r="D41" i="10"/>
  <c r="E41" i="10"/>
  <c r="F41" i="10"/>
  <c r="G41" i="10"/>
  <c r="H41" i="10"/>
  <c r="I41" i="10"/>
  <c r="J41" i="10"/>
  <c r="K41" i="10"/>
  <c r="L41" i="10"/>
  <c r="C42" i="10"/>
  <c r="D42" i="10"/>
  <c r="E42" i="10"/>
  <c r="F42" i="10"/>
  <c r="G42" i="10"/>
  <c r="H42" i="10"/>
  <c r="I42" i="10"/>
  <c r="J42" i="10"/>
  <c r="K42" i="10"/>
  <c r="L42" i="10"/>
  <c r="C43" i="10"/>
  <c r="D43" i="10"/>
  <c r="E43" i="10"/>
  <c r="F43" i="10"/>
  <c r="G43" i="10"/>
  <c r="H43" i="10"/>
  <c r="I43" i="10"/>
  <c r="J43" i="10"/>
  <c r="K43" i="10"/>
  <c r="L43" i="10"/>
  <c r="C44" i="10"/>
  <c r="D44" i="10"/>
  <c r="E44" i="10"/>
  <c r="F44" i="10"/>
  <c r="G44" i="10"/>
  <c r="H44" i="10"/>
  <c r="I44" i="10"/>
  <c r="J44" i="10"/>
  <c r="K44" i="10"/>
  <c r="L44" i="10"/>
  <c r="L38" i="10"/>
  <c r="K38" i="10"/>
  <c r="J38" i="10"/>
  <c r="I38" i="10"/>
  <c r="H38" i="10"/>
  <c r="G38" i="10"/>
  <c r="F38" i="10"/>
  <c r="E38" i="10"/>
  <c r="D38" i="10"/>
  <c r="C38" i="10"/>
  <c r="C30" i="10"/>
  <c r="D30" i="10"/>
  <c r="E30" i="10"/>
  <c r="F30" i="10"/>
  <c r="G30" i="10"/>
  <c r="H30" i="10"/>
  <c r="I30" i="10"/>
  <c r="J30" i="10"/>
  <c r="K30" i="10"/>
  <c r="L30" i="10"/>
  <c r="C31" i="10"/>
  <c r="D31" i="10"/>
  <c r="E31" i="10"/>
  <c r="F31" i="10"/>
  <c r="G31" i="10"/>
  <c r="H31" i="10"/>
  <c r="I31" i="10"/>
  <c r="J31" i="10"/>
  <c r="K31" i="10"/>
  <c r="L31" i="10"/>
  <c r="C32" i="10"/>
  <c r="D32" i="10"/>
  <c r="E32" i="10"/>
  <c r="F32" i="10"/>
  <c r="G32" i="10"/>
  <c r="H32" i="10"/>
  <c r="I32" i="10"/>
  <c r="J32" i="10"/>
  <c r="K32" i="10"/>
  <c r="L32" i="10"/>
  <c r="C33" i="10"/>
  <c r="D33" i="10"/>
  <c r="E33" i="10"/>
  <c r="F33" i="10"/>
  <c r="G33" i="10"/>
  <c r="H33" i="10"/>
  <c r="I33" i="10"/>
  <c r="J33" i="10"/>
  <c r="K33" i="10"/>
  <c r="L33" i="10"/>
  <c r="L29" i="10"/>
  <c r="K29" i="10"/>
  <c r="J29" i="10"/>
  <c r="I29" i="10"/>
  <c r="H29" i="10"/>
  <c r="G29" i="10"/>
  <c r="F29" i="10"/>
  <c r="E29" i="10"/>
  <c r="D29" i="10"/>
  <c r="C29" i="10"/>
  <c r="C21" i="10"/>
  <c r="D21" i="10"/>
  <c r="E21" i="10"/>
  <c r="F21" i="10"/>
  <c r="G21" i="10"/>
  <c r="H21" i="10"/>
  <c r="I21" i="10"/>
  <c r="J21" i="10"/>
  <c r="K21" i="10"/>
  <c r="L21" i="10"/>
  <c r="C22" i="10"/>
  <c r="D22" i="10"/>
  <c r="E22" i="10"/>
  <c r="F22" i="10"/>
  <c r="G22" i="10"/>
  <c r="H22" i="10"/>
  <c r="I22" i="10"/>
  <c r="J22" i="10"/>
  <c r="K22" i="10"/>
  <c r="L22" i="10"/>
  <c r="C23" i="10"/>
  <c r="D23" i="10"/>
  <c r="E23" i="10"/>
  <c r="F23" i="10"/>
  <c r="G23" i="10"/>
  <c r="H23" i="10"/>
  <c r="I23" i="10"/>
  <c r="J23" i="10"/>
  <c r="K23" i="10"/>
  <c r="L23" i="10"/>
  <c r="C24" i="10"/>
  <c r="D24" i="10"/>
  <c r="E24" i="10"/>
  <c r="F24" i="10"/>
  <c r="G24" i="10"/>
  <c r="H24" i="10"/>
  <c r="I24" i="10"/>
  <c r="J24" i="10"/>
  <c r="K24" i="10"/>
  <c r="L24" i="10"/>
  <c r="C25" i="10"/>
  <c r="D25" i="10"/>
  <c r="E25" i="10"/>
  <c r="F25" i="10"/>
  <c r="G25" i="10"/>
  <c r="H25" i="10"/>
  <c r="I25" i="10"/>
  <c r="J25" i="10"/>
  <c r="K25" i="10"/>
  <c r="L25" i="10"/>
  <c r="C26" i="10"/>
  <c r="D26" i="10"/>
  <c r="E26" i="10"/>
  <c r="F26" i="10"/>
  <c r="G26" i="10"/>
  <c r="H26" i="10"/>
  <c r="I26" i="10"/>
  <c r="J26" i="10"/>
  <c r="K26" i="10"/>
  <c r="L26" i="10"/>
  <c r="L20" i="10"/>
  <c r="K20" i="10"/>
  <c r="J20" i="10"/>
  <c r="I20" i="10"/>
  <c r="H20" i="10"/>
  <c r="G20" i="10"/>
  <c r="F20" i="10"/>
  <c r="E20" i="10"/>
  <c r="D20" i="10"/>
  <c r="C20" i="10"/>
  <c r="C13" i="10"/>
  <c r="D13" i="10"/>
  <c r="E13" i="10"/>
  <c r="F13" i="10"/>
  <c r="G13" i="10"/>
  <c r="H13" i="10"/>
  <c r="I13" i="10"/>
  <c r="J13" i="10"/>
  <c r="K13" i="10"/>
  <c r="L13" i="10"/>
  <c r="C14" i="10"/>
  <c r="D14" i="10"/>
  <c r="E14" i="10"/>
  <c r="F14" i="10"/>
  <c r="G14" i="10"/>
  <c r="H14" i="10"/>
  <c r="I14" i="10"/>
  <c r="J14" i="10"/>
  <c r="K14" i="10"/>
  <c r="L14" i="10"/>
  <c r="C15" i="10"/>
  <c r="D15" i="10"/>
  <c r="E15" i="10"/>
  <c r="F15" i="10"/>
  <c r="G15" i="10"/>
  <c r="H15" i="10"/>
  <c r="I15" i="10"/>
  <c r="J15" i="10"/>
  <c r="K15" i="10"/>
  <c r="L15" i="10"/>
  <c r="C16" i="10"/>
  <c r="D16" i="10"/>
  <c r="E16" i="10"/>
  <c r="F16" i="10"/>
  <c r="G16" i="10"/>
  <c r="H16" i="10"/>
  <c r="I16" i="10"/>
  <c r="J16" i="10"/>
  <c r="K16" i="10"/>
  <c r="L16" i="10"/>
  <c r="L12" i="10"/>
  <c r="K12" i="10"/>
  <c r="J12" i="10"/>
  <c r="I12" i="10"/>
  <c r="H12" i="10"/>
  <c r="G12" i="10"/>
  <c r="F12" i="10"/>
  <c r="E12" i="10"/>
  <c r="D12" i="10"/>
  <c r="C12" i="10"/>
  <c r="C3" i="10"/>
  <c r="D3" i="10"/>
  <c r="E3" i="10"/>
  <c r="F3" i="10"/>
  <c r="G3" i="10"/>
  <c r="H3" i="10"/>
  <c r="I3" i="10"/>
  <c r="J3" i="10"/>
  <c r="K3" i="10"/>
  <c r="L3" i="10"/>
  <c r="C4" i="10"/>
  <c r="D4" i="10"/>
  <c r="E4" i="10"/>
  <c r="F4" i="10"/>
  <c r="G4" i="10"/>
  <c r="H4" i="10"/>
  <c r="I4" i="10"/>
  <c r="J4" i="10"/>
  <c r="K4" i="10"/>
  <c r="L4" i="10"/>
  <c r="C6" i="10"/>
  <c r="D6" i="10"/>
  <c r="E6" i="10"/>
  <c r="F6" i="10"/>
  <c r="G6" i="10"/>
  <c r="H6" i="10"/>
  <c r="I6" i="10"/>
  <c r="J6" i="10"/>
  <c r="K6" i="10"/>
  <c r="L6" i="10"/>
  <c r="C7" i="10"/>
  <c r="D7" i="10"/>
  <c r="E7" i="10"/>
  <c r="F7" i="10"/>
  <c r="G7" i="10"/>
  <c r="H7" i="10"/>
  <c r="I7" i="10"/>
  <c r="J7" i="10"/>
  <c r="K7" i="10"/>
  <c r="L7" i="10"/>
  <c r="C8" i="10"/>
  <c r="D8" i="10"/>
  <c r="E8" i="10"/>
  <c r="F8" i="10"/>
  <c r="G8" i="10"/>
  <c r="H8" i="10"/>
  <c r="I8" i="10"/>
  <c r="J8" i="10"/>
  <c r="K8" i="10"/>
  <c r="L8" i="10"/>
  <c r="C9" i="10"/>
  <c r="D9" i="10"/>
  <c r="E9" i="10"/>
  <c r="F9" i="10"/>
  <c r="G9" i="10"/>
  <c r="H9" i="10"/>
  <c r="I9" i="10"/>
  <c r="J9" i="10"/>
  <c r="K9" i="10"/>
  <c r="L9" i="10"/>
  <c r="C5" i="10"/>
  <c r="L5" i="10"/>
  <c r="K5" i="10"/>
  <c r="J5" i="10"/>
  <c r="I5" i="10"/>
  <c r="H5" i="10"/>
  <c r="G5" i="10"/>
  <c r="F5" i="10"/>
  <c r="E5" i="10"/>
  <c r="D5" i="10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2" i="9"/>
  <c r="E3" i="9"/>
  <c r="E4" i="9"/>
  <c r="E5" i="9"/>
  <c r="E6" i="9"/>
  <c r="E7" i="9"/>
  <c r="E9" i="9"/>
  <c r="E10" i="9"/>
  <c r="E11" i="9"/>
  <c r="E12" i="9"/>
  <c r="E13" i="9"/>
  <c r="E14" i="9"/>
  <c r="E15" i="9"/>
  <c r="E16" i="9"/>
  <c r="E17" i="9"/>
  <c r="E311" i="9"/>
  <c r="O238" i="9"/>
  <c r="O124" i="9"/>
  <c r="O308" i="9"/>
  <c r="O288" i="9"/>
  <c r="O287" i="9"/>
  <c r="O40" i="9"/>
  <c r="O116" i="9"/>
  <c r="O120" i="9"/>
  <c r="O280" i="9"/>
  <c r="O187" i="9"/>
  <c r="O93" i="9"/>
  <c r="O2" i="9"/>
  <c r="O56" i="9"/>
  <c r="O43" i="9"/>
  <c r="O282" i="9"/>
  <c r="O304" i="9"/>
  <c r="O272" i="9"/>
  <c r="O61" i="9"/>
  <c r="O101" i="9"/>
  <c r="O85" i="9"/>
  <c r="O221" i="9"/>
  <c r="O122" i="9"/>
  <c r="O19" i="9"/>
  <c r="O173" i="9"/>
  <c r="O157" i="9"/>
  <c r="O273" i="9"/>
  <c r="O215" i="9"/>
  <c r="O46" i="9"/>
  <c r="O213" i="9"/>
  <c r="O244" i="9"/>
  <c r="O268" i="9"/>
  <c r="O45" i="9"/>
  <c r="O176" i="9"/>
  <c r="O73" i="9"/>
  <c r="O107" i="9"/>
  <c r="O39" i="9"/>
  <c r="O301" i="9"/>
  <c r="O57" i="9"/>
  <c r="O180" i="9"/>
  <c r="O303" i="9"/>
  <c r="O311" i="9"/>
  <c r="O7" i="9"/>
  <c r="O296" i="9"/>
  <c r="O76" i="9"/>
  <c r="O113" i="9"/>
  <c r="O197" i="9"/>
  <c r="O205" i="9"/>
  <c r="O261" i="9"/>
  <c r="O275" i="9"/>
  <c r="O163" i="9"/>
  <c r="O145" i="9"/>
  <c r="O153" i="9"/>
  <c r="O119" i="9"/>
  <c r="O192" i="9"/>
  <c r="O198" i="9"/>
  <c r="O151" i="9"/>
  <c r="O33" i="9"/>
  <c r="O11" i="9"/>
  <c r="O36" i="9"/>
  <c r="O84" i="9"/>
  <c r="O248" i="9"/>
  <c r="O79" i="9"/>
  <c r="O154" i="9"/>
  <c r="O103" i="9"/>
  <c r="O6" i="9"/>
  <c r="O310" i="9"/>
  <c r="O10" i="9"/>
  <c r="O233" i="9"/>
  <c r="O114" i="9"/>
  <c r="O195" i="9"/>
  <c r="O298" i="9"/>
  <c r="O239" i="9"/>
  <c r="O217" i="9"/>
  <c r="O24" i="9"/>
  <c r="O88" i="9"/>
  <c r="O289" i="9"/>
  <c r="O68" i="9"/>
  <c r="O115" i="9"/>
  <c r="O253" i="9"/>
  <c r="O100" i="9"/>
  <c r="O3" i="9"/>
  <c r="O234" i="9"/>
  <c r="O139" i="9"/>
  <c r="O178" i="9"/>
  <c r="O265" i="9"/>
  <c r="O186" i="9"/>
  <c r="O249" i="9"/>
  <c r="O206" i="9"/>
  <c r="O140" i="9"/>
  <c r="O216" i="9"/>
  <c r="O203" i="9"/>
  <c r="O201" i="9"/>
  <c r="O276" i="9"/>
  <c r="O110" i="9"/>
  <c r="O266" i="9"/>
  <c r="O209" i="9"/>
  <c r="O53" i="9"/>
  <c r="O235" i="9"/>
  <c r="O25" i="9"/>
  <c r="O94" i="9"/>
  <c r="O112" i="9"/>
  <c r="O14" i="9"/>
  <c r="O137" i="9"/>
  <c r="O224" i="9"/>
  <c r="O42" i="9"/>
  <c r="O105" i="9"/>
  <c r="O74" i="9"/>
  <c r="O147" i="9"/>
  <c r="O196" i="9"/>
  <c r="O131" i="9"/>
  <c r="O49" i="9"/>
  <c r="O9" i="9"/>
  <c r="O90" i="9"/>
  <c r="O307" i="9"/>
  <c r="O44" i="9"/>
  <c r="O66" i="9"/>
  <c r="O4" i="9"/>
  <c r="O98" i="9"/>
  <c r="O242" i="9"/>
  <c r="O245" i="9"/>
  <c r="O38" i="9"/>
  <c r="O306" i="9"/>
  <c r="O54" i="9"/>
  <c r="O256" i="9"/>
  <c r="O29" i="9"/>
  <c r="O246" i="9"/>
  <c r="O243" i="9"/>
  <c r="O133" i="9"/>
  <c r="O305" i="9"/>
  <c r="O118" i="9"/>
  <c r="O182" i="9"/>
  <c r="O87" i="9"/>
  <c r="O300" i="9"/>
  <c r="O55" i="9"/>
  <c r="O72" i="9"/>
  <c r="O142" i="9"/>
  <c r="O166" i="9"/>
  <c r="O165" i="9"/>
  <c r="O31" i="9"/>
  <c r="O138" i="9"/>
  <c r="O37" i="9"/>
  <c r="O97" i="9"/>
  <c r="O89" i="9"/>
  <c r="O143" i="9"/>
  <c r="O208" i="9"/>
  <c r="O26" i="9"/>
  <c r="O168" i="9"/>
  <c r="O17" i="9"/>
  <c r="O254" i="9"/>
  <c r="O252" i="9"/>
  <c r="O161" i="9"/>
  <c r="O52" i="9"/>
  <c r="O193" i="9"/>
  <c r="O211" i="9"/>
  <c r="O149" i="9"/>
  <c r="O291" i="9"/>
  <c r="O18" i="9"/>
  <c r="O279" i="9"/>
  <c r="O231" i="9"/>
  <c r="O75" i="9"/>
  <c r="O177" i="9"/>
  <c r="O155" i="9"/>
  <c r="O162" i="9"/>
  <c r="O125" i="9"/>
  <c r="O293" i="9"/>
  <c r="O179" i="9"/>
  <c r="O202" i="9"/>
  <c r="O299" i="9"/>
  <c r="O129" i="9"/>
  <c r="O67" i="9"/>
  <c r="O240" i="9"/>
  <c r="O117" i="9"/>
  <c r="O48" i="9"/>
  <c r="O164" i="9"/>
  <c r="O12" i="9"/>
  <c r="O258" i="9"/>
  <c r="O127" i="9"/>
  <c r="O174" i="9"/>
  <c r="O16" i="9"/>
  <c r="O77" i="9"/>
  <c r="O199" i="9"/>
  <c r="O62" i="9"/>
  <c r="O167" i="9"/>
  <c r="O23" i="9"/>
  <c r="O27" i="9"/>
  <c r="O297" i="9"/>
  <c r="O309" i="9"/>
  <c r="O271" i="9"/>
  <c r="O158" i="9"/>
  <c r="O189" i="9"/>
  <c r="O81" i="9"/>
  <c r="O285" i="9"/>
  <c r="O8" i="9"/>
  <c r="O171" i="9"/>
  <c r="O257" i="9"/>
  <c r="O185" i="9"/>
  <c r="O227" i="9"/>
  <c r="O212" i="9"/>
  <c r="O294" i="9"/>
  <c r="O204" i="9"/>
  <c r="O47" i="9"/>
  <c r="O70" i="9"/>
  <c r="O172" i="9"/>
  <c r="O30" i="9"/>
  <c r="O69" i="9"/>
  <c r="O104" i="9"/>
  <c r="O109" i="9"/>
  <c r="O134" i="9"/>
  <c r="O96" i="9"/>
  <c r="O237" i="9"/>
  <c r="O263" i="9"/>
  <c r="O260" i="9"/>
  <c r="O135" i="9"/>
  <c r="O169" i="9"/>
  <c r="O111" i="9"/>
  <c r="O292" i="9"/>
  <c r="O218" i="9"/>
  <c r="O283" i="9"/>
  <c r="O65" i="9"/>
  <c r="O247" i="9"/>
  <c r="O64" i="9"/>
  <c r="O130" i="9"/>
  <c r="O236" i="9"/>
  <c r="O270" i="9"/>
  <c r="O51" i="9"/>
  <c r="O146" i="9"/>
  <c r="O214" i="9"/>
  <c r="O160" i="9"/>
  <c r="O230" i="9"/>
  <c r="O250" i="9"/>
  <c r="O277" i="9"/>
  <c r="O190" i="9"/>
  <c r="O20" i="9"/>
  <c r="O63" i="9"/>
  <c r="O159" i="9"/>
  <c r="O225" i="9"/>
  <c r="O28" i="9"/>
  <c r="O184" i="9"/>
  <c r="O22" i="9"/>
  <c r="O278" i="9"/>
  <c r="O83" i="9"/>
  <c r="O132" i="9"/>
  <c r="O150" i="9"/>
  <c r="O82" i="9"/>
  <c r="O226" i="9"/>
  <c r="O144" i="9"/>
  <c r="O170" i="9"/>
  <c r="O123" i="9"/>
  <c r="O126" i="9"/>
  <c r="O156" i="9"/>
  <c r="O99" i="9"/>
  <c r="O241" i="9"/>
  <c r="O92" i="9"/>
  <c r="O102" i="9"/>
  <c r="O229" i="9"/>
  <c r="O136" i="9"/>
  <c r="O302" i="9"/>
  <c r="O80" i="9"/>
  <c r="O183" i="9"/>
  <c r="O259" i="9"/>
  <c r="O286" i="9"/>
  <c r="O181" i="9"/>
  <c r="O219" i="9"/>
  <c r="O60" i="9"/>
  <c r="O207" i="9"/>
  <c r="O200" i="9"/>
  <c r="O141" i="9"/>
  <c r="O194" i="9"/>
  <c r="O284" i="9"/>
  <c r="O35" i="9"/>
  <c r="O255" i="9"/>
  <c r="O188" i="9"/>
  <c r="O269" i="9"/>
  <c r="O128" i="9"/>
  <c r="O262" i="9"/>
  <c r="O15" i="9"/>
  <c r="O175" i="9"/>
  <c r="O223" i="9"/>
  <c r="O13" i="9"/>
  <c r="O152" i="9"/>
  <c r="O148" i="9"/>
  <c r="O34" i="9"/>
  <c r="O222" i="9"/>
  <c r="O121" i="9"/>
  <c r="O210" i="9"/>
  <c r="O264" i="9"/>
  <c r="O78" i="9"/>
  <c r="O59" i="9"/>
  <c r="O91" i="9"/>
  <c r="O32" i="9"/>
  <c r="O21" i="9"/>
  <c r="O108" i="9"/>
  <c r="O106" i="9"/>
  <c r="O191" i="9"/>
  <c r="O5" i="9"/>
  <c r="O281" i="9"/>
  <c r="O58" i="9"/>
  <c r="O86" i="9"/>
  <c r="O295" i="9"/>
  <c r="O41" i="9"/>
  <c r="O50" i="9"/>
  <c r="O290" i="9"/>
  <c r="O267" i="9"/>
  <c r="O228" i="9"/>
  <c r="O71" i="9"/>
  <c r="O95" i="9"/>
  <c r="O274" i="9"/>
  <c r="O251" i="9"/>
  <c r="O232" i="9"/>
  <c r="O220" i="9"/>
  <c r="W3" i="8"/>
  <c r="X3" i="8" s="1"/>
  <c r="W4" i="8"/>
  <c r="X4" i="8" s="1"/>
  <c r="W5" i="8"/>
  <c r="W6" i="8"/>
  <c r="X6" i="8" s="1"/>
  <c r="W7" i="8"/>
  <c r="X7" i="8" s="1"/>
  <c r="W8" i="8"/>
  <c r="W9" i="8"/>
  <c r="W10" i="8"/>
  <c r="X10" i="8" s="1"/>
  <c r="W11" i="8"/>
  <c r="X11" i="8" s="1"/>
  <c r="W12" i="8"/>
  <c r="X12" i="8" s="1"/>
  <c r="W13" i="8"/>
  <c r="W14" i="8"/>
  <c r="X14" i="8" s="1"/>
  <c r="W15" i="8"/>
  <c r="X15" i="8" s="1"/>
  <c r="W16" i="8"/>
  <c r="W17" i="8"/>
  <c r="W18" i="8"/>
  <c r="X18" i="8" s="1"/>
  <c r="W19" i="8"/>
  <c r="X19" i="8" s="1"/>
  <c r="W20" i="8"/>
  <c r="X20" i="8" s="1"/>
  <c r="W21" i="8"/>
  <c r="W22" i="8"/>
  <c r="X22" i="8" s="1"/>
  <c r="W23" i="8"/>
  <c r="X23" i="8" s="1"/>
  <c r="W24" i="8"/>
  <c r="W25" i="8"/>
  <c r="W26" i="8"/>
  <c r="X26" i="8" s="1"/>
  <c r="W27" i="8"/>
  <c r="X27" i="8" s="1"/>
  <c r="W28" i="8"/>
  <c r="X28" i="8" s="1"/>
  <c r="W29" i="8"/>
  <c r="W30" i="8"/>
  <c r="X30" i="8" s="1"/>
  <c r="W31" i="8"/>
  <c r="X31" i="8" s="1"/>
  <c r="W32" i="8"/>
  <c r="W33" i="8"/>
  <c r="W34" i="8"/>
  <c r="X34" i="8" s="1"/>
  <c r="W35" i="8"/>
  <c r="W36" i="8"/>
  <c r="X36" i="8" s="1"/>
  <c r="W37" i="8"/>
  <c r="W38" i="8"/>
  <c r="X38" i="8" s="1"/>
  <c r="W39" i="8"/>
  <c r="X39" i="8" s="1"/>
  <c r="W40" i="8"/>
  <c r="X40" i="8" s="1"/>
  <c r="W41" i="8"/>
  <c r="W42" i="8"/>
  <c r="X42" i="8" s="1"/>
  <c r="W43" i="8"/>
  <c r="W44" i="8"/>
  <c r="X44" i="8" s="1"/>
  <c r="W45" i="8"/>
  <c r="W46" i="8"/>
  <c r="X46" i="8" s="1"/>
  <c r="W47" i="8"/>
  <c r="W48" i="8"/>
  <c r="W49" i="8"/>
  <c r="W50" i="8"/>
  <c r="X50" i="8" s="1"/>
  <c r="W51" i="8"/>
  <c r="W52" i="8"/>
  <c r="X52" i="8" s="1"/>
  <c r="W53" i="8"/>
  <c r="W54" i="8"/>
  <c r="X54" i="8" s="1"/>
  <c r="W55" i="8"/>
  <c r="X55" i="8" s="1"/>
  <c r="W56" i="8"/>
  <c r="X56" i="8" s="1"/>
  <c r="W57" i="8"/>
  <c r="W58" i="8"/>
  <c r="X58" i="8" s="1"/>
  <c r="W59" i="8"/>
  <c r="W60" i="8"/>
  <c r="X60" i="8" s="1"/>
  <c r="W61" i="8"/>
  <c r="W62" i="8"/>
  <c r="X62" i="8" s="1"/>
  <c r="W63" i="8"/>
  <c r="W64" i="8"/>
  <c r="W65" i="8"/>
  <c r="W66" i="8"/>
  <c r="X66" i="8" s="1"/>
  <c r="W67" i="8"/>
  <c r="W68" i="8"/>
  <c r="X68" i="8" s="1"/>
  <c r="W69" i="8"/>
  <c r="W70" i="8"/>
  <c r="X70" i="8" s="1"/>
  <c r="W71" i="8"/>
  <c r="X71" i="8" s="1"/>
  <c r="W72" i="8"/>
  <c r="X72" i="8" s="1"/>
  <c r="W73" i="8"/>
  <c r="W74" i="8"/>
  <c r="X74" i="8" s="1"/>
  <c r="W75" i="8"/>
  <c r="W76" i="8"/>
  <c r="X76" i="8" s="1"/>
  <c r="W77" i="8"/>
  <c r="W78" i="8"/>
  <c r="X78" i="8" s="1"/>
  <c r="W79" i="8"/>
  <c r="W80" i="8"/>
  <c r="W81" i="8"/>
  <c r="W82" i="8"/>
  <c r="X82" i="8" s="1"/>
  <c r="W83" i="8"/>
  <c r="W84" i="8"/>
  <c r="X84" i="8" s="1"/>
  <c r="W85" i="8"/>
  <c r="W86" i="8"/>
  <c r="X86" i="8" s="1"/>
  <c r="W87" i="8"/>
  <c r="X87" i="8" s="1"/>
  <c r="W88" i="8"/>
  <c r="X88" i="8" s="1"/>
  <c r="W89" i="8"/>
  <c r="W90" i="8"/>
  <c r="X90" i="8" s="1"/>
  <c r="W91" i="8"/>
  <c r="W92" i="8"/>
  <c r="X92" i="8" s="1"/>
  <c r="W93" i="8"/>
  <c r="W94" i="8"/>
  <c r="X94" i="8" s="1"/>
  <c r="W95" i="8"/>
  <c r="W96" i="8"/>
  <c r="W97" i="8"/>
  <c r="W98" i="8"/>
  <c r="X98" i="8" s="1"/>
  <c r="W99" i="8"/>
  <c r="W100" i="8"/>
  <c r="X100" i="8" s="1"/>
  <c r="W101" i="8"/>
  <c r="W102" i="8"/>
  <c r="X102" i="8" s="1"/>
  <c r="W103" i="8"/>
  <c r="X103" i="8" s="1"/>
  <c r="W104" i="8"/>
  <c r="X104" i="8" s="1"/>
  <c r="W105" i="8"/>
  <c r="W106" i="8"/>
  <c r="X106" i="8" s="1"/>
  <c r="W107" i="8"/>
  <c r="W108" i="8"/>
  <c r="X108" i="8" s="1"/>
  <c r="W109" i="8"/>
  <c r="W110" i="8"/>
  <c r="X110" i="8" s="1"/>
  <c r="W111" i="8"/>
  <c r="W112" i="8"/>
  <c r="W113" i="8"/>
  <c r="W114" i="8"/>
  <c r="X114" i="8" s="1"/>
  <c r="W115" i="8"/>
  <c r="W116" i="8"/>
  <c r="X116" i="8" s="1"/>
  <c r="W117" i="8"/>
  <c r="W118" i="8"/>
  <c r="X118" i="8" s="1"/>
  <c r="W119" i="8"/>
  <c r="X119" i="8" s="1"/>
  <c r="W120" i="8"/>
  <c r="X120" i="8" s="1"/>
  <c r="W121" i="8"/>
  <c r="W122" i="8"/>
  <c r="X122" i="8" s="1"/>
  <c r="W123" i="8"/>
  <c r="W124" i="8"/>
  <c r="X124" i="8" s="1"/>
  <c r="W125" i="8"/>
  <c r="W126" i="8"/>
  <c r="X126" i="8" s="1"/>
  <c r="W127" i="8"/>
  <c r="W128" i="8"/>
  <c r="W129" i="8"/>
  <c r="W130" i="8"/>
  <c r="X130" i="8" s="1"/>
  <c r="W131" i="8"/>
  <c r="W132" i="8"/>
  <c r="X132" i="8" s="1"/>
  <c r="W133" i="8"/>
  <c r="W134" i="8"/>
  <c r="X134" i="8" s="1"/>
  <c r="W135" i="8"/>
  <c r="X135" i="8" s="1"/>
  <c r="W136" i="8"/>
  <c r="X136" i="8" s="1"/>
  <c r="W137" i="8"/>
  <c r="W138" i="8"/>
  <c r="X138" i="8" s="1"/>
  <c r="W139" i="8"/>
  <c r="W140" i="8"/>
  <c r="X140" i="8" s="1"/>
  <c r="W141" i="8"/>
  <c r="W142" i="8"/>
  <c r="X142" i="8" s="1"/>
  <c r="W143" i="8"/>
  <c r="W144" i="8"/>
  <c r="W145" i="8"/>
  <c r="W146" i="8"/>
  <c r="X146" i="8" s="1"/>
  <c r="W147" i="8"/>
  <c r="W148" i="8"/>
  <c r="X148" i="8" s="1"/>
  <c r="W149" i="8"/>
  <c r="W150" i="8"/>
  <c r="X150" i="8" s="1"/>
  <c r="W151" i="8"/>
  <c r="X151" i="8" s="1"/>
  <c r="W152" i="8"/>
  <c r="X152" i="8" s="1"/>
  <c r="W153" i="8"/>
  <c r="W154" i="8"/>
  <c r="X154" i="8" s="1"/>
  <c r="W155" i="8"/>
  <c r="W156" i="8"/>
  <c r="X156" i="8" s="1"/>
  <c r="W157" i="8"/>
  <c r="W158" i="8"/>
  <c r="X158" i="8" s="1"/>
  <c r="W159" i="8"/>
  <c r="W160" i="8"/>
  <c r="W161" i="8"/>
  <c r="W162" i="8"/>
  <c r="X162" i="8" s="1"/>
  <c r="W163" i="8"/>
  <c r="W164" i="8"/>
  <c r="X164" i="8" s="1"/>
  <c r="W165" i="8"/>
  <c r="W166" i="8"/>
  <c r="X166" i="8" s="1"/>
  <c r="W167" i="8"/>
  <c r="X167" i="8" s="1"/>
  <c r="W168" i="8"/>
  <c r="X168" i="8" s="1"/>
  <c r="W169" i="8"/>
  <c r="W170" i="8"/>
  <c r="X170" i="8" s="1"/>
  <c r="W171" i="8"/>
  <c r="W172" i="8"/>
  <c r="X172" i="8" s="1"/>
  <c r="W173" i="8"/>
  <c r="W174" i="8"/>
  <c r="X174" i="8" s="1"/>
  <c r="W175" i="8"/>
  <c r="W176" i="8"/>
  <c r="W177" i="8"/>
  <c r="W178" i="8"/>
  <c r="X178" i="8" s="1"/>
  <c r="W179" i="8"/>
  <c r="W180" i="8"/>
  <c r="X180" i="8" s="1"/>
  <c r="W181" i="8"/>
  <c r="W182" i="8"/>
  <c r="X182" i="8" s="1"/>
  <c r="W183" i="8"/>
  <c r="X183" i="8" s="1"/>
  <c r="W184" i="8"/>
  <c r="X184" i="8" s="1"/>
  <c r="W185" i="8"/>
  <c r="W186" i="8"/>
  <c r="X186" i="8" s="1"/>
  <c r="W187" i="8"/>
  <c r="W188" i="8"/>
  <c r="X188" i="8" s="1"/>
  <c r="W189" i="8"/>
  <c r="W190" i="8"/>
  <c r="X190" i="8" s="1"/>
  <c r="W191" i="8"/>
  <c r="W192" i="8"/>
  <c r="W193" i="8"/>
  <c r="W194" i="8"/>
  <c r="X194" i="8" s="1"/>
  <c r="W195" i="8"/>
  <c r="W196" i="8"/>
  <c r="X196" i="8" s="1"/>
  <c r="W197" i="8"/>
  <c r="W198" i="8"/>
  <c r="X198" i="8" s="1"/>
  <c r="W199" i="8"/>
  <c r="X199" i="8" s="1"/>
  <c r="W200" i="8"/>
  <c r="X200" i="8" s="1"/>
  <c r="W201" i="8"/>
  <c r="W202" i="8"/>
  <c r="X202" i="8" s="1"/>
  <c r="W203" i="8"/>
  <c r="W204" i="8"/>
  <c r="X204" i="8" s="1"/>
  <c r="W205" i="8"/>
  <c r="W206" i="8"/>
  <c r="X206" i="8" s="1"/>
  <c r="W207" i="8"/>
  <c r="W208" i="8"/>
  <c r="W209" i="8"/>
  <c r="W210" i="8"/>
  <c r="X210" i="8" s="1"/>
  <c r="W211" i="8"/>
  <c r="W212" i="8"/>
  <c r="X212" i="8" s="1"/>
  <c r="W213" i="8"/>
  <c r="W214" i="8"/>
  <c r="X214" i="8" s="1"/>
  <c r="W215" i="8"/>
  <c r="X215" i="8" s="1"/>
  <c r="W216" i="8"/>
  <c r="X216" i="8" s="1"/>
  <c r="W217" i="8"/>
  <c r="W218" i="8"/>
  <c r="X218" i="8" s="1"/>
  <c r="W219" i="8"/>
  <c r="W220" i="8"/>
  <c r="X220" i="8" s="1"/>
  <c r="W221" i="8"/>
  <c r="W222" i="8"/>
  <c r="X222" i="8" s="1"/>
  <c r="W223" i="8"/>
  <c r="W224" i="8"/>
  <c r="W225" i="8"/>
  <c r="W226" i="8"/>
  <c r="X226" i="8" s="1"/>
  <c r="W227" i="8"/>
  <c r="W228" i="8"/>
  <c r="X228" i="8" s="1"/>
  <c r="W229" i="8"/>
  <c r="W230" i="8"/>
  <c r="X230" i="8" s="1"/>
  <c r="W231" i="8"/>
  <c r="X231" i="8" s="1"/>
  <c r="W232" i="8"/>
  <c r="X232" i="8" s="1"/>
  <c r="W233" i="8"/>
  <c r="W234" i="8"/>
  <c r="X234" i="8" s="1"/>
  <c r="W235" i="8"/>
  <c r="W236" i="8"/>
  <c r="X236" i="8" s="1"/>
  <c r="W237" i="8"/>
  <c r="W238" i="8"/>
  <c r="X238" i="8" s="1"/>
  <c r="W239" i="8"/>
  <c r="W240" i="8"/>
  <c r="W241" i="8"/>
  <c r="W242" i="8"/>
  <c r="X242" i="8" s="1"/>
  <c r="W243" i="8"/>
  <c r="W244" i="8"/>
  <c r="X244" i="8" s="1"/>
  <c r="W245" i="8"/>
  <c r="W246" i="8"/>
  <c r="X246" i="8" s="1"/>
  <c r="W247" i="8"/>
  <c r="X247" i="8" s="1"/>
  <c r="W248" i="8"/>
  <c r="X248" i="8" s="1"/>
  <c r="W249" i="8"/>
  <c r="W250" i="8"/>
  <c r="X250" i="8" s="1"/>
  <c r="W251" i="8"/>
  <c r="W252" i="8"/>
  <c r="X252" i="8" s="1"/>
  <c r="W253" i="8"/>
  <c r="W254" i="8"/>
  <c r="X254" i="8" s="1"/>
  <c r="W255" i="8"/>
  <c r="W256" i="8"/>
  <c r="W257" i="8"/>
  <c r="W258" i="8"/>
  <c r="X258" i="8" s="1"/>
  <c r="W259" i="8"/>
  <c r="W260" i="8"/>
  <c r="X260" i="8" s="1"/>
  <c r="W261" i="8"/>
  <c r="W262" i="8"/>
  <c r="X262" i="8" s="1"/>
  <c r="W263" i="8"/>
  <c r="X263" i="8" s="1"/>
  <c r="W264" i="8"/>
  <c r="X264" i="8" s="1"/>
  <c r="W265" i="8"/>
  <c r="W266" i="8"/>
  <c r="X266" i="8" s="1"/>
  <c r="W267" i="8"/>
  <c r="W268" i="8"/>
  <c r="X268" i="8" s="1"/>
  <c r="W269" i="8"/>
  <c r="W270" i="8"/>
  <c r="X270" i="8" s="1"/>
  <c r="W271" i="8"/>
  <c r="W272" i="8"/>
  <c r="W273" i="8"/>
  <c r="W274" i="8"/>
  <c r="X274" i="8" s="1"/>
  <c r="W275" i="8"/>
  <c r="W276" i="8"/>
  <c r="X276" i="8" s="1"/>
  <c r="W277" i="8"/>
  <c r="W278" i="8"/>
  <c r="X278" i="8" s="1"/>
  <c r="W279" i="8"/>
  <c r="X279" i="8" s="1"/>
  <c r="W280" i="8"/>
  <c r="X280" i="8" s="1"/>
  <c r="W281" i="8"/>
  <c r="W282" i="8"/>
  <c r="X282" i="8" s="1"/>
  <c r="W283" i="8"/>
  <c r="W284" i="8"/>
  <c r="X284" i="8" s="1"/>
  <c r="W285" i="8"/>
  <c r="W286" i="8"/>
  <c r="X286" i="8" s="1"/>
  <c r="W287" i="8"/>
  <c r="W288" i="8"/>
  <c r="W289" i="8"/>
  <c r="W290" i="8"/>
  <c r="X290" i="8" s="1"/>
  <c r="W291" i="8"/>
  <c r="W292" i="8"/>
  <c r="X292" i="8" s="1"/>
  <c r="W293" i="8"/>
  <c r="W294" i="8"/>
  <c r="X294" i="8" s="1"/>
  <c r="W295" i="8"/>
  <c r="X295" i="8" s="1"/>
  <c r="W296" i="8"/>
  <c r="X296" i="8" s="1"/>
  <c r="W297" i="8"/>
  <c r="W298" i="8"/>
  <c r="X298" i="8" s="1"/>
  <c r="W299" i="8"/>
  <c r="W300" i="8"/>
  <c r="X300" i="8" s="1"/>
  <c r="W301" i="8"/>
  <c r="W302" i="8"/>
  <c r="X302" i="8" s="1"/>
  <c r="W303" i="8"/>
  <c r="W304" i="8"/>
  <c r="W305" i="8"/>
  <c r="W306" i="8"/>
  <c r="X306" i="8" s="1"/>
  <c r="W307" i="8"/>
  <c r="W308" i="8"/>
  <c r="X308" i="8" s="1"/>
  <c r="W309" i="8"/>
  <c r="W310" i="8"/>
  <c r="X310" i="8" s="1"/>
  <c r="W311" i="8"/>
  <c r="X311" i="8" s="1"/>
  <c r="W2" i="8"/>
  <c r="X5" i="8"/>
  <c r="X8" i="8"/>
  <c r="X9" i="8"/>
  <c r="X13" i="8"/>
  <c r="X16" i="8"/>
  <c r="X17" i="8"/>
  <c r="X21" i="8"/>
  <c r="X24" i="8"/>
  <c r="X25" i="8"/>
  <c r="X29" i="8"/>
  <c r="X32" i="8"/>
  <c r="X33" i="8"/>
  <c r="X35" i="8"/>
  <c r="X37" i="8"/>
  <c r="X41" i="8"/>
  <c r="X43" i="8"/>
  <c r="X45" i="8"/>
  <c r="X47" i="8"/>
  <c r="X48" i="8"/>
  <c r="X49" i="8"/>
  <c r="X51" i="8"/>
  <c r="X53" i="8"/>
  <c r="X57" i="8"/>
  <c r="X59" i="8"/>
  <c r="X61" i="8"/>
  <c r="X63" i="8"/>
  <c r="X64" i="8"/>
  <c r="X65" i="8"/>
  <c r="X67" i="8"/>
  <c r="X69" i="8"/>
  <c r="X73" i="8"/>
  <c r="X75" i="8"/>
  <c r="X77" i="8"/>
  <c r="X79" i="8"/>
  <c r="X80" i="8"/>
  <c r="X81" i="8"/>
  <c r="X83" i="8"/>
  <c r="X85" i="8"/>
  <c r="X89" i="8"/>
  <c r="X91" i="8"/>
  <c r="X93" i="8"/>
  <c r="X95" i="8"/>
  <c r="X96" i="8"/>
  <c r="X97" i="8"/>
  <c r="X99" i="8"/>
  <c r="X101" i="8"/>
  <c r="X105" i="8"/>
  <c r="X107" i="8"/>
  <c r="X109" i="8"/>
  <c r="X111" i="8"/>
  <c r="X112" i="8"/>
  <c r="X113" i="8"/>
  <c r="X115" i="8"/>
  <c r="X117" i="8"/>
  <c r="X121" i="8"/>
  <c r="X123" i="8"/>
  <c r="X125" i="8"/>
  <c r="X127" i="8"/>
  <c r="X128" i="8"/>
  <c r="X129" i="8"/>
  <c r="X131" i="8"/>
  <c r="X133" i="8"/>
  <c r="X137" i="8"/>
  <c r="X139" i="8"/>
  <c r="X141" i="8"/>
  <c r="X143" i="8"/>
  <c r="X144" i="8"/>
  <c r="X145" i="8"/>
  <c r="X147" i="8"/>
  <c r="X149" i="8"/>
  <c r="X153" i="8"/>
  <c r="X155" i="8"/>
  <c r="X157" i="8"/>
  <c r="X159" i="8"/>
  <c r="X160" i="8"/>
  <c r="X161" i="8"/>
  <c r="X163" i="8"/>
  <c r="X165" i="8"/>
  <c r="X169" i="8"/>
  <c r="X171" i="8"/>
  <c r="X173" i="8"/>
  <c r="X175" i="8"/>
  <c r="X176" i="8"/>
  <c r="X177" i="8"/>
  <c r="X179" i="8"/>
  <c r="X181" i="8"/>
  <c r="X185" i="8"/>
  <c r="X187" i="8"/>
  <c r="X189" i="8"/>
  <c r="X191" i="8"/>
  <c r="X192" i="8"/>
  <c r="X193" i="8"/>
  <c r="X195" i="8"/>
  <c r="X197" i="8"/>
  <c r="X201" i="8"/>
  <c r="X203" i="8"/>
  <c r="X205" i="8"/>
  <c r="X207" i="8"/>
  <c r="X208" i="8"/>
  <c r="X209" i="8"/>
  <c r="X211" i="8"/>
  <c r="X213" i="8"/>
  <c r="X217" i="8"/>
  <c r="X219" i="8"/>
  <c r="X221" i="8"/>
  <c r="X223" i="8"/>
  <c r="X224" i="8"/>
  <c r="X225" i="8"/>
  <c r="X227" i="8"/>
  <c r="X229" i="8"/>
  <c r="X233" i="8"/>
  <c r="X235" i="8"/>
  <c r="X237" i="8"/>
  <c r="X239" i="8"/>
  <c r="X240" i="8"/>
  <c r="X241" i="8"/>
  <c r="X243" i="8"/>
  <c r="X245" i="8"/>
  <c r="X249" i="8"/>
  <c r="X251" i="8"/>
  <c r="X253" i="8"/>
  <c r="X255" i="8"/>
  <c r="X256" i="8"/>
  <c r="X257" i="8"/>
  <c r="X259" i="8"/>
  <c r="X261" i="8"/>
  <c r="X265" i="8"/>
  <c r="X267" i="8"/>
  <c r="X269" i="8"/>
  <c r="X271" i="8"/>
  <c r="X272" i="8"/>
  <c r="X273" i="8"/>
  <c r="X275" i="8"/>
  <c r="X277" i="8"/>
  <c r="X281" i="8"/>
  <c r="X283" i="8"/>
  <c r="X285" i="8"/>
  <c r="X287" i="8"/>
  <c r="X288" i="8"/>
  <c r="X289" i="8"/>
  <c r="X291" i="8"/>
  <c r="X293" i="8"/>
  <c r="X297" i="8"/>
  <c r="X299" i="8"/>
  <c r="X301" i="8"/>
  <c r="X303" i="8"/>
  <c r="X304" i="8"/>
  <c r="X305" i="8"/>
  <c r="X307" i="8"/>
  <c r="X309" i="8"/>
  <c r="X2" i="8"/>
  <c r="C11" i="10" l="1"/>
  <c r="Z2" i="8"/>
  <c r="F352" i="5"/>
  <c r="C136" i="10" l="1"/>
  <c r="G136" i="10"/>
  <c r="K136" i="10"/>
  <c r="E136" i="10"/>
  <c r="I136" i="10"/>
  <c r="F46" i="10"/>
  <c r="J46" i="10"/>
  <c r="D46" i="10"/>
  <c r="H46" i="10"/>
  <c r="L46" i="10"/>
  <c r="F64" i="10"/>
  <c r="J64" i="10"/>
  <c r="D64" i="10"/>
  <c r="H64" i="10"/>
  <c r="L64" i="10"/>
  <c r="F82" i="10"/>
  <c r="J82" i="10"/>
  <c r="D82" i="10"/>
  <c r="H82" i="10"/>
  <c r="L82" i="10"/>
  <c r="F100" i="10"/>
  <c r="J100" i="10"/>
  <c r="D100" i="10"/>
  <c r="H100" i="10"/>
  <c r="L100" i="10"/>
  <c r="F118" i="10"/>
  <c r="J118" i="10"/>
  <c r="D118" i="10"/>
  <c r="H118" i="10"/>
  <c r="L118" i="10"/>
  <c r="F136" i="10"/>
  <c r="J136" i="10"/>
  <c r="D136" i="10"/>
  <c r="H136" i="10"/>
  <c r="L136" i="10"/>
  <c r="E118" i="10"/>
  <c r="I118" i="10"/>
  <c r="C118" i="10"/>
  <c r="G118" i="10"/>
  <c r="K118" i="10"/>
  <c r="C82" i="10"/>
  <c r="G82" i="10"/>
  <c r="K82" i="10"/>
  <c r="C100" i="10"/>
  <c r="G100" i="10"/>
  <c r="K100" i="10"/>
  <c r="E100" i="10"/>
  <c r="I100" i="10"/>
  <c r="E64" i="10"/>
  <c r="I64" i="10"/>
  <c r="E82" i="10"/>
  <c r="I82" i="10"/>
  <c r="C28" i="10"/>
  <c r="C46" i="10"/>
  <c r="E46" i="10"/>
  <c r="I46" i="10"/>
  <c r="C64" i="10"/>
  <c r="G64" i="10"/>
  <c r="K64" i="10"/>
  <c r="G28" i="10"/>
  <c r="K28" i="10"/>
  <c r="G46" i="10"/>
  <c r="K46" i="10"/>
  <c r="F28" i="10"/>
  <c r="J28" i="10"/>
  <c r="D28" i="10"/>
  <c r="H28" i="10"/>
  <c r="L28" i="10"/>
  <c r="E28" i="10"/>
  <c r="I28" i="10"/>
  <c r="D311" i="8" l="1"/>
  <c r="D310" i="8"/>
  <c r="D309" i="8"/>
  <c r="D308" i="8"/>
  <c r="D307" i="8"/>
  <c r="D306" i="8"/>
  <c r="D305" i="8"/>
  <c r="D304" i="8"/>
  <c r="D303" i="8"/>
  <c r="D302" i="8"/>
  <c r="D301" i="8"/>
  <c r="D300" i="8"/>
  <c r="D299" i="8"/>
  <c r="D298" i="8"/>
  <c r="D297" i="8"/>
  <c r="D296" i="8"/>
  <c r="D295" i="8"/>
  <c r="D294" i="8"/>
  <c r="D293" i="8"/>
  <c r="D292" i="8"/>
  <c r="D291" i="8"/>
  <c r="D290" i="8"/>
  <c r="D289" i="8"/>
  <c r="D288" i="8"/>
  <c r="D287" i="8"/>
  <c r="D286" i="8"/>
  <c r="D285" i="8"/>
  <c r="D284" i="8"/>
  <c r="D283" i="8"/>
  <c r="D282" i="8"/>
  <c r="D281" i="8"/>
  <c r="D280" i="8"/>
  <c r="D279" i="8"/>
  <c r="D278" i="8"/>
  <c r="D277" i="8"/>
  <c r="D276" i="8"/>
  <c r="D275" i="8"/>
  <c r="D274" i="8"/>
  <c r="D273" i="8"/>
  <c r="D272" i="8"/>
  <c r="D271" i="8"/>
  <c r="D270" i="8"/>
  <c r="D269" i="8"/>
  <c r="D268" i="8"/>
  <c r="D267" i="8"/>
  <c r="D266" i="8"/>
  <c r="D265" i="8"/>
  <c r="D264" i="8"/>
  <c r="D263" i="8"/>
  <c r="D262" i="8"/>
  <c r="D261" i="8"/>
  <c r="D260" i="8"/>
  <c r="D259" i="8"/>
  <c r="D258" i="8"/>
  <c r="D257" i="8"/>
  <c r="D256" i="8"/>
  <c r="D255" i="8"/>
  <c r="D254" i="8"/>
  <c r="D253" i="8"/>
  <c r="D252" i="8"/>
  <c r="D251" i="8"/>
  <c r="D250" i="8"/>
  <c r="D249" i="8"/>
  <c r="D248" i="8"/>
  <c r="D247" i="8"/>
  <c r="D246" i="8"/>
  <c r="D245" i="8"/>
  <c r="D244" i="8"/>
  <c r="D243" i="8"/>
  <c r="D242" i="8"/>
  <c r="D241" i="8"/>
  <c r="D240" i="8"/>
  <c r="D239" i="8"/>
  <c r="D238" i="8"/>
  <c r="D237" i="8"/>
  <c r="D236" i="8"/>
  <c r="D235" i="8"/>
  <c r="D234" i="8"/>
  <c r="D233" i="8"/>
  <c r="D232" i="8"/>
  <c r="D231" i="8"/>
  <c r="D230" i="8"/>
  <c r="D229" i="8"/>
  <c r="D228" i="8"/>
  <c r="D227" i="8"/>
  <c r="D226" i="8"/>
  <c r="D225" i="8"/>
  <c r="D224" i="8"/>
  <c r="D223" i="8"/>
  <c r="D222" i="8"/>
  <c r="D221" i="8"/>
  <c r="D220" i="8"/>
  <c r="D219" i="8"/>
  <c r="D218" i="8"/>
  <c r="D217" i="8"/>
  <c r="D216" i="8"/>
  <c r="D215" i="8"/>
  <c r="D214" i="8"/>
  <c r="D213" i="8"/>
  <c r="D212" i="8"/>
  <c r="D211" i="8"/>
  <c r="D210" i="8"/>
  <c r="D209" i="8"/>
  <c r="D208" i="8"/>
  <c r="D207" i="8"/>
  <c r="D206" i="8"/>
  <c r="D205" i="8"/>
  <c r="D204" i="8"/>
  <c r="D203" i="8"/>
  <c r="D202" i="8"/>
  <c r="D201" i="8"/>
  <c r="D200" i="8"/>
  <c r="D199" i="8"/>
  <c r="D198" i="8"/>
  <c r="D197" i="8"/>
  <c r="D196" i="8"/>
  <c r="D195" i="8"/>
  <c r="D194" i="8"/>
  <c r="D193" i="8"/>
  <c r="D192" i="8"/>
  <c r="D191" i="8"/>
  <c r="D190" i="8"/>
  <c r="D189" i="8"/>
  <c r="D188" i="8"/>
  <c r="D187" i="8"/>
  <c r="D186" i="8"/>
  <c r="D185" i="8"/>
  <c r="D184" i="8"/>
  <c r="D183" i="8"/>
  <c r="D182" i="8"/>
  <c r="D181" i="8"/>
  <c r="D180" i="8"/>
  <c r="D179" i="8"/>
  <c r="D178" i="8"/>
  <c r="D177" i="8"/>
  <c r="D176" i="8"/>
  <c r="D175" i="8"/>
  <c r="D174" i="8"/>
  <c r="D173" i="8"/>
  <c r="D172" i="8"/>
  <c r="D171" i="8"/>
  <c r="D170" i="8"/>
  <c r="D169" i="8"/>
  <c r="D168" i="8"/>
  <c r="D167" i="8"/>
  <c r="D166" i="8"/>
  <c r="D165" i="8"/>
  <c r="D164" i="8"/>
  <c r="D163" i="8"/>
  <c r="D162" i="8"/>
  <c r="D161" i="8"/>
  <c r="D160" i="8"/>
  <c r="D159" i="8"/>
  <c r="D158" i="8"/>
  <c r="D157" i="8"/>
  <c r="D156" i="8"/>
  <c r="D155" i="8"/>
  <c r="D154" i="8"/>
  <c r="D153" i="8"/>
  <c r="D152" i="8"/>
  <c r="D151" i="8"/>
  <c r="D150" i="8"/>
  <c r="D149" i="8"/>
  <c r="D148" i="8"/>
  <c r="D147" i="8"/>
  <c r="D146" i="8"/>
  <c r="D145" i="8"/>
  <c r="D144" i="8"/>
  <c r="D143" i="8"/>
  <c r="D142" i="8"/>
  <c r="D141" i="8"/>
  <c r="D140" i="8"/>
  <c r="D139" i="8"/>
  <c r="D138" i="8"/>
  <c r="D137" i="8"/>
  <c r="D136" i="8"/>
  <c r="D135" i="8"/>
  <c r="D134" i="8"/>
  <c r="D133" i="8"/>
  <c r="D132" i="8"/>
  <c r="D131" i="8"/>
  <c r="D130" i="8"/>
  <c r="D129" i="8"/>
  <c r="D128" i="8"/>
  <c r="D127" i="8"/>
  <c r="D126" i="8"/>
  <c r="D125" i="8"/>
  <c r="D124" i="8"/>
  <c r="D123" i="8"/>
  <c r="D122" i="8"/>
  <c r="D121" i="8"/>
  <c r="D120" i="8"/>
  <c r="D119" i="8"/>
  <c r="D118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F11" i="10" l="1"/>
  <c r="J11" i="10"/>
  <c r="E11" i="10"/>
  <c r="H11" i="10"/>
  <c r="L11" i="10"/>
  <c r="D11" i="10"/>
  <c r="I11" i="10"/>
  <c r="G11" i="10"/>
  <c r="K11" i="10"/>
  <c r="L3" i="7" l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2" i="7"/>
  <c r="E311" i="7"/>
  <c r="E310" i="7"/>
  <c r="F310" i="7" s="1"/>
  <c r="E309" i="7"/>
  <c r="E308" i="7"/>
  <c r="F308" i="7" s="1"/>
  <c r="E307" i="7"/>
  <c r="E306" i="7"/>
  <c r="E305" i="7"/>
  <c r="F305" i="7" s="1"/>
  <c r="E304" i="7"/>
  <c r="E303" i="7"/>
  <c r="E302" i="7"/>
  <c r="E301" i="7"/>
  <c r="E300" i="7"/>
  <c r="E299" i="7"/>
  <c r="E298" i="7"/>
  <c r="F298" i="7" s="1"/>
  <c r="E297" i="7"/>
  <c r="E296" i="7"/>
  <c r="E295" i="7"/>
  <c r="E294" i="7"/>
  <c r="F294" i="7" s="1"/>
  <c r="E293" i="7"/>
  <c r="E292" i="7"/>
  <c r="E291" i="7"/>
  <c r="E290" i="7"/>
  <c r="E289" i="7"/>
  <c r="F289" i="7" s="1"/>
  <c r="E288" i="7"/>
  <c r="E287" i="7"/>
  <c r="E286" i="7"/>
  <c r="E285" i="7"/>
  <c r="E284" i="7"/>
  <c r="E283" i="7"/>
  <c r="E282" i="7"/>
  <c r="F282" i="7" s="1"/>
  <c r="E281" i="7"/>
  <c r="E280" i="7"/>
  <c r="E279" i="7"/>
  <c r="E278" i="7"/>
  <c r="F278" i="7" s="1"/>
  <c r="E277" i="7"/>
  <c r="E276" i="7"/>
  <c r="E275" i="7"/>
  <c r="E274" i="7"/>
  <c r="E273" i="7"/>
  <c r="F273" i="7" s="1"/>
  <c r="E272" i="7"/>
  <c r="E271" i="7"/>
  <c r="E270" i="7"/>
  <c r="E269" i="7"/>
  <c r="E268" i="7"/>
  <c r="E267" i="7"/>
  <c r="E266" i="7"/>
  <c r="F266" i="7" s="1"/>
  <c r="E265" i="7"/>
  <c r="E264" i="7"/>
  <c r="E263" i="7"/>
  <c r="E262" i="7"/>
  <c r="F262" i="7" s="1"/>
  <c r="E261" i="7"/>
  <c r="E260" i="7"/>
  <c r="E259" i="7"/>
  <c r="E258" i="7"/>
  <c r="E257" i="7"/>
  <c r="F257" i="7" s="1"/>
  <c r="E256" i="7"/>
  <c r="E255" i="7"/>
  <c r="E254" i="7"/>
  <c r="E253" i="7"/>
  <c r="E252" i="7"/>
  <c r="E251" i="7"/>
  <c r="E250" i="7"/>
  <c r="F250" i="7" s="1"/>
  <c r="E249" i="7"/>
  <c r="E248" i="7"/>
  <c r="E247" i="7"/>
  <c r="E246" i="7"/>
  <c r="F246" i="7" s="1"/>
  <c r="E245" i="7"/>
  <c r="E244" i="7"/>
  <c r="E243" i="7"/>
  <c r="E242" i="7"/>
  <c r="E241" i="7"/>
  <c r="F241" i="7" s="1"/>
  <c r="E240" i="7"/>
  <c r="E239" i="7"/>
  <c r="E238" i="7"/>
  <c r="E237" i="7"/>
  <c r="E236" i="7"/>
  <c r="E235" i="7"/>
  <c r="E234" i="7"/>
  <c r="F234" i="7" s="1"/>
  <c r="E233" i="7"/>
  <c r="E232" i="7"/>
  <c r="E231" i="7"/>
  <c r="E230" i="7"/>
  <c r="F230" i="7" s="1"/>
  <c r="E229" i="7"/>
  <c r="E228" i="7"/>
  <c r="E227" i="7"/>
  <c r="E226" i="7"/>
  <c r="E225" i="7"/>
  <c r="F225" i="7" s="1"/>
  <c r="E224" i="7"/>
  <c r="E223" i="7"/>
  <c r="E222" i="7"/>
  <c r="E221" i="7"/>
  <c r="E220" i="7"/>
  <c r="E219" i="7"/>
  <c r="E218" i="7"/>
  <c r="F218" i="7" s="1"/>
  <c r="E217" i="7"/>
  <c r="E216" i="7"/>
  <c r="E215" i="7"/>
  <c r="E214" i="7"/>
  <c r="F214" i="7" s="1"/>
  <c r="E213" i="7"/>
  <c r="E212" i="7"/>
  <c r="E211" i="7"/>
  <c r="E210" i="7"/>
  <c r="E209" i="7"/>
  <c r="F209" i="7" s="1"/>
  <c r="E208" i="7"/>
  <c r="E207" i="7"/>
  <c r="E206" i="7"/>
  <c r="E205" i="7"/>
  <c r="E204" i="7"/>
  <c r="E203" i="7"/>
  <c r="E202" i="7"/>
  <c r="F202" i="7" s="1"/>
  <c r="E201" i="7"/>
  <c r="E200" i="7"/>
  <c r="E199" i="7"/>
  <c r="E198" i="7"/>
  <c r="E197" i="7"/>
  <c r="E196" i="7"/>
  <c r="E195" i="7"/>
  <c r="E194" i="7"/>
  <c r="F194" i="7" s="1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F3" i="4"/>
  <c r="F4" i="4"/>
  <c r="F5" i="4"/>
  <c r="F6" i="4"/>
  <c r="F7" i="4"/>
  <c r="F8" i="4"/>
  <c r="F9" i="4"/>
  <c r="F10" i="4"/>
  <c r="F11" i="4"/>
  <c r="F12" i="4"/>
  <c r="F13" i="4"/>
  <c r="F2" i="4"/>
  <c r="F14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2" i="4"/>
  <c r="E3" i="4"/>
  <c r="G3" i="4"/>
  <c r="H3" i="4"/>
  <c r="G4" i="4"/>
  <c r="H4" i="4"/>
  <c r="G5" i="4"/>
  <c r="H5" i="4"/>
  <c r="G6" i="4"/>
  <c r="H6" i="4"/>
  <c r="G7" i="4"/>
  <c r="H7" i="4"/>
  <c r="G8" i="4"/>
  <c r="H8" i="4"/>
  <c r="G9" i="4"/>
  <c r="H9" i="4"/>
  <c r="G10" i="4"/>
  <c r="H10" i="4"/>
  <c r="G11" i="4"/>
  <c r="H11" i="4"/>
  <c r="G12" i="4"/>
  <c r="H12" i="4"/>
  <c r="G13" i="4"/>
  <c r="H13" i="4"/>
  <c r="G14" i="4"/>
  <c r="H14" i="4"/>
  <c r="F15" i="4"/>
  <c r="G15" i="4"/>
  <c r="H15" i="4"/>
  <c r="F16" i="4"/>
  <c r="G16" i="4"/>
  <c r="H16" i="4"/>
  <c r="F17" i="4"/>
  <c r="G17" i="4"/>
  <c r="H17" i="4"/>
  <c r="F18" i="4"/>
  <c r="G18" i="4"/>
  <c r="H18" i="4"/>
  <c r="F19" i="4"/>
  <c r="G19" i="4"/>
  <c r="H19" i="4"/>
  <c r="F20" i="4"/>
  <c r="G20" i="4"/>
  <c r="H20" i="4"/>
  <c r="F21" i="4"/>
  <c r="G21" i="4"/>
  <c r="H21" i="4"/>
  <c r="F22" i="4"/>
  <c r="G22" i="4"/>
  <c r="H22" i="4"/>
  <c r="F23" i="4"/>
  <c r="G23" i="4"/>
  <c r="H23" i="4"/>
  <c r="F24" i="4"/>
  <c r="G24" i="4"/>
  <c r="H24" i="4"/>
  <c r="F25" i="4"/>
  <c r="G25" i="4"/>
  <c r="H25" i="4"/>
  <c r="F26" i="4"/>
  <c r="G26" i="4"/>
  <c r="H26" i="4"/>
  <c r="F27" i="4"/>
  <c r="G27" i="4"/>
  <c r="H27" i="4"/>
  <c r="F28" i="4"/>
  <c r="G28" i="4"/>
  <c r="H28" i="4"/>
  <c r="F29" i="4"/>
  <c r="G29" i="4"/>
  <c r="H29" i="4"/>
  <c r="F30" i="4"/>
  <c r="G30" i="4"/>
  <c r="H30" i="4"/>
  <c r="F31" i="4"/>
  <c r="G31" i="4"/>
  <c r="H31" i="4"/>
  <c r="F32" i="4"/>
  <c r="G32" i="4"/>
  <c r="H32" i="4"/>
  <c r="F33" i="4"/>
  <c r="G33" i="4"/>
  <c r="H33" i="4"/>
  <c r="F34" i="4"/>
  <c r="G34" i="4"/>
  <c r="H34" i="4"/>
  <c r="F35" i="4"/>
  <c r="G35" i="4"/>
  <c r="H35" i="4"/>
  <c r="F36" i="4"/>
  <c r="G36" i="4"/>
  <c r="H36" i="4"/>
  <c r="F37" i="4"/>
  <c r="G37" i="4"/>
  <c r="H37" i="4"/>
  <c r="F38" i="4"/>
  <c r="G38" i="4"/>
  <c r="H38" i="4"/>
  <c r="F39" i="4"/>
  <c r="G39" i="4"/>
  <c r="H39" i="4"/>
  <c r="F40" i="4"/>
  <c r="G40" i="4"/>
  <c r="H40" i="4"/>
  <c r="F41" i="4"/>
  <c r="G41" i="4"/>
  <c r="H41" i="4"/>
  <c r="F42" i="4"/>
  <c r="G42" i="4"/>
  <c r="H42" i="4"/>
  <c r="F43" i="4"/>
  <c r="G43" i="4"/>
  <c r="H43" i="4"/>
  <c r="F44" i="4"/>
  <c r="G44" i="4"/>
  <c r="H44" i="4"/>
  <c r="F45" i="4"/>
  <c r="G45" i="4"/>
  <c r="H45" i="4"/>
  <c r="F46" i="4"/>
  <c r="G46" i="4"/>
  <c r="H46" i="4"/>
  <c r="F47" i="4"/>
  <c r="G47" i="4"/>
  <c r="H47" i="4"/>
  <c r="F48" i="4"/>
  <c r="G48" i="4"/>
  <c r="H48" i="4"/>
  <c r="F49" i="4"/>
  <c r="G49" i="4"/>
  <c r="H49" i="4"/>
  <c r="F50" i="4"/>
  <c r="G50" i="4"/>
  <c r="H50" i="4"/>
  <c r="F51" i="4"/>
  <c r="G51" i="4"/>
  <c r="H51" i="4"/>
  <c r="F52" i="4"/>
  <c r="G52" i="4"/>
  <c r="H52" i="4"/>
  <c r="F53" i="4"/>
  <c r="G53" i="4"/>
  <c r="H53" i="4"/>
  <c r="F54" i="4"/>
  <c r="G54" i="4"/>
  <c r="H54" i="4"/>
  <c r="F55" i="4"/>
  <c r="G55" i="4"/>
  <c r="H55" i="4"/>
  <c r="F56" i="4"/>
  <c r="G56" i="4"/>
  <c r="H56" i="4"/>
  <c r="F57" i="4"/>
  <c r="G57" i="4"/>
  <c r="H57" i="4"/>
  <c r="F58" i="4"/>
  <c r="G58" i="4"/>
  <c r="H58" i="4"/>
  <c r="F59" i="4"/>
  <c r="G59" i="4"/>
  <c r="H59" i="4"/>
  <c r="F60" i="4"/>
  <c r="G60" i="4"/>
  <c r="H60" i="4"/>
  <c r="F61" i="4"/>
  <c r="G61" i="4"/>
  <c r="H61" i="4"/>
  <c r="F62" i="4"/>
  <c r="G62" i="4"/>
  <c r="H62" i="4"/>
  <c r="F63" i="4"/>
  <c r="G63" i="4"/>
  <c r="H63" i="4"/>
  <c r="F64" i="4"/>
  <c r="G64" i="4"/>
  <c r="H64" i="4"/>
  <c r="F65" i="4"/>
  <c r="G65" i="4"/>
  <c r="H65" i="4"/>
  <c r="F66" i="4"/>
  <c r="G66" i="4"/>
  <c r="H66" i="4"/>
  <c r="F67" i="4"/>
  <c r="G67" i="4"/>
  <c r="H67" i="4"/>
  <c r="F68" i="4"/>
  <c r="G68" i="4"/>
  <c r="H68" i="4"/>
  <c r="F69" i="4"/>
  <c r="G69" i="4"/>
  <c r="H69" i="4"/>
  <c r="F70" i="4"/>
  <c r="G70" i="4"/>
  <c r="H70" i="4"/>
  <c r="F71" i="4"/>
  <c r="G71" i="4"/>
  <c r="H71" i="4"/>
  <c r="F72" i="4"/>
  <c r="G72" i="4"/>
  <c r="H72" i="4"/>
  <c r="F73" i="4"/>
  <c r="G73" i="4"/>
  <c r="H73" i="4"/>
  <c r="F74" i="4"/>
  <c r="G74" i="4"/>
  <c r="H74" i="4"/>
  <c r="F75" i="4"/>
  <c r="G75" i="4"/>
  <c r="H75" i="4"/>
  <c r="F76" i="4"/>
  <c r="G76" i="4"/>
  <c r="H76" i="4"/>
  <c r="F77" i="4"/>
  <c r="G77" i="4"/>
  <c r="H77" i="4"/>
  <c r="F78" i="4"/>
  <c r="G78" i="4"/>
  <c r="H78" i="4"/>
  <c r="F79" i="4"/>
  <c r="G79" i="4"/>
  <c r="H79" i="4"/>
  <c r="F80" i="4"/>
  <c r="G80" i="4"/>
  <c r="H80" i="4"/>
  <c r="F81" i="4"/>
  <c r="G81" i="4"/>
  <c r="H81" i="4"/>
  <c r="F82" i="4"/>
  <c r="G82" i="4"/>
  <c r="H82" i="4"/>
  <c r="F83" i="4"/>
  <c r="G83" i="4"/>
  <c r="H83" i="4"/>
  <c r="F84" i="4"/>
  <c r="G84" i="4"/>
  <c r="H84" i="4"/>
  <c r="F85" i="4"/>
  <c r="G85" i="4"/>
  <c r="H85" i="4"/>
  <c r="F86" i="4"/>
  <c r="G86" i="4"/>
  <c r="H86" i="4"/>
  <c r="F87" i="4"/>
  <c r="G87" i="4"/>
  <c r="H87" i="4"/>
  <c r="F88" i="4"/>
  <c r="G88" i="4"/>
  <c r="H88" i="4"/>
  <c r="F89" i="4"/>
  <c r="G89" i="4"/>
  <c r="H89" i="4"/>
  <c r="F90" i="4"/>
  <c r="G90" i="4"/>
  <c r="H90" i="4"/>
  <c r="F91" i="4"/>
  <c r="G91" i="4"/>
  <c r="H91" i="4"/>
  <c r="F92" i="4"/>
  <c r="G92" i="4"/>
  <c r="H92" i="4"/>
  <c r="F93" i="4"/>
  <c r="G93" i="4"/>
  <c r="H93" i="4"/>
  <c r="F94" i="4"/>
  <c r="G94" i="4"/>
  <c r="H94" i="4"/>
  <c r="F95" i="4"/>
  <c r="G95" i="4"/>
  <c r="H95" i="4"/>
  <c r="F96" i="4"/>
  <c r="G96" i="4"/>
  <c r="H96" i="4"/>
  <c r="F97" i="4"/>
  <c r="G97" i="4"/>
  <c r="H97" i="4"/>
  <c r="F98" i="4"/>
  <c r="G98" i="4"/>
  <c r="H98" i="4"/>
  <c r="F99" i="4"/>
  <c r="G99" i="4"/>
  <c r="H99" i="4"/>
  <c r="F100" i="4"/>
  <c r="G100" i="4"/>
  <c r="H100" i="4"/>
  <c r="F101" i="4"/>
  <c r="G101" i="4"/>
  <c r="H101" i="4"/>
  <c r="F102" i="4"/>
  <c r="G102" i="4"/>
  <c r="H102" i="4"/>
  <c r="F103" i="4"/>
  <c r="G103" i="4"/>
  <c r="H103" i="4"/>
  <c r="F104" i="4"/>
  <c r="G104" i="4"/>
  <c r="H104" i="4"/>
  <c r="F105" i="4"/>
  <c r="G105" i="4"/>
  <c r="H105" i="4"/>
  <c r="F106" i="4"/>
  <c r="G106" i="4"/>
  <c r="H106" i="4"/>
  <c r="F107" i="4"/>
  <c r="G107" i="4"/>
  <c r="H107" i="4"/>
  <c r="F108" i="4"/>
  <c r="G108" i="4"/>
  <c r="H108" i="4"/>
  <c r="F109" i="4"/>
  <c r="G109" i="4"/>
  <c r="H109" i="4"/>
  <c r="F110" i="4"/>
  <c r="G110" i="4"/>
  <c r="H110" i="4"/>
  <c r="F111" i="4"/>
  <c r="G111" i="4"/>
  <c r="H111" i="4"/>
  <c r="F112" i="4"/>
  <c r="G112" i="4"/>
  <c r="H112" i="4"/>
  <c r="F113" i="4"/>
  <c r="G113" i="4"/>
  <c r="H113" i="4"/>
  <c r="F114" i="4"/>
  <c r="G114" i="4"/>
  <c r="H114" i="4"/>
  <c r="F115" i="4"/>
  <c r="G115" i="4"/>
  <c r="H115" i="4"/>
  <c r="F116" i="4"/>
  <c r="G116" i="4"/>
  <c r="H116" i="4"/>
  <c r="F117" i="4"/>
  <c r="G117" i="4"/>
  <c r="H117" i="4"/>
  <c r="F118" i="4"/>
  <c r="G118" i="4"/>
  <c r="H118" i="4"/>
  <c r="F119" i="4"/>
  <c r="G119" i="4"/>
  <c r="H119" i="4"/>
  <c r="F120" i="4"/>
  <c r="G120" i="4"/>
  <c r="H120" i="4"/>
  <c r="F121" i="4"/>
  <c r="G121" i="4"/>
  <c r="H121" i="4"/>
  <c r="F122" i="4"/>
  <c r="G122" i="4"/>
  <c r="H122" i="4"/>
  <c r="F123" i="4"/>
  <c r="G123" i="4"/>
  <c r="H123" i="4"/>
  <c r="F124" i="4"/>
  <c r="G124" i="4"/>
  <c r="H124" i="4"/>
  <c r="F125" i="4"/>
  <c r="G125" i="4"/>
  <c r="H125" i="4"/>
  <c r="F126" i="4"/>
  <c r="G126" i="4"/>
  <c r="H126" i="4"/>
  <c r="F127" i="4"/>
  <c r="G127" i="4"/>
  <c r="H127" i="4"/>
  <c r="F128" i="4"/>
  <c r="G128" i="4"/>
  <c r="H128" i="4"/>
  <c r="F129" i="4"/>
  <c r="G129" i="4"/>
  <c r="H129" i="4"/>
  <c r="F130" i="4"/>
  <c r="G130" i="4"/>
  <c r="H130" i="4"/>
  <c r="F131" i="4"/>
  <c r="G131" i="4"/>
  <c r="H131" i="4"/>
  <c r="F132" i="4"/>
  <c r="G132" i="4"/>
  <c r="H132" i="4"/>
  <c r="F133" i="4"/>
  <c r="G133" i="4"/>
  <c r="H133" i="4"/>
  <c r="F134" i="4"/>
  <c r="G134" i="4"/>
  <c r="H134" i="4"/>
  <c r="F135" i="4"/>
  <c r="G135" i="4"/>
  <c r="H135" i="4"/>
  <c r="F136" i="4"/>
  <c r="G136" i="4"/>
  <c r="H136" i="4"/>
  <c r="F137" i="4"/>
  <c r="G137" i="4"/>
  <c r="H137" i="4"/>
  <c r="F138" i="4"/>
  <c r="G138" i="4"/>
  <c r="H138" i="4"/>
  <c r="F139" i="4"/>
  <c r="G139" i="4"/>
  <c r="H139" i="4"/>
  <c r="F140" i="4"/>
  <c r="G140" i="4"/>
  <c r="H140" i="4"/>
  <c r="F141" i="4"/>
  <c r="G141" i="4"/>
  <c r="H141" i="4"/>
  <c r="F142" i="4"/>
  <c r="G142" i="4"/>
  <c r="H142" i="4"/>
  <c r="F143" i="4"/>
  <c r="G143" i="4"/>
  <c r="H143" i="4"/>
  <c r="F144" i="4"/>
  <c r="G144" i="4"/>
  <c r="H144" i="4"/>
  <c r="F145" i="4"/>
  <c r="G145" i="4"/>
  <c r="H145" i="4"/>
  <c r="F146" i="4"/>
  <c r="G146" i="4"/>
  <c r="H146" i="4"/>
  <c r="F147" i="4"/>
  <c r="G147" i="4"/>
  <c r="H147" i="4"/>
  <c r="F148" i="4"/>
  <c r="G148" i="4"/>
  <c r="H148" i="4"/>
  <c r="F149" i="4"/>
  <c r="G149" i="4"/>
  <c r="H149" i="4"/>
  <c r="F150" i="4"/>
  <c r="G150" i="4"/>
  <c r="H150" i="4"/>
  <c r="F151" i="4"/>
  <c r="G151" i="4"/>
  <c r="H151" i="4"/>
  <c r="F152" i="4"/>
  <c r="G152" i="4"/>
  <c r="H152" i="4"/>
  <c r="F153" i="4"/>
  <c r="G153" i="4"/>
  <c r="H153" i="4"/>
  <c r="F154" i="4"/>
  <c r="G154" i="4"/>
  <c r="H154" i="4"/>
  <c r="F155" i="4"/>
  <c r="G155" i="4"/>
  <c r="H155" i="4"/>
  <c r="F156" i="4"/>
  <c r="G156" i="4"/>
  <c r="H156" i="4"/>
  <c r="F157" i="4"/>
  <c r="G157" i="4"/>
  <c r="H157" i="4"/>
  <c r="F158" i="4"/>
  <c r="G158" i="4"/>
  <c r="H158" i="4"/>
  <c r="F159" i="4"/>
  <c r="G159" i="4"/>
  <c r="H159" i="4"/>
  <c r="F160" i="4"/>
  <c r="G160" i="4"/>
  <c r="H160" i="4"/>
  <c r="F161" i="4"/>
  <c r="G161" i="4"/>
  <c r="H161" i="4"/>
  <c r="F162" i="4"/>
  <c r="G162" i="4"/>
  <c r="H162" i="4"/>
  <c r="F163" i="4"/>
  <c r="G163" i="4"/>
  <c r="H163" i="4"/>
  <c r="F164" i="4"/>
  <c r="G164" i="4"/>
  <c r="H164" i="4"/>
  <c r="F165" i="4"/>
  <c r="G165" i="4"/>
  <c r="H165" i="4"/>
  <c r="F166" i="4"/>
  <c r="G166" i="4"/>
  <c r="H166" i="4"/>
  <c r="F167" i="4"/>
  <c r="G167" i="4"/>
  <c r="H167" i="4"/>
  <c r="F168" i="4"/>
  <c r="G168" i="4"/>
  <c r="H168" i="4"/>
  <c r="F169" i="4"/>
  <c r="G169" i="4"/>
  <c r="H169" i="4"/>
  <c r="F170" i="4"/>
  <c r="G170" i="4"/>
  <c r="H170" i="4"/>
  <c r="F171" i="4"/>
  <c r="G171" i="4"/>
  <c r="H171" i="4"/>
  <c r="F172" i="4"/>
  <c r="G172" i="4"/>
  <c r="H172" i="4"/>
  <c r="F173" i="4"/>
  <c r="G173" i="4"/>
  <c r="H173" i="4"/>
  <c r="F174" i="4"/>
  <c r="G174" i="4"/>
  <c r="H174" i="4"/>
  <c r="F175" i="4"/>
  <c r="G175" i="4"/>
  <c r="H175" i="4"/>
  <c r="F176" i="4"/>
  <c r="G176" i="4"/>
  <c r="H176" i="4"/>
  <c r="F177" i="4"/>
  <c r="G177" i="4"/>
  <c r="H177" i="4"/>
  <c r="F178" i="4"/>
  <c r="G178" i="4"/>
  <c r="H178" i="4"/>
  <c r="F179" i="4"/>
  <c r="G179" i="4"/>
  <c r="H179" i="4"/>
  <c r="F180" i="4"/>
  <c r="G180" i="4"/>
  <c r="H180" i="4"/>
  <c r="F181" i="4"/>
  <c r="G181" i="4"/>
  <c r="H181" i="4"/>
  <c r="F182" i="4"/>
  <c r="G182" i="4"/>
  <c r="H182" i="4"/>
  <c r="F183" i="4"/>
  <c r="G183" i="4"/>
  <c r="H183" i="4"/>
  <c r="F184" i="4"/>
  <c r="G184" i="4"/>
  <c r="H184" i="4"/>
  <c r="F185" i="4"/>
  <c r="G185" i="4"/>
  <c r="H185" i="4"/>
  <c r="F186" i="4"/>
  <c r="G186" i="4"/>
  <c r="H186" i="4"/>
  <c r="F187" i="4"/>
  <c r="G187" i="4"/>
  <c r="H187" i="4"/>
  <c r="F188" i="4"/>
  <c r="G188" i="4"/>
  <c r="H188" i="4"/>
  <c r="F189" i="4"/>
  <c r="G189" i="4"/>
  <c r="H189" i="4"/>
  <c r="F190" i="4"/>
  <c r="G190" i="4"/>
  <c r="H190" i="4"/>
  <c r="F191" i="4"/>
  <c r="G191" i="4"/>
  <c r="H191" i="4"/>
  <c r="F192" i="4"/>
  <c r="G192" i="4"/>
  <c r="H192" i="4"/>
  <c r="F193" i="4"/>
  <c r="G193" i="4"/>
  <c r="H193" i="4"/>
  <c r="F194" i="4"/>
  <c r="G194" i="4"/>
  <c r="H194" i="4"/>
  <c r="F195" i="4"/>
  <c r="G195" i="4"/>
  <c r="H195" i="4"/>
  <c r="F196" i="4"/>
  <c r="G196" i="4"/>
  <c r="H196" i="4"/>
  <c r="F197" i="4"/>
  <c r="G197" i="4"/>
  <c r="H197" i="4"/>
  <c r="F198" i="4"/>
  <c r="G198" i="4"/>
  <c r="H198" i="4"/>
  <c r="F199" i="4"/>
  <c r="G199" i="4"/>
  <c r="H199" i="4"/>
  <c r="F200" i="4"/>
  <c r="G200" i="4"/>
  <c r="H200" i="4"/>
  <c r="F201" i="4"/>
  <c r="G201" i="4"/>
  <c r="H201" i="4"/>
  <c r="F202" i="4"/>
  <c r="G202" i="4"/>
  <c r="H202" i="4"/>
  <c r="F203" i="4"/>
  <c r="G203" i="4"/>
  <c r="H203" i="4"/>
  <c r="F204" i="4"/>
  <c r="G204" i="4"/>
  <c r="H204" i="4"/>
  <c r="F205" i="4"/>
  <c r="G205" i="4"/>
  <c r="H205" i="4"/>
  <c r="F206" i="4"/>
  <c r="G206" i="4"/>
  <c r="H206" i="4"/>
  <c r="F207" i="4"/>
  <c r="G207" i="4"/>
  <c r="H207" i="4"/>
  <c r="F208" i="4"/>
  <c r="G208" i="4"/>
  <c r="H208" i="4"/>
  <c r="F209" i="4"/>
  <c r="G209" i="4"/>
  <c r="H209" i="4"/>
  <c r="F210" i="4"/>
  <c r="G210" i="4"/>
  <c r="H210" i="4"/>
  <c r="F211" i="4"/>
  <c r="G211" i="4"/>
  <c r="H211" i="4"/>
  <c r="F212" i="4"/>
  <c r="G212" i="4"/>
  <c r="H212" i="4"/>
  <c r="F213" i="4"/>
  <c r="G213" i="4"/>
  <c r="H213" i="4"/>
  <c r="F214" i="4"/>
  <c r="G214" i="4"/>
  <c r="H214" i="4"/>
  <c r="F215" i="4"/>
  <c r="G215" i="4"/>
  <c r="H215" i="4"/>
  <c r="F216" i="4"/>
  <c r="G216" i="4"/>
  <c r="H216" i="4"/>
  <c r="F217" i="4"/>
  <c r="G217" i="4"/>
  <c r="H217" i="4"/>
  <c r="F218" i="4"/>
  <c r="G218" i="4"/>
  <c r="H218" i="4"/>
  <c r="F219" i="4"/>
  <c r="G219" i="4"/>
  <c r="H219" i="4"/>
  <c r="F220" i="4"/>
  <c r="G220" i="4"/>
  <c r="H220" i="4"/>
  <c r="F221" i="4"/>
  <c r="G221" i="4"/>
  <c r="H221" i="4"/>
  <c r="F222" i="4"/>
  <c r="G222" i="4"/>
  <c r="H222" i="4"/>
  <c r="F223" i="4"/>
  <c r="G223" i="4"/>
  <c r="H223" i="4"/>
  <c r="F224" i="4"/>
  <c r="G224" i="4"/>
  <c r="H224" i="4"/>
  <c r="F225" i="4"/>
  <c r="G225" i="4"/>
  <c r="H225" i="4"/>
  <c r="F226" i="4"/>
  <c r="G226" i="4"/>
  <c r="H226" i="4"/>
  <c r="F227" i="4"/>
  <c r="G227" i="4"/>
  <c r="H227" i="4"/>
  <c r="F228" i="4"/>
  <c r="G228" i="4"/>
  <c r="H228" i="4"/>
  <c r="F229" i="4"/>
  <c r="G229" i="4"/>
  <c r="H229" i="4"/>
  <c r="F230" i="4"/>
  <c r="G230" i="4"/>
  <c r="H230" i="4"/>
  <c r="F231" i="4"/>
  <c r="G231" i="4"/>
  <c r="H231" i="4"/>
  <c r="F232" i="4"/>
  <c r="G232" i="4"/>
  <c r="H232" i="4"/>
  <c r="F233" i="4"/>
  <c r="G233" i="4"/>
  <c r="H233" i="4"/>
  <c r="F234" i="4"/>
  <c r="G234" i="4"/>
  <c r="H234" i="4"/>
  <c r="F235" i="4"/>
  <c r="G235" i="4"/>
  <c r="H235" i="4"/>
  <c r="F236" i="4"/>
  <c r="G236" i="4"/>
  <c r="H236" i="4"/>
  <c r="F237" i="4"/>
  <c r="G237" i="4"/>
  <c r="H237" i="4"/>
  <c r="F238" i="4"/>
  <c r="G238" i="4"/>
  <c r="H238" i="4"/>
  <c r="F239" i="4"/>
  <c r="G239" i="4"/>
  <c r="H239" i="4"/>
  <c r="F240" i="4"/>
  <c r="G240" i="4"/>
  <c r="H240" i="4"/>
  <c r="F241" i="4"/>
  <c r="G241" i="4"/>
  <c r="H241" i="4"/>
  <c r="F242" i="4"/>
  <c r="G242" i="4"/>
  <c r="H242" i="4"/>
  <c r="F243" i="4"/>
  <c r="G243" i="4"/>
  <c r="H243" i="4"/>
  <c r="F244" i="4"/>
  <c r="G244" i="4"/>
  <c r="H244" i="4"/>
  <c r="F245" i="4"/>
  <c r="G245" i="4"/>
  <c r="H245" i="4"/>
  <c r="F246" i="4"/>
  <c r="G246" i="4"/>
  <c r="H246" i="4"/>
  <c r="F247" i="4"/>
  <c r="G247" i="4"/>
  <c r="H247" i="4"/>
  <c r="F248" i="4"/>
  <c r="G248" i="4"/>
  <c r="H248" i="4"/>
  <c r="F249" i="4"/>
  <c r="G249" i="4"/>
  <c r="H249" i="4"/>
  <c r="F250" i="4"/>
  <c r="G250" i="4"/>
  <c r="H250" i="4"/>
  <c r="F251" i="4"/>
  <c r="G251" i="4"/>
  <c r="H251" i="4"/>
  <c r="F252" i="4"/>
  <c r="G252" i="4"/>
  <c r="H252" i="4"/>
  <c r="F253" i="4"/>
  <c r="G253" i="4"/>
  <c r="H253" i="4"/>
  <c r="F254" i="4"/>
  <c r="G254" i="4"/>
  <c r="H254" i="4"/>
  <c r="F255" i="4"/>
  <c r="G255" i="4"/>
  <c r="H255" i="4"/>
  <c r="F256" i="4"/>
  <c r="G256" i="4"/>
  <c r="H256" i="4"/>
  <c r="F257" i="4"/>
  <c r="G257" i="4"/>
  <c r="H257" i="4"/>
  <c r="F258" i="4"/>
  <c r="G258" i="4"/>
  <c r="H258" i="4"/>
  <c r="F259" i="4"/>
  <c r="G259" i="4"/>
  <c r="H259" i="4"/>
  <c r="F260" i="4"/>
  <c r="G260" i="4"/>
  <c r="H260" i="4"/>
  <c r="F261" i="4"/>
  <c r="G261" i="4"/>
  <c r="H261" i="4"/>
  <c r="F262" i="4"/>
  <c r="G262" i="4"/>
  <c r="H262" i="4"/>
  <c r="F263" i="4"/>
  <c r="G263" i="4"/>
  <c r="H263" i="4"/>
  <c r="F264" i="4"/>
  <c r="G264" i="4"/>
  <c r="H264" i="4"/>
  <c r="F265" i="4"/>
  <c r="G265" i="4"/>
  <c r="H265" i="4"/>
  <c r="F266" i="4"/>
  <c r="G266" i="4"/>
  <c r="H266" i="4"/>
  <c r="F267" i="4"/>
  <c r="G267" i="4"/>
  <c r="H267" i="4"/>
  <c r="F268" i="4"/>
  <c r="G268" i="4"/>
  <c r="H268" i="4"/>
  <c r="F269" i="4"/>
  <c r="G269" i="4"/>
  <c r="H269" i="4"/>
  <c r="F270" i="4"/>
  <c r="G270" i="4"/>
  <c r="H270" i="4"/>
  <c r="F271" i="4"/>
  <c r="G271" i="4"/>
  <c r="H271" i="4"/>
  <c r="F272" i="4"/>
  <c r="G272" i="4"/>
  <c r="H272" i="4"/>
  <c r="F273" i="4"/>
  <c r="G273" i="4"/>
  <c r="H273" i="4"/>
  <c r="F274" i="4"/>
  <c r="G274" i="4"/>
  <c r="H274" i="4"/>
  <c r="F275" i="4"/>
  <c r="G275" i="4"/>
  <c r="H275" i="4"/>
  <c r="F276" i="4"/>
  <c r="G276" i="4"/>
  <c r="H276" i="4"/>
  <c r="F277" i="4"/>
  <c r="G277" i="4"/>
  <c r="H277" i="4"/>
  <c r="F278" i="4"/>
  <c r="G278" i="4"/>
  <c r="H278" i="4"/>
  <c r="F279" i="4"/>
  <c r="G279" i="4"/>
  <c r="H279" i="4"/>
  <c r="F280" i="4"/>
  <c r="G280" i="4"/>
  <c r="H280" i="4"/>
  <c r="F281" i="4"/>
  <c r="G281" i="4"/>
  <c r="H281" i="4"/>
  <c r="F282" i="4"/>
  <c r="G282" i="4"/>
  <c r="H282" i="4"/>
  <c r="F283" i="4"/>
  <c r="G283" i="4"/>
  <c r="H283" i="4"/>
  <c r="F284" i="4"/>
  <c r="G284" i="4"/>
  <c r="H284" i="4"/>
  <c r="F285" i="4"/>
  <c r="G285" i="4"/>
  <c r="H285" i="4"/>
  <c r="F286" i="4"/>
  <c r="G286" i="4"/>
  <c r="H286" i="4"/>
  <c r="F287" i="4"/>
  <c r="G287" i="4"/>
  <c r="H287" i="4"/>
  <c r="F288" i="4"/>
  <c r="G288" i="4"/>
  <c r="H288" i="4"/>
  <c r="F289" i="4"/>
  <c r="G289" i="4"/>
  <c r="H289" i="4"/>
  <c r="F290" i="4"/>
  <c r="G290" i="4"/>
  <c r="H290" i="4"/>
  <c r="F291" i="4"/>
  <c r="G291" i="4"/>
  <c r="H291" i="4"/>
  <c r="F292" i="4"/>
  <c r="G292" i="4"/>
  <c r="H292" i="4"/>
  <c r="F293" i="4"/>
  <c r="G293" i="4"/>
  <c r="H293" i="4"/>
  <c r="F294" i="4"/>
  <c r="G294" i="4"/>
  <c r="H294" i="4"/>
  <c r="F295" i="4"/>
  <c r="G295" i="4"/>
  <c r="H295" i="4"/>
  <c r="F296" i="4"/>
  <c r="G296" i="4"/>
  <c r="H296" i="4"/>
  <c r="F297" i="4"/>
  <c r="G297" i="4"/>
  <c r="H297" i="4"/>
  <c r="F298" i="4"/>
  <c r="G298" i="4"/>
  <c r="H298" i="4"/>
  <c r="F299" i="4"/>
  <c r="G299" i="4"/>
  <c r="H299" i="4"/>
  <c r="F300" i="4"/>
  <c r="G300" i="4"/>
  <c r="H300" i="4"/>
  <c r="F301" i="4"/>
  <c r="G301" i="4"/>
  <c r="H301" i="4"/>
  <c r="F302" i="4"/>
  <c r="G302" i="4"/>
  <c r="H302" i="4"/>
  <c r="F303" i="4"/>
  <c r="G303" i="4"/>
  <c r="H303" i="4"/>
  <c r="F304" i="4"/>
  <c r="G304" i="4"/>
  <c r="H304" i="4"/>
  <c r="F305" i="4"/>
  <c r="G305" i="4"/>
  <c r="H305" i="4"/>
  <c r="F306" i="4"/>
  <c r="G306" i="4"/>
  <c r="H306" i="4"/>
  <c r="F307" i="4"/>
  <c r="G307" i="4"/>
  <c r="H307" i="4"/>
  <c r="F308" i="4"/>
  <c r="G308" i="4"/>
  <c r="H308" i="4"/>
  <c r="F309" i="4"/>
  <c r="G309" i="4"/>
  <c r="H309" i="4"/>
  <c r="F310" i="4"/>
  <c r="G310" i="4"/>
  <c r="H310" i="4"/>
  <c r="F311" i="4"/>
  <c r="G311" i="4"/>
  <c r="H311" i="4"/>
  <c r="G2" i="4"/>
  <c r="H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2" i="4"/>
  <c r="J311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2" i="4"/>
  <c r="O3" i="4"/>
  <c r="P3" i="4"/>
  <c r="O4" i="4"/>
  <c r="P4" i="4"/>
  <c r="O5" i="4"/>
  <c r="P5" i="4"/>
  <c r="O6" i="4"/>
  <c r="P6" i="4"/>
  <c r="O7" i="4"/>
  <c r="P7" i="4"/>
  <c r="O8" i="4"/>
  <c r="P8" i="4"/>
  <c r="O9" i="4"/>
  <c r="P9" i="4"/>
  <c r="O10" i="4"/>
  <c r="P10" i="4"/>
  <c r="O11" i="4"/>
  <c r="P11" i="4"/>
  <c r="O12" i="4"/>
  <c r="P12" i="4"/>
  <c r="O13" i="4"/>
  <c r="P13" i="4"/>
  <c r="O14" i="4"/>
  <c r="P14" i="4"/>
  <c r="O15" i="4"/>
  <c r="P15" i="4"/>
  <c r="O16" i="4"/>
  <c r="P16" i="4"/>
  <c r="O17" i="4"/>
  <c r="P17" i="4"/>
  <c r="O18" i="4"/>
  <c r="P18" i="4"/>
  <c r="O19" i="4"/>
  <c r="P19" i="4"/>
  <c r="O20" i="4"/>
  <c r="P20" i="4"/>
  <c r="O21" i="4"/>
  <c r="P21" i="4"/>
  <c r="O22" i="4"/>
  <c r="P22" i="4"/>
  <c r="O23" i="4"/>
  <c r="P23" i="4"/>
  <c r="O24" i="4"/>
  <c r="P24" i="4"/>
  <c r="O25" i="4"/>
  <c r="P25" i="4"/>
  <c r="O26" i="4"/>
  <c r="P26" i="4"/>
  <c r="O27" i="4"/>
  <c r="P27" i="4"/>
  <c r="O28" i="4"/>
  <c r="P28" i="4"/>
  <c r="O29" i="4"/>
  <c r="P29" i="4"/>
  <c r="O30" i="4"/>
  <c r="P30" i="4"/>
  <c r="O31" i="4"/>
  <c r="P31" i="4"/>
  <c r="O32" i="4"/>
  <c r="P32" i="4"/>
  <c r="O33" i="4"/>
  <c r="P33" i="4"/>
  <c r="O34" i="4"/>
  <c r="P34" i="4"/>
  <c r="O35" i="4"/>
  <c r="P35" i="4"/>
  <c r="O36" i="4"/>
  <c r="P36" i="4"/>
  <c r="O37" i="4"/>
  <c r="P37" i="4"/>
  <c r="O38" i="4"/>
  <c r="P38" i="4"/>
  <c r="O39" i="4"/>
  <c r="P39" i="4"/>
  <c r="O40" i="4"/>
  <c r="P40" i="4"/>
  <c r="O41" i="4"/>
  <c r="P41" i="4"/>
  <c r="O42" i="4"/>
  <c r="P42" i="4"/>
  <c r="O43" i="4"/>
  <c r="P43" i="4"/>
  <c r="O44" i="4"/>
  <c r="P44" i="4"/>
  <c r="O45" i="4"/>
  <c r="P45" i="4"/>
  <c r="O46" i="4"/>
  <c r="P46" i="4"/>
  <c r="O47" i="4"/>
  <c r="P47" i="4"/>
  <c r="O48" i="4"/>
  <c r="P48" i="4"/>
  <c r="O49" i="4"/>
  <c r="P49" i="4"/>
  <c r="O50" i="4"/>
  <c r="P50" i="4"/>
  <c r="O51" i="4"/>
  <c r="P51" i="4"/>
  <c r="O52" i="4"/>
  <c r="P52" i="4"/>
  <c r="O53" i="4"/>
  <c r="P53" i="4"/>
  <c r="O54" i="4"/>
  <c r="P54" i="4"/>
  <c r="O55" i="4"/>
  <c r="P55" i="4"/>
  <c r="O56" i="4"/>
  <c r="P56" i="4"/>
  <c r="O57" i="4"/>
  <c r="P57" i="4"/>
  <c r="O58" i="4"/>
  <c r="P58" i="4"/>
  <c r="O59" i="4"/>
  <c r="P59" i="4"/>
  <c r="O60" i="4"/>
  <c r="P60" i="4"/>
  <c r="O61" i="4"/>
  <c r="P61" i="4"/>
  <c r="O62" i="4"/>
  <c r="P62" i="4"/>
  <c r="O63" i="4"/>
  <c r="P63" i="4"/>
  <c r="O64" i="4"/>
  <c r="P64" i="4"/>
  <c r="O65" i="4"/>
  <c r="P65" i="4"/>
  <c r="O66" i="4"/>
  <c r="P66" i="4"/>
  <c r="O67" i="4"/>
  <c r="P67" i="4"/>
  <c r="O68" i="4"/>
  <c r="P68" i="4"/>
  <c r="O69" i="4"/>
  <c r="P69" i="4"/>
  <c r="O70" i="4"/>
  <c r="P70" i="4"/>
  <c r="O71" i="4"/>
  <c r="P71" i="4"/>
  <c r="O72" i="4"/>
  <c r="P72" i="4"/>
  <c r="O73" i="4"/>
  <c r="P73" i="4"/>
  <c r="O74" i="4"/>
  <c r="P74" i="4"/>
  <c r="O75" i="4"/>
  <c r="P75" i="4"/>
  <c r="O76" i="4"/>
  <c r="P76" i="4"/>
  <c r="O77" i="4"/>
  <c r="P77" i="4"/>
  <c r="O78" i="4"/>
  <c r="P78" i="4"/>
  <c r="O79" i="4"/>
  <c r="P79" i="4"/>
  <c r="O80" i="4"/>
  <c r="P80" i="4"/>
  <c r="O81" i="4"/>
  <c r="P81" i="4"/>
  <c r="O82" i="4"/>
  <c r="P82" i="4"/>
  <c r="O83" i="4"/>
  <c r="P83" i="4"/>
  <c r="O84" i="4"/>
  <c r="P84" i="4"/>
  <c r="O85" i="4"/>
  <c r="P85" i="4"/>
  <c r="O86" i="4"/>
  <c r="P86" i="4"/>
  <c r="O87" i="4"/>
  <c r="P87" i="4"/>
  <c r="O88" i="4"/>
  <c r="P88" i="4"/>
  <c r="O89" i="4"/>
  <c r="P89" i="4"/>
  <c r="O90" i="4"/>
  <c r="P90" i="4"/>
  <c r="O91" i="4"/>
  <c r="P91" i="4"/>
  <c r="O92" i="4"/>
  <c r="P92" i="4"/>
  <c r="O93" i="4"/>
  <c r="P93" i="4"/>
  <c r="O94" i="4"/>
  <c r="P94" i="4"/>
  <c r="O95" i="4"/>
  <c r="P95" i="4"/>
  <c r="O96" i="4"/>
  <c r="P96" i="4"/>
  <c r="O97" i="4"/>
  <c r="P97" i="4"/>
  <c r="O98" i="4"/>
  <c r="P98" i="4"/>
  <c r="O99" i="4"/>
  <c r="P99" i="4"/>
  <c r="O100" i="4"/>
  <c r="P100" i="4"/>
  <c r="O101" i="4"/>
  <c r="P101" i="4"/>
  <c r="O102" i="4"/>
  <c r="P102" i="4"/>
  <c r="O103" i="4"/>
  <c r="P103" i="4"/>
  <c r="O104" i="4"/>
  <c r="P104" i="4"/>
  <c r="O105" i="4"/>
  <c r="P105" i="4"/>
  <c r="O106" i="4"/>
  <c r="P106" i="4"/>
  <c r="O107" i="4"/>
  <c r="P107" i="4"/>
  <c r="O108" i="4"/>
  <c r="P108" i="4"/>
  <c r="O109" i="4"/>
  <c r="P109" i="4"/>
  <c r="O110" i="4"/>
  <c r="P110" i="4"/>
  <c r="O111" i="4"/>
  <c r="P111" i="4"/>
  <c r="O112" i="4"/>
  <c r="P112" i="4"/>
  <c r="O113" i="4"/>
  <c r="P113" i="4"/>
  <c r="O114" i="4"/>
  <c r="P114" i="4"/>
  <c r="O115" i="4"/>
  <c r="P115" i="4"/>
  <c r="O116" i="4"/>
  <c r="P116" i="4"/>
  <c r="O117" i="4"/>
  <c r="P117" i="4"/>
  <c r="O118" i="4"/>
  <c r="P118" i="4"/>
  <c r="O119" i="4"/>
  <c r="P119" i="4"/>
  <c r="O120" i="4"/>
  <c r="P120" i="4"/>
  <c r="O121" i="4"/>
  <c r="P121" i="4"/>
  <c r="O122" i="4"/>
  <c r="P122" i="4"/>
  <c r="O123" i="4"/>
  <c r="P123" i="4"/>
  <c r="O124" i="4"/>
  <c r="P124" i="4"/>
  <c r="O125" i="4"/>
  <c r="P125" i="4"/>
  <c r="O126" i="4"/>
  <c r="P126" i="4"/>
  <c r="O127" i="4"/>
  <c r="P127" i="4"/>
  <c r="O128" i="4"/>
  <c r="P128" i="4"/>
  <c r="O129" i="4"/>
  <c r="P129" i="4"/>
  <c r="O130" i="4"/>
  <c r="P130" i="4"/>
  <c r="O131" i="4"/>
  <c r="P131" i="4"/>
  <c r="O132" i="4"/>
  <c r="P132" i="4"/>
  <c r="O133" i="4"/>
  <c r="P133" i="4"/>
  <c r="O134" i="4"/>
  <c r="P134" i="4"/>
  <c r="O135" i="4"/>
  <c r="P135" i="4"/>
  <c r="O136" i="4"/>
  <c r="P136" i="4"/>
  <c r="O137" i="4"/>
  <c r="P137" i="4"/>
  <c r="O138" i="4"/>
  <c r="P138" i="4"/>
  <c r="O139" i="4"/>
  <c r="P139" i="4"/>
  <c r="O140" i="4"/>
  <c r="P140" i="4"/>
  <c r="O141" i="4"/>
  <c r="P141" i="4"/>
  <c r="O142" i="4"/>
  <c r="P142" i="4"/>
  <c r="O143" i="4"/>
  <c r="P143" i="4"/>
  <c r="O144" i="4"/>
  <c r="P144" i="4"/>
  <c r="O145" i="4"/>
  <c r="P145" i="4"/>
  <c r="O146" i="4"/>
  <c r="P146" i="4"/>
  <c r="O147" i="4"/>
  <c r="P147" i="4"/>
  <c r="O148" i="4"/>
  <c r="P148" i="4"/>
  <c r="O149" i="4"/>
  <c r="P149" i="4"/>
  <c r="O150" i="4"/>
  <c r="P150" i="4"/>
  <c r="O151" i="4"/>
  <c r="P151" i="4"/>
  <c r="O152" i="4"/>
  <c r="P152" i="4"/>
  <c r="O153" i="4"/>
  <c r="P153" i="4"/>
  <c r="O154" i="4"/>
  <c r="P154" i="4"/>
  <c r="O155" i="4"/>
  <c r="P155" i="4"/>
  <c r="O156" i="4"/>
  <c r="P156" i="4"/>
  <c r="O157" i="4"/>
  <c r="P157" i="4"/>
  <c r="O158" i="4"/>
  <c r="P158" i="4"/>
  <c r="O159" i="4"/>
  <c r="P159" i="4"/>
  <c r="O160" i="4"/>
  <c r="P160" i="4"/>
  <c r="O161" i="4"/>
  <c r="P161" i="4"/>
  <c r="O162" i="4"/>
  <c r="P162" i="4"/>
  <c r="O163" i="4"/>
  <c r="P163" i="4"/>
  <c r="O164" i="4"/>
  <c r="P164" i="4"/>
  <c r="O165" i="4"/>
  <c r="P165" i="4"/>
  <c r="O166" i="4"/>
  <c r="P166" i="4"/>
  <c r="O167" i="4"/>
  <c r="P167" i="4"/>
  <c r="O168" i="4"/>
  <c r="P168" i="4"/>
  <c r="O169" i="4"/>
  <c r="P169" i="4"/>
  <c r="O170" i="4"/>
  <c r="P170" i="4"/>
  <c r="O171" i="4"/>
  <c r="P171" i="4"/>
  <c r="O172" i="4"/>
  <c r="P172" i="4"/>
  <c r="O173" i="4"/>
  <c r="P173" i="4"/>
  <c r="O174" i="4"/>
  <c r="P174" i="4"/>
  <c r="O175" i="4"/>
  <c r="P175" i="4"/>
  <c r="O176" i="4"/>
  <c r="P176" i="4"/>
  <c r="O177" i="4"/>
  <c r="P177" i="4"/>
  <c r="O178" i="4"/>
  <c r="P178" i="4"/>
  <c r="O179" i="4"/>
  <c r="P179" i="4"/>
  <c r="O180" i="4"/>
  <c r="P180" i="4"/>
  <c r="O181" i="4"/>
  <c r="P181" i="4"/>
  <c r="O182" i="4"/>
  <c r="P182" i="4"/>
  <c r="O183" i="4"/>
  <c r="P183" i="4"/>
  <c r="O184" i="4"/>
  <c r="P184" i="4"/>
  <c r="O185" i="4"/>
  <c r="P185" i="4"/>
  <c r="O186" i="4"/>
  <c r="P186" i="4"/>
  <c r="O187" i="4"/>
  <c r="P187" i="4"/>
  <c r="O188" i="4"/>
  <c r="P188" i="4"/>
  <c r="O189" i="4"/>
  <c r="P189" i="4"/>
  <c r="O190" i="4"/>
  <c r="P190" i="4"/>
  <c r="O191" i="4"/>
  <c r="P191" i="4"/>
  <c r="O192" i="4"/>
  <c r="P192" i="4"/>
  <c r="O193" i="4"/>
  <c r="P193" i="4"/>
  <c r="O194" i="4"/>
  <c r="P194" i="4"/>
  <c r="O195" i="4"/>
  <c r="P195" i="4"/>
  <c r="O196" i="4"/>
  <c r="P196" i="4"/>
  <c r="O197" i="4"/>
  <c r="P197" i="4"/>
  <c r="O198" i="4"/>
  <c r="P198" i="4"/>
  <c r="O199" i="4"/>
  <c r="P199" i="4"/>
  <c r="O200" i="4"/>
  <c r="P200" i="4"/>
  <c r="O201" i="4"/>
  <c r="P201" i="4"/>
  <c r="O202" i="4"/>
  <c r="P202" i="4"/>
  <c r="O203" i="4"/>
  <c r="P203" i="4"/>
  <c r="O204" i="4"/>
  <c r="P204" i="4"/>
  <c r="O205" i="4"/>
  <c r="P205" i="4"/>
  <c r="O206" i="4"/>
  <c r="P206" i="4"/>
  <c r="O207" i="4"/>
  <c r="P207" i="4"/>
  <c r="O208" i="4"/>
  <c r="P208" i="4"/>
  <c r="O209" i="4"/>
  <c r="P209" i="4"/>
  <c r="O210" i="4"/>
  <c r="P210" i="4"/>
  <c r="O211" i="4"/>
  <c r="P211" i="4"/>
  <c r="O212" i="4"/>
  <c r="P212" i="4"/>
  <c r="O213" i="4"/>
  <c r="P213" i="4"/>
  <c r="O214" i="4"/>
  <c r="P214" i="4"/>
  <c r="O215" i="4"/>
  <c r="P215" i="4"/>
  <c r="O216" i="4"/>
  <c r="P216" i="4"/>
  <c r="O217" i="4"/>
  <c r="P217" i="4"/>
  <c r="O218" i="4"/>
  <c r="P218" i="4"/>
  <c r="O219" i="4"/>
  <c r="P219" i="4"/>
  <c r="O220" i="4"/>
  <c r="P220" i="4"/>
  <c r="O221" i="4"/>
  <c r="P221" i="4"/>
  <c r="O222" i="4"/>
  <c r="P222" i="4"/>
  <c r="O223" i="4"/>
  <c r="P223" i="4"/>
  <c r="O224" i="4"/>
  <c r="P224" i="4"/>
  <c r="O225" i="4"/>
  <c r="P225" i="4"/>
  <c r="O226" i="4"/>
  <c r="P226" i="4"/>
  <c r="O227" i="4"/>
  <c r="P227" i="4"/>
  <c r="O228" i="4"/>
  <c r="P228" i="4"/>
  <c r="O229" i="4"/>
  <c r="P229" i="4"/>
  <c r="O230" i="4"/>
  <c r="P230" i="4"/>
  <c r="O231" i="4"/>
  <c r="P231" i="4"/>
  <c r="O232" i="4"/>
  <c r="P232" i="4"/>
  <c r="O233" i="4"/>
  <c r="P233" i="4"/>
  <c r="O234" i="4"/>
  <c r="P234" i="4"/>
  <c r="O235" i="4"/>
  <c r="P235" i="4"/>
  <c r="O236" i="4"/>
  <c r="P236" i="4"/>
  <c r="O237" i="4"/>
  <c r="P237" i="4"/>
  <c r="O238" i="4"/>
  <c r="P238" i="4"/>
  <c r="O239" i="4"/>
  <c r="P239" i="4"/>
  <c r="O240" i="4"/>
  <c r="P240" i="4"/>
  <c r="O241" i="4"/>
  <c r="P241" i="4"/>
  <c r="O242" i="4"/>
  <c r="P242" i="4"/>
  <c r="O243" i="4"/>
  <c r="P243" i="4"/>
  <c r="O244" i="4"/>
  <c r="P244" i="4"/>
  <c r="O245" i="4"/>
  <c r="P245" i="4"/>
  <c r="O246" i="4"/>
  <c r="P246" i="4"/>
  <c r="O247" i="4"/>
  <c r="P247" i="4"/>
  <c r="O248" i="4"/>
  <c r="P248" i="4"/>
  <c r="O249" i="4"/>
  <c r="P249" i="4"/>
  <c r="O250" i="4"/>
  <c r="P250" i="4"/>
  <c r="O251" i="4"/>
  <c r="P251" i="4"/>
  <c r="O252" i="4"/>
  <c r="P252" i="4"/>
  <c r="O253" i="4"/>
  <c r="P253" i="4"/>
  <c r="O254" i="4"/>
  <c r="P254" i="4"/>
  <c r="O255" i="4"/>
  <c r="P255" i="4"/>
  <c r="O256" i="4"/>
  <c r="P256" i="4"/>
  <c r="O257" i="4"/>
  <c r="P257" i="4"/>
  <c r="O258" i="4"/>
  <c r="P258" i="4"/>
  <c r="O259" i="4"/>
  <c r="P259" i="4"/>
  <c r="O260" i="4"/>
  <c r="P260" i="4"/>
  <c r="O261" i="4"/>
  <c r="P261" i="4"/>
  <c r="O262" i="4"/>
  <c r="P262" i="4"/>
  <c r="O263" i="4"/>
  <c r="P263" i="4"/>
  <c r="O264" i="4"/>
  <c r="P264" i="4"/>
  <c r="O265" i="4"/>
  <c r="P265" i="4"/>
  <c r="O266" i="4"/>
  <c r="P266" i="4"/>
  <c r="O267" i="4"/>
  <c r="P267" i="4"/>
  <c r="O268" i="4"/>
  <c r="P268" i="4"/>
  <c r="O269" i="4"/>
  <c r="P269" i="4"/>
  <c r="O270" i="4"/>
  <c r="P270" i="4"/>
  <c r="O271" i="4"/>
  <c r="P271" i="4"/>
  <c r="O272" i="4"/>
  <c r="P272" i="4"/>
  <c r="O273" i="4"/>
  <c r="P273" i="4"/>
  <c r="O274" i="4"/>
  <c r="P274" i="4"/>
  <c r="O275" i="4"/>
  <c r="P275" i="4"/>
  <c r="O276" i="4"/>
  <c r="P276" i="4"/>
  <c r="O277" i="4"/>
  <c r="P277" i="4"/>
  <c r="O278" i="4"/>
  <c r="P278" i="4"/>
  <c r="O279" i="4"/>
  <c r="P279" i="4"/>
  <c r="O280" i="4"/>
  <c r="P280" i="4"/>
  <c r="O281" i="4"/>
  <c r="P281" i="4"/>
  <c r="O282" i="4"/>
  <c r="P282" i="4"/>
  <c r="O283" i="4"/>
  <c r="P283" i="4"/>
  <c r="O284" i="4"/>
  <c r="P284" i="4"/>
  <c r="O285" i="4"/>
  <c r="P285" i="4"/>
  <c r="O286" i="4"/>
  <c r="P286" i="4"/>
  <c r="O287" i="4"/>
  <c r="P287" i="4"/>
  <c r="O288" i="4"/>
  <c r="P288" i="4"/>
  <c r="O289" i="4"/>
  <c r="P289" i="4"/>
  <c r="O290" i="4"/>
  <c r="P290" i="4"/>
  <c r="O291" i="4"/>
  <c r="P291" i="4"/>
  <c r="O292" i="4"/>
  <c r="P292" i="4"/>
  <c r="O293" i="4"/>
  <c r="P293" i="4"/>
  <c r="O294" i="4"/>
  <c r="P294" i="4"/>
  <c r="O295" i="4"/>
  <c r="P295" i="4"/>
  <c r="O296" i="4"/>
  <c r="P296" i="4"/>
  <c r="O297" i="4"/>
  <c r="P297" i="4"/>
  <c r="O298" i="4"/>
  <c r="P298" i="4"/>
  <c r="O299" i="4"/>
  <c r="P299" i="4"/>
  <c r="O300" i="4"/>
  <c r="P300" i="4"/>
  <c r="O301" i="4"/>
  <c r="P301" i="4"/>
  <c r="O302" i="4"/>
  <c r="P302" i="4"/>
  <c r="O303" i="4"/>
  <c r="P303" i="4"/>
  <c r="O304" i="4"/>
  <c r="P304" i="4"/>
  <c r="O305" i="4"/>
  <c r="P305" i="4"/>
  <c r="O306" i="4"/>
  <c r="P306" i="4"/>
  <c r="O307" i="4"/>
  <c r="P307" i="4"/>
  <c r="O308" i="4"/>
  <c r="P308" i="4"/>
  <c r="O309" i="4"/>
  <c r="P309" i="4"/>
  <c r="O310" i="4"/>
  <c r="P310" i="4"/>
  <c r="O311" i="4"/>
  <c r="P311" i="4"/>
  <c r="P2" i="4"/>
  <c r="O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2" i="4"/>
  <c r="D31" i="6" l="1"/>
  <c r="D19" i="6"/>
  <c r="D27" i="6"/>
  <c r="H15" i="6"/>
  <c r="H20" i="6" a="1"/>
  <c r="H20" i="6" s="1"/>
  <c r="H28" i="6" a="1"/>
  <c r="H28" i="6" s="1"/>
  <c r="H16" i="6"/>
  <c r="H36" i="6" a="1"/>
  <c r="H36" i="6" s="1"/>
  <c r="H23" i="6"/>
  <c r="H24" i="6" a="1"/>
  <c r="H24" i="6" s="1"/>
  <c r="L291" i="8" s="1"/>
  <c r="H32" i="6" a="1"/>
  <c r="H32" i="6" s="1"/>
  <c r="H35" i="6"/>
  <c r="L139" i="8" s="1"/>
  <c r="D28" i="6" a="1"/>
  <c r="D28" i="6" s="1"/>
  <c r="D24" i="6" a="1"/>
  <c r="D24" i="6" s="1"/>
  <c r="D15" i="6"/>
  <c r="D16" i="6"/>
  <c r="D36" i="6" a="1"/>
  <c r="D36" i="6" s="1"/>
  <c r="D23" i="6"/>
  <c r="H96" i="8" s="1"/>
  <c r="D20" i="6" a="1"/>
  <c r="D20" i="6" s="1"/>
  <c r="D32" i="6" a="1"/>
  <c r="D32" i="6" s="1"/>
  <c r="H179" i="8" s="1"/>
  <c r="H76" i="8"/>
  <c r="D35" i="6"/>
  <c r="H19" i="6"/>
  <c r="L256" i="8" s="1"/>
  <c r="H27" i="6"/>
  <c r="H243" i="8"/>
  <c r="H109" i="8"/>
  <c r="L251" i="8"/>
  <c r="L19" i="8"/>
  <c r="H31" i="6"/>
  <c r="M4" i="7"/>
  <c r="Q4" i="7"/>
  <c r="J4" i="7"/>
  <c r="N4" i="7"/>
  <c r="R4" i="7"/>
  <c r="K4" i="7"/>
  <c r="U4" i="8" s="1"/>
  <c r="O4" i="7"/>
  <c r="P4" i="7"/>
  <c r="I4" i="7"/>
  <c r="G4" i="7"/>
  <c r="F4" i="7"/>
  <c r="K8" i="7"/>
  <c r="U8" i="8" s="1"/>
  <c r="P8" i="7"/>
  <c r="M8" i="7"/>
  <c r="Q8" i="7"/>
  <c r="N8" i="7"/>
  <c r="R8" i="7"/>
  <c r="J8" i="7"/>
  <c r="O8" i="7"/>
  <c r="I8" i="7"/>
  <c r="G8" i="7"/>
  <c r="F8" i="7"/>
  <c r="K12" i="7"/>
  <c r="U12" i="8" s="1"/>
  <c r="O12" i="7"/>
  <c r="P12" i="7"/>
  <c r="M12" i="7"/>
  <c r="Q12" i="7"/>
  <c r="J12" i="7"/>
  <c r="N12" i="7"/>
  <c r="R12" i="7"/>
  <c r="I12" i="7"/>
  <c r="G12" i="7"/>
  <c r="F12" i="7"/>
  <c r="K16" i="7"/>
  <c r="U16" i="8" s="1"/>
  <c r="O16" i="7"/>
  <c r="P16" i="7"/>
  <c r="M16" i="7"/>
  <c r="Q16" i="7"/>
  <c r="J16" i="7"/>
  <c r="N16" i="7"/>
  <c r="R16" i="7"/>
  <c r="I16" i="7"/>
  <c r="G16" i="7"/>
  <c r="F16" i="7"/>
  <c r="K20" i="7"/>
  <c r="U20" i="8" s="1"/>
  <c r="O20" i="7"/>
  <c r="P20" i="7"/>
  <c r="M20" i="7"/>
  <c r="Q20" i="7"/>
  <c r="J20" i="7"/>
  <c r="N20" i="7"/>
  <c r="R20" i="7"/>
  <c r="I20" i="7"/>
  <c r="G20" i="7"/>
  <c r="F20" i="7"/>
  <c r="P24" i="7"/>
  <c r="M24" i="7"/>
  <c r="Q24" i="7"/>
  <c r="J24" i="7"/>
  <c r="N24" i="7"/>
  <c r="R24" i="7"/>
  <c r="O24" i="7"/>
  <c r="K24" i="7"/>
  <c r="U24" i="8" s="1"/>
  <c r="I24" i="7"/>
  <c r="G24" i="7"/>
  <c r="F24" i="7"/>
  <c r="P28" i="7"/>
  <c r="M28" i="7"/>
  <c r="Q28" i="7"/>
  <c r="J28" i="7"/>
  <c r="N28" i="7"/>
  <c r="R28" i="7"/>
  <c r="O28" i="7"/>
  <c r="K28" i="7"/>
  <c r="U28" i="8" s="1"/>
  <c r="I28" i="7"/>
  <c r="G28" i="7"/>
  <c r="F28" i="7"/>
  <c r="P32" i="7"/>
  <c r="M32" i="7"/>
  <c r="Q32" i="7"/>
  <c r="J32" i="7"/>
  <c r="N32" i="7"/>
  <c r="R32" i="7"/>
  <c r="O32" i="7"/>
  <c r="K32" i="7"/>
  <c r="U32" i="8" s="1"/>
  <c r="I32" i="7"/>
  <c r="G32" i="7"/>
  <c r="F32" i="7"/>
  <c r="P36" i="7"/>
  <c r="M36" i="7"/>
  <c r="Q36" i="7"/>
  <c r="J36" i="7"/>
  <c r="N36" i="7"/>
  <c r="R36" i="7"/>
  <c r="O36" i="7"/>
  <c r="K36" i="7"/>
  <c r="U36" i="8" s="1"/>
  <c r="I36" i="7"/>
  <c r="G36" i="7"/>
  <c r="F36" i="7"/>
  <c r="P40" i="7"/>
  <c r="M40" i="7"/>
  <c r="Q40" i="7"/>
  <c r="J40" i="7"/>
  <c r="N40" i="7"/>
  <c r="R40" i="7"/>
  <c r="O40" i="7"/>
  <c r="K40" i="7"/>
  <c r="U40" i="8" s="1"/>
  <c r="I40" i="7"/>
  <c r="G40" i="7"/>
  <c r="F40" i="7"/>
  <c r="P44" i="7"/>
  <c r="J44" i="7"/>
  <c r="N44" i="7"/>
  <c r="R44" i="7"/>
  <c r="K44" i="7"/>
  <c r="U44" i="8" s="1"/>
  <c r="Q44" i="7"/>
  <c r="M44" i="7"/>
  <c r="O44" i="7"/>
  <c r="I44" i="7"/>
  <c r="G44" i="7"/>
  <c r="F44" i="7"/>
  <c r="K48" i="7"/>
  <c r="U48" i="8" s="1"/>
  <c r="O48" i="7"/>
  <c r="P48" i="7"/>
  <c r="M48" i="7"/>
  <c r="Q48" i="7"/>
  <c r="N48" i="7"/>
  <c r="R48" i="7"/>
  <c r="J48" i="7"/>
  <c r="I48" i="7"/>
  <c r="G48" i="7"/>
  <c r="F48" i="7"/>
  <c r="K52" i="7"/>
  <c r="U52" i="8" s="1"/>
  <c r="O52" i="7"/>
  <c r="P52" i="7"/>
  <c r="M52" i="7"/>
  <c r="Q52" i="7"/>
  <c r="N52" i="7"/>
  <c r="R52" i="7"/>
  <c r="J52" i="7"/>
  <c r="I52" i="7"/>
  <c r="G52" i="7"/>
  <c r="F52" i="7"/>
  <c r="K56" i="7"/>
  <c r="U56" i="8" s="1"/>
  <c r="O56" i="7"/>
  <c r="P56" i="7"/>
  <c r="M56" i="7"/>
  <c r="Q56" i="7"/>
  <c r="N56" i="7"/>
  <c r="R56" i="7"/>
  <c r="J56" i="7"/>
  <c r="I56" i="7"/>
  <c r="G56" i="7"/>
  <c r="F56" i="7"/>
  <c r="K60" i="7"/>
  <c r="U60" i="8" s="1"/>
  <c r="O60" i="7"/>
  <c r="P60" i="7"/>
  <c r="M60" i="7"/>
  <c r="Q60" i="7"/>
  <c r="N60" i="7"/>
  <c r="R60" i="7"/>
  <c r="J60" i="7"/>
  <c r="I60" i="7"/>
  <c r="G60" i="7"/>
  <c r="F60" i="7"/>
  <c r="K64" i="7"/>
  <c r="U64" i="8" s="1"/>
  <c r="O64" i="7"/>
  <c r="P64" i="7"/>
  <c r="M64" i="7"/>
  <c r="Q64" i="7"/>
  <c r="N64" i="7"/>
  <c r="R64" i="7"/>
  <c r="J64" i="7"/>
  <c r="I64" i="7"/>
  <c r="G64" i="7"/>
  <c r="F64" i="7"/>
  <c r="K68" i="7"/>
  <c r="U68" i="8" s="1"/>
  <c r="O68" i="7"/>
  <c r="P68" i="7"/>
  <c r="M68" i="7"/>
  <c r="Q68" i="7"/>
  <c r="N68" i="7"/>
  <c r="R68" i="7"/>
  <c r="J68" i="7"/>
  <c r="I68" i="7"/>
  <c r="G68" i="7"/>
  <c r="F68" i="7"/>
  <c r="P72" i="7"/>
  <c r="M72" i="7"/>
  <c r="Q72" i="7"/>
  <c r="K72" i="7"/>
  <c r="U72" i="8" s="1"/>
  <c r="R72" i="7"/>
  <c r="J72" i="7"/>
  <c r="O72" i="7"/>
  <c r="N72" i="7"/>
  <c r="I72" i="7"/>
  <c r="G72" i="7"/>
  <c r="F72" i="7"/>
  <c r="P76" i="7"/>
  <c r="M76" i="7"/>
  <c r="Q76" i="7"/>
  <c r="K76" i="7"/>
  <c r="U76" i="8" s="1"/>
  <c r="R76" i="7"/>
  <c r="J76" i="7"/>
  <c r="O76" i="7"/>
  <c r="N76" i="7"/>
  <c r="I76" i="7"/>
  <c r="G76" i="7"/>
  <c r="F76" i="7"/>
  <c r="P80" i="7"/>
  <c r="M80" i="7"/>
  <c r="Q80" i="7"/>
  <c r="K80" i="7"/>
  <c r="U80" i="8" s="1"/>
  <c r="R80" i="7"/>
  <c r="J80" i="7"/>
  <c r="O80" i="7"/>
  <c r="N80" i="7"/>
  <c r="I80" i="7"/>
  <c r="G80" i="7"/>
  <c r="F80" i="7"/>
  <c r="P84" i="7"/>
  <c r="M84" i="7"/>
  <c r="R84" i="7"/>
  <c r="Q84" i="7"/>
  <c r="N84" i="7"/>
  <c r="J84" i="7"/>
  <c r="O84" i="7"/>
  <c r="K84" i="7"/>
  <c r="U84" i="8" s="1"/>
  <c r="I84" i="7"/>
  <c r="G84" i="7"/>
  <c r="F84" i="7"/>
  <c r="M88" i="7"/>
  <c r="Q88" i="7"/>
  <c r="P88" i="7"/>
  <c r="N88" i="7"/>
  <c r="J88" i="7"/>
  <c r="O88" i="7"/>
  <c r="K88" i="7"/>
  <c r="U88" i="8" s="1"/>
  <c r="R88" i="7"/>
  <c r="I88" i="7"/>
  <c r="G88" i="7"/>
  <c r="F88" i="7"/>
  <c r="M92" i="7"/>
  <c r="Q92" i="7"/>
  <c r="P92" i="7"/>
  <c r="N92" i="7"/>
  <c r="J92" i="7"/>
  <c r="O92" i="7"/>
  <c r="K92" i="7"/>
  <c r="U92" i="8" s="1"/>
  <c r="R92" i="7"/>
  <c r="I92" i="7"/>
  <c r="G92" i="7"/>
  <c r="F92" i="7"/>
  <c r="M96" i="7"/>
  <c r="Q96" i="7"/>
  <c r="P96" i="7"/>
  <c r="N96" i="7"/>
  <c r="J96" i="7"/>
  <c r="O96" i="7"/>
  <c r="K96" i="7"/>
  <c r="U96" i="8" s="1"/>
  <c r="R96" i="7"/>
  <c r="I96" i="7"/>
  <c r="G96" i="7"/>
  <c r="F96" i="7"/>
  <c r="M100" i="7"/>
  <c r="Q100" i="7"/>
  <c r="P100" i="7"/>
  <c r="N100" i="7"/>
  <c r="J100" i="7"/>
  <c r="O100" i="7"/>
  <c r="K100" i="7"/>
  <c r="U100" i="8" s="1"/>
  <c r="R100" i="7"/>
  <c r="I100" i="7"/>
  <c r="G100" i="7"/>
  <c r="F100" i="7"/>
  <c r="P104" i="7"/>
  <c r="J104" i="7"/>
  <c r="N104" i="7"/>
  <c r="K104" i="7"/>
  <c r="U104" i="8" s="1"/>
  <c r="O104" i="7"/>
  <c r="Q104" i="7"/>
  <c r="M104" i="7"/>
  <c r="R104" i="7"/>
  <c r="I104" i="7"/>
  <c r="G104" i="7"/>
  <c r="F104" i="7"/>
  <c r="P108" i="7"/>
  <c r="J108" i="7"/>
  <c r="N108" i="7"/>
  <c r="K108" i="7"/>
  <c r="U108" i="8" s="1"/>
  <c r="O108" i="7"/>
  <c r="Q108" i="7"/>
  <c r="M108" i="7"/>
  <c r="R108" i="7"/>
  <c r="I108" i="7"/>
  <c r="G108" i="7"/>
  <c r="F108" i="7"/>
  <c r="J112" i="7"/>
  <c r="N112" i="7"/>
  <c r="R112" i="7"/>
  <c r="K112" i="7"/>
  <c r="U112" i="8" s="1"/>
  <c r="O112" i="7"/>
  <c r="P112" i="7"/>
  <c r="M112" i="7"/>
  <c r="Q112" i="7"/>
  <c r="I112" i="7"/>
  <c r="G112" i="7"/>
  <c r="F112" i="7"/>
  <c r="J116" i="7"/>
  <c r="N116" i="7"/>
  <c r="R116" i="7"/>
  <c r="K116" i="7"/>
  <c r="U116" i="8" s="1"/>
  <c r="O116" i="7"/>
  <c r="P116" i="7"/>
  <c r="M116" i="7"/>
  <c r="Q116" i="7"/>
  <c r="I116" i="7"/>
  <c r="G116" i="7"/>
  <c r="F116" i="7"/>
  <c r="J120" i="7"/>
  <c r="N120" i="7"/>
  <c r="R120" i="7"/>
  <c r="K120" i="7"/>
  <c r="U120" i="8" s="1"/>
  <c r="O120" i="7"/>
  <c r="P120" i="7"/>
  <c r="M120" i="7"/>
  <c r="Q120" i="7"/>
  <c r="I120" i="7"/>
  <c r="G120" i="7"/>
  <c r="F120" i="7"/>
  <c r="J124" i="7"/>
  <c r="N124" i="7"/>
  <c r="R124" i="7"/>
  <c r="K124" i="7"/>
  <c r="U124" i="8" s="1"/>
  <c r="O124" i="7"/>
  <c r="P124" i="7"/>
  <c r="M124" i="7"/>
  <c r="Q124" i="7"/>
  <c r="I124" i="7"/>
  <c r="G124" i="7"/>
  <c r="F124" i="7"/>
  <c r="J128" i="7"/>
  <c r="N128" i="7"/>
  <c r="R128" i="7"/>
  <c r="K128" i="7"/>
  <c r="U128" i="8" s="1"/>
  <c r="O128" i="7"/>
  <c r="P128" i="7"/>
  <c r="M128" i="7"/>
  <c r="Q128" i="7"/>
  <c r="I128" i="7"/>
  <c r="G128" i="7"/>
  <c r="F128" i="7"/>
  <c r="P132" i="7"/>
  <c r="J132" i="7"/>
  <c r="N132" i="7"/>
  <c r="K132" i="7"/>
  <c r="U132" i="8" s="1"/>
  <c r="O132" i="7"/>
  <c r="Q132" i="7"/>
  <c r="M132" i="7"/>
  <c r="R132" i="7"/>
  <c r="I132" i="7"/>
  <c r="G132" i="7"/>
  <c r="F132" i="7"/>
  <c r="K136" i="7"/>
  <c r="U136" i="8" s="1"/>
  <c r="O136" i="7"/>
  <c r="P136" i="7"/>
  <c r="M136" i="7"/>
  <c r="Q136" i="7"/>
  <c r="J136" i="7"/>
  <c r="N136" i="7"/>
  <c r="R136" i="7"/>
  <c r="I136" i="7"/>
  <c r="G136" i="7"/>
  <c r="F136" i="7"/>
  <c r="K140" i="7"/>
  <c r="U140" i="8" s="1"/>
  <c r="O140" i="7"/>
  <c r="P140" i="7"/>
  <c r="M140" i="7"/>
  <c r="Q140" i="7"/>
  <c r="J140" i="7"/>
  <c r="N140" i="7"/>
  <c r="R140" i="7"/>
  <c r="I140" i="7"/>
  <c r="G140" i="7"/>
  <c r="F140" i="7"/>
  <c r="K144" i="7"/>
  <c r="U144" i="8" s="1"/>
  <c r="O144" i="7"/>
  <c r="P144" i="7"/>
  <c r="M144" i="7"/>
  <c r="Q144" i="7"/>
  <c r="J144" i="7"/>
  <c r="N144" i="7"/>
  <c r="R144" i="7"/>
  <c r="I144" i="7"/>
  <c r="G144" i="7"/>
  <c r="F144" i="7"/>
  <c r="K148" i="7"/>
  <c r="U148" i="8" s="1"/>
  <c r="O148" i="7"/>
  <c r="P148" i="7"/>
  <c r="M148" i="7"/>
  <c r="Q148" i="7"/>
  <c r="J148" i="7"/>
  <c r="N148" i="7"/>
  <c r="R148" i="7"/>
  <c r="I148" i="7"/>
  <c r="G148" i="7"/>
  <c r="F148" i="7"/>
  <c r="K152" i="7"/>
  <c r="U152" i="8" s="1"/>
  <c r="O152" i="7"/>
  <c r="P152" i="7"/>
  <c r="M152" i="7"/>
  <c r="Q152" i="7"/>
  <c r="J152" i="7"/>
  <c r="N152" i="7"/>
  <c r="R152" i="7"/>
  <c r="I152" i="7"/>
  <c r="G152" i="7"/>
  <c r="F152" i="7"/>
  <c r="K156" i="7"/>
  <c r="U156" i="8" s="1"/>
  <c r="O156" i="7"/>
  <c r="P156" i="7"/>
  <c r="M156" i="7"/>
  <c r="Q156" i="7"/>
  <c r="J156" i="7"/>
  <c r="N156" i="7"/>
  <c r="R156" i="7"/>
  <c r="I156" i="7"/>
  <c r="G156" i="7"/>
  <c r="F156" i="7"/>
  <c r="K160" i="7"/>
  <c r="U160" i="8" s="1"/>
  <c r="O160" i="7"/>
  <c r="P160" i="7"/>
  <c r="M160" i="7"/>
  <c r="Q160" i="7"/>
  <c r="J160" i="7"/>
  <c r="N160" i="7"/>
  <c r="R160" i="7"/>
  <c r="I160" i="7"/>
  <c r="G160" i="7"/>
  <c r="F160" i="7"/>
  <c r="K164" i="7"/>
  <c r="U164" i="8" s="1"/>
  <c r="O164" i="7"/>
  <c r="P164" i="7"/>
  <c r="M164" i="7"/>
  <c r="Q164" i="7"/>
  <c r="J164" i="7"/>
  <c r="N164" i="7"/>
  <c r="R164" i="7"/>
  <c r="I164" i="7"/>
  <c r="G164" i="7"/>
  <c r="F164" i="7"/>
  <c r="K168" i="7"/>
  <c r="U168" i="8" s="1"/>
  <c r="O168" i="7"/>
  <c r="P168" i="7"/>
  <c r="M168" i="7"/>
  <c r="Q168" i="7"/>
  <c r="J168" i="7"/>
  <c r="N168" i="7"/>
  <c r="R168" i="7"/>
  <c r="I168" i="7"/>
  <c r="G168" i="7"/>
  <c r="F168" i="7"/>
  <c r="K172" i="7"/>
  <c r="U172" i="8" s="1"/>
  <c r="O172" i="7"/>
  <c r="P172" i="7"/>
  <c r="M172" i="7"/>
  <c r="Q172" i="7"/>
  <c r="J172" i="7"/>
  <c r="N172" i="7"/>
  <c r="R172" i="7"/>
  <c r="I172" i="7"/>
  <c r="G172" i="7"/>
  <c r="F172" i="7"/>
  <c r="K176" i="7"/>
  <c r="U176" i="8" s="1"/>
  <c r="O176" i="7"/>
  <c r="P176" i="7"/>
  <c r="M176" i="7"/>
  <c r="Q176" i="7"/>
  <c r="J176" i="7"/>
  <c r="N176" i="7"/>
  <c r="R176" i="7"/>
  <c r="I176" i="7"/>
  <c r="G176" i="7"/>
  <c r="F176" i="7"/>
  <c r="K180" i="7"/>
  <c r="U180" i="8" s="1"/>
  <c r="O180" i="7"/>
  <c r="P180" i="7"/>
  <c r="M180" i="7"/>
  <c r="Q180" i="7"/>
  <c r="J180" i="7"/>
  <c r="N180" i="7"/>
  <c r="R180" i="7"/>
  <c r="I180" i="7"/>
  <c r="G180" i="7"/>
  <c r="F180" i="7"/>
  <c r="K184" i="7"/>
  <c r="U184" i="8" s="1"/>
  <c r="O184" i="7"/>
  <c r="P184" i="7"/>
  <c r="M184" i="7"/>
  <c r="Q184" i="7"/>
  <c r="J184" i="7"/>
  <c r="N184" i="7"/>
  <c r="R184" i="7"/>
  <c r="I184" i="7"/>
  <c r="G184" i="7"/>
  <c r="F184" i="7"/>
  <c r="K188" i="7"/>
  <c r="U188" i="8" s="1"/>
  <c r="O188" i="7"/>
  <c r="P188" i="7"/>
  <c r="M188" i="7"/>
  <c r="Q188" i="7"/>
  <c r="J188" i="7"/>
  <c r="N188" i="7"/>
  <c r="R188" i="7"/>
  <c r="I188" i="7"/>
  <c r="G188" i="7"/>
  <c r="K192" i="7"/>
  <c r="U192" i="8" s="1"/>
  <c r="O192" i="7"/>
  <c r="P192" i="7"/>
  <c r="M192" i="7"/>
  <c r="Q192" i="7"/>
  <c r="J192" i="7"/>
  <c r="N192" i="7"/>
  <c r="R192" i="7"/>
  <c r="I192" i="7"/>
  <c r="G192" i="7"/>
  <c r="K196" i="7"/>
  <c r="U196" i="8" s="1"/>
  <c r="O196" i="7"/>
  <c r="P196" i="7"/>
  <c r="M196" i="7"/>
  <c r="Q196" i="7"/>
  <c r="J196" i="7"/>
  <c r="N196" i="7"/>
  <c r="R196" i="7"/>
  <c r="I196" i="7"/>
  <c r="G196" i="7"/>
  <c r="K200" i="7"/>
  <c r="U200" i="8" s="1"/>
  <c r="O200" i="7"/>
  <c r="P200" i="7"/>
  <c r="M200" i="7"/>
  <c r="N200" i="7"/>
  <c r="J200" i="7"/>
  <c r="Q200" i="7"/>
  <c r="R200" i="7"/>
  <c r="I200" i="7"/>
  <c r="G200" i="7"/>
  <c r="K204" i="7"/>
  <c r="U204" i="8" s="1"/>
  <c r="O204" i="7"/>
  <c r="P204" i="7"/>
  <c r="M204" i="7"/>
  <c r="N204" i="7"/>
  <c r="J204" i="7"/>
  <c r="Q204" i="7"/>
  <c r="R204" i="7"/>
  <c r="I204" i="7"/>
  <c r="G204" i="7"/>
  <c r="K208" i="7"/>
  <c r="U208" i="8" s="1"/>
  <c r="O208" i="7"/>
  <c r="P208" i="7"/>
  <c r="M208" i="7"/>
  <c r="N208" i="7"/>
  <c r="J208" i="7"/>
  <c r="Q208" i="7"/>
  <c r="R208" i="7"/>
  <c r="I208" i="7"/>
  <c r="G208" i="7"/>
  <c r="K212" i="7"/>
  <c r="U212" i="8" s="1"/>
  <c r="O212" i="7"/>
  <c r="P212" i="7"/>
  <c r="M212" i="7"/>
  <c r="Q212" i="7"/>
  <c r="J212" i="7"/>
  <c r="N212" i="7"/>
  <c r="R212" i="7"/>
  <c r="I212" i="7"/>
  <c r="G212" i="7"/>
  <c r="K216" i="7"/>
  <c r="U216" i="8" s="1"/>
  <c r="O216" i="7"/>
  <c r="P216" i="7"/>
  <c r="M216" i="7"/>
  <c r="Q216" i="7"/>
  <c r="J216" i="7"/>
  <c r="N216" i="7"/>
  <c r="R216" i="7"/>
  <c r="I216" i="7"/>
  <c r="G216" i="7"/>
  <c r="K220" i="7"/>
  <c r="U220" i="8" s="1"/>
  <c r="O220" i="7"/>
  <c r="P220" i="7"/>
  <c r="M220" i="7"/>
  <c r="Q220" i="7"/>
  <c r="J220" i="7"/>
  <c r="N220" i="7"/>
  <c r="R220" i="7"/>
  <c r="I220" i="7"/>
  <c r="G220" i="7"/>
  <c r="K224" i="7"/>
  <c r="U224" i="8" s="1"/>
  <c r="O224" i="7"/>
  <c r="P224" i="7"/>
  <c r="M224" i="7"/>
  <c r="Q224" i="7"/>
  <c r="J224" i="7"/>
  <c r="N224" i="7"/>
  <c r="R224" i="7"/>
  <c r="I224" i="7"/>
  <c r="G224" i="7"/>
  <c r="K228" i="7"/>
  <c r="U228" i="8" s="1"/>
  <c r="O228" i="7"/>
  <c r="P228" i="7"/>
  <c r="M228" i="7"/>
  <c r="Q228" i="7"/>
  <c r="J228" i="7"/>
  <c r="N228" i="7"/>
  <c r="R228" i="7"/>
  <c r="I228" i="7"/>
  <c r="G228" i="7"/>
  <c r="K232" i="7"/>
  <c r="U232" i="8" s="1"/>
  <c r="O232" i="7"/>
  <c r="P232" i="7"/>
  <c r="M232" i="7"/>
  <c r="Q232" i="7"/>
  <c r="J232" i="7"/>
  <c r="N232" i="7"/>
  <c r="R232" i="7"/>
  <c r="I232" i="7"/>
  <c r="G232" i="7"/>
  <c r="K236" i="7"/>
  <c r="U236" i="8" s="1"/>
  <c r="O236" i="7"/>
  <c r="P236" i="7"/>
  <c r="M236" i="7"/>
  <c r="Q236" i="7"/>
  <c r="J236" i="7"/>
  <c r="N236" i="7"/>
  <c r="R236" i="7"/>
  <c r="I236" i="7"/>
  <c r="G236" i="7"/>
  <c r="K240" i="7"/>
  <c r="U240" i="8" s="1"/>
  <c r="O240" i="7"/>
  <c r="P240" i="7"/>
  <c r="M240" i="7"/>
  <c r="Q240" i="7"/>
  <c r="J240" i="7"/>
  <c r="N240" i="7"/>
  <c r="R240" i="7"/>
  <c r="I240" i="7"/>
  <c r="G240" i="7"/>
  <c r="K244" i="7"/>
  <c r="U244" i="8" s="1"/>
  <c r="O244" i="7"/>
  <c r="P244" i="7"/>
  <c r="M244" i="7"/>
  <c r="Q244" i="7"/>
  <c r="J244" i="7"/>
  <c r="N244" i="7"/>
  <c r="R244" i="7"/>
  <c r="I244" i="7"/>
  <c r="G244" i="7"/>
  <c r="K248" i="7"/>
  <c r="U248" i="8" s="1"/>
  <c r="O248" i="7"/>
  <c r="P248" i="7"/>
  <c r="M248" i="7"/>
  <c r="Q248" i="7"/>
  <c r="J248" i="7"/>
  <c r="N248" i="7"/>
  <c r="R248" i="7"/>
  <c r="I248" i="7"/>
  <c r="G248" i="7"/>
  <c r="K252" i="7"/>
  <c r="U252" i="8" s="1"/>
  <c r="O252" i="7"/>
  <c r="P252" i="7"/>
  <c r="M252" i="7"/>
  <c r="Q252" i="7"/>
  <c r="J252" i="7"/>
  <c r="N252" i="7"/>
  <c r="R252" i="7"/>
  <c r="I252" i="7"/>
  <c r="G252" i="7"/>
  <c r="K256" i="7"/>
  <c r="U256" i="8" s="1"/>
  <c r="V256" i="8" s="1"/>
  <c r="O256" i="7"/>
  <c r="P256" i="7"/>
  <c r="M256" i="7"/>
  <c r="Q256" i="7"/>
  <c r="J256" i="7"/>
  <c r="N256" i="7"/>
  <c r="R256" i="7"/>
  <c r="I256" i="7"/>
  <c r="G256" i="7"/>
  <c r="K260" i="7"/>
  <c r="U260" i="8" s="1"/>
  <c r="O260" i="7"/>
  <c r="P260" i="7"/>
  <c r="M260" i="7"/>
  <c r="Q260" i="7"/>
  <c r="J260" i="7"/>
  <c r="N260" i="7"/>
  <c r="R260" i="7"/>
  <c r="I260" i="7"/>
  <c r="G260" i="7"/>
  <c r="K264" i="7"/>
  <c r="U264" i="8" s="1"/>
  <c r="O264" i="7"/>
  <c r="P264" i="7"/>
  <c r="M264" i="7"/>
  <c r="Q264" i="7"/>
  <c r="J264" i="7"/>
  <c r="N264" i="7"/>
  <c r="R264" i="7"/>
  <c r="I264" i="7"/>
  <c r="G264" i="7"/>
  <c r="K268" i="7"/>
  <c r="U268" i="8" s="1"/>
  <c r="O268" i="7"/>
  <c r="P268" i="7"/>
  <c r="M268" i="7"/>
  <c r="Q268" i="7"/>
  <c r="J268" i="7"/>
  <c r="N268" i="7"/>
  <c r="R268" i="7"/>
  <c r="I268" i="7"/>
  <c r="G268" i="7"/>
  <c r="K272" i="7"/>
  <c r="U272" i="8" s="1"/>
  <c r="O272" i="7"/>
  <c r="M272" i="7"/>
  <c r="Q272" i="7"/>
  <c r="J272" i="7"/>
  <c r="N272" i="7"/>
  <c r="R272" i="7"/>
  <c r="I272" i="7"/>
  <c r="P272" i="7"/>
  <c r="G272" i="7"/>
  <c r="K276" i="7"/>
  <c r="U276" i="8" s="1"/>
  <c r="O276" i="7"/>
  <c r="M276" i="7"/>
  <c r="Q276" i="7"/>
  <c r="J276" i="7"/>
  <c r="R276" i="7"/>
  <c r="I276" i="7"/>
  <c r="N276" i="7"/>
  <c r="P276" i="7"/>
  <c r="G276" i="7"/>
  <c r="M280" i="7"/>
  <c r="Q280" i="7"/>
  <c r="N280" i="7"/>
  <c r="I280" i="7"/>
  <c r="J280" i="7"/>
  <c r="O280" i="7"/>
  <c r="K280" i="7"/>
  <c r="U280" i="8" s="1"/>
  <c r="P280" i="7"/>
  <c r="R280" i="7"/>
  <c r="G280" i="7"/>
  <c r="M284" i="7"/>
  <c r="Q284" i="7"/>
  <c r="N284" i="7"/>
  <c r="I284" i="7"/>
  <c r="J284" i="7"/>
  <c r="O284" i="7"/>
  <c r="K284" i="7"/>
  <c r="U284" i="8" s="1"/>
  <c r="P284" i="7"/>
  <c r="R284" i="7"/>
  <c r="G284" i="7"/>
  <c r="M288" i="7"/>
  <c r="Q288" i="7"/>
  <c r="I288" i="7"/>
  <c r="J288" i="7"/>
  <c r="N288" i="7"/>
  <c r="R288" i="7"/>
  <c r="K288" i="7"/>
  <c r="U288" i="8" s="1"/>
  <c r="O288" i="7"/>
  <c r="P288" i="7"/>
  <c r="G288" i="7"/>
  <c r="M292" i="7"/>
  <c r="Q292" i="7"/>
  <c r="I292" i="7"/>
  <c r="J292" i="7"/>
  <c r="N292" i="7"/>
  <c r="R292" i="7"/>
  <c r="K292" i="7"/>
  <c r="U292" i="8" s="1"/>
  <c r="O292" i="7"/>
  <c r="P292" i="7"/>
  <c r="G292" i="7"/>
  <c r="M296" i="7"/>
  <c r="Q296" i="7"/>
  <c r="I296" i="7"/>
  <c r="J296" i="7"/>
  <c r="N296" i="7"/>
  <c r="R296" i="7"/>
  <c r="K296" i="7"/>
  <c r="U296" i="8" s="1"/>
  <c r="O296" i="7"/>
  <c r="P296" i="7"/>
  <c r="G296" i="7"/>
  <c r="M300" i="7"/>
  <c r="Q300" i="7"/>
  <c r="I300" i="7"/>
  <c r="J300" i="7"/>
  <c r="N300" i="7"/>
  <c r="R300" i="7"/>
  <c r="K300" i="7"/>
  <c r="U300" i="8" s="1"/>
  <c r="O300" i="7"/>
  <c r="P300" i="7"/>
  <c r="G300" i="7"/>
  <c r="M304" i="7"/>
  <c r="Q304" i="7"/>
  <c r="I304" i="7"/>
  <c r="J304" i="7"/>
  <c r="N304" i="7"/>
  <c r="R304" i="7"/>
  <c r="K304" i="7"/>
  <c r="U304" i="8" s="1"/>
  <c r="O304" i="7"/>
  <c r="P304" i="7"/>
  <c r="G304" i="7"/>
  <c r="F300" i="7"/>
  <c r="F284" i="7"/>
  <c r="F268" i="7"/>
  <c r="F252" i="7"/>
  <c r="F236" i="7"/>
  <c r="F220" i="7"/>
  <c r="P5" i="7"/>
  <c r="M5" i="7"/>
  <c r="Q5" i="7"/>
  <c r="J5" i="7"/>
  <c r="N5" i="7"/>
  <c r="R5" i="7"/>
  <c r="K5" i="7"/>
  <c r="U5" i="8" s="1"/>
  <c r="O5" i="7"/>
  <c r="F5" i="7"/>
  <c r="G5" i="7"/>
  <c r="I5" i="7"/>
  <c r="K9" i="7"/>
  <c r="U9" i="8" s="1"/>
  <c r="P9" i="7"/>
  <c r="M9" i="7"/>
  <c r="Q9" i="7"/>
  <c r="N9" i="7"/>
  <c r="R9" i="7"/>
  <c r="J9" i="7"/>
  <c r="O9" i="7"/>
  <c r="G9" i="7"/>
  <c r="F9" i="7"/>
  <c r="I9" i="7"/>
  <c r="J13" i="7"/>
  <c r="N13" i="7"/>
  <c r="R13" i="7"/>
  <c r="K13" i="7"/>
  <c r="U13" i="8" s="1"/>
  <c r="O13" i="7"/>
  <c r="P13" i="7"/>
  <c r="M13" i="7"/>
  <c r="Q13" i="7"/>
  <c r="F13" i="7"/>
  <c r="I13" i="7"/>
  <c r="G13" i="7"/>
  <c r="J17" i="7"/>
  <c r="N17" i="7"/>
  <c r="R17" i="7"/>
  <c r="K17" i="7"/>
  <c r="U17" i="8" s="1"/>
  <c r="O17" i="7"/>
  <c r="P17" i="7"/>
  <c r="M17" i="7"/>
  <c r="Q17" i="7"/>
  <c r="F17" i="7"/>
  <c r="I17" i="7"/>
  <c r="G17" i="7"/>
  <c r="J21" i="7"/>
  <c r="N21" i="7"/>
  <c r="R21" i="7"/>
  <c r="K21" i="7"/>
  <c r="U21" i="8" s="1"/>
  <c r="O21" i="7"/>
  <c r="P21" i="7"/>
  <c r="M21" i="7"/>
  <c r="Q21" i="7"/>
  <c r="F21" i="7"/>
  <c r="G21" i="7"/>
  <c r="I21" i="7"/>
  <c r="K25" i="7"/>
  <c r="U25" i="8" s="1"/>
  <c r="O25" i="7"/>
  <c r="P25" i="7"/>
  <c r="M25" i="7"/>
  <c r="Q25" i="7"/>
  <c r="R25" i="7"/>
  <c r="J25" i="7"/>
  <c r="N25" i="7"/>
  <c r="G25" i="7"/>
  <c r="F25" i="7"/>
  <c r="I25" i="7"/>
  <c r="K29" i="7"/>
  <c r="U29" i="8" s="1"/>
  <c r="O29" i="7"/>
  <c r="P29" i="7"/>
  <c r="M29" i="7"/>
  <c r="Q29" i="7"/>
  <c r="R29" i="7"/>
  <c r="J29" i="7"/>
  <c r="N29" i="7"/>
  <c r="F29" i="7"/>
  <c r="I29" i="7"/>
  <c r="G29" i="7"/>
  <c r="K33" i="7"/>
  <c r="U33" i="8" s="1"/>
  <c r="O33" i="7"/>
  <c r="P33" i="7"/>
  <c r="M33" i="7"/>
  <c r="Q33" i="7"/>
  <c r="R33" i="7"/>
  <c r="J33" i="7"/>
  <c r="N33" i="7"/>
  <c r="F33" i="7"/>
  <c r="I33" i="7"/>
  <c r="G33" i="7"/>
  <c r="K37" i="7"/>
  <c r="U37" i="8" s="1"/>
  <c r="O37" i="7"/>
  <c r="P37" i="7"/>
  <c r="M37" i="7"/>
  <c r="Q37" i="7"/>
  <c r="R37" i="7"/>
  <c r="J37" i="7"/>
  <c r="N37" i="7"/>
  <c r="F37" i="7"/>
  <c r="G37" i="7"/>
  <c r="I37" i="7"/>
  <c r="K41" i="7"/>
  <c r="U41" i="8" s="1"/>
  <c r="O41" i="7"/>
  <c r="M41" i="7"/>
  <c r="Q41" i="7"/>
  <c r="P41" i="7"/>
  <c r="J41" i="7"/>
  <c r="R41" i="7"/>
  <c r="N41" i="7"/>
  <c r="G41" i="7"/>
  <c r="F41" i="7"/>
  <c r="I41" i="7"/>
  <c r="K45" i="7"/>
  <c r="U45" i="8" s="1"/>
  <c r="N45" i="7"/>
  <c r="R45" i="7"/>
  <c r="J45" i="7"/>
  <c r="O45" i="7"/>
  <c r="P45" i="7"/>
  <c r="Q45" i="7"/>
  <c r="M45" i="7"/>
  <c r="F45" i="7"/>
  <c r="I45" i="7"/>
  <c r="G45" i="7"/>
  <c r="J49" i="7"/>
  <c r="N49" i="7"/>
  <c r="R49" i="7"/>
  <c r="K49" i="7"/>
  <c r="U49" i="8" s="1"/>
  <c r="O49" i="7"/>
  <c r="P49" i="7"/>
  <c r="Q49" i="7"/>
  <c r="M49" i="7"/>
  <c r="F49" i="7"/>
  <c r="I49" i="7"/>
  <c r="G49" i="7"/>
  <c r="J53" i="7"/>
  <c r="N53" i="7"/>
  <c r="R53" i="7"/>
  <c r="K53" i="7"/>
  <c r="U53" i="8" s="1"/>
  <c r="O53" i="7"/>
  <c r="P53" i="7"/>
  <c r="Q53" i="7"/>
  <c r="M53" i="7"/>
  <c r="F53" i="7"/>
  <c r="G53" i="7"/>
  <c r="I53" i="7"/>
  <c r="J57" i="7"/>
  <c r="N57" i="7"/>
  <c r="R57" i="7"/>
  <c r="K57" i="7"/>
  <c r="U57" i="8" s="1"/>
  <c r="O57" i="7"/>
  <c r="P57" i="7"/>
  <c r="Q57" i="7"/>
  <c r="M57" i="7"/>
  <c r="G57" i="7"/>
  <c r="F57" i="7"/>
  <c r="I57" i="7"/>
  <c r="J61" i="7"/>
  <c r="N61" i="7"/>
  <c r="R61" i="7"/>
  <c r="K61" i="7"/>
  <c r="U61" i="8" s="1"/>
  <c r="O61" i="7"/>
  <c r="P61" i="7"/>
  <c r="Q61" i="7"/>
  <c r="M61" i="7"/>
  <c r="F61" i="7"/>
  <c r="I61" i="7"/>
  <c r="G61" i="7"/>
  <c r="J65" i="7"/>
  <c r="N65" i="7"/>
  <c r="R65" i="7"/>
  <c r="K65" i="7"/>
  <c r="U65" i="8" s="1"/>
  <c r="O65" i="7"/>
  <c r="P65" i="7"/>
  <c r="Q65" i="7"/>
  <c r="M65" i="7"/>
  <c r="F65" i="7"/>
  <c r="I65" i="7"/>
  <c r="G65" i="7"/>
  <c r="J69" i="7"/>
  <c r="N69" i="7"/>
  <c r="R69" i="7"/>
  <c r="K69" i="7"/>
  <c r="U69" i="8" s="1"/>
  <c r="O69" i="7"/>
  <c r="P69" i="7"/>
  <c r="Q69" i="7"/>
  <c r="M69" i="7"/>
  <c r="F69" i="7"/>
  <c r="G69" i="7"/>
  <c r="I69" i="7"/>
  <c r="K73" i="7"/>
  <c r="U73" i="8" s="1"/>
  <c r="O73" i="7"/>
  <c r="P73" i="7"/>
  <c r="N73" i="7"/>
  <c r="J73" i="7"/>
  <c r="Q73" i="7"/>
  <c r="M73" i="7"/>
  <c r="R73" i="7"/>
  <c r="G73" i="7"/>
  <c r="F73" i="7"/>
  <c r="I73" i="7"/>
  <c r="K77" i="7"/>
  <c r="U77" i="8" s="1"/>
  <c r="O77" i="7"/>
  <c r="P77" i="7"/>
  <c r="N77" i="7"/>
  <c r="J77" i="7"/>
  <c r="Q77" i="7"/>
  <c r="M77" i="7"/>
  <c r="R77" i="7"/>
  <c r="F77" i="7"/>
  <c r="I77" i="7"/>
  <c r="G77" i="7"/>
  <c r="K81" i="7"/>
  <c r="U81" i="8" s="1"/>
  <c r="O81" i="7"/>
  <c r="N81" i="7"/>
  <c r="J81" i="7"/>
  <c r="P81" i="7"/>
  <c r="M81" i="7"/>
  <c r="R81" i="7"/>
  <c r="Q81" i="7"/>
  <c r="F81" i="7"/>
  <c r="I81" i="7"/>
  <c r="G81" i="7"/>
  <c r="K85" i="7"/>
  <c r="U85" i="8" s="1"/>
  <c r="O85" i="7"/>
  <c r="N85" i="7"/>
  <c r="M85" i="7"/>
  <c r="R85" i="7"/>
  <c r="P85" i="7"/>
  <c r="Q85" i="7"/>
  <c r="J85" i="7"/>
  <c r="F85" i="7"/>
  <c r="G85" i="7"/>
  <c r="I85" i="7"/>
  <c r="P89" i="7"/>
  <c r="K89" i="7"/>
  <c r="U89" i="8" s="1"/>
  <c r="O89" i="7"/>
  <c r="J89" i="7"/>
  <c r="Q89" i="7"/>
  <c r="R89" i="7"/>
  <c r="M89" i="7"/>
  <c r="N89" i="7"/>
  <c r="G89" i="7"/>
  <c r="F89" i="7"/>
  <c r="I89" i="7"/>
  <c r="P93" i="7"/>
  <c r="K93" i="7"/>
  <c r="U93" i="8" s="1"/>
  <c r="O93" i="7"/>
  <c r="J93" i="7"/>
  <c r="Q93" i="7"/>
  <c r="R93" i="7"/>
  <c r="M93" i="7"/>
  <c r="N93" i="7"/>
  <c r="F93" i="7"/>
  <c r="I93" i="7"/>
  <c r="G93" i="7"/>
  <c r="P97" i="7"/>
  <c r="K97" i="7"/>
  <c r="U97" i="8" s="1"/>
  <c r="O97" i="7"/>
  <c r="J97" i="7"/>
  <c r="Q97" i="7"/>
  <c r="R97" i="7"/>
  <c r="M97" i="7"/>
  <c r="N97" i="7"/>
  <c r="F97" i="7"/>
  <c r="I97" i="7"/>
  <c r="G97" i="7"/>
  <c r="K101" i="7"/>
  <c r="U101" i="8" s="1"/>
  <c r="O101" i="7"/>
  <c r="J101" i="7"/>
  <c r="P101" i="7"/>
  <c r="Q101" i="7"/>
  <c r="M101" i="7"/>
  <c r="R101" i="7"/>
  <c r="N101" i="7"/>
  <c r="F101" i="7"/>
  <c r="I101" i="7"/>
  <c r="G101" i="7"/>
  <c r="K105" i="7"/>
  <c r="U105" i="8" s="1"/>
  <c r="O105" i="7"/>
  <c r="J105" i="7"/>
  <c r="P105" i="7"/>
  <c r="Q105" i="7"/>
  <c r="M105" i="7"/>
  <c r="R105" i="7"/>
  <c r="N105" i="7"/>
  <c r="F105" i="7"/>
  <c r="I105" i="7"/>
  <c r="G105" i="7"/>
  <c r="K109" i="7"/>
  <c r="U109" i="8" s="1"/>
  <c r="O109" i="7"/>
  <c r="J109" i="7"/>
  <c r="P109" i="7"/>
  <c r="Q109" i="7"/>
  <c r="M109" i="7"/>
  <c r="R109" i="7"/>
  <c r="N109" i="7"/>
  <c r="F109" i="7"/>
  <c r="I109" i="7"/>
  <c r="G109" i="7"/>
  <c r="M113" i="7"/>
  <c r="Q113" i="7"/>
  <c r="J113" i="7"/>
  <c r="N113" i="7"/>
  <c r="R113" i="7"/>
  <c r="K113" i="7"/>
  <c r="U113" i="8" s="1"/>
  <c r="O113" i="7"/>
  <c r="P113" i="7"/>
  <c r="F113" i="7"/>
  <c r="I113" i="7"/>
  <c r="G113" i="7"/>
  <c r="M117" i="7"/>
  <c r="Q117" i="7"/>
  <c r="J117" i="7"/>
  <c r="N117" i="7"/>
  <c r="R117" i="7"/>
  <c r="K117" i="7"/>
  <c r="U117" i="8" s="1"/>
  <c r="O117" i="7"/>
  <c r="P117" i="7"/>
  <c r="F117" i="7"/>
  <c r="I117" i="7"/>
  <c r="G117" i="7"/>
  <c r="M121" i="7"/>
  <c r="Q121" i="7"/>
  <c r="J121" i="7"/>
  <c r="N121" i="7"/>
  <c r="R121" i="7"/>
  <c r="K121" i="7"/>
  <c r="U121" i="8" s="1"/>
  <c r="O121" i="7"/>
  <c r="P121" i="7"/>
  <c r="F121" i="7"/>
  <c r="I121" i="7"/>
  <c r="G121" i="7"/>
  <c r="M125" i="7"/>
  <c r="Q125" i="7"/>
  <c r="J125" i="7"/>
  <c r="N125" i="7"/>
  <c r="R125" i="7"/>
  <c r="K125" i="7"/>
  <c r="U125" i="8" s="1"/>
  <c r="O125" i="7"/>
  <c r="P125" i="7"/>
  <c r="F125" i="7"/>
  <c r="I125" i="7"/>
  <c r="G125" i="7"/>
  <c r="M129" i="7"/>
  <c r="Q129" i="7"/>
  <c r="J129" i="7"/>
  <c r="N129" i="7"/>
  <c r="R129" i="7"/>
  <c r="K129" i="7"/>
  <c r="U129" i="8" s="1"/>
  <c r="O129" i="7"/>
  <c r="P129" i="7"/>
  <c r="F129" i="7"/>
  <c r="I129" i="7"/>
  <c r="G129" i="7"/>
  <c r="J133" i="7"/>
  <c r="N133" i="7"/>
  <c r="R133" i="7"/>
  <c r="K133" i="7"/>
  <c r="U133" i="8" s="1"/>
  <c r="O133" i="7"/>
  <c r="P133" i="7"/>
  <c r="M133" i="7"/>
  <c r="Q133" i="7"/>
  <c r="F133" i="7"/>
  <c r="I133" i="7"/>
  <c r="G133" i="7"/>
  <c r="J137" i="7"/>
  <c r="N137" i="7"/>
  <c r="R137" i="7"/>
  <c r="K137" i="7"/>
  <c r="U137" i="8" s="1"/>
  <c r="O137" i="7"/>
  <c r="P137" i="7"/>
  <c r="M137" i="7"/>
  <c r="Q137" i="7"/>
  <c r="F137" i="7"/>
  <c r="I137" i="7"/>
  <c r="G137" i="7"/>
  <c r="J141" i="7"/>
  <c r="N141" i="7"/>
  <c r="R141" i="7"/>
  <c r="K141" i="7"/>
  <c r="U141" i="8" s="1"/>
  <c r="O141" i="7"/>
  <c r="P141" i="7"/>
  <c r="M141" i="7"/>
  <c r="Q141" i="7"/>
  <c r="F141" i="7"/>
  <c r="I141" i="7"/>
  <c r="G141" i="7"/>
  <c r="J145" i="7"/>
  <c r="N145" i="7"/>
  <c r="R145" i="7"/>
  <c r="K145" i="7"/>
  <c r="U145" i="8" s="1"/>
  <c r="O145" i="7"/>
  <c r="P145" i="7"/>
  <c r="M145" i="7"/>
  <c r="Q145" i="7"/>
  <c r="F145" i="7"/>
  <c r="I145" i="7"/>
  <c r="G145" i="7"/>
  <c r="J149" i="7"/>
  <c r="N149" i="7"/>
  <c r="R149" i="7"/>
  <c r="K149" i="7"/>
  <c r="U149" i="8" s="1"/>
  <c r="O149" i="7"/>
  <c r="P149" i="7"/>
  <c r="M149" i="7"/>
  <c r="Q149" i="7"/>
  <c r="F149" i="7"/>
  <c r="I149" i="7"/>
  <c r="G149" i="7"/>
  <c r="J153" i="7"/>
  <c r="N153" i="7"/>
  <c r="R153" i="7"/>
  <c r="K153" i="7"/>
  <c r="U153" i="8" s="1"/>
  <c r="O153" i="7"/>
  <c r="P153" i="7"/>
  <c r="M153" i="7"/>
  <c r="Q153" i="7"/>
  <c r="I153" i="7"/>
  <c r="F153" i="7"/>
  <c r="G153" i="7"/>
  <c r="J157" i="7"/>
  <c r="N157" i="7"/>
  <c r="R157" i="7"/>
  <c r="K157" i="7"/>
  <c r="U157" i="8" s="1"/>
  <c r="O157" i="7"/>
  <c r="P157" i="7"/>
  <c r="M157" i="7"/>
  <c r="Q157" i="7"/>
  <c r="F157" i="7"/>
  <c r="I157" i="7"/>
  <c r="G157" i="7"/>
  <c r="J161" i="7"/>
  <c r="N161" i="7"/>
  <c r="R161" i="7"/>
  <c r="K161" i="7"/>
  <c r="U161" i="8" s="1"/>
  <c r="O161" i="7"/>
  <c r="P161" i="7"/>
  <c r="M161" i="7"/>
  <c r="Q161" i="7"/>
  <c r="F161" i="7"/>
  <c r="I161" i="7"/>
  <c r="G161" i="7"/>
  <c r="J165" i="7"/>
  <c r="N165" i="7"/>
  <c r="R165" i="7"/>
  <c r="K165" i="7"/>
  <c r="U165" i="8" s="1"/>
  <c r="O165" i="7"/>
  <c r="P165" i="7"/>
  <c r="M165" i="7"/>
  <c r="Q165" i="7"/>
  <c r="F165" i="7"/>
  <c r="I165" i="7"/>
  <c r="G165" i="7"/>
  <c r="J169" i="7"/>
  <c r="N169" i="7"/>
  <c r="R169" i="7"/>
  <c r="K169" i="7"/>
  <c r="U169" i="8" s="1"/>
  <c r="O169" i="7"/>
  <c r="P169" i="7"/>
  <c r="M169" i="7"/>
  <c r="Q169" i="7"/>
  <c r="I169" i="7"/>
  <c r="F169" i="7"/>
  <c r="G169" i="7"/>
  <c r="J173" i="7"/>
  <c r="N173" i="7"/>
  <c r="R173" i="7"/>
  <c r="K173" i="7"/>
  <c r="U173" i="8" s="1"/>
  <c r="O173" i="7"/>
  <c r="P173" i="7"/>
  <c r="M173" i="7"/>
  <c r="Q173" i="7"/>
  <c r="F173" i="7"/>
  <c r="I173" i="7"/>
  <c r="G173" i="7"/>
  <c r="J177" i="7"/>
  <c r="N177" i="7"/>
  <c r="R177" i="7"/>
  <c r="K177" i="7"/>
  <c r="U177" i="8" s="1"/>
  <c r="O177" i="7"/>
  <c r="P177" i="7"/>
  <c r="M177" i="7"/>
  <c r="Q177" i="7"/>
  <c r="F177" i="7"/>
  <c r="I177" i="7"/>
  <c r="G177" i="7"/>
  <c r="J181" i="7"/>
  <c r="N181" i="7"/>
  <c r="R181" i="7"/>
  <c r="K181" i="7"/>
  <c r="U181" i="8" s="1"/>
  <c r="O181" i="7"/>
  <c r="P181" i="7"/>
  <c r="M181" i="7"/>
  <c r="Q181" i="7"/>
  <c r="F181" i="7"/>
  <c r="I181" i="7"/>
  <c r="G181" i="7"/>
  <c r="J185" i="7"/>
  <c r="N185" i="7"/>
  <c r="R185" i="7"/>
  <c r="K185" i="7"/>
  <c r="U185" i="8" s="1"/>
  <c r="O185" i="7"/>
  <c r="P185" i="7"/>
  <c r="M185" i="7"/>
  <c r="Q185" i="7"/>
  <c r="I185" i="7"/>
  <c r="F185" i="7"/>
  <c r="G185" i="7"/>
  <c r="J189" i="7"/>
  <c r="N189" i="7"/>
  <c r="R189" i="7"/>
  <c r="K189" i="7"/>
  <c r="U189" i="8" s="1"/>
  <c r="O189" i="7"/>
  <c r="P189" i="7"/>
  <c r="M189" i="7"/>
  <c r="Q189" i="7"/>
  <c r="F189" i="7"/>
  <c r="I189" i="7"/>
  <c r="G189" i="7"/>
  <c r="J193" i="7"/>
  <c r="N193" i="7"/>
  <c r="R193" i="7"/>
  <c r="K193" i="7"/>
  <c r="U193" i="8" s="1"/>
  <c r="O193" i="7"/>
  <c r="P193" i="7"/>
  <c r="M193" i="7"/>
  <c r="Q193" i="7"/>
  <c r="F193" i="7"/>
  <c r="I193" i="7"/>
  <c r="G193" i="7"/>
  <c r="J197" i="7"/>
  <c r="N197" i="7"/>
  <c r="R197" i="7"/>
  <c r="K197" i="7"/>
  <c r="U197" i="8" s="1"/>
  <c r="O197" i="7"/>
  <c r="M197" i="7"/>
  <c r="P197" i="7"/>
  <c r="Q197" i="7"/>
  <c r="F197" i="7"/>
  <c r="I197" i="7"/>
  <c r="G197" i="7"/>
  <c r="J201" i="7"/>
  <c r="N201" i="7"/>
  <c r="R201" i="7"/>
  <c r="K201" i="7"/>
  <c r="U201" i="8" s="1"/>
  <c r="O201" i="7"/>
  <c r="M201" i="7"/>
  <c r="P201" i="7"/>
  <c r="Q201" i="7"/>
  <c r="I201" i="7"/>
  <c r="F201" i="7"/>
  <c r="G201" i="7"/>
  <c r="J205" i="7"/>
  <c r="N205" i="7"/>
  <c r="R205" i="7"/>
  <c r="K205" i="7"/>
  <c r="U205" i="8" s="1"/>
  <c r="O205" i="7"/>
  <c r="M205" i="7"/>
  <c r="P205" i="7"/>
  <c r="Q205" i="7"/>
  <c r="F205" i="7"/>
  <c r="I205" i="7"/>
  <c r="G205" i="7"/>
  <c r="J209" i="7"/>
  <c r="N209" i="7"/>
  <c r="R209" i="7"/>
  <c r="K209" i="7"/>
  <c r="U209" i="8" s="1"/>
  <c r="O209" i="7"/>
  <c r="M209" i="7"/>
  <c r="P209" i="7"/>
  <c r="Q209" i="7"/>
  <c r="I209" i="7"/>
  <c r="G209" i="7"/>
  <c r="J213" i="7"/>
  <c r="N213" i="7"/>
  <c r="R213" i="7"/>
  <c r="K213" i="7"/>
  <c r="U213" i="8" s="1"/>
  <c r="O213" i="7"/>
  <c r="P213" i="7"/>
  <c r="M213" i="7"/>
  <c r="Q213" i="7"/>
  <c r="I213" i="7"/>
  <c r="G213" i="7"/>
  <c r="J217" i="7"/>
  <c r="N217" i="7"/>
  <c r="R217" i="7"/>
  <c r="K217" i="7"/>
  <c r="U217" i="8" s="1"/>
  <c r="O217" i="7"/>
  <c r="P217" i="7"/>
  <c r="M217" i="7"/>
  <c r="Q217" i="7"/>
  <c r="I217" i="7"/>
  <c r="G217" i="7"/>
  <c r="J221" i="7"/>
  <c r="N221" i="7"/>
  <c r="R221" i="7"/>
  <c r="K221" i="7"/>
  <c r="U221" i="8" s="1"/>
  <c r="O221" i="7"/>
  <c r="P221" i="7"/>
  <c r="M221" i="7"/>
  <c r="Q221" i="7"/>
  <c r="I221" i="7"/>
  <c r="G221" i="7"/>
  <c r="J225" i="7"/>
  <c r="N225" i="7"/>
  <c r="R225" i="7"/>
  <c r="K225" i="7"/>
  <c r="U225" i="8" s="1"/>
  <c r="O225" i="7"/>
  <c r="P225" i="7"/>
  <c r="M225" i="7"/>
  <c r="Q225" i="7"/>
  <c r="I225" i="7"/>
  <c r="G225" i="7"/>
  <c r="J229" i="7"/>
  <c r="N229" i="7"/>
  <c r="R229" i="7"/>
  <c r="K229" i="7"/>
  <c r="U229" i="8" s="1"/>
  <c r="O229" i="7"/>
  <c r="P229" i="7"/>
  <c r="M229" i="7"/>
  <c r="Q229" i="7"/>
  <c r="I229" i="7"/>
  <c r="G229" i="7"/>
  <c r="J233" i="7"/>
  <c r="N233" i="7"/>
  <c r="R233" i="7"/>
  <c r="K233" i="7"/>
  <c r="U233" i="8" s="1"/>
  <c r="O233" i="7"/>
  <c r="P233" i="7"/>
  <c r="M233" i="7"/>
  <c r="Q233" i="7"/>
  <c r="I233" i="7"/>
  <c r="G233" i="7"/>
  <c r="J237" i="7"/>
  <c r="N237" i="7"/>
  <c r="R237" i="7"/>
  <c r="K237" i="7"/>
  <c r="U237" i="8" s="1"/>
  <c r="O237" i="7"/>
  <c r="P237" i="7"/>
  <c r="M237" i="7"/>
  <c r="Q237" i="7"/>
  <c r="I237" i="7"/>
  <c r="G237" i="7"/>
  <c r="J241" i="7"/>
  <c r="N241" i="7"/>
  <c r="R241" i="7"/>
  <c r="K241" i="7"/>
  <c r="U241" i="8" s="1"/>
  <c r="O241" i="7"/>
  <c r="P241" i="7"/>
  <c r="M241" i="7"/>
  <c r="Q241" i="7"/>
  <c r="I241" i="7"/>
  <c r="G241" i="7"/>
  <c r="J245" i="7"/>
  <c r="N245" i="7"/>
  <c r="R245" i="7"/>
  <c r="K245" i="7"/>
  <c r="U245" i="8" s="1"/>
  <c r="O245" i="7"/>
  <c r="P245" i="7"/>
  <c r="M245" i="7"/>
  <c r="Q245" i="7"/>
  <c r="I245" i="7"/>
  <c r="G245" i="7"/>
  <c r="J249" i="7"/>
  <c r="N249" i="7"/>
  <c r="R249" i="7"/>
  <c r="K249" i="7"/>
  <c r="U249" i="8" s="1"/>
  <c r="O249" i="7"/>
  <c r="P249" i="7"/>
  <c r="M249" i="7"/>
  <c r="Q249" i="7"/>
  <c r="I249" i="7"/>
  <c r="G249" i="7"/>
  <c r="J253" i="7"/>
  <c r="N253" i="7"/>
  <c r="R253" i="7"/>
  <c r="K253" i="7"/>
  <c r="U253" i="8" s="1"/>
  <c r="O253" i="7"/>
  <c r="P253" i="7"/>
  <c r="M253" i="7"/>
  <c r="Q253" i="7"/>
  <c r="I253" i="7"/>
  <c r="G253" i="7"/>
  <c r="J257" i="7"/>
  <c r="N257" i="7"/>
  <c r="R257" i="7"/>
  <c r="K257" i="7"/>
  <c r="U257" i="8" s="1"/>
  <c r="O257" i="7"/>
  <c r="P257" i="7"/>
  <c r="M257" i="7"/>
  <c r="Q257" i="7"/>
  <c r="I257" i="7"/>
  <c r="G257" i="7"/>
  <c r="J261" i="7"/>
  <c r="N261" i="7"/>
  <c r="R261" i="7"/>
  <c r="K261" i="7"/>
  <c r="U261" i="8" s="1"/>
  <c r="O261" i="7"/>
  <c r="P261" i="7"/>
  <c r="M261" i="7"/>
  <c r="Q261" i="7"/>
  <c r="I261" i="7"/>
  <c r="G261" i="7"/>
  <c r="J265" i="7"/>
  <c r="N265" i="7"/>
  <c r="R265" i="7"/>
  <c r="K265" i="7"/>
  <c r="U265" i="8" s="1"/>
  <c r="O265" i="7"/>
  <c r="P265" i="7"/>
  <c r="M265" i="7"/>
  <c r="Q265" i="7"/>
  <c r="I265" i="7"/>
  <c r="G265" i="7"/>
  <c r="J269" i="7"/>
  <c r="N269" i="7"/>
  <c r="R269" i="7"/>
  <c r="K269" i="7"/>
  <c r="U269" i="8" s="1"/>
  <c r="O269" i="7"/>
  <c r="P269" i="7"/>
  <c r="M269" i="7"/>
  <c r="Q269" i="7"/>
  <c r="I269" i="7"/>
  <c r="G269" i="7"/>
  <c r="J273" i="7"/>
  <c r="N273" i="7"/>
  <c r="R273" i="7"/>
  <c r="P273" i="7"/>
  <c r="M273" i="7"/>
  <c r="Q273" i="7"/>
  <c r="O273" i="7"/>
  <c r="K273" i="7"/>
  <c r="U273" i="8" s="1"/>
  <c r="I273" i="7"/>
  <c r="G273" i="7"/>
  <c r="J277" i="7"/>
  <c r="N277" i="7"/>
  <c r="R277" i="7"/>
  <c r="P277" i="7"/>
  <c r="O277" i="7"/>
  <c r="K277" i="7"/>
  <c r="U277" i="8" s="1"/>
  <c r="Q277" i="7"/>
  <c r="M277" i="7"/>
  <c r="I277" i="7"/>
  <c r="G277" i="7"/>
  <c r="P281" i="7"/>
  <c r="J281" i="7"/>
  <c r="N281" i="7"/>
  <c r="K281" i="7"/>
  <c r="U281" i="8" s="1"/>
  <c r="O281" i="7"/>
  <c r="Q281" i="7"/>
  <c r="M281" i="7"/>
  <c r="R281" i="7"/>
  <c r="I281" i="7"/>
  <c r="G281" i="7"/>
  <c r="P285" i="7"/>
  <c r="J285" i="7"/>
  <c r="N285" i="7"/>
  <c r="K285" i="7"/>
  <c r="U285" i="8" s="1"/>
  <c r="O285" i="7"/>
  <c r="Q285" i="7"/>
  <c r="M285" i="7"/>
  <c r="R285" i="7"/>
  <c r="I285" i="7"/>
  <c r="G285" i="7"/>
  <c r="P289" i="7"/>
  <c r="M289" i="7"/>
  <c r="Q289" i="7"/>
  <c r="J289" i="7"/>
  <c r="N289" i="7"/>
  <c r="R289" i="7"/>
  <c r="K289" i="7"/>
  <c r="U289" i="8" s="1"/>
  <c r="O289" i="7"/>
  <c r="I289" i="7"/>
  <c r="G289" i="7"/>
  <c r="P293" i="7"/>
  <c r="M293" i="7"/>
  <c r="Q293" i="7"/>
  <c r="J293" i="7"/>
  <c r="N293" i="7"/>
  <c r="R293" i="7"/>
  <c r="K293" i="7"/>
  <c r="U293" i="8" s="1"/>
  <c r="O293" i="7"/>
  <c r="I293" i="7"/>
  <c r="G293" i="7"/>
  <c r="P297" i="7"/>
  <c r="M297" i="7"/>
  <c r="Q297" i="7"/>
  <c r="J297" i="7"/>
  <c r="N297" i="7"/>
  <c r="R297" i="7"/>
  <c r="K297" i="7"/>
  <c r="U297" i="8" s="1"/>
  <c r="O297" i="7"/>
  <c r="I297" i="7"/>
  <c r="G297" i="7"/>
  <c r="P301" i="7"/>
  <c r="M301" i="7"/>
  <c r="Q301" i="7"/>
  <c r="J301" i="7"/>
  <c r="N301" i="7"/>
  <c r="R301" i="7"/>
  <c r="K301" i="7"/>
  <c r="U301" i="8" s="1"/>
  <c r="O301" i="7"/>
  <c r="I301" i="7"/>
  <c r="G301" i="7"/>
  <c r="P305" i="7"/>
  <c r="M305" i="7"/>
  <c r="Q305" i="7"/>
  <c r="J305" i="7"/>
  <c r="N305" i="7"/>
  <c r="R305" i="7"/>
  <c r="K305" i="7"/>
  <c r="U305" i="8" s="1"/>
  <c r="O305" i="7"/>
  <c r="I305" i="7"/>
  <c r="G305" i="7"/>
  <c r="P309" i="7"/>
  <c r="M309" i="7"/>
  <c r="Q309" i="7"/>
  <c r="J309" i="7"/>
  <c r="N309" i="7"/>
  <c r="R309" i="7"/>
  <c r="O309" i="7"/>
  <c r="I309" i="7"/>
  <c r="K309" i="7"/>
  <c r="U309" i="8" s="1"/>
  <c r="G309" i="7"/>
  <c r="F309" i="7"/>
  <c r="F304" i="7"/>
  <c r="F293" i="7"/>
  <c r="F288" i="7"/>
  <c r="F277" i="7"/>
  <c r="F272" i="7"/>
  <c r="F261" i="7"/>
  <c r="F256" i="7"/>
  <c r="F245" i="7"/>
  <c r="F240" i="7"/>
  <c r="F229" i="7"/>
  <c r="F224" i="7"/>
  <c r="F213" i="7"/>
  <c r="F208" i="7"/>
  <c r="F200" i="7"/>
  <c r="F192" i="7"/>
  <c r="O2" i="7"/>
  <c r="K2" i="7"/>
  <c r="U2" i="8" s="1"/>
  <c r="Q2" i="7"/>
  <c r="I2" i="7"/>
  <c r="R2" i="7"/>
  <c r="M2" i="7"/>
  <c r="P2" i="7"/>
  <c r="J2" i="7"/>
  <c r="F2" i="7"/>
  <c r="N2" i="7"/>
  <c r="G2" i="7"/>
  <c r="K6" i="7"/>
  <c r="U6" i="8" s="1"/>
  <c r="P6" i="7"/>
  <c r="M6" i="7"/>
  <c r="Q6" i="7"/>
  <c r="N6" i="7"/>
  <c r="R6" i="7"/>
  <c r="J6" i="7"/>
  <c r="O6" i="7"/>
  <c r="I6" i="7"/>
  <c r="F6" i="7"/>
  <c r="G6" i="7"/>
  <c r="K10" i="7"/>
  <c r="U10" i="8" s="1"/>
  <c r="P10" i="7"/>
  <c r="M10" i="7"/>
  <c r="Q10" i="7"/>
  <c r="N10" i="7"/>
  <c r="R10" i="7"/>
  <c r="J10" i="7"/>
  <c r="O10" i="7"/>
  <c r="I10" i="7"/>
  <c r="G10" i="7"/>
  <c r="F10" i="7"/>
  <c r="M14" i="7"/>
  <c r="Q14" i="7"/>
  <c r="J14" i="7"/>
  <c r="N14" i="7"/>
  <c r="R14" i="7"/>
  <c r="K14" i="7"/>
  <c r="U14" i="8" s="1"/>
  <c r="O14" i="7"/>
  <c r="P14" i="7"/>
  <c r="I14" i="7"/>
  <c r="G14" i="7"/>
  <c r="F14" i="7"/>
  <c r="M18" i="7"/>
  <c r="Q18" i="7"/>
  <c r="J18" i="7"/>
  <c r="N18" i="7"/>
  <c r="R18" i="7"/>
  <c r="K18" i="7"/>
  <c r="U18" i="8" s="1"/>
  <c r="O18" i="7"/>
  <c r="P18" i="7"/>
  <c r="I18" i="7"/>
  <c r="F18" i="7"/>
  <c r="G18" i="7"/>
  <c r="M22" i="7"/>
  <c r="Q22" i="7"/>
  <c r="J22" i="7"/>
  <c r="N22" i="7"/>
  <c r="R22" i="7"/>
  <c r="K22" i="7"/>
  <c r="U22" i="8" s="1"/>
  <c r="O22" i="7"/>
  <c r="P22" i="7"/>
  <c r="I22" i="7"/>
  <c r="F22" i="7"/>
  <c r="G22" i="7"/>
  <c r="J26" i="7"/>
  <c r="N26" i="7"/>
  <c r="R26" i="7"/>
  <c r="K26" i="7"/>
  <c r="U26" i="8" s="1"/>
  <c r="O26" i="7"/>
  <c r="P26" i="7"/>
  <c r="M26" i="7"/>
  <c r="Q26" i="7"/>
  <c r="I26" i="7"/>
  <c r="G26" i="7"/>
  <c r="F26" i="7"/>
  <c r="J30" i="7"/>
  <c r="N30" i="7"/>
  <c r="R30" i="7"/>
  <c r="K30" i="7"/>
  <c r="U30" i="8" s="1"/>
  <c r="O30" i="7"/>
  <c r="P30" i="7"/>
  <c r="M30" i="7"/>
  <c r="Q30" i="7"/>
  <c r="I30" i="7"/>
  <c r="G30" i="7"/>
  <c r="F30" i="7"/>
  <c r="J34" i="7"/>
  <c r="N34" i="7"/>
  <c r="R34" i="7"/>
  <c r="K34" i="7"/>
  <c r="U34" i="8" s="1"/>
  <c r="O34" i="7"/>
  <c r="P34" i="7"/>
  <c r="M34" i="7"/>
  <c r="Q34" i="7"/>
  <c r="I34" i="7"/>
  <c r="F34" i="7"/>
  <c r="G34" i="7"/>
  <c r="J38" i="7"/>
  <c r="N38" i="7"/>
  <c r="R38" i="7"/>
  <c r="K38" i="7"/>
  <c r="U38" i="8" s="1"/>
  <c r="O38" i="7"/>
  <c r="P38" i="7"/>
  <c r="M38" i="7"/>
  <c r="Q38" i="7"/>
  <c r="I38" i="7"/>
  <c r="F38" i="7"/>
  <c r="G38" i="7"/>
  <c r="J42" i="7"/>
  <c r="N42" i="7"/>
  <c r="R42" i="7"/>
  <c r="P42" i="7"/>
  <c r="M42" i="7"/>
  <c r="O42" i="7"/>
  <c r="K42" i="7"/>
  <c r="U42" i="8" s="1"/>
  <c r="Q42" i="7"/>
  <c r="I42" i="7"/>
  <c r="G42" i="7"/>
  <c r="F42" i="7"/>
  <c r="M46" i="7"/>
  <c r="Q46" i="7"/>
  <c r="J46" i="7"/>
  <c r="N46" i="7"/>
  <c r="R46" i="7"/>
  <c r="K46" i="7"/>
  <c r="U46" i="8" s="1"/>
  <c r="O46" i="7"/>
  <c r="P46" i="7"/>
  <c r="I46" i="7"/>
  <c r="G46" i="7"/>
  <c r="F46" i="7"/>
  <c r="M50" i="7"/>
  <c r="Q50" i="7"/>
  <c r="J50" i="7"/>
  <c r="N50" i="7"/>
  <c r="R50" i="7"/>
  <c r="K50" i="7"/>
  <c r="U50" i="8" s="1"/>
  <c r="O50" i="7"/>
  <c r="P50" i="7"/>
  <c r="I50" i="7"/>
  <c r="F50" i="7"/>
  <c r="G50" i="7"/>
  <c r="M54" i="7"/>
  <c r="Q54" i="7"/>
  <c r="J54" i="7"/>
  <c r="N54" i="7"/>
  <c r="R54" i="7"/>
  <c r="K54" i="7"/>
  <c r="U54" i="8" s="1"/>
  <c r="O54" i="7"/>
  <c r="P54" i="7"/>
  <c r="I54" i="7"/>
  <c r="F54" i="7"/>
  <c r="G54" i="7"/>
  <c r="M58" i="7"/>
  <c r="Q58" i="7"/>
  <c r="J58" i="7"/>
  <c r="N58" i="7"/>
  <c r="R58" i="7"/>
  <c r="K58" i="7"/>
  <c r="U58" i="8" s="1"/>
  <c r="O58" i="7"/>
  <c r="P58" i="7"/>
  <c r="I58" i="7"/>
  <c r="G58" i="7"/>
  <c r="F58" i="7"/>
  <c r="M62" i="7"/>
  <c r="Q62" i="7"/>
  <c r="J62" i="7"/>
  <c r="N62" i="7"/>
  <c r="R62" i="7"/>
  <c r="K62" i="7"/>
  <c r="U62" i="8" s="1"/>
  <c r="O62" i="7"/>
  <c r="P62" i="7"/>
  <c r="I62" i="7"/>
  <c r="G62" i="7"/>
  <c r="F62" i="7"/>
  <c r="M66" i="7"/>
  <c r="Q66" i="7"/>
  <c r="J66" i="7"/>
  <c r="N66" i="7"/>
  <c r="R66" i="7"/>
  <c r="K66" i="7"/>
  <c r="U66" i="8" s="1"/>
  <c r="O66" i="7"/>
  <c r="P66" i="7"/>
  <c r="I66" i="7"/>
  <c r="F66" i="7"/>
  <c r="G66" i="7"/>
  <c r="M70" i="7"/>
  <c r="Q70" i="7"/>
  <c r="J70" i="7"/>
  <c r="N70" i="7"/>
  <c r="R70" i="7"/>
  <c r="K70" i="7"/>
  <c r="U70" i="8" s="1"/>
  <c r="O70" i="7"/>
  <c r="P70" i="7"/>
  <c r="I70" i="7"/>
  <c r="F70" i="7"/>
  <c r="G70" i="7"/>
  <c r="J74" i="7"/>
  <c r="N74" i="7"/>
  <c r="R74" i="7"/>
  <c r="K74" i="7"/>
  <c r="U74" i="8" s="1"/>
  <c r="O74" i="7"/>
  <c r="M74" i="7"/>
  <c r="P74" i="7"/>
  <c r="Q74" i="7"/>
  <c r="I74" i="7"/>
  <c r="G74" i="7"/>
  <c r="F74" i="7"/>
  <c r="J78" i="7"/>
  <c r="N78" i="7"/>
  <c r="R78" i="7"/>
  <c r="K78" i="7"/>
  <c r="U78" i="8" s="1"/>
  <c r="O78" i="7"/>
  <c r="M78" i="7"/>
  <c r="P78" i="7"/>
  <c r="Q78" i="7"/>
  <c r="I78" i="7"/>
  <c r="G78" i="7"/>
  <c r="F78" i="7"/>
  <c r="J82" i="7"/>
  <c r="N82" i="7"/>
  <c r="R82" i="7"/>
  <c r="K82" i="7"/>
  <c r="U82" i="8" s="1"/>
  <c r="P82" i="7"/>
  <c r="O82" i="7"/>
  <c r="M82" i="7"/>
  <c r="Q82" i="7"/>
  <c r="I82" i="7"/>
  <c r="F82" i="7"/>
  <c r="G82" i="7"/>
  <c r="J86" i="7"/>
  <c r="N86" i="7"/>
  <c r="R86" i="7"/>
  <c r="K86" i="7"/>
  <c r="U86" i="8" s="1"/>
  <c r="P86" i="7"/>
  <c r="O86" i="7"/>
  <c r="M86" i="7"/>
  <c r="Q86" i="7"/>
  <c r="I86" i="7"/>
  <c r="F86" i="7"/>
  <c r="G86" i="7"/>
  <c r="K90" i="7"/>
  <c r="U90" i="8" s="1"/>
  <c r="O90" i="7"/>
  <c r="J90" i="7"/>
  <c r="N90" i="7"/>
  <c r="R90" i="7"/>
  <c r="P90" i="7"/>
  <c r="Q90" i="7"/>
  <c r="M90" i="7"/>
  <c r="I90" i="7"/>
  <c r="G90" i="7"/>
  <c r="F90" i="7"/>
  <c r="K94" i="7"/>
  <c r="U94" i="8" s="1"/>
  <c r="O94" i="7"/>
  <c r="J94" i="7"/>
  <c r="N94" i="7"/>
  <c r="R94" i="7"/>
  <c r="P94" i="7"/>
  <c r="Q94" i="7"/>
  <c r="M94" i="7"/>
  <c r="I94" i="7"/>
  <c r="G94" i="7"/>
  <c r="F94" i="7"/>
  <c r="K98" i="7"/>
  <c r="U98" i="8" s="1"/>
  <c r="O98" i="7"/>
  <c r="J98" i="7"/>
  <c r="N98" i="7"/>
  <c r="R98" i="7"/>
  <c r="P98" i="7"/>
  <c r="Q98" i="7"/>
  <c r="M98" i="7"/>
  <c r="I98" i="7"/>
  <c r="G98" i="7"/>
  <c r="F98" i="7"/>
  <c r="J102" i="7"/>
  <c r="N102" i="7"/>
  <c r="R102" i="7"/>
  <c r="Q102" i="7"/>
  <c r="M102" i="7"/>
  <c r="O102" i="7"/>
  <c r="K102" i="7"/>
  <c r="U102" i="8" s="1"/>
  <c r="P102" i="7"/>
  <c r="I102" i="7"/>
  <c r="G102" i="7"/>
  <c r="F102" i="7"/>
  <c r="J106" i="7"/>
  <c r="N106" i="7"/>
  <c r="R106" i="7"/>
  <c r="Q106" i="7"/>
  <c r="M106" i="7"/>
  <c r="O106" i="7"/>
  <c r="K106" i="7"/>
  <c r="U106" i="8" s="1"/>
  <c r="P106" i="7"/>
  <c r="I106" i="7"/>
  <c r="G106" i="7"/>
  <c r="F106" i="7"/>
  <c r="J110" i="7"/>
  <c r="P110" i="7"/>
  <c r="M110" i="7"/>
  <c r="Q110" i="7"/>
  <c r="N110" i="7"/>
  <c r="R110" i="7"/>
  <c r="K110" i="7"/>
  <c r="U110" i="8" s="1"/>
  <c r="O110" i="7"/>
  <c r="I110" i="7"/>
  <c r="G110" i="7"/>
  <c r="F110" i="7"/>
  <c r="P114" i="7"/>
  <c r="M114" i="7"/>
  <c r="Q114" i="7"/>
  <c r="J114" i="7"/>
  <c r="N114" i="7"/>
  <c r="R114" i="7"/>
  <c r="K114" i="7"/>
  <c r="U114" i="8" s="1"/>
  <c r="O114" i="7"/>
  <c r="I114" i="7"/>
  <c r="G114" i="7"/>
  <c r="F114" i="7"/>
  <c r="P118" i="7"/>
  <c r="M118" i="7"/>
  <c r="Q118" i="7"/>
  <c r="J118" i="7"/>
  <c r="N118" i="7"/>
  <c r="R118" i="7"/>
  <c r="K118" i="7"/>
  <c r="U118" i="8" s="1"/>
  <c r="O118" i="7"/>
  <c r="I118" i="7"/>
  <c r="G118" i="7"/>
  <c r="F118" i="7"/>
  <c r="P122" i="7"/>
  <c r="M122" i="7"/>
  <c r="Q122" i="7"/>
  <c r="J122" i="7"/>
  <c r="N122" i="7"/>
  <c r="R122" i="7"/>
  <c r="K122" i="7"/>
  <c r="U122" i="8" s="1"/>
  <c r="O122" i="7"/>
  <c r="I122" i="7"/>
  <c r="G122" i="7"/>
  <c r="F122" i="7"/>
  <c r="P126" i="7"/>
  <c r="M126" i="7"/>
  <c r="Q126" i="7"/>
  <c r="J126" i="7"/>
  <c r="N126" i="7"/>
  <c r="R126" i="7"/>
  <c r="K126" i="7"/>
  <c r="U126" i="8" s="1"/>
  <c r="O126" i="7"/>
  <c r="I126" i="7"/>
  <c r="G126" i="7"/>
  <c r="F126" i="7"/>
  <c r="P130" i="7"/>
  <c r="M130" i="7"/>
  <c r="Q130" i="7"/>
  <c r="J130" i="7"/>
  <c r="N130" i="7"/>
  <c r="R130" i="7"/>
  <c r="K130" i="7"/>
  <c r="U130" i="8" s="1"/>
  <c r="O130" i="7"/>
  <c r="I130" i="7"/>
  <c r="G130" i="7"/>
  <c r="F130" i="7"/>
  <c r="M134" i="7"/>
  <c r="Q134" i="7"/>
  <c r="J134" i="7"/>
  <c r="N134" i="7"/>
  <c r="R134" i="7"/>
  <c r="K134" i="7"/>
  <c r="U134" i="8" s="1"/>
  <c r="O134" i="7"/>
  <c r="P134" i="7"/>
  <c r="I134" i="7"/>
  <c r="G134" i="7"/>
  <c r="F134" i="7"/>
  <c r="M138" i="7"/>
  <c r="Q138" i="7"/>
  <c r="J138" i="7"/>
  <c r="N138" i="7"/>
  <c r="R138" i="7"/>
  <c r="K138" i="7"/>
  <c r="U138" i="8" s="1"/>
  <c r="O138" i="7"/>
  <c r="P138" i="7"/>
  <c r="I138" i="7"/>
  <c r="G138" i="7"/>
  <c r="F138" i="7"/>
  <c r="M142" i="7"/>
  <c r="Q142" i="7"/>
  <c r="J142" i="7"/>
  <c r="N142" i="7"/>
  <c r="R142" i="7"/>
  <c r="K142" i="7"/>
  <c r="U142" i="8" s="1"/>
  <c r="O142" i="7"/>
  <c r="P142" i="7"/>
  <c r="I142" i="7"/>
  <c r="G142" i="7"/>
  <c r="F142" i="7"/>
  <c r="M146" i="7"/>
  <c r="Q146" i="7"/>
  <c r="J146" i="7"/>
  <c r="N146" i="7"/>
  <c r="R146" i="7"/>
  <c r="K146" i="7"/>
  <c r="U146" i="8" s="1"/>
  <c r="O146" i="7"/>
  <c r="P146" i="7"/>
  <c r="G146" i="7"/>
  <c r="F146" i="7"/>
  <c r="I146" i="7"/>
  <c r="M150" i="7"/>
  <c r="Q150" i="7"/>
  <c r="J150" i="7"/>
  <c r="N150" i="7"/>
  <c r="R150" i="7"/>
  <c r="K150" i="7"/>
  <c r="U150" i="8" s="1"/>
  <c r="O150" i="7"/>
  <c r="P150" i="7"/>
  <c r="G150" i="7"/>
  <c r="F150" i="7"/>
  <c r="I150" i="7"/>
  <c r="M154" i="7"/>
  <c r="Q154" i="7"/>
  <c r="J154" i="7"/>
  <c r="N154" i="7"/>
  <c r="R154" i="7"/>
  <c r="K154" i="7"/>
  <c r="U154" i="8" s="1"/>
  <c r="O154" i="7"/>
  <c r="P154" i="7"/>
  <c r="G154" i="7"/>
  <c r="I154" i="7"/>
  <c r="F154" i="7"/>
  <c r="M158" i="7"/>
  <c r="Q158" i="7"/>
  <c r="J158" i="7"/>
  <c r="N158" i="7"/>
  <c r="R158" i="7"/>
  <c r="K158" i="7"/>
  <c r="U158" i="8" s="1"/>
  <c r="O158" i="7"/>
  <c r="P158" i="7"/>
  <c r="I158" i="7"/>
  <c r="G158" i="7"/>
  <c r="F158" i="7"/>
  <c r="M162" i="7"/>
  <c r="Q162" i="7"/>
  <c r="J162" i="7"/>
  <c r="N162" i="7"/>
  <c r="R162" i="7"/>
  <c r="K162" i="7"/>
  <c r="U162" i="8" s="1"/>
  <c r="O162" i="7"/>
  <c r="P162" i="7"/>
  <c r="G162" i="7"/>
  <c r="F162" i="7"/>
  <c r="I162" i="7"/>
  <c r="M166" i="7"/>
  <c r="Q166" i="7"/>
  <c r="J166" i="7"/>
  <c r="N166" i="7"/>
  <c r="R166" i="7"/>
  <c r="K166" i="7"/>
  <c r="U166" i="8" s="1"/>
  <c r="O166" i="7"/>
  <c r="P166" i="7"/>
  <c r="G166" i="7"/>
  <c r="F166" i="7"/>
  <c r="I166" i="7"/>
  <c r="M170" i="7"/>
  <c r="Q170" i="7"/>
  <c r="J170" i="7"/>
  <c r="N170" i="7"/>
  <c r="R170" i="7"/>
  <c r="K170" i="7"/>
  <c r="U170" i="8" s="1"/>
  <c r="O170" i="7"/>
  <c r="P170" i="7"/>
  <c r="G170" i="7"/>
  <c r="I170" i="7"/>
  <c r="F170" i="7"/>
  <c r="M174" i="7"/>
  <c r="Q174" i="7"/>
  <c r="J174" i="7"/>
  <c r="N174" i="7"/>
  <c r="R174" i="7"/>
  <c r="K174" i="7"/>
  <c r="U174" i="8" s="1"/>
  <c r="O174" i="7"/>
  <c r="P174" i="7"/>
  <c r="I174" i="7"/>
  <c r="G174" i="7"/>
  <c r="F174" i="7"/>
  <c r="M178" i="7"/>
  <c r="Q178" i="7"/>
  <c r="J178" i="7"/>
  <c r="N178" i="7"/>
  <c r="R178" i="7"/>
  <c r="K178" i="7"/>
  <c r="U178" i="8" s="1"/>
  <c r="O178" i="7"/>
  <c r="P178" i="7"/>
  <c r="G178" i="7"/>
  <c r="F178" i="7"/>
  <c r="I178" i="7"/>
  <c r="M182" i="7"/>
  <c r="Q182" i="7"/>
  <c r="J182" i="7"/>
  <c r="N182" i="7"/>
  <c r="R182" i="7"/>
  <c r="K182" i="7"/>
  <c r="U182" i="8" s="1"/>
  <c r="O182" i="7"/>
  <c r="P182" i="7"/>
  <c r="G182" i="7"/>
  <c r="F182" i="7"/>
  <c r="I182" i="7"/>
  <c r="M186" i="7"/>
  <c r="Q186" i="7"/>
  <c r="J186" i="7"/>
  <c r="N186" i="7"/>
  <c r="R186" i="7"/>
  <c r="K186" i="7"/>
  <c r="U186" i="8" s="1"/>
  <c r="O186" i="7"/>
  <c r="P186" i="7"/>
  <c r="G186" i="7"/>
  <c r="I186" i="7"/>
  <c r="F186" i="7"/>
  <c r="M190" i="7"/>
  <c r="Q190" i="7"/>
  <c r="J190" i="7"/>
  <c r="N190" i="7"/>
  <c r="R190" i="7"/>
  <c r="K190" i="7"/>
  <c r="U190" i="8" s="1"/>
  <c r="O190" i="7"/>
  <c r="P190" i="7"/>
  <c r="I190" i="7"/>
  <c r="G190" i="7"/>
  <c r="M194" i="7"/>
  <c r="Q194" i="7"/>
  <c r="J194" i="7"/>
  <c r="N194" i="7"/>
  <c r="R194" i="7"/>
  <c r="K194" i="7"/>
  <c r="U194" i="8" s="1"/>
  <c r="O194" i="7"/>
  <c r="P194" i="7"/>
  <c r="G194" i="7"/>
  <c r="I194" i="7"/>
  <c r="M198" i="7"/>
  <c r="Q198" i="7"/>
  <c r="J198" i="7"/>
  <c r="N198" i="7"/>
  <c r="R198" i="7"/>
  <c r="K198" i="7"/>
  <c r="U198" i="8" s="1"/>
  <c r="O198" i="7"/>
  <c r="P198" i="7"/>
  <c r="G198" i="7"/>
  <c r="I198" i="7"/>
  <c r="M202" i="7"/>
  <c r="Q202" i="7"/>
  <c r="J202" i="7"/>
  <c r="N202" i="7"/>
  <c r="R202" i="7"/>
  <c r="K202" i="7"/>
  <c r="U202" i="8" s="1"/>
  <c r="O202" i="7"/>
  <c r="P202" i="7"/>
  <c r="G202" i="7"/>
  <c r="I202" i="7"/>
  <c r="M206" i="7"/>
  <c r="Q206" i="7"/>
  <c r="J206" i="7"/>
  <c r="N206" i="7"/>
  <c r="R206" i="7"/>
  <c r="K206" i="7"/>
  <c r="U206" i="8" s="1"/>
  <c r="O206" i="7"/>
  <c r="P206" i="7"/>
  <c r="I206" i="7"/>
  <c r="G206" i="7"/>
  <c r="M210" i="7"/>
  <c r="Q210" i="7"/>
  <c r="J210" i="7"/>
  <c r="N210" i="7"/>
  <c r="R210" i="7"/>
  <c r="K210" i="7"/>
  <c r="U210" i="8" s="1"/>
  <c r="O210" i="7"/>
  <c r="P210" i="7"/>
  <c r="G210" i="7"/>
  <c r="I210" i="7"/>
  <c r="M214" i="7"/>
  <c r="Q214" i="7"/>
  <c r="J214" i="7"/>
  <c r="N214" i="7"/>
  <c r="R214" i="7"/>
  <c r="K214" i="7"/>
  <c r="U214" i="8" s="1"/>
  <c r="O214" i="7"/>
  <c r="P214" i="7"/>
  <c r="G214" i="7"/>
  <c r="I214" i="7"/>
  <c r="M218" i="7"/>
  <c r="Q218" i="7"/>
  <c r="J218" i="7"/>
  <c r="N218" i="7"/>
  <c r="R218" i="7"/>
  <c r="K218" i="7"/>
  <c r="U218" i="8" s="1"/>
  <c r="O218" i="7"/>
  <c r="P218" i="7"/>
  <c r="G218" i="7"/>
  <c r="I218" i="7"/>
  <c r="M222" i="7"/>
  <c r="Q222" i="7"/>
  <c r="J222" i="7"/>
  <c r="N222" i="7"/>
  <c r="R222" i="7"/>
  <c r="K222" i="7"/>
  <c r="U222" i="8" s="1"/>
  <c r="O222" i="7"/>
  <c r="P222" i="7"/>
  <c r="I222" i="7"/>
  <c r="G222" i="7"/>
  <c r="M226" i="7"/>
  <c r="Q226" i="7"/>
  <c r="J226" i="7"/>
  <c r="N226" i="7"/>
  <c r="R226" i="7"/>
  <c r="K226" i="7"/>
  <c r="U226" i="8" s="1"/>
  <c r="O226" i="7"/>
  <c r="P226" i="7"/>
  <c r="G226" i="7"/>
  <c r="I226" i="7"/>
  <c r="M230" i="7"/>
  <c r="Q230" i="7"/>
  <c r="J230" i="7"/>
  <c r="N230" i="7"/>
  <c r="R230" i="7"/>
  <c r="K230" i="7"/>
  <c r="U230" i="8" s="1"/>
  <c r="O230" i="7"/>
  <c r="P230" i="7"/>
  <c r="G230" i="7"/>
  <c r="I230" i="7"/>
  <c r="M234" i="7"/>
  <c r="Q234" i="7"/>
  <c r="J234" i="7"/>
  <c r="N234" i="7"/>
  <c r="R234" i="7"/>
  <c r="K234" i="7"/>
  <c r="U234" i="8" s="1"/>
  <c r="O234" i="7"/>
  <c r="P234" i="7"/>
  <c r="G234" i="7"/>
  <c r="I234" i="7"/>
  <c r="M238" i="7"/>
  <c r="Q238" i="7"/>
  <c r="J238" i="7"/>
  <c r="N238" i="7"/>
  <c r="R238" i="7"/>
  <c r="K238" i="7"/>
  <c r="U238" i="8" s="1"/>
  <c r="O238" i="7"/>
  <c r="P238" i="7"/>
  <c r="I238" i="7"/>
  <c r="G238" i="7"/>
  <c r="M242" i="7"/>
  <c r="Q242" i="7"/>
  <c r="J242" i="7"/>
  <c r="N242" i="7"/>
  <c r="R242" i="7"/>
  <c r="K242" i="7"/>
  <c r="U242" i="8" s="1"/>
  <c r="O242" i="7"/>
  <c r="P242" i="7"/>
  <c r="G242" i="7"/>
  <c r="I242" i="7"/>
  <c r="M246" i="7"/>
  <c r="Q246" i="7"/>
  <c r="J246" i="7"/>
  <c r="N246" i="7"/>
  <c r="R246" i="7"/>
  <c r="K246" i="7"/>
  <c r="U246" i="8" s="1"/>
  <c r="O246" i="7"/>
  <c r="P246" i="7"/>
  <c r="G246" i="7"/>
  <c r="I246" i="7"/>
  <c r="M250" i="7"/>
  <c r="Q250" i="7"/>
  <c r="J250" i="7"/>
  <c r="N250" i="7"/>
  <c r="R250" i="7"/>
  <c r="K250" i="7"/>
  <c r="U250" i="8" s="1"/>
  <c r="O250" i="7"/>
  <c r="P250" i="7"/>
  <c r="G250" i="7"/>
  <c r="I250" i="7"/>
  <c r="M254" i="7"/>
  <c r="Q254" i="7"/>
  <c r="J254" i="7"/>
  <c r="N254" i="7"/>
  <c r="R254" i="7"/>
  <c r="K254" i="7"/>
  <c r="U254" i="8" s="1"/>
  <c r="O254" i="7"/>
  <c r="P254" i="7"/>
  <c r="I254" i="7"/>
  <c r="G254" i="7"/>
  <c r="M258" i="7"/>
  <c r="Q258" i="7"/>
  <c r="J258" i="7"/>
  <c r="N258" i="7"/>
  <c r="R258" i="7"/>
  <c r="K258" i="7"/>
  <c r="U258" i="8" s="1"/>
  <c r="O258" i="7"/>
  <c r="P258" i="7"/>
  <c r="G258" i="7"/>
  <c r="I258" i="7"/>
  <c r="M262" i="7"/>
  <c r="Q262" i="7"/>
  <c r="J262" i="7"/>
  <c r="N262" i="7"/>
  <c r="R262" i="7"/>
  <c r="K262" i="7"/>
  <c r="U262" i="8" s="1"/>
  <c r="O262" i="7"/>
  <c r="P262" i="7"/>
  <c r="G262" i="7"/>
  <c r="I262" i="7"/>
  <c r="M266" i="7"/>
  <c r="Q266" i="7"/>
  <c r="J266" i="7"/>
  <c r="N266" i="7"/>
  <c r="R266" i="7"/>
  <c r="K266" i="7"/>
  <c r="U266" i="8" s="1"/>
  <c r="O266" i="7"/>
  <c r="P266" i="7"/>
  <c r="G266" i="7"/>
  <c r="I266" i="7"/>
  <c r="M270" i="7"/>
  <c r="Q270" i="7"/>
  <c r="J270" i="7"/>
  <c r="N270" i="7"/>
  <c r="R270" i="7"/>
  <c r="K270" i="7"/>
  <c r="U270" i="8" s="1"/>
  <c r="O270" i="7"/>
  <c r="P270" i="7"/>
  <c r="I270" i="7"/>
  <c r="G270" i="7"/>
  <c r="M274" i="7"/>
  <c r="Q274" i="7"/>
  <c r="K274" i="7"/>
  <c r="U274" i="8" s="1"/>
  <c r="O274" i="7"/>
  <c r="N274" i="7"/>
  <c r="P274" i="7"/>
  <c r="J274" i="7"/>
  <c r="R274" i="7"/>
  <c r="G274" i="7"/>
  <c r="I274" i="7"/>
  <c r="M278" i="7"/>
  <c r="Q278" i="7"/>
  <c r="K278" i="7"/>
  <c r="U278" i="8" s="1"/>
  <c r="O278" i="7"/>
  <c r="N278" i="7"/>
  <c r="P278" i="7"/>
  <c r="J278" i="7"/>
  <c r="R278" i="7"/>
  <c r="G278" i="7"/>
  <c r="I278" i="7"/>
  <c r="K282" i="7"/>
  <c r="U282" i="8" s="1"/>
  <c r="O282" i="7"/>
  <c r="J282" i="7"/>
  <c r="P282" i="7"/>
  <c r="Q282" i="7"/>
  <c r="M282" i="7"/>
  <c r="R282" i="7"/>
  <c r="N282" i="7"/>
  <c r="G282" i="7"/>
  <c r="I282" i="7"/>
  <c r="K286" i="7"/>
  <c r="U286" i="8" s="1"/>
  <c r="J286" i="7"/>
  <c r="O286" i="7"/>
  <c r="P286" i="7"/>
  <c r="M286" i="7"/>
  <c r="Q286" i="7"/>
  <c r="N286" i="7"/>
  <c r="R286" i="7"/>
  <c r="I286" i="7"/>
  <c r="G286" i="7"/>
  <c r="K290" i="7"/>
  <c r="U290" i="8" s="1"/>
  <c r="O290" i="7"/>
  <c r="P290" i="7"/>
  <c r="M290" i="7"/>
  <c r="Q290" i="7"/>
  <c r="J290" i="7"/>
  <c r="N290" i="7"/>
  <c r="R290" i="7"/>
  <c r="G290" i="7"/>
  <c r="I290" i="7"/>
  <c r="K294" i="7"/>
  <c r="U294" i="8" s="1"/>
  <c r="O294" i="7"/>
  <c r="P294" i="7"/>
  <c r="M294" i="7"/>
  <c r="Q294" i="7"/>
  <c r="J294" i="7"/>
  <c r="N294" i="7"/>
  <c r="R294" i="7"/>
  <c r="G294" i="7"/>
  <c r="I294" i="7"/>
  <c r="K298" i="7"/>
  <c r="U298" i="8" s="1"/>
  <c r="O298" i="7"/>
  <c r="P298" i="7"/>
  <c r="M298" i="7"/>
  <c r="Q298" i="7"/>
  <c r="J298" i="7"/>
  <c r="N298" i="7"/>
  <c r="R298" i="7"/>
  <c r="G298" i="7"/>
  <c r="I298" i="7"/>
  <c r="K302" i="7"/>
  <c r="U302" i="8" s="1"/>
  <c r="O302" i="7"/>
  <c r="P302" i="7"/>
  <c r="M302" i="7"/>
  <c r="Q302" i="7"/>
  <c r="J302" i="7"/>
  <c r="N302" i="7"/>
  <c r="R302" i="7"/>
  <c r="I302" i="7"/>
  <c r="G302" i="7"/>
  <c r="K306" i="7"/>
  <c r="U306" i="8" s="1"/>
  <c r="O306" i="7"/>
  <c r="P306" i="7"/>
  <c r="M306" i="7"/>
  <c r="Q306" i="7"/>
  <c r="J306" i="7"/>
  <c r="N306" i="7"/>
  <c r="R306" i="7"/>
  <c r="G306" i="7"/>
  <c r="I306" i="7"/>
  <c r="K310" i="7"/>
  <c r="U310" i="8" s="1"/>
  <c r="O310" i="7"/>
  <c r="M310" i="7"/>
  <c r="Q310" i="7"/>
  <c r="N310" i="7"/>
  <c r="G310" i="7"/>
  <c r="P310" i="7"/>
  <c r="J310" i="7"/>
  <c r="R310" i="7"/>
  <c r="I310" i="7"/>
  <c r="F302" i="7"/>
  <c r="F297" i="7"/>
  <c r="F292" i="7"/>
  <c r="F286" i="7"/>
  <c r="F281" i="7"/>
  <c r="F276" i="7"/>
  <c r="F270" i="7"/>
  <c r="F265" i="7"/>
  <c r="F260" i="7"/>
  <c r="F254" i="7"/>
  <c r="F249" i="7"/>
  <c r="F244" i="7"/>
  <c r="F238" i="7"/>
  <c r="F233" i="7"/>
  <c r="F228" i="7"/>
  <c r="F222" i="7"/>
  <c r="F217" i="7"/>
  <c r="F212" i="7"/>
  <c r="F206" i="7"/>
  <c r="F198" i="7"/>
  <c r="F190" i="7"/>
  <c r="J3" i="7"/>
  <c r="N3" i="7"/>
  <c r="R3" i="7"/>
  <c r="K3" i="7"/>
  <c r="U3" i="8" s="1"/>
  <c r="O3" i="7"/>
  <c r="P3" i="7"/>
  <c r="M3" i="7"/>
  <c r="Q3" i="7"/>
  <c r="G3" i="7"/>
  <c r="I3" i="7"/>
  <c r="F3" i="7"/>
  <c r="K7" i="7"/>
  <c r="U7" i="8" s="1"/>
  <c r="P7" i="7"/>
  <c r="M7" i="7"/>
  <c r="Q7" i="7"/>
  <c r="N7" i="7"/>
  <c r="R7" i="7"/>
  <c r="J7" i="7"/>
  <c r="O7" i="7"/>
  <c r="G7" i="7"/>
  <c r="I7" i="7"/>
  <c r="F7" i="7"/>
  <c r="K11" i="7"/>
  <c r="U11" i="8" s="1"/>
  <c r="P11" i="7"/>
  <c r="M11" i="7"/>
  <c r="Q11" i="7"/>
  <c r="N11" i="7"/>
  <c r="R11" i="7"/>
  <c r="J11" i="7"/>
  <c r="O11" i="7"/>
  <c r="G11" i="7"/>
  <c r="I11" i="7"/>
  <c r="F11" i="7"/>
  <c r="P15" i="7"/>
  <c r="M15" i="7"/>
  <c r="Q15" i="7"/>
  <c r="J15" i="7"/>
  <c r="N15" i="7"/>
  <c r="R15" i="7"/>
  <c r="K15" i="7"/>
  <c r="U15" i="8" s="1"/>
  <c r="O15" i="7"/>
  <c r="G15" i="7"/>
  <c r="I15" i="7"/>
  <c r="F15" i="7"/>
  <c r="P19" i="7"/>
  <c r="M19" i="7"/>
  <c r="Q19" i="7"/>
  <c r="J19" i="7"/>
  <c r="N19" i="7"/>
  <c r="R19" i="7"/>
  <c r="K19" i="7"/>
  <c r="U19" i="8" s="1"/>
  <c r="O19" i="7"/>
  <c r="G19" i="7"/>
  <c r="I19" i="7"/>
  <c r="F19" i="7"/>
  <c r="M23" i="7"/>
  <c r="Q23" i="7"/>
  <c r="J23" i="7"/>
  <c r="N23" i="7"/>
  <c r="R23" i="7"/>
  <c r="K23" i="7"/>
  <c r="U23" i="8" s="1"/>
  <c r="O23" i="7"/>
  <c r="P23" i="7"/>
  <c r="G23" i="7"/>
  <c r="I23" i="7"/>
  <c r="F23" i="7"/>
  <c r="M27" i="7"/>
  <c r="Q27" i="7"/>
  <c r="J27" i="7"/>
  <c r="N27" i="7"/>
  <c r="R27" i="7"/>
  <c r="K27" i="7"/>
  <c r="U27" i="8" s="1"/>
  <c r="O27" i="7"/>
  <c r="P27" i="7"/>
  <c r="G27" i="7"/>
  <c r="I27" i="7"/>
  <c r="F27" i="7"/>
  <c r="M31" i="7"/>
  <c r="Q31" i="7"/>
  <c r="J31" i="7"/>
  <c r="N31" i="7"/>
  <c r="R31" i="7"/>
  <c r="K31" i="7"/>
  <c r="U31" i="8" s="1"/>
  <c r="O31" i="7"/>
  <c r="P31" i="7"/>
  <c r="G31" i="7"/>
  <c r="I31" i="7"/>
  <c r="F31" i="7"/>
  <c r="M35" i="7"/>
  <c r="Q35" i="7"/>
  <c r="J35" i="7"/>
  <c r="N35" i="7"/>
  <c r="R35" i="7"/>
  <c r="K35" i="7"/>
  <c r="U35" i="8" s="1"/>
  <c r="O35" i="7"/>
  <c r="P35" i="7"/>
  <c r="G35" i="7"/>
  <c r="I35" i="7"/>
  <c r="F35" i="7"/>
  <c r="M39" i="7"/>
  <c r="Q39" i="7"/>
  <c r="J39" i="7"/>
  <c r="N39" i="7"/>
  <c r="R39" i="7"/>
  <c r="K39" i="7"/>
  <c r="U39" i="8" s="1"/>
  <c r="O39" i="7"/>
  <c r="P39" i="7"/>
  <c r="G39" i="7"/>
  <c r="I39" i="7"/>
  <c r="F39" i="7"/>
  <c r="M43" i="7"/>
  <c r="Q43" i="7"/>
  <c r="K43" i="7"/>
  <c r="U43" i="8" s="1"/>
  <c r="O43" i="7"/>
  <c r="N43" i="7"/>
  <c r="P43" i="7"/>
  <c r="J43" i="7"/>
  <c r="R43" i="7"/>
  <c r="G43" i="7"/>
  <c r="I43" i="7"/>
  <c r="F43" i="7"/>
  <c r="P47" i="7"/>
  <c r="M47" i="7"/>
  <c r="Q47" i="7"/>
  <c r="J47" i="7"/>
  <c r="N47" i="7"/>
  <c r="R47" i="7"/>
  <c r="O47" i="7"/>
  <c r="K47" i="7"/>
  <c r="U47" i="8" s="1"/>
  <c r="G47" i="7"/>
  <c r="I47" i="7"/>
  <c r="F47" i="7"/>
  <c r="P51" i="7"/>
  <c r="M51" i="7"/>
  <c r="Q51" i="7"/>
  <c r="J51" i="7"/>
  <c r="N51" i="7"/>
  <c r="R51" i="7"/>
  <c r="O51" i="7"/>
  <c r="K51" i="7"/>
  <c r="U51" i="8" s="1"/>
  <c r="G51" i="7"/>
  <c r="I51" i="7"/>
  <c r="F51" i="7"/>
  <c r="P55" i="7"/>
  <c r="M55" i="7"/>
  <c r="Q55" i="7"/>
  <c r="J55" i="7"/>
  <c r="N55" i="7"/>
  <c r="R55" i="7"/>
  <c r="O55" i="7"/>
  <c r="K55" i="7"/>
  <c r="U55" i="8" s="1"/>
  <c r="G55" i="7"/>
  <c r="I55" i="7"/>
  <c r="F55" i="7"/>
  <c r="P59" i="7"/>
  <c r="M59" i="7"/>
  <c r="Q59" i="7"/>
  <c r="J59" i="7"/>
  <c r="N59" i="7"/>
  <c r="R59" i="7"/>
  <c r="O59" i="7"/>
  <c r="K59" i="7"/>
  <c r="U59" i="8" s="1"/>
  <c r="G59" i="7"/>
  <c r="I59" i="7"/>
  <c r="F59" i="7"/>
  <c r="P63" i="7"/>
  <c r="M63" i="7"/>
  <c r="Q63" i="7"/>
  <c r="J63" i="7"/>
  <c r="N63" i="7"/>
  <c r="R63" i="7"/>
  <c r="O63" i="7"/>
  <c r="K63" i="7"/>
  <c r="U63" i="8" s="1"/>
  <c r="G63" i="7"/>
  <c r="I63" i="7"/>
  <c r="F63" i="7"/>
  <c r="P67" i="7"/>
  <c r="M67" i="7"/>
  <c r="Q67" i="7"/>
  <c r="J67" i="7"/>
  <c r="N67" i="7"/>
  <c r="R67" i="7"/>
  <c r="O67" i="7"/>
  <c r="K67" i="7"/>
  <c r="U67" i="8" s="1"/>
  <c r="G67" i="7"/>
  <c r="I67" i="7"/>
  <c r="F67" i="7"/>
  <c r="M71" i="7"/>
  <c r="Q71" i="7"/>
  <c r="J71" i="7"/>
  <c r="N71" i="7"/>
  <c r="R71" i="7"/>
  <c r="O71" i="7"/>
  <c r="K71" i="7"/>
  <c r="U71" i="8" s="1"/>
  <c r="P71" i="7"/>
  <c r="G71" i="7"/>
  <c r="I71" i="7"/>
  <c r="F71" i="7"/>
  <c r="M75" i="7"/>
  <c r="Q75" i="7"/>
  <c r="J75" i="7"/>
  <c r="N75" i="7"/>
  <c r="R75" i="7"/>
  <c r="O75" i="7"/>
  <c r="K75" i="7"/>
  <c r="U75" i="8" s="1"/>
  <c r="P75" i="7"/>
  <c r="G75" i="7"/>
  <c r="I75" i="7"/>
  <c r="F75" i="7"/>
  <c r="M79" i="7"/>
  <c r="Q79" i="7"/>
  <c r="J79" i="7"/>
  <c r="N79" i="7"/>
  <c r="R79" i="7"/>
  <c r="O79" i="7"/>
  <c r="K79" i="7"/>
  <c r="U79" i="8" s="1"/>
  <c r="P79" i="7"/>
  <c r="G79" i="7"/>
  <c r="I79" i="7"/>
  <c r="F79" i="7"/>
  <c r="M83" i="7"/>
  <c r="Q83" i="7"/>
  <c r="R83" i="7"/>
  <c r="K83" i="7"/>
  <c r="U83" i="8" s="1"/>
  <c r="P83" i="7"/>
  <c r="N83" i="7"/>
  <c r="O83" i="7"/>
  <c r="J83" i="7"/>
  <c r="G83" i="7"/>
  <c r="I83" i="7"/>
  <c r="F83" i="7"/>
  <c r="M87" i="7"/>
  <c r="Q87" i="7"/>
  <c r="R87" i="7"/>
  <c r="K87" i="7"/>
  <c r="U87" i="8" s="1"/>
  <c r="P87" i="7"/>
  <c r="N87" i="7"/>
  <c r="O87" i="7"/>
  <c r="J87" i="7"/>
  <c r="G87" i="7"/>
  <c r="I87" i="7"/>
  <c r="F87" i="7"/>
  <c r="J91" i="7"/>
  <c r="N91" i="7"/>
  <c r="R91" i="7"/>
  <c r="M91" i="7"/>
  <c r="Q91" i="7"/>
  <c r="O91" i="7"/>
  <c r="P91" i="7"/>
  <c r="K91" i="7"/>
  <c r="U91" i="8" s="1"/>
  <c r="G91" i="7"/>
  <c r="I91" i="7"/>
  <c r="F91" i="7"/>
  <c r="J95" i="7"/>
  <c r="N95" i="7"/>
  <c r="R95" i="7"/>
  <c r="M95" i="7"/>
  <c r="Q95" i="7"/>
  <c r="O95" i="7"/>
  <c r="P95" i="7"/>
  <c r="K95" i="7"/>
  <c r="U95" i="8" s="1"/>
  <c r="I95" i="7"/>
  <c r="G95" i="7"/>
  <c r="F95" i="7"/>
  <c r="J99" i="7"/>
  <c r="N99" i="7"/>
  <c r="R99" i="7"/>
  <c r="M99" i="7"/>
  <c r="Q99" i="7"/>
  <c r="O99" i="7"/>
  <c r="P99" i="7"/>
  <c r="K99" i="7"/>
  <c r="U99" i="8" s="1"/>
  <c r="G99" i="7"/>
  <c r="I99" i="7"/>
  <c r="F99" i="7"/>
  <c r="M103" i="7"/>
  <c r="Q103" i="7"/>
  <c r="N103" i="7"/>
  <c r="J103" i="7"/>
  <c r="O103" i="7"/>
  <c r="K103" i="7"/>
  <c r="U103" i="8" s="1"/>
  <c r="P103" i="7"/>
  <c r="R103" i="7"/>
  <c r="I103" i="7"/>
  <c r="G103" i="7"/>
  <c r="F103" i="7"/>
  <c r="M107" i="7"/>
  <c r="Q107" i="7"/>
  <c r="N107" i="7"/>
  <c r="J107" i="7"/>
  <c r="O107" i="7"/>
  <c r="K107" i="7"/>
  <c r="U107" i="8" s="1"/>
  <c r="P107" i="7"/>
  <c r="R107" i="7"/>
  <c r="G107" i="7"/>
  <c r="I107" i="7"/>
  <c r="F107" i="7"/>
  <c r="K111" i="7"/>
  <c r="U111" i="8" s="1"/>
  <c r="O111" i="7"/>
  <c r="P111" i="7"/>
  <c r="M111" i="7"/>
  <c r="Q111" i="7"/>
  <c r="J111" i="7"/>
  <c r="N111" i="7"/>
  <c r="R111" i="7"/>
  <c r="I111" i="7"/>
  <c r="G111" i="7"/>
  <c r="F111" i="7"/>
  <c r="K115" i="7"/>
  <c r="U115" i="8" s="1"/>
  <c r="O115" i="7"/>
  <c r="P115" i="7"/>
  <c r="M115" i="7"/>
  <c r="Q115" i="7"/>
  <c r="N115" i="7"/>
  <c r="R115" i="7"/>
  <c r="J115" i="7"/>
  <c r="G115" i="7"/>
  <c r="I115" i="7"/>
  <c r="F115" i="7"/>
  <c r="K119" i="7"/>
  <c r="U119" i="8" s="1"/>
  <c r="O119" i="7"/>
  <c r="P119" i="7"/>
  <c r="M119" i="7"/>
  <c r="Q119" i="7"/>
  <c r="N119" i="7"/>
  <c r="R119" i="7"/>
  <c r="J119" i="7"/>
  <c r="I119" i="7"/>
  <c r="G119" i="7"/>
  <c r="F119" i="7"/>
  <c r="K123" i="7"/>
  <c r="U123" i="8" s="1"/>
  <c r="O123" i="7"/>
  <c r="P123" i="7"/>
  <c r="M123" i="7"/>
  <c r="Q123" i="7"/>
  <c r="N123" i="7"/>
  <c r="R123" i="7"/>
  <c r="J123" i="7"/>
  <c r="G123" i="7"/>
  <c r="I123" i="7"/>
  <c r="F123" i="7"/>
  <c r="K127" i="7"/>
  <c r="U127" i="8" s="1"/>
  <c r="O127" i="7"/>
  <c r="P127" i="7"/>
  <c r="M127" i="7"/>
  <c r="Q127" i="7"/>
  <c r="N127" i="7"/>
  <c r="R127" i="7"/>
  <c r="J127" i="7"/>
  <c r="I127" i="7"/>
  <c r="G127" i="7"/>
  <c r="F127" i="7"/>
  <c r="K131" i="7"/>
  <c r="U131" i="8" s="1"/>
  <c r="O131" i="7"/>
  <c r="M131" i="7"/>
  <c r="Q131" i="7"/>
  <c r="N131" i="7"/>
  <c r="P131" i="7"/>
  <c r="J131" i="7"/>
  <c r="R131" i="7"/>
  <c r="G131" i="7"/>
  <c r="I131" i="7"/>
  <c r="F131" i="7"/>
  <c r="P135" i="7"/>
  <c r="M135" i="7"/>
  <c r="Q135" i="7"/>
  <c r="J135" i="7"/>
  <c r="N135" i="7"/>
  <c r="R135" i="7"/>
  <c r="K135" i="7"/>
  <c r="U135" i="8" s="1"/>
  <c r="O135" i="7"/>
  <c r="I135" i="7"/>
  <c r="G135" i="7"/>
  <c r="F135" i="7"/>
  <c r="P139" i="7"/>
  <c r="M139" i="7"/>
  <c r="Q139" i="7"/>
  <c r="J139" i="7"/>
  <c r="N139" i="7"/>
  <c r="R139" i="7"/>
  <c r="K139" i="7"/>
  <c r="U139" i="8" s="1"/>
  <c r="V139" i="8" s="1"/>
  <c r="O139" i="7"/>
  <c r="G139" i="7"/>
  <c r="I139" i="7"/>
  <c r="F139" i="7"/>
  <c r="P143" i="7"/>
  <c r="M143" i="7"/>
  <c r="Q143" i="7"/>
  <c r="J143" i="7"/>
  <c r="N143" i="7"/>
  <c r="R143" i="7"/>
  <c r="K143" i="7"/>
  <c r="U143" i="8" s="1"/>
  <c r="O143" i="7"/>
  <c r="I143" i="7"/>
  <c r="G143" i="7"/>
  <c r="F143" i="7"/>
  <c r="P147" i="7"/>
  <c r="M147" i="7"/>
  <c r="Q147" i="7"/>
  <c r="J147" i="7"/>
  <c r="N147" i="7"/>
  <c r="R147" i="7"/>
  <c r="K147" i="7"/>
  <c r="U147" i="8" s="1"/>
  <c r="O147" i="7"/>
  <c r="I147" i="7"/>
  <c r="G147" i="7"/>
  <c r="F147" i="7"/>
  <c r="P151" i="7"/>
  <c r="M151" i="7"/>
  <c r="Q151" i="7"/>
  <c r="J151" i="7"/>
  <c r="N151" i="7"/>
  <c r="R151" i="7"/>
  <c r="K151" i="7"/>
  <c r="U151" i="8" s="1"/>
  <c r="O151" i="7"/>
  <c r="G151" i="7"/>
  <c r="F151" i="7"/>
  <c r="I151" i="7"/>
  <c r="P155" i="7"/>
  <c r="M155" i="7"/>
  <c r="Q155" i="7"/>
  <c r="J155" i="7"/>
  <c r="N155" i="7"/>
  <c r="R155" i="7"/>
  <c r="K155" i="7"/>
  <c r="U155" i="8" s="1"/>
  <c r="O155" i="7"/>
  <c r="G155" i="7"/>
  <c r="I155" i="7"/>
  <c r="F155" i="7"/>
  <c r="P159" i="7"/>
  <c r="M159" i="7"/>
  <c r="Q159" i="7"/>
  <c r="J159" i="7"/>
  <c r="N159" i="7"/>
  <c r="R159" i="7"/>
  <c r="K159" i="7"/>
  <c r="U159" i="8" s="1"/>
  <c r="O159" i="7"/>
  <c r="I159" i="7"/>
  <c r="G159" i="7"/>
  <c r="F159" i="7"/>
  <c r="P163" i="7"/>
  <c r="M163" i="7"/>
  <c r="Q163" i="7"/>
  <c r="J163" i="7"/>
  <c r="N163" i="7"/>
  <c r="R163" i="7"/>
  <c r="K163" i="7"/>
  <c r="U163" i="8" s="1"/>
  <c r="O163" i="7"/>
  <c r="I163" i="7"/>
  <c r="G163" i="7"/>
  <c r="F163" i="7"/>
  <c r="P167" i="7"/>
  <c r="M167" i="7"/>
  <c r="Q167" i="7"/>
  <c r="J167" i="7"/>
  <c r="N167" i="7"/>
  <c r="R167" i="7"/>
  <c r="K167" i="7"/>
  <c r="U167" i="8" s="1"/>
  <c r="O167" i="7"/>
  <c r="G167" i="7"/>
  <c r="F167" i="7"/>
  <c r="I167" i="7"/>
  <c r="P171" i="7"/>
  <c r="M171" i="7"/>
  <c r="Q171" i="7"/>
  <c r="J171" i="7"/>
  <c r="N171" i="7"/>
  <c r="R171" i="7"/>
  <c r="K171" i="7"/>
  <c r="U171" i="8" s="1"/>
  <c r="O171" i="7"/>
  <c r="G171" i="7"/>
  <c r="I171" i="7"/>
  <c r="F171" i="7"/>
  <c r="P175" i="7"/>
  <c r="M175" i="7"/>
  <c r="Q175" i="7"/>
  <c r="J175" i="7"/>
  <c r="N175" i="7"/>
  <c r="R175" i="7"/>
  <c r="K175" i="7"/>
  <c r="U175" i="8" s="1"/>
  <c r="O175" i="7"/>
  <c r="I175" i="7"/>
  <c r="G175" i="7"/>
  <c r="F175" i="7"/>
  <c r="P179" i="7"/>
  <c r="M179" i="7"/>
  <c r="Q179" i="7"/>
  <c r="J179" i="7"/>
  <c r="N179" i="7"/>
  <c r="R179" i="7"/>
  <c r="K179" i="7"/>
  <c r="U179" i="8" s="1"/>
  <c r="O179" i="7"/>
  <c r="I179" i="7"/>
  <c r="G179" i="7"/>
  <c r="F179" i="7"/>
  <c r="P183" i="7"/>
  <c r="M183" i="7"/>
  <c r="Q183" i="7"/>
  <c r="J183" i="7"/>
  <c r="N183" i="7"/>
  <c r="R183" i="7"/>
  <c r="K183" i="7"/>
  <c r="U183" i="8" s="1"/>
  <c r="O183" i="7"/>
  <c r="G183" i="7"/>
  <c r="F183" i="7"/>
  <c r="I183" i="7"/>
  <c r="P187" i="7"/>
  <c r="M187" i="7"/>
  <c r="Q187" i="7"/>
  <c r="J187" i="7"/>
  <c r="N187" i="7"/>
  <c r="R187" i="7"/>
  <c r="K187" i="7"/>
  <c r="U187" i="8" s="1"/>
  <c r="O187" i="7"/>
  <c r="G187" i="7"/>
  <c r="I187" i="7"/>
  <c r="F187" i="7"/>
  <c r="P191" i="7"/>
  <c r="M191" i="7"/>
  <c r="Q191" i="7"/>
  <c r="J191" i="7"/>
  <c r="N191" i="7"/>
  <c r="R191" i="7"/>
  <c r="K191" i="7"/>
  <c r="U191" i="8" s="1"/>
  <c r="O191" i="7"/>
  <c r="I191" i="7"/>
  <c r="G191" i="7"/>
  <c r="F191" i="7"/>
  <c r="P195" i="7"/>
  <c r="M195" i="7"/>
  <c r="Q195" i="7"/>
  <c r="J195" i="7"/>
  <c r="N195" i="7"/>
  <c r="R195" i="7"/>
  <c r="K195" i="7"/>
  <c r="U195" i="8" s="1"/>
  <c r="O195" i="7"/>
  <c r="I195" i="7"/>
  <c r="G195" i="7"/>
  <c r="F195" i="7"/>
  <c r="P199" i="7"/>
  <c r="M199" i="7"/>
  <c r="Q199" i="7"/>
  <c r="J199" i="7"/>
  <c r="O199" i="7"/>
  <c r="K199" i="7"/>
  <c r="U199" i="8" s="1"/>
  <c r="R199" i="7"/>
  <c r="N199" i="7"/>
  <c r="G199" i="7"/>
  <c r="F199" i="7"/>
  <c r="I199" i="7"/>
  <c r="P203" i="7"/>
  <c r="M203" i="7"/>
  <c r="Q203" i="7"/>
  <c r="J203" i="7"/>
  <c r="O203" i="7"/>
  <c r="K203" i="7"/>
  <c r="U203" i="8" s="1"/>
  <c r="R203" i="7"/>
  <c r="N203" i="7"/>
  <c r="G203" i="7"/>
  <c r="I203" i="7"/>
  <c r="F203" i="7"/>
  <c r="P207" i="7"/>
  <c r="M207" i="7"/>
  <c r="Q207" i="7"/>
  <c r="J207" i="7"/>
  <c r="O207" i="7"/>
  <c r="K207" i="7"/>
  <c r="U207" i="8" s="1"/>
  <c r="R207" i="7"/>
  <c r="N207" i="7"/>
  <c r="I207" i="7"/>
  <c r="G207" i="7"/>
  <c r="F207" i="7"/>
  <c r="M211" i="7"/>
  <c r="Q211" i="7"/>
  <c r="J211" i="7"/>
  <c r="O211" i="7"/>
  <c r="K211" i="7"/>
  <c r="U211" i="8" s="1"/>
  <c r="P211" i="7"/>
  <c r="R211" i="7"/>
  <c r="N211" i="7"/>
  <c r="I211" i="7"/>
  <c r="G211" i="7"/>
  <c r="F211" i="7"/>
  <c r="P215" i="7"/>
  <c r="M215" i="7"/>
  <c r="Q215" i="7"/>
  <c r="J215" i="7"/>
  <c r="N215" i="7"/>
  <c r="R215" i="7"/>
  <c r="K215" i="7"/>
  <c r="U215" i="8" s="1"/>
  <c r="O215" i="7"/>
  <c r="G215" i="7"/>
  <c r="F215" i="7"/>
  <c r="I215" i="7"/>
  <c r="P219" i="7"/>
  <c r="M219" i="7"/>
  <c r="Q219" i="7"/>
  <c r="J219" i="7"/>
  <c r="N219" i="7"/>
  <c r="R219" i="7"/>
  <c r="K219" i="7"/>
  <c r="U219" i="8" s="1"/>
  <c r="O219" i="7"/>
  <c r="G219" i="7"/>
  <c r="I219" i="7"/>
  <c r="F219" i="7"/>
  <c r="P223" i="7"/>
  <c r="M223" i="7"/>
  <c r="Q223" i="7"/>
  <c r="J223" i="7"/>
  <c r="N223" i="7"/>
  <c r="R223" i="7"/>
  <c r="K223" i="7"/>
  <c r="U223" i="8" s="1"/>
  <c r="O223" i="7"/>
  <c r="I223" i="7"/>
  <c r="G223" i="7"/>
  <c r="F223" i="7"/>
  <c r="P227" i="7"/>
  <c r="M227" i="7"/>
  <c r="Q227" i="7"/>
  <c r="J227" i="7"/>
  <c r="N227" i="7"/>
  <c r="R227" i="7"/>
  <c r="K227" i="7"/>
  <c r="U227" i="8" s="1"/>
  <c r="O227" i="7"/>
  <c r="I227" i="7"/>
  <c r="G227" i="7"/>
  <c r="F227" i="7"/>
  <c r="P231" i="7"/>
  <c r="M231" i="7"/>
  <c r="Q231" i="7"/>
  <c r="J231" i="7"/>
  <c r="N231" i="7"/>
  <c r="R231" i="7"/>
  <c r="K231" i="7"/>
  <c r="U231" i="8" s="1"/>
  <c r="O231" i="7"/>
  <c r="G231" i="7"/>
  <c r="F231" i="7"/>
  <c r="I231" i="7"/>
  <c r="P235" i="7"/>
  <c r="M235" i="7"/>
  <c r="Q235" i="7"/>
  <c r="J235" i="7"/>
  <c r="N235" i="7"/>
  <c r="R235" i="7"/>
  <c r="K235" i="7"/>
  <c r="U235" i="8" s="1"/>
  <c r="O235" i="7"/>
  <c r="G235" i="7"/>
  <c r="I235" i="7"/>
  <c r="F235" i="7"/>
  <c r="P239" i="7"/>
  <c r="M239" i="7"/>
  <c r="Q239" i="7"/>
  <c r="J239" i="7"/>
  <c r="N239" i="7"/>
  <c r="R239" i="7"/>
  <c r="K239" i="7"/>
  <c r="U239" i="8" s="1"/>
  <c r="O239" i="7"/>
  <c r="I239" i="7"/>
  <c r="G239" i="7"/>
  <c r="F239" i="7"/>
  <c r="P243" i="7"/>
  <c r="M243" i="7"/>
  <c r="Q243" i="7"/>
  <c r="J243" i="7"/>
  <c r="N243" i="7"/>
  <c r="R243" i="7"/>
  <c r="K243" i="7"/>
  <c r="U243" i="8" s="1"/>
  <c r="O243" i="7"/>
  <c r="I243" i="7"/>
  <c r="G243" i="7"/>
  <c r="F243" i="7"/>
  <c r="P247" i="7"/>
  <c r="M247" i="7"/>
  <c r="Q247" i="7"/>
  <c r="J247" i="7"/>
  <c r="N247" i="7"/>
  <c r="R247" i="7"/>
  <c r="K247" i="7"/>
  <c r="U247" i="8" s="1"/>
  <c r="O247" i="7"/>
  <c r="G247" i="7"/>
  <c r="F247" i="7"/>
  <c r="I247" i="7"/>
  <c r="P251" i="7"/>
  <c r="M251" i="7"/>
  <c r="Q251" i="7"/>
  <c r="J251" i="7"/>
  <c r="N251" i="7"/>
  <c r="R251" i="7"/>
  <c r="K251" i="7"/>
  <c r="U251" i="8" s="1"/>
  <c r="V251" i="8" s="1"/>
  <c r="O251" i="7"/>
  <c r="G251" i="7"/>
  <c r="I251" i="7"/>
  <c r="F251" i="7"/>
  <c r="P255" i="7"/>
  <c r="M255" i="7"/>
  <c r="Q255" i="7"/>
  <c r="J255" i="7"/>
  <c r="N255" i="7"/>
  <c r="R255" i="7"/>
  <c r="K255" i="7"/>
  <c r="U255" i="8" s="1"/>
  <c r="O255" i="7"/>
  <c r="I255" i="7"/>
  <c r="G255" i="7"/>
  <c r="F255" i="7"/>
  <c r="P259" i="7"/>
  <c r="M259" i="7"/>
  <c r="Q259" i="7"/>
  <c r="J259" i="7"/>
  <c r="N259" i="7"/>
  <c r="R259" i="7"/>
  <c r="K259" i="7"/>
  <c r="U259" i="8" s="1"/>
  <c r="O259" i="7"/>
  <c r="I259" i="7"/>
  <c r="G259" i="7"/>
  <c r="F259" i="7"/>
  <c r="P263" i="7"/>
  <c r="M263" i="7"/>
  <c r="Q263" i="7"/>
  <c r="J263" i="7"/>
  <c r="N263" i="7"/>
  <c r="R263" i="7"/>
  <c r="K263" i="7"/>
  <c r="U263" i="8" s="1"/>
  <c r="O263" i="7"/>
  <c r="G263" i="7"/>
  <c r="F263" i="7"/>
  <c r="I263" i="7"/>
  <c r="P267" i="7"/>
  <c r="M267" i="7"/>
  <c r="Q267" i="7"/>
  <c r="J267" i="7"/>
  <c r="N267" i="7"/>
  <c r="R267" i="7"/>
  <c r="K267" i="7"/>
  <c r="U267" i="8" s="1"/>
  <c r="O267" i="7"/>
  <c r="G267" i="7"/>
  <c r="I267" i="7"/>
  <c r="F267" i="7"/>
  <c r="P271" i="7"/>
  <c r="M271" i="7"/>
  <c r="Q271" i="7"/>
  <c r="J271" i="7"/>
  <c r="N271" i="7"/>
  <c r="R271" i="7"/>
  <c r="K271" i="7"/>
  <c r="U271" i="8" s="1"/>
  <c r="O271" i="7"/>
  <c r="I271" i="7"/>
  <c r="G271" i="7"/>
  <c r="F271" i="7"/>
  <c r="P275" i="7"/>
  <c r="J275" i="7"/>
  <c r="N275" i="7"/>
  <c r="R275" i="7"/>
  <c r="M275" i="7"/>
  <c r="O275" i="7"/>
  <c r="K275" i="7"/>
  <c r="U275" i="8" s="1"/>
  <c r="Q275" i="7"/>
  <c r="I275" i="7"/>
  <c r="G275" i="7"/>
  <c r="F275" i="7"/>
  <c r="J279" i="7"/>
  <c r="N279" i="7"/>
  <c r="R279" i="7"/>
  <c r="Q279" i="7"/>
  <c r="M279" i="7"/>
  <c r="O279" i="7"/>
  <c r="K279" i="7"/>
  <c r="U279" i="8" s="1"/>
  <c r="P279" i="7"/>
  <c r="G279" i="7"/>
  <c r="F279" i="7"/>
  <c r="I279" i="7"/>
  <c r="J283" i="7"/>
  <c r="N283" i="7"/>
  <c r="R283" i="7"/>
  <c r="Q283" i="7"/>
  <c r="M283" i="7"/>
  <c r="O283" i="7"/>
  <c r="K283" i="7"/>
  <c r="U283" i="8" s="1"/>
  <c r="P283" i="7"/>
  <c r="G283" i="7"/>
  <c r="I283" i="7"/>
  <c r="F283" i="7"/>
  <c r="J287" i="7"/>
  <c r="N287" i="7"/>
  <c r="R287" i="7"/>
  <c r="K287" i="7"/>
  <c r="U287" i="8" s="1"/>
  <c r="O287" i="7"/>
  <c r="P287" i="7"/>
  <c r="M287" i="7"/>
  <c r="Q287" i="7"/>
  <c r="I287" i="7"/>
  <c r="G287" i="7"/>
  <c r="F287" i="7"/>
  <c r="J291" i="7"/>
  <c r="N291" i="7"/>
  <c r="R291" i="7"/>
  <c r="K291" i="7"/>
  <c r="U291" i="8" s="1"/>
  <c r="O291" i="7"/>
  <c r="P291" i="7"/>
  <c r="M291" i="7"/>
  <c r="Q291" i="7"/>
  <c r="I291" i="7"/>
  <c r="G291" i="7"/>
  <c r="F291" i="7"/>
  <c r="J295" i="7"/>
  <c r="N295" i="7"/>
  <c r="R295" i="7"/>
  <c r="K295" i="7"/>
  <c r="U295" i="8" s="1"/>
  <c r="O295" i="7"/>
  <c r="P295" i="7"/>
  <c r="M295" i="7"/>
  <c r="Q295" i="7"/>
  <c r="G295" i="7"/>
  <c r="F295" i="7"/>
  <c r="I295" i="7"/>
  <c r="J299" i="7"/>
  <c r="N299" i="7"/>
  <c r="R299" i="7"/>
  <c r="K299" i="7"/>
  <c r="U299" i="8" s="1"/>
  <c r="O299" i="7"/>
  <c r="P299" i="7"/>
  <c r="M299" i="7"/>
  <c r="Q299" i="7"/>
  <c r="G299" i="7"/>
  <c r="I299" i="7"/>
  <c r="F299" i="7"/>
  <c r="J303" i="7"/>
  <c r="N303" i="7"/>
  <c r="R303" i="7"/>
  <c r="K303" i="7"/>
  <c r="U303" i="8" s="1"/>
  <c r="O303" i="7"/>
  <c r="P303" i="7"/>
  <c r="M303" i="7"/>
  <c r="Q303" i="7"/>
  <c r="I303" i="7"/>
  <c r="G303" i="7"/>
  <c r="F303" i="7"/>
  <c r="J307" i="7"/>
  <c r="N307" i="7"/>
  <c r="R307" i="7"/>
  <c r="K307" i="7"/>
  <c r="U307" i="8" s="1"/>
  <c r="O307" i="7"/>
  <c r="P307" i="7"/>
  <c r="M307" i="7"/>
  <c r="Q307" i="7"/>
  <c r="I307" i="7"/>
  <c r="G307" i="7"/>
  <c r="F307" i="7"/>
  <c r="J311" i="7"/>
  <c r="N311" i="7"/>
  <c r="R311" i="7"/>
  <c r="P311" i="7"/>
  <c r="M311" i="7"/>
  <c r="G311" i="7"/>
  <c r="O311" i="7"/>
  <c r="F311" i="7"/>
  <c r="K311" i="7"/>
  <c r="U311" i="8" s="1"/>
  <c r="Q311" i="7"/>
  <c r="I311" i="7"/>
  <c r="F306" i="7"/>
  <c r="F301" i="7"/>
  <c r="F296" i="7"/>
  <c r="F290" i="7"/>
  <c r="F285" i="7"/>
  <c r="F280" i="7"/>
  <c r="F274" i="7"/>
  <c r="F269" i="7"/>
  <c r="F264" i="7"/>
  <c r="F258" i="7"/>
  <c r="F253" i="7"/>
  <c r="F248" i="7"/>
  <c r="F242" i="7"/>
  <c r="F237" i="7"/>
  <c r="F232" i="7"/>
  <c r="F226" i="7"/>
  <c r="F221" i="7"/>
  <c r="F216" i="7"/>
  <c r="F210" i="7"/>
  <c r="F204" i="7"/>
  <c r="F196" i="7"/>
  <c r="F188" i="7"/>
  <c r="M308" i="7"/>
  <c r="Q308" i="7"/>
  <c r="I308" i="7"/>
  <c r="J308" i="7"/>
  <c r="N308" i="7"/>
  <c r="R308" i="7"/>
  <c r="K308" i="7"/>
  <c r="U308" i="8" s="1"/>
  <c r="O308" i="7"/>
  <c r="G308" i="7"/>
  <c r="P308" i="7"/>
  <c r="V247" i="8" l="1"/>
  <c r="V167" i="8"/>
  <c r="V35" i="8"/>
  <c r="V162" i="8"/>
  <c r="V199" i="8"/>
  <c r="V39" i="8"/>
  <c r="V307" i="8"/>
  <c r="V291" i="8"/>
  <c r="V191" i="8"/>
  <c r="V154" i="8"/>
  <c r="V82" i="8"/>
  <c r="V281" i="8"/>
  <c r="V257" i="8"/>
  <c r="V225" i="8"/>
  <c r="V177" i="8"/>
  <c r="V101" i="8"/>
  <c r="V49" i="8"/>
  <c r="V292" i="8"/>
  <c r="V248" i="8"/>
  <c r="V216" i="8"/>
  <c r="V180" i="8"/>
  <c r="V112" i="8"/>
  <c r="V52" i="8"/>
  <c r="H249" i="8"/>
  <c r="V91" i="8"/>
  <c r="V303" i="8"/>
  <c r="V155" i="8"/>
  <c r="V258" i="8"/>
  <c r="V226" i="8"/>
  <c r="V311" i="8"/>
  <c r="V51" i="8"/>
  <c r="V27" i="8"/>
  <c r="V3" i="8"/>
  <c r="V275" i="8"/>
  <c r="V147" i="8"/>
  <c r="V31" i="8"/>
  <c r="V19" i="8"/>
  <c r="V230" i="8"/>
  <c r="V142" i="8"/>
  <c r="V86" i="8"/>
  <c r="V14" i="8"/>
  <c r="V297" i="8"/>
  <c r="V289" i="8"/>
  <c r="V165" i="8"/>
  <c r="V105" i="8"/>
  <c r="V53" i="8"/>
  <c r="V184" i="8"/>
  <c r="V136" i="8"/>
  <c r="V84" i="8"/>
  <c r="H21" i="8"/>
  <c r="H227" i="8"/>
  <c r="H293" i="8"/>
  <c r="V153" i="8"/>
  <c r="V45" i="8"/>
  <c r="V296" i="8"/>
  <c r="V268" i="8"/>
  <c r="V236" i="8"/>
  <c r="V204" i="8"/>
  <c r="V156" i="8"/>
  <c r="V100" i="8"/>
  <c r="V40" i="8"/>
  <c r="V150" i="8"/>
  <c r="V98" i="8"/>
  <c r="V42" i="8"/>
  <c r="V293" i="8"/>
  <c r="V157" i="8"/>
  <c r="V61" i="8"/>
  <c r="V160" i="8"/>
  <c r="V88" i="8"/>
  <c r="V16" i="8"/>
  <c r="H137" i="8"/>
  <c r="H172" i="8"/>
  <c r="H307" i="8"/>
  <c r="L147" i="8"/>
  <c r="H248" i="8"/>
  <c r="H264" i="8"/>
  <c r="H280" i="8"/>
  <c r="H28" i="8"/>
  <c r="H245" i="8"/>
  <c r="H77" i="8"/>
  <c r="H8" i="8"/>
  <c r="H173" i="8"/>
  <c r="H29" i="8"/>
  <c r="L296" i="8"/>
  <c r="L98" i="8"/>
  <c r="L184" i="8"/>
  <c r="L289" i="8"/>
  <c r="L141" i="8"/>
  <c r="V141" i="8" s="1"/>
  <c r="L168" i="8"/>
  <c r="V168" i="8" s="1"/>
  <c r="L267" i="8"/>
  <c r="V267" i="8" s="1"/>
  <c r="L259" i="8"/>
  <c r="V259" i="8" s="1"/>
  <c r="L56" i="8"/>
  <c r="V56" i="8" s="1"/>
  <c r="L27" i="8"/>
  <c r="L227" i="8"/>
  <c r="V227" i="8" s="1"/>
  <c r="L238" i="8"/>
  <c r="V238" i="8" s="1"/>
  <c r="L88" i="8"/>
  <c r="L35" i="8"/>
  <c r="L203" i="8"/>
  <c r="V203" i="8" s="1"/>
  <c r="L99" i="8"/>
  <c r="V99" i="8" s="1"/>
  <c r="L219" i="8"/>
  <c r="V219" i="8" s="1"/>
  <c r="H43" i="8"/>
  <c r="H291" i="8"/>
  <c r="L83" i="8"/>
  <c r="V83" i="8" s="1"/>
  <c r="L195" i="8"/>
  <c r="V195" i="8" s="1"/>
  <c r="H9" i="8"/>
  <c r="H201" i="8"/>
  <c r="H195" i="8"/>
  <c r="H275" i="8"/>
  <c r="H140" i="8"/>
  <c r="L270" i="8"/>
  <c r="V270" i="8" s="1"/>
  <c r="H57" i="8"/>
  <c r="H265" i="8"/>
  <c r="H259" i="8"/>
  <c r="H84" i="8"/>
  <c r="L200" i="8"/>
  <c r="V200" i="8" s="1"/>
  <c r="L299" i="8"/>
  <c r="V299" i="8" s="1"/>
  <c r="L221" i="8"/>
  <c r="V221" i="8" s="1"/>
  <c r="L301" i="8"/>
  <c r="V301" i="8" s="1"/>
  <c r="L130" i="8"/>
  <c r="V130" i="8" s="1"/>
  <c r="L216" i="8"/>
  <c r="L80" i="8"/>
  <c r="V80" i="8" s="1"/>
  <c r="H160" i="8"/>
  <c r="L11" i="8"/>
  <c r="V11" i="8" s="1"/>
  <c r="L51" i="8"/>
  <c r="L107" i="8"/>
  <c r="V107" i="8" s="1"/>
  <c r="L155" i="8"/>
  <c r="H37" i="8"/>
  <c r="H117" i="8"/>
  <c r="H189" i="8"/>
  <c r="L237" i="8"/>
  <c r="V237" i="8" s="1"/>
  <c r="H211" i="8"/>
  <c r="L142" i="8"/>
  <c r="L286" i="8"/>
  <c r="V286" i="8" s="1"/>
  <c r="L16" i="8"/>
  <c r="L120" i="8"/>
  <c r="V120" i="8" s="1"/>
  <c r="L208" i="8"/>
  <c r="V208" i="8" s="1"/>
  <c r="L75" i="8"/>
  <c r="V75" i="8" s="1"/>
  <c r="L131" i="8"/>
  <c r="V131" i="8" s="1"/>
  <c r="L163" i="8"/>
  <c r="V163" i="8" s="1"/>
  <c r="L283" i="8"/>
  <c r="V283" i="8" s="1"/>
  <c r="H13" i="8"/>
  <c r="H125" i="8"/>
  <c r="H277" i="8"/>
  <c r="L253" i="8"/>
  <c r="V253" i="8" s="1"/>
  <c r="H115" i="8"/>
  <c r="L42" i="8"/>
  <c r="L222" i="8"/>
  <c r="V222" i="8" s="1"/>
  <c r="L24" i="8"/>
  <c r="V24" i="8" s="1"/>
  <c r="L144" i="8"/>
  <c r="V144" i="8" s="1"/>
  <c r="L248" i="8"/>
  <c r="L43" i="8"/>
  <c r="V43" i="8" s="1"/>
  <c r="L123" i="8"/>
  <c r="V123" i="8" s="1"/>
  <c r="L243" i="8"/>
  <c r="V243" i="8" s="1"/>
  <c r="L275" i="8"/>
  <c r="H5" i="8"/>
  <c r="H25" i="8"/>
  <c r="H181" i="8"/>
  <c r="H269" i="8"/>
  <c r="L205" i="8"/>
  <c r="V205" i="8" s="1"/>
  <c r="H267" i="8"/>
  <c r="L82" i="8"/>
  <c r="L174" i="8"/>
  <c r="V174" i="8" s="1"/>
  <c r="L254" i="8"/>
  <c r="V254" i="8" s="1"/>
  <c r="H124" i="8"/>
  <c r="H232" i="8"/>
  <c r="L48" i="8"/>
  <c r="V48" i="8" s="1"/>
  <c r="L112" i="8"/>
  <c r="L176" i="8"/>
  <c r="V176" i="8" s="1"/>
  <c r="L304" i="8"/>
  <c r="V304" i="8" s="1"/>
  <c r="L59" i="8"/>
  <c r="V59" i="8" s="1"/>
  <c r="L187" i="8"/>
  <c r="V187" i="8" s="1"/>
  <c r="H149" i="8"/>
  <c r="H261" i="8"/>
  <c r="H285" i="8"/>
  <c r="L272" i="8"/>
  <c r="V272" i="8" s="1"/>
  <c r="H93" i="8"/>
  <c r="H163" i="8"/>
  <c r="L190" i="8"/>
  <c r="V190" i="8" s="1"/>
  <c r="L67" i="8"/>
  <c r="V67" i="8" s="1"/>
  <c r="L235" i="8"/>
  <c r="V235" i="8" s="1"/>
  <c r="H205" i="8"/>
  <c r="H67" i="8"/>
  <c r="L74" i="8"/>
  <c r="V74" i="8" s="1"/>
  <c r="H200" i="8"/>
  <c r="H296" i="8"/>
  <c r="L40" i="8"/>
  <c r="L96" i="8"/>
  <c r="V96" i="8" s="1"/>
  <c r="K31" i="6"/>
  <c r="F31" i="6"/>
  <c r="N19" i="6"/>
  <c r="I19" i="6"/>
  <c r="B27" i="6"/>
  <c r="F27" i="6"/>
  <c r="B20" i="6" a="1"/>
  <c r="B20" i="6" s="1"/>
  <c r="B24" i="6" a="1"/>
  <c r="B24" i="6" s="1"/>
  <c r="B16" i="6"/>
  <c r="B36" i="6" a="1"/>
  <c r="B36" i="6" s="1"/>
  <c r="B15" i="6"/>
  <c r="B32" i="6" a="1"/>
  <c r="B32" i="6" s="1"/>
  <c r="B28" i="6" a="1"/>
  <c r="B28" i="6" s="1"/>
  <c r="B23" i="6"/>
  <c r="F132" i="8" s="1"/>
  <c r="N16" i="6"/>
  <c r="N15" i="6"/>
  <c r="N32" i="6" a="1"/>
  <c r="N32" i="6" s="1"/>
  <c r="N28" i="6" a="1"/>
  <c r="N28" i="6" s="1"/>
  <c r="N24" i="6" a="1"/>
  <c r="N24" i="6" s="1"/>
  <c r="N36" i="6" a="1"/>
  <c r="N36" i="6" s="1"/>
  <c r="N23" i="6"/>
  <c r="N20" i="6" a="1"/>
  <c r="N20" i="6" s="1"/>
  <c r="R252" i="8" s="1"/>
  <c r="K23" i="6"/>
  <c r="K20" i="6" a="1"/>
  <c r="K20" i="6" s="1"/>
  <c r="K16" i="6"/>
  <c r="K36" i="6" a="1"/>
  <c r="K36" i="6" s="1"/>
  <c r="K15" i="6"/>
  <c r="K32" i="6" a="1"/>
  <c r="K32" i="6" s="1"/>
  <c r="O206" i="8" s="1"/>
  <c r="K28" i="6" a="1"/>
  <c r="K28" i="6" s="1"/>
  <c r="O204" i="8" s="1"/>
  <c r="K24" i="6" a="1"/>
  <c r="K24" i="6" s="1"/>
  <c r="O193" i="8" s="1"/>
  <c r="C31" i="6"/>
  <c r="E19" i="6"/>
  <c r="L264" i="8"/>
  <c r="V264" i="8" s="1"/>
  <c r="L8" i="8"/>
  <c r="V8" i="8" s="1"/>
  <c r="L114" i="8"/>
  <c r="V114" i="8" s="1"/>
  <c r="L173" i="8"/>
  <c r="V173" i="8" s="1"/>
  <c r="L91" i="8"/>
  <c r="L288" i="8"/>
  <c r="V288" i="8" s="1"/>
  <c r="L32" i="8"/>
  <c r="V32" i="8" s="1"/>
  <c r="L307" i="8"/>
  <c r="L211" i="8"/>
  <c r="V211" i="8" s="1"/>
  <c r="L179" i="8"/>
  <c r="V179" i="8" s="1"/>
  <c r="L115" i="8"/>
  <c r="V115" i="8" s="1"/>
  <c r="L240" i="8"/>
  <c r="V240" i="8" s="1"/>
  <c r="L26" i="8"/>
  <c r="V26" i="8" s="1"/>
  <c r="L189" i="8"/>
  <c r="V189" i="8" s="1"/>
  <c r="L3" i="8"/>
  <c r="L273" i="8"/>
  <c r="V273" i="8" s="1"/>
  <c r="L280" i="8"/>
  <c r="V280" i="8" s="1"/>
  <c r="L171" i="8"/>
  <c r="V171" i="8" s="1"/>
  <c r="L206" i="8"/>
  <c r="V206" i="8" s="1"/>
  <c r="H283" i="8"/>
  <c r="H155" i="8"/>
  <c r="H305" i="8"/>
  <c r="H177" i="8"/>
  <c r="H65" i="8"/>
  <c r="H49" i="8"/>
  <c r="H48" i="8"/>
  <c r="H11" i="8"/>
  <c r="H310" i="8"/>
  <c r="H294" i="8"/>
  <c r="H214" i="8"/>
  <c r="H166" i="8"/>
  <c r="H150" i="8"/>
  <c r="H86" i="8"/>
  <c r="H54" i="8"/>
  <c r="H10" i="8"/>
  <c r="H304" i="8"/>
  <c r="H180" i="8"/>
  <c r="H203" i="8"/>
  <c r="H75" i="8"/>
  <c r="H233" i="8"/>
  <c r="H41" i="8"/>
  <c r="H131" i="8"/>
  <c r="H197" i="8"/>
  <c r="H188" i="8"/>
  <c r="H16" i="8"/>
  <c r="H51" i="8"/>
  <c r="H156" i="8"/>
  <c r="H44" i="8"/>
  <c r="H147" i="8"/>
  <c r="H83" i="8"/>
  <c r="H253" i="8"/>
  <c r="H229" i="8"/>
  <c r="H108" i="8"/>
  <c r="H99" i="8"/>
  <c r="L152" i="8"/>
  <c r="V152" i="8" s="1"/>
  <c r="I27" i="6"/>
  <c r="R213" i="8"/>
  <c r="H31" i="8"/>
  <c r="H309" i="8"/>
  <c r="H141" i="8"/>
  <c r="H85" i="8"/>
  <c r="H237" i="8"/>
  <c r="H61" i="8"/>
  <c r="H60" i="8"/>
  <c r="E31" i="6"/>
  <c r="L31" i="6"/>
  <c r="J31" i="6"/>
  <c r="B19" i="6"/>
  <c r="F148" i="8" s="1"/>
  <c r="G19" i="6"/>
  <c r="K254" i="8" s="1"/>
  <c r="M19" i="6"/>
  <c r="K27" i="6"/>
  <c r="M27" i="6"/>
  <c r="J16" i="6"/>
  <c r="J15" i="6"/>
  <c r="J32" i="6" a="1"/>
  <c r="J32" i="6" s="1"/>
  <c r="J20" i="6" a="1"/>
  <c r="J20" i="6" s="1"/>
  <c r="J36" i="6" a="1"/>
  <c r="J36" i="6" s="1"/>
  <c r="J28" i="6" a="1"/>
  <c r="J28" i="6" s="1"/>
  <c r="J24" i="6" a="1"/>
  <c r="J24" i="6" s="1"/>
  <c r="J23" i="6"/>
  <c r="N265" i="8" s="1"/>
  <c r="I28" i="6" a="1"/>
  <c r="I28" i="6" s="1"/>
  <c r="M250" i="8" s="1"/>
  <c r="I24" i="6" a="1"/>
  <c r="I24" i="6" s="1"/>
  <c r="I16" i="6"/>
  <c r="I15" i="6"/>
  <c r="I20" i="6" a="1"/>
  <c r="I20" i="6" s="1"/>
  <c r="M157" i="8" s="1"/>
  <c r="I32" i="6" a="1"/>
  <c r="I32" i="6" s="1"/>
  <c r="I23" i="6"/>
  <c r="I36" i="6" a="1"/>
  <c r="I36" i="6" s="1"/>
  <c r="G23" i="6"/>
  <c r="K275" i="8" s="1"/>
  <c r="G20" i="6" a="1"/>
  <c r="G20" i="6" s="1"/>
  <c r="G24" i="6" a="1"/>
  <c r="G24" i="6" s="1"/>
  <c r="G16" i="6"/>
  <c r="G36" i="6" a="1"/>
  <c r="G36" i="6" s="1"/>
  <c r="G15" i="6"/>
  <c r="G32" i="6" a="1"/>
  <c r="G32" i="6" s="1"/>
  <c r="G28" i="6" a="1"/>
  <c r="G28" i="6" s="1"/>
  <c r="R297" i="8"/>
  <c r="N217" i="8"/>
  <c r="R97" i="8"/>
  <c r="N280" i="8"/>
  <c r="N264" i="8"/>
  <c r="N55" i="8"/>
  <c r="M31" i="6"/>
  <c r="G31" i="6"/>
  <c r="K257" i="8" s="1"/>
  <c r="N178" i="8"/>
  <c r="R122" i="8"/>
  <c r="R78" i="8"/>
  <c r="N26" i="8"/>
  <c r="L19" i="6"/>
  <c r="J19" i="6"/>
  <c r="N89" i="8" s="1"/>
  <c r="C27" i="6"/>
  <c r="N27" i="6"/>
  <c r="L27" i="6"/>
  <c r="F16" i="6"/>
  <c r="F15" i="6"/>
  <c r="F32" i="6" a="1"/>
  <c r="F32" i="6" s="1"/>
  <c r="J245" i="8" s="1"/>
  <c r="F28" i="6" a="1"/>
  <c r="F28" i="6" s="1"/>
  <c r="F24" i="6" a="1"/>
  <c r="F24" i="6" s="1"/>
  <c r="F36" i="6" a="1"/>
  <c r="F36" i="6" s="1"/>
  <c r="F23" i="6"/>
  <c r="F20" i="6" a="1"/>
  <c r="F20" i="6" s="1"/>
  <c r="E16" i="6"/>
  <c r="E15" i="6"/>
  <c r="E24" i="6" a="1"/>
  <c r="E24" i="6" s="1"/>
  <c r="E32" i="6" a="1"/>
  <c r="E32" i="6" s="1"/>
  <c r="E28" i="6" a="1"/>
  <c r="E28" i="6" s="1"/>
  <c r="E23" i="6"/>
  <c r="E20" i="6" a="1"/>
  <c r="E20" i="6" s="1"/>
  <c r="E36" i="6" a="1"/>
  <c r="E36" i="6" s="1"/>
  <c r="R293" i="8"/>
  <c r="N277" i="8"/>
  <c r="N245" i="8"/>
  <c r="R205" i="8"/>
  <c r="O215" i="8"/>
  <c r="N171" i="8"/>
  <c r="N95" i="8"/>
  <c r="B31" i="6"/>
  <c r="I31" i="6"/>
  <c r="N31" i="6"/>
  <c r="R298" i="8"/>
  <c r="N258" i="8"/>
  <c r="N234" i="8"/>
  <c r="K114" i="8"/>
  <c r="N70" i="8"/>
  <c r="R34" i="8"/>
  <c r="C19" i="6"/>
  <c r="K19" i="6"/>
  <c r="F19" i="6"/>
  <c r="E27" i="6"/>
  <c r="J27" i="6"/>
  <c r="N204" i="8" s="1"/>
  <c r="G27" i="6"/>
  <c r="K41" i="8" s="1"/>
  <c r="C36" i="6" a="1"/>
  <c r="C36" i="6" s="1"/>
  <c r="C23" i="6"/>
  <c r="C20" i="6" a="1"/>
  <c r="C20" i="6" s="1"/>
  <c r="G196" i="8" s="1"/>
  <c r="C16" i="6"/>
  <c r="C15" i="6"/>
  <c r="C32" i="6" a="1"/>
  <c r="C32" i="6" s="1"/>
  <c r="C28" i="6" a="1"/>
  <c r="C28" i="6" s="1"/>
  <c r="C24" i="6" a="1"/>
  <c r="C24" i="6" s="1"/>
  <c r="L28" i="6" a="1"/>
  <c r="L28" i="6" s="1"/>
  <c r="L24" i="6" a="1"/>
  <c r="L24" i="6" s="1"/>
  <c r="L15" i="6"/>
  <c r="L16" i="6"/>
  <c r="L36" i="6" a="1"/>
  <c r="L36" i="6" s="1"/>
  <c r="L23" i="6"/>
  <c r="L20" i="6" a="1"/>
  <c r="L20" i="6" s="1"/>
  <c r="P236" i="8" s="1"/>
  <c r="L32" i="6" a="1"/>
  <c r="L32" i="6" s="1"/>
  <c r="P117" i="8" s="1"/>
  <c r="M16" i="6"/>
  <c r="M15" i="6"/>
  <c r="M24" i="6" a="1"/>
  <c r="M24" i="6" s="1"/>
  <c r="Q21" i="8" s="1"/>
  <c r="M32" i="6" a="1"/>
  <c r="M32" i="6" s="1"/>
  <c r="Q77" i="8" s="1"/>
  <c r="M28" i="6" a="1"/>
  <c r="M28" i="6" s="1"/>
  <c r="M23" i="6"/>
  <c r="M20" i="6" a="1"/>
  <c r="M20" i="6" s="1"/>
  <c r="Q45" i="8" s="1"/>
  <c r="M36" i="6" a="1"/>
  <c r="M36" i="6" s="1"/>
  <c r="K244" i="8"/>
  <c r="N240" i="8"/>
  <c r="M168" i="8"/>
  <c r="J144" i="8"/>
  <c r="M132" i="8"/>
  <c r="O64" i="8"/>
  <c r="J56" i="8"/>
  <c r="N28" i="8"/>
  <c r="N20" i="8"/>
  <c r="J16" i="8"/>
  <c r="B35" i="6"/>
  <c r="F309" i="8" s="1"/>
  <c r="K35" i="6"/>
  <c r="F35" i="6"/>
  <c r="H228" i="8"/>
  <c r="H192" i="8"/>
  <c r="H128" i="8"/>
  <c r="H71" i="8"/>
  <c r="H286" i="8"/>
  <c r="H270" i="8"/>
  <c r="H238" i="8"/>
  <c r="H222" i="8"/>
  <c r="H142" i="8"/>
  <c r="H110" i="8"/>
  <c r="H6" i="8"/>
  <c r="H224" i="8"/>
  <c r="H164" i="8"/>
  <c r="H289" i="8"/>
  <c r="H225" i="8"/>
  <c r="H33" i="8"/>
  <c r="H284" i="8"/>
  <c r="H220" i="8"/>
  <c r="H184" i="8"/>
  <c r="H191" i="8"/>
  <c r="H159" i="8"/>
  <c r="H202" i="8"/>
  <c r="H212" i="8"/>
  <c r="H176" i="8"/>
  <c r="H80" i="8"/>
  <c r="H311" i="8"/>
  <c r="H279" i="8"/>
  <c r="H247" i="8"/>
  <c r="H151" i="8"/>
  <c r="H230" i="8"/>
  <c r="H198" i="8"/>
  <c r="H102" i="8"/>
  <c r="H208" i="8"/>
  <c r="H52" i="8"/>
  <c r="H4" i="8"/>
  <c r="H299" i="8"/>
  <c r="H139" i="8"/>
  <c r="H107" i="8"/>
  <c r="H281" i="8"/>
  <c r="H185" i="8"/>
  <c r="H169" i="8"/>
  <c r="H121" i="8"/>
  <c r="H268" i="8"/>
  <c r="H47" i="8"/>
  <c r="H23" i="8"/>
  <c r="H7" i="8"/>
  <c r="H242" i="8"/>
  <c r="H226" i="8"/>
  <c r="H162" i="8"/>
  <c r="H130" i="8"/>
  <c r="H98" i="8"/>
  <c r="H92" i="8"/>
  <c r="H216" i="8"/>
  <c r="N153" i="8"/>
  <c r="N129" i="8"/>
  <c r="R89" i="8"/>
  <c r="P57" i="8"/>
  <c r="R45" i="8"/>
  <c r="K17" i="8"/>
  <c r="N288" i="8"/>
  <c r="N244" i="8"/>
  <c r="P196" i="8"/>
  <c r="N156" i="8"/>
  <c r="P140" i="8"/>
  <c r="N96" i="8"/>
  <c r="O56" i="8"/>
  <c r="E35" i="6"/>
  <c r="N35" i="6"/>
  <c r="R23" i="8" s="1"/>
  <c r="I35" i="6"/>
  <c r="H45" i="8"/>
  <c r="H69" i="8"/>
  <c r="H101" i="8"/>
  <c r="H133" i="8"/>
  <c r="H157" i="8"/>
  <c r="H213" i="8"/>
  <c r="L157" i="8"/>
  <c r="L65" i="8"/>
  <c r="V65" i="8" s="1"/>
  <c r="L49" i="8"/>
  <c r="L300" i="8"/>
  <c r="V300" i="8" s="1"/>
  <c r="L204" i="8"/>
  <c r="L188" i="8"/>
  <c r="V188" i="8" s="1"/>
  <c r="L156" i="8"/>
  <c r="L108" i="8"/>
  <c r="V108" i="8" s="1"/>
  <c r="L44" i="8"/>
  <c r="V44" i="8" s="1"/>
  <c r="L214" i="8"/>
  <c r="V214" i="8" s="1"/>
  <c r="L150" i="8"/>
  <c r="L295" i="8"/>
  <c r="V295" i="8" s="1"/>
  <c r="L135" i="8"/>
  <c r="V135" i="8" s="1"/>
  <c r="L103" i="8"/>
  <c r="V103" i="8" s="1"/>
  <c r="L39" i="8"/>
  <c r="L282" i="8"/>
  <c r="V282" i="8" s="1"/>
  <c r="L250" i="8"/>
  <c r="V250" i="8" s="1"/>
  <c r="L86" i="8"/>
  <c r="L61" i="8"/>
  <c r="L310" i="8"/>
  <c r="V310" i="8" s="1"/>
  <c r="L210" i="8"/>
  <c r="V210" i="8" s="1"/>
  <c r="L146" i="8"/>
  <c r="V146" i="8" s="1"/>
  <c r="L54" i="8"/>
  <c r="V54" i="8" s="1"/>
  <c r="L305" i="8"/>
  <c r="V305" i="8" s="1"/>
  <c r="L177" i="8"/>
  <c r="L41" i="8"/>
  <c r="V41" i="8" s="1"/>
  <c r="L180" i="8"/>
  <c r="L294" i="8"/>
  <c r="V294" i="8" s="1"/>
  <c r="L166" i="8"/>
  <c r="V166" i="8" s="1"/>
  <c r="L138" i="8"/>
  <c r="V138" i="8" s="1"/>
  <c r="L10" i="8"/>
  <c r="V10" i="8" s="1"/>
  <c r="L229" i="8"/>
  <c r="V229" i="8" s="1"/>
  <c r="L197" i="8"/>
  <c r="V197" i="8" s="1"/>
  <c r="L239" i="8"/>
  <c r="V239" i="8" s="1"/>
  <c r="L127" i="8"/>
  <c r="V127" i="8" s="1"/>
  <c r="L111" i="8"/>
  <c r="V111" i="8" s="1"/>
  <c r="L15" i="8"/>
  <c r="V15" i="8" s="1"/>
  <c r="L170" i="8"/>
  <c r="V170" i="8" s="1"/>
  <c r="L14" i="8"/>
  <c r="L261" i="8"/>
  <c r="V261" i="8" s="1"/>
  <c r="L233" i="8"/>
  <c r="V233" i="8" s="1"/>
  <c r="L58" i="8"/>
  <c r="V58" i="8" s="1"/>
  <c r="L158" i="8"/>
  <c r="V158" i="8" s="1"/>
  <c r="H288" i="8"/>
  <c r="H91" i="8"/>
  <c r="H273" i="8"/>
  <c r="H257" i="8"/>
  <c r="H241" i="8"/>
  <c r="H145" i="8"/>
  <c r="H129" i="8"/>
  <c r="H81" i="8"/>
  <c r="H17" i="8"/>
  <c r="H234" i="8"/>
  <c r="H186" i="8"/>
  <c r="H154" i="8"/>
  <c r="H90" i="8"/>
  <c r="H26" i="8"/>
  <c r="H308" i="8"/>
  <c r="H244" i="8"/>
  <c r="H55" i="8"/>
  <c r="H70" i="8"/>
  <c r="H240" i="8"/>
  <c r="H116" i="8"/>
  <c r="H20" i="8"/>
  <c r="H171" i="8"/>
  <c r="H217" i="8"/>
  <c r="H153" i="8"/>
  <c r="H105" i="8"/>
  <c r="H303" i="8"/>
  <c r="H207" i="8"/>
  <c r="H143" i="8"/>
  <c r="H258" i="8"/>
  <c r="H178" i="8"/>
  <c r="H114" i="8"/>
  <c r="L6" i="8"/>
  <c r="V6" i="8" s="1"/>
  <c r="L226" i="8"/>
  <c r="L162" i="8"/>
  <c r="L225" i="8"/>
  <c r="L133" i="8"/>
  <c r="V133" i="8" s="1"/>
  <c r="L33" i="8"/>
  <c r="V33" i="8" s="1"/>
  <c r="L284" i="8"/>
  <c r="V284" i="8" s="1"/>
  <c r="L268" i="8"/>
  <c r="L220" i="8"/>
  <c r="V220" i="8" s="1"/>
  <c r="L92" i="8"/>
  <c r="V92" i="8" s="1"/>
  <c r="L60" i="8"/>
  <c r="V60" i="8" s="1"/>
  <c r="L309" i="8"/>
  <c r="V309" i="8" s="1"/>
  <c r="L311" i="8"/>
  <c r="L279" i="8"/>
  <c r="V279" i="8" s="1"/>
  <c r="L247" i="8"/>
  <c r="L151" i="8"/>
  <c r="V151" i="8" s="1"/>
  <c r="L71" i="8"/>
  <c r="V71" i="8" s="1"/>
  <c r="L23" i="8"/>
  <c r="V23" i="8" s="1"/>
  <c r="L7" i="8"/>
  <c r="V7" i="8" s="1"/>
  <c r="L281" i="8"/>
  <c r="L185" i="8"/>
  <c r="V185" i="8" s="1"/>
  <c r="L242" i="8"/>
  <c r="V242" i="8" s="1"/>
  <c r="L110" i="8"/>
  <c r="V110" i="8" s="1"/>
  <c r="L228" i="8"/>
  <c r="V228" i="8" s="1"/>
  <c r="L212" i="8"/>
  <c r="V212" i="8" s="1"/>
  <c r="L164" i="8"/>
  <c r="V164" i="8" s="1"/>
  <c r="L52" i="8"/>
  <c r="L4" i="8"/>
  <c r="V4" i="8" s="1"/>
  <c r="L230" i="8"/>
  <c r="L198" i="8"/>
  <c r="V198" i="8" s="1"/>
  <c r="L165" i="8"/>
  <c r="L191" i="8"/>
  <c r="L159" i="8"/>
  <c r="V159" i="8" s="1"/>
  <c r="L47" i="8"/>
  <c r="V47" i="8" s="1"/>
  <c r="L31" i="8"/>
  <c r="L202" i="8"/>
  <c r="V202" i="8" s="1"/>
  <c r="L102" i="8"/>
  <c r="V102" i="8" s="1"/>
  <c r="L169" i="8"/>
  <c r="V169" i="8" s="1"/>
  <c r="L121" i="8"/>
  <c r="V121" i="8" s="1"/>
  <c r="L101" i="8"/>
  <c r="L85" i="8"/>
  <c r="V85" i="8" s="1"/>
  <c r="L69" i="8"/>
  <c r="V69" i="8" s="1"/>
  <c r="L53" i="8"/>
  <c r="L64" i="8"/>
  <c r="V64" i="8" s="1"/>
  <c r="L128" i="8"/>
  <c r="V128" i="8" s="1"/>
  <c r="L160" i="8"/>
  <c r="L192" i="8"/>
  <c r="V192" i="8" s="1"/>
  <c r="L224" i="8"/>
  <c r="V224" i="8" s="1"/>
  <c r="H292" i="8"/>
  <c r="M249" i="8"/>
  <c r="M193" i="8"/>
  <c r="N189" i="8"/>
  <c r="N173" i="8"/>
  <c r="I157" i="8"/>
  <c r="N117" i="8"/>
  <c r="G89" i="8"/>
  <c r="N81" i="8"/>
  <c r="R65" i="8"/>
  <c r="N37" i="8"/>
  <c r="N13" i="8"/>
  <c r="G260" i="8"/>
  <c r="R256" i="8"/>
  <c r="J204" i="8"/>
  <c r="O156" i="8"/>
  <c r="K152" i="8"/>
  <c r="O140" i="8"/>
  <c r="R100" i="8"/>
  <c r="P64" i="8"/>
  <c r="L258" i="8"/>
  <c r="H53" i="8"/>
  <c r="H165" i="8"/>
  <c r="H221" i="8"/>
  <c r="H301" i="8"/>
  <c r="L126" i="8"/>
  <c r="V126" i="8" s="1"/>
  <c r="L94" i="8"/>
  <c r="V94" i="8" s="1"/>
  <c r="L285" i="8"/>
  <c r="V285" i="8" s="1"/>
  <c r="L161" i="8"/>
  <c r="V161" i="8" s="1"/>
  <c r="L97" i="8"/>
  <c r="V97" i="8" s="1"/>
  <c r="L252" i="8"/>
  <c r="V252" i="8" s="1"/>
  <c r="L236" i="8"/>
  <c r="L182" i="8"/>
  <c r="V182" i="8" s="1"/>
  <c r="L122" i="8"/>
  <c r="V122" i="8" s="1"/>
  <c r="L50" i="8"/>
  <c r="V50" i="8" s="1"/>
  <c r="L18" i="8"/>
  <c r="V18" i="8" s="1"/>
  <c r="L213" i="8"/>
  <c r="V213" i="8" s="1"/>
  <c r="L181" i="8"/>
  <c r="V181" i="8" s="1"/>
  <c r="L149" i="8"/>
  <c r="V149" i="8" s="1"/>
  <c r="L183" i="8"/>
  <c r="V183" i="8" s="1"/>
  <c r="L119" i="8"/>
  <c r="V119" i="8" s="1"/>
  <c r="L87" i="8"/>
  <c r="V87" i="8" s="1"/>
  <c r="L218" i="8"/>
  <c r="V218" i="8" s="1"/>
  <c r="L93" i="8"/>
  <c r="V93" i="8" s="1"/>
  <c r="L45" i="8"/>
  <c r="L89" i="8"/>
  <c r="V89" i="8" s="1"/>
  <c r="L73" i="8"/>
  <c r="V73" i="8" s="1"/>
  <c r="L292" i="8"/>
  <c r="L276" i="8"/>
  <c r="V276" i="8" s="1"/>
  <c r="L260" i="8"/>
  <c r="V260" i="8" s="1"/>
  <c r="L196" i="8"/>
  <c r="V196" i="8" s="1"/>
  <c r="L148" i="8"/>
  <c r="V148" i="8" s="1"/>
  <c r="L100" i="8"/>
  <c r="L262" i="8"/>
  <c r="V262" i="8" s="1"/>
  <c r="L78" i="8"/>
  <c r="V78" i="8" s="1"/>
  <c r="L34" i="8"/>
  <c r="V34" i="8" s="1"/>
  <c r="L297" i="8"/>
  <c r="L255" i="8"/>
  <c r="V255" i="8" s="1"/>
  <c r="L79" i="8"/>
  <c r="V79" i="8" s="1"/>
  <c r="L134" i="8"/>
  <c r="V134" i="8" s="1"/>
  <c r="L293" i="8"/>
  <c r="L66" i="8"/>
  <c r="V66" i="8" s="1"/>
  <c r="L298" i="8"/>
  <c r="V298" i="8" s="1"/>
  <c r="H256" i="8"/>
  <c r="H196" i="8"/>
  <c r="H100" i="8"/>
  <c r="H251" i="8"/>
  <c r="H219" i="8"/>
  <c r="H187" i="8"/>
  <c r="H59" i="8"/>
  <c r="H161" i="8"/>
  <c r="H97" i="8"/>
  <c r="H252" i="8"/>
  <c r="H255" i="8"/>
  <c r="H298" i="8"/>
  <c r="H218" i="8"/>
  <c r="H122" i="8"/>
  <c r="H74" i="8"/>
  <c r="H58" i="8"/>
  <c r="H276" i="8"/>
  <c r="H112" i="8"/>
  <c r="H183" i="8"/>
  <c r="H119" i="8"/>
  <c r="H87" i="8"/>
  <c r="H262" i="8"/>
  <c r="H182" i="8"/>
  <c r="H134" i="8"/>
  <c r="H272" i="8"/>
  <c r="H148" i="8"/>
  <c r="H235" i="8"/>
  <c r="H297" i="8"/>
  <c r="H89" i="8"/>
  <c r="H73" i="8"/>
  <c r="H236" i="8"/>
  <c r="H136" i="8"/>
  <c r="H79" i="8"/>
  <c r="H82" i="8"/>
  <c r="H66" i="8"/>
  <c r="H50" i="8"/>
  <c r="H34" i="8"/>
  <c r="H18" i="8"/>
  <c r="L72" i="8"/>
  <c r="V72" i="8" s="1"/>
  <c r="L104" i="8"/>
  <c r="V104" i="8" s="1"/>
  <c r="L136" i="8"/>
  <c r="L232" i="8"/>
  <c r="V232" i="8" s="1"/>
  <c r="L290" i="8"/>
  <c r="V290" i="8" s="1"/>
  <c r="L194" i="8"/>
  <c r="V194" i="8" s="1"/>
  <c r="L38" i="8"/>
  <c r="V38" i="8" s="1"/>
  <c r="L193" i="8"/>
  <c r="V193" i="8" s="1"/>
  <c r="L172" i="8"/>
  <c r="V172" i="8" s="1"/>
  <c r="L140" i="8"/>
  <c r="V140" i="8" s="1"/>
  <c r="L124" i="8"/>
  <c r="V124" i="8" s="1"/>
  <c r="L76" i="8"/>
  <c r="V76" i="8" s="1"/>
  <c r="L12" i="8"/>
  <c r="V12" i="8" s="1"/>
  <c r="L306" i="8"/>
  <c r="V306" i="8" s="1"/>
  <c r="L278" i="8"/>
  <c r="V278" i="8" s="1"/>
  <c r="L246" i="8"/>
  <c r="V246" i="8" s="1"/>
  <c r="L263" i="8"/>
  <c r="V263" i="8" s="1"/>
  <c r="L215" i="8"/>
  <c r="V215" i="8" s="1"/>
  <c r="L199" i="8"/>
  <c r="L167" i="8"/>
  <c r="L5" i="8"/>
  <c r="V5" i="8" s="1"/>
  <c r="L118" i="8"/>
  <c r="V118" i="8" s="1"/>
  <c r="L30" i="8"/>
  <c r="V30" i="8" s="1"/>
  <c r="L249" i="8"/>
  <c r="V249" i="8" s="1"/>
  <c r="L109" i="8"/>
  <c r="V109" i="8" s="1"/>
  <c r="L2" i="8"/>
  <c r="V2" i="8" s="1"/>
  <c r="L274" i="8"/>
  <c r="V274" i="8" s="1"/>
  <c r="L22" i="8"/>
  <c r="V22" i="8" s="1"/>
  <c r="L269" i="8"/>
  <c r="V269" i="8" s="1"/>
  <c r="L209" i="8"/>
  <c r="V209" i="8" s="1"/>
  <c r="L57" i="8"/>
  <c r="V57" i="8" s="1"/>
  <c r="L25" i="8"/>
  <c r="V25" i="8" s="1"/>
  <c r="L9" i="8"/>
  <c r="V9" i="8" s="1"/>
  <c r="L132" i="8"/>
  <c r="V132" i="8" s="1"/>
  <c r="L84" i="8"/>
  <c r="L68" i="8"/>
  <c r="V68" i="8" s="1"/>
  <c r="L36" i="8"/>
  <c r="V36" i="8" s="1"/>
  <c r="L106" i="8"/>
  <c r="V106" i="8" s="1"/>
  <c r="L62" i="8"/>
  <c r="V62" i="8" s="1"/>
  <c r="L265" i="8"/>
  <c r="V265" i="8" s="1"/>
  <c r="L113" i="8"/>
  <c r="V113" i="8" s="1"/>
  <c r="L287" i="8"/>
  <c r="V287" i="8" s="1"/>
  <c r="L271" i="8"/>
  <c r="V271" i="8" s="1"/>
  <c r="L175" i="8"/>
  <c r="V175" i="8" s="1"/>
  <c r="L63" i="8"/>
  <c r="V63" i="8" s="1"/>
  <c r="L302" i="8"/>
  <c r="V302" i="8" s="1"/>
  <c r="L266" i="8"/>
  <c r="V266" i="8" s="1"/>
  <c r="L46" i="8"/>
  <c r="V46" i="8" s="1"/>
  <c r="L201" i="8"/>
  <c r="V201" i="8" s="1"/>
  <c r="L137" i="8"/>
  <c r="V137" i="8" s="1"/>
  <c r="L21" i="8"/>
  <c r="V21" i="8" s="1"/>
  <c r="H32" i="8"/>
  <c r="H146" i="8"/>
  <c r="H194" i="8"/>
  <c r="H210" i="8"/>
  <c r="H274" i="8"/>
  <c r="H290" i="8"/>
  <c r="H306" i="8"/>
  <c r="L37" i="8"/>
  <c r="V37" i="8" s="1"/>
  <c r="H111" i="8"/>
  <c r="H175" i="8"/>
  <c r="H239" i="8"/>
  <c r="H271" i="8"/>
  <c r="L234" i="8"/>
  <c r="V234" i="8" s="1"/>
  <c r="H40" i="8"/>
  <c r="H72" i="8"/>
  <c r="H104" i="8"/>
  <c r="H168" i="8"/>
  <c r="H204" i="8"/>
  <c r="H300" i="8"/>
  <c r="M28" i="8"/>
  <c r="N8" i="8"/>
  <c r="L35" i="6"/>
  <c r="J35" i="6"/>
  <c r="L95" i="8"/>
  <c r="V95" i="8" s="1"/>
  <c r="L143" i="8"/>
  <c r="V143" i="8" s="1"/>
  <c r="L207" i="8"/>
  <c r="V207" i="8" s="1"/>
  <c r="L223" i="8"/>
  <c r="V223" i="8" s="1"/>
  <c r="L303" i="8"/>
  <c r="L20" i="8"/>
  <c r="V20" i="8" s="1"/>
  <c r="L116" i="8"/>
  <c r="V116" i="8" s="1"/>
  <c r="L244" i="8"/>
  <c r="V244" i="8" s="1"/>
  <c r="L308" i="8"/>
  <c r="V308" i="8" s="1"/>
  <c r="H22" i="8"/>
  <c r="H38" i="8"/>
  <c r="H118" i="8"/>
  <c r="H246" i="8"/>
  <c r="H278" i="8"/>
  <c r="L105" i="8"/>
  <c r="L125" i="8"/>
  <c r="V125" i="8" s="1"/>
  <c r="L145" i="8"/>
  <c r="V145" i="8" s="1"/>
  <c r="L241" i="8"/>
  <c r="V241" i="8" s="1"/>
  <c r="H27" i="8"/>
  <c r="H215" i="8"/>
  <c r="L178" i="8"/>
  <c r="V178" i="8" s="1"/>
  <c r="H144" i="8"/>
  <c r="H14" i="8"/>
  <c r="H42" i="8"/>
  <c r="H106" i="8"/>
  <c r="H138" i="8"/>
  <c r="H170" i="8"/>
  <c r="H250" i="8"/>
  <c r="H266" i="8"/>
  <c r="H282" i="8"/>
  <c r="L13" i="8"/>
  <c r="V13" i="8" s="1"/>
  <c r="L29" i="8"/>
  <c r="V29" i="8" s="1"/>
  <c r="L77" i="8"/>
  <c r="V77" i="8" s="1"/>
  <c r="L129" i="8"/>
  <c r="V129" i="8" s="1"/>
  <c r="L153" i="8"/>
  <c r="L217" i="8"/>
  <c r="V217" i="8" s="1"/>
  <c r="H15" i="8"/>
  <c r="H35" i="8"/>
  <c r="H63" i="8"/>
  <c r="H95" i="8"/>
  <c r="H127" i="8"/>
  <c r="H223" i="8"/>
  <c r="H287" i="8"/>
  <c r="L154" i="8"/>
  <c r="L186" i="8"/>
  <c r="V186" i="8" s="1"/>
  <c r="H24" i="8"/>
  <c r="H56" i="8"/>
  <c r="H88" i="8"/>
  <c r="H120" i="8"/>
  <c r="H152" i="8"/>
  <c r="P56" i="8"/>
  <c r="M36" i="8"/>
  <c r="N32" i="8"/>
  <c r="K28" i="8"/>
  <c r="M12" i="8"/>
  <c r="C35" i="6"/>
  <c r="G35" i="6"/>
  <c r="M35" i="6"/>
  <c r="L55" i="8"/>
  <c r="V55" i="8" s="1"/>
  <c r="L231" i="8"/>
  <c r="V231" i="8" s="1"/>
  <c r="H113" i="8"/>
  <c r="H193" i="8"/>
  <c r="H209" i="8"/>
  <c r="L245" i="8"/>
  <c r="V245" i="8" s="1"/>
  <c r="L277" i="8"/>
  <c r="V277" i="8" s="1"/>
  <c r="H123" i="8"/>
  <c r="L70" i="8"/>
  <c r="V70" i="8" s="1"/>
  <c r="L90" i="8"/>
  <c r="V90" i="8" s="1"/>
  <c r="H12" i="8"/>
  <c r="H36" i="8"/>
  <c r="H68" i="8"/>
  <c r="H132" i="8"/>
  <c r="H2" i="8"/>
  <c r="L28" i="8"/>
  <c r="V28" i="8" s="1"/>
  <c r="H30" i="8"/>
  <c r="H46" i="8"/>
  <c r="H62" i="8"/>
  <c r="H78" i="8"/>
  <c r="H94" i="8"/>
  <c r="H126" i="8"/>
  <c r="H158" i="8"/>
  <c r="H174" i="8"/>
  <c r="H190" i="8"/>
  <c r="H206" i="8"/>
  <c r="H254" i="8"/>
  <c r="H302" i="8"/>
  <c r="L17" i="8"/>
  <c r="V17" i="8" s="1"/>
  <c r="L81" i="8"/>
  <c r="V81" i="8" s="1"/>
  <c r="L117" i="8"/>
  <c r="V117" i="8" s="1"/>
  <c r="L257" i="8"/>
  <c r="H3" i="8"/>
  <c r="H19" i="8"/>
  <c r="H39" i="8"/>
  <c r="H103" i="8"/>
  <c r="H135" i="8"/>
  <c r="H167" i="8"/>
  <c r="H199" i="8"/>
  <c r="H231" i="8"/>
  <c r="H263" i="8"/>
  <c r="H295" i="8"/>
  <c r="H64" i="8"/>
  <c r="H260" i="8"/>
  <c r="O20" i="8" l="1"/>
  <c r="O231" i="8"/>
  <c r="O105" i="8"/>
  <c r="O288" i="8"/>
  <c r="I91" i="8"/>
  <c r="I264" i="8"/>
  <c r="I173" i="8"/>
  <c r="I125" i="8"/>
  <c r="I8" i="8"/>
  <c r="I20" i="8"/>
  <c r="R290" i="8"/>
  <c r="R265" i="8"/>
  <c r="F135" i="8"/>
  <c r="F15" i="8"/>
  <c r="F61" i="8"/>
  <c r="F41" i="8"/>
  <c r="O26" i="8"/>
  <c r="O273" i="8"/>
  <c r="O245" i="8"/>
  <c r="O129" i="8"/>
  <c r="O29" i="8"/>
  <c r="O32" i="8"/>
  <c r="O28" i="8"/>
  <c r="O77" i="8"/>
  <c r="O90" i="8"/>
  <c r="O95" i="8"/>
  <c r="O116" i="8"/>
  <c r="G160" i="8"/>
  <c r="R8" i="8"/>
  <c r="M65" i="8"/>
  <c r="G52" i="8"/>
  <c r="K116" i="8"/>
  <c r="M52" i="8"/>
  <c r="K145" i="8"/>
  <c r="I178" i="8"/>
  <c r="J236" i="8"/>
  <c r="P180" i="8"/>
  <c r="J53" i="8"/>
  <c r="Q181" i="8"/>
  <c r="I56" i="8"/>
  <c r="R16" i="8"/>
  <c r="F92" i="8"/>
  <c r="J48" i="8"/>
  <c r="J32" i="8"/>
  <c r="F46" i="8"/>
  <c r="F290" i="8"/>
  <c r="N101" i="8"/>
  <c r="R112" i="8"/>
  <c r="J156" i="8"/>
  <c r="R93" i="8"/>
  <c r="R161" i="8"/>
  <c r="G93" i="8"/>
  <c r="R58" i="8"/>
  <c r="R126" i="8"/>
  <c r="R134" i="8"/>
  <c r="R218" i="8"/>
  <c r="R272" i="8"/>
  <c r="R149" i="8"/>
  <c r="F103" i="8"/>
  <c r="F287" i="8"/>
  <c r="F73" i="8"/>
  <c r="F24" i="8"/>
  <c r="N40" i="8"/>
  <c r="I29" i="8"/>
  <c r="I237" i="8"/>
  <c r="N84" i="8"/>
  <c r="N5" i="8"/>
  <c r="O125" i="8"/>
  <c r="R157" i="8"/>
  <c r="N22" i="8"/>
  <c r="O178" i="8"/>
  <c r="O274" i="8"/>
  <c r="J135" i="8"/>
  <c r="R255" i="8"/>
  <c r="I100" i="8"/>
  <c r="J5" i="8"/>
  <c r="J211" i="8"/>
  <c r="R214" i="8"/>
  <c r="R22" i="8"/>
  <c r="O114" i="8"/>
  <c r="N302" i="8"/>
  <c r="R59" i="8"/>
  <c r="O234" i="8"/>
  <c r="R67" i="8"/>
  <c r="O223" i="8"/>
  <c r="F51" i="8"/>
  <c r="F219" i="8"/>
  <c r="F156" i="8"/>
  <c r="F197" i="8"/>
  <c r="F75" i="8"/>
  <c r="F88" i="8"/>
  <c r="F11" i="8"/>
  <c r="F267" i="8"/>
  <c r="F71" i="8"/>
  <c r="F84" i="8"/>
  <c r="F137" i="8"/>
  <c r="F2" i="8"/>
  <c r="O40" i="8"/>
  <c r="M88" i="8"/>
  <c r="R148" i="8"/>
  <c r="R232" i="8"/>
  <c r="R292" i="8"/>
  <c r="J72" i="8"/>
  <c r="K49" i="8"/>
  <c r="O185" i="8"/>
  <c r="J49" i="8"/>
  <c r="F200" i="8"/>
  <c r="F174" i="8"/>
  <c r="F150" i="8"/>
  <c r="F304" i="8"/>
  <c r="O92" i="8"/>
  <c r="M180" i="8"/>
  <c r="R276" i="8"/>
  <c r="G292" i="8"/>
  <c r="I77" i="8"/>
  <c r="O153" i="8"/>
  <c r="M161" i="8"/>
  <c r="I244" i="8"/>
  <c r="O277" i="8"/>
  <c r="R12" i="8"/>
  <c r="I32" i="8"/>
  <c r="R48" i="8"/>
  <c r="K96" i="8"/>
  <c r="O120" i="8"/>
  <c r="I152" i="8"/>
  <c r="O244" i="8"/>
  <c r="I280" i="8"/>
  <c r="R300" i="8"/>
  <c r="R121" i="8"/>
  <c r="I153" i="8"/>
  <c r="G88" i="8"/>
  <c r="O152" i="8"/>
  <c r="K248" i="8"/>
  <c r="O8" i="8"/>
  <c r="I28" i="8"/>
  <c r="R136" i="8"/>
  <c r="N180" i="8"/>
  <c r="N248" i="8"/>
  <c r="I277" i="8"/>
  <c r="Q147" i="8"/>
  <c r="P16" i="8"/>
  <c r="J213" i="8"/>
  <c r="R82" i="8"/>
  <c r="N201" i="8"/>
  <c r="G108" i="8"/>
  <c r="N118" i="8"/>
  <c r="R182" i="8"/>
  <c r="K171" i="8"/>
  <c r="R73" i="8"/>
  <c r="N3" i="8"/>
  <c r="R79" i="8"/>
  <c r="O194" i="8"/>
  <c r="R19" i="8"/>
  <c r="R219" i="8"/>
  <c r="F64" i="8"/>
  <c r="F243" i="8"/>
  <c r="F9" i="8"/>
  <c r="F224" i="8"/>
  <c r="F183" i="8"/>
  <c r="F155" i="8"/>
  <c r="F232" i="8"/>
  <c r="F157" i="8"/>
  <c r="F308" i="8"/>
  <c r="F257" i="8"/>
  <c r="F273" i="8"/>
  <c r="F234" i="8"/>
  <c r="F241" i="8"/>
  <c r="F116" i="8"/>
  <c r="F240" i="8"/>
  <c r="F29" i="8"/>
  <c r="F171" i="8"/>
  <c r="F91" i="8"/>
  <c r="F245" i="8"/>
  <c r="F280" i="8"/>
  <c r="F288" i="8"/>
  <c r="F217" i="8"/>
  <c r="F211" i="8"/>
  <c r="F244" i="8"/>
  <c r="F114" i="8"/>
  <c r="F105" i="8"/>
  <c r="F32" i="8"/>
  <c r="F189" i="8"/>
  <c r="F77" i="8"/>
  <c r="F178" i="8"/>
  <c r="F125" i="8"/>
  <c r="F186" i="8"/>
  <c r="F154" i="8"/>
  <c r="F70" i="8"/>
  <c r="F277" i="8"/>
  <c r="F231" i="8"/>
  <c r="F3" i="8"/>
  <c r="F55" i="8"/>
  <c r="F13" i="8"/>
  <c r="F129" i="8"/>
  <c r="F8" i="8"/>
  <c r="F258" i="8"/>
  <c r="F153" i="8"/>
  <c r="F37" i="8"/>
  <c r="F207" i="8"/>
  <c r="F143" i="8"/>
  <c r="F95" i="8"/>
  <c r="F303" i="8"/>
  <c r="F152" i="8"/>
  <c r="J140" i="8"/>
  <c r="Q65" i="8"/>
  <c r="R160" i="8"/>
  <c r="J81" i="8"/>
  <c r="J125" i="8"/>
  <c r="P281" i="8"/>
  <c r="O80" i="8"/>
  <c r="O228" i="8"/>
  <c r="R24" i="8"/>
  <c r="J29" i="8"/>
  <c r="R61" i="8"/>
  <c r="F230" i="8"/>
  <c r="F202" i="8"/>
  <c r="F225" i="8"/>
  <c r="F289" i="8"/>
  <c r="F228" i="8"/>
  <c r="F52" i="8"/>
  <c r="F270" i="8"/>
  <c r="F141" i="8"/>
  <c r="F247" i="8"/>
  <c r="F184" i="8"/>
  <c r="F139" i="8"/>
  <c r="F238" i="8"/>
  <c r="F142" i="8"/>
  <c r="F268" i="8"/>
  <c r="F60" i="8"/>
  <c r="F191" i="8"/>
  <c r="F47" i="8"/>
  <c r="F221" i="8"/>
  <c r="F164" i="8"/>
  <c r="F226" i="8"/>
  <c r="F23" i="8"/>
  <c r="F296" i="8"/>
  <c r="F208" i="8"/>
  <c r="F6" i="8"/>
  <c r="F33" i="8"/>
  <c r="F212" i="8"/>
  <c r="F216" i="8"/>
  <c r="F301" i="8"/>
  <c r="F192" i="8"/>
  <c r="F169" i="8"/>
  <c r="F133" i="8"/>
  <c r="F85" i="8"/>
  <c r="F53" i="8"/>
  <c r="F31" i="8"/>
  <c r="F242" i="8"/>
  <c r="F311" i="8"/>
  <c r="F98" i="8"/>
  <c r="F220" i="8"/>
  <c r="F80" i="8"/>
  <c r="F4" i="8"/>
  <c r="F279" i="8"/>
  <c r="F7" i="8"/>
  <c r="F107" i="8"/>
  <c r="F151" i="8"/>
  <c r="F185" i="8"/>
  <c r="F101" i="8"/>
  <c r="F69" i="8"/>
  <c r="F222" i="8"/>
  <c r="F130" i="8"/>
  <c r="F121" i="8"/>
  <c r="F176" i="8"/>
  <c r="Q120" i="8"/>
  <c r="Q156" i="8"/>
  <c r="R184" i="8"/>
  <c r="J277" i="8"/>
  <c r="J28" i="8"/>
  <c r="O60" i="8"/>
  <c r="R128" i="8"/>
  <c r="J288" i="8"/>
  <c r="O296" i="8"/>
  <c r="R49" i="8"/>
  <c r="I93" i="8"/>
  <c r="J129" i="8"/>
  <c r="J116" i="8"/>
  <c r="J152" i="8"/>
  <c r="I292" i="8"/>
  <c r="K65" i="8"/>
  <c r="I196" i="8"/>
  <c r="N59" i="8"/>
  <c r="M239" i="8"/>
  <c r="J272" i="8"/>
  <c r="O123" i="8"/>
  <c r="N241" i="8"/>
  <c r="R243" i="8"/>
  <c r="R118" i="8"/>
  <c r="F284" i="8"/>
  <c r="F198" i="8"/>
  <c r="F28" i="8"/>
  <c r="F145" i="8"/>
  <c r="F58" i="8"/>
  <c r="F82" i="8"/>
  <c r="F236" i="8"/>
  <c r="J20" i="8"/>
  <c r="R44" i="8"/>
  <c r="R72" i="8"/>
  <c r="J153" i="8"/>
  <c r="R15" i="8"/>
  <c r="J231" i="8"/>
  <c r="R196" i="8"/>
  <c r="R235" i="8"/>
  <c r="R87" i="8"/>
  <c r="R254" i="8"/>
  <c r="R94" i="8"/>
  <c r="R236" i="8"/>
  <c r="R66" i="8"/>
  <c r="R251" i="8"/>
  <c r="R119" i="8"/>
  <c r="R262" i="8"/>
  <c r="R190" i="8"/>
  <c r="R285" i="8"/>
  <c r="R181" i="8"/>
  <c r="R187" i="8"/>
  <c r="F115" i="8"/>
  <c r="F264" i="8"/>
  <c r="F159" i="8"/>
  <c r="F117" i="8"/>
  <c r="F237" i="8"/>
  <c r="F17" i="8"/>
  <c r="F102" i="8"/>
  <c r="F20" i="8"/>
  <c r="F162" i="8"/>
  <c r="F307" i="8"/>
  <c r="F90" i="8"/>
  <c r="F173" i="8"/>
  <c r="J8" i="8"/>
  <c r="R177" i="8"/>
  <c r="Q24" i="8"/>
  <c r="J244" i="8"/>
  <c r="J55" i="8"/>
  <c r="R54" i="8"/>
  <c r="N259" i="8"/>
  <c r="N25" i="8"/>
  <c r="F262" i="8"/>
  <c r="F298" i="8"/>
  <c r="F218" i="8"/>
  <c r="F18" i="8"/>
  <c r="F134" i="8"/>
  <c r="F93" i="8"/>
  <c r="F119" i="8"/>
  <c r="F34" i="8"/>
  <c r="F276" i="8"/>
  <c r="F122" i="8"/>
  <c r="F74" i="8"/>
  <c r="F78" i="8"/>
  <c r="F181" i="8"/>
  <c r="F149" i="8"/>
  <c r="F89" i="8"/>
  <c r="F255" i="8"/>
  <c r="F272" i="8"/>
  <c r="F100" i="8"/>
  <c r="F235" i="8"/>
  <c r="F161" i="8"/>
  <c r="F97" i="8"/>
  <c r="F126" i="8"/>
  <c r="F187" i="8"/>
  <c r="F260" i="8"/>
  <c r="F67" i="8"/>
  <c r="F293" i="8"/>
  <c r="F87" i="8"/>
  <c r="F292" i="8"/>
  <c r="F50" i="8"/>
  <c r="F66" i="8"/>
  <c r="F205" i="8"/>
  <c r="F45" i="8"/>
  <c r="F251" i="8"/>
  <c r="F213" i="8"/>
  <c r="F252" i="8"/>
  <c r="F136" i="8"/>
  <c r="F59" i="8"/>
  <c r="F297" i="8"/>
  <c r="F94" i="8"/>
  <c r="F256" i="8"/>
  <c r="F79" i="8"/>
  <c r="F190" i="8"/>
  <c r="F196" i="8"/>
  <c r="F285" i="8"/>
  <c r="F163" i="8"/>
  <c r="F112" i="8"/>
  <c r="R163" i="8"/>
  <c r="J3" i="8"/>
  <c r="F128" i="8"/>
  <c r="F286" i="8"/>
  <c r="F179" i="8"/>
  <c r="F281" i="8"/>
  <c r="F223" i="8"/>
  <c r="F165" i="8"/>
  <c r="F110" i="8"/>
  <c r="F254" i="8"/>
  <c r="F81" i="8"/>
  <c r="F26" i="8"/>
  <c r="F182" i="8"/>
  <c r="F299" i="8"/>
  <c r="F206" i="8"/>
  <c r="M117" i="8"/>
  <c r="F48" i="8"/>
  <c r="F229" i="8"/>
  <c r="F35" i="8"/>
  <c r="F99" i="8"/>
  <c r="F227" i="8"/>
  <c r="F291" i="8"/>
  <c r="F271" i="8"/>
  <c r="F215" i="8"/>
  <c r="F12" i="8"/>
  <c r="F76" i="8"/>
  <c r="F140" i="8"/>
  <c r="F5" i="8"/>
  <c r="F30" i="8"/>
  <c r="F158" i="8"/>
  <c r="F63" i="8"/>
  <c r="F72" i="8"/>
  <c r="F65" i="8"/>
  <c r="F193" i="8"/>
  <c r="F22" i="8"/>
  <c r="F54" i="8"/>
  <c r="F86" i="8"/>
  <c r="F138" i="8"/>
  <c r="F170" i="8"/>
  <c r="F233" i="8"/>
  <c r="F199" i="8"/>
  <c r="F274" i="8"/>
  <c r="F248" i="8"/>
  <c r="F210" i="8"/>
  <c r="F109" i="8"/>
  <c r="F68" i="8"/>
  <c r="F146" i="8"/>
  <c r="R260" i="8"/>
  <c r="F194" i="8"/>
  <c r="F209" i="8"/>
  <c r="F266" i="8"/>
  <c r="F246" i="8"/>
  <c r="F278" i="8"/>
  <c r="F16" i="8"/>
  <c r="F144" i="8"/>
  <c r="F265" i="8"/>
  <c r="F131" i="8"/>
  <c r="F195" i="8"/>
  <c r="F259" i="8"/>
  <c r="F111" i="8"/>
  <c r="F175" i="8"/>
  <c r="F239" i="8"/>
  <c r="F44" i="8"/>
  <c r="F108" i="8"/>
  <c r="F172" i="8"/>
  <c r="F21" i="8"/>
  <c r="F201" i="8"/>
  <c r="F62" i="8"/>
  <c r="F302" i="8"/>
  <c r="F123" i="8"/>
  <c r="F40" i="8"/>
  <c r="F104" i="8"/>
  <c r="F168" i="8"/>
  <c r="F38" i="8"/>
  <c r="F106" i="8"/>
  <c r="F43" i="8"/>
  <c r="F167" i="8"/>
  <c r="F283" i="8"/>
  <c r="F300" i="8"/>
  <c r="F118" i="8"/>
  <c r="F36" i="8"/>
  <c r="F249" i="8"/>
  <c r="F269" i="8"/>
  <c r="O61" i="8"/>
  <c r="R140" i="8"/>
  <c r="R20" i="8"/>
  <c r="F294" i="8"/>
  <c r="F214" i="8"/>
  <c r="F310" i="8"/>
  <c r="F305" i="8"/>
  <c r="F250" i="8"/>
  <c r="F282" i="8"/>
  <c r="F96" i="8"/>
  <c r="F160" i="8"/>
  <c r="F261" i="8"/>
  <c r="F19" i="8"/>
  <c r="F83" i="8"/>
  <c r="F147" i="8"/>
  <c r="F275" i="8"/>
  <c r="F306" i="8"/>
  <c r="F127" i="8"/>
  <c r="F203" i="8"/>
  <c r="F124" i="8"/>
  <c r="F25" i="8"/>
  <c r="F57" i="8"/>
  <c r="F14" i="8"/>
  <c r="F188" i="8"/>
  <c r="F27" i="8"/>
  <c r="F56" i="8"/>
  <c r="F120" i="8"/>
  <c r="F49" i="8"/>
  <c r="F113" i="8"/>
  <c r="F177" i="8"/>
  <c r="F10" i="8"/>
  <c r="F42" i="8"/>
  <c r="F166" i="8"/>
  <c r="F295" i="8"/>
  <c r="F263" i="8"/>
  <c r="F253" i="8"/>
  <c r="F39" i="8"/>
  <c r="F180" i="8"/>
  <c r="F204" i="8"/>
  <c r="O59" i="8"/>
  <c r="O93" i="8"/>
  <c r="O35" i="8"/>
  <c r="O214" i="8"/>
  <c r="K16" i="8"/>
  <c r="R56" i="8"/>
  <c r="P173" i="8"/>
  <c r="M309" i="8"/>
  <c r="M121" i="8"/>
  <c r="M60" i="8"/>
  <c r="R25" i="8"/>
  <c r="O16" i="8"/>
  <c r="R76" i="8"/>
  <c r="K104" i="8"/>
  <c r="K305" i="8"/>
  <c r="Q71" i="8"/>
  <c r="Q4" i="8"/>
  <c r="P32" i="8"/>
  <c r="R36" i="8"/>
  <c r="O44" i="8"/>
  <c r="O104" i="8"/>
  <c r="O188" i="8"/>
  <c r="R193" i="8"/>
  <c r="R40" i="8"/>
  <c r="Q112" i="8"/>
  <c r="O111" i="8"/>
  <c r="K190" i="8"/>
  <c r="K73" i="8"/>
  <c r="M43" i="8"/>
  <c r="M306" i="8"/>
  <c r="M76" i="8"/>
  <c r="R195" i="8"/>
  <c r="Q186" i="8"/>
  <c r="Q20" i="8"/>
  <c r="Q240" i="8"/>
  <c r="O158" i="8"/>
  <c r="O166" i="8"/>
  <c r="O54" i="8"/>
  <c r="O103" i="8"/>
  <c r="O203" i="8"/>
  <c r="O127" i="8"/>
  <c r="O83" i="8"/>
  <c r="O310" i="8"/>
  <c r="O294" i="8"/>
  <c r="O147" i="8"/>
  <c r="O75" i="8"/>
  <c r="O42" i="8"/>
  <c r="O305" i="8"/>
  <c r="O135" i="8"/>
  <c r="O51" i="8"/>
  <c r="O160" i="8"/>
  <c r="O144" i="8"/>
  <c r="O48" i="8"/>
  <c r="O88" i="8"/>
  <c r="O261" i="8"/>
  <c r="O229" i="8"/>
  <c r="O304" i="8"/>
  <c r="O24" i="8"/>
  <c r="O41" i="8"/>
  <c r="O253" i="8"/>
  <c r="R302" i="8"/>
  <c r="R201" i="8"/>
  <c r="R215" i="8"/>
  <c r="R269" i="8"/>
  <c r="R275" i="8"/>
  <c r="R246" i="8"/>
  <c r="R174" i="8"/>
  <c r="R62" i="8"/>
  <c r="R266" i="8"/>
  <c r="R194" i="8"/>
  <c r="R30" i="8"/>
  <c r="R137" i="8"/>
  <c r="R172" i="8"/>
  <c r="R113" i="8"/>
  <c r="R106" i="8"/>
  <c r="R5" i="8"/>
  <c r="R259" i="8"/>
  <c r="R199" i="8"/>
  <c r="R43" i="8"/>
  <c r="R21" i="8"/>
  <c r="R271" i="8"/>
  <c r="R123" i="8"/>
  <c r="R57" i="8"/>
  <c r="R287" i="8"/>
  <c r="R291" i="8"/>
  <c r="R227" i="8"/>
  <c r="R38" i="8"/>
  <c r="R175" i="8"/>
  <c r="R63" i="8"/>
  <c r="R27" i="8"/>
  <c r="R274" i="8"/>
  <c r="R124" i="8"/>
  <c r="R209" i="8"/>
  <c r="R200" i="8"/>
  <c r="R132" i="8"/>
  <c r="R168" i="8"/>
  <c r="R68" i="8"/>
  <c r="R109" i="8"/>
  <c r="R96" i="8"/>
  <c r="R248" i="8"/>
  <c r="O276" i="8"/>
  <c r="Q125" i="8"/>
  <c r="R9" i="8"/>
  <c r="G66" i="8"/>
  <c r="I229" i="8"/>
  <c r="I16" i="8"/>
  <c r="J265" i="8"/>
  <c r="J57" i="8"/>
  <c r="O14" i="8"/>
  <c r="R267" i="8"/>
  <c r="K72" i="8"/>
  <c r="K24" i="8"/>
  <c r="K180" i="8"/>
  <c r="K48" i="8"/>
  <c r="K197" i="8"/>
  <c r="K163" i="8"/>
  <c r="G44" i="8"/>
  <c r="M128" i="8"/>
  <c r="G41" i="8"/>
  <c r="M85" i="8"/>
  <c r="M217" i="8"/>
  <c r="R249" i="8"/>
  <c r="M124" i="8"/>
  <c r="O221" i="8"/>
  <c r="O220" i="8"/>
  <c r="R84" i="8"/>
  <c r="O108" i="8"/>
  <c r="I104" i="8"/>
  <c r="O146" i="8"/>
  <c r="R306" i="8"/>
  <c r="O197" i="8"/>
  <c r="R46" i="8"/>
  <c r="N304" i="8"/>
  <c r="Q266" i="8"/>
  <c r="P200" i="8"/>
  <c r="N16" i="8"/>
  <c r="R224" i="8"/>
  <c r="G236" i="8"/>
  <c r="G276" i="8"/>
  <c r="I13" i="8"/>
  <c r="G73" i="8"/>
  <c r="I189" i="8"/>
  <c r="I245" i="8"/>
  <c r="I169" i="8"/>
  <c r="R60" i="8"/>
  <c r="I240" i="8"/>
  <c r="P99" i="8"/>
  <c r="J34" i="8"/>
  <c r="J26" i="8"/>
  <c r="N211" i="8"/>
  <c r="O233" i="8"/>
  <c r="N90" i="8"/>
  <c r="N52" i="8"/>
  <c r="K298" i="8"/>
  <c r="G172" i="8"/>
  <c r="R257" i="8"/>
  <c r="R47" i="8"/>
  <c r="O207" i="8"/>
  <c r="O37" i="8"/>
  <c r="G114" i="8"/>
  <c r="G32" i="8"/>
  <c r="G152" i="8"/>
  <c r="N261" i="8"/>
  <c r="N282" i="8"/>
  <c r="N210" i="8"/>
  <c r="N10" i="8"/>
  <c r="N155" i="8"/>
  <c r="P267" i="8"/>
  <c r="P269" i="8"/>
  <c r="M158" i="8"/>
  <c r="K165" i="8"/>
  <c r="I48" i="8"/>
  <c r="N281" i="8"/>
  <c r="N24" i="8"/>
  <c r="P40" i="8"/>
  <c r="J68" i="8"/>
  <c r="J172" i="8"/>
  <c r="I61" i="8"/>
  <c r="M44" i="8"/>
  <c r="P132" i="8"/>
  <c r="N188" i="8"/>
  <c r="I300" i="8"/>
  <c r="M49" i="8"/>
  <c r="O301" i="8"/>
  <c r="O53" i="8"/>
  <c r="O184" i="8"/>
  <c r="N64" i="8"/>
  <c r="N72" i="8"/>
  <c r="J124" i="8"/>
  <c r="K140" i="8"/>
  <c r="J269" i="8"/>
  <c r="Q84" i="8"/>
  <c r="P96" i="8"/>
  <c r="P124" i="8"/>
  <c r="N160" i="8"/>
  <c r="O212" i="8"/>
  <c r="O284" i="8"/>
  <c r="G17" i="8"/>
  <c r="G81" i="8"/>
  <c r="J137" i="8"/>
  <c r="M205" i="8"/>
  <c r="O237" i="8"/>
  <c r="M16" i="8"/>
  <c r="M24" i="8"/>
  <c r="P36" i="8"/>
  <c r="N108" i="8"/>
  <c r="N120" i="8"/>
  <c r="J136" i="8"/>
  <c r="P172" i="8"/>
  <c r="M276" i="8"/>
  <c r="M304" i="8"/>
  <c r="P9" i="8"/>
  <c r="J21" i="8"/>
  <c r="P113" i="8"/>
  <c r="G125" i="8"/>
  <c r="Q36" i="8"/>
  <c r="N48" i="8"/>
  <c r="P68" i="8"/>
  <c r="P76" i="8"/>
  <c r="N88" i="8"/>
  <c r="I108" i="8"/>
  <c r="Q76" i="8"/>
  <c r="P100" i="8"/>
  <c r="P260" i="8"/>
  <c r="G61" i="8"/>
  <c r="G24" i="8"/>
  <c r="G157" i="8"/>
  <c r="G45" i="8"/>
  <c r="K131" i="8"/>
  <c r="K188" i="8"/>
  <c r="K300" i="8"/>
  <c r="J106" i="8"/>
  <c r="M138" i="8"/>
  <c r="J87" i="8"/>
  <c r="J263" i="8"/>
  <c r="J38" i="8"/>
  <c r="Q236" i="8"/>
  <c r="O227" i="8"/>
  <c r="O63" i="8"/>
  <c r="O106" i="8"/>
  <c r="P30" i="8"/>
  <c r="P38" i="8"/>
  <c r="P2" i="8"/>
  <c r="P248" i="8"/>
  <c r="P84" i="8"/>
  <c r="P12" i="8"/>
  <c r="M229" i="8"/>
  <c r="M305" i="8"/>
  <c r="M155" i="8"/>
  <c r="M103" i="8"/>
  <c r="M156" i="8"/>
  <c r="M300" i="8"/>
  <c r="M203" i="8"/>
  <c r="M99" i="8"/>
  <c r="M310" i="8"/>
  <c r="M210" i="8"/>
  <c r="M150" i="8"/>
  <c r="M14" i="8"/>
  <c r="M39" i="8"/>
  <c r="M166" i="8"/>
  <c r="M54" i="8"/>
  <c r="M131" i="8"/>
  <c r="M15" i="8"/>
  <c r="M170" i="8"/>
  <c r="M108" i="8"/>
  <c r="M64" i="8"/>
  <c r="M48" i="8"/>
  <c r="M233" i="8"/>
  <c r="J36" i="8"/>
  <c r="J76" i="8"/>
  <c r="I88" i="8"/>
  <c r="N144" i="8"/>
  <c r="K168" i="8"/>
  <c r="I184" i="8"/>
  <c r="Q25" i="8"/>
  <c r="N61" i="8"/>
  <c r="I141" i="8"/>
  <c r="P209" i="8"/>
  <c r="N44" i="8"/>
  <c r="M144" i="8"/>
  <c r="M160" i="8"/>
  <c r="P5" i="8"/>
  <c r="O69" i="8"/>
  <c r="O133" i="8"/>
  <c r="J40" i="8"/>
  <c r="I204" i="8"/>
  <c r="I65" i="8"/>
  <c r="I197" i="8"/>
  <c r="I44" i="8"/>
  <c r="M42" i="8"/>
  <c r="J118" i="8"/>
  <c r="N150" i="8"/>
  <c r="P266" i="8"/>
  <c r="M75" i="8"/>
  <c r="G127" i="8"/>
  <c r="G229" i="8"/>
  <c r="I308" i="8"/>
  <c r="I37" i="8"/>
  <c r="I70" i="8"/>
  <c r="I90" i="8"/>
  <c r="I26" i="8"/>
  <c r="I105" i="8"/>
  <c r="I116" i="8"/>
  <c r="J12" i="8"/>
  <c r="I120" i="8"/>
  <c r="J113" i="8"/>
  <c r="G145" i="8"/>
  <c r="M177" i="8"/>
  <c r="J201" i="8"/>
  <c r="M72" i="8"/>
  <c r="P137" i="8"/>
  <c r="G96" i="8"/>
  <c r="O6" i="8"/>
  <c r="N54" i="8"/>
  <c r="N250" i="8"/>
  <c r="R258" i="8"/>
  <c r="R189" i="8"/>
  <c r="R116" i="8"/>
  <c r="J199" i="8"/>
  <c r="I172" i="8"/>
  <c r="I36" i="8"/>
  <c r="J27" i="8"/>
  <c r="M59" i="8"/>
  <c r="J168" i="8"/>
  <c r="J280" i="8"/>
  <c r="G128" i="8"/>
  <c r="G78" i="8"/>
  <c r="J302" i="8"/>
  <c r="J91" i="8"/>
  <c r="J111" i="8"/>
  <c r="N275" i="8"/>
  <c r="G203" i="8"/>
  <c r="N91" i="8"/>
  <c r="N17" i="8"/>
  <c r="N145" i="8"/>
  <c r="N273" i="8"/>
  <c r="K126" i="8"/>
  <c r="M266" i="8"/>
  <c r="O39" i="8"/>
  <c r="O155" i="8"/>
  <c r="R50" i="8"/>
  <c r="R2" i="8"/>
  <c r="M71" i="8"/>
  <c r="N115" i="8"/>
  <c r="M101" i="8"/>
  <c r="P241" i="8"/>
  <c r="P114" i="8"/>
  <c r="P307" i="8"/>
  <c r="P171" i="8"/>
  <c r="P264" i="8"/>
  <c r="P153" i="8"/>
  <c r="P129" i="8"/>
  <c r="P77" i="8"/>
  <c r="P244" i="8"/>
  <c r="P189" i="8"/>
  <c r="M73" i="8"/>
  <c r="M262" i="8"/>
  <c r="M236" i="8"/>
  <c r="M94" i="8"/>
  <c r="M45" i="8"/>
  <c r="M219" i="8"/>
  <c r="M235" i="8"/>
  <c r="M163" i="8"/>
  <c r="M254" i="8"/>
  <c r="M218" i="8"/>
  <c r="M292" i="8"/>
  <c r="M272" i="8"/>
  <c r="M187" i="8"/>
  <c r="M87" i="8"/>
  <c r="M126" i="8"/>
  <c r="M78" i="8"/>
  <c r="M190" i="8"/>
  <c r="M181" i="8"/>
  <c r="M182" i="8"/>
  <c r="M74" i="8"/>
  <c r="M119" i="8"/>
  <c r="M82" i="8"/>
  <c r="M58" i="8"/>
  <c r="M34" i="8"/>
  <c r="M297" i="8"/>
  <c r="M149" i="8"/>
  <c r="M134" i="8"/>
  <c r="M122" i="8"/>
  <c r="M293" i="8"/>
  <c r="M255" i="8"/>
  <c r="M298" i="8"/>
  <c r="M136" i="8"/>
  <c r="M97" i="8"/>
  <c r="M112" i="8"/>
  <c r="G212" i="8"/>
  <c r="G268" i="8"/>
  <c r="G85" i="8"/>
  <c r="G102" i="8"/>
  <c r="G208" i="8"/>
  <c r="G185" i="8"/>
  <c r="G296" i="8"/>
  <c r="G191" i="8"/>
  <c r="G142" i="8"/>
  <c r="G80" i="8"/>
  <c r="G281" i="8"/>
  <c r="G139" i="8"/>
  <c r="G92" i="8"/>
  <c r="G228" i="8"/>
  <c r="G4" i="8"/>
  <c r="N311" i="8"/>
  <c r="N133" i="8"/>
  <c r="N184" i="8"/>
  <c r="N299" i="8"/>
  <c r="N191" i="8"/>
  <c r="N279" i="8"/>
  <c r="N130" i="8"/>
  <c r="N92" i="8"/>
  <c r="N85" i="8"/>
  <c r="N165" i="8"/>
  <c r="N33" i="8"/>
  <c r="N228" i="8"/>
  <c r="N151" i="8"/>
  <c r="N242" i="8"/>
  <c r="N69" i="8"/>
  <c r="N192" i="8"/>
  <c r="N128" i="8"/>
  <c r="N208" i="8"/>
  <c r="K36" i="8"/>
  <c r="R164" i="8"/>
  <c r="R208" i="8"/>
  <c r="M224" i="8"/>
  <c r="M232" i="8"/>
  <c r="P13" i="8"/>
  <c r="M53" i="8"/>
  <c r="R4" i="8"/>
  <c r="K68" i="8"/>
  <c r="N220" i="8"/>
  <c r="P29" i="8"/>
  <c r="J164" i="8"/>
  <c r="J268" i="8"/>
  <c r="K12" i="8"/>
  <c r="N216" i="8"/>
  <c r="P234" i="8"/>
  <c r="N71" i="8"/>
  <c r="I57" i="8"/>
  <c r="I63" i="8"/>
  <c r="I137" i="8"/>
  <c r="I200" i="8"/>
  <c r="I278" i="8"/>
  <c r="I246" i="8"/>
  <c r="P87" i="8"/>
  <c r="P277" i="8"/>
  <c r="M178" i="8"/>
  <c r="M37" i="8"/>
  <c r="K278" i="8"/>
  <c r="K137" i="8"/>
  <c r="P257" i="8"/>
  <c r="K141" i="8"/>
  <c r="K286" i="8"/>
  <c r="K139" i="8"/>
  <c r="K226" i="8"/>
  <c r="K7" i="8"/>
  <c r="K225" i="8"/>
  <c r="K222" i="8"/>
  <c r="K121" i="8"/>
  <c r="K202" i="8"/>
  <c r="K284" i="8"/>
  <c r="K9" i="8"/>
  <c r="M220" i="8"/>
  <c r="M299" i="8"/>
  <c r="M222" i="8"/>
  <c r="M247" i="8"/>
  <c r="M169" i="8"/>
  <c r="M202" i="8"/>
  <c r="M268" i="8"/>
  <c r="M165" i="8"/>
  <c r="M284" i="8"/>
  <c r="M159" i="8"/>
  <c r="M107" i="8"/>
  <c r="M100" i="8"/>
  <c r="K200" i="8"/>
  <c r="M280" i="8"/>
  <c r="K172" i="8"/>
  <c r="Q183" i="8"/>
  <c r="Q18" i="8"/>
  <c r="Q94" i="8"/>
  <c r="Q50" i="8"/>
  <c r="Q262" i="8"/>
  <c r="Q161" i="8"/>
  <c r="Q89" i="8"/>
  <c r="P50" i="8"/>
  <c r="P112" i="8"/>
  <c r="P122" i="8"/>
  <c r="P232" i="8"/>
  <c r="P272" i="8"/>
  <c r="P45" i="8"/>
  <c r="K174" i="8"/>
  <c r="R239" i="8"/>
  <c r="Q82" i="8"/>
  <c r="K191" i="8"/>
  <c r="N247" i="8"/>
  <c r="K199" i="8"/>
  <c r="K194" i="8"/>
  <c r="K167" i="8"/>
  <c r="K201" i="8"/>
  <c r="K63" i="8"/>
  <c r="K57" i="8"/>
  <c r="K259" i="8"/>
  <c r="K227" i="8"/>
  <c r="K123" i="8"/>
  <c r="K19" i="8"/>
  <c r="K246" i="8"/>
  <c r="K46" i="8"/>
  <c r="K38" i="8"/>
  <c r="K113" i="8"/>
  <c r="K118" i="8"/>
  <c r="K109" i="8"/>
  <c r="K306" i="8"/>
  <c r="K265" i="8"/>
  <c r="K195" i="8"/>
  <c r="K62" i="8"/>
  <c r="K40" i="8"/>
  <c r="K25" i="8"/>
  <c r="K132" i="8"/>
  <c r="K56" i="8"/>
  <c r="K84" i="8"/>
  <c r="M148" i="8"/>
  <c r="M164" i="8"/>
  <c r="M192" i="8"/>
  <c r="M256" i="8"/>
  <c r="P280" i="8"/>
  <c r="K21" i="8"/>
  <c r="M225" i="8"/>
  <c r="R299" i="8"/>
  <c r="R185" i="8"/>
  <c r="R80" i="8"/>
  <c r="R102" i="8"/>
  <c r="R286" i="8"/>
  <c r="R142" i="8"/>
  <c r="R7" i="8"/>
  <c r="R130" i="8"/>
  <c r="R289" i="8"/>
  <c r="R101" i="8"/>
  <c r="R226" i="8"/>
  <c r="R301" i="8"/>
  <c r="R281" i="8"/>
  <c r="R159" i="8"/>
  <c r="R228" i="8"/>
  <c r="R279" i="8"/>
  <c r="R110" i="8"/>
  <c r="R139" i="8"/>
  <c r="R52" i="8"/>
  <c r="R141" i="8"/>
  <c r="R176" i="8"/>
  <c r="R225" i="8"/>
  <c r="R216" i="8"/>
  <c r="R192" i="8"/>
  <c r="Q148" i="8"/>
  <c r="G184" i="8"/>
  <c r="K216" i="8"/>
  <c r="M93" i="8"/>
  <c r="P20" i="8"/>
  <c r="K212" i="8"/>
  <c r="Q275" i="8"/>
  <c r="Q267" i="8"/>
  <c r="Q215" i="8"/>
  <c r="Q274" i="8"/>
  <c r="Q271" i="8"/>
  <c r="Q290" i="8"/>
  <c r="Q269" i="8"/>
  <c r="Q9" i="8"/>
  <c r="Q249" i="8"/>
  <c r="Q193" i="8"/>
  <c r="Q140" i="8"/>
  <c r="Q12" i="8"/>
  <c r="Q248" i="8"/>
  <c r="Q19" i="8"/>
  <c r="Q46" i="8"/>
  <c r="Q132" i="8"/>
  <c r="Q175" i="8"/>
  <c r="Q123" i="8"/>
  <c r="Q174" i="8"/>
  <c r="Q38" i="8"/>
  <c r="Q2" i="8"/>
  <c r="Q68" i="8"/>
  <c r="Q168" i="8"/>
  <c r="K209" i="8"/>
  <c r="R135" i="8"/>
  <c r="R294" i="8"/>
  <c r="R203" i="8"/>
  <c r="R108" i="8"/>
  <c r="R35" i="8"/>
  <c r="R111" i="8"/>
  <c r="R170" i="8"/>
  <c r="R88" i="8"/>
  <c r="R127" i="8"/>
  <c r="R166" i="8"/>
  <c r="R138" i="8"/>
  <c r="R229" i="8"/>
  <c r="R51" i="8"/>
  <c r="R11" i="8"/>
  <c r="R83" i="8"/>
  <c r="R104" i="8"/>
  <c r="R144" i="8"/>
  <c r="R233" i="8"/>
  <c r="R180" i="8"/>
  <c r="R64" i="8"/>
  <c r="N163" i="8"/>
  <c r="N161" i="8"/>
  <c r="N73" i="8"/>
  <c r="N256" i="8"/>
  <c r="N251" i="8"/>
  <c r="N213" i="8"/>
  <c r="N187" i="8"/>
  <c r="N66" i="8"/>
  <c r="N293" i="8"/>
  <c r="N97" i="8"/>
  <c r="N252" i="8"/>
  <c r="K175" i="8"/>
  <c r="I82" i="8"/>
  <c r="I285" i="8"/>
  <c r="I232" i="8"/>
  <c r="I202" i="8"/>
  <c r="I7" i="8"/>
  <c r="I311" i="8"/>
  <c r="I247" i="8"/>
  <c r="I270" i="8"/>
  <c r="I238" i="8"/>
  <c r="I53" i="8"/>
  <c r="G136" i="8"/>
  <c r="I164" i="8"/>
  <c r="I156" i="8"/>
  <c r="Q216" i="8"/>
  <c r="G263" i="8"/>
  <c r="N51" i="8"/>
  <c r="N283" i="8"/>
  <c r="N158" i="8"/>
  <c r="N99" i="8"/>
  <c r="P22" i="8"/>
  <c r="G50" i="8"/>
  <c r="R153" i="8"/>
  <c r="R307" i="8"/>
  <c r="O151" i="8"/>
  <c r="K177" i="8"/>
  <c r="P205" i="8"/>
  <c r="N229" i="8"/>
  <c r="N253" i="8"/>
  <c r="I89" i="8"/>
  <c r="I12" i="8"/>
  <c r="J290" i="8"/>
  <c r="J175" i="8"/>
  <c r="J209" i="8"/>
  <c r="J25" i="8"/>
  <c r="J267" i="8"/>
  <c r="J264" i="8"/>
  <c r="J241" i="8"/>
  <c r="J303" i="8"/>
  <c r="J143" i="8"/>
  <c r="J207" i="8"/>
  <c r="J145" i="8"/>
  <c r="J234" i="8"/>
  <c r="P305" i="8"/>
  <c r="I186" i="8"/>
  <c r="J246" i="8"/>
  <c r="O270" i="8"/>
  <c r="J115" i="8"/>
  <c r="I296" i="8"/>
  <c r="O13" i="8"/>
  <c r="J37" i="8"/>
  <c r="O81" i="8"/>
  <c r="I129" i="8"/>
  <c r="O173" i="8"/>
  <c r="O189" i="8"/>
  <c r="I207" i="8"/>
  <c r="I143" i="8"/>
  <c r="J307" i="8"/>
  <c r="J248" i="8"/>
  <c r="I305" i="8"/>
  <c r="I147" i="8"/>
  <c r="I282" i="8"/>
  <c r="I160" i="8"/>
  <c r="I158" i="8"/>
  <c r="I131" i="8"/>
  <c r="I155" i="8"/>
  <c r="G256" i="8"/>
  <c r="G79" i="8"/>
  <c r="G272" i="8"/>
  <c r="G119" i="8"/>
  <c r="G148" i="8"/>
  <c r="I214" i="8"/>
  <c r="I310" i="8"/>
  <c r="G255" i="8"/>
  <c r="G293" i="8"/>
  <c r="G180" i="8"/>
  <c r="P136" i="8"/>
  <c r="P79" i="8"/>
  <c r="P126" i="8"/>
  <c r="P67" i="8"/>
  <c r="P298" i="8"/>
  <c r="G58" i="8"/>
  <c r="G122" i="8"/>
  <c r="G218" i="8"/>
  <c r="Q115" i="8"/>
  <c r="N35" i="8"/>
  <c r="I103" i="8"/>
  <c r="I268" i="8"/>
  <c r="J266" i="8"/>
  <c r="N75" i="8"/>
  <c r="O280" i="8"/>
  <c r="O211" i="8"/>
  <c r="O145" i="8"/>
  <c r="O171" i="8"/>
  <c r="O241" i="8"/>
  <c r="O55" i="8"/>
  <c r="O258" i="8"/>
  <c r="O70" i="8"/>
  <c r="O17" i="8"/>
  <c r="O264" i="8"/>
  <c r="O240" i="8"/>
  <c r="O307" i="8"/>
  <c r="O154" i="8"/>
  <c r="O217" i="8"/>
  <c r="O186" i="8"/>
  <c r="O257" i="8"/>
  <c r="O303" i="8"/>
  <c r="O115" i="8"/>
  <c r="O117" i="8"/>
  <c r="O179" i="8"/>
  <c r="O91" i="8"/>
  <c r="R241" i="8"/>
  <c r="O101" i="8"/>
  <c r="O309" i="8"/>
  <c r="O226" i="8"/>
  <c r="O224" i="8"/>
  <c r="O192" i="8"/>
  <c r="O33" i="8"/>
  <c r="O238" i="8"/>
  <c r="O176" i="8"/>
  <c r="I228" i="8"/>
  <c r="I261" i="8"/>
  <c r="P274" i="8"/>
  <c r="P168" i="8"/>
  <c r="P109" i="8"/>
  <c r="P27" i="8"/>
  <c r="P175" i="8"/>
  <c r="P106" i="8"/>
  <c r="P199" i="8"/>
  <c r="K283" i="8"/>
  <c r="K210" i="8"/>
  <c r="K111" i="8"/>
  <c r="K239" i="8"/>
  <c r="K51" i="8"/>
  <c r="K14" i="8"/>
  <c r="K86" i="8"/>
  <c r="G11" i="8"/>
  <c r="N39" i="8"/>
  <c r="G75" i="8"/>
  <c r="P235" i="8"/>
  <c r="G261" i="8"/>
  <c r="J73" i="8"/>
  <c r="J2" i="8"/>
  <c r="P18" i="8"/>
  <c r="M30" i="8"/>
  <c r="I154" i="8"/>
  <c r="K170" i="8"/>
  <c r="N111" i="8"/>
  <c r="N135" i="8"/>
  <c r="R125" i="8"/>
  <c r="J173" i="8"/>
  <c r="G181" i="8"/>
  <c r="N233" i="8"/>
  <c r="N310" i="8"/>
  <c r="P81" i="8"/>
  <c r="R179" i="8"/>
  <c r="O308" i="8"/>
  <c r="G134" i="8"/>
  <c r="N104" i="8"/>
  <c r="J273" i="8"/>
  <c r="I250" i="8"/>
  <c r="M137" i="8"/>
  <c r="K293" i="8"/>
  <c r="M86" i="8"/>
  <c r="N154" i="8"/>
  <c r="I206" i="8"/>
  <c r="N152" i="8"/>
  <c r="I3" i="8"/>
  <c r="O65" i="8"/>
  <c r="M135" i="8"/>
  <c r="I114" i="8"/>
  <c r="M120" i="8"/>
  <c r="I257" i="8"/>
  <c r="J99" i="8"/>
  <c r="R74" i="8"/>
  <c r="R167" i="8"/>
  <c r="Q218" i="8"/>
  <c r="P125" i="8"/>
  <c r="M147" i="8"/>
  <c r="M295" i="8"/>
  <c r="P308" i="8"/>
  <c r="Q235" i="8"/>
  <c r="M41" i="8"/>
  <c r="Q251" i="8"/>
  <c r="O180" i="8"/>
  <c r="M204" i="8"/>
  <c r="Q157" i="8"/>
  <c r="O271" i="8"/>
  <c r="M50" i="8"/>
  <c r="M66" i="8"/>
  <c r="O143" i="8"/>
  <c r="N219" i="8"/>
  <c r="Q72" i="8"/>
  <c r="I179" i="8"/>
  <c r="M283" i="8"/>
  <c r="Q182" i="8"/>
  <c r="M61" i="8"/>
  <c r="N125" i="8"/>
  <c r="Q293" i="8"/>
  <c r="Q134" i="8"/>
  <c r="G308" i="8"/>
  <c r="N116" i="8"/>
  <c r="I241" i="8"/>
  <c r="M18" i="8"/>
  <c r="M111" i="8"/>
  <c r="P101" i="8"/>
  <c r="P141" i="8"/>
  <c r="P296" i="8"/>
  <c r="P52" i="8"/>
  <c r="P192" i="8"/>
  <c r="P301" i="8"/>
  <c r="J98" i="8"/>
  <c r="P102" i="8"/>
  <c r="G154" i="8"/>
  <c r="P166" i="8"/>
  <c r="M186" i="8"/>
  <c r="P202" i="8"/>
  <c r="Q7" i="8"/>
  <c r="P23" i="8"/>
  <c r="Q217" i="8"/>
  <c r="P237" i="8"/>
  <c r="J289" i="8"/>
  <c r="J102" i="8"/>
  <c r="G39" i="8"/>
  <c r="J163" i="8"/>
  <c r="J276" i="8"/>
  <c r="P300" i="8"/>
  <c r="K45" i="8"/>
  <c r="P49" i="8"/>
  <c r="K97" i="8"/>
  <c r="G117" i="8"/>
  <c r="P177" i="8"/>
  <c r="G217" i="8"/>
  <c r="P225" i="8"/>
  <c r="Q237" i="8"/>
  <c r="G249" i="8"/>
  <c r="J309" i="8"/>
  <c r="I30" i="8"/>
  <c r="Q42" i="8"/>
  <c r="M62" i="8"/>
  <c r="G70" i="8"/>
  <c r="M114" i="8"/>
  <c r="Q178" i="8"/>
  <c r="J202" i="8"/>
  <c r="N278" i="8"/>
  <c r="N290" i="8"/>
  <c r="Q11" i="8"/>
  <c r="G15" i="8"/>
  <c r="P47" i="8"/>
  <c r="N63" i="8"/>
  <c r="K91" i="8"/>
  <c r="O219" i="8"/>
  <c r="K231" i="8"/>
  <c r="G259" i="8"/>
  <c r="I271" i="8"/>
  <c r="P283" i="8"/>
  <c r="M9" i="8"/>
  <c r="M129" i="8"/>
  <c r="J225" i="8"/>
  <c r="P289" i="8"/>
  <c r="Q250" i="8"/>
  <c r="J295" i="8"/>
  <c r="M269" i="8"/>
  <c r="N174" i="8"/>
  <c r="I218" i="8"/>
  <c r="Q242" i="8"/>
  <c r="Q310" i="8"/>
  <c r="K95" i="8"/>
  <c r="I96" i="8"/>
  <c r="J216" i="8"/>
  <c r="O292" i="8"/>
  <c r="Q13" i="8"/>
  <c r="I25" i="8"/>
  <c r="P53" i="8"/>
  <c r="K81" i="8"/>
  <c r="N93" i="8"/>
  <c r="R105" i="8"/>
  <c r="J121" i="8"/>
  <c r="N285" i="8"/>
  <c r="Q301" i="8"/>
  <c r="P6" i="8"/>
  <c r="R26" i="8"/>
  <c r="Q54" i="8"/>
  <c r="K78" i="8"/>
  <c r="M118" i="8"/>
  <c r="P142" i="8"/>
  <c r="J170" i="8"/>
  <c r="O298" i="8"/>
  <c r="Q23" i="8"/>
  <c r="J47" i="8"/>
  <c r="Q103" i="8"/>
  <c r="N195" i="8"/>
  <c r="J255" i="8"/>
  <c r="M8" i="8"/>
  <c r="O12" i="8"/>
  <c r="R28" i="8"/>
  <c r="P48" i="8"/>
  <c r="Q116" i="8"/>
  <c r="K136" i="8"/>
  <c r="P176" i="8"/>
  <c r="G204" i="8"/>
  <c r="Q284" i="8"/>
  <c r="G300" i="8"/>
  <c r="Q49" i="8"/>
  <c r="G65" i="8"/>
  <c r="K125" i="8"/>
  <c r="O137" i="8"/>
  <c r="G193" i="8"/>
  <c r="O201" i="8"/>
  <c r="O213" i="8"/>
  <c r="M257" i="8"/>
  <c r="M105" i="8"/>
  <c r="G109" i="8"/>
  <c r="I121" i="8"/>
  <c r="Q145" i="8"/>
  <c r="K60" i="8"/>
  <c r="P128" i="8"/>
  <c r="G36" i="8"/>
  <c r="G28" i="8"/>
  <c r="J44" i="8"/>
  <c r="N60" i="8"/>
  <c r="G76" i="8"/>
  <c r="J108" i="8"/>
  <c r="J120" i="8"/>
  <c r="Q136" i="8"/>
  <c r="G140" i="8"/>
  <c r="N176" i="8"/>
  <c r="K184" i="8"/>
  <c r="O196" i="8"/>
  <c r="G244" i="8"/>
  <c r="J252" i="8"/>
  <c r="R264" i="8"/>
  <c r="Q272" i="8"/>
  <c r="Q292" i="8"/>
  <c r="J304" i="8"/>
  <c r="G9" i="8"/>
  <c r="J33" i="8"/>
  <c r="G49" i="8"/>
  <c r="K69" i="8"/>
  <c r="J85" i="8"/>
  <c r="K105" i="8"/>
  <c r="M109" i="8"/>
  <c r="G113" i="8"/>
  <c r="K133" i="8"/>
  <c r="R145" i="8"/>
  <c r="Q149" i="8"/>
  <c r="J169" i="8"/>
  <c r="G177" i="8"/>
  <c r="I201" i="8"/>
  <c r="I213" i="8"/>
  <c r="I4" i="8"/>
  <c r="Q52" i="8"/>
  <c r="I68" i="8"/>
  <c r="N80" i="8"/>
  <c r="K92" i="8"/>
  <c r="Q104" i="8"/>
  <c r="G120" i="8"/>
  <c r="K128" i="8"/>
  <c r="Q180" i="8"/>
  <c r="Q192" i="8"/>
  <c r="P212" i="8"/>
  <c r="Q224" i="8"/>
  <c r="K232" i="8"/>
  <c r="N236" i="8"/>
  <c r="I248" i="8"/>
  <c r="Q256" i="8"/>
  <c r="N268" i="8"/>
  <c r="R280" i="8"/>
  <c r="M296" i="8"/>
  <c r="M13" i="8"/>
  <c r="Q37" i="8"/>
  <c r="O73" i="8"/>
  <c r="M77" i="8"/>
  <c r="K85" i="8"/>
  <c r="Q101" i="8"/>
  <c r="N113" i="8"/>
  <c r="N137" i="8"/>
  <c r="M141" i="8"/>
  <c r="J149" i="8"/>
  <c r="O165" i="8"/>
  <c r="Q8" i="8"/>
  <c r="O36" i="8"/>
  <c r="P44" i="8"/>
  <c r="Q60" i="8"/>
  <c r="G64" i="8"/>
  <c r="I76" i="8"/>
  <c r="Q96" i="8"/>
  <c r="K100" i="8"/>
  <c r="P108" i="8"/>
  <c r="O124" i="8"/>
  <c r="I140" i="8"/>
  <c r="P148" i="8"/>
  <c r="R152" i="8"/>
  <c r="N164" i="8"/>
  <c r="J176" i="8"/>
  <c r="Q188" i="8"/>
  <c r="K196" i="8"/>
  <c r="Q200" i="8"/>
  <c r="P208" i="8"/>
  <c r="I212" i="8"/>
  <c r="Q220" i="8"/>
  <c r="K228" i="8"/>
  <c r="N232" i="8"/>
  <c r="P240" i="8"/>
  <c r="I269" i="8"/>
  <c r="P285" i="8"/>
  <c r="K289" i="8"/>
  <c r="Q297" i="8"/>
  <c r="I301" i="8"/>
  <c r="N309" i="8"/>
  <c r="Q16" i="8"/>
  <c r="G20" i="8"/>
  <c r="Q40" i="8"/>
  <c r="O52" i="8"/>
  <c r="K64" i="8"/>
  <c r="N4" i="8"/>
  <c r="G12" i="8"/>
  <c r="M20" i="8"/>
  <c r="I24" i="8"/>
  <c r="Q32" i="8"/>
  <c r="Q44" i="8"/>
  <c r="Q56" i="8"/>
  <c r="G60" i="8"/>
  <c r="M68" i="8"/>
  <c r="I72" i="8"/>
  <c r="Q80" i="8"/>
  <c r="Q92" i="8"/>
  <c r="P104" i="8"/>
  <c r="Q108" i="8"/>
  <c r="G124" i="8"/>
  <c r="I136" i="8"/>
  <c r="P144" i="8"/>
  <c r="Q184" i="8"/>
  <c r="G188" i="8"/>
  <c r="J196" i="8"/>
  <c r="M216" i="8"/>
  <c r="G220" i="8"/>
  <c r="J228" i="8"/>
  <c r="O236" i="8"/>
  <c r="R240" i="8"/>
  <c r="M248" i="8"/>
  <c r="G252" i="8"/>
  <c r="J260" i="8"/>
  <c r="O268" i="8"/>
  <c r="I272" i="8"/>
  <c r="G284" i="8"/>
  <c r="Q300" i="8"/>
  <c r="O5" i="8"/>
  <c r="M17" i="8"/>
  <c r="R29" i="8"/>
  <c r="G33" i="8"/>
  <c r="P41" i="8"/>
  <c r="I45" i="8"/>
  <c r="K53" i="8"/>
  <c r="G57" i="8"/>
  <c r="M69" i="8"/>
  <c r="R81" i="8"/>
  <c r="P89" i="8"/>
  <c r="G97" i="8"/>
  <c r="Q105" i="8"/>
  <c r="I109" i="8"/>
  <c r="Q133" i="8"/>
  <c r="N141" i="8"/>
  <c r="M145" i="8"/>
  <c r="P157" i="8"/>
  <c r="G161" i="8"/>
  <c r="O169" i="8"/>
  <c r="K181" i="8"/>
  <c r="I185" i="8"/>
  <c r="Q197" i="8"/>
  <c r="N205" i="8"/>
  <c r="R217" i="8"/>
  <c r="I221" i="8"/>
  <c r="J237" i="8"/>
  <c r="M241" i="8"/>
  <c r="I253" i="8"/>
  <c r="P8" i="8"/>
  <c r="N12" i="8"/>
  <c r="K20" i="8"/>
  <c r="N36" i="8"/>
  <c r="G40" i="8"/>
  <c r="I52" i="8"/>
  <c r="P60" i="8"/>
  <c r="J64" i="8"/>
  <c r="O76" i="8"/>
  <c r="J100" i="8"/>
  <c r="G104" i="8"/>
  <c r="K112" i="8"/>
  <c r="Q128" i="8"/>
  <c r="O136" i="8"/>
  <c r="N140" i="8"/>
  <c r="K148" i="8"/>
  <c r="Q164" i="8"/>
  <c r="G168" i="8"/>
  <c r="M176" i="8"/>
  <c r="I180" i="8"/>
  <c r="P188" i="8"/>
  <c r="I192" i="8"/>
  <c r="N200" i="8"/>
  <c r="K208" i="8"/>
  <c r="N212" i="8"/>
  <c r="P220" i="8"/>
  <c r="I224" i="8"/>
  <c r="Q232" i="8"/>
  <c r="K240" i="8"/>
  <c r="P252" i="8"/>
  <c r="I256" i="8"/>
  <c r="Q264" i="8"/>
  <c r="K272" i="8"/>
  <c r="I276" i="8"/>
  <c r="N284" i="8"/>
  <c r="P288" i="8"/>
  <c r="N296" i="8"/>
  <c r="G13" i="8"/>
  <c r="O21" i="8"/>
  <c r="M33" i="8"/>
  <c r="N57" i="8"/>
  <c r="Q61" i="8"/>
  <c r="J69" i="8"/>
  <c r="Q73" i="8"/>
  <c r="G77" i="8"/>
  <c r="R85" i="8"/>
  <c r="J97" i="8"/>
  <c r="J109" i="8"/>
  <c r="Q121" i="8"/>
  <c r="J133" i="8"/>
  <c r="G141" i="8"/>
  <c r="O149" i="8"/>
  <c r="K161" i="8"/>
  <c r="O4" i="8"/>
  <c r="P28" i="8"/>
  <c r="R32" i="8"/>
  <c r="K44" i="8"/>
  <c r="G48" i="8"/>
  <c r="M56" i="8"/>
  <c r="I60" i="8"/>
  <c r="M80" i="8"/>
  <c r="O84" i="8"/>
  <c r="M92" i="8"/>
  <c r="O96" i="8"/>
  <c r="G112" i="8"/>
  <c r="K120" i="8"/>
  <c r="I124" i="8"/>
  <c r="N132" i="8"/>
  <c r="N148" i="8"/>
  <c r="K156" i="8"/>
  <c r="J160" i="8"/>
  <c r="Q172" i="8"/>
  <c r="G176" i="8"/>
  <c r="M184" i="8"/>
  <c r="I188" i="8"/>
  <c r="Q196" i="8"/>
  <c r="K204" i="8"/>
  <c r="Q208" i="8"/>
  <c r="P216" i="8"/>
  <c r="I220" i="8"/>
  <c r="Q228" i="8"/>
  <c r="K236" i="8"/>
  <c r="M265" i="8"/>
  <c r="R273" i="8"/>
  <c r="O285" i="8"/>
  <c r="P293" i="8"/>
  <c r="K297" i="8"/>
  <c r="Q305" i="8"/>
  <c r="K309" i="8"/>
  <c r="Q6" i="8"/>
  <c r="Q14" i="8"/>
  <c r="J18" i="8"/>
  <c r="G18" i="8"/>
  <c r="G30" i="8"/>
  <c r="I42" i="8"/>
  <c r="J50" i="8"/>
  <c r="P54" i="8"/>
  <c r="Q62" i="8"/>
  <c r="O66" i="8"/>
  <c r="J74" i="8"/>
  <c r="G82" i="8"/>
  <c r="R90" i="8"/>
  <c r="G94" i="8"/>
  <c r="Q102" i="8"/>
  <c r="I106" i="8"/>
  <c r="Q114" i="8"/>
  <c r="O118" i="8"/>
  <c r="K130" i="8"/>
  <c r="K142" i="8"/>
  <c r="I146" i="8"/>
  <c r="R154" i="8"/>
  <c r="G158" i="8"/>
  <c r="N166" i="8"/>
  <c r="G170" i="8"/>
  <c r="J178" i="8"/>
  <c r="P182" i="8"/>
  <c r="Q190" i="8"/>
  <c r="P194" i="8"/>
  <c r="N202" i="8"/>
  <c r="G206" i="8"/>
  <c r="K214" i="8"/>
  <c r="Q222" i="8"/>
  <c r="P226" i="8"/>
  <c r="G238" i="8"/>
  <c r="Q254" i="8"/>
  <c r="P258" i="8"/>
  <c r="N266" i="8"/>
  <c r="G270" i="8"/>
  <c r="P278" i="8"/>
  <c r="J286" i="8"/>
  <c r="G302" i="8"/>
  <c r="G310" i="8"/>
  <c r="R3" i="8"/>
  <c r="N11" i="8"/>
  <c r="I15" i="8"/>
  <c r="N23" i="8"/>
  <c r="G27" i="8"/>
  <c r="J35" i="8"/>
  <c r="P39" i="8"/>
  <c r="M47" i="8"/>
  <c r="P59" i="8"/>
  <c r="R75" i="8"/>
  <c r="I79" i="8"/>
  <c r="K87" i="8"/>
  <c r="G91" i="8"/>
  <c r="R99" i="8"/>
  <c r="R103" i="8"/>
  <c r="R115" i="8"/>
  <c r="N127" i="8"/>
  <c r="N139" i="8"/>
  <c r="G143" i="8"/>
  <c r="J151" i="8"/>
  <c r="G155" i="8"/>
  <c r="Q163" i="8"/>
  <c r="O167" i="8"/>
  <c r="M175" i="8"/>
  <c r="K179" i="8"/>
  <c r="P187" i="8"/>
  <c r="R191" i="8"/>
  <c r="G207" i="8"/>
  <c r="J215" i="8"/>
  <c r="G219" i="8"/>
  <c r="Q227" i="8"/>
  <c r="K243" i="8"/>
  <c r="P251" i="8"/>
  <c r="N267" i="8"/>
  <c r="G271" i="8"/>
  <c r="Q279" i="8"/>
  <c r="G287" i="8"/>
  <c r="P169" i="8"/>
  <c r="G173" i="8"/>
  <c r="O181" i="8"/>
  <c r="K193" i="8"/>
  <c r="Q209" i="8"/>
  <c r="K217" i="8"/>
  <c r="G221" i="8"/>
  <c r="P229" i="8"/>
  <c r="N237" i="8"/>
  <c r="Q241" i="8"/>
  <c r="K249" i="8"/>
  <c r="G253" i="8"/>
  <c r="P261" i="8"/>
  <c r="N269" i="8"/>
  <c r="K273" i="8"/>
  <c r="K281" i="8"/>
  <c r="G285" i="8"/>
  <c r="M301" i="8"/>
  <c r="I2" i="8"/>
  <c r="I6" i="8"/>
  <c r="R10" i="8"/>
  <c r="I22" i="8"/>
  <c r="Q34" i="8"/>
  <c r="N42" i="8"/>
  <c r="O46" i="8"/>
  <c r="K58" i="8"/>
  <c r="R70" i="8"/>
  <c r="G74" i="8"/>
  <c r="K82" i="8"/>
  <c r="I86" i="8"/>
  <c r="J94" i="8"/>
  <c r="M98" i="8"/>
  <c r="N106" i="8"/>
  <c r="K110" i="8"/>
  <c r="P118" i="8"/>
  <c r="G138" i="8"/>
  <c r="N146" i="8"/>
  <c r="G150" i="8"/>
  <c r="J158" i="8"/>
  <c r="P162" i="8"/>
  <c r="Q170" i="8"/>
  <c r="O174" i="8"/>
  <c r="K186" i="8"/>
  <c r="M194" i="8"/>
  <c r="O198" i="8"/>
  <c r="J206" i="8"/>
  <c r="G210" i="8"/>
  <c r="M226" i="8"/>
  <c r="O230" i="8"/>
  <c r="J238" i="8"/>
  <c r="G242" i="8"/>
  <c r="R250" i="8"/>
  <c r="M258" i="8"/>
  <c r="O262" i="8"/>
  <c r="J270" i="8"/>
  <c r="G274" i="8"/>
  <c r="Q282" i="8"/>
  <c r="K290" i="8"/>
  <c r="N294" i="8"/>
  <c r="P302" i="8"/>
  <c r="G306" i="8"/>
  <c r="Q3" i="8"/>
  <c r="P11" i="8"/>
  <c r="K15" i="8"/>
  <c r="M23" i="8"/>
  <c r="K27" i="8"/>
  <c r="R39" i="8"/>
  <c r="I43" i="8"/>
  <c r="J51" i="8"/>
  <c r="G55" i="8"/>
  <c r="Q63" i="8"/>
  <c r="K67" i="8"/>
  <c r="Q75" i="8"/>
  <c r="K79" i="8"/>
  <c r="I107" i="8"/>
  <c r="M115" i="8"/>
  <c r="I119" i="8"/>
  <c r="P127" i="8"/>
  <c r="R131" i="8"/>
  <c r="M139" i="8"/>
  <c r="K143" i="8"/>
  <c r="P151" i="8"/>
  <c r="R155" i="8"/>
  <c r="N167" i="8"/>
  <c r="I171" i="8"/>
  <c r="J179" i="8"/>
  <c r="G183" i="8"/>
  <c r="Q191" i="8"/>
  <c r="O195" i="8"/>
  <c r="P256" i="8"/>
  <c r="I260" i="8"/>
  <c r="Q268" i="8"/>
  <c r="K276" i="8"/>
  <c r="K280" i="8"/>
  <c r="I288" i="8"/>
  <c r="P292" i="8"/>
  <c r="N300" i="8"/>
  <c r="I5" i="8"/>
  <c r="I17" i="8"/>
  <c r="M25" i="8"/>
  <c r="P37" i="8"/>
  <c r="N41" i="8"/>
  <c r="N49" i="8"/>
  <c r="Q53" i="8"/>
  <c r="J61" i="8"/>
  <c r="P65" i="8"/>
  <c r="I69" i="8"/>
  <c r="J77" i="8"/>
  <c r="I81" i="8"/>
  <c r="J89" i="8"/>
  <c r="J101" i="8"/>
  <c r="N105" i="8"/>
  <c r="Q113" i="8"/>
  <c r="M125" i="8"/>
  <c r="K129" i="8"/>
  <c r="G133" i="8"/>
  <c r="O141" i="8"/>
  <c r="I145" i="8"/>
  <c r="K153" i="8"/>
  <c r="R165" i="8"/>
  <c r="Q169" i="8"/>
  <c r="N177" i="8"/>
  <c r="J189" i="8"/>
  <c r="P193" i="8"/>
  <c r="G197" i="8"/>
  <c r="O205" i="8"/>
  <c r="G209" i="8"/>
  <c r="P217" i="8"/>
  <c r="N225" i="8"/>
  <c r="Q229" i="8"/>
  <c r="K237" i="8"/>
  <c r="G241" i="8"/>
  <c r="P249" i="8"/>
  <c r="N257" i="8"/>
  <c r="Q261" i="8"/>
  <c r="K269" i="8"/>
  <c r="G273" i="8"/>
  <c r="Q281" i="8"/>
  <c r="M289" i="8"/>
  <c r="O293" i="8"/>
  <c r="J301" i="8"/>
  <c r="G305" i="8"/>
  <c r="S305" i="8" s="1"/>
  <c r="N2" i="8"/>
  <c r="G6" i="8"/>
  <c r="O10" i="8"/>
  <c r="G22" i="8"/>
  <c r="O30" i="8"/>
  <c r="P42" i="8"/>
  <c r="I46" i="8"/>
  <c r="J54" i="8"/>
  <c r="P58" i="8"/>
  <c r="Q66" i="8"/>
  <c r="J78" i="8"/>
  <c r="O82" i="8"/>
  <c r="G86" i="8"/>
  <c r="G98" i="8"/>
  <c r="Q106" i="8"/>
  <c r="I110" i="8"/>
  <c r="Q118" i="8"/>
  <c r="O122" i="8"/>
  <c r="M130" i="8"/>
  <c r="O134" i="8"/>
  <c r="M142" i="8"/>
  <c r="K146" i="8"/>
  <c r="I150" i="8"/>
  <c r="R158" i="8"/>
  <c r="N170" i="8"/>
  <c r="I174" i="8"/>
  <c r="J182" i="8"/>
  <c r="P186" i="8"/>
  <c r="J194" i="8"/>
  <c r="G198" i="8"/>
  <c r="R206" i="8"/>
  <c r="M214" i="8"/>
  <c r="O218" i="8"/>
  <c r="J226" i="8"/>
  <c r="G230" i="8"/>
  <c r="R238" i="8"/>
  <c r="M246" i="8"/>
  <c r="O250" i="8"/>
  <c r="J258" i="8"/>
  <c r="G262" i="8"/>
  <c r="R270" i="8"/>
  <c r="M278" i="8"/>
  <c r="R282" i="8"/>
  <c r="P290" i="8"/>
  <c r="G294" i="8"/>
  <c r="Q302" i="8"/>
  <c r="K310" i="8"/>
  <c r="N15" i="8"/>
  <c r="I19" i="8"/>
  <c r="N27" i="8"/>
  <c r="G31" i="8"/>
  <c r="J39" i="8"/>
  <c r="M51" i="8"/>
  <c r="P63" i="8"/>
  <c r="I83" i="8"/>
  <c r="M91" i="8"/>
  <c r="I95" i="8"/>
  <c r="N103" i="8"/>
  <c r="R107" i="8"/>
  <c r="K127" i="8"/>
  <c r="P131" i="8"/>
  <c r="N143" i="8"/>
  <c r="G147" i="8"/>
  <c r="J155" i="8"/>
  <c r="I159" i="8"/>
  <c r="Q167" i="8"/>
  <c r="M179" i="8"/>
  <c r="K183" i="8"/>
  <c r="P191" i="8"/>
  <c r="I199" i="8"/>
  <c r="G211" i="8"/>
  <c r="J219" i="8"/>
  <c r="I223" i="8"/>
  <c r="Q231" i="8"/>
  <c r="O235" i="8"/>
  <c r="M243" i="8"/>
  <c r="K247" i="8"/>
  <c r="P255" i="8"/>
  <c r="I263" i="8"/>
  <c r="N271" i="8"/>
  <c r="G275" i="8"/>
  <c r="Q283" i="8"/>
  <c r="I287" i="8"/>
  <c r="R295" i="8"/>
  <c r="Q299" i="8"/>
  <c r="N307" i="8"/>
  <c r="O311" i="8"/>
  <c r="R308" i="8"/>
  <c r="P287" i="8"/>
  <c r="P303" i="8"/>
  <c r="K203" i="8"/>
  <c r="N215" i="8"/>
  <c r="J227" i="8"/>
  <c r="I235" i="8"/>
  <c r="M251" i="8"/>
  <c r="O259" i="8"/>
  <c r="K271" i="8"/>
  <c r="O283" i="8"/>
  <c r="O295" i="8"/>
  <c r="K307" i="8"/>
  <c r="J292" i="8"/>
  <c r="P21" i="8"/>
  <c r="R41" i="8"/>
  <c r="K61" i="8"/>
  <c r="I101" i="8"/>
  <c r="G121" i="8"/>
  <c r="P165" i="8"/>
  <c r="M185" i="8"/>
  <c r="O209" i="8"/>
  <c r="M221" i="8"/>
  <c r="I233" i="8"/>
  <c r="O281" i="8"/>
  <c r="K301" i="8"/>
  <c r="M10" i="8"/>
  <c r="Q30" i="8"/>
  <c r="I50" i="8"/>
  <c r="J90" i="8"/>
  <c r="O110" i="8"/>
  <c r="I130" i="8"/>
  <c r="J154" i="8"/>
  <c r="P174" i="8"/>
  <c r="N198" i="8"/>
  <c r="K218" i="8"/>
  <c r="I242" i="8"/>
  <c r="K266" i="8"/>
  <c r="O290" i="8"/>
  <c r="J310" i="8"/>
  <c r="G19" i="8"/>
  <c r="I39" i="8"/>
  <c r="I55" i="8"/>
  <c r="Q219" i="8"/>
  <c r="M231" i="8"/>
  <c r="N243" i="8"/>
  <c r="I259" i="8"/>
  <c r="O279" i="8"/>
  <c r="N308" i="8"/>
  <c r="N303" i="8"/>
  <c r="R207" i="8"/>
  <c r="I219" i="8"/>
  <c r="G231" i="8"/>
  <c r="O243" i="8"/>
  <c r="Q255" i="8"/>
  <c r="J279" i="8"/>
  <c r="K291" i="8"/>
  <c r="R303" i="8"/>
  <c r="G280" i="8"/>
  <c r="G53" i="8"/>
  <c r="I73" i="8"/>
  <c r="Q97" i="8"/>
  <c r="K117" i="8"/>
  <c r="G137" i="8"/>
  <c r="J161" i="8"/>
  <c r="P181" i="8"/>
  <c r="P201" i="8"/>
  <c r="R221" i="8"/>
  <c r="M261" i="8"/>
  <c r="M285" i="8"/>
  <c r="Q309" i="8"/>
  <c r="I18" i="8"/>
  <c r="O86" i="8"/>
  <c r="P130" i="8"/>
  <c r="Q150" i="8"/>
  <c r="N190" i="8"/>
  <c r="I210" i="8"/>
  <c r="I234" i="8"/>
  <c r="K258" i="8"/>
  <c r="M282" i="8"/>
  <c r="O306" i="8"/>
  <c r="G3" i="8"/>
  <c r="K23" i="8"/>
  <c r="P91" i="8"/>
  <c r="P107" i="8"/>
  <c r="Q139" i="8"/>
  <c r="Q155" i="8"/>
  <c r="Q171" i="8"/>
  <c r="Q187" i="8"/>
  <c r="Q203" i="8"/>
  <c r="M215" i="8"/>
  <c r="P227" i="8"/>
  <c r="K235" i="8"/>
  <c r="R247" i="8"/>
  <c r="I275" i="8"/>
  <c r="P295" i="8"/>
  <c r="O68" i="8"/>
  <c r="O72" i="8"/>
  <c r="P80" i="8"/>
  <c r="J84" i="8"/>
  <c r="J96" i="8"/>
  <c r="G100" i="8"/>
  <c r="K108" i="8"/>
  <c r="I112" i="8"/>
  <c r="R120" i="8"/>
  <c r="Q124" i="8"/>
  <c r="J132" i="8"/>
  <c r="N136" i="8"/>
  <c r="K144" i="8"/>
  <c r="J148" i="8"/>
  <c r="Q160" i="8"/>
  <c r="G164" i="8"/>
  <c r="M172" i="8"/>
  <c r="I176" i="8"/>
  <c r="P184" i="8"/>
  <c r="R188" i="8"/>
  <c r="M196" i="8"/>
  <c r="G200" i="8"/>
  <c r="J208" i="8"/>
  <c r="O216" i="8"/>
  <c r="R220" i="8"/>
  <c r="M228" i="8"/>
  <c r="G232" i="8"/>
  <c r="J240" i="8"/>
  <c r="O248" i="8"/>
  <c r="M260" i="8"/>
  <c r="G264" i="8"/>
  <c r="N272" i="8"/>
  <c r="Q280" i="8"/>
  <c r="R288" i="8"/>
  <c r="Q304" i="8"/>
  <c r="K13" i="8"/>
  <c r="G21" i="8"/>
  <c r="R37" i="8"/>
  <c r="O49" i="8"/>
  <c r="J65" i="8"/>
  <c r="N77" i="8"/>
  <c r="M89" i="8"/>
  <c r="J105" i="8"/>
  <c r="Q117" i="8"/>
  <c r="Q141" i="8"/>
  <c r="K157" i="8"/>
  <c r="R169" i="8"/>
  <c r="N181" i="8"/>
  <c r="Q205" i="8"/>
  <c r="M237" i="8"/>
  <c r="M253" i="8"/>
  <c r="I265" i="8"/>
  <c r="I281" i="8"/>
  <c r="P297" i="8"/>
  <c r="K22" i="8"/>
  <c r="I34" i="8"/>
  <c r="P62" i="8"/>
  <c r="P74" i="8"/>
  <c r="N102" i="8"/>
  <c r="N114" i="8"/>
  <c r="O126" i="8"/>
  <c r="K166" i="8"/>
  <c r="R178" i="8"/>
  <c r="Q194" i="8"/>
  <c r="N206" i="8"/>
  <c r="N222" i="8"/>
  <c r="K234" i="8"/>
  <c r="K250" i="8"/>
  <c r="P262" i="8"/>
  <c r="R278" i="8"/>
  <c r="M294" i="8"/>
  <c r="I306" i="8"/>
  <c r="P7" i="8"/>
  <c r="P19" i="8"/>
  <c r="P31" i="8"/>
  <c r="J43" i="8"/>
  <c r="M55" i="8"/>
  <c r="J63" i="8"/>
  <c r="O71" i="8"/>
  <c r="M83" i="8"/>
  <c r="R91" i="8"/>
  <c r="Q99" i="8"/>
  <c r="O119" i="8"/>
  <c r="M127" i="8"/>
  <c r="G135" i="8"/>
  <c r="P147" i="8"/>
  <c r="K155" i="8"/>
  <c r="I163" i="8"/>
  <c r="R183" i="8"/>
  <c r="O191" i="8"/>
  <c r="K251" i="8"/>
  <c r="R263" i="8"/>
  <c r="M275" i="8"/>
  <c r="Q287" i="8"/>
  <c r="K303" i="8"/>
  <c r="J80" i="8"/>
  <c r="J92" i="8"/>
  <c r="P224" i="8"/>
  <c r="O50" i="8"/>
  <c r="O74" i="8"/>
  <c r="P110" i="8"/>
  <c r="J162" i="8"/>
  <c r="Q198" i="8"/>
  <c r="Q230" i="8"/>
  <c r="Q286" i="8"/>
  <c r="Q31" i="8"/>
  <c r="J130" i="8"/>
  <c r="J142" i="8"/>
  <c r="Q154" i="8"/>
  <c r="M234" i="8"/>
  <c r="G250" i="8"/>
  <c r="I27" i="8"/>
  <c r="Q47" i="8"/>
  <c r="P111" i="8"/>
  <c r="P135" i="8"/>
  <c r="G167" i="8"/>
  <c r="K252" i="8"/>
  <c r="K288" i="8"/>
  <c r="Q153" i="8"/>
  <c r="I193" i="8"/>
  <c r="K213" i="8"/>
  <c r="K245" i="8"/>
  <c r="K66" i="8"/>
  <c r="O78" i="8"/>
  <c r="I94" i="8"/>
  <c r="P170" i="8"/>
  <c r="O182" i="8"/>
  <c r="I67" i="8"/>
  <c r="P103" i="8"/>
  <c r="Q127" i="8"/>
  <c r="Q151" i="8"/>
  <c r="I183" i="8"/>
  <c r="J203" i="8"/>
  <c r="M227" i="8"/>
  <c r="N291" i="8"/>
  <c r="Q207" i="8"/>
  <c r="O89" i="8"/>
  <c r="P14" i="8"/>
  <c r="J58" i="8"/>
  <c r="Q226" i="8"/>
  <c r="M211" i="8"/>
  <c r="Q295" i="8"/>
  <c r="Q223" i="8"/>
  <c r="I194" i="8"/>
  <c r="J127" i="8"/>
  <c r="J239" i="8"/>
  <c r="N68" i="8"/>
  <c r="G84" i="8"/>
  <c r="J128" i="8"/>
  <c r="Q144" i="8"/>
  <c r="G240" i="8"/>
  <c r="O256" i="8"/>
  <c r="G304" i="8"/>
  <c r="G37" i="8"/>
  <c r="K173" i="8"/>
  <c r="I209" i="8"/>
  <c r="P238" i="8"/>
  <c r="I266" i="8"/>
  <c r="I291" i="8"/>
  <c r="Q48" i="8"/>
  <c r="P4" i="8"/>
  <c r="P24" i="8"/>
  <c r="J52" i="8"/>
  <c r="P72" i="8"/>
  <c r="J88" i="8"/>
  <c r="N100" i="8"/>
  <c r="Q152" i="8"/>
  <c r="I168" i="8"/>
  <c r="O252" i="8"/>
  <c r="J296" i="8"/>
  <c r="N9" i="8"/>
  <c r="P33" i="8"/>
  <c r="O97" i="8"/>
  <c r="O113" i="8"/>
  <c r="Q165" i="8"/>
  <c r="J185" i="8"/>
  <c r="J221" i="8"/>
  <c r="Q28" i="8"/>
  <c r="M40" i="8"/>
  <c r="K52" i="8"/>
  <c r="K80" i="8"/>
  <c r="I84" i="8"/>
  <c r="I148" i="8"/>
  <c r="K192" i="8"/>
  <c r="N196" i="8"/>
  <c r="I208" i="8"/>
  <c r="N260" i="8"/>
  <c r="M288" i="8"/>
  <c r="K292" i="8"/>
  <c r="P304" i="8"/>
  <c r="R13" i="8"/>
  <c r="Q81" i="8"/>
  <c r="J165" i="8"/>
  <c r="J4" i="8"/>
  <c r="G16" i="8"/>
  <c r="I92" i="8"/>
  <c r="N112" i="8"/>
  <c r="M116" i="8"/>
  <c r="G144" i="8"/>
  <c r="M152" i="8"/>
  <c r="P164" i="8"/>
  <c r="Q212" i="8"/>
  <c r="K220" i="8"/>
  <c r="N224" i="8"/>
  <c r="I236" i="8"/>
  <c r="Q244" i="8"/>
  <c r="O269" i="8"/>
  <c r="M281" i="8"/>
  <c r="Q289" i="8"/>
  <c r="I293" i="8"/>
  <c r="N301" i="8"/>
  <c r="P309" i="8"/>
  <c r="G2" i="8"/>
  <c r="G14" i="8"/>
  <c r="O18" i="8"/>
  <c r="N30" i="8"/>
  <c r="J42" i="8"/>
  <c r="G62" i="8"/>
  <c r="I74" i="8"/>
  <c r="Q86" i="8"/>
  <c r="O94" i="8"/>
  <c r="Q98" i="8"/>
  <c r="N122" i="8"/>
  <c r="G126" i="8"/>
  <c r="N134" i="8"/>
  <c r="I138" i="8"/>
  <c r="J146" i="8"/>
  <c r="P150" i="8"/>
  <c r="Q158" i="8"/>
  <c r="O162" i="8"/>
  <c r="R186" i="8"/>
  <c r="G190" i="8"/>
  <c r="K198" i="8"/>
  <c r="Q206" i="8"/>
  <c r="P210" i="8"/>
  <c r="N218" i="8"/>
  <c r="G222" i="8"/>
  <c r="K230" i="8"/>
  <c r="Q238" i="8"/>
  <c r="P242" i="8"/>
  <c r="G254" i="8"/>
  <c r="K262" i="8"/>
  <c r="Q270" i="8"/>
  <c r="P282" i="8"/>
  <c r="G286" i="8"/>
  <c r="J294" i="8"/>
  <c r="O302" i="8"/>
  <c r="M3" i="8"/>
  <c r="O7" i="8"/>
  <c r="M27" i="8"/>
  <c r="K31" i="8"/>
  <c r="N43" i="8"/>
  <c r="I47" i="8"/>
  <c r="G59" i="8"/>
  <c r="Q67" i="8"/>
  <c r="P71" i="8"/>
  <c r="Q79" i="8"/>
  <c r="O107" i="8"/>
  <c r="G111" i="8"/>
  <c r="G123" i="8"/>
  <c r="M143" i="8"/>
  <c r="K147" i="8"/>
  <c r="P155" i="8"/>
  <c r="G175" i="8"/>
  <c r="J183" i="8"/>
  <c r="G187" i="8"/>
  <c r="Q195" i="8"/>
  <c r="N199" i="8"/>
  <c r="M207" i="8"/>
  <c r="R211" i="8"/>
  <c r="P219" i="8"/>
  <c r="R223" i="8"/>
  <c r="N235" i="8"/>
  <c r="G239" i="8"/>
  <c r="J247" i="8"/>
  <c r="G251" i="8"/>
  <c r="Q259" i="8"/>
  <c r="O263" i="8"/>
  <c r="M271" i="8"/>
  <c r="J283" i="8"/>
  <c r="R173" i="8"/>
  <c r="Q177" i="8"/>
  <c r="N185" i="8"/>
  <c r="M189" i="8"/>
  <c r="J197" i="8"/>
  <c r="M201" i="8"/>
  <c r="G205" i="8"/>
  <c r="P213" i="8"/>
  <c r="N221" i="8"/>
  <c r="Q225" i="8"/>
  <c r="K233" i="8"/>
  <c r="G237" i="8"/>
  <c r="P245" i="8"/>
  <c r="Q257" i="8"/>
  <c r="G269" i="8"/>
  <c r="K277" i="8"/>
  <c r="J285" i="8"/>
  <c r="O289" i="8"/>
  <c r="J297" i="8"/>
  <c r="G301" i="8"/>
  <c r="R309" i="8"/>
  <c r="K6" i="8"/>
  <c r="P10" i="8"/>
  <c r="G10" i="8"/>
  <c r="M22" i="8"/>
  <c r="P26" i="8"/>
  <c r="O38" i="8"/>
  <c r="G42" i="8"/>
  <c r="N50" i="8"/>
  <c r="I54" i="8"/>
  <c r="J62" i="8"/>
  <c r="P66" i="8"/>
  <c r="N74" i="8"/>
  <c r="P78" i="8"/>
  <c r="J86" i="8"/>
  <c r="P90" i="8"/>
  <c r="M102" i="8"/>
  <c r="G106" i="8"/>
  <c r="J114" i="8"/>
  <c r="I118" i="8"/>
  <c r="Q126" i="8"/>
  <c r="O130" i="8"/>
  <c r="Q138" i="8"/>
  <c r="O142" i="8"/>
  <c r="K154" i="8"/>
  <c r="I170" i="8"/>
  <c r="G182" i="8"/>
  <c r="J190" i="8"/>
  <c r="G194" i="8"/>
  <c r="R202" i="8"/>
  <c r="J222" i="8"/>
  <c r="G226" i="8"/>
  <c r="R234" i="8"/>
  <c r="M242" i="8"/>
  <c r="O246" i="8"/>
  <c r="J254" i="8"/>
  <c r="G258" i="8"/>
  <c r="M274" i="8"/>
  <c r="J278" i="8"/>
  <c r="O286" i="8"/>
  <c r="G290" i="8"/>
  <c r="Q298" i="8"/>
  <c r="P310" i="8"/>
  <c r="K3" i="8"/>
  <c r="N7" i="8"/>
  <c r="I11" i="8"/>
  <c r="J19" i="8"/>
  <c r="G23" i="8"/>
  <c r="J31" i="8"/>
  <c r="P35" i="8"/>
  <c r="Q43" i="8"/>
  <c r="O47" i="8"/>
  <c r="P55" i="8"/>
  <c r="R71" i="8"/>
  <c r="I75" i="8"/>
  <c r="K83" i="8"/>
  <c r="G87" i="8"/>
  <c r="R95" i="8"/>
  <c r="K99" i="8"/>
  <c r="Q107" i="8"/>
  <c r="K119" i="8"/>
  <c r="N123" i="8"/>
  <c r="I139" i="8"/>
  <c r="J147" i="8"/>
  <c r="G151" i="8"/>
  <c r="Q159" i="8"/>
  <c r="O163" i="8"/>
  <c r="M171" i="8"/>
  <c r="P183" i="8"/>
  <c r="O199" i="8"/>
  <c r="Q252" i="8"/>
  <c r="K260" i="8"/>
  <c r="P276" i="8"/>
  <c r="J284" i="8"/>
  <c r="K296" i="8"/>
  <c r="I304" i="8"/>
  <c r="Q5" i="8"/>
  <c r="O9" i="8"/>
  <c r="M21" i="8"/>
  <c r="K29" i="8"/>
  <c r="R33" i="8"/>
  <c r="O45" i="8"/>
  <c r="I49" i="8"/>
  <c r="R69" i="8"/>
  <c r="Q85" i="8"/>
  <c r="P93" i="8"/>
  <c r="G101" i="8"/>
  <c r="Q109" i="8"/>
  <c r="I113" i="8"/>
  <c r="N121" i="8"/>
  <c r="R133" i="8"/>
  <c r="Q137" i="8"/>
  <c r="J157" i="8"/>
  <c r="P161" i="8"/>
  <c r="G165" i="8"/>
  <c r="I177" i="8"/>
  <c r="K185" i="8"/>
  <c r="R197" i="8"/>
  <c r="Q201" i="8"/>
  <c r="N209" i="8"/>
  <c r="Q213" i="8"/>
  <c r="K221" i="8"/>
  <c r="G225" i="8"/>
  <c r="P233" i="8"/>
  <c r="Q245" i="8"/>
  <c r="K253" i="8"/>
  <c r="G257" i="8"/>
  <c r="P265" i="8"/>
  <c r="M277" i="8"/>
  <c r="K285" i="8"/>
  <c r="G289" i="8"/>
  <c r="I309" i="8"/>
  <c r="M6" i="8"/>
  <c r="Q10" i="8"/>
  <c r="R14" i="8"/>
  <c r="J22" i="8"/>
  <c r="Q26" i="8"/>
  <c r="N34" i="8"/>
  <c r="M38" i="8"/>
  <c r="M46" i="8"/>
  <c r="K50" i="8"/>
  <c r="G54" i="8"/>
  <c r="K74" i="8"/>
  <c r="I78" i="8"/>
  <c r="R86" i="8"/>
  <c r="M90" i="8"/>
  <c r="O98" i="8"/>
  <c r="K102" i="8"/>
  <c r="J110" i="8"/>
  <c r="R114" i="8"/>
  <c r="N126" i="8"/>
  <c r="G130" i="8"/>
  <c r="N138" i="8"/>
  <c r="I142" i="8"/>
  <c r="J150" i="8"/>
  <c r="P154" i="8"/>
  <c r="Q162" i="8"/>
  <c r="M174" i="8"/>
  <c r="K178" i="8"/>
  <c r="I182" i="8"/>
  <c r="M198" i="8"/>
  <c r="O202" i="8"/>
  <c r="J210" i="8"/>
  <c r="G214" i="8"/>
  <c r="R222" i="8"/>
  <c r="M230" i="8"/>
  <c r="J242" i="8"/>
  <c r="G246" i="8"/>
  <c r="O266" i="8"/>
  <c r="K274" i="8"/>
  <c r="G278" i="8"/>
  <c r="M286" i="8"/>
  <c r="K294" i="8"/>
  <c r="N298" i="8"/>
  <c r="P306" i="8"/>
  <c r="R310" i="8"/>
  <c r="M7" i="8"/>
  <c r="O11" i="8"/>
  <c r="M19" i="8"/>
  <c r="O23" i="8"/>
  <c r="M31" i="8"/>
  <c r="K35" i="8"/>
  <c r="N47" i="8"/>
  <c r="I51" i="8"/>
  <c r="J59" i="8"/>
  <c r="G63" i="8"/>
  <c r="J71" i="8"/>
  <c r="P75" i="8"/>
  <c r="Q83" i="8"/>
  <c r="O87" i="8"/>
  <c r="J95" i="8"/>
  <c r="O99" i="8"/>
  <c r="Q111" i="8"/>
  <c r="I115" i="8"/>
  <c r="M123" i="8"/>
  <c r="I127" i="8"/>
  <c r="Q135" i="8"/>
  <c r="O139" i="8"/>
  <c r="K151" i="8"/>
  <c r="P159" i="8"/>
  <c r="I167" i="8"/>
  <c r="N175" i="8"/>
  <c r="G179" i="8"/>
  <c r="J187" i="8"/>
  <c r="I191" i="8"/>
  <c r="Q199" i="8"/>
  <c r="N203" i="8"/>
  <c r="Q211" i="8"/>
  <c r="K215" i="8"/>
  <c r="P223" i="8"/>
  <c r="I231" i="8"/>
  <c r="N239" i="8"/>
  <c r="G243" i="8"/>
  <c r="J251" i="8"/>
  <c r="I255" i="8"/>
  <c r="Q263" i="8"/>
  <c r="O267" i="8"/>
  <c r="J275" i="8"/>
  <c r="K279" i="8"/>
  <c r="J287" i="8"/>
  <c r="P291" i="8"/>
  <c r="I295" i="8"/>
  <c r="G307" i="8"/>
  <c r="M291" i="8"/>
  <c r="N231" i="8"/>
  <c r="J243" i="8"/>
  <c r="K255" i="8"/>
  <c r="M267" i="8"/>
  <c r="M279" i="8"/>
  <c r="I299" i="8"/>
  <c r="K311" i="8"/>
  <c r="R304" i="8"/>
  <c r="I9" i="8"/>
  <c r="K33" i="8"/>
  <c r="N53" i="8"/>
  <c r="G69" i="8"/>
  <c r="J93" i="8"/>
  <c r="M113" i="8"/>
  <c r="P133" i="8"/>
  <c r="G153" i="8"/>
  <c r="O177" i="8"/>
  <c r="N197" i="8"/>
  <c r="J217" i="8"/>
  <c r="I225" i="8"/>
  <c r="R245" i="8"/>
  <c r="I289" i="8"/>
  <c r="Q22" i="8"/>
  <c r="R42" i="8"/>
  <c r="N62" i="8"/>
  <c r="Q78" i="8"/>
  <c r="I98" i="8"/>
  <c r="Q122" i="8"/>
  <c r="N142" i="8"/>
  <c r="G162" i="8"/>
  <c r="Q210" i="8"/>
  <c r="P230" i="8"/>
  <c r="P254" i="8"/>
  <c r="I274" i="8"/>
  <c r="J298" i="8"/>
  <c r="M11" i="8"/>
  <c r="N31" i="8"/>
  <c r="K47" i="8"/>
  <c r="I211" i="8"/>
  <c r="O291" i="8"/>
  <c r="Q311" i="8"/>
  <c r="J299" i="8"/>
  <c r="M307" i="8"/>
  <c r="P215" i="8"/>
  <c r="Q239" i="8"/>
  <c r="G247" i="8"/>
  <c r="P263" i="8"/>
  <c r="I283" i="8"/>
  <c r="G295" i="8"/>
  <c r="Q307" i="8"/>
  <c r="R296" i="8"/>
  <c r="P25" i="8"/>
  <c r="J45" i="8"/>
  <c r="P85" i="8"/>
  <c r="G105" i="8"/>
  <c r="R129" i="8"/>
  <c r="P149" i="8"/>
  <c r="G169" i="8"/>
  <c r="J193" i="8"/>
  <c r="M213" i="8"/>
  <c r="J233" i="8"/>
  <c r="I249" i="8"/>
  <c r="I273" i="8"/>
  <c r="I297" i="8"/>
  <c r="N14" i="8"/>
  <c r="K30" i="8"/>
  <c r="K70" i="8"/>
  <c r="K98" i="8"/>
  <c r="O138" i="8"/>
  <c r="P158" i="8"/>
  <c r="G178" i="8"/>
  <c r="Q202" i="8"/>
  <c r="P222" i="8"/>
  <c r="P246" i="8"/>
  <c r="P270" i="8"/>
  <c r="I290" i="8"/>
  <c r="M35" i="8"/>
  <c r="G67" i="8"/>
  <c r="G83" i="8"/>
  <c r="G99" i="8"/>
  <c r="G115" i="8"/>
  <c r="N131" i="8"/>
  <c r="N147" i="8"/>
  <c r="P163" i="8"/>
  <c r="P179" i="8"/>
  <c r="P195" i="8"/>
  <c r="N207" i="8"/>
  <c r="K219" i="8"/>
  <c r="R231" i="8"/>
  <c r="P243" i="8"/>
  <c r="M263" i="8"/>
  <c r="K287" i="8"/>
  <c r="Q64" i="8"/>
  <c r="G68" i="8"/>
  <c r="K76" i="8"/>
  <c r="I80" i="8"/>
  <c r="P88" i="8"/>
  <c r="R92" i="8"/>
  <c r="Q100" i="8"/>
  <c r="M104" i="8"/>
  <c r="J112" i="8"/>
  <c r="P116" i="8"/>
  <c r="O128" i="8"/>
  <c r="G132" i="8"/>
  <c r="M140" i="8"/>
  <c r="I144" i="8"/>
  <c r="P152" i="8"/>
  <c r="R156" i="8"/>
  <c r="O164" i="8"/>
  <c r="N168" i="8"/>
  <c r="K176" i="8"/>
  <c r="J180" i="8"/>
  <c r="J192" i="8"/>
  <c r="O200" i="8"/>
  <c r="R204" i="8"/>
  <c r="M212" i="8"/>
  <c r="G216" i="8"/>
  <c r="J224" i="8"/>
  <c r="O232" i="8"/>
  <c r="M244" i="8"/>
  <c r="G248" i="8"/>
  <c r="J256" i="8"/>
  <c r="R268" i="8"/>
  <c r="Q276" i="8"/>
  <c r="I284" i="8"/>
  <c r="Q296" i="8"/>
  <c r="G5" i="8"/>
  <c r="N29" i="8"/>
  <c r="I41" i="8"/>
  <c r="Q57" i="8"/>
  <c r="P69" i="8"/>
  <c r="O85" i="8"/>
  <c r="P97" i="8"/>
  <c r="N109" i="8"/>
  <c r="O121" i="8"/>
  <c r="N149" i="8"/>
  <c r="Q173" i="8"/>
  <c r="K189" i="8"/>
  <c r="O225" i="8"/>
  <c r="J249" i="8"/>
  <c r="R261" i="8"/>
  <c r="M273" i="8"/>
  <c r="N289" i="8"/>
  <c r="N305" i="8"/>
  <c r="O2" i="8"/>
  <c r="R6" i="8"/>
  <c r="K42" i="8"/>
  <c r="K54" i="8"/>
  <c r="Q70" i="8"/>
  <c r="J82" i="8"/>
  <c r="N94" i="8"/>
  <c r="K106" i="8"/>
  <c r="G118" i="8"/>
  <c r="S118" i="8" s="1"/>
  <c r="K134" i="8"/>
  <c r="R146" i="8"/>
  <c r="M162" i="8"/>
  <c r="J186" i="8"/>
  <c r="P198" i="8"/>
  <c r="P214" i="8"/>
  <c r="I226" i="8"/>
  <c r="K242" i="8"/>
  <c r="Q258" i="8"/>
  <c r="N270" i="8"/>
  <c r="P286" i="8"/>
  <c r="M302" i="8"/>
  <c r="J11" i="8"/>
  <c r="I23" i="8"/>
  <c r="Q39" i="8"/>
  <c r="P51" i="8"/>
  <c r="Q59" i="8"/>
  <c r="N67" i="8"/>
  <c r="K75" i="8"/>
  <c r="Q87" i="8"/>
  <c r="M95" i="8"/>
  <c r="K103" i="8"/>
  <c r="K115" i="8"/>
  <c r="P123" i="8"/>
  <c r="G131" i="8"/>
  <c r="M151" i="8"/>
  <c r="O159" i="8"/>
  <c r="N179" i="8"/>
  <c r="K187" i="8"/>
  <c r="I195" i="8"/>
  <c r="O255" i="8"/>
  <c r="K267" i="8"/>
  <c r="R283" i="8"/>
  <c r="N295" i="8"/>
  <c r="I307" i="8"/>
  <c r="P228" i="8"/>
  <c r="M223" i="8"/>
  <c r="G267" i="8"/>
  <c r="P279" i="8"/>
  <c r="I134" i="8"/>
  <c r="P146" i="8"/>
  <c r="J214" i="8"/>
  <c r="G282" i="8"/>
  <c r="K26" i="8"/>
  <c r="J166" i="8"/>
  <c r="I302" i="8"/>
  <c r="J23" i="8"/>
  <c r="Q35" i="8"/>
  <c r="J139" i="8"/>
  <c r="G195" i="8"/>
  <c r="P239" i="8"/>
  <c r="N255" i="8"/>
  <c r="N263" i="8"/>
  <c r="J311" i="8"/>
  <c r="I149" i="8"/>
  <c r="N38" i="8"/>
  <c r="G303" i="8"/>
  <c r="G288" i="8"/>
  <c r="M245" i="8"/>
  <c r="J159" i="8"/>
  <c r="J191" i="8"/>
  <c r="N227" i="8"/>
  <c r="M308" i="8"/>
  <c r="J10" i="8"/>
  <c r="Q90" i="8"/>
  <c r="K182" i="8"/>
  <c r="R55" i="8"/>
  <c r="J75" i="8"/>
  <c r="P83" i="8"/>
  <c r="O175" i="8"/>
  <c r="Q303" i="8"/>
  <c r="I40" i="8"/>
  <c r="N124" i="8"/>
  <c r="G156" i="8"/>
  <c r="M200" i="8"/>
  <c r="J212" i="8"/>
  <c r="M264" i="8"/>
  <c r="G25" i="8"/>
  <c r="N45" i="8"/>
  <c r="P61" i="8"/>
  <c r="O109" i="8"/>
  <c r="G129" i="8"/>
  <c r="K149" i="8"/>
  <c r="I205" i="8"/>
  <c r="J253" i="8"/>
  <c r="G8" i="8"/>
  <c r="K32" i="8"/>
  <c r="N56" i="8"/>
  <c r="G72" i="8"/>
  <c r="P92" i="8"/>
  <c r="J104" i="8"/>
  <c r="P120" i="8"/>
  <c r="O132" i="8"/>
  <c r="P156" i="8"/>
  <c r="O168" i="8"/>
  <c r="N172" i="8"/>
  <c r="J184" i="8"/>
  <c r="P204" i="8"/>
  <c r="K224" i="8"/>
  <c r="K256" i="8"/>
  <c r="P268" i="8"/>
  <c r="Q17" i="8"/>
  <c r="O25" i="8"/>
  <c r="K37" i="8"/>
  <c r="J41" i="8"/>
  <c r="K89" i="8"/>
  <c r="K101" i="8"/>
  <c r="R117" i="8"/>
  <c r="J24" i="8"/>
  <c r="K4" i="8"/>
  <c r="J60" i="8"/>
  <c r="K8" i="8"/>
  <c r="P160" i="8"/>
  <c r="O172" i="8"/>
  <c r="J188" i="8"/>
  <c r="M208" i="8"/>
  <c r="J220" i="8"/>
  <c r="M240" i="8"/>
  <c r="O260" i="8"/>
  <c r="R17" i="8"/>
  <c r="O57" i="8"/>
  <c r="K93" i="8"/>
  <c r="N157" i="8"/>
  <c r="J229" i="8"/>
  <c r="J261" i="8"/>
  <c r="M4" i="8"/>
  <c r="G56" i="8"/>
  <c r="Q88" i="8"/>
  <c r="I132" i="8"/>
  <c r="K164" i="8"/>
  <c r="Q204" i="8"/>
  <c r="I216" i="8"/>
  <c r="K264" i="8"/>
  <c r="G29" i="8"/>
  <c r="M32" i="8"/>
  <c r="K10" i="8"/>
  <c r="I10" i="8"/>
  <c r="G34" i="8"/>
  <c r="G46" i="8"/>
  <c r="I58" i="8"/>
  <c r="J66" i="8"/>
  <c r="P70" i="8"/>
  <c r="N78" i="8"/>
  <c r="K90" i="8"/>
  <c r="P94" i="8"/>
  <c r="M106" i="8"/>
  <c r="G110" i="8"/>
  <c r="I122" i="8"/>
  <c r="Q130" i="8"/>
  <c r="P134" i="8"/>
  <c r="Q142" i="8"/>
  <c r="M154" i="8"/>
  <c r="K158" i="8"/>
  <c r="I162" i="8"/>
  <c r="G174" i="8"/>
  <c r="N182" i="8"/>
  <c r="G186" i="8"/>
  <c r="N194" i="8"/>
  <c r="I198" i="8"/>
  <c r="K206" i="8"/>
  <c r="Q214" i="8"/>
  <c r="P218" i="8"/>
  <c r="N226" i="8"/>
  <c r="I230" i="8"/>
  <c r="K238" i="8"/>
  <c r="Q246" i="8"/>
  <c r="P250" i="8"/>
  <c r="I262" i="8"/>
  <c r="K270" i="8"/>
  <c r="Q278" i="8"/>
  <c r="M290" i="8"/>
  <c r="I294" i="8"/>
  <c r="K11" i="8"/>
  <c r="I31" i="8"/>
  <c r="G43" i="8"/>
  <c r="Q51" i="8"/>
  <c r="K55" i="8"/>
  <c r="M63" i="8"/>
  <c r="O67" i="8"/>
  <c r="O79" i="8"/>
  <c r="Q91" i="8"/>
  <c r="G95" i="8"/>
  <c r="J103" i="8"/>
  <c r="G107" i="8"/>
  <c r="S107" i="8" s="1"/>
  <c r="P115" i="8"/>
  <c r="J119" i="8"/>
  <c r="J131" i="8"/>
  <c r="P139" i="8"/>
  <c r="R143" i="8"/>
  <c r="G159" i="8"/>
  <c r="J167" i="8"/>
  <c r="G171" i="8"/>
  <c r="S171" i="8" s="1"/>
  <c r="Q179" i="8"/>
  <c r="O183" i="8"/>
  <c r="M191" i="8"/>
  <c r="P203" i="8"/>
  <c r="K207" i="8"/>
  <c r="G223" i="8"/>
  <c r="G235" i="8"/>
  <c r="Q243" i="8"/>
  <c r="O247" i="8"/>
  <c r="G283" i="8"/>
  <c r="N169" i="8"/>
  <c r="M173" i="8"/>
  <c r="J181" i="8"/>
  <c r="P185" i="8"/>
  <c r="G189" i="8"/>
  <c r="G213" i="8"/>
  <c r="S213" i="8" s="1"/>
  <c r="P221" i="8"/>
  <c r="Q233" i="8"/>
  <c r="K241" i="8"/>
  <c r="G245" i="8"/>
  <c r="S245" i="8" s="1"/>
  <c r="P253" i="8"/>
  <c r="Q265" i="8"/>
  <c r="P273" i="8"/>
  <c r="G277" i="8"/>
  <c r="S277" i="8" s="1"/>
  <c r="Q285" i="8"/>
  <c r="O297" i="8"/>
  <c r="J305" i="8"/>
  <c r="G309" i="8"/>
  <c r="N6" i="8"/>
  <c r="J14" i="8"/>
  <c r="N18" i="8"/>
  <c r="G26" i="8"/>
  <c r="S26" i="8" s="1"/>
  <c r="K34" i="8"/>
  <c r="I38" i="8"/>
  <c r="J46" i="8"/>
  <c r="Q58" i="8"/>
  <c r="O62" i="8"/>
  <c r="M70" i="8"/>
  <c r="P86" i="8"/>
  <c r="G90" i="8"/>
  <c r="S90" i="8" s="1"/>
  <c r="N98" i="8"/>
  <c r="I102" i="8"/>
  <c r="M110" i="8"/>
  <c r="K138" i="8"/>
  <c r="R150" i="8"/>
  <c r="N162" i="8"/>
  <c r="G166" i="8"/>
  <c r="J174" i="8"/>
  <c r="P178" i="8"/>
  <c r="O190" i="8"/>
  <c r="J198" i="8"/>
  <c r="G202" i="8"/>
  <c r="S202" i="8" s="1"/>
  <c r="R210" i="8"/>
  <c r="O222" i="8"/>
  <c r="J230" i="8"/>
  <c r="G234" i="8"/>
  <c r="R242" i="8"/>
  <c r="O254" i="8"/>
  <c r="J262" i="8"/>
  <c r="G266" i="8"/>
  <c r="S266" i="8" s="1"/>
  <c r="N274" i="8"/>
  <c r="K282" i="8"/>
  <c r="N286" i="8"/>
  <c r="P294" i="8"/>
  <c r="G298" i="8"/>
  <c r="Q306" i="8"/>
  <c r="G7" i="8"/>
  <c r="Q15" i="8"/>
  <c r="O19" i="8"/>
  <c r="Q27" i="8"/>
  <c r="O31" i="8"/>
  <c r="P43" i="8"/>
  <c r="I59" i="8"/>
  <c r="J67" i="8"/>
  <c r="G71" i="8"/>
  <c r="J79" i="8"/>
  <c r="J83" i="8"/>
  <c r="P95" i="8"/>
  <c r="K107" i="8"/>
  <c r="Q119" i="8"/>
  <c r="I123" i="8"/>
  <c r="Q131" i="8"/>
  <c r="I135" i="8"/>
  <c r="Q143" i="8"/>
  <c r="K159" i="8"/>
  <c r="P167" i="8"/>
  <c r="R171" i="8"/>
  <c r="N183" i="8"/>
  <c r="I187" i="8"/>
  <c r="J195" i="8"/>
  <c r="G199" i="8"/>
  <c r="I252" i="8"/>
  <c r="Q260" i="8"/>
  <c r="K268" i="8"/>
  <c r="R284" i="8"/>
  <c r="N292" i="8"/>
  <c r="K304" i="8"/>
  <c r="K5" i="8"/>
  <c r="J13" i="8"/>
  <c r="P17" i="8"/>
  <c r="I21" i="8"/>
  <c r="Q29" i="8"/>
  <c r="I33" i="8"/>
  <c r="Q41" i="8"/>
  <c r="R53" i="8"/>
  <c r="M57" i="8"/>
  <c r="N65" i="8"/>
  <c r="Q69" i="8"/>
  <c r="K77" i="8"/>
  <c r="M81" i="8"/>
  <c r="I85" i="8"/>
  <c r="Q93" i="8"/>
  <c r="I97" i="8"/>
  <c r="P105" i="8"/>
  <c r="J117" i="8"/>
  <c r="P121" i="8"/>
  <c r="Q129" i="8"/>
  <c r="M133" i="8"/>
  <c r="J141" i="8"/>
  <c r="P145" i="8"/>
  <c r="G149" i="8"/>
  <c r="O157" i="8"/>
  <c r="I161" i="8"/>
  <c r="K169" i="8"/>
  <c r="Q185" i="8"/>
  <c r="N193" i="8"/>
  <c r="P197" i="8"/>
  <c r="J205" i="8"/>
  <c r="M209" i="8"/>
  <c r="Q221" i="8"/>
  <c r="K229" i="8"/>
  <c r="G233" i="8"/>
  <c r="N249" i="8"/>
  <c r="Q253" i="8"/>
  <c r="K261" i="8"/>
  <c r="G265" i="8"/>
  <c r="Q273" i="8"/>
  <c r="J281" i="8"/>
  <c r="J293" i="8"/>
  <c r="G297" i="8"/>
  <c r="R305" i="8"/>
  <c r="K2" i="8"/>
  <c r="M2" i="8"/>
  <c r="J6" i="8"/>
  <c r="I14" i="8"/>
  <c r="K18" i="8"/>
  <c r="O22" i="8"/>
  <c r="J30" i="8"/>
  <c r="P34" i="8"/>
  <c r="G38" i="8"/>
  <c r="N58" i="8"/>
  <c r="I62" i="8"/>
  <c r="J70" i="8"/>
  <c r="Q74" i="8"/>
  <c r="N82" i="8"/>
  <c r="K94" i="8"/>
  <c r="P98" i="8"/>
  <c r="N110" i="8"/>
  <c r="J122" i="8"/>
  <c r="I126" i="8"/>
  <c r="J134" i="8"/>
  <c r="P138" i="8"/>
  <c r="Q146" i="8"/>
  <c r="O150" i="8"/>
  <c r="K162" i="8"/>
  <c r="I166" i="8"/>
  <c r="N186" i="8"/>
  <c r="I190" i="8"/>
  <c r="R198" i="8"/>
  <c r="M206" i="8"/>
  <c r="O210" i="8"/>
  <c r="J218" i="8"/>
  <c r="I222" i="8"/>
  <c r="R230" i="8"/>
  <c r="M238" i="8"/>
  <c r="O242" i="8"/>
  <c r="J250" i="8"/>
  <c r="I254" i="8"/>
  <c r="M270" i="8"/>
  <c r="J274" i="8"/>
  <c r="J282" i="8"/>
  <c r="I286" i="8"/>
  <c r="Q294" i="8"/>
  <c r="K302" i="8"/>
  <c r="N306" i="8"/>
  <c r="P3" i="8"/>
  <c r="J7" i="8"/>
  <c r="P15" i="8"/>
  <c r="R31" i="8"/>
  <c r="I35" i="8"/>
  <c r="O43" i="8"/>
  <c r="G47" i="8"/>
  <c r="Q55" i="8"/>
  <c r="K59" i="8"/>
  <c r="M67" i="8"/>
  <c r="K71" i="8"/>
  <c r="M79" i="8"/>
  <c r="N83" i="8"/>
  <c r="Q95" i="8"/>
  <c r="I99" i="8"/>
  <c r="J107" i="8"/>
  <c r="I111" i="8"/>
  <c r="P119" i="8"/>
  <c r="J123" i="8"/>
  <c r="O131" i="8"/>
  <c r="K135" i="8"/>
  <c r="P143" i="8"/>
  <c r="R147" i="8"/>
  <c r="I151" i="8"/>
  <c r="N159" i="8"/>
  <c r="G163" i="8"/>
  <c r="J171" i="8"/>
  <c r="I175" i="8"/>
  <c r="O187" i="8"/>
  <c r="M195" i="8"/>
  <c r="P207" i="8"/>
  <c r="P211" i="8"/>
  <c r="I215" i="8"/>
  <c r="N223" i="8"/>
  <c r="G227" i="8"/>
  <c r="J235" i="8"/>
  <c r="I239" i="8"/>
  <c r="Q247" i="8"/>
  <c r="O251" i="8"/>
  <c r="M259" i="8"/>
  <c r="K263" i="8"/>
  <c r="P271" i="8"/>
  <c r="O275" i="8"/>
  <c r="I279" i="8"/>
  <c r="O287" i="8"/>
  <c r="G291" i="8"/>
  <c r="K299" i="8"/>
  <c r="I303" i="8"/>
  <c r="R311" i="8"/>
  <c r="Q308" i="8"/>
  <c r="N287" i="8"/>
  <c r="K295" i="8"/>
  <c r="O299" i="8"/>
  <c r="K308" i="8"/>
  <c r="K223" i="8"/>
  <c r="P247" i="8"/>
  <c r="J259" i="8"/>
  <c r="I267" i="8"/>
  <c r="G279" i="8"/>
  <c r="Q291" i="8"/>
  <c r="M303" i="8"/>
  <c r="P284" i="8"/>
  <c r="M5" i="8"/>
  <c r="J17" i="8"/>
  <c r="R77" i="8"/>
  <c r="I117" i="8"/>
  <c r="O161" i="8"/>
  <c r="I181" i="8"/>
  <c r="G201" i="8"/>
  <c r="I217" i="8"/>
  <c r="R253" i="8"/>
  <c r="R277" i="8"/>
  <c r="N297" i="8"/>
  <c r="M26" i="8"/>
  <c r="P46" i="8"/>
  <c r="I66" i="8"/>
  <c r="N86" i="8"/>
  <c r="J126" i="8"/>
  <c r="G146" i="8"/>
  <c r="O170" i="8"/>
  <c r="P190" i="8"/>
  <c r="N214" i="8"/>
  <c r="N238" i="8"/>
  <c r="I258" i="8"/>
  <c r="O282" i="8"/>
  <c r="J306" i="8"/>
  <c r="O15" i="8"/>
  <c r="G35" i="8"/>
  <c r="G51" i="8"/>
  <c r="I227" i="8"/>
  <c r="O239" i="8"/>
  <c r="P259" i="8"/>
  <c r="P275" i="8"/>
  <c r="G299" i="8"/>
  <c r="P311" i="8"/>
  <c r="I203" i="8"/>
  <c r="G215" i="8"/>
  <c r="P231" i="8"/>
  <c r="I251" i="8"/>
  <c r="M287" i="8"/>
  <c r="P299" i="8"/>
  <c r="M311" i="8"/>
  <c r="J308" i="8"/>
  <c r="O300" i="8"/>
  <c r="M29" i="8"/>
  <c r="P73" i="8"/>
  <c r="I133" i="8"/>
  <c r="M153" i="8"/>
  <c r="J177" i="8"/>
  <c r="M197" i="8"/>
  <c r="J257" i="8"/>
  <c r="O34" i="8"/>
  <c r="P82" i="8"/>
  <c r="O102" i="8"/>
  <c r="K122" i="8"/>
  <c r="M146" i="8"/>
  <c r="Q166" i="8"/>
  <c r="P206" i="8"/>
  <c r="N230" i="8"/>
  <c r="N254" i="8"/>
  <c r="O278" i="8"/>
  <c r="I298" i="8"/>
  <c r="N19" i="8"/>
  <c r="K39" i="8"/>
  <c r="I71" i="8"/>
  <c r="I87" i="8"/>
  <c r="G103" i="8"/>
  <c r="N119" i="8"/>
  <c r="R151" i="8"/>
  <c r="M167" i="8"/>
  <c r="M183" i="8"/>
  <c r="M199" i="8"/>
  <c r="K211" i="8"/>
  <c r="J223" i="8"/>
  <c r="I243" i="8"/>
  <c r="J271" i="8"/>
  <c r="J291" i="8"/>
  <c r="G311" i="8"/>
  <c r="I64" i="8"/>
  <c r="N76" i="8"/>
  <c r="M84" i="8"/>
  <c r="K88" i="8"/>
  <c r="M96" i="8"/>
  <c r="O100" i="8"/>
  <c r="O112" i="8"/>
  <c r="G116" i="8"/>
  <c r="K124" i="8"/>
  <c r="I128" i="8"/>
  <c r="O148" i="8"/>
  <c r="K160" i="8"/>
  <c r="Q176" i="8"/>
  <c r="M188" i="8"/>
  <c r="G192" i="8"/>
  <c r="J200" i="8"/>
  <c r="O208" i="8"/>
  <c r="R212" i="8"/>
  <c r="G224" i="8"/>
  <c r="J232" i="8"/>
  <c r="R244" i="8"/>
  <c r="M252" i="8"/>
  <c r="O272" i="8"/>
  <c r="N276" i="8"/>
  <c r="Q288" i="8"/>
  <c r="J300" i="8"/>
  <c r="J9" i="8"/>
  <c r="N21" i="8"/>
  <c r="Q33" i="8"/>
  <c r="I165" i="8"/>
  <c r="Q189" i="8"/>
  <c r="K205" i="8"/>
  <c r="R237" i="8"/>
  <c r="O249" i="8"/>
  <c r="O265" i="8"/>
  <c r="Q277" i="8"/>
  <c r="R18" i="8"/>
  <c r="N46" i="8"/>
  <c r="O58" i="8"/>
  <c r="R98" i="8"/>
  <c r="Q110" i="8"/>
  <c r="J138" i="8"/>
  <c r="K150" i="8"/>
  <c r="R162" i="8"/>
  <c r="Q234" i="8"/>
  <c r="N246" i="8"/>
  <c r="N262" i="8"/>
  <c r="O3" i="8"/>
  <c r="J15" i="8"/>
  <c r="O27" i="8"/>
  <c r="K43" i="8"/>
  <c r="N79" i="8"/>
  <c r="N87" i="8"/>
  <c r="N107" i="8"/>
  <c r="S103" i="8" l="1"/>
  <c r="S146" i="8"/>
  <c r="S279" i="8"/>
  <c r="S227" i="8"/>
  <c r="S47" i="8"/>
  <c r="S297" i="8"/>
  <c r="S265" i="8"/>
  <c r="S233" i="8"/>
  <c r="S309" i="8"/>
  <c r="S248" i="8"/>
  <c r="S115" i="8"/>
  <c r="S295" i="8"/>
  <c r="S151" i="8"/>
  <c r="S290" i="8"/>
  <c r="S258" i="8"/>
  <c r="S194" i="8"/>
  <c r="S286" i="8"/>
  <c r="S304" i="8"/>
  <c r="S89" i="8"/>
  <c r="S21" i="8"/>
  <c r="S57" i="8"/>
  <c r="S148" i="8"/>
  <c r="S296" i="8"/>
  <c r="S116" i="8"/>
  <c r="S196" i="8"/>
  <c r="S104" i="8"/>
  <c r="S75" i="8"/>
  <c r="S160" i="8"/>
  <c r="S292" i="8"/>
  <c r="S93" i="8"/>
  <c r="S52" i="8"/>
  <c r="S88" i="8"/>
  <c r="S298" i="8"/>
  <c r="S63" i="8"/>
  <c r="S260" i="8"/>
  <c r="S108" i="8"/>
  <c r="S87" i="8"/>
  <c r="S231" i="8"/>
  <c r="S262" i="8"/>
  <c r="S150" i="8"/>
  <c r="S173" i="8"/>
  <c r="S143" i="8"/>
  <c r="S141" i="8"/>
  <c r="S113" i="8"/>
  <c r="S117" i="8"/>
  <c r="S35" i="8"/>
  <c r="S149" i="8"/>
  <c r="S186" i="8"/>
  <c r="S72" i="8"/>
  <c r="S303" i="8"/>
  <c r="S131" i="8"/>
  <c r="S68" i="8"/>
  <c r="S67" i="8"/>
  <c r="S169" i="8"/>
  <c r="S247" i="8"/>
  <c r="S162" i="8"/>
  <c r="S54" i="8"/>
  <c r="S106" i="8"/>
  <c r="S239" i="8"/>
  <c r="S187" i="8"/>
  <c r="S59" i="8"/>
  <c r="S62" i="8"/>
  <c r="S14" i="8"/>
  <c r="S37" i="8"/>
  <c r="S200" i="8"/>
  <c r="S100" i="8"/>
  <c r="S3" i="8"/>
  <c r="S275" i="8"/>
  <c r="S294" i="8"/>
  <c r="S86" i="8"/>
  <c r="S209" i="8"/>
  <c r="S183" i="8"/>
  <c r="S242" i="8"/>
  <c r="S210" i="8"/>
  <c r="S221" i="8"/>
  <c r="S207" i="8"/>
  <c r="S310" i="8"/>
  <c r="S270" i="8"/>
  <c r="S238" i="8"/>
  <c r="S206" i="8"/>
  <c r="S158" i="8"/>
  <c r="S20" i="8"/>
  <c r="S177" i="8"/>
  <c r="S9" i="8"/>
  <c r="S193" i="8"/>
  <c r="S15" i="8"/>
  <c r="S249" i="8"/>
  <c r="S39" i="8"/>
  <c r="S181" i="8"/>
  <c r="S218" i="8"/>
  <c r="S180" i="8"/>
  <c r="S79" i="8"/>
  <c r="S263" i="8"/>
  <c r="S136" i="8"/>
  <c r="S139" i="8"/>
  <c r="S191" i="8"/>
  <c r="S102" i="8"/>
  <c r="S61" i="8"/>
  <c r="S32" i="8"/>
  <c r="S73" i="8"/>
  <c r="S44" i="8"/>
  <c r="S234" i="8"/>
  <c r="S243" i="8"/>
  <c r="S254" i="8"/>
  <c r="S22" i="8"/>
  <c r="S33" i="8"/>
  <c r="S28" i="8"/>
  <c r="S122" i="8"/>
  <c r="S293" i="8"/>
  <c r="S96" i="8"/>
  <c r="S299" i="8"/>
  <c r="S291" i="8"/>
  <c r="S163" i="8"/>
  <c r="S199" i="8"/>
  <c r="S7" i="8"/>
  <c r="S235" i="8"/>
  <c r="S69" i="8"/>
  <c r="S246" i="8"/>
  <c r="S130" i="8"/>
  <c r="S23" i="8"/>
  <c r="S226" i="8"/>
  <c r="S42" i="8"/>
  <c r="S10" i="8"/>
  <c r="S301" i="8"/>
  <c r="S237" i="8"/>
  <c r="S251" i="8"/>
  <c r="S175" i="8"/>
  <c r="S123" i="8"/>
  <c r="S190" i="8"/>
  <c r="S126" i="8"/>
  <c r="S84" i="8"/>
  <c r="S167" i="8"/>
  <c r="S164" i="8"/>
  <c r="S137" i="8"/>
  <c r="S53" i="8"/>
  <c r="S211" i="8"/>
  <c r="S147" i="8"/>
  <c r="S31" i="8"/>
  <c r="S230" i="8"/>
  <c r="S273" i="8"/>
  <c r="S197" i="8"/>
  <c r="S306" i="8"/>
  <c r="S285" i="8"/>
  <c r="S219" i="8"/>
  <c r="S170" i="8"/>
  <c r="S30" i="8"/>
  <c r="S48" i="8"/>
  <c r="S13" i="8"/>
  <c r="S168" i="8"/>
  <c r="S161" i="8"/>
  <c r="S284" i="8"/>
  <c r="S252" i="8"/>
  <c r="S188" i="8"/>
  <c r="S124" i="8"/>
  <c r="S49" i="8"/>
  <c r="S244" i="8"/>
  <c r="S140" i="8"/>
  <c r="S76" i="8"/>
  <c r="S36" i="8"/>
  <c r="S259" i="8"/>
  <c r="S154" i="8"/>
  <c r="S134" i="8"/>
  <c r="S58" i="8"/>
  <c r="S255" i="8"/>
  <c r="S119" i="8"/>
  <c r="S50" i="8"/>
  <c r="S228" i="8"/>
  <c r="S80" i="8"/>
  <c r="S185" i="8"/>
  <c r="S268" i="8"/>
  <c r="S78" i="8"/>
  <c r="S145" i="8"/>
  <c r="S127" i="8"/>
  <c r="S157" i="8"/>
  <c r="S125" i="8"/>
  <c r="S81" i="8"/>
  <c r="S172" i="8"/>
  <c r="S276" i="8"/>
  <c r="S41" i="8"/>
  <c r="S216" i="8"/>
  <c r="S222" i="8"/>
  <c r="S2" i="8"/>
  <c r="S135" i="8"/>
  <c r="S19" i="8"/>
  <c r="S55" i="8"/>
  <c r="S271" i="8"/>
  <c r="S302" i="8"/>
  <c r="S94" i="8"/>
  <c r="S97" i="8"/>
  <c r="S60" i="8"/>
  <c r="S300" i="8"/>
  <c r="S256" i="8"/>
  <c r="S4" i="8"/>
  <c r="S281" i="8"/>
  <c r="S85" i="8"/>
  <c r="S203" i="8"/>
  <c r="S229" i="8"/>
  <c r="S45" i="8"/>
  <c r="S114" i="8"/>
  <c r="S66" i="8"/>
  <c r="S311" i="8"/>
  <c r="S71" i="8"/>
  <c r="S166" i="8"/>
  <c r="S189" i="8"/>
  <c r="S43" i="8"/>
  <c r="S174" i="8"/>
  <c r="S110" i="8"/>
  <c r="S46" i="8"/>
  <c r="S56" i="8"/>
  <c r="S282" i="8"/>
  <c r="S132" i="8"/>
  <c r="S99" i="8"/>
  <c r="S153" i="8"/>
  <c r="S214" i="8"/>
  <c r="S224" i="8"/>
  <c r="S192" i="8"/>
  <c r="S215" i="8"/>
  <c r="S51" i="8"/>
  <c r="S201" i="8"/>
  <c r="S38" i="8"/>
  <c r="S283" i="8"/>
  <c r="S223" i="8"/>
  <c r="S159" i="8"/>
  <c r="S95" i="8"/>
  <c r="S34" i="8"/>
  <c r="S29" i="8"/>
  <c r="S8" i="8"/>
  <c r="S129" i="8"/>
  <c r="S25" i="8"/>
  <c r="S156" i="8"/>
  <c r="S288" i="8"/>
  <c r="S195" i="8"/>
  <c r="S267" i="8"/>
  <c r="S5" i="8"/>
  <c r="S83" i="8"/>
  <c r="S178" i="8"/>
  <c r="S105" i="8"/>
  <c r="S307" i="8"/>
  <c r="S179" i="8"/>
  <c r="S278" i="8"/>
  <c r="S289" i="8"/>
  <c r="S257" i="8"/>
  <c r="S225" i="8"/>
  <c r="S165" i="8"/>
  <c r="S101" i="8"/>
  <c r="S182" i="8"/>
  <c r="S269" i="8"/>
  <c r="S205" i="8"/>
  <c r="S111" i="8"/>
  <c r="S144" i="8"/>
  <c r="S16" i="8"/>
  <c r="S240" i="8"/>
  <c r="S250" i="8"/>
  <c r="S264" i="8"/>
  <c r="S232" i="8"/>
  <c r="S280" i="8"/>
  <c r="S121" i="8"/>
  <c r="S198" i="8"/>
  <c r="S98" i="8"/>
  <c r="S6" i="8"/>
  <c r="S241" i="8"/>
  <c r="S133" i="8"/>
  <c r="S274" i="8"/>
  <c r="S138" i="8"/>
  <c r="S74" i="8"/>
  <c r="S253" i="8"/>
  <c r="S287" i="8"/>
  <c r="S155" i="8"/>
  <c r="S91" i="8"/>
  <c r="S27" i="8"/>
  <c r="S82" i="8"/>
  <c r="S18" i="8"/>
  <c r="S176" i="8"/>
  <c r="S112" i="8"/>
  <c r="S77" i="8"/>
  <c r="S40" i="8"/>
  <c r="S220" i="8"/>
  <c r="S12" i="8"/>
  <c r="S64" i="8"/>
  <c r="S120" i="8"/>
  <c r="S109" i="8"/>
  <c r="S65" i="8"/>
  <c r="S204" i="8"/>
  <c r="S70" i="8"/>
  <c r="S217" i="8"/>
  <c r="S308" i="8"/>
  <c r="S261" i="8"/>
  <c r="S11" i="8"/>
  <c r="S272" i="8"/>
  <c r="S184" i="8"/>
  <c r="S92" i="8"/>
  <c r="S142" i="8"/>
  <c r="S208" i="8"/>
  <c r="S212" i="8"/>
  <c r="S128" i="8"/>
  <c r="S24" i="8"/>
  <c r="S17" i="8"/>
  <c r="S152" i="8"/>
  <c r="S236" i="8"/>
</calcChain>
</file>

<file path=xl/sharedStrings.xml><?xml version="1.0" encoding="utf-8"?>
<sst xmlns="http://schemas.openxmlformats.org/spreadsheetml/2006/main" count="7539" uniqueCount="1057">
  <si>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</si>
  <si>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</si>
  <si>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</si>
  <si>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</si>
  <si>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</si>
  <si>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</si>
  <si>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</si>
  <si>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</si>
  <si>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</si>
  <si>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</si>
  <si>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</si>
  <si>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</si>
  <si>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</si>
  <si>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</si>
  <si>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</si>
  <si>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</si>
  <si>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</si>
  <si>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</si>
  <si>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</si>
  <si>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</si>
  <si>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</si>
  <si>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</si>
  <si>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</si>
  <si>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</si>
  <si>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</si>
  <si>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</si>
  <si>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</si>
  <si>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</si>
  <si>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</si>
  <si>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YEAR</t>
  </si>
  <si>
    <t>Alex Abrines\abrinal01</t>
  </si>
  <si>
    <t>SG</t>
  </si>
  <si>
    <t>OKC</t>
  </si>
  <si>
    <t>Quincy Acy\acyqu01</t>
  </si>
  <si>
    <t>TOT</t>
  </si>
  <si>
    <t>DAL</t>
  </si>
  <si>
    <t>BRK</t>
  </si>
  <si>
    <t>Steven Adams\adamsst01</t>
  </si>
  <si>
    <t>C</t>
  </si>
  <si>
    <t>Arron Afflalo\afflaar01</t>
  </si>
  <si>
    <t>SAC</t>
  </si>
  <si>
    <t>Alexis Ajinca\ajincal01</t>
  </si>
  <si>
    <t>NOP</t>
  </si>
  <si>
    <t>Cole Aldrich\aldrico01</t>
  </si>
  <si>
    <t>MIN</t>
  </si>
  <si>
    <t>LaMarcus Aldridge\aldrila01</t>
  </si>
  <si>
    <t>SAS</t>
  </si>
  <si>
    <t>Lavoy Allen\allenla01</t>
  </si>
  <si>
    <t>IND</t>
  </si>
  <si>
    <t>Tony Allen\allento01</t>
  </si>
  <si>
    <t>MEM</t>
  </si>
  <si>
    <t>Al-Farouq Aminu\aminual01</t>
  </si>
  <si>
    <t>SF</t>
  </si>
  <si>
    <t>POR</t>
  </si>
  <si>
    <t>Chris Andersen\anderch01</t>
  </si>
  <si>
    <t>CLE</t>
  </si>
  <si>
    <t>Alan Anderson\anderal01</t>
  </si>
  <si>
    <t>LAC</t>
  </si>
  <si>
    <t>Justin Anderson\anderju01</t>
  </si>
  <si>
    <t>PHI</t>
  </si>
  <si>
    <t>Kyle Anderson\anderky01</t>
  </si>
  <si>
    <t>Ryan Anderson\anderry01</t>
  </si>
  <si>
    <t>HOU</t>
  </si>
  <si>
    <t>Giannis Antetokounmpo\antetgi01</t>
  </si>
  <si>
    <t>MIL</t>
  </si>
  <si>
    <t>Carmelo Anthony\anthoca01</t>
  </si>
  <si>
    <t>NYK</t>
  </si>
  <si>
    <t>Joel Anthony\anthojo01</t>
  </si>
  <si>
    <t>Trevor Ariza\arizatr01</t>
  </si>
  <si>
    <t>Darrell Arthur\arthuda01</t>
  </si>
  <si>
    <t>DEN</t>
  </si>
  <si>
    <t>Omer Asik\asikom01</t>
  </si>
  <si>
    <t>D.J. Augustin\augusdj01</t>
  </si>
  <si>
    <t>PG</t>
  </si>
  <si>
    <t>ORL</t>
  </si>
  <si>
    <t>Luke Babbitt\babbilu01</t>
  </si>
  <si>
    <t>MIA</t>
  </si>
  <si>
    <t>Ron Baker\bakerro01</t>
  </si>
  <si>
    <t>Leandro Barbosa\barbole01</t>
  </si>
  <si>
    <t>PHO</t>
  </si>
  <si>
    <t>J.J. Barea\bareajo01</t>
  </si>
  <si>
    <t>Harrison Barnes\barneha02</t>
  </si>
  <si>
    <t>Matt Barnes\barnema02</t>
  </si>
  <si>
    <t>GSW</t>
  </si>
  <si>
    <t>Will Barton\bartowi01</t>
  </si>
  <si>
    <t>Brandon Bass\bassbr01</t>
  </si>
  <si>
    <t>Nicolas Batum\batumni01</t>
  </si>
  <si>
    <t>CHO</t>
  </si>
  <si>
    <t>Jerryd Bayless\bayleje01</t>
  </si>
  <si>
    <t>Aron Baynes\baynear01</t>
  </si>
  <si>
    <t>DET</t>
  </si>
  <si>
    <t>Kent Bazemore\bazemke01</t>
  </si>
  <si>
    <t>ATL</t>
  </si>
  <si>
    <t>Bradley Beal\bealbr01</t>
  </si>
  <si>
    <t>WAS</t>
  </si>
  <si>
    <t>Michael Beasley\beaslmi01</t>
  </si>
  <si>
    <t>Marco Belinelli\belinma01</t>
  </si>
  <si>
    <t>Dragan Bender\bendedr01</t>
  </si>
  <si>
    <t>Anthony Bennett\bennean01</t>
  </si>
  <si>
    <t>Davis Bertans\bertada01</t>
  </si>
  <si>
    <t>Patrick Beverley\beverpa01</t>
  </si>
  <si>
    <t>Bismack Biyombo\biyombi01</t>
  </si>
  <si>
    <t>Nemanja Bjelica\bjeline01</t>
  </si>
  <si>
    <t>Tarik Black\blackta01</t>
  </si>
  <si>
    <t>LAL</t>
  </si>
  <si>
    <t>Eric Bledsoe\bledser01</t>
  </si>
  <si>
    <t>Bojan Bogdanovic\bogdabo02</t>
  </si>
  <si>
    <t>Andrew Bogut\bogutan01</t>
  </si>
  <si>
    <t>UTA</t>
  </si>
  <si>
    <t>Devin Booker\bookede01</t>
  </si>
  <si>
    <t>Trevor Booker\booketr01</t>
  </si>
  <si>
    <t>Avery Bradley\bradlav01</t>
  </si>
  <si>
    <t>BOS</t>
  </si>
  <si>
    <t>Corey Brewer\breweco01</t>
  </si>
  <si>
    <t>Malcolm Brogdon\brogdma01</t>
  </si>
  <si>
    <t>Aaron Brooks\brookaa01</t>
  </si>
  <si>
    <t>Anthony Brown\brownan02</t>
  </si>
  <si>
    <t>Jaylen Brown\brownja02</t>
  </si>
  <si>
    <t>Nicolas Brussino\brussni01</t>
  </si>
  <si>
    <t>Reggie Bullock\bullore01</t>
  </si>
  <si>
    <t>Trey Burke\burketr01</t>
  </si>
  <si>
    <t>Alec Burks\burksal01</t>
  </si>
  <si>
    <t>Jimmy Butler\butleji01</t>
  </si>
  <si>
    <t>CHI</t>
  </si>
  <si>
    <t>Bruno Caboclo\cabocbr01</t>
  </si>
  <si>
    <t>TOR</t>
  </si>
  <si>
    <t>Jose Calderon\caldejo01</t>
  </si>
  <si>
    <t>Kentavious Caldwell-Pope\caldwke01</t>
  </si>
  <si>
    <t>Isaiah Canaan\canaais01</t>
  </si>
  <si>
    <t>Clint Capela\capelca01</t>
  </si>
  <si>
    <t>DeMarre Carroll\carrode01</t>
  </si>
  <si>
    <t>Vince Carter\cartevi01</t>
  </si>
  <si>
    <t>Michael Carter-Williams\cartemi01</t>
  </si>
  <si>
    <t>Omri Casspi\casspom01</t>
  </si>
  <si>
    <t>Willie Cauley-Stein\caulewi01</t>
  </si>
  <si>
    <t>Tyson Chandler\chandty01</t>
  </si>
  <si>
    <t>Wilson Chandler\chandwi01</t>
  </si>
  <si>
    <t>Marquese Chriss\chrisma01</t>
  </si>
  <si>
    <t>Rakeem Christmas\chrisra01</t>
  </si>
  <si>
    <t>Semaj Christon\chrisse01</t>
  </si>
  <si>
    <t>Ian Clark\clarkia01</t>
  </si>
  <si>
    <t>Jordan Clarkson\clarkjo01</t>
  </si>
  <si>
    <t>Norris Cole\coleno01</t>
  </si>
  <si>
    <t>Darren Collison\collida01</t>
  </si>
  <si>
    <t>Nick Collison\collini01</t>
  </si>
  <si>
    <t>Mike Conley\conlemi01</t>
  </si>
  <si>
    <t>Pat Connaughton\connapa01</t>
  </si>
  <si>
    <t>DeMarcus Cousins\couside01</t>
  </si>
  <si>
    <t>Robert Covington\covinro01</t>
  </si>
  <si>
    <t>Allen Crabbe\crabbal01</t>
  </si>
  <si>
    <t>Jamal Crawford\crawfja01</t>
  </si>
  <si>
    <t>Jae Crowder\crowdja01</t>
  </si>
  <si>
    <t>Dante Cunningham\cunnida01</t>
  </si>
  <si>
    <t>Seth Curry\curryse01</t>
  </si>
  <si>
    <t>Stephen Curry\curryst01</t>
  </si>
  <si>
    <t>Troy Daniels\danietr01</t>
  </si>
  <si>
    <t>Anthony Davis\davisan02</t>
  </si>
  <si>
    <t>Ed Davis\davised01</t>
  </si>
  <si>
    <t>Dewayne Dedmon\dedmode01</t>
  </si>
  <si>
    <t>Sam Dekker\dekkesa01</t>
  </si>
  <si>
    <t>Malcolm Delaney\delanma01</t>
  </si>
  <si>
    <t>Matthew Dellavedova\dellama01</t>
  </si>
  <si>
    <t>Luol Deng\denglu01</t>
  </si>
  <si>
    <t>DeMar DeRozan\derozde01</t>
  </si>
  <si>
    <t>Boris Diaw\diawbo01</t>
  </si>
  <si>
    <t>Gorgui Dieng\dienggo01</t>
  </si>
  <si>
    <t>Spencer Dinwiddie\dinwisp01</t>
  </si>
  <si>
    <t>Toney Douglas\douglto01</t>
  </si>
  <si>
    <t>Goran Dragic\dragigo01</t>
  </si>
  <si>
    <t>Andre Drummond\drumman01</t>
  </si>
  <si>
    <t>Jared Dudley\dudleja01</t>
  </si>
  <si>
    <t>Mike Dunleavy\dunlemi02</t>
  </si>
  <si>
    <t>Kris Dunn\dunnkr01</t>
  </si>
  <si>
    <t>Kevin Durant\duranke01</t>
  </si>
  <si>
    <t>Jarell Eddie\eddieja01</t>
  </si>
  <si>
    <t>Wayne Ellington\ellinwa01</t>
  </si>
  <si>
    <t>Monta Ellis\ellismo01</t>
  </si>
  <si>
    <t>Joel Embiid\embiijo01</t>
  </si>
  <si>
    <t>James Ennis\ennisja01</t>
  </si>
  <si>
    <t>Tyler Ennis\ennisty01</t>
  </si>
  <si>
    <t>Tyreke Evans\evansty01</t>
  </si>
  <si>
    <t>Dante Exum\exumda01</t>
  </si>
  <si>
    <t>Kenneth Faried\farieke01</t>
  </si>
  <si>
    <t>Jordan Farmar\farmajo01</t>
  </si>
  <si>
    <t>Derrick Favors\favorde01</t>
  </si>
  <si>
    <t>Cristiano Felicio\feliccr01</t>
  </si>
  <si>
    <t>Raymond Felton\feltora01</t>
  </si>
  <si>
    <t>Yogi Ferrell\ferreyo01</t>
  </si>
  <si>
    <t>Dorian Finney-Smith\finnedo01</t>
  </si>
  <si>
    <t>Evan Fournier\fournev01</t>
  </si>
  <si>
    <t>Randy Foye\foyera01</t>
  </si>
  <si>
    <t>Tim Frazier\fraziti01</t>
  </si>
  <si>
    <t>Channing Frye\fryech01</t>
  </si>
  <si>
    <t>Danilo Gallinari\gallida01</t>
  </si>
  <si>
    <t>Langston Galloway\gallola01</t>
  </si>
  <si>
    <t>Marc Gasol\gasolma01</t>
  </si>
  <si>
    <t>Pau Gasol\gasolpa01</t>
  </si>
  <si>
    <t>Rudy Gay\gayru01</t>
  </si>
  <si>
    <t>Alonzo Gee\geeal01</t>
  </si>
  <si>
    <t>Paul George\georgpa01</t>
  </si>
  <si>
    <t>Taj Gibson\gibsota01</t>
  </si>
  <si>
    <t>Manu Ginobili\ginobma01</t>
  </si>
  <si>
    <t>Rudy Gobert\goberru01</t>
  </si>
  <si>
    <t>Archie Goodwin\goodwar01</t>
  </si>
  <si>
    <t>Aaron Gordon\gordoaa01</t>
  </si>
  <si>
    <t>Eric Gordon\gordoer01</t>
  </si>
  <si>
    <t>Marcin Gortat\gortama01</t>
  </si>
  <si>
    <t>Jerami Grant\grantje01</t>
  </si>
  <si>
    <t>Jerian Grant\grantje02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</si>
  <si>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</si>
  <si>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</si>
  <si>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</si>
  <si>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</si>
  <si>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</si>
  <si>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</si>
  <si>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Justin Hamilton\hamilju01</t>
  </si>
  <si>
    <t>Tim Hardaway\hardati02</t>
  </si>
  <si>
    <t>James Harden\hardeja01</t>
  </si>
  <si>
    <t>Maurice Harkless\harklma01</t>
  </si>
  <si>
    <t>Justin Harper\harpeju01</t>
  </si>
  <si>
    <t>Montrezl Harrell\harremo01</t>
  </si>
  <si>
    <t>Devin Harris\harride01</t>
  </si>
  <si>
    <t>Gary Harris\harriga01</t>
  </si>
  <si>
    <t>Joe Harris\harrijo01</t>
  </si>
  <si>
    <t>Tobias Harris\harrito02</t>
  </si>
  <si>
    <t>Aaron Harrison\harriaa01</t>
  </si>
  <si>
    <t>Andrew Harrison\harrian01</t>
  </si>
  <si>
    <t>Udonis Haslem\hasleud01</t>
  </si>
  <si>
    <t>Spencer Hawes\hawessp01</t>
  </si>
  <si>
    <t>Gordon Hayward\haywago01</t>
  </si>
  <si>
    <t>Gerald Henderson\hendege02</t>
  </si>
  <si>
    <t>John Henson\hensojo01</t>
  </si>
  <si>
    <t>Juan Hernangomez\hernaju01</t>
  </si>
  <si>
    <t>Willy Hernangomez\hernawi01</t>
  </si>
  <si>
    <t>Mario Hezonja\hezonma01</t>
  </si>
  <si>
    <t>Roy Hibbert\hibbero01</t>
  </si>
  <si>
    <t>Buddy Hield\hieldbu01</t>
  </si>
  <si>
    <t>Nene Hilario\hilarne01</t>
  </si>
  <si>
    <t>George Hill\hillge01</t>
  </si>
  <si>
    <t>Jordan Hill\hilljo01</t>
  </si>
  <si>
    <t>Solomon Hill\hillso01</t>
  </si>
  <si>
    <t>Darrun Hilliard\hillida01</t>
  </si>
  <si>
    <t>Jrue Holiday\holidjr01</t>
  </si>
  <si>
    <t>Justin Holiday\holidju01</t>
  </si>
  <si>
    <t>Rondae Hollis-Jefferson\holliro01</t>
  </si>
  <si>
    <t>Richaun Holmes\holmeri01</t>
  </si>
  <si>
    <t>Rodney Hood\hoodro01</t>
  </si>
  <si>
    <t>Al Horford\horfoal01</t>
  </si>
  <si>
    <t>Dwight Howard\howardw01</t>
  </si>
  <si>
    <t>Marcelo Huertas\huertma01</t>
  </si>
  <si>
    <t>Josh Huestis\huestjo01</t>
  </si>
  <si>
    <t>Kris Humphries\humphkr01</t>
  </si>
  <si>
    <t>R.J. Hunter\hunterj01</t>
  </si>
  <si>
    <t>Serge Ibaka\ibakase01</t>
  </si>
  <si>
    <t>Andre Iguodala\iguodan01</t>
  </si>
  <si>
    <t>Ersan Ilyasova\ilyaser01</t>
  </si>
  <si>
    <t>Joe Ingles\inglejo01</t>
  </si>
  <si>
    <t>Brandon Ingram\ingrabr01</t>
  </si>
  <si>
    <t>Kyrie Irving\irvinky01</t>
  </si>
  <si>
    <t>Jarrett Jack\jackja01</t>
  </si>
  <si>
    <t>Reggie Jackson\jacksre01</t>
  </si>
  <si>
    <t>LeBron James\jamesle01</t>
  </si>
  <si>
    <t>Al Jefferson\jeffeal01</t>
  </si>
  <si>
    <t>Richard Jefferson\jefferi01</t>
  </si>
  <si>
    <t>John Jenkins\jenkijo01</t>
  </si>
  <si>
    <t>Brandon Jennings\jennibr01</t>
  </si>
  <si>
    <t>Jonas Jerebko\jerebjo01</t>
  </si>
  <si>
    <t>Amir Johnson\johnsam01</t>
  </si>
  <si>
    <t>James Johnson\johnsja01</t>
  </si>
  <si>
    <t>Joe Johnson\johnsjo02</t>
  </si>
  <si>
    <t>Stanley Johnson\johnsst04</t>
  </si>
  <si>
    <t>Tyler Johnson\johnsty01</t>
  </si>
  <si>
    <t>Wesley Johnson\johnswe01</t>
  </si>
  <si>
    <t>Nikola Jokic\jokicni01</t>
  </si>
  <si>
    <t>Dahntay Jones\jonesda02</t>
  </si>
  <si>
    <t>Derrick Jones\jonesde02</t>
  </si>
  <si>
    <t>James Jones\jonesja02</t>
  </si>
  <si>
    <t>Terrence Jones\joneste01</t>
  </si>
  <si>
    <t>Tyus Jones\jonesty01</t>
  </si>
  <si>
    <t>DeAndre Jordan\jordade01</t>
  </si>
  <si>
    <t>Cory Joseph\josepco01</t>
  </si>
  <si>
    <t>Frank Kaminsky\kaminfr01</t>
  </si>
  <si>
    <t>Enes Kanter\kanteen01</t>
  </si>
  <si>
    <t>Ryan Kelly\kellyry01</t>
  </si>
  <si>
    <t>Michael Kidd-Gilchrist\kiddgmi01</t>
  </si>
  <si>
    <t>Sean Kilpatrick\kilpase01</t>
  </si>
  <si>
    <t>Brandon Knight\knighbr03</t>
  </si>
  <si>
    <t>Kyle Korver\korveky01</t>
  </si>
  <si>
    <t>Kosta Koufos\koufoko01</t>
  </si>
  <si>
    <t>Mindaugas Kuzminskas\kuzmimi01</t>
  </si>
  <si>
    <t>Skal Labissiere\labissk01</t>
  </si>
  <si>
    <t>Jeremy Lamb\lambje01</t>
  </si>
  <si>
    <t>Joffrey Lauvergne\lauvejo01</t>
  </si>
  <si>
    <t>Zach LaVine\lavinza01</t>
  </si>
  <si>
    <t>Ty Lawson\lawsoty01</t>
  </si>
  <si>
    <t>Courtney Lee\leeco01</t>
  </si>
  <si>
    <t>David Lee\leeda02</t>
  </si>
  <si>
    <t>Alex Len\lenal01</t>
  </si>
  <si>
    <t>Kawhi Leonard\leonaka01</t>
  </si>
  <si>
    <t>Meyers Leonard\leoname01</t>
  </si>
  <si>
    <t>Jon Leuer\leuerjo01</t>
  </si>
  <si>
    <t>Caris LeVert\leverca01</t>
  </si>
  <si>
    <t>DeAndre Liggins\liggide01</t>
  </si>
  <si>
    <t>Damian Lillard\lillada01</t>
  </si>
  <si>
    <t>Jeremy Lin\linje01</t>
  </si>
  <si>
    <t>Shaun Livingston\livinsh01</t>
  </si>
  <si>
    <t>Kevon Looney\looneke01</t>
  </si>
  <si>
    <t>Brook Lopez\lopezbr01</t>
  </si>
  <si>
    <t>Robin Lopez\lopezro01</t>
  </si>
  <si>
    <t>Kevin Love\loveke01</t>
  </si>
  <si>
    <t>Kyle Lowry\lowryky01</t>
  </si>
  <si>
    <t>Timothe Luwawu-Cabarrot\luwawti01</t>
  </si>
  <si>
    <t>Trey Lyles\lylestr01</t>
  </si>
  <si>
    <t>Shelvin Mack\macksh01</t>
  </si>
  <si>
    <t>Ian Mahinmi\mahinia01</t>
  </si>
  <si>
    <t>Thon Maker\makerth01</t>
  </si>
  <si>
    <t>Boban Marjanovic\marjabo01</t>
  </si>
  <si>
    <t>Jarell Martin\martija01</t>
  </si>
  <si>
    <t>Wesley Matthews\matthwe02</t>
  </si>
  <si>
    <t>Luc Mbah a Moute\mbahalu01</t>
  </si>
  <si>
    <t>James Michael McAdoo\mcadoja01</t>
  </si>
  <si>
    <t>Patrick McCaw\mccawpa01</t>
  </si>
  <si>
    <t>C.J. McCollum\mccolcj01</t>
  </si>
  <si>
    <t>T.J. McConnell\mccontj01</t>
  </si>
  <si>
    <t>Chris McCullough\mcculch01</t>
  </si>
  <si>
    <t>K.J. McDaniels\mcdankj01</t>
  </si>
  <si>
    <t>Doug McDermott\mcderdo01</t>
  </si>
  <si>
    <t>JaVale McGee\mcgeeja01</t>
  </si>
  <si>
    <t>Rodney McGruder\mcgruro01</t>
  </si>
  <si>
    <t>Ben McLemore\mclembe01</t>
  </si>
  <si>
    <t>Jordan McRae\mcraejo01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</si>
  <si>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</si>
  <si>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</si>
  <si>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</si>
  <si>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</si>
  <si>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</si>
  <si>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</si>
  <si>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Mike Miller\millemi01</t>
  </si>
  <si>
    <t>Patty Mills\millspa02</t>
  </si>
  <si>
    <t>Elijah Millsap\millsel01</t>
  </si>
  <si>
    <t>Paul Millsap\millspa01</t>
  </si>
  <si>
    <t>Nikola Mirotic\mirotni01</t>
  </si>
  <si>
    <t>Greg Monroe\monrogr01</t>
  </si>
  <si>
    <t>E'Twaun Moore\mooreet01</t>
  </si>
  <si>
    <t>Marcus Morris\morrima03</t>
  </si>
  <si>
    <t>Markieff Morris\morrima02</t>
  </si>
  <si>
    <t>Anthony Morrow\morroan01</t>
  </si>
  <si>
    <t>Donatas Motiejunas\motiedo01</t>
  </si>
  <si>
    <t>Timofey Mozgov\mozgoti01</t>
  </si>
  <si>
    <t>Emmanuel Mudiay\mudiaem01</t>
  </si>
  <si>
    <t>Shabazz Muhammad\muhamsh01</t>
  </si>
  <si>
    <t>Jamal Murray\murraja01</t>
  </si>
  <si>
    <t>Mike Muscala\muscami01</t>
  </si>
  <si>
    <t>Larry Nance Jr.\nancela02</t>
  </si>
  <si>
    <t>Shabazz Napier\napiesh01</t>
  </si>
  <si>
    <t>Gary Neal\nealga01</t>
  </si>
  <si>
    <t>Jameer Nelson\nelsoja01</t>
  </si>
  <si>
    <t>Raul Neto\netora01</t>
  </si>
  <si>
    <t>Andrew Nicholson\nichoan01</t>
  </si>
  <si>
    <t>Joakim Noah\noahjo01</t>
  </si>
  <si>
    <t>Nerlens Noel\noelne01</t>
  </si>
  <si>
    <t>Lucas Nogueira\noguelu01</t>
  </si>
  <si>
    <t>Steve Novak\novakst01</t>
  </si>
  <si>
    <t>Dirk Nowitzki\nowitdi01</t>
  </si>
  <si>
    <t>Jusuf Nurkic\nurkiju01</t>
  </si>
  <si>
    <t>Johnny O'Bryant\obryajo01</t>
  </si>
  <si>
    <t>Kyle O'Quinn\oquinky01</t>
  </si>
  <si>
    <t>Jahlil Okafor\okafoja01</t>
  </si>
  <si>
    <t>Victor Oladipo\oladivi01</t>
  </si>
  <si>
    <t>Kelly Olynyk\olynyke01</t>
  </si>
  <si>
    <t>Kelly Oubre\oubreke01</t>
  </si>
  <si>
    <t>Zaza Pachulia\pachuza01</t>
  </si>
  <si>
    <t>Jabari Parker\parkeja01</t>
  </si>
  <si>
    <t>Tony Parker\parketo01</t>
  </si>
  <si>
    <t>Chandler Parsons\parsoch01</t>
  </si>
  <si>
    <t>Lamar Patterson\pattela01</t>
  </si>
  <si>
    <t>Patrick Patterson\pattepa01</t>
  </si>
  <si>
    <t>Chris Paul\paulch01</t>
  </si>
  <si>
    <t>Adreian Payne\paynead01</t>
  </si>
  <si>
    <t>Cameron Payne\payneca01</t>
  </si>
  <si>
    <t>Elfrid Payton\paytoel01</t>
  </si>
  <si>
    <t>Paul Pierce\piercpa01</t>
  </si>
  <si>
    <t>Mason Plumlee\plumlma01</t>
  </si>
  <si>
    <t>Miles Plumlee\plumlmi01</t>
  </si>
  <si>
    <t>Jakob Poeltl\poeltja01</t>
  </si>
  <si>
    <t>Otto Porter\porteot01</t>
  </si>
  <si>
    <t>Bobby Portis\portibo01</t>
  </si>
  <si>
    <t>Kristaps Porzingis\porzikr01</t>
  </si>
  <si>
    <t>Dwight Powell\poweldw01</t>
  </si>
  <si>
    <t>Norman Powell\powelno01</t>
  </si>
  <si>
    <t>Ronnie Price\pricero01</t>
  </si>
  <si>
    <t>Julius Randle\randlju01</t>
  </si>
  <si>
    <t>Zach Randolph\randoza01</t>
  </si>
  <si>
    <t>J.J. Redick\redicjj01</t>
  </si>
  <si>
    <t>Willie Reed\reedwi02</t>
  </si>
  <si>
    <t>Josh Richardson\richajo01</t>
  </si>
  <si>
    <t>Austin Rivers\riverau01</t>
  </si>
  <si>
    <t>Andre Roberson\roberan03</t>
  </si>
  <si>
    <t>Brian Roberts\roberbr01</t>
  </si>
  <si>
    <t>Glenn Robinson\robingl02</t>
  </si>
  <si>
    <t>Thomas Robinson\robinth01</t>
  </si>
  <si>
    <t>Sergio Rodriguez\rodrise01</t>
  </si>
  <si>
    <t>Rajon Rondo\rondora01</t>
  </si>
  <si>
    <t>Derrick Rose\rosede01</t>
  </si>
  <si>
    <t>Terrence Ross\rosste01</t>
  </si>
  <si>
    <t>Terry Rozier\roziete01</t>
  </si>
  <si>
    <t>Ricky Rubio\rubiori01</t>
  </si>
  <si>
    <t>Damjan Rudez\rudezda01</t>
  </si>
  <si>
    <t>Brandon Rush\rushbr01</t>
  </si>
  <si>
    <t>D'Angelo Russell\russeda01</t>
  </si>
  <si>
    <t>Domantas Sabonis\sabondo01</t>
  </si>
  <si>
    <t>Dario Saric\saricda01</t>
  </si>
  <si>
    <t>Tomas Satoransky\satorto01</t>
  </si>
  <si>
    <t>Dennis Schroder\schrode01</t>
  </si>
  <si>
    <t>Luis Scola\scolalu01</t>
  </si>
  <si>
    <t>Mike Scott\scottmi01</t>
  </si>
  <si>
    <t>Thabo Sefolosha\sefolth01</t>
  </si>
  <si>
    <t>Kevin Seraphin\serapke01</t>
  </si>
  <si>
    <t>Ramon Sessions\sessira01</t>
  </si>
  <si>
    <t>Iman Shumpert\shumpim01</t>
  </si>
  <si>
    <t>Pascal Siakam\siakapa01</t>
  </si>
  <si>
    <t>Jonathon Simmons\simmojo02</t>
  </si>
  <si>
    <t>Kyle Singler\singlky01</t>
  </si>
  <si>
    <t>Marcus Smart\smartma01</t>
  </si>
  <si>
    <t>Ish Smith\smithis01</t>
  </si>
  <si>
    <t>J.R. Smith\smithjr01</t>
  </si>
  <si>
    <t>Jason Smith\smithja02</t>
  </si>
  <si>
    <t>Tony Snell\snellto01</t>
  </si>
  <si>
    <t>Marreese Speights\speigma01</t>
  </si>
  <si>
    <t>Tiago Splitter\splitti01</t>
  </si>
  <si>
    <t>Nik Stauskas\stausni01</t>
  </si>
  <si>
    <t>Lance Stephenson\stephla01</t>
  </si>
  <si>
    <t>Jarnell Stokes\stokeja01</t>
  </si>
  <si>
    <t>Rodney Stuckey\stuckro01</t>
  </si>
  <si>
    <t>Jared Sullinger\sullija01</t>
  </si>
  <si>
    <t>Edy Tavares\tavarwa01</t>
  </si>
  <si>
    <t>Jeff Teague\teaguje01</t>
  </si>
  <si>
    <t>Mirza Teletovic\teletmi01</t>
  </si>
  <si>
    <t>Garrett Temple\templga01</t>
  </si>
  <si>
    <t>Jason Terry\terryja01</t>
  </si>
  <si>
    <t>Isaiah Thomas\thomais02</t>
  </si>
  <si>
    <t>Lance Thomas\thomala01</t>
  </si>
  <si>
    <t>Hollis Thompson\thompho01</t>
  </si>
  <si>
    <t>Klay Thompson\thompkl01</t>
  </si>
  <si>
    <t>Tristan Thompson\thomptr01</t>
  </si>
  <si>
    <t>Marcus Thornton\thornma01</t>
  </si>
  <si>
    <t>Anthony Tolliver\tollian01</t>
  </si>
  <si>
    <t>Axel Toupane\toupaax01</t>
  </si>
  <si>
    <t>Karl-Anthony Towns\townska01</t>
  </si>
  <si>
    <t>P.J. Tucker\tuckepj01</t>
  </si>
  <si>
    <t>Evan Turner\turneev01</t>
  </si>
  <si>
    <t>Myles Turner\turnemy01</t>
  </si>
  <si>
    <t>Beno Udrih\udrihbe01</t>
  </si>
  <si>
    <t>Tyler Ulis\ulisty01</t>
  </si>
  <si>
    <t>Jonas Valanciunas\valanjo01</t>
  </si>
  <si>
    <t>Denzel Valentine\valende01</t>
  </si>
  <si>
    <t>Anderson Varejao\varejan01</t>
  </si>
  <si>
    <t>Greivis Vasquez\vasqugr01</t>
  </si>
  <si>
    <t>Rashad Vaughn\vaughra01</t>
  </si>
  <si>
    <t>Noah Vonleh\vonleno01</t>
  </si>
  <si>
    <t>Nikola Vucevic\vucevni01</t>
  </si>
  <si>
    <t>Sasha Vujacic\vujacsa01</t>
  </si>
  <si>
    <t>Dwyane Wade\wadedw01</t>
  </si>
  <si>
    <t>Dion Waiters\waitedi01</t>
  </si>
  <si>
    <t>Kemba Walker\walkeke02</t>
  </si>
  <si>
    <t>John Wall\walljo01</t>
  </si>
  <si>
    <t>Taurean Waller-Prince\princta02</t>
  </si>
  <si>
    <t>T.J. Warren\warretj01</t>
  </si>
  <si>
    <t>C.J. Watson\watsocj01</t>
  </si>
  <si>
    <t>Briante Weber\weberbr01</t>
  </si>
  <si>
    <t>David West\westda01</t>
  </si>
  <si>
    <t>Russell Westbrook\westbru01</t>
  </si>
  <si>
    <t>Isaiah Whitehead\whiteis01</t>
  </si>
  <si>
    <t>Hassan Whiteside\whiteha01</t>
  </si>
  <si>
    <t>Andrew Wiggins\wiggian01</t>
  </si>
  <si>
    <t>C.J. Wilcox\wilcocj01</t>
  </si>
  <si>
    <t>Alan Williams\willial03</t>
  </si>
  <si>
    <t>Deron Williams\willide01</t>
  </si>
  <si>
    <t>Derrick Williams\willide02</t>
  </si>
  <si>
    <t>Lou Williams\willilo02</t>
  </si>
  <si>
    <t>Marvin Williams\willima02</t>
  </si>
  <si>
    <t>Troy Williams\willitr02</t>
  </si>
  <si>
    <t>Justise Winslow\winslju01</t>
  </si>
  <si>
    <t>Jeff Withey\witheje01</t>
  </si>
  <si>
    <t>Christian Wood\woodch01</t>
  </si>
  <si>
    <t>Metta World Peace\artesro01</t>
  </si>
  <si>
    <t>Brandan Wright\wrighbr03</t>
  </si>
  <si>
    <t>Delon Wright\wrighde01</t>
  </si>
  <si>
    <t>James Young\youngja01</t>
  </si>
  <si>
    <t>Joe Young\youngjo01</t>
  </si>
  <si>
    <t>Nick Young\youngni01</t>
  </si>
  <si>
    <t>Thaddeus Young\youngth01</t>
  </si>
  <si>
    <t>Cody Zeller\zelleco01</t>
  </si>
  <si>
    <t>Tyler Zeller\zellety01</t>
  </si>
  <si>
    <t>Paul Zipser\zipsepa01</t>
  </si>
  <si>
    <t>Ivica Zubac\zubaciv01</t>
  </si>
  <si>
    <t>Jordan Adams\adamsjo01</t>
  </si>
  <si>
    <t>Lou Amundson\amundlo01</t>
  </si>
  <si>
    <t>Jeff Ayres\pendeje02</t>
  </si>
  <si>
    <t>Cameron Bairstow\bairsca01</t>
  </si>
  <si>
    <t>Andrea Bargnani\bargnan01</t>
  </si>
  <si>
    <t>DeJuan Blair\blairde01</t>
  </si>
  <si>
    <t>Steve Blake\blakest01</t>
  </si>
  <si>
    <t>Matt Bonner\bonnema01</t>
  </si>
  <si>
    <t>Chris Bosh\boshch01</t>
  </si>
  <si>
    <t>Elton Brand\brandel01</t>
  </si>
  <si>
    <t>Lorenzo Brown\brownlo01</t>
  </si>
  <si>
    <t>Markel Brown\brownma02</t>
  </si>
  <si>
    <t>Kobe Bryant\bryanko01</t>
  </si>
  <si>
    <t>Chase Budinger\budinch01</t>
  </si>
  <si>
    <t>Caron Butler\butleca01</t>
  </si>
  <si>
    <t>Rasual Butler\butlera01</t>
  </si>
  <si>
    <t>Mario Chalmers\chalmma01</t>
  </si>
  <si>
    <t>Chris Copeland\copelch01</t>
  </si>
  <si>
    <t>Bryce Cotton\cottobr01</t>
  </si>
  <si>
    <t>Jared Cunningham\cunnija01</t>
  </si>
  <si>
    <t>Tim Duncan\duncati01</t>
  </si>
  <si>
    <t>Cleanthony Early\earlycl01</t>
  </si>
  <si>
    <t>Jeremy Evans\evansje01</t>
  </si>
  <si>
    <t>Festus Ezeli\ezelife01</t>
  </si>
  <si>
    <t>Jimmer Fredette\fredeji01</t>
  </si>
  <si>
    <t>Kevin Garnett\garneke01</t>
  </si>
  <si>
    <t>Drew Gooden\goodedr01</t>
  </si>
  <si>
    <t>Erick Green\greener01</t>
  </si>
  <si>
    <t>Jorge Gutierrez\gutiejo01</t>
  </si>
  <si>
    <t>P.J. Hairston\hairspj02</t>
  </si>
  <si>
    <t>Jordan Hamilton\hamiljo02</t>
  </si>
  <si>
    <t>Tyler Hansbrough\hansbty01</t>
  </si>
  <si>
    <t>Chuck Hayes\hayesch01</t>
  </si>
  <si>
    <t>J.J. Hickson\hicksjj01</t>
  </si>
  <si>
    <t>Kirk Hinrich\hinriki01</t>
  </si>
  <si>
    <t>Ryan Hollins\holliry01</t>
  </si>
  <si>
    <t>Cory Jefferson\jeffeco01</t>
  </si>
  <si>
    <t>Chris Johnson\johnsch04</t>
  </si>
  <si>
    <t>Chris Kaman\kamanch01</t>
  </si>
  <si>
    <t>Sergey Karasev\karasse01</t>
  </si>
  <si>
    <t>Carl Landry\landrca01</t>
  </si>
  <si>
    <t>Shane Larkin\larkish01</t>
  </si>
  <si>
    <t>Devyn Marble\marblde01</t>
  </si>
  <si>
    <t>Kendall Marshall\marshke01</t>
  </si>
  <si>
    <t>Kevin Martin\martike02</t>
  </si>
  <si>
    <t>O.J. Mayo\mayooj01</t>
  </si>
  <si>
    <t>Ray McCallum\mccalra01</t>
  </si>
  <si>
    <t>Mitch McGary\mcgarmi01</t>
  </si>
  <si>
    <t>Andre Miller\millean02</t>
  </si>
  <si>
    <t>Nazr Mohammed\mohamna01</t>
  </si>
  <si>
    <t>Eric Moreland\moreler01</t>
  </si>
  <si>
    <t>Kostas Papanikolaou\papanko01</t>
  </si>
  <si>
    <t>Nikola Pekovic\pekovni01</t>
  </si>
  <si>
    <t>Kendrick Perkins\perkike01</t>
  </si>
  <si>
    <t>Phil Pressey\pressph01</t>
  </si>
  <si>
    <t>Pablo Prigioni\prigipa01</t>
  </si>
  <si>
    <t>Tayshaun Prince\princta01</t>
  </si>
  <si>
    <t>Nate Robinson\robinna01</t>
  </si>
  <si>
    <t>Robert Sacre\sacrero01</t>
  </si>
  <si>
    <t>JaKarr Sampson\sampsja02</t>
  </si>
  <si>
    <t>Henry Sims\simshe01</t>
  </si>
  <si>
    <t>Donald Sloan\sloando01</t>
  </si>
  <si>
    <t>Greg Smith\smithgr02</t>
  </si>
  <si>
    <t>Josh Smith\smithjo03</t>
  </si>
  <si>
    <t>Russ Smith\smithru01</t>
  </si>
  <si>
    <t>Amar'e Stoudemire\stoudam01</t>
  </si>
  <si>
    <t>Jason Thompson\thompja02</t>
  </si>
  <si>
    <t>Charlie Villanueva\villach01</t>
  </si>
  <si>
    <t>Shayne Whittington\whittsh01</t>
  </si>
  <si>
    <t>Elliot Williams\williel01</t>
  </si>
  <si>
    <t>Mo Williams\willima01</t>
  </si>
  <si>
    <t>Tony Wroten\wroteto01</t>
  </si>
  <si>
    <t>Cliff Alexander\alexacl01</t>
  </si>
  <si>
    <t>James Anderson\anderja01</t>
  </si>
  <si>
    <t>Thanasis Antetokounmpo\antetth01</t>
  </si>
  <si>
    <t>Keith Appling\applike01</t>
  </si>
  <si>
    <t>Coty Clarke\clarkco01</t>
  </si>
  <si>
    <t>Branden Dawson\dawsobr01</t>
  </si>
  <si>
    <t>Bryce Dejean-Jones\dejeabr01</t>
  </si>
  <si>
    <t>Duje Dukan\dukandu01</t>
  </si>
  <si>
    <t>Andrew Goudelock\goudean01</t>
  </si>
  <si>
    <t>Damien Inglis\inglida01</t>
  </si>
  <si>
    <t>Orlando Johnson\johnsor01</t>
  </si>
  <si>
    <t>Sasha Kaun\kaunsa01</t>
  </si>
  <si>
    <t>Luis Montero\montelu01</t>
  </si>
  <si>
    <t>Xavier Munford\munfoxa02</t>
  </si>
  <si>
    <t>J.J. O'Brien\obriejj01</t>
  </si>
  <si>
    <t>Tibor Pleiss\pleisti01</t>
  </si>
  <si>
    <t>Alex Stepheson\stephal01</t>
  </si>
  <si>
    <t>Sonny Weems\weemsso01</t>
  </si>
  <si>
    <t>#NAME?</t>
  </si>
  <si>
    <t>Team</t>
  </si>
  <si>
    <t>MPG</t>
  </si>
  <si>
    <t>Min</t>
  </si>
  <si>
    <t>Dennis Schroeder</t>
  </si>
  <si>
    <t>atl</t>
  </si>
  <si>
    <t>Taurean Prince</t>
  </si>
  <si>
    <t>Kent Bazemore</t>
  </si>
  <si>
    <t>Ersan Ilyasova</t>
  </si>
  <si>
    <t>Marco Belinelli</t>
  </si>
  <si>
    <t>DeWayne Dedmon</t>
  </si>
  <si>
    <t>John Collins</t>
  </si>
  <si>
    <t>Mike Muscala</t>
  </si>
  <si>
    <t>DeAndre Bembry</t>
  </si>
  <si>
    <t>Malcolm Delaney</t>
  </si>
  <si>
    <t>Miles Plumlee</t>
  </si>
  <si>
    <t>Nicolas Brussino</t>
  </si>
  <si>
    <t>Tyler Dorsey</t>
  </si>
  <si>
    <t>D'Angelo Russell</t>
  </si>
  <si>
    <t>bkn</t>
  </si>
  <si>
    <t>Allen Crabbe</t>
  </si>
  <si>
    <t>Rondae Hollis-Jefferson</t>
  </si>
  <si>
    <t>Jeremy Lin</t>
  </si>
  <si>
    <t>Caris LeVert</t>
  </si>
  <si>
    <t>Trevor Booker</t>
  </si>
  <si>
    <t>DeMarre Carroll</t>
  </si>
  <si>
    <t>Timofey Mozgov</t>
  </si>
  <si>
    <t>Jarrett Allen</t>
  </si>
  <si>
    <t>Quincy Acy</t>
  </si>
  <si>
    <t>Sean Kilpatrick</t>
  </si>
  <si>
    <t>Isaiah Whitehead</t>
  </si>
  <si>
    <t>Tyler Zeller</t>
  </si>
  <si>
    <t>Joe Harris</t>
  </si>
  <si>
    <t>Spencer Dinwiddie</t>
  </si>
  <si>
    <t>Kyrie Irving</t>
  </si>
  <si>
    <t>bos</t>
  </si>
  <si>
    <t>Gordon Hayward</t>
  </si>
  <si>
    <t>Al Horford</t>
  </si>
  <si>
    <t>Marcus Smart</t>
  </si>
  <si>
    <t>Marcus Morris</t>
  </si>
  <si>
    <t>Jaylen Brown</t>
  </si>
  <si>
    <t>Jayson Tatum</t>
  </si>
  <si>
    <t>Aron Baynes</t>
  </si>
  <si>
    <t>Terry Rozier</t>
  </si>
  <si>
    <t>Daniel Theis</t>
  </si>
  <si>
    <t>Guerschon Yabusele</t>
  </si>
  <si>
    <t>Semi Ojeleye</t>
  </si>
  <si>
    <t>Nicolas Batum</t>
  </si>
  <si>
    <t>cha</t>
  </si>
  <si>
    <t>Kemba Walker</t>
  </si>
  <si>
    <t>Marvin Williams</t>
  </si>
  <si>
    <t>Michael Kidd-Gilchrist</t>
  </si>
  <si>
    <t>Dwight Howard</t>
  </si>
  <si>
    <t>Cody Zeller</t>
  </si>
  <si>
    <t>Frank Kaminsky</t>
  </si>
  <si>
    <t>Jeremy Lamb</t>
  </si>
  <si>
    <t>Malik Monk</t>
  </si>
  <si>
    <t>Michael Carter-Williams</t>
  </si>
  <si>
    <t>Dwayne Bacon</t>
  </si>
  <si>
    <t>Treveon Graham</t>
  </si>
  <si>
    <t>Johnny O'Bryant</t>
  </si>
  <si>
    <t>Julyan Stone</t>
  </si>
  <si>
    <t>Zach LaVine</t>
  </si>
  <si>
    <t>chi</t>
  </si>
  <si>
    <t>Robin Lopez</t>
  </si>
  <si>
    <t>Kris Dunn</t>
  </si>
  <si>
    <t>Nikola Mirotic</t>
  </si>
  <si>
    <t>Jerian Grant</t>
  </si>
  <si>
    <t>Justin Holiday</t>
  </si>
  <si>
    <t>Denzel Valentine</t>
  </si>
  <si>
    <t>Lauri Markkanen</t>
  </si>
  <si>
    <t>Bobby Portis</t>
  </si>
  <si>
    <t>Paul Zipser</t>
  </si>
  <si>
    <t>Cristiano Felicio</t>
  </si>
  <si>
    <t>Cameron Payne</t>
  </si>
  <si>
    <t>LeBron James</t>
  </si>
  <si>
    <t>cle</t>
  </si>
  <si>
    <t>Kevin Love</t>
  </si>
  <si>
    <t>Isaiah Thomas</t>
  </si>
  <si>
    <t>Tristan Thompson</t>
  </si>
  <si>
    <t>Jae Crowder</t>
  </si>
  <si>
    <t>Dwyane Wade</t>
  </si>
  <si>
    <t>J.R. Smith</t>
  </si>
  <si>
    <t>Derrick Rose</t>
  </si>
  <si>
    <t>Kyle Korver</t>
  </si>
  <si>
    <t>Channing Frye</t>
  </si>
  <si>
    <t>Iman Shumpert</t>
  </si>
  <si>
    <t>Jose Calderon</t>
  </si>
  <si>
    <t>Jeff Green</t>
  </si>
  <si>
    <t>Harrison Barnes</t>
  </si>
  <si>
    <t>dal</t>
  </si>
  <si>
    <t>Wesley Matthews</t>
  </si>
  <si>
    <t>Seth Curry</t>
  </si>
  <si>
    <t>Dirk Nowitzki</t>
  </si>
  <si>
    <t>Dennis Smith Jr.</t>
  </si>
  <si>
    <t>Nerlens Noel</t>
  </si>
  <si>
    <t>Jose Juan Barea</t>
  </si>
  <si>
    <t>Yogi Ferrell</t>
  </si>
  <si>
    <t>Devin Harris</t>
  </si>
  <si>
    <t>Dorian Finney-Smith</t>
  </si>
  <si>
    <t>Salah Mejri</t>
  </si>
  <si>
    <t>Dwight Powell</t>
  </si>
  <si>
    <t>Maxi Kleiber</t>
  </si>
  <si>
    <t>Paul Millsap</t>
  </si>
  <si>
    <t>den</t>
  </si>
  <si>
    <t>Gary Harris</t>
  </si>
  <si>
    <t>Nikola Jokic</t>
  </si>
  <si>
    <t>Wilson Chandler</t>
  </si>
  <si>
    <t>Jamal Murray</t>
  </si>
  <si>
    <t>Will Barton</t>
  </si>
  <si>
    <t>Jameer Nelson</t>
  </si>
  <si>
    <t>Emmanuel Mudiay</t>
  </si>
  <si>
    <t>Mason Plumlee</t>
  </si>
  <si>
    <t>Kenneth Faried</t>
  </si>
  <si>
    <t>Juan Hernangomez</t>
  </si>
  <si>
    <t>Darrell Arthur</t>
  </si>
  <si>
    <t>Malik Beasley</t>
  </si>
  <si>
    <t>Trey Lyles</t>
  </si>
  <si>
    <t>Avery Bradley</t>
  </si>
  <si>
    <t>det</t>
  </si>
  <si>
    <t>Tobias Harris</t>
  </si>
  <si>
    <t>Andre Drummond</t>
  </si>
  <si>
    <t>Reggie Jackson</t>
  </si>
  <si>
    <t>Jon Leuer</t>
  </si>
  <si>
    <t>Stanley Johnson</t>
  </si>
  <si>
    <t>Ishmael Smith</t>
  </si>
  <si>
    <t>Langston Galloway</t>
  </si>
  <si>
    <t>Anthony Tolliver</t>
  </si>
  <si>
    <t>Boban Marjanovic</t>
  </si>
  <si>
    <t>Luke Kennard</t>
  </si>
  <si>
    <t>Reggie Bullock</t>
  </si>
  <si>
    <t>Henry Ellenson</t>
  </si>
  <si>
    <t>Eric Moreland</t>
  </si>
  <si>
    <t>Kevin Durant</t>
  </si>
  <si>
    <t>gsw</t>
  </si>
  <si>
    <t>Stephen Curry</t>
  </si>
  <si>
    <t>Klay Thompson</t>
  </si>
  <si>
    <t>Draymond Green</t>
  </si>
  <si>
    <t>Andre Iguodala</t>
  </si>
  <si>
    <t>Zaza Pachulia</t>
  </si>
  <si>
    <t>Shaun Livingston</t>
  </si>
  <si>
    <t>Nick Young</t>
  </si>
  <si>
    <t>David West</t>
  </si>
  <si>
    <t>Omri Casspi</t>
  </si>
  <si>
    <t>Patrick McCaw</t>
  </si>
  <si>
    <t>JaVale McGee</t>
  </si>
  <si>
    <t>Damian Jones</t>
  </si>
  <si>
    <t>Jordan Bell</t>
  </si>
  <si>
    <t>Kevon Looney</t>
  </si>
  <si>
    <t>James Harden</t>
  </si>
  <si>
    <t>hou</t>
  </si>
  <si>
    <t>Trevor Ariza</t>
  </si>
  <si>
    <t>Chris Paul</t>
  </si>
  <si>
    <t>Eric Gordon</t>
  </si>
  <si>
    <t>Ryan Anderson</t>
  </si>
  <si>
    <t>P.J. Tucker</t>
  </si>
  <si>
    <t>Clint Capela</t>
  </si>
  <si>
    <t>Luc Richard Mbah A Moute</t>
  </si>
  <si>
    <t>Tarik Black</t>
  </si>
  <si>
    <t>Troy Williams</t>
  </si>
  <si>
    <t>Chinanu Onuaku</t>
  </si>
  <si>
    <t>Victor Oladipo</t>
  </si>
  <si>
    <t>ind</t>
  </si>
  <si>
    <t>Myles Turner</t>
  </si>
  <si>
    <t>Thaddeus Young</t>
  </si>
  <si>
    <t>Darren Collison</t>
  </si>
  <si>
    <t>Cory Joseph</t>
  </si>
  <si>
    <t>Lance Stephenson</t>
  </si>
  <si>
    <t>Bojan Bogdanovic</t>
  </si>
  <si>
    <t>Domantas Sabonis</t>
  </si>
  <si>
    <t>Glenn Robinson III</t>
  </si>
  <si>
    <t>TJ Leaf</t>
  </si>
  <si>
    <t>Al Jefferson</t>
  </si>
  <si>
    <t>Joseph Young</t>
  </si>
  <si>
    <t>Ike Anigbogu</t>
  </si>
  <si>
    <t>Blake Griffin</t>
  </si>
  <si>
    <t>lac</t>
  </si>
  <si>
    <t>Danilo Gallinari</t>
  </si>
  <si>
    <t>DeAndre Jordan</t>
  </si>
  <si>
    <t>Austin Rivers</t>
  </si>
  <si>
    <t>Patrick Beverley</t>
  </si>
  <si>
    <t>Louis Williams</t>
  </si>
  <si>
    <t>Milos Teodosic</t>
  </si>
  <si>
    <t>Sam Dekker</t>
  </si>
  <si>
    <t>Willie Reed</t>
  </si>
  <si>
    <t>Wesley Johnson</t>
  </si>
  <si>
    <t>Montrezl Harrell</t>
  </si>
  <si>
    <t>Brice Johnson</t>
  </si>
  <si>
    <t>Sindarius Thornwell</t>
  </si>
  <si>
    <t>Kentavious Caldwell-Pope</t>
  </si>
  <si>
    <t>lal</t>
  </si>
  <si>
    <t>Brandon Ingram</t>
  </si>
  <si>
    <t>Lonzo Ball</t>
  </si>
  <si>
    <t>Julius Randle</t>
  </si>
  <si>
    <t>Brook Lopez</t>
  </si>
  <si>
    <t>Jordan Clarkson</t>
  </si>
  <si>
    <t>Larry Nance Jr.</t>
  </si>
  <si>
    <t>Luol Deng</t>
  </si>
  <si>
    <t>Kyle Kuzma</t>
  </si>
  <si>
    <t>Ivica Zubac</t>
  </si>
  <si>
    <t>Tyler Ennis</t>
  </si>
  <si>
    <t>Corey Brewer</t>
  </si>
  <si>
    <t>Josh Hart</t>
  </si>
  <si>
    <t>Thomas Bryant</t>
  </si>
  <si>
    <t>Marc Gasol</t>
  </si>
  <si>
    <t>mem</t>
  </si>
  <si>
    <t>Mike Conley</t>
  </si>
  <si>
    <t>JaMychal Green</t>
  </si>
  <si>
    <t>Ben McLemore</t>
  </si>
  <si>
    <t>James Ennis</t>
  </si>
  <si>
    <t>Tyreke Evans</t>
  </si>
  <si>
    <t>Chandler Parsons</t>
  </si>
  <si>
    <t>Andrew Harrison</t>
  </si>
  <si>
    <t>Wayne Selden</t>
  </si>
  <si>
    <t>Brandan Wright</t>
  </si>
  <si>
    <t>Deyonta Davis</t>
  </si>
  <si>
    <t>Wade Baldwin</t>
  </si>
  <si>
    <t>Dillon Brooks</t>
  </si>
  <si>
    <t>Rade Zagorac</t>
  </si>
  <si>
    <t>Ivan Rabb</t>
  </si>
  <si>
    <t>Hassan Whiteside</t>
  </si>
  <si>
    <t>mia</t>
  </si>
  <si>
    <t>Goran Dragic</t>
  </si>
  <si>
    <t>Dion Waiters</t>
  </si>
  <si>
    <t>James Johnson</t>
  </si>
  <si>
    <t>Justise Winslow</t>
  </si>
  <si>
    <t>Tyler Johnson</t>
  </si>
  <si>
    <t>Josh Richardson</t>
  </si>
  <si>
    <t>Rodney McGruder</t>
  </si>
  <si>
    <t>Kelly Olynyk</t>
  </si>
  <si>
    <t>Wayne Ellington</t>
  </si>
  <si>
    <t>Bam Adebayo</t>
  </si>
  <si>
    <t>Okaro White</t>
  </si>
  <si>
    <t>Giannis Antetokounmpo</t>
  </si>
  <si>
    <t>mil</t>
  </si>
  <si>
    <t>Khris Middleton</t>
  </si>
  <si>
    <t>Malcolm Brogdon</t>
  </si>
  <si>
    <t>Tony Snell</t>
  </si>
  <si>
    <t>Jabari Parker</t>
  </si>
  <si>
    <t>Matthew Dellavedova</t>
  </si>
  <si>
    <t>Greg Monroe</t>
  </si>
  <si>
    <t>Thon Maker</t>
  </si>
  <si>
    <t>Mirza Teletovic</t>
  </si>
  <si>
    <t>Jason Terry</t>
  </si>
  <si>
    <t>John Henson</t>
  </si>
  <si>
    <t>D.J. Wilson</t>
  </si>
  <si>
    <t>Rashad Vaughn</t>
  </si>
  <si>
    <t>Sterling Brown</t>
  </si>
  <si>
    <t>Jimmy Butler</t>
  </si>
  <si>
    <t>min</t>
  </si>
  <si>
    <t>Andrew Wiggins</t>
  </si>
  <si>
    <t>Karl-Anthony Towns</t>
  </si>
  <si>
    <t>Jeff Teague</t>
  </si>
  <si>
    <t>Gorgui Dieng</t>
  </si>
  <si>
    <t>Taj Gibson</t>
  </si>
  <si>
    <t>Jamal Crawford</t>
  </si>
  <si>
    <t>Tyus Jones</t>
  </si>
  <si>
    <t>Shabazz Muhammad</t>
  </si>
  <si>
    <t>Nemanja Bjelica</t>
  </si>
  <si>
    <t>Cole Aldrich</t>
  </si>
  <si>
    <t>Anthony Davis</t>
  </si>
  <si>
    <t>nop</t>
  </si>
  <si>
    <t>DeMarcus Cousins</t>
  </si>
  <si>
    <t>Jrue Holiday</t>
  </si>
  <si>
    <t>Rajon Rondo</t>
  </si>
  <si>
    <t>Solomon Hill</t>
  </si>
  <si>
    <t>E'Twaun Moore</t>
  </si>
  <si>
    <t>Dante Cunningham</t>
  </si>
  <si>
    <t>Tony Allen</t>
  </si>
  <si>
    <t>Ian Clark</t>
  </si>
  <si>
    <t>Darius Miller</t>
  </si>
  <si>
    <t>Jordan Crawford</t>
  </si>
  <si>
    <t>Cheick Diallo</t>
  </si>
  <si>
    <t>Alexis Ajinca</t>
  </si>
  <si>
    <t>Kristaps Porzingis</t>
  </si>
  <si>
    <t>nyk</t>
  </si>
  <si>
    <t>Courtney Lee</t>
  </si>
  <si>
    <t>Tim Hardaway Jr.</t>
  </si>
  <si>
    <t>Willy Hernangomez</t>
  </si>
  <si>
    <t>Ramon Sessions</t>
  </si>
  <si>
    <t>Enes Kanter</t>
  </si>
  <si>
    <t>Ron Baker</t>
  </si>
  <si>
    <t>Michael Beasley</t>
  </si>
  <si>
    <t>Lance Thomas</t>
  </si>
  <si>
    <t>Doug McDermott</t>
  </si>
  <si>
    <t>Kyle O'Quinn</t>
  </si>
  <si>
    <t>Frank Ntilikina</t>
  </si>
  <si>
    <t>Joakim Noah</t>
  </si>
  <si>
    <t>Mindaugas Kuzminskas</t>
  </si>
  <si>
    <t>Damyean Dotson</t>
  </si>
  <si>
    <t>Paul George</t>
  </si>
  <si>
    <t>okc</t>
  </si>
  <si>
    <t>Russell Westbrook</t>
  </si>
  <si>
    <t>Carmelo Anthony</t>
  </si>
  <si>
    <t>Steven Adams</t>
  </si>
  <si>
    <t>Andre Roberson</t>
  </si>
  <si>
    <t>Patrick Patterson</t>
  </si>
  <si>
    <t>Jerami Grant</t>
  </si>
  <si>
    <t>Alex Abrines</t>
  </si>
  <si>
    <t>Raymond Felton</t>
  </si>
  <si>
    <t>Kyle Singler</t>
  </si>
  <si>
    <t>Dakari Johnson</t>
  </si>
  <si>
    <t>Nick Collison</t>
  </si>
  <si>
    <t>Evan Fournier</t>
  </si>
  <si>
    <t>orl</t>
  </si>
  <si>
    <t>Aaron Gordon</t>
  </si>
  <si>
    <t>Elfrid Payton</t>
  </si>
  <si>
    <t>Nikola Vucevic</t>
  </si>
  <si>
    <t>Terrence Ross</t>
  </si>
  <si>
    <t>Bismack Biyombo</t>
  </si>
  <si>
    <t>Jonathon Simmons</t>
  </si>
  <si>
    <t>Shelvin Mack</t>
  </si>
  <si>
    <t>Jonathan Isaac</t>
  </si>
  <si>
    <t>Marreese Speights</t>
  </si>
  <si>
    <t>D.J. Augustin</t>
  </si>
  <si>
    <t>Mario Hezonja</t>
  </si>
  <si>
    <t>Wesley Iwundu</t>
  </si>
  <si>
    <t>Arron Afflalo</t>
  </si>
  <si>
    <t>Robert Covington</t>
  </si>
  <si>
    <t>phi</t>
  </si>
  <si>
    <t>J.J. Redick</t>
  </si>
  <si>
    <t>Ben Simmons</t>
  </si>
  <si>
    <t>Dario Saric</t>
  </si>
  <si>
    <t>Markelle Fultz</t>
  </si>
  <si>
    <t>Joel Embiid</t>
  </si>
  <si>
    <t>T.J. McConnell</t>
  </si>
  <si>
    <t>Jerryd Bayless</t>
  </si>
  <si>
    <t>Amir Johnson</t>
  </si>
  <si>
    <t>Richaun Holmes</t>
  </si>
  <si>
    <t>Nik Stauskas</t>
  </si>
  <si>
    <t>Jahlil Okafor</t>
  </si>
  <si>
    <t>Justin Anderson</t>
  </si>
  <si>
    <t>Timothe Luwawu</t>
  </si>
  <si>
    <t>Devin Booker</t>
  </si>
  <si>
    <t>phx</t>
  </si>
  <si>
    <t>Eric Bledsoe</t>
  </si>
  <si>
    <t>Josh Jackson</t>
  </si>
  <si>
    <t>T.J. Warren</t>
  </si>
  <si>
    <t>Marquese Chriss</t>
  </si>
  <si>
    <t>Tyson Chandler</t>
  </si>
  <si>
    <t>Alex Len</t>
  </si>
  <si>
    <t>Tyler Ulis</t>
  </si>
  <si>
    <t>Alan Williams</t>
  </si>
  <si>
    <t>Dragan Bender</t>
  </si>
  <si>
    <t>Jared Dudley</t>
  </si>
  <si>
    <t>Troy Daniels</t>
  </si>
  <si>
    <t>Davon Reed</t>
  </si>
  <si>
    <t>Derrick Jones</t>
  </si>
  <si>
    <t>Damian Lillard</t>
  </si>
  <si>
    <t>por</t>
  </si>
  <si>
    <t>C.J. McCollum</t>
  </si>
  <si>
    <t>Jusuf Nurkic</t>
  </si>
  <si>
    <t>Maurice Harkless</t>
  </si>
  <si>
    <t>Evan Turner</t>
  </si>
  <si>
    <t>Al-Farouq Aminu</t>
  </si>
  <si>
    <t>Ed Davis</t>
  </si>
  <si>
    <t>Noah Vonleh</t>
  </si>
  <si>
    <t>Meyers Leonard</t>
  </si>
  <si>
    <t>Caleb Swanigan</t>
  </si>
  <si>
    <t>Zach Collins</t>
  </si>
  <si>
    <t>Shabazz Napier</t>
  </si>
  <si>
    <t>Jake Layman</t>
  </si>
  <si>
    <t>Pat Connaughton</t>
  </si>
  <si>
    <t>George Hill</t>
  </si>
  <si>
    <t>sac</t>
  </si>
  <si>
    <t>Buddy Hield</t>
  </si>
  <si>
    <t>Zach Randolph</t>
  </si>
  <si>
    <t>Skal Labissiere</t>
  </si>
  <si>
    <t>Bogdan Bogdanovic</t>
  </si>
  <si>
    <t>De'Aaron Fox</t>
  </si>
  <si>
    <t>Willie Cauley-Stein</t>
  </si>
  <si>
    <t>Kosta Koufos</t>
  </si>
  <si>
    <t>Vince Carter</t>
  </si>
  <si>
    <t>Garrett Temple</t>
  </si>
  <si>
    <t>Justin A. Jackson</t>
  </si>
  <si>
    <t>Frank Mason III</t>
  </si>
  <si>
    <t>Georgios Papagiannis</t>
  </si>
  <si>
    <t>Malachi Richardson</t>
  </si>
  <si>
    <t>Harry Giles</t>
  </si>
  <si>
    <t>Kawhi Leonard</t>
  </si>
  <si>
    <t>sas</t>
  </si>
  <si>
    <t>LaMarcus Aldridge</t>
  </si>
  <si>
    <t>Daniel Green</t>
  </si>
  <si>
    <t>Pau Gasol</t>
  </si>
  <si>
    <t>Rudy Gay</t>
  </si>
  <si>
    <t>Patrick Mills</t>
  </si>
  <si>
    <t>Tony Parker</t>
  </si>
  <si>
    <t>Joffrey Lauvergne</t>
  </si>
  <si>
    <t>Manu Ginobili</t>
  </si>
  <si>
    <t>Kyle Anderson</t>
  </si>
  <si>
    <t>Dejounte Murray</t>
  </si>
  <si>
    <t>Davis Bertans</t>
  </si>
  <si>
    <t>Brandon Paul</t>
  </si>
  <si>
    <t>Derrick White</t>
  </si>
  <si>
    <t>Kyle Lowry</t>
  </si>
  <si>
    <t>tor</t>
  </si>
  <si>
    <t>DeMar Derozan</t>
  </si>
  <si>
    <t>Serge Ibaka</t>
  </si>
  <si>
    <t>C.J. Miles</t>
  </si>
  <si>
    <t>Norman Powell</t>
  </si>
  <si>
    <t>Jonas Valanciunas</t>
  </si>
  <si>
    <t>Delon Wright</t>
  </si>
  <si>
    <t>Jakob Poeltl</t>
  </si>
  <si>
    <t>Pascal Siakam</t>
  </si>
  <si>
    <t>Lucas Nogueira</t>
  </si>
  <si>
    <t>OG Anunoby</t>
  </si>
  <si>
    <t>Fred VanVleet</t>
  </si>
  <si>
    <t>Bruno Caboclo</t>
  </si>
  <si>
    <t>Rudy Gobert</t>
  </si>
  <si>
    <t>uta</t>
  </si>
  <si>
    <t>Ricky Rubio</t>
  </si>
  <si>
    <t>Rodney Hood</t>
  </si>
  <si>
    <t>Joe Ingles</t>
  </si>
  <si>
    <t>Derrick Favors</t>
  </si>
  <si>
    <t>Joe Johnson</t>
  </si>
  <si>
    <t>Thabo Sefolosha</t>
  </si>
  <si>
    <t>Dante Exum</t>
  </si>
  <si>
    <t>Donovan Mitchell</t>
  </si>
  <si>
    <t>Jonas Jerebko</t>
  </si>
  <si>
    <t>Ekpe Udoh</t>
  </si>
  <si>
    <t>Raul Neto</t>
  </si>
  <si>
    <t>Alec Burks</t>
  </si>
  <si>
    <t>Joel Bolomboy</t>
  </si>
  <si>
    <t>Tony Bradley</t>
  </si>
  <si>
    <t>John Wall</t>
  </si>
  <si>
    <t>was</t>
  </si>
  <si>
    <t>Bradley Beal</t>
  </si>
  <si>
    <t>Otto Porter</t>
  </si>
  <si>
    <t>Markieff Morris</t>
  </si>
  <si>
    <t>Marcin Gortat</t>
  </si>
  <si>
    <t>Ian Mahinmi</t>
  </si>
  <si>
    <t>Kelly Oubre</t>
  </si>
  <si>
    <t>Tim Frazier</t>
  </si>
  <si>
    <t>Jason Smith</t>
  </si>
  <si>
    <t>Jodie Meeks</t>
  </si>
  <si>
    <t>Mike Scott</t>
  </si>
  <si>
    <t>Tomas Satoransky</t>
  </si>
  <si>
    <t>Rank</t>
  </si>
  <si>
    <t>Dewayne Dedmon</t>
  </si>
  <si>
    <t>DeMar DeRozan</t>
  </si>
  <si>
    <t>Nene Hilario</t>
  </si>
  <si>
    <t>Adjustment</t>
  </si>
  <si>
    <t>Squared</t>
  </si>
  <si>
    <t>Mean</t>
  </si>
  <si>
    <t>Std Dev</t>
  </si>
  <si>
    <t>All</t>
  </si>
  <si>
    <t>TOTAL</t>
  </si>
  <si>
    <t>Position</t>
  </si>
  <si>
    <t>Bench</t>
  </si>
  <si>
    <t>Starter Total</t>
  </si>
  <si>
    <t>Monte Carlo Colonel Blotto</t>
  </si>
  <si>
    <t>Team #</t>
  </si>
  <si>
    <t>G/F</t>
  </si>
  <si>
    <t>F/C</t>
  </si>
  <si>
    <t>One True Alpha NeckPill</t>
  </si>
  <si>
    <t>Underwater Basket Makers</t>
  </si>
  <si>
    <t>ADJ FTA</t>
  </si>
  <si>
    <t>ADJ FT%</t>
  </si>
  <si>
    <t>ADJ FGA</t>
  </si>
  <si>
    <t>ADJ FG%</t>
  </si>
  <si>
    <t>Team Luke Davis - DAVI</t>
  </si>
  <si>
    <t>Hol'up Enyo BizNiz - RAN</t>
  </si>
  <si>
    <t>Team Chen - CHEN</t>
  </si>
  <si>
    <t>The Dread Pirates - TDPR</t>
  </si>
  <si>
    <t>ADJFG%</t>
  </si>
  <si>
    <t>Demarcus Cousins</t>
  </si>
  <si>
    <t>Beer</t>
  </si>
  <si>
    <t>Isaiah Canaan</t>
  </si>
  <si>
    <t>Zach Lavine</t>
  </si>
  <si>
    <t>Danilo gallinari</t>
  </si>
  <si>
    <t>Lamarcus Aldridge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</si>
</sst>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wrapText="1"/>
    </xf>
    <xf numFmtId="11" fontId="0" fillId="0" borderId="0" xfId="0" applyNumberFormat="1"/>
    <xf numFmtId="0" fontId="0" fillId="3" borderId="1" xfId="0" applyFont="1" applyFill="1" applyBorder="1" applyAlignment="1">
      <alignment horizontal="center" wrapText="1"/>
    </xf>
    <xf numFmtId="2" fontId="0" fillId="0" borderId="0" xfId="0" applyNumberFormat="1" applyAlignment="1">
      <alignment horizontal="center"/>
    </xf>
    <xf numFmtId="2" fontId="0" fillId="0" borderId="0" xfId="2" applyNumberFormat="1" applyFont="1" applyAlignment="1">
      <alignment horizontal="center"/>
    </xf>
    <xf numFmtId="2" fontId="0" fillId="0" borderId="0" xfId="0" applyNumberFormat="1"/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wrapText="1"/>
    </xf>
    <xf numFmtId="43" fontId="0" fillId="0" borderId="0" xfId="1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2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4" fillId="0" borderId="0" xfId="0" applyFont="1" applyFill="1" applyBorder="1"/>
    <xf numFmtId="0" fontId="4" fillId="0" borderId="0" xfId="0" applyFont="1" applyFill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Alignment="1"/>
    <xf numFmtId="2" fontId="4" fillId="0" borderId="0" xfId="0" applyNumberFormat="1" applyFont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/>
    <xf numFmtId="0" fontId="4" fillId="0" borderId="0" xfId="0" applyFont="1" applyBorder="1" applyAlignment="1"/>
    <xf numFmtId="0" fontId="4" fillId="0" borderId="3" xfId="0" applyFont="1" applyBorder="1" applyAlignment="1"/>
    <xf numFmtId="2" fontId="4" fillId="0" borderId="3" xfId="0" applyNumberFormat="1" applyFont="1" applyBorder="1" applyAlignment="1">
      <alignment horizontal="center"/>
    </xf>
    <xf numFmtId="0" fontId="6" fillId="0" borderId="0" xfId="0" applyFont="1" applyFill="1" applyBorder="1"/>
    <xf numFmtId="0" fontId="7" fillId="0" borderId="0" xfId="0" applyFont="1" applyFill="1" applyBorder="1"/>
    <xf numFmtId="2" fontId="4" fillId="0" borderId="0" xfId="0" applyNumberFormat="1" applyFont="1" applyFill="1" applyAlignment="1">
      <alignment horizontal="center"/>
    </xf>
    <xf numFmtId="0" fontId="3" fillId="0" borderId="0" xfId="0" applyFont="1" applyFill="1" applyBorder="1"/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2" fontId="7" fillId="0" borderId="0" xfId="0" applyNumberFormat="1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43"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FC743A-329F-4C0E-A5D3-033E1FCFA129}" name="Table5" displayName="Table5" ref="A1:O311" totalsRowShown="0" headerRowDxfId="42" dataDxfId="41">
  <autoFilter ref="A1:O311" xr:uid="{1C398758-A471-4F53-9738-DF58EEC5E0D6}"/>
  <sortState ref="A2:O311">
    <sortCondition descending="1" ref="O1:O311"/>
  </sortState>
  <tableColumns count="15">
    <tableColumn id="1" xr3:uid="{A5C9A748-A743-42D3-BEF3-95A21F79F99B}" name="Rk" dataDxfId="40"/>
    <tableColumn id="2" xr3:uid="{C95F0F3C-BE61-4EB9-95D7-3AFA063DCF25}" name="Player" dataDxfId="39"/>
    <tableColumn id="3" xr3:uid="{ACF7C06B-19BF-4857-8A68-41970B2488A6}" name="Pos" dataDxfId="38"/>
    <tableColumn id="4" xr3:uid="{8E3761D2-F030-49B5-949C-F7AF82819343}" name="Age" dataDxfId="37"/>
    <tableColumn id="5" xr3:uid="{33B0D854-0999-4B48-A4D0-866F74F0D2B6}" name="MP" dataDxfId="36">
      <calculatedColumnFormula>IFERROR(VLOOKUP(A2, 'Team Distribution'!$B$2:$M$150, 12, FALSE), 0)</calculatedColumnFormula>
    </tableColumn>
    <tableColumn id="8" xr3:uid="{564472A8-9B30-4A92-85D6-588A5E8B3358}" name="ADJ FG%" dataDxfId="35"/>
    <tableColumn id="9" xr3:uid="{A835B3BE-8237-4FAA-A677-F6E709468E30}" name="3P" dataDxfId="34"/>
    <tableColumn id="12" xr3:uid="{838A7A31-E9A6-425F-ACF2-C7D0534DCE91}" name="ADJ FT%" dataDxfId="33"/>
    <tableColumn id="13" xr3:uid="{D13A58FA-A454-4851-90D3-E4F7C4946D63}" name="TRB" dataDxfId="32"/>
    <tableColumn id="14" xr3:uid="{3F389E32-46A5-4CCB-9C40-F6C40567788B}" name="AST" dataDxfId="31"/>
    <tableColumn id="15" xr3:uid="{96AA7EA5-AACD-4A9F-9C86-0DA4728D04CB}" name="STL" dataDxfId="30"/>
    <tableColumn id="16" xr3:uid="{E84EAC4D-21CC-4180-A074-28A42E16365E}" name="BLK" dataDxfId="29"/>
    <tableColumn id="17" xr3:uid="{51F4FB88-18C7-4FE5-8010-0C51D2C9B50E}" name="TOV" dataDxfId="28"/>
    <tableColumn id="18" xr3:uid="{FE62834C-E0DC-47C8-ACDC-5F055D39AD2A}" name="PTS" dataDxfId="27"/>
    <tableColumn id="19" xr3:uid="{518820F6-DADB-4D3E-8644-B2BE3B88D574}" name="TOTAL" dataDxfId="26">
      <calculatedColumnFormula>SUM(F2:N2)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C822F9-D4BF-448A-9944-66963F4074F2}" name="Table4" displayName="Table4" ref="A1:S311" totalsRowShown="0" headerRowDxfId="25" dataDxfId="24">
  <autoFilter ref="A1:S311" xr:uid="{98D8AD7B-2024-4674-BC71-326D5EE03E09}"/>
  <tableColumns count="19">
    <tableColumn id="1" xr3:uid="{EC410550-8434-4640-A3BC-8B4910A1256C}" name="Rk" dataDxfId="23"/>
    <tableColumn id="2" xr3:uid="{510831E3-8220-4971-82CE-2001B48943C9}" name="Player" dataDxfId="22"/>
    <tableColumn id="3" xr3:uid="{2DBE5FC0-0FD5-4FDD-AB7A-F0282C03D688}" name="Pos" dataDxfId="21"/>
    <tableColumn id="4" xr3:uid="{DD4D8109-749F-456D-9AA6-EB53DEE94297}" name="Age" dataDxfId="20">
      <calculatedColumnFormula>VLOOKUP(B2, Table1[[Player]:['#NAME?]], 3, FALSE)+1</calculatedColumnFormula>
    </tableColumn>
    <tableColumn id="5" xr3:uid="{7D7BC120-2A40-4A97-AAA8-23801235C9E8}" name="MP"/>
    <tableColumn id="6" xr3:uid="{F91D1908-5757-4937-B5C5-650CD163A4F2}" name="FG" dataDxfId="19">
      <calculatedColumnFormula>IF($C2="PG",('Proj 2018'!F2-AgeAdj!B$19)/AgeAdj!B$20,IF($C2="SG",('Proj 2018'!F2-AgeAdj!B$23)/AgeAdj!B$24,IF($C2="SF",('Proj 2018'!F2-AgeAdj!B$27)/AgeAdj!B$28,IF($C2="PF",('Proj 2018'!F2-AgeAdj!B$31)/AgeAdj!B$32,IF($C2="C",('Proj 2018'!F2-AgeAdj!B$35)/AgeAdj!B$36,"BAD")))))</calculatedColumnFormula>
    </tableColumn>
    <tableColumn id="7" xr3:uid="{EA9177E2-13FB-4558-A6BC-E9CB85B017F9}" name="FGA" dataDxfId="18">
      <calculatedColumnFormula>IF($C2="PG",('Proj 2018'!G2-AgeAdj!C$19)/AgeAdj!C$20,IF($C2="SG",('Proj 2018'!G2-AgeAdj!C$23)/AgeAdj!C$24,IF($C2="SF",('Proj 2018'!G2-AgeAdj!C$27)/AgeAdj!C$28,IF($C2="PF",('Proj 2018'!G2-AgeAdj!C$31)/AgeAdj!C$32,IF($C2="C",('Proj 2018'!G2-AgeAdj!C$35)/AgeAdj!C$36,"BAD")))))</calculatedColumnFormula>
    </tableColumn>
    <tableColumn id="8" xr3:uid="{C3A8B6C8-0234-442D-B0D6-E26138AC15E3}" name="FG%" dataDxfId="17">
      <calculatedColumnFormula>IF($C2="PG",('Proj 2018'!H2-AgeAdj!D$19)/AgeAdj!D$20,IF($C2="SG",('Proj 2018'!H2-AgeAdj!D$23)/AgeAdj!D$24,IF($C2="SF",('Proj 2018'!H2-AgeAdj!D$27)/AgeAdj!D$28,IF($C2="PF",('Proj 2018'!H2-AgeAdj!D$31)/AgeAdj!D$32,IF($C2="C",('Proj 2018'!H2-AgeAdj!D$35)/AgeAdj!D$36,"BAD")))))</calculatedColumnFormula>
    </tableColumn>
    <tableColumn id="9" xr3:uid="{1CC90DE2-93E6-431B-B29A-2C47BD89888E}" name="3P" dataDxfId="16">
      <calculatedColumnFormula>IF($C2="PG",('Proj 2018'!I2-AgeAdj!E$19)/AgeAdj!E$20,IF($C2="SG",('Proj 2018'!I2-AgeAdj!E$23)/AgeAdj!E$24,IF($C2="SF",('Proj 2018'!I2-AgeAdj!E$27)/AgeAdj!E$28,IF($C2="PF",('Proj 2018'!I2-AgeAdj!E$31)/AgeAdj!E$32,IF($C2="C",('Proj 2018'!I2-AgeAdj!E$35)/AgeAdj!E$36,"BAD")))))</calculatedColumnFormula>
    </tableColumn>
    <tableColumn id="10" xr3:uid="{A6DE3F4E-542C-451A-A934-C3B5B289A63D}" name="FT" dataDxfId="15">
      <calculatedColumnFormula>IF($C2="PG",('Proj 2018'!J2-AgeAdj!F$19)/AgeAdj!F$20,IF($C2="SG",('Proj 2018'!J2-AgeAdj!F$23)/AgeAdj!F$24,IF($C2="SF",('Proj 2018'!J2-AgeAdj!F$27)/AgeAdj!F$28,IF($C2="PF",('Proj 2018'!J2-AgeAdj!F$31)/AgeAdj!F$32,IF($C2="C",('Proj 2018'!J2-AgeAdj!F$35)/AgeAdj!F$36,"BAD")))))</calculatedColumnFormula>
    </tableColumn>
    <tableColumn id="11" xr3:uid="{F9EDD906-C2BD-4B50-8537-6889B0333033}" name="FTA" dataDxfId="14">
      <calculatedColumnFormula>IF($C2="PG",('Proj 2018'!K2-AgeAdj!G$19)/AgeAdj!G$20,IF($C2="SG",('Proj 2018'!K2-AgeAdj!G$23)/AgeAdj!G$24,IF($C2="SF",('Proj 2018'!K2-AgeAdj!G$27)/AgeAdj!G$28,IF($C2="PF",('Proj 2018'!K2-AgeAdj!G$31)/AgeAdj!G$32,IF($C2="C",('Proj 2018'!K2-AgeAdj!G$35)/AgeAdj!G$36,"BAD")))))</calculatedColumnFormula>
    </tableColumn>
    <tableColumn id="12" xr3:uid="{2C1393B4-462A-4EAE-B9F4-18293A35A957}" name="FT%" dataDxfId="13" dataCellStyle="Comma">
      <calculatedColumnFormula>IF($C2="PG",('Proj 2018'!L2-AgeAdj!H$19)/AgeAdj!H$20,IF($C2="SG",('Proj 2018'!L2-AgeAdj!H$23)/AgeAdj!H$24,IF($C2="SF",('Proj 2018'!L2-AgeAdj!H$27)/AgeAdj!H$28,IF($C2="PF",('Proj 2018'!L2-AgeAdj!H$31)/AgeAdj!H$32,IF($C2="C",('Proj 2018'!L2-AgeAdj!H$35)/AgeAdj!H$36,"BAD")))))</calculatedColumnFormula>
    </tableColumn>
    <tableColumn id="13" xr3:uid="{62332323-0148-4509-BFF6-2D4381464DF4}" name="TRB" dataDxfId="12">
      <calculatedColumnFormula>IF($C2="PG",('Proj 2018'!M2-AgeAdj!I$19)/AgeAdj!I$20,IF($C2="SG",('Proj 2018'!M2-AgeAdj!I$23)/AgeAdj!I$24,IF($C2="SF",('Proj 2018'!M2-AgeAdj!I$27)/AgeAdj!I$28,IF($C2="PF",('Proj 2018'!M2-AgeAdj!I$31)/AgeAdj!I$32,IF($C2="C",('Proj 2018'!M2-AgeAdj!I$35)/AgeAdj!I$36,"BAD")))))</calculatedColumnFormula>
    </tableColumn>
    <tableColumn id="14" xr3:uid="{3C5B7B14-C519-4F68-94B4-E03EE49862CE}" name="AST" dataDxfId="11">
      <calculatedColumnFormula>IF($C2="PG",('Proj 2018'!N2-AgeAdj!J$19)/AgeAdj!J$20,IF($C2="SG",('Proj 2018'!N2-AgeAdj!J$23)/AgeAdj!J$24,IF($C2="SF",('Proj 2018'!N2-AgeAdj!J$27)/AgeAdj!J$28,IF($C2="PF",('Proj 2018'!N2-AgeAdj!J$31)/AgeAdj!J$32,IF($C2="C",('Proj 2018'!N2-AgeAdj!J$35)/AgeAdj!J$36,"BAD")))))</calculatedColumnFormula>
    </tableColumn>
    <tableColumn id="15" xr3:uid="{B448B51B-10D2-42EC-88B1-934BDCA1EB12}" name="STL" dataDxfId="10">
      <calculatedColumnFormula>IF($C2="PG",('Proj 2018'!O2-AgeAdj!K$19)/AgeAdj!K$20,IF($C2="SG",('Proj 2018'!O2-AgeAdj!K$23)/AgeAdj!K$24,IF($C2="SF",('Proj 2018'!O2-AgeAdj!K$27)/AgeAdj!K$28,IF($C2="PF",('Proj 2018'!O2-AgeAdj!K$31)/AgeAdj!K$32,IF($C2="C",('Proj 2018'!O2-AgeAdj!K$35)/AgeAdj!K$36,"BAD")))))</calculatedColumnFormula>
    </tableColumn>
    <tableColumn id="16" xr3:uid="{34BC2E76-E421-4FE7-BC29-97DC0C46BCB5}" name="BLK" dataDxfId="9">
      <calculatedColumnFormula>IF($C2="PG",('Proj 2018'!P2-AgeAdj!L$19)/AgeAdj!L$20,IF($C2="SG",('Proj 2018'!P2-AgeAdj!L$23)/AgeAdj!L$24,IF($C2="SF",('Proj 2018'!P2-AgeAdj!L$27)/AgeAdj!L$28,IF($C2="PF",('Proj 2018'!P2-AgeAdj!L$31)/AgeAdj!L$32,IF($C2="C",('Proj 2018'!P2-AgeAdj!L$35)/AgeAdj!L$36,"BAD")))))</calculatedColumnFormula>
    </tableColumn>
    <tableColumn id="17" xr3:uid="{AE03AE6E-8937-4F83-B635-CBF986C82C28}" name="TOV" dataDxfId="8">
      <calculatedColumnFormula>-IF($C2="PG",('Proj 2018'!Q2-AgeAdj!M$19)/AgeAdj!M$20,IF($C2="SG",('Proj 2018'!Q2-AgeAdj!M$23)/AgeAdj!M$24,IF($C2="SF",('Proj 2018'!Q2-AgeAdj!M$27)/AgeAdj!M$28,IF($C2="PF",('Proj 2018'!Q2-AgeAdj!M$31)/AgeAdj!M$32,IF($C2="C",('Proj 2018'!Q2-AgeAdj!M$35)/AgeAdj!M$36,"BAD")))))</calculatedColumnFormula>
    </tableColumn>
    <tableColumn id="18" xr3:uid="{1DDDC573-3C32-4E6C-ABD0-DDFF3188F355}" name="PTS" dataDxfId="7">
      <calculatedColumnFormula>IF($C2="PG",('Proj 2018'!R2-AgeAdj!N$19)/AgeAdj!N$20,IF($C2="SG",('Proj 2018'!R2-AgeAdj!N$23)/AgeAdj!N$24,IF($C2="SF",('Proj 2018'!R2-AgeAdj!N$27)/AgeAdj!N$28,IF($C2="PF",('Proj 2018'!R2-AgeAdj!N$31)/AgeAdj!N$32,IF($C2="C",('Proj 2018'!R2-AgeAdj!N$35)/AgeAdj!N$36,"BAD")))))</calculatedColumnFormula>
    </tableColumn>
    <tableColumn id="19" xr3:uid="{3B708A61-F135-4175-A1AD-E290972C4DFA}" name="TOTAL" dataDxfId="6">
      <calculatedColumnFormula>SUM(0.5*G2+0.5*H2+I2+0.5*K2+0.5*L2+M2+N2+O2+P2+Q2+R2)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CC7858-6C00-49A7-A900-AD400910115E}" name="Table3" displayName="Table3" ref="B1:F405" totalsRowShown="0" headerRowDxfId="5" dataDxfId="4">
  <autoFilter ref="B1:F405" xr:uid="{D0947B3B-0AC3-4258-9D2B-4288FA9F9D8B}"/>
  <tableColumns count="5">
    <tableColumn id="1" xr3:uid="{3CFA4A1D-DAD3-4F26-9DCD-3B00A0984A23}" name="Player"/>
    <tableColumn id="2" xr3:uid="{14AEC44F-5595-418A-8966-64A44BAB7E28}" name="Team" dataDxfId="3"/>
    <tableColumn id="3" xr3:uid="{8AB6DF1A-ED87-4BCB-A70B-6CDBEF593F21}" name="G" dataDxfId="2"/>
    <tableColumn id="4" xr3:uid="{E25AA901-3F2B-41C2-BA8D-38C2954B3D61}" name="MPG" dataDxfId="1"/>
    <tableColumn id="5" xr3:uid="{1A311686-5989-4B6E-A0BB-C4271F4D7992}" name="Min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9BAC56-1061-411B-8532-EEA2F206C01E}" name="Table1" displayName="Table1" ref="A1:AD356" totalsRowShown="0">
  <autoFilter ref="A1:AD356" xr:uid="{88C80688-22F8-406C-BED4-F3F0652F6BB6}"/>
  <sortState ref="A2:AD356">
    <sortCondition ref="A1:A356"/>
  </sortState>
  <tableColumns count="30">
    <tableColumn id="1" xr3:uid="{3EAFA8B6-9BC1-490F-B6D5-B34D1BAB79E7}" name="Rk"/>
    <tableColumn id="2" xr3:uid="{86CB86E5-DCD3-4B01-A374-6D9537BEDFA5}" name="Player"/>
    <tableColumn id="3" xr3:uid="{E91E344B-1E19-4915-8623-1BFE95AA2DEA}" name="Pos"/>
    <tableColumn id="4" xr3:uid="{288AB6D7-0C3A-4317-BF30-80268C64ACC5}" name="Age"/>
    <tableColumn id="5" xr3:uid="{17B75590-6548-41B9-9178-F9285AF4B3B7}" name="Tm"/>
    <tableColumn id="6" xr3:uid="{75745B9B-37E8-4726-BB0A-3462CAEAAE35}" name="G"/>
    <tableColumn id="7" xr3:uid="{EB026EAB-3BAF-4B22-AD73-92A0FB77DF0B}" name="GS"/>
    <tableColumn id="8" xr3:uid="{894373B8-CA58-4E39-A868-565A3ECA0FA8}" name="MP"/>
    <tableColumn id="9" xr3:uid="{3C7E6B3D-64D7-4A39-86BC-7118AD5C3148}" name="FG"/>
    <tableColumn id="10" xr3:uid="{6CAC9EB8-E370-41A0-A4EC-60D505039A94}" name="FGA"/>
    <tableColumn id="11" xr3:uid="{CA5CD081-2C21-4568-9519-8CD4DF43416C}" name="FG%"/>
    <tableColumn id="12" xr3:uid="{7A5D99C7-D91D-4EB3-8DC5-72A9B1652D83}" name="3P"/>
    <tableColumn id="13" xr3:uid="{D3FF0B07-37B5-466D-AD1C-D47A39D0F3A5}" name="3PA"/>
    <tableColumn id="14" xr3:uid="{60E72138-B02D-49EF-822B-C4EE0AF32213}" name="3P%"/>
    <tableColumn id="15" xr3:uid="{1841D9D3-DB92-4DC0-B6F1-C21E2D5F704D}" name="2P"/>
    <tableColumn id="16" xr3:uid="{074EA780-D520-4C5D-9D59-5FA1EAACB236}" name="2PA"/>
    <tableColumn id="17" xr3:uid="{40735932-4B09-4826-8DC7-03A2E5AB9AAE}" name="2P%"/>
    <tableColumn id="18" xr3:uid="{AD69FA8A-1789-4E71-AFE2-BCCBB4204FD8}" name="FT"/>
    <tableColumn id="19" xr3:uid="{EC38AC27-7DFE-4BC4-85CE-77D3C24ACE23}" name="FTA"/>
    <tableColumn id="20" xr3:uid="{D00508D2-81E7-4876-91EB-37B24EA3077E}" name="FT%"/>
    <tableColumn id="21" xr3:uid="{25D2CB81-A5F1-4880-BBC0-E50DE6997DA6}" name="ORB"/>
    <tableColumn id="22" xr3:uid="{892CB84D-6E56-4AE2-AFF1-2613BFC92CA0}" name="DRB"/>
    <tableColumn id="23" xr3:uid="{D4506311-2ADF-47AF-AE40-CC889A93AF4E}" name="TRB"/>
    <tableColumn id="24" xr3:uid="{89519CB6-D8A1-4463-A2CB-0194C518A68D}" name="AST"/>
    <tableColumn id="25" xr3:uid="{D23A97F8-2497-4164-BB16-7EEB4D6B6341}" name="STL"/>
    <tableColumn id="26" xr3:uid="{433C2B64-D1B8-48C3-89A9-0D7524FA7F3E}" name="BLK"/>
    <tableColumn id="27" xr3:uid="{60DECD46-B910-4217-9E9F-6477133AC611}" name="TOV"/>
    <tableColumn id="28" xr3:uid="{4487627F-F776-44D9-94D6-35324AB05371}" name="PF"/>
    <tableColumn id="29" xr3:uid="{CA8A326B-738A-4259-8335-8484B98526F9}" name="PTS"/>
    <tableColumn id="30" xr3:uid="{539AEC77-E10E-4B7B-BC56-4550CABA11B4}" name="#NAME?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BDF8AA-BF1F-4DDA-A5DF-56206AEC153E}" name="Table2" displayName="Table2" ref="A1:AD479" totalsRowShown="0">
  <autoFilter ref="A1:AD479" xr:uid="{4CED3D11-A0CE-4C74-AE67-B4008DB90F91}"/>
  <tableColumns count="30">
    <tableColumn id="1" xr3:uid="{4CB676B9-3C5D-4065-8847-9CE8754472AF}" name="Rk"/>
    <tableColumn id="2" xr3:uid="{7538C6E4-FDC7-4AA7-9CC8-75613E88A12F}" name="Player"/>
    <tableColumn id="3" xr3:uid="{5749E307-7A06-4BE9-AB78-5CF50398770C}" name="Pos"/>
    <tableColumn id="4" xr3:uid="{5DD02068-77FA-44FD-80D2-C1E9EB0DBDE9}" name="Age"/>
    <tableColumn id="5" xr3:uid="{F146701E-FEEC-48E3-9FB8-AFE2A9E8F583}" name="Tm"/>
    <tableColumn id="6" xr3:uid="{F9080A71-6E70-4F96-A052-0584069913E4}" name="G"/>
    <tableColumn id="7" xr3:uid="{A7FF9D88-1415-484F-8164-A07914B22616}" name="GS"/>
    <tableColumn id="8" xr3:uid="{D8AD8970-FCD6-4E17-8BE8-192E602EE876}" name="MP"/>
    <tableColumn id="9" xr3:uid="{9AA6455B-D564-4D4F-B634-FFB5B9A097FD}" name="FG"/>
    <tableColumn id="10" xr3:uid="{038A85A5-A39F-43BC-A823-25EE44556278}" name="FGA"/>
    <tableColumn id="11" xr3:uid="{93BFE5D1-6D48-43EB-8829-2DEAF233D4A8}" name="FG%"/>
    <tableColumn id="12" xr3:uid="{91458D1B-8F7F-4447-8AC8-5870A770F9B9}" name="3P"/>
    <tableColumn id="13" xr3:uid="{E6BD975F-7ADE-4B50-8725-035A627206EC}" name="3PA"/>
    <tableColumn id="14" xr3:uid="{721B4BAA-DD55-40D4-9182-D466FDDAEE95}" name="3P%"/>
    <tableColumn id="15" xr3:uid="{E51FC2FD-CF8F-446D-957B-6AAA1F0AB116}" name="2P"/>
    <tableColumn id="16" xr3:uid="{182D425A-CEF8-455F-85D4-1B1B6918CCE1}" name="2PA"/>
    <tableColumn id="17" xr3:uid="{2FC8AF27-F8D9-4352-A383-A8DA9B7CA6E2}" name="2P%"/>
    <tableColumn id="18" xr3:uid="{EBAF840C-16A3-4AB5-9DDF-32152708804C}" name="FT"/>
    <tableColumn id="19" xr3:uid="{CA725979-8E53-4237-93EB-265ED1BD339B}" name="FTA"/>
    <tableColumn id="20" xr3:uid="{282B5EBC-AC9B-43E4-9E0B-6322850A24EE}" name="FT%"/>
    <tableColumn id="21" xr3:uid="{66CC7F60-CD66-4684-A70E-0CA9C7E6E604}" name="ORB"/>
    <tableColumn id="22" xr3:uid="{AD4C4F7C-B8E3-4A24-BBA5-DE571C13DCAF}" name="DRB"/>
    <tableColumn id="23" xr3:uid="{0E513863-F40A-4AE7-BE02-C7F8EB51A9B7}" name="TRB"/>
    <tableColumn id="24" xr3:uid="{D2728344-FD80-4626-8A67-4A2A0BFA1B9C}" name="AST"/>
    <tableColumn id="25" xr3:uid="{958E3545-B94B-4E87-A8F0-72B5ABD8F8E4}" name="STL"/>
    <tableColumn id="26" xr3:uid="{33D3EDFC-DB0B-4440-AD6A-CEEF400D03D1}" name="BLK"/>
    <tableColumn id="27" xr3:uid="{BDFAF704-9490-4113-BAAE-D5140C20C8CC}" name="TOV"/>
    <tableColumn id="28" xr3:uid="{429CD58B-5D0C-4557-BFF4-EEECEAC0D026}" name="PF"/>
    <tableColumn id="29" xr3:uid="{F5493FAE-76C5-4C2E-A5F0-6F85582F9B38}" name="PTS"/>
    <tableColumn id="30" xr3:uid="{3BAD310D-D993-4083-9B3C-35E286BD9F15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0C260-4E47-4CAC-BE93-6F33DF268B5B}">
  <dimension ref="A1:Z154"/>
  <sheetViews>
    <sheetView topLeftCell="B1" workbookViewId="0">
      <selection activeCell="O19" sqref="K4:O19"/>
    </sheetView>
  </sheetViews>
  <sheetFormatPr defaultRowHeight="15" x14ac:dyDescent="0.25"/>
  <cols>
    <col min="1" max="1" width="9.7109375" style="23" customWidth="1"/>
    <col min="2" max="2" width="23.7109375" style="23" customWidth="1"/>
    <col min="3" max="12" width="9.140625" style="23"/>
    <col min="13" max="13" width="10.28515625" style="23" customWidth="1"/>
    <col min="14" max="14" width="9.140625" style="23"/>
    <col min="15" max="15" width="21.7109375" style="23" customWidth="1"/>
    <col min="16" max="16384" width="9.140625" style="23"/>
  </cols>
  <sheetData>
    <row r="1" spans="1:26" x14ac:dyDescent="0.25">
      <c r="A1" s="22" t="s">
        <v>1036</v>
      </c>
      <c r="N1" s="24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6"/>
    </row>
    <row r="2" spans="1:26" x14ac:dyDescent="0.25">
      <c r="A2" s="23" t="s">
        <v>1033</v>
      </c>
      <c r="B2" s="23" t="s">
        <v>1</v>
      </c>
      <c r="C2" s="27" t="s">
        <v>1050</v>
      </c>
      <c r="D2" s="27" t="s">
        <v>11</v>
      </c>
      <c r="E2" s="27" t="s">
        <v>19</v>
      </c>
      <c r="F2" s="27" t="s">
        <v>22</v>
      </c>
      <c r="G2" s="27" t="s">
        <v>23</v>
      </c>
      <c r="H2" s="27" t="s">
        <v>24</v>
      </c>
      <c r="I2" s="27" t="s">
        <v>25</v>
      </c>
      <c r="J2" s="27" t="s">
        <v>26</v>
      </c>
      <c r="K2" s="27" t="s">
        <v>28</v>
      </c>
      <c r="L2" s="28" t="s">
        <v>1032</v>
      </c>
      <c r="M2" s="29" t="s">
        <v>1037</v>
      </c>
      <c r="N2" s="26"/>
      <c r="P2" s="30"/>
      <c r="Q2" s="30"/>
      <c r="R2" s="30"/>
      <c r="S2" s="30"/>
      <c r="T2" s="30"/>
      <c r="U2" s="30"/>
      <c r="V2" s="30"/>
      <c r="W2" s="30"/>
      <c r="X2" s="30"/>
      <c r="Y2" s="30"/>
      <c r="Z2" s="26"/>
    </row>
    <row r="3" spans="1:26" x14ac:dyDescent="0.25">
      <c r="A3" s="23" t="s">
        <v>73</v>
      </c>
      <c r="B3" s="31" t="s">
        <v>936</v>
      </c>
      <c r="C3" s="32">
        <f>VLOOKUP($B3,'Z-Scores Table'!$A$2:$S$312,6,FALSE)</f>
        <v>2.4087810419345401</v>
      </c>
      <c r="D3" s="32">
        <f>VLOOKUP($B3,'Z-Scores Table'!$A$2:$S$312,7,FALSE)</f>
        <v>1.3675739618573559</v>
      </c>
      <c r="E3" s="32">
        <f>VLOOKUP($B3,'Z-Scores Table'!$A$2:$S$312,8,FALSE)</f>
        <v>1.6655586615114482</v>
      </c>
      <c r="F3" s="32">
        <f>VLOOKUP($B3,'Z-Scores Table'!$A$2:$S$312,9,FALSE)</f>
        <v>0.78080325934875194</v>
      </c>
      <c r="G3" s="32">
        <f>VLOOKUP($B3,'Z-Scores Table'!$A$2:$S$312,10,FALSE)</f>
        <v>1.4987337514470789</v>
      </c>
      <c r="H3" s="32">
        <f>VLOOKUP($B3,'Z-Scores Table'!$A$2:$S$312,11,FALSE)</f>
        <v>0.45330772759979215</v>
      </c>
      <c r="I3" s="32">
        <f>VLOOKUP($B3,'Z-Scores Table'!$A$2:$S$312,12,FALSE)</f>
        <v>1.6444087944908976</v>
      </c>
      <c r="J3" s="32">
        <f>VLOOKUP($B3,'Z-Scores Table'!$A$2:$S$312,13,FALSE)</f>
        <v>-1.6284511121891629</v>
      </c>
      <c r="K3" s="32">
        <f>VLOOKUP($B3,'Z-Scores Table'!$A$2:$S$312,14,FALSE)</f>
        <v>2.2474167588433618</v>
      </c>
      <c r="L3" s="32">
        <f>VLOOKUP($B3,'Z-Scores Table'!$A$2:$S$312,15,FALSE)</f>
        <v>10.438132844844066</v>
      </c>
      <c r="M3" s="23">
        <v>1</v>
      </c>
      <c r="N3" s="26"/>
      <c r="O3" s="25"/>
      <c r="P3" s="33"/>
      <c r="Q3" s="33"/>
      <c r="R3" s="33"/>
      <c r="S3" s="33"/>
      <c r="T3" s="33"/>
      <c r="U3" s="33"/>
      <c r="V3" s="33"/>
      <c r="W3" s="33"/>
      <c r="X3" s="33"/>
      <c r="Y3" s="33"/>
      <c r="Z3" s="26"/>
    </row>
    <row r="4" spans="1:26" x14ac:dyDescent="0.25">
      <c r="A4" s="23" t="s">
        <v>31</v>
      </c>
      <c r="B4" s="31" t="s">
        <v>834</v>
      </c>
      <c r="C4" s="32">
        <f>VLOOKUP($B4,'Z-Scores Table'!$A$2:$S$312,6,FALSE)</f>
        <v>0.40278720319185962</v>
      </c>
      <c r="D4" s="32">
        <f>VLOOKUP($B4,'Z-Scores Table'!$A$2:$S$312,7,FALSE)</f>
        <v>0.37163879762409446</v>
      </c>
      <c r="E4" s="32">
        <f>VLOOKUP($B4,'Z-Scores Table'!$A$2:$S$312,8,FALSE)</f>
        <v>2.8567862197898948</v>
      </c>
      <c r="F4" s="32">
        <f>VLOOKUP($B4,'Z-Scores Table'!$A$2:$S$312,9,FALSE)</f>
        <v>1.1947353173891919</v>
      </c>
      <c r="G4" s="32">
        <f>VLOOKUP($B4,'Z-Scores Table'!$A$2:$S$312,10,FALSE)</f>
        <v>2.5375715322836396</v>
      </c>
      <c r="H4" s="32">
        <f>VLOOKUP($B4,'Z-Scores Table'!$A$2:$S$312,11,FALSE)</f>
        <v>2.1715827033884714</v>
      </c>
      <c r="I4" s="32">
        <f>VLOOKUP($B4,'Z-Scores Table'!$A$2:$S$312,12,FALSE)</f>
        <v>3.4048771574494907E-3</v>
      </c>
      <c r="J4" s="32">
        <f>VLOOKUP($B4,'Z-Scores Table'!$A$2:$S$312,13,FALSE)</f>
        <v>-1.2420150888635564</v>
      </c>
      <c r="K4" s="32">
        <f>VLOOKUP($B4,'Z-Scores Table'!$A$2:$S$312,14,FALSE)</f>
        <v>2.1699196743758695</v>
      </c>
      <c r="L4" s="32">
        <f>VLOOKUP($B4,'Z-Scores Table'!$A$2:$S$312,15,FALSE)</f>
        <v>10.466411236336914</v>
      </c>
      <c r="M4" s="23">
        <v>1</v>
      </c>
      <c r="N4" s="26"/>
      <c r="O4" s="25"/>
      <c r="P4" s="33"/>
      <c r="Q4" s="33"/>
      <c r="R4" s="33"/>
      <c r="S4" s="33"/>
      <c r="T4" s="33"/>
      <c r="U4" s="33"/>
      <c r="V4" s="33"/>
      <c r="W4" s="33"/>
      <c r="X4" s="33"/>
      <c r="Y4" s="33"/>
      <c r="Z4" s="26"/>
    </row>
    <row r="5" spans="1:26" x14ac:dyDescent="0.25">
      <c r="A5" s="23" t="s">
        <v>52</v>
      </c>
      <c r="B5" s="34" t="s">
        <v>719</v>
      </c>
      <c r="C5" s="32">
        <f>VLOOKUP($B5,'Z-Scores Table'!$A$2:$S$312,6,FALSE)</f>
        <v>2.9027534559728729</v>
      </c>
      <c r="D5" s="32">
        <f>VLOOKUP($B5,'Z-Scores Table'!$A$2:$S$312,7,FALSE)</f>
        <v>1.0040727047697633</v>
      </c>
      <c r="E5" s="32">
        <f>VLOOKUP($B5,'Z-Scores Table'!$A$2:$S$312,8,FALSE)</f>
        <v>1.9191076906236264</v>
      </c>
      <c r="F5" s="32">
        <f>VLOOKUP($B5,'Z-Scores Table'!$A$2:$S$312,9,FALSE)</f>
        <v>1.789268031730336</v>
      </c>
      <c r="G5" s="32">
        <f>VLOOKUP($B5,'Z-Scores Table'!$A$2:$S$312,10,FALSE)</f>
        <v>1.7241328248442955</v>
      </c>
      <c r="H5" s="32">
        <f>VLOOKUP($B5,'Z-Scores Table'!$A$2:$S$312,11,FALSE)</f>
        <v>0.1509956047925578</v>
      </c>
      <c r="I5" s="32">
        <f>VLOOKUP($B5,'Z-Scores Table'!$A$2:$S$312,12,FALSE)</f>
        <v>2.8920160900640348</v>
      </c>
      <c r="J5" s="32">
        <f>VLOOKUP($B5,'Z-Scores Table'!$A$2:$S$312,13,FALSE)</f>
        <v>-1.1273915539202408</v>
      </c>
      <c r="K5" s="32">
        <f>VLOOKUP($B5,'Z-Scores Table'!$A$2:$S$312,14,FALSE)</f>
        <v>1.8900473934457631</v>
      </c>
      <c r="L5" s="32">
        <f>VLOOKUP($B5,'Z-Scores Table'!$A$2:$S$312,15,FALSE)</f>
        <v>13.14500224232301</v>
      </c>
      <c r="M5" s="23">
        <v>1</v>
      </c>
      <c r="N5" s="26"/>
      <c r="O5" s="25"/>
      <c r="P5" s="33"/>
      <c r="Q5" s="33"/>
      <c r="R5" s="33"/>
      <c r="S5" s="33"/>
      <c r="T5" s="33"/>
      <c r="U5" s="33"/>
      <c r="V5" s="33"/>
      <c r="W5" s="33"/>
      <c r="X5" s="33"/>
      <c r="Y5" s="33"/>
      <c r="Z5" s="26"/>
    </row>
    <row r="6" spans="1:26" x14ac:dyDescent="0.25">
      <c r="A6" s="23" t="s">
        <v>27</v>
      </c>
      <c r="B6" s="31" t="s">
        <v>860</v>
      </c>
      <c r="C6" s="32">
        <f>VLOOKUP($B6,'Z-Scores Table'!$A$2:$S$312,6,FALSE)</f>
        <v>-0.21290258491198588</v>
      </c>
      <c r="D6" s="32">
        <f>VLOOKUP($B6,'Z-Scores Table'!$A$2:$S$312,7,FALSE)</f>
        <v>1.6472288492464535</v>
      </c>
      <c r="E6" s="32">
        <f>VLOOKUP($B6,'Z-Scores Table'!$A$2:$S$312,8,FALSE)</f>
        <v>0.47244972856750606</v>
      </c>
      <c r="F6" s="32">
        <f>VLOOKUP($B6,'Z-Scores Table'!$A$2:$S$312,9,FALSE)</f>
        <v>1.1479112697692133</v>
      </c>
      <c r="G6" s="32">
        <f>VLOOKUP($B6,'Z-Scores Table'!$A$2:$S$312,10,FALSE)</f>
        <v>0.13800224716890414</v>
      </c>
      <c r="H6" s="32">
        <f>VLOOKUP($B6,'Z-Scores Table'!$A$2:$S$312,11,FALSE)</f>
        <v>0.43542341245031513</v>
      </c>
      <c r="I6" s="32">
        <f>VLOOKUP($B6,'Z-Scores Table'!$A$2:$S$312,12,FALSE)</f>
        <v>3.6199159831050309</v>
      </c>
      <c r="J6" s="32">
        <f>VLOOKUP($B6,'Z-Scores Table'!$A$2:$S$312,13,FALSE)</f>
        <v>-1.367326312684126</v>
      </c>
      <c r="K6" s="32">
        <f>VLOOKUP($B6,'Z-Scores Table'!$A$2:$S$312,14,FALSE)</f>
        <v>1.8954982327697893</v>
      </c>
      <c r="L6" s="32">
        <f>VLOOKUP($B6,'Z-Scores Table'!$A$2:$S$312,15,FALSE)</f>
        <v>7.7762008254811006</v>
      </c>
      <c r="M6" s="23">
        <v>1</v>
      </c>
      <c r="N6" s="26"/>
      <c r="O6" s="25"/>
      <c r="P6" s="33"/>
      <c r="Q6" s="33"/>
      <c r="R6" s="33"/>
      <c r="S6" s="33"/>
      <c r="T6" s="33"/>
      <c r="U6" s="33"/>
      <c r="V6" s="33"/>
      <c r="W6" s="33"/>
      <c r="X6" s="33"/>
      <c r="Y6" s="33"/>
      <c r="Z6" s="26"/>
    </row>
    <row r="7" spans="1:26" x14ac:dyDescent="0.25">
      <c r="A7" s="23" t="s">
        <v>38</v>
      </c>
      <c r="B7" s="35" t="s">
        <v>681</v>
      </c>
      <c r="C7" s="32">
        <f>VLOOKUP($B7,'Z-Scores Table'!$A$2:$S$312,6,FALSE)</f>
        <v>0.7304019502306951</v>
      </c>
      <c r="D7" s="32">
        <f>VLOOKUP($B7,'Z-Scores Table'!$A$2:$S$312,7,FALSE)</f>
        <v>-0.56816005422672167</v>
      </c>
      <c r="E7" s="32">
        <f>VLOOKUP($B7,'Z-Scores Table'!$A$2:$S$312,8,FALSE)</f>
        <v>6.3759681563677936E-2</v>
      </c>
      <c r="F7" s="32">
        <f>VLOOKUP($B7,'Z-Scores Table'!$A$2:$S$312,9,FALSE)</f>
        <v>0.13170190045073729</v>
      </c>
      <c r="G7" s="32">
        <f>VLOOKUP($B7,'Z-Scores Table'!$A$2:$S$312,10,FALSE)</f>
        <v>-0.14209701382129084</v>
      </c>
      <c r="H7" s="32">
        <f>VLOOKUP($B7,'Z-Scores Table'!$A$2:$S$312,11,FALSE)</f>
        <v>2.439897554821532</v>
      </c>
      <c r="I7" s="32">
        <f>VLOOKUP($B7,'Z-Scores Table'!$A$2:$S$312,12,FALSE)</f>
        <v>0.46824255827194211</v>
      </c>
      <c r="J7" s="32">
        <f>VLOOKUP($B7,'Z-Scores Table'!$A$2:$S$312,13,FALSE)</f>
        <v>2.1277144249909126E-2</v>
      </c>
      <c r="K7" s="32">
        <f>VLOOKUP($B7,'Z-Scores Table'!$A$2:$S$312,14,FALSE)</f>
        <v>0.12326656924665734</v>
      </c>
      <c r="L7" s="32">
        <f>VLOOKUP($B7,'Z-Scores Table'!$A$2:$S$312,15,FALSE)</f>
        <v>3.2682902907871387</v>
      </c>
      <c r="M7" s="23">
        <v>1</v>
      </c>
      <c r="N7" s="26"/>
      <c r="O7" s="25"/>
      <c r="P7" s="33"/>
      <c r="Q7" s="33"/>
      <c r="R7" s="33"/>
      <c r="S7" s="33"/>
      <c r="T7" s="33"/>
      <c r="U7" s="33"/>
      <c r="V7" s="33"/>
      <c r="W7" s="33"/>
      <c r="X7" s="33"/>
      <c r="Y7" s="33"/>
      <c r="Z7" s="26"/>
    </row>
    <row r="8" spans="1:26" x14ac:dyDescent="0.25">
      <c r="A8" s="23" t="s">
        <v>1038</v>
      </c>
      <c r="B8" s="34" t="s">
        <v>722</v>
      </c>
      <c r="C8" s="32">
        <f>VLOOKUP($B8,'Z-Scores Table'!$A$2:$S$312,6,FALSE)</f>
        <v>1.8635309597472305</v>
      </c>
      <c r="D8" s="32">
        <f>VLOOKUP($B8,'Z-Scores Table'!$A$2:$S$312,7,FALSE)</f>
        <v>2.7523757237041728</v>
      </c>
      <c r="E8" s="32">
        <f>VLOOKUP($B8,'Z-Scores Table'!$A$2:$S$312,8,FALSE)</f>
        <v>0.58414955074038055</v>
      </c>
      <c r="F8" s="32">
        <f>VLOOKUP($B8,'Z-Scores Table'!$A$2:$S$312,9,FALSE)</f>
        <v>0.80073314525591943</v>
      </c>
      <c r="G8" s="32">
        <f>VLOOKUP($B8,'Z-Scores Table'!$A$2:$S$312,10,FALSE)</f>
        <v>8.8438566159186785E-2</v>
      </c>
      <c r="H8" s="32">
        <f>VLOOKUP($B8,'Z-Scores Table'!$A$2:$S$312,11,FALSE)</f>
        <v>0.33502542126403551</v>
      </c>
      <c r="I8" s="32">
        <f>VLOOKUP($B8,'Z-Scores Table'!$A$2:$S$312,12,FALSE)</f>
        <v>1.5020057189155838</v>
      </c>
      <c r="J8" s="32">
        <f>VLOOKUP($B8,'Z-Scores Table'!$A$2:$S$312,13,FALSE)</f>
        <v>-0.72055109852473898</v>
      </c>
      <c r="K8" s="32">
        <f>VLOOKUP($B8,'Z-Scores Table'!$A$2:$S$312,14,FALSE)</f>
        <v>2.0666481664375733</v>
      </c>
      <c r="L8" s="32">
        <f>VLOOKUP($B8,'Z-Scores Table'!$A$2:$S$312,15,FALSE)</f>
        <v>9.2723561536993433</v>
      </c>
      <c r="M8" s="23">
        <v>1</v>
      </c>
      <c r="N8" s="26"/>
      <c r="O8" s="25"/>
      <c r="P8" s="33"/>
      <c r="Q8" s="33"/>
      <c r="R8" s="33"/>
      <c r="S8" s="33"/>
      <c r="T8" s="33"/>
      <c r="U8" s="33"/>
      <c r="V8" s="33"/>
      <c r="W8" s="33"/>
      <c r="X8" s="33"/>
      <c r="Y8" s="33"/>
      <c r="Z8" s="26"/>
    </row>
    <row r="9" spans="1:26" x14ac:dyDescent="0.25">
      <c r="A9" s="23" t="s">
        <v>1039</v>
      </c>
      <c r="B9" s="34" t="s">
        <v>904</v>
      </c>
      <c r="C9" s="32">
        <f>VLOOKUP($B9,'Z-Scores Table'!$A$2:$S$312,6,FALSE)</f>
        <v>-0.85563303181637917</v>
      </c>
      <c r="D9" s="32">
        <f>VLOOKUP($B9,'Z-Scores Table'!$A$2:$S$312,7,FALSE)</f>
        <v>1.5326911321864194</v>
      </c>
      <c r="E9" s="32">
        <f>VLOOKUP($B9,'Z-Scores Table'!$A$2:$S$312,8,FALSE)</f>
        <v>0.49495171176430613</v>
      </c>
      <c r="F9" s="32">
        <f>VLOOKUP($B9,'Z-Scores Table'!$A$2:$S$312,9,FALSE)</f>
        <v>1.3026089780374885</v>
      </c>
      <c r="G9" s="32">
        <f>VLOOKUP($B9,'Z-Scores Table'!$A$2:$S$312,10,FALSE)</f>
        <v>-0.20299369869105768</v>
      </c>
      <c r="H9" s="32">
        <f>VLOOKUP($B9,'Z-Scores Table'!$A$2:$S$312,11,FALSE)</f>
        <v>2.2663318130557788</v>
      </c>
      <c r="I9" s="32">
        <f>VLOOKUP($B9,'Z-Scores Table'!$A$2:$S$312,12,FALSE)</f>
        <v>1.8314984566563981</v>
      </c>
      <c r="J9" s="32">
        <f>VLOOKUP($B9,'Z-Scores Table'!$A$2:$S$312,13,FALSE)</f>
        <v>-1.0300769420388358</v>
      </c>
      <c r="K9" s="32">
        <f>VLOOKUP($B9,'Z-Scores Table'!$A$2:$S$312,14,FALSE)</f>
        <v>0.41709154198077603</v>
      </c>
      <c r="L9" s="32">
        <f>VLOOKUP($B9,'Z-Scores Table'!$A$2:$S$312,15,FALSE)</f>
        <v>5.7564699611348944</v>
      </c>
      <c r="M9" s="23">
        <v>1</v>
      </c>
      <c r="N9" s="26"/>
      <c r="O9" s="25"/>
      <c r="P9" s="33"/>
      <c r="Q9" s="33"/>
      <c r="R9" s="33"/>
      <c r="S9" s="33"/>
      <c r="T9" s="33"/>
      <c r="U9" s="33"/>
      <c r="V9" s="33"/>
      <c r="W9" s="33"/>
      <c r="X9" s="33"/>
      <c r="Y9" s="33"/>
      <c r="Z9" s="26"/>
    </row>
    <row r="10" spans="1:26" ht="15.75" thickBot="1" x14ac:dyDescent="0.3">
      <c r="B10" s="36"/>
      <c r="C10" s="37"/>
      <c r="D10" s="37"/>
      <c r="E10" s="37"/>
      <c r="F10" s="37"/>
      <c r="G10" s="37"/>
      <c r="H10" s="37"/>
      <c r="I10" s="37"/>
      <c r="J10" s="37"/>
      <c r="K10" s="37"/>
      <c r="L10" s="37"/>
      <c r="N10" s="26"/>
      <c r="O10" s="25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26"/>
    </row>
    <row r="11" spans="1:26" ht="15.75" thickTop="1" x14ac:dyDescent="0.25">
      <c r="B11" s="31" t="s">
        <v>1035</v>
      </c>
      <c r="C11" s="32">
        <f>SUM(IFERROR(C3, 0), IFERROR(C4, 0), IFERROR(C5, 0), IFERROR(C6, 0), IFERROR(C7, 0), IFERROR(C8, 0), IFERROR(C9, 0))</f>
        <v>7.2397189943488334</v>
      </c>
      <c r="D11" s="32">
        <f t="shared" ref="D11:L11" si="0">SUM(IFERROR(D3, 0), IFERROR(D4, 0), IFERROR(D5, 0), IFERROR(D6, 0), IFERROR(D7, 0), IFERROR(D8, 0), IFERROR(D9, 0))</f>
        <v>8.1074211151615376</v>
      </c>
      <c r="E11" s="32">
        <f t="shared" si="0"/>
        <v>8.0567632445608393</v>
      </c>
      <c r="F11" s="32">
        <f t="shared" si="0"/>
        <v>7.1477619019816387</v>
      </c>
      <c r="G11" s="32">
        <f t="shared" si="0"/>
        <v>5.6417882093907572</v>
      </c>
      <c r="H11" s="32">
        <f t="shared" si="0"/>
        <v>8.2525642373724821</v>
      </c>
      <c r="I11" s="32">
        <f t="shared" si="0"/>
        <v>11.961492478661338</v>
      </c>
      <c r="J11" s="32">
        <f t="shared" si="0"/>
        <v>-7.0945349639707516</v>
      </c>
      <c r="K11" s="32">
        <f t="shared" si="0"/>
        <v>10.809888337099792</v>
      </c>
      <c r="L11" s="32">
        <f t="shared" si="0"/>
        <v>60.122863554606461</v>
      </c>
      <c r="N11" s="26"/>
      <c r="O11" s="25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26"/>
    </row>
    <row r="12" spans="1:26" x14ac:dyDescent="0.25">
      <c r="A12" s="23" t="s">
        <v>1034</v>
      </c>
      <c r="B12" s="31" t="s">
        <v>689</v>
      </c>
      <c r="C12" s="32">
        <f>VLOOKUP($B12,'Z-Scores Table'!$A$2:$S$312,6,FALSE)</f>
        <v>-0.37586461868023707</v>
      </c>
      <c r="D12" s="32">
        <f>VLOOKUP($B12,'Z-Scores Table'!$A$2:$S$312,7,FALSE)</f>
        <v>0.59977191759997162</v>
      </c>
      <c r="E12" s="32">
        <f>VLOOKUP($B12,'Z-Scores Table'!$A$2:$S$312,8,FALSE)</f>
        <v>0.40067391300310834</v>
      </c>
      <c r="F12" s="32">
        <f>VLOOKUP($B12,'Z-Scores Table'!$A$2:$S$312,9,FALSE)</f>
        <v>1.2691309397473451</v>
      </c>
      <c r="G12" s="32">
        <f>VLOOKUP($B12,'Z-Scores Table'!$A$2:$S$312,10,FALSE)</f>
        <v>1.9736841980243127</v>
      </c>
      <c r="H12" s="32">
        <f>VLOOKUP($B12,'Z-Scores Table'!$A$2:$S$312,11,FALSE)</f>
        <v>1.9829865085758525</v>
      </c>
      <c r="I12" s="32">
        <f>VLOOKUP($B12,'Z-Scores Table'!$A$2:$S$312,12,FALSE)</f>
        <v>1.0768731654416159</v>
      </c>
      <c r="J12" s="32">
        <f>VLOOKUP($B12,'Z-Scores Table'!$A$2:$S$312,13,FALSE)</f>
        <v>-1.9824730369445775</v>
      </c>
      <c r="K12" s="32">
        <f>VLOOKUP($B12,'Z-Scores Table'!$A$2:$S$312,14,FALSE)</f>
        <v>1.748959397432361</v>
      </c>
      <c r="L12" s="32">
        <f>VLOOKUP($B12,'Z-Scores Table'!$A$2:$S$312,15,FALSE)</f>
        <v>6.6937423841997523</v>
      </c>
      <c r="M12" s="23">
        <v>1</v>
      </c>
      <c r="N12" s="26"/>
      <c r="O12" s="25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26"/>
    </row>
    <row r="13" spans="1:26" x14ac:dyDescent="0.25">
      <c r="A13" s="23" t="s">
        <v>1034</v>
      </c>
      <c r="B13" s="31" t="s">
        <v>766</v>
      </c>
      <c r="C13" s="32">
        <f>VLOOKUP($B13,'Z-Scores Table'!$A$2:$S$312,6,FALSE)</f>
        <v>-0.18759762366168664</v>
      </c>
      <c r="D13" s="32">
        <f>VLOOKUP($B13,'Z-Scores Table'!$A$2:$S$312,7,FALSE)</f>
        <v>0.11499741111883947</v>
      </c>
      <c r="E13" s="32">
        <f>VLOOKUP($B13,'Z-Scores Table'!$A$2:$S$312,8,FALSE)</f>
        <v>-0.17497709369038145</v>
      </c>
      <c r="F13" s="32">
        <f>VLOOKUP($B13,'Z-Scores Table'!$A$2:$S$312,9,FALSE)</f>
        <v>2.0654938035256465</v>
      </c>
      <c r="G13" s="32">
        <f>VLOOKUP($B13,'Z-Scores Table'!$A$2:$S$312,10,FALSE)</f>
        <v>1.558075668288051</v>
      </c>
      <c r="H13" s="32">
        <f>VLOOKUP($B13,'Z-Scores Table'!$A$2:$S$312,11,FALSE)</f>
        <v>1.6447114174041195</v>
      </c>
      <c r="I13" s="32">
        <f>VLOOKUP($B13,'Z-Scores Table'!$A$2:$S$312,12,FALSE)</f>
        <v>0.42350837629395227</v>
      </c>
      <c r="J13" s="32">
        <f>VLOOKUP($B13,'Z-Scores Table'!$A$2:$S$312,13,FALSE)</f>
        <v>-0.22170879124865125</v>
      </c>
      <c r="K13" s="32">
        <f>VLOOKUP($B13,'Z-Scores Table'!$A$2:$S$312,14,FALSE)</f>
        <v>-0.31595210367385529</v>
      </c>
      <c r="L13" s="32">
        <f>VLOOKUP($B13,'Z-Scores Table'!$A$2:$S$312,15,FALSE)</f>
        <v>4.9065510643560337</v>
      </c>
      <c r="M13" s="23">
        <v>1</v>
      </c>
      <c r="N13" s="26"/>
      <c r="O13" s="25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26"/>
    </row>
    <row r="14" spans="1:26" x14ac:dyDescent="0.25">
      <c r="A14" s="23" t="s">
        <v>1034</v>
      </c>
      <c r="B14" s="31" t="s">
        <v>808</v>
      </c>
      <c r="C14" s="32">
        <f>VLOOKUP($B14,'Z-Scores Table'!$A$2:$S$312,6,FALSE)</f>
        <v>1.5268772101055341</v>
      </c>
      <c r="D14" s="32">
        <f>VLOOKUP($B14,'Z-Scores Table'!$A$2:$S$312,7,FALSE)</f>
        <v>0.40217162601247408</v>
      </c>
      <c r="E14" s="32">
        <f>VLOOKUP($B14,'Z-Scores Table'!$A$2:$S$312,8,FALSE)</f>
        <v>-0.30643525873865229</v>
      </c>
      <c r="F14" s="32">
        <f>VLOOKUP($B14,'Z-Scores Table'!$A$2:$S$312,9,FALSE)</f>
        <v>0.45682562379683561</v>
      </c>
      <c r="G14" s="32">
        <f>VLOOKUP($B14,'Z-Scores Table'!$A$2:$S$312,10,FALSE)</f>
        <v>0.51231297634749629</v>
      </c>
      <c r="H14" s="32">
        <f>VLOOKUP($B14,'Z-Scores Table'!$A$2:$S$312,11,FALSE)</f>
        <v>0.56675904906522445</v>
      </c>
      <c r="I14" s="32">
        <f>VLOOKUP($B14,'Z-Scores Table'!$A$2:$S$312,12,FALSE)</f>
        <v>-0.13848772995904807</v>
      </c>
      <c r="J14" s="32">
        <f>VLOOKUP($B14,'Z-Scores Table'!$A$2:$S$312,13,FALSE)</f>
        <v>-0.89100508433414272</v>
      </c>
      <c r="K14" s="32">
        <f>VLOOKUP($B14,'Z-Scores Table'!$A$2:$S$312,14,FALSE)</f>
        <v>1.0577894384896391</v>
      </c>
      <c r="L14" s="32">
        <f>VLOOKUP($B14,'Z-Scores Table'!$A$2:$S$312,15,FALSE)</f>
        <v>3.1868078507853612</v>
      </c>
      <c r="M14" s="23">
        <v>1</v>
      </c>
      <c r="N14" s="26"/>
      <c r="O14" s="25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26"/>
    </row>
    <row r="15" spans="1:26" x14ac:dyDescent="0.25">
      <c r="A15" s="23" t="s">
        <v>1034</v>
      </c>
      <c r="B15" s="31" t="s">
        <v>681</v>
      </c>
      <c r="C15" s="32">
        <f>VLOOKUP($B15,'Z-Scores Table'!$A$2:$S$312,6,FALSE)</f>
        <v>0.7304019502306951</v>
      </c>
      <c r="D15" s="32">
        <f>VLOOKUP($B15,'Z-Scores Table'!$A$2:$S$312,7,FALSE)</f>
        <v>-0.56816005422672167</v>
      </c>
      <c r="E15" s="32">
        <f>VLOOKUP($B15,'Z-Scores Table'!$A$2:$S$312,8,FALSE)</f>
        <v>6.3759681563677936E-2</v>
      </c>
      <c r="F15" s="32">
        <f>VLOOKUP($B15,'Z-Scores Table'!$A$2:$S$312,9,FALSE)</f>
        <v>0.13170190045073729</v>
      </c>
      <c r="G15" s="32">
        <f>VLOOKUP($B15,'Z-Scores Table'!$A$2:$S$312,10,FALSE)</f>
        <v>-0.14209701382129084</v>
      </c>
      <c r="H15" s="32">
        <f>VLOOKUP($B15,'Z-Scores Table'!$A$2:$S$312,11,FALSE)</f>
        <v>2.439897554821532</v>
      </c>
      <c r="I15" s="32">
        <f>VLOOKUP($B15,'Z-Scores Table'!$A$2:$S$312,12,FALSE)</f>
        <v>0.46824255827194211</v>
      </c>
      <c r="J15" s="32">
        <f>VLOOKUP($B15,'Z-Scores Table'!$A$2:$S$312,13,FALSE)</f>
        <v>2.1277144249909126E-2</v>
      </c>
      <c r="K15" s="32">
        <f>VLOOKUP($B15,'Z-Scores Table'!$A$2:$S$312,14,FALSE)</f>
        <v>0.12326656924665734</v>
      </c>
      <c r="L15" s="32">
        <f>VLOOKUP($B15,'Z-Scores Table'!$A$2:$S$312,15,FALSE)</f>
        <v>3.2682902907871387</v>
      </c>
      <c r="M15" s="23">
        <v>1</v>
      </c>
      <c r="N15" s="26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6"/>
    </row>
    <row r="16" spans="1:26" x14ac:dyDescent="0.25">
      <c r="A16" s="23" t="s">
        <v>1034</v>
      </c>
      <c r="B16" s="31" t="s">
        <v>909</v>
      </c>
      <c r="C16" s="32" t="e">
        <f>VLOOKUP($B16,'Z-Scores Table'!$A$2:$S$312,6,FALSE)</f>
        <v>#N/A</v>
      </c>
      <c r="D16" s="32" t="e">
        <f>VLOOKUP($B16,'Z-Scores Table'!$A$2:$S$312,7,FALSE)</f>
        <v>#N/A</v>
      </c>
      <c r="E16" s="32" t="e">
        <f>VLOOKUP($B16,'Z-Scores Table'!$A$2:$S$312,8,FALSE)</f>
        <v>#N/A</v>
      </c>
      <c r="F16" s="32" t="e">
        <f>VLOOKUP($B16,'Z-Scores Table'!$A$2:$S$312,9,FALSE)</f>
        <v>#N/A</v>
      </c>
      <c r="G16" s="32" t="e">
        <f>VLOOKUP($B16,'Z-Scores Table'!$A$2:$S$312,10,FALSE)</f>
        <v>#N/A</v>
      </c>
      <c r="H16" s="32" t="e">
        <f>VLOOKUP($B16,'Z-Scores Table'!$A$2:$S$312,11,FALSE)</f>
        <v>#N/A</v>
      </c>
      <c r="I16" s="32" t="e">
        <f>VLOOKUP($B16,'Z-Scores Table'!$A$2:$S$312,12,FALSE)</f>
        <v>#N/A</v>
      </c>
      <c r="J16" s="32" t="e">
        <f>VLOOKUP($B16,'Z-Scores Table'!$A$2:$S$312,13,FALSE)</f>
        <v>#N/A</v>
      </c>
      <c r="K16" s="32" t="e">
        <f>VLOOKUP($B16,'Z-Scores Table'!$A$2:$S$312,14,FALSE)</f>
        <v>#N/A</v>
      </c>
      <c r="L16" s="32" t="e">
        <f>VLOOKUP($B16,'Z-Scores Table'!$A$2:$S$312,15,FALSE)</f>
        <v>#N/A</v>
      </c>
      <c r="M16" s="23">
        <v>1</v>
      </c>
      <c r="N16" s="24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6"/>
    </row>
    <row r="17" spans="1:26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26"/>
      <c r="O17" s="25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26"/>
    </row>
    <row r="18" spans="1:26" x14ac:dyDescent="0.25">
      <c r="A18" s="22" t="s">
        <v>1049</v>
      </c>
      <c r="N18" s="26"/>
      <c r="O18" s="25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26"/>
    </row>
    <row r="19" spans="1:26" x14ac:dyDescent="0.25">
      <c r="A19" s="23" t="s">
        <v>1033</v>
      </c>
      <c r="B19" s="23" t="s">
        <v>1</v>
      </c>
      <c r="C19" s="27" t="s">
        <v>10</v>
      </c>
      <c r="D19" s="27" t="s">
        <v>11</v>
      </c>
      <c r="E19" s="27" t="s">
        <v>19</v>
      </c>
      <c r="F19" s="27" t="s">
        <v>22</v>
      </c>
      <c r="G19" s="27" t="s">
        <v>23</v>
      </c>
      <c r="H19" s="27" t="s">
        <v>24</v>
      </c>
      <c r="I19" s="27" t="s">
        <v>25</v>
      </c>
      <c r="J19" s="27" t="s">
        <v>26</v>
      </c>
      <c r="K19" s="27" t="s">
        <v>28</v>
      </c>
      <c r="L19" s="28" t="s">
        <v>1032</v>
      </c>
      <c r="M19" s="29" t="s">
        <v>1037</v>
      </c>
      <c r="N19" s="26"/>
      <c r="O19" s="25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26"/>
    </row>
    <row r="20" spans="1:26" x14ac:dyDescent="0.25">
      <c r="A20" s="23" t="s">
        <v>73</v>
      </c>
      <c r="B20" s="31" t="s">
        <v>721</v>
      </c>
      <c r="C20" s="32">
        <f>VLOOKUP($B20,'Z-Scores Table'!$A$2:$S$312,6,FALSE)</f>
        <v>1.5375292505822953</v>
      </c>
      <c r="D20" s="32">
        <f>VLOOKUP($B20,'Z-Scores Table'!$A$2:$S$312,7,FALSE)</f>
        <v>3.2293329160837239</v>
      </c>
      <c r="E20" s="32">
        <f>VLOOKUP($B20,'Z-Scores Table'!$A$2:$S$312,8,FALSE)</f>
        <v>1.7258630499576497</v>
      </c>
      <c r="F20" s="32">
        <f>VLOOKUP($B20,'Z-Scores Table'!$A$2:$S$312,9,FALSE)</f>
        <v>0.9224451419395755</v>
      </c>
      <c r="G20" s="32">
        <f>VLOOKUP($B20,'Z-Scores Table'!$A$2:$S$312,10,FALSE)</f>
        <v>0.97263754228731503</v>
      </c>
      <c r="H20" s="32">
        <f>VLOOKUP($B20,'Z-Scores Table'!$A$2:$S$312,11,FALSE)</f>
        <v>1.9018992572864588</v>
      </c>
      <c r="I20" s="32">
        <f>VLOOKUP($B20,'Z-Scores Table'!$A$2:$S$312,12,FALSE)</f>
        <v>-9.1959058496008939E-2</v>
      </c>
      <c r="J20" s="32">
        <f>VLOOKUP($B20,'Z-Scores Table'!$A$2:$S$312,13,FALSE)</f>
        <v>-1.1676522695168499</v>
      </c>
      <c r="K20" s="32">
        <f>VLOOKUP($B20,'Z-Scores Table'!$A$2:$S$312,14,FALSE)</f>
        <v>1.8723495897795048</v>
      </c>
      <c r="L20" s="32">
        <f>VLOOKUP($B20,'Z-Scores Table'!$A$2:$S$312,15,FALSE)</f>
        <v>10.902445419903664</v>
      </c>
      <c r="M20" s="23">
        <v>2</v>
      </c>
      <c r="N20" s="25"/>
      <c r="O20" s="25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26"/>
    </row>
    <row r="21" spans="1:26" x14ac:dyDescent="0.25">
      <c r="A21" s="23" t="s">
        <v>31</v>
      </c>
      <c r="B21" s="31" t="s">
        <v>667</v>
      </c>
      <c r="C21" s="32">
        <f>VLOOKUP($B21,'Z-Scores Table'!$A$2:$S$312,6,FALSE)</f>
        <v>0.28950193869356888</v>
      </c>
      <c r="D21" s="32">
        <f>VLOOKUP($B21,'Z-Scores Table'!$A$2:$S$312,7,FALSE)</f>
        <v>-1.0092137962009147</v>
      </c>
      <c r="E21" s="32">
        <f>VLOOKUP($B21,'Z-Scores Table'!$A$2:$S$312,8,FALSE)</f>
        <v>-0.11749737690732384</v>
      </c>
      <c r="F21" s="32">
        <f>VLOOKUP($B21,'Z-Scores Table'!$A$2:$S$312,9,FALSE)</f>
        <v>0.78629808631272524</v>
      </c>
      <c r="G21" s="32">
        <f>VLOOKUP($B21,'Z-Scores Table'!$A$2:$S$312,10,FALSE)</f>
        <v>1.0203652381372048</v>
      </c>
      <c r="H21" s="32">
        <f>VLOOKUP($B21,'Z-Scores Table'!$A$2:$S$312,11,FALSE)</f>
        <v>1.2347964274030683</v>
      </c>
      <c r="I21" s="32">
        <f>VLOOKUP($B21,'Z-Scores Table'!$A$2:$S$312,12,FALSE)</f>
        <v>1.9562832988500558</v>
      </c>
      <c r="J21" s="32">
        <f>VLOOKUP($B21,'Z-Scores Table'!$A$2:$S$312,13,FALSE)</f>
        <v>-1.1906342758289685</v>
      </c>
      <c r="K21" s="32">
        <f>VLOOKUP($B21,'Z-Scores Table'!$A$2:$S$312,14,FALSE)</f>
        <v>0.78677602273751968</v>
      </c>
      <c r="L21" s="32">
        <f>VLOOKUP($B21,'Z-Scores Table'!$A$2:$S$312,15,FALSE)</f>
        <v>3.7566755631969353</v>
      </c>
      <c r="M21" s="23">
        <v>2</v>
      </c>
      <c r="N21" s="25"/>
      <c r="O21" s="25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26"/>
    </row>
    <row r="22" spans="1:26" x14ac:dyDescent="0.25">
      <c r="A22" s="23" t="s">
        <v>52</v>
      </c>
      <c r="B22" s="34" t="s">
        <v>654</v>
      </c>
      <c r="C22" s="32">
        <f>VLOOKUP($B22,'Z-Scores Table'!$A$2:$S$312,6,FALSE)</f>
        <v>0.14857027633198083</v>
      </c>
      <c r="D22" s="32">
        <f>VLOOKUP($B22,'Z-Scores Table'!$A$2:$S$312,7,FALSE)</f>
        <v>0.11222622405968354</v>
      </c>
      <c r="E22" s="32">
        <f>VLOOKUP($B22,'Z-Scores Table'!$A$2:$S$312,8,FALSE)</f>
        <v>0.11579488981829103</v>
      </c>
      <c r="F22" s="32">
        <f>VLOOKUP($B22,'Z-Scores Table'!$A$2:$S$312,9,FALSE)</f>
        <v>0.54357524334198193</v>
      </c>
      <c r="G22" s="32">
        <f>VLOOKUP($B22,'Z-Scores Table'!$A$2:$S$312,10,FALSE)</f>
        <v>-0.41706422683141842</v>
      </c>
      <c r="H22" s="32">
        <f>VLOOKUP($B22,'Z-Scores Table'!$A$2:$S$312,11,FALSE)</f>
        <v>0.66543384722672716</v>
      </c>
      <c r="I22" s="32">
        <f>VLOOKUP($B22,'Z-Scores Table'!$A$2:$S$312,12,FALSE)</f>
        <v>1.557083933270333</v>
      </c>
      <c r="J22" s="32">
        <f>VLOOKUP($B22,'Z-Scores Table'!$A$2:$S$312,13,FALSE)</f>
        <v>0.30530811083726472</v>
      </c>
      <c r="K22" s="32">
        <f>VLOOKUP($B22,'Z-Scores Table'!$A$2:$S$312,14,FALSE)</f>
        <v>-0.1503436906709304</v>
      </c>
      <c r="L22" s="32">
        <f>VLOOKUP($B22,'Z-Scores Table'!$A$2:$S$312,15,FALSE)</f>
        <v>2.8805846073839132</v>
      </c>
      <c r="M22" s="23">
        <v>2</v>
      </c>
      <c r="N22" s="25"/>
      <c r="O22" s="25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26"/>
    </row>
    <row r="23" spans="1:26" x14ac:dyDescent="0.25">
      <c r="A23" s="23" t="s">
        <v>27</v>
      </c>
      <c r="B23" s="31" t="s">
        <v>908</v>
      </c>
      <c r="C23" s="32">
        <f>VLOOKUP($B23,'Z-Scores Table'!$A$2:$S$312,6,FALSE)</f>
        <v>-1.1409364801683086</v>
      </c>
      <c r="D23" s="32">
        <f>VLOOKUP($B23,'Z-Scores Table'!$A$2:$S$312,7,FALSE)</f>
        <v>0.95381200716306014</v>
      </c>
      <c r="E23" s="32">
        <f>VLOOKUP($B23,'Z-Scores Table'!$A$2:$S$312,8,FALSE)</f>
        <v>0.30076933728504618</v>
      </c>
      <c r="F23" s="32">
        <f>VLOOKUP($B23,'Z-Scores Table'!$A$2:$S$312,9,FALSE)</f>
        <v>0.76144903187356194</v>
      </c>
      <c r="G23" s="32">
        <f>VLOOKUP($B23,'Z-Scores Table'!$A$2:$S$312,10,FALSE)</f>
        <v>0.83567634829992643</v>
      </c>
      <c r="H23" s="32">
        <f>VLOOKUP($B23,'Z-Scores Table'!$A$2:$S$312,11,FALSE)</f>
        <v>0.4305511162011989</v>
      </c>
      <c r="I23" s="32">
        <f>VLOOKUP($B23,'Z-Scores Table'!$A$2:$S$312,12,FALSE)</f>
        <v>-0.31242467097641297</v>
      </c>
      <c r="J23" s="32">
        <f>VLOOKUP($B23,'Z-Scores Table'!$A$2:$S$312,13,FALSE)</f>
        <v>-2.0964966918547208</v>
      </c>
      <c r="K23" s="32">
        <f>VLOOKUP($B23,'Z-Scores Table'!$A$2:$S$312,14,FALSE)</f>
        <v>0.82333828006557885</v>
      </c>
      <c r="L23" s="32">
        <f>VLOOKUP($B23,'Z-Scores Table'!$A$2:$S$312,15,FALSE)</f>
        <v>0.55573827788893015</v>
      </c>
      <c r="M23" s="23">
        <v>2</v>
      </c>
      <c r="N23" s="25"/>
      <c r="O23" s="25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26"/>
    </row>
    <row r="24" spans="1:26" x14ac:dyDescent="0.25">
      <c r="A24" s="23" t="s">
        <v>38</v>
      </c>
      <c r="B24" s="35" t="s">
        <v>707</v>
      </c>
      <c r="C24" s="32">
        <f>VLOOKUP($B24,'Z-Scores Table'!$A$2:$S$312,6,FALSE)</f>
        <v>-0.1887164752606533</v>
      </c>
      <c r="D24" s="32">
        <f>VLOOKUP($B24,'Z-Scores Table'!$A$2:$S$312,7,FALSE)</f>
        <v>-0.56816005422672167</v>
      </c>
      <c r="E24" s="32">
        <f>VLOOKUP($B24,'Z-Scores Table'!$A$2:$S$312,8,FALSE)</f>
        <v>-3.4177606301891608</v>
      </c>
      <c r="F24" s="32">
        <f>VLOOKUP($B24,'Z-Scores Table'!$A$2:$S$312,9,FALSE)</f>
        <v>2.3181971659612439</v>
      </c>
      <c r="G24" s="32">
        <f>VLOOKUP($B24,'Z-Scores Table'!$A$2:$S$312,10,FALSE)</f>
        <v>-0.13485112055609652</v>
      </c>
      <c r="H24" s="32">
        <f>VLOOKUP($B24,'Z-Scores Table'!$A$2:$S$312,11,FALSE)</f>
        <v>2.9929154481138482</v>
      </c>
      <c r="I24" s="32">
        <f>VLOOKUP($B24,'Z-Scores Table'!$A$2:$S$312,12,FALSE)</f>
        <v>0.48390213823871392</v>
      </c>
      <c r="J24" s="32">
        <f>VLOOKUP($B24,'Z-Scores Table'!$A$2:$S$312,13,FALSE)</f>
        <v>-1.0430409555138158</v>
      </c>
      <c r="K24" s="32">
        <f>VLOOKUP($B24,'Z-Scores Table'!$A$2:$S$312,14,FALSE)</f>
        <v>0.82910162513904551</v>
      </c>
      <c r="L24" s="32">
        <f>VLOOKUP($B24,'Z-Scores Table'!$A$2:$S$312,15,FALSE)</f>
        <v>1.2715871417064035</v>
      </c>
      <c r="M24" s="23">
        <v>2</v>
      </c>
      <c r="N24" s="25"/>
      <c r="O24" s="26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26"/>
    </row>
    <row r="25" spans="1:26" x14ac:dyDescent="0.25">
      <c r="A25" s="23" t="s">
        <v>1038</v>
      </c>
      <c r="B25" s="47" t="s">
        <v>590</v>
      </c>
      <c r="C25" s="32">
        <f>VLOOKUP($B25,'Z-Scores Table'!$A$2:$S$312,6,FALSE)</f>
        <v>0.75425017600189448</v>
      </c>
      <c r="D25" s="32">
        <f>VLOOKUP($B25,'Z-Scores Table'!$A$2:$S$312,7,FALSE)</f>
        <v>0.17035137226433825</v>
      </c>
      <c r="E25" s="32">
        <f>VLOOKUP($B25,'Z-Scores Table'!$A$2:$S$312,8,FALSE)</f>
        <v>0.69859361690274324</v>
      </c>
      <c r="F25" s="32">
        <f>VLOOKUP($B25,'Z-Scores Table'!$A$2:$S$312,9,FALSE)</f>
        <v>0.28403713073605324</v>
      </c>
      <c r="G25" s="32">
        <f>VLOOKUP($B25,'Z-Scores Table'!$A$2:$S$312,10,FALSE)</f>
        <v>0.97263754228731503</v>
      </c>
      <c r="H25" s="32">
        <f>VLOOKUP($B25,'Z-Scores Table'!$A$2:$S$312,11,FALSE)</f>
        <v>0.27257561335546071</v>
      </c>
      <c r="I25" s="32">
        <f>VLOOKUP($B25,'Z-Scores Table'!$A$2:$S$312,12,FALSE)</f>
        <v>-9.1959058496008939E-2</v>
      </c>
      <c r="J25" s="32">
        <f>VLOOKUP($B25,'Z-Scores Table'!$A$2:$S$312,13,FALSE)</f>
        <v>-1.5004823020759952</v>
      </c>
      <c r="K25" s="32">
        <f>VLOOKUP($B25,'Z-Scores Table'!$A$2:$S$312,14,FALSE)</f>
        <v>1.0237649932544073</v>
      </c>
      <c r="L25" s="32">
        <f>VLOOKUP($B25,'Z-Scores Table'!$A$2:$S$312,15,FALSE)</f>
        <v>2.5837690842302079</v>
      </c>
      <c r="M25" s="23">
        <v>2</v>
      </c>
      <c r="N25" s="25"/>
      <c r="O25" s="26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26"/>
    </row>
    <row r="26" spans="1:26" x14ac:dyDescent="0.25">
      <c r="A26" s="23" t="s">
        <v>1039</v>
      </c>
      <c r="B26" s="34" t="s">
        <v>907</v>
      </c>
      <c r="C26" s="32" t="e">
        <f>VLOOKUP($B26,'Z-Scores Table'!$A$2:$S$312,6,FALSE)</f>
        <v>#N/A</v>
      </c>
      <c r="D26" s="32" t="e">
        <f>VLOOKUP($B26,'Z-Scores Table'!$A$2:$S$312,7,FALSE)</f>
        <v>#N/A</v>
      </c>
      <c r="E26" s="32" t="e">
        <f>VLOOKUP($B26,'Z-Scores Table'!$A$2:$S$312,8,FALSE)</f>
        <v>#N/A</v>
      </c>
      <c r="F26" s="32" t="e">
        <f>VLOOKUP($B26,'Z-Scores Table'!$A$2:$S$312,9,FALSE)</f>
        <v>#N/A</v>
      </c>
      <c r="G26" s="32" t="e">
        <f>VLOOKUP($B26,'Z-Scores Table'!$A$2:$S$312,10,FALSE)</f>
        <v>#N/A</v>
      </c>
      <c r="H26" s="32" t="e">
        <f>VLOOKUP($B26,'Z-Scores Table'!$A$2:$S$312,11,FALSE)</f>
        <v>#N/A</v>
      </c>
      <c r="I26" s="32" t="e">
        <f>VLOOKUP($B26,'Z-Scores Table'!$A$2:$S$312,12,FALSE)</f>
        <v>#N/A</v>
      </c>
      <c r="J26" s="32" t="e">
        <f>VLOOKUP($B26,'Z-Scores Table'!$A$2:$S$312,13,FALSE)</f>
        <v>#N/A</v>
      </c>
      <c r="K26" s="32" t="e">
        <f>VLOOKUP($B26,'Z-Scores Table'!$A$2:$S$312,14,FALSE)</f>
        <v>#N/A</v>
      </c>
      <c r="L26" s="32" t="e">
        <f>VLOOKUP($B26,'Z-Scores Table'!$A$2:$S$312,15,FALSE)</f>
        <v>#N/A</v>
      </c>
      <c r="M26" s="23">
        <v>2</v>
      </c>
      <c r="N26" s="25"/>
      <c r="O26" s="26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26"/>
    </row>
    <row r="27" spans="1:26" ht="15.75" thickBot="1" x14ac:dyDescent="0.3">
      <c r="B27" s="36"/>
      <c r="C27" s="37"/>
      <c r="D27" s="37"/>
      <c r="E27" s="37"/>
      <c r="F27" s="37"/>
      <c r="G27" s="37"/>
      <c r="H27" s="37"/>
      <c r="I27" s="37"/>
      <c r="J27" s="37"/>
      <c r="K27" s="37"/>
      <c r="L27" s="37"/>
      <c r="N27" s="25"/>
      <c r="O27" s="26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26"/>
    </row>
    <row r="28" spans="1:26" ht="15.75" thickTop="1" x14ac:dyDescent="0.25">
      <c r="B28" s="31" t="s">
        <v>1035</v>
      </c>
      <c r="C28" s="32">
        <f>SUM(IFERROR(C20, 0), IFERROR(C21, 0), IFERROR(C22, 0), IFERROR(C23, 0), IFERROR(C24, 0), IFERROR(C25, 0), IFERROR(C26, 0))</f>
        <v>1.4001986861807776</v>
      </c>
      <c r="D28" s="32">
        <f t="shared" ref="D28:L28" si="1">SUM(IFERROR(D20, 0), IFERROR(D21, 0), IFERROR(D22, 0), IFERROR(D23, 0), IFERROR(D24, 0), IFERROR(D25, 0), IFERROR(D26, 0))</f>
        <v>2.888348669143169</v>
      </c>
      <c r="E28" s="32">
        <f t="shared" si="1"/>
        <v>-0.6942371131327546</v>
      </c>
      <c r="F28" s="32">
        <f t="shared" si="1"/>
        <v>5.6160018001651419</v>
      </c>
      <c r="G28" s="32">
        <f t="shared" si="1"/>
        <v>3.2494013236242463</v>
      </c>
      <c r="H28" s="32">
        <f t="shared" si="1"/>
        <v>7.4981717095867619</v>
      </c>
      <c r="I28" s="32">
        <f t="shared" si="1"/>
        <v>3.5009265823906714</v>
      </c>
      <c r="J28" s="32">
        <f t="shared" si="1"/>
        <v>-6.6929983839530856</v>
      </c>
      <c r="K28" s="32">
        <f t="shared" si="1"/>
        <v>5.1849868203051264</v>
      </c>
      <c r="L28" s="32">
        <f t="shared" si="1"/>
        <v>21.950800094310058</v>
      </c>
      <c r="N28" s="25"/>
      <c r="O28" s="26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26"/>
    </row>
    <row r="29" spans="1:26" x14ac:dyDescent="0.25">
      <c r="A29" s="23" t="s">
        <v>1034</v>
      </c>
      <c r="B29" s="31" t="s">
        <v>624</v>
      </c>
      <c r="C29" s="32">
        <f>VLOOKUP($B29,'Z-Scores Table'!$A$2:$S$312,6,FALSE)</f>
        <v>-1.9206445243234715</v>
      </c>
      <c r="D29" s="32">
        <f>VLOOKUP($B29,'Z-Scores Table'!$A$2:$S$312,7,FALSE)</f>
        <v>-0.25357046774890973</v>
      </c>
      <c r="E29" s="32">
        <f>VLOOKUP($B29,'Z-Scores Table'!$A$2:$S$312,8,FALSE)</f>
        <v>0.13167146201964089</v>
      </c>
      <c r="F29" s="32">
        <f>VLOOKUP($B29,'Z-Scores Table'!$A$2:$S$312,9,FALSE)</f>
        <v>0.93421288782940437</v>
      </c>
      <c r="G29" s="32">
        <f>VLOOKUP($B29,'Z-Scores Table'!$A$2:$S$312,10,FALSE)</f>
        <v>2.3394381828096598</v>
      </c>
      <c r="H29" s="32">
        <f>VLOOKUP($B29,'Z-Scores Table'!$A$2:$S$312,11,FALSE)</f>
        <v>2.5240627049103486</v>
      </c>
      <c r="I29" s="32">
        <f>VLOOKUP($B29,'Z-Scores Table'!$A$2:$S$312,12,FALSE)</f>
        <v>1.1560015518152349</v>
      </c>
      <c r="J29" s="32">
        <f>VLOOKUP($B29,'Z-Scores Table'!$A$2:$S$312,13,FALSE)</f>
        <v>-1.361318543141621</v>
      </c>
      <c r="K29" s="32">
        <f>VLOOKUP($B29,'Z-Scores Table'!$A$2:$S$312,14,FALSE)</f>
        <v>1.7735737020527453E-2</v>
      </c>
      <c r="L29" s="32">
        <f>VLOOKUP($B29,'Z-Scores Table'!$A$2:$S$312,15,FALSE)</f>
        <v>3.5675889911908136</v>
      </c>
      <c r="M29" s="23">
        <v>2</v>
      </c>
      <c r="N29" s="25"/>
      <c r="O29" s="26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26"/>
    </row>
    <row r="30" spans="1:26" x14ac:dyDescent="0.25">
      <c r="A30" s="23" t="s">
        <v>1034</v>
      </c>
      <c r="B30" s="31" t="s">
        <v>955</v>
      </c>
      <c r="C30" s="32" t="e">
        <f>VLOOKUP($B30,'Z-Scores Table'!$A$2:$S$312,6,FALSE)</f>
        <v>#N/A</v>
      </c>
      <c r="D30" s="32" t="e">
        <f>VLOOKUP($B30,'Z-Scores Table'!$A$2:$S$312,7,FALSE)</f>
        <v>#N/A</v>
      </c>
      <c r="E30" s="32" t="e">
        <f>VLOOKUP($B30,'Z-Scores Table'!$A$2:$S$312,8,FALSE)</f>
        <v>#N/A</v>
      </c>
      <c r="F30" s="32" t="e">
        <f>VLOOKUP($B30,'Z-Scores Table'!$A$2:$S$312,9,FALSE)</f>
        <v>#N/A</v>
      </c>
      <c r="G30" s="32" t="e">
        <f>VLOOKUP($B30,'Z-Scores Table'!$A$2:$S$312,10,FALSE)</f>
        <v>#N/A</v>
      </c>
      <c r="H30" s="32" t="e">
        <f>VLOOKUP($B30,'Z-Scores Table'!$A$2:$S$312,11,FALSE)</f>
        <v>#N/A</v>
      </c>
      <c r="I30" s="32" t="e">
        <f>VLOOKUP($B30,'Z-Scores Table'!$A$2:$S$312,12,FALSE)</f>
        <v>#N/A</v>
      </c>
      <c r="J30" s="32" t="e">
        <f>VLOOKUP($B30,'Z-Scores Table'!$A$2:$S$312,13,FALSE)</f>
        <v>#N/A</v>
      </c>
      <c r="K30" s="32" t="e">
        <f>VLOOKUP($B30,'Z-Scores Table'!$A$2:$S$312,14,FALSE)</f>
        <v>#N/A</v>
      </c>
      <c r="L30" s="32" t="e">
        <f>VLOOKUP($B30,'Z-Scores Table'!$A$2:$S$312,15,FALSE)</f>
        <v>#N/A</v>
      </c>
      <c r="M30" s="23">
        <v>2</v>
      </c>
      <c r="N30" s="25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x14ac:dyDescent="0.25">
      <c r="A31" s="23" t="s">
        <v>1034</v>
      </c>
      <c r="B31" s="31" t="s">
        <v>677</v>
      </c>
      <c r="C31" s="32">
        <f>VLOOKUP($B31,'Z-Scores Table'!$A$2:$S$312,6,FALSE)</f>
        <v>-1.0603054428183087</v>
      </c>
      <c r="D31" s="32">
        <f>VLOOKUP($B31,'Z-Scores Table'!$A$2:$S$312,7,FALSE)</f>
        <v>1.3636151232014191</v>
      </c>
      <c r="E31" s="32">
        <f>VLOOKUP($B31,'Z-Scores Table'!$A$2:$S$312,8,FALSE)</f>
        <v>0.14172524529403929</v>
      </c>
      <c r="F31" s="32">
        <f>VLOOKUP($B31,'Z-Scores Table'!$A$2:$S$312,9,FALSE)</f>
        <v>0.65881810074855107</v>
      </c>
      <c r="G31" s="32">
        <f>VLOOKUP($B31,'Z-Scores Table'!$A$2:$S$312,10,FALSE)</f>
        <v>0.77226169171990455</v>
      </c>
      <c r="H31" s="32">
        <f>VLOOKUP($B31,'Z-Scores Table'!$A$2:$S$312,11,FALSE)</f>
        <v>0.90612584983465794</v>
      </c>
      <c r="I31" s="32">
        <f>VLOOKUP($B31,'Z-Scores Table'!$A$2:$S$312,12,FALSE)</f>
        <v>-0.31086781510270678</v>
      </c>
      <c r="J31" s="32">
        <f>VLOOKUP($B31,'Z-Scores Table'!$A$2:$S$312,13,FALSE)</f>
        <v>-0.42840042454232902</v>
      </c>
      <c r="K31" s="32">
        <f>VLOOKUP($B31,'Z-Scores Table'!$A$2:$S$312,14,FALSE)</f>
        <v>0.53417780692398387</v>
      </c>
      <c r="L31" s="32">
        <f>VLOOKUP($B31,'Z-Scores Table'!$A$2:$S$312,15,FALSE)</f>
        <v>2.577150135259211</v>
      </c>
      <c r="M31" s="23">
        <v>2</v>
      </c>
      <c r="N31" s="41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x14ac:dyDescent="0.25">
      <c r="A32" s="23" t="s">
        <v>1034</v>
      </c>
      <c r="B32" s="31" t="s">
        <v>996</v>
      </c>
      <c r="C32" s="32">
        <f>VLOOKUP($B32,'Z-Scores Table'!$A$2:$S$312,6,FALSE)</f>
        <v>-0.55651736190124979</v>
      </c>
      <c r="D32" s="32">
        <f>VLOOKUP($B32,'Z-Scores Table'!$A$2:$S$312,7,FALSE)</f>
        <v>-0.44714933098684762</v>
      </c>
      <c r="E32" s="32">
        <f>VLOOKUP($B32,'Z-Scores Table'!$A$2:$S$312,8,FALSE)</f>
        <v>1.2071309086507196</v>
      </c>
      <c r="F32" s="32">
        <f>VLOOKUP($B32,'Z-Scores Table'!$A$2:$S$312,9,FALSE)</f>
        <v>0.43499970888389511</v>
      </c>
      <c r="G32" s="32">
        <f>VLOOKUP($B32,'Z-Scores Table'!$A$2:$S$312,10,FALSE)</f>
        <v>1.532491744106014</v>
      </c>
      <c r="H32" s="32">
        <f>VLOOKUP($B32,'Z-Scores Table'!$A$2:$S$312,11,FALSE)</f>
        <v>1.4478851222400297</v>
      </c>
      <c r="I32" s="32">
        <f>VLOOKUP($B32,'Z-Scores Table'!$A$2:$S$312,12,FALSE)</f>
        <v>-0.70021569089464653</v>
      </c>
      <c r="J32" s="32">
        <f>VLOOKUP($B32,'Z-Scores Table'!$A$2:$S$312,13,FALSE)</f>
        <v>-0.47826481085753397</v>
      </c>
      <c r="K32" s="32">
        <f>VLOOKUP($B32,'Z-Scores Table'!$A$2:$S$312,14,FALSE)</f>
        <v>-0.19063329531674367</v>
      </c>
      <c r="L32" s="32">
        <f>VLOOKUP($B32,'Z-Scores Table'!$A$2:$S$312,15,FALSE)</f>
        <v>2.2497269939236371</v>
      </c>
      <c r="M32" s="23">
        <v>2</v>
      </c>
      <c r="N32" s="25"/>
      <c r="O32" s="26"/>
      <c r="P32" s="42"/>
      <c r="Q32" s="42"/>
      <c r="R32" s="42"/>
      <c r="S32" s="42"/>
      <c r="T32" s="42"/>
      <c r="U32" s="42"/>
      <c r="V32" s="42"/>
      <c r="W32" s="42"/>
      <c r="X32" s="42"/>
      <c r="Y32" s="43"/>
      <c r="Z32" s="26"/>
    </row>
    <row r="33" spans="1:26" x14ac:dyDescent="0.25">
      <c r="A33" s="23" t="s">
        <v>1034</v>
      </c>
      <c r="B33" s="31" t="s">
        <v>810</v>
      </c>
      <c r="C33" s="32">
        <f>VLOOKUP($B33,'Z-Scores Table'!$A$2:$S$312,6,FALSE)</f>
        <v>0.41765255864562473</v>
      </c>
      <c r="D33" s="32">
        <f>VLOOKUP($B33,'Z-Scores Table'!$A$2:$S$312,7,FALSE)</f>
        <v>0.64058192792386082</v>
      </c>
      <c r="E33" s="32">
        <f>VLOOKUP($B33,'Z-Scores Table'!$A$2:$S$312,8,FALSE)</f>
        <v>-0.29539601161893919</v>
      </c>
      <c r="F33" s="32">
        <f>VLOOKUP($B33,'Z-Scores Table'!$A$2:$S$312,9,FALSE)</f>
        <v>0.10468744329074167</v>
      </c>
      <c r="G33" s="32">
        <f>VLOOKUP($B33,'Z-Scores Table'!$A$2:$S$312,10,FALSE)</f>
        <v>1.9954511776787247</v>
      </c>
      <c r="H33" s="32">
        <f>VLOOKUP($B33,'Z-Scores Table'!$A$2:$S$312,11,FALSE)</f>
        <v>1.1154132577175968</v>
      </c>
      <c r="I33" s="32">
        <f>VLOOKUP($B33,'Z-Scores Table'!$A$2:$S$312,12,FALSE)</f>
        <v>1.6022952352067843</v>
      </c>
      <c r="J33" s="32">
        <f>VLOOKUP($B33,'Z-Scores Table'!$A$2:$S$312,13,FALSE)</f>
        <v>-2.0663566811619125</v>
      </c>
      <c r="K33" s="32">
        <f>VLOOKUP($B33,'Z-Scores Table'!$A$2:$S$312,14,FALSE)</f>
        <v>0.7681483290943395</v>
      </c>
      <c r="L33" s="32">
        <f>VLOOKUP($B33,'Z-Scores Table'!$A$2:$S$312,15,FALSE)</f>
        <v>4.2824772367768205</v>
      </c>
      <c r="M33" s="23">
        <v>2</v>
      </c>
      <c r="N33" s="25"/>
      <c r="O33" s="26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26"/>
    </row>
    <row r="34" spans="1:26" x14ac:dyDescent="0.25">
      <c r="A34" s="39"/>
      <c r="B34" s="39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25"/>
      <c r="O34" s="26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26"/>
    </row>
    <row r="35" spans="1:26" x14ac:dyDescent="0.25">
      <c r="A35" s="39"/>
      <c r="B35" s="45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39"/>
      <c r="N35" s="25"/>
      <c r="O35" s="26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26"/>
    </row>
    <row r="36" spans="1:26" x14ac:dyDescent="0.25">
      <c r="A36" s="22" t="s">
        <v>1047</v>
      </c>
      <c r="N36" s="25"/>
      <c r="O36" s="26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26"/>
    </row>
    <row r="37" spans="1:26" x14ac:dyDescent="0.25">
      <c r="A37" s="23" t="s">
        <v>1033</v>
      </c>
      <c r="B37" s="23" t="s">
        <v>1</v>
      </c>
      <c r="C37" s="27" t="s">
        <v>10</v>
      </c>
      <c r="D37" s="27" t="s">
        <v>11</v>
      </c>
      <c r="E37" s="27" t="s">
        <v>19</v>
      </c>
      <c r="F37" s="27" t="s">
        <v>22</v>
      </c>
      <c r="G37" s="27" t="s">
        <v>23</v>
      </c>
      <c r="H37" s="27" t="s">
        <v>24</v>
      </c>
      <c r="I37" s="27" t="s">
        <v>25</v>
      </c>
      <c r="J37" s="27" t="s">
        <v>26</v>
      </c>
      <c r="K37" s="27" t="s">
        <v>28</v>
      </c>
      <c r="L37" s="28" t="s">
        <v>1032</v>
      </c>
      <c r="M37" s="29" t="s">
        <v>1037</v>
      </c>
      <c r="N37" s="25"/>
      <c r="O37" s="26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26"/>
    </row>
    <row r="38" spans="1:26" x14ac:dyDescent="0.25">
      <c r="A38" s="23" t="s">
        <v>73</v>
      </c>
      <c r="B38" s="31" t="s">
        <v>620</v>
      </c>
      <c r="C38" s="32">
        <f>VLOOKUP($B38,'Z-Scores Table'!$A$2:$S$312,6,FALSE)</f>
        <v>1.7856349939064926</v>
      </c>
      <c r="D38" s="32">
        <f>VLOOKUP($B38,'Z-Scores Table'!$A$2:$S$312,7,FALSE)</f>
        <v>1.2682096279676593</v>
      </c>
      <c r="E38" s="32">
        <f>VLOOKUP($B38,'Z-Scores Table'!$A$2:$S$312,8,FALSE)</f>
        <v>1.7638447844300384</v>
      </c>
      <c r="F38" s="32">
        <f>VLOOKUP($B38,'Z-Scores Table'!$A$2:$S$312,9,FALSE)</f>
        <v>0.10806569175046715</v>
      </c>
      <c r="G38" s="32">
        <f>VLOOKUP($B38,'Z-Scores Table'!$A$2:$S$312,10,FALSE)</f>
        <v>0.51559293025714092</v>
      </c>
      <c r="H38" s="32">
        <f>VLOOKUP($B38,'Z-Scores Table'!$A$2:$S$312,11,FALSE)</f>
        <v>0.45345332557507312</v>
      </c>
      <c r="I38" s="32">
        <f>VLOOKUP($B38,'Z-Scores Table'!$A$2:$S$312,12,FALSE)</f>
        <v>0.43719883241546204</v>
      </c>
      <c r="J38" s="32">
        <f>VLOOKUP($B38,'Z-Scores Table'!$A$2:$S$312,13,FALSE)</f>
        <v>-0.5650281954135502</v>
      </c>
      <c r="K38" s="32">
        <f>VLOOKUP($B38,'Z-Scores Table'!$A$2:$S$312,14,FALSE)</f>
        <v>1.6675047821307414</v>
      </c>
      <c r="L38" s="32">
        <f>VLOOKUP($B38,'Z-Scores Table'!$A$2:$S$312,15,FALSE)</f>
        <v>7.4344767730195258</v>
      </c>
      <c r="M38" s="23">
        <v>3</v>
      </c>
      <c r="N38" s="25"/>
      <c r="O38" s="26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26"/>
    </row>
    <row r="39" spans="1:26" x14ac:dyDescent="0.25">
      <c r="A39" s="23" t="s">
        <v>31</v>
      </c>
      <c r="B39" s="31" t="s">
        <v>836</v>
      </c>
      <c r="C39" s="32">
        <f>VLOOKUP($B39,'Z-Scores Table'!$A$2:$S$312,6,FALSE)</f>
        <v>0.37238670449257649</v>
      </c>
      <c r="D39" s="32">
        <f>VLOOKUP($B39,'Z-Scores Table'!$A$2:$S$312,7,FALSE)</f>
        <v>0.42206994970252038</v>
      </c>
      <c r="E39" s="32">
        <f>VLOOKUP($B39,'Z-Scores Table'!$A$2:$S$312,8,FALSE)</f>
        <v>4.8499725658802256E-2</v>
      </c>
      <c r="F39" s="32">
        <f>VLOOKUP($B39,'Z-Scores Table'!$A$2:$S$312,9,FALSE)</f>
        <v>0.11741810117791723</v>
      </c>
      <c r="G39" s="32">
        <f>VLOOKUP($B39,'Z-Scores Table'!$A$2:$S$312,10,FALSE)</f>
        <v>0.38644006235686601</v>
      </c>
      <c r="H39" s="32">
        <f>VLOOKUP($B39,'Z-Scores Table'!$A$2:$S$312,11,FALSE)</f>
        <v>0.47638399457107611</v>
      </c>
      <c r="I39" s="32">
        <f>VLOOKUP($B39,'Z-Scores Table'!$A$2:$S$312,12,FALSE)</f>
        <v>3.5190338831068591E-2</v>
      </c>
      <c r="J39" s="32">
        <f>VLOOKUP($B39,'Z-Scores Table'!$A$2:$S$312,13,FALSE)</f>
        <v>-1.5906937278773665</v>
      </c>
      <c r="K39" s="32">
        <f>VLOOKUP($B39,'Z-Scores Table'!$A$2:$S$312,14,FALSE)</f>
        <v>2.1858780013686401</v>
      </c>
      <c r="L39" s="32">
        <f>VLOOKUP($B39,'Z-Scores Table'!$A$2:$S$312,15,FALSE)</f>
        <v>2.4535731502821005</v>
      </c>
      <c r="M39" s="23">
        <v>3</v>
      </c>
      <c r="N39" s="25"/>
      <c r="O39" s="26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26"/>
    </row>
    <row r="40" spans="1:26" x14ac:dyDescent="0.25">
      <c r="A40" s="23" t="s">
        <v>52</v>
      </c>
      <c r="B40" s="34" t="s">
        <v>821</v>
      </c>
      <c r="C40" s="32">
        <f>VLOOKUP($B40,'Z-Scores Table'!$A$2:$S$312,6,FALSE)</f>
        <v>0.22633494691176662</v>
      </c>
      <c r="D40" s="32">
        <f>VLOOKUP($B40,'Z-Scores Table'!$A$2:$S$312,7,FALSE)</f>
        <v>1.067111644867796</v>
      </c>
      <c r="E40" s="32">
        <f>VLOOKUP($B40,'Z-Scores Table'!$A$2:$S$312,8,FALSE)</f>
        <v>1.2580714750051305</v>
      </c>
      <c r="F40" s="32">
        <f>VLOOKUP($B40,'Z-Scores Table'!$A$2:$S$312,9,FALSE)</f>
        <v>0.40889181156403209</v>
      </c>
      <c r="G40" s="32">
        <f>VLOOKUP($B40,'Z-Scores Table'!$A$2:$S$312,10,FALSE)</f>
        <v>1.3598104558143331</v>
      </c>
      <c r="H40" s="32">
        <f>VLOOKUP($B40,'Z-Scores Table'!$A$2:$S$312,11,FALSE)</f>
        <v>1.612048693091646</v>
      </c>
      <c r="I40" s="32">
        <f>VLOOKUP($B40,'Z-Scores Table'!$A$2:$S$312,12,FALSE)</f>
        <v>-0.38134954573639046</v>
      </c>
      <c r="J40" s="32">
        <f>VLOOKUP($B40,'Z-Scores Table'!$A$2:$S$312,13,FALSE)</f>
        <v>-1.7319537721992875</v>
      </c>
      <c r="K40" s="32">
        <f>VLOOKUP($B40,'Z-Scores Table'!$A$2:$S$312,14,FALSE)</f>
        <v>0.96010029078918258</v>
      </c>
      <c r="L40" s="32">
        <f>VLOOKUP($B40,'Z-Scores Table'!$A$2:$S$312,15,FALSE)</f>
        <v>4.7790660001082088</v>
      </c>
      <c r="M40" s="23">
        <v>3</v>
      </c>
      <c r="N40" s="25"/>
      <c r="O40" s="26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26"/>
    </row>
    <row r="41" spans="1:26" x14ac:dyDescent="0.25">
      <c r="A41" s="23" t="s">
        <v>27</v>
      </c>
      <c r="B41" s="31" t="s">
        <v>819</v>
      </c>
      <c r="C41" s="32">
        <f>VLOOKUP($B41,'Z-Scores Table'!$A$2:$S$312,6,FALSE)</f>
        <v>2.1650769463861965</v>
      </c>
      <c r="D41" s="32">
        <f>VLOOKUP($B41,'Z-Scores Table'!$A$2:$S$312,7,FALSE)</f>
        <v>-0.58791609597623062</v>
      </c>
      <c r="E41" s="32">
        <f>VLOOKUP($B41,'Z-Scores Table'!$A$2:$S$312,8,FALSE)</f>
        <v>0.29182647695828678</v>
      </c>
      <c r="F41" s="32">
        <f>VLOOKUP($B41,'Z-Scores Table'!$A$2:$S$312,9,FALSE)</f>
        <v>2.7520749787256911</v>
      </c>
      <c r="G41" s="32">
        <f>VLOOKUP($B41,'Z-Scores Table'!$A$2:$S$312,10,FALSE)</f>
        <v>2.6734631724160192</v>
      </c>
      <c r="H41" s="32">
        <f>VLOOKUP($B41,'Z-Scores Table'!$A$2:$S$312,11,FALSE)</f>
        <v>1.9471769173343201</v>
      </c>
      <c r="I41" s="32">
        <f>VLOOKUP($B41,'Z-Scores Table'!$A$2:$S$312,12,FALSE)</f>
        <v>4.5246720335968131</v>
      </c>
      <c r="J41" s="32">
        <f>VLOOKUP($B41,'Z-Scores Table'!$A$2:$S$312,13,FALSE)</f>
        <v>-2.5882646603454482</v>
      </c>
      <c r="K41" s="32">
        <f>VLOOKUP($B41,'Z-Scores Table'!$A$2:$S$312,14,FALSE)</f>
        <v>2.1486948724722557</v>
      </c>
      <c r="L41" s="32">
        <f>VLOOKUP($B41,'Z-Scores Table'!$A$2:$S$312,15,FALSE)</f>
        <v>13.326804641567902</v>
      </c>
      <c r="M41" s="23">
        <v>3</v>
      </c>
      <c r="N41" s="25"/>
      <c r="O41" s="26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26"/>
    </row>
    <row r="42" spans="1:26" x14ac:dyDescent="0.25">
      <c r="A42" s="23" t="s">
        <v>38</v>
      </c>
      <c r="B42" s="35" t="s">
        <v>994</v>
      </c>
      <c r="C42" s="32">
        <f>VLOOKUP($B42,'Z-Scores Table'!$A$2:$S$312,6,FALSE)</f>
        <v>1.2542840558686457</v>
      </c>
      <c r="D42" s="32">
        <f>VLOOKUP($B42,'Z-Scores Table'!$A$2:$S$312,7,FALSE)</f>
        <v>-0.56816005422672167</v>
      </c>
      <c r="E42" s="32">
        <f>VLOOKUP($B42,'Z-Scores Table'!$A$2:$S$312,8,FALSE)</f>
        <v>-0.44890977486840428</v>
      </c>
      <c r="F42" s="32">
        <f>VLOOKUP($B42,'Z-Scores Table'!$A$2:$S$312,9,FALSE)</f>
        <v>1.8506642338401065</v>
      </c>
      <c r="G42" s="32">
        <f>VLOOKUP($B42,'Z-Scores Table'!$A$2:$S$312,10,FALSE)</f>
        <v>-5.1809370108935958E-2</v>
      </c>
      <c r="H42" s="32">
        <f>VLOOKUP($B42,'Z-Scores Table'!$A$2:$S$312,11,FALSE)</f>
        <v>-5.5746659622012053E-3</v>
      </c>
      <c r="I42" s="32">
        <f>VLOOKUP($B42,'Z-Scores Table'!$A$2:$S$312,12,FALSE)</f>
        <v>3.2811976333557156</v>
      </c>
      <c r="J42" s="32">
        <f>VLOOKUP($B42,'Z-Scores Table'!$A$2:$S$312,13,FALSE)</f>
        <v>-0.77316238189168485</v>
      </c>
      <c r="K42" s="32">
        <f>VLOOKUP($B42,'Z-Scores Table'!$A$2:$S$312,14,FALSE)</f>
        <v>0.7828716877095182</v>
      </c>
      <c r="L42" s="32">
        <f>VLOOKUP($B42,'Z-Scores Table'!$A$2:$S$312,15,FALSE)</f>
        <v>5.3214013637160376</v>
      </c>
      <c r="M42" s="23">
        <v>3</v>
      </c>
      <c r="N42" s="25"/>
      <c r="O42" s="26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26"/>
    </row>
    <row r="43" spans="1:26" x14ac:dyDescent="0.25">
      <c r="A43" s="23" t="s">
        <v>1038</v>
      </c>
      <c r="B43" s="34" t="s">
        <v>604</v>
      </c>
      <c r="C43" s="32">
        <f>VLOOKUP($B43,'Z-Scores Table'!$A$2:$S$312,6,FALSE)</f>
        <v>-0.90077111735697235</v>
      </c>
      <c r="D43" s="32">
        <f>VLOOKUP($B43,'Z-Scores Table'!$A$2:$S$312,7,FALSE)</f>
        <v>1.2135425141309493</v>
      </c>
      <c r="E43" s="32">
        <f>VLOOKUP($B43,'Z-Scores Table'!$A$2:$S$312,8,FALSE)</f>
        <v>-0.29421159360269838</v>
      </c>
      <c r="F43" s="32">
        <f>VLOOKUP($B43,'Z-Scores Table'!$A$2:$S$312,9,FALSE)</f>
        <v>0.46955740749605113</v>
      </c>
      <c r="G43" s="32">
        <f>VLOOKUP($B43,'Z-Scores Table'!$A$2:$S$312,10,FALSE)</f>
        <v>0.3120095841412503</v>
      </c>
      <c r="H43" s="32">
        <f>VLOOKUP($B43,'Z-Scores Table'!$A$2:$S$312,11,FALSE)</f>
        <v>1.1394593469854146</v>
      </c>
      <c r="I43" s="32">
        <f>VLOOKUP($B43,'Z-Scores Table'!$A$2:$S$312,12,FALSE)</f>
        <v>0.28492318035460701</v>
      </c>
      <c r="J43" s="32">
        <f>VLOOKUP($B43,'Z-Scores Table'!$A$2:$S$312,13,FALSE)</f>
        <v>-1.0353736668330877</v>
      </c>
      <c r="K43" s="32">
        <f>VLOOKUP($B43,'Z-Scores Table'!$A$2:$S$312,14,FALSE)</f>
        <v>0.66058870477175813</v>
      </c>
      <c r="L43" s="32">
        <f>VLOOKUP($B43,'Z-Scores Table'!$A$2:$S$312,15,FALSE)</f>
        <v>1.8497243600872717</v>
      </c>
      <c r="M43" s="23">
        <v>3</v>
      </c>
      <c r="N43" s="25"/>
      <c r="O43" s="26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26"/>
    </row>
    <row r="44" spans="1:26" x14ac:dyDescent="0.25">
      <c r="A44" s="23" t="s">
        <v>1039</v>
      </c>
      <c r="B44" s="34" t="s">
        <v>764</v>
      </c>
      <c r="C44" s="32">
        <f>VLOOKUP($B44,'Z-Scores Table'!$A$2:$S$312,6,FALSE)</f>
        <v>1.7857315480047546</v>
      </c>
      <c r="D44" s="32">
        <f>VLOOKUP($B44,'Z-Scores Table'!$A$2:$S$312,7,FALSE)</f>
        <v>-0.56816005422672167</v>
      </c>
      <c r="E44" s="32">
        <f>VLOOKUP($B44,'Z-Scores Table'!$A$2:$S$312,8,FALSE)</f>
        <v>-2.7966363783363803</v>
      </c>
      <c r="F44" s="32">
        <f>VLOOKUP($B44,'Z-Scores Table'!$A$2:$S$312,9,FALSE)</f>
        <v>2.3036759679102286</v>
      </c>
      <c r="G44" s="32">
        <f>VLOOKUP($B44,'Z-Scores Table'!$A$2:$S$312,10,FALSE)</f>
        <v>-7.0400806776210689E-2</v>
      </c>
      <c r="H44" s="32">
        <f>VLOOKUP($B44,'Z-Scores Table'!$A$2:$S$312,11,FALSE)</f>
        <v>0.22289931890578299</v>
      </c>
      <c r="I44" s="32">
        <f>VLOOKUP($B44,'Z-Scores Table'!$A$2:$S$312,12,FALSE)</f>
        <v>1.6517771283921583</v>
      </c>
      <c r="J44" s="32">
        <f>VLOOKUP($B44,'Z-Scores Table'!$A$2:$S$312,13,FALSE)</f>
        <v>-0.36681029026031231</v>
      </c>
      <c r="K44" s="32">
        <f>VLOOKUP($B44,'Z-Scores Table'!$A$2:$S$312,14,FALSE)</f>
        <v>0.66447342985536306</v>
      </c>
      <c r="L44" s="32">
        <f>VLOOKUP($B44,'Z-Scores Table'!$A$2:$S$312,15,FALSE)</f>
        <v>2.8265498634686623</v>
      </c>
      <c r="M44" s="23">
        <v>3</v>
      </c>
      <c r="N44" s="25"/>
      <c r="O44" s="26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26"/>
    </row>
    <row r="45" spans="1:26" ht="15.75" thickBot="1" x14ac:dyDescent="0.3">
      <c r="B45" s="36"/>
      <c r="C45" s="37"/>
      <c r="D45" s="37"/>
      <c r="E45" s="37"/>
      <c r="F45" s="37"/>
      <c r="G45" s="37"/>
      <c r="H45" s="37"/>
      <c r="I45" s="37"/>
      <c r="J45" s="37"/>
      <c r="K45" s="37"/>
      <c r="L45" s="37"/>
      <c r="N45" s="25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5.75" thickTop="1" x14ac:dyDescent="0.25">
      <c r="B46" s="31" t="s">
        <v>1035</v>
      </c>
      <c r="C46" s="32">
        <f>SUM(IFERROR(C38, 0), IFERROR(C39, 0), IFERROR(C40, 0), IFERROR(C41, 0), IFERROR(C42, 0), IFERROR(C43, 0), IFERROR(C44, 0))</f>
        <v>6.6886780782134601</v>
      </c>
      <c r="D46" s="32">
        <f t="shared" ref="D46:L46" si="2">SUM(IFERROR(D38, 0), IFERROR(D39, 0), IFERROR(D40, 0), IFERROR(D41, 0), IFERROR(D42, 0), IFERROR(D43, 0), IFERROR(D44, 0))</f>
        <v>2.2466975322392515</v>
      </c>
      <c r="E46" s="32">
        <f t="shared" si="2"/>
        <v>-0.17751528475522482</v>
      </c>
      <c r="F46" s="32">
        <f t="shared" si="2"/>
        <v>8.0103481924644946</v>
      </c>
      <c r="G46" s="32">
        <f t="shared" si="2"/>
        <v>5.1251060281004639</v>
      </c>
      <c r="H46" s="32">
        <f t="shared" si="2"/>
        <v>5.8458469305011116</v>
      </c>
      <c r="I46" s="32">
        <f t="shared" si="2"/>
        <v>9.8336096012094334</v>
      </c>
      <c r="J46" s="32">
        <f t="shared" si="2"/>
        <v>-8.6512866948207368</v>
      </c>
      <c r="K46" s="32">
        <f t="shared" si="2"/>
        <v>9.0701117690974584</v>
      </c>
      <c r="L46" s="32">
        <f t="shared" si="2"/>
        <v>37.991596152249706</v>
      </c>
      <c r="N46" s="41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x14ac:dyDescent="0.25">
      <c r="A47" s="23" t="s">
        <v>1034</v>
      </c>
      <c r="B47" s="31" t="s">
        <v>739</v>
      </c>
      <c r="C47" s="32">
        <f>VLOOKUP($B47,'Z-Scores Table'!$A$2:$S$312,6,FALSE)</f>
        <v>-0.85678766178345955</v>
      </c>
      <c r="D47" s="32">
        <f>VLOOKUP($B47,'Z-Scores Table'!$A$2:$S$312,7,FALSE)</f>
        <v>2.1722079186765835</v>
      </c>
      <c r="E47" s="32">
        <f>VLOOKUP($B47,'Z-Scores Table'!$A$2:$S$312,8,FALSE)</f>
        <v>0.32481877651332536</v>
      </c>
      <c r="F47" s="32">
        <f>VLOOKUP($B47,'Z-Scores Table'!$A$2:$S$312,9,FALSE)</f>
        <v>-0.21970077460493123</v>
      </c>
      <c r="G47" s="32">
        <f>VLOOKUP($B47,'Z-Scores Table'!$A$2:$S$312,10,FALSE)</f>
        <v>0.25674310912459031</v>
      </c>
      <c r="H47" s="32">
        <f>VLOOKUP($B47,'Z-Scores Table'!$A$2:$S$312,11,FALSE)</f>
        <v>-0.56170435018500486</v>
      </c>
      <c r="I47" s="32">
        <f>VLOOKUP($B47,'Z-Scores Table'!$A$2:$S$312,12,FALSE)</f>
        <v>1.4808217903176033</v>
      </c>
      <c r="J47" s="32">
        <f>VLOOKUP($B47,'Z-Scores Table'!$A$2:$S$312,13,FALSE)</f>
        <v>-0.528355937249396</v>
      </c>
      <c r="K47" s="32">
        <f>VLOOKUP($B47,'Z-Scores Table'!$A$2:$S$312,14,FALSE)</f>
        <v>0.7588510353135336</v>
      </c>
      <c r="L47" s="32">
        <f>VLOOKUP($B47,'Z-Scores Table'!$A$2:$S$312,15,FALSE)</f>
        <v>2.8268939061228444</v>
      </c>
      <c r="M47" s="23">
        <v>3</v>
      </c>
      <c r="N47" s="25"/>
      <c r="O47" s="26"/>
      <c r="P47" s="42"/>
      <c r="Q47" s="42"/>
      <c r="R47" s="42"/>
      <c r="S47" s="42"/>
      <c r="T47" s="42"/>
      <c r="U47" s="42"/>
      <c r="V47" s="42"/>
      <c r="W47" s="42"/>
      <c r="X47" s="42"/>
      <c r="Y47" s="43"/>
      <c r="Z47" s="26"/>
    </row>
    <row r="48" spans="1:26" x14ac:dyDescent="0.25">
      <c r="A48" s="23" t="s">
        <v>1034</v>
      </c>
      <c r="B48" s="31" t="s">
        <v>1055</v>
      </c>
      <c r="C48" s="32">
        <f>VLOOKUP($B48,'Z-Scores Table'!$A$2:$S$312,6,FALSE)</f>
        <v>0.14884860346114331</v>
      </c>
      <c r="D48" s="32">
        <f>VLOOKUP($B48,'Z-Scores Table'!$A$2:$S$312,7,FALSE)</f>
        <v>1.210227076441708</v>
      </c>
      <c r="E48" s="32">
        <f>VLOOKUP($B48,'Z-Scores Table'!$A$2:$S$312,8,FALSE)</f>
        <v>2.3573034035586531</v>
      </c>
      <c r="F48" s="32">
        <f>VLOOKUP($B48,'Z-Scores Table'!$A$2:$S$312,9,FALSE)</f>
        <v>0.39546514683184758</v>
      </c>
      <c r="G48" s="32">
        <f>VLOOKUP($B48,'Z-Scores Table'!$A$2:$S$312,10,FALSE)</f>
        <v>0.12587211730658515</v>
      </c>
      <c r="H48" s="32">
        <f>VLOOKUP($B48,'Z-Scores Table'!$A$2:$S$312,11,FALSE)</f>
        <v>-0.5124040002300243</v>
      </c>
      <c r="I48" s="32">
        <f>VLOOKUP($B48,'Z-Scores Table'!$A$2:$S$312,12,FALSE)</f>
        <v>-0.46027628333811321</v>
      </c>
      <c r="J48" s="32">
        <f>VLOOKUP($B48,'Z-Scores Table'!$A$2:$S$312,13,FALSE)</f>
        <v>-9.2894918920084113E-2</v>
      </c>
      <c r="K48" s="32">
        <f>VLOOKUP($B48,'Z-Scores Table'!$A$2:$S$312,14,FALSE)</f>
        <v>0.98175072374701322</v>
      </c>
      <c r="L48" s="32">
        <f>VLOOKUP($B48,'Z-Scores Table'!$A$2:$S$312,15,FALSE)</f>
        <v>4.1538918688587287</v>
      </c>
      <c r="M48" s="23">
        <v>3</v>
      </c>
      <c r="N48" s="25"/>
      <c r="O48" s="26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26"/>
    </row>
    <row r="49" spans="1:26" x14ac:dyDescent="0.25">
      <c r="A49" s="23" t="s">
        <v>1034</v>
      </c>
      <c r="B49" s="31" t="s">
        <v>839</v>
      </c>
      <c r="C49" s="32">
        <f>VLOOKUP($B49,'Z-Scores Table'!$A$2:$S$312,6,FALSE)</f>
        <v>0.5994341970313859</v>
      </c>
      <c r="D49" s="32">
        <f>VLOOKUP($B49,'Z-Scores Table'!$A$2:$S$312,7,FALSE)</f>
        <v>-0.96620181188466514</v>
      </c>
      <c r="E49" s="32">
        <f>VLOOKUP($B49,'Z-Scores Table'!$A$2:$S$312,8,FALSE)</f>
        <v>0.32996239696458646</v>
      </c>
      <c r="F49" s="32">
        <f>VLOOKUP($B49,'Z-Scores Table'!$A$2:$S$312,9,FALSE)</f>
        <v>0.68454776937661255</v>
      </c>
      <c r="G49" s="32">
        <f>VLOOKUP($B49,'Z-Scores Table'!$A$2:$S$312,10,FALSE)</f>
        <v>0.14723672338592736</v>
      </c>
      <c r="H49" s="32">
        <f>VLOOKUP($B49,'Z-Scores Table'!$A$2:$S$312,11,FALSE)</f>
        <v>0.7472503723937528</v>
      </c>
      <c r="I49" s="32">
        <f>VLOOKUP($B49,'Z-Scores Table'!$A$2:$S$312,12,FALSE)</f>
        <v>1.0714142348466535</v>
      </c>
      <c r="J49" s="32">
        <f>VLOOKUP($B49,'Z-Scores Table'!$A$2:$S$312,13,FALSE)</f>
        <v>-6.1864403760676145E-2</v>
      </c>
      <c r="K49" s="32">
        <f>VLOOKUP($B49,'Z-Scores Table'!$A$2:$S$312,14,FALSE)</f>
        <v>-0.18932811655639084</v>
      </c>
      <c r="L49" s="32">
        <f>VLOOKUP($B49,'Z-Scores Table'!$A$2:$S$312,15,FALSE)</f>
        <v>2.3624513617971861</v>
      </c>
      <c r="M49" s="23">
        <v>3</v>
      </c>
      <c r="N49" s="25"/>
      <c r="O49" s="26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26"/>
    </row>
    <row r="50" spans="1:26" x14ac:dyDescent="0.25">
      <c r="A50" s="23" t="s">
        <v>1034</v>
      </c>
      <c r="B50" s="31" t="s">
        <v>983</v>
      </c>
      <c r="C50" s="32">
        <f>VLOOKUP($B50,'Z-Scores Table'!$A$2:$S$312,6,FALSE)</f>
        <v>0.48082094690070332</v>
      </c>
      <c r="D50" s="32">
        <f>VLOOKUP($B50,'Z-Scores Table'!$A$2:$S$312,7,FALSE)</f>
        <v>1.2527320827821942</v>
      </c>
      <c r="E50" s="32">
        <f>VLOOKUP($B50,'Z-Scores Table'!$A$2:$S$312,8,FALSE)</f>
        <v>0.51580288060847113</v>
      </c>
      <c r="F50" s="32">
        <f>VLOOKUP($B50,'Z-Scores Table'!$A$2:$S$312,9,FALSE)</f>
        <v>0.89445195981493686</v>
      </c>
      <c r="G50" s="32">
        <f>VLOOKUP($B50,'Z-Scores Table'!$A$2:$S$312,10,FALSE)</f>
        <v>-0.34087130522815912</v>
      </c>
      <c r="H50" s="32">
        <f>VLOOKUP($B50,'Z-Scores Table'!$A$2:$S$312,11,FALSE)</f>
        <v>-0.22111850711809483</v>
      </c>
      <c r="I50" s="32">
        <f>VLOOKUP($B50,'Z-Scores Table'!$A$2:$S$312,12,FALSE)</f>
        <v>2.548054960784087</v>
      </c>
      <c r="J50" s="32">
        <f>VLOOKUP($B50,'Z-Scores Table'!$A$2:$S$312,13,FALSE)</f>
        <v>-0.52848987051078289</v>
      </c>
      <c r="K50" s="32">
        <f>VLOOKUP($B50,'Z-Scores Table'!$A$2:$S$312,14,FALSE)</f>
        <v>1.1478171297413151</v>
      </c>
      <c r="L50" s="32">
        <f>VLOOKUP($B50,'Z-Scores Table'!$A$2:$S$312,15,FALSE)</f>
        <v>5.7492002777746709</v>
      </c>
      <c r="M50" s="23">
        <v>3</v>
      </c>
      <c r="N50" s="25"/>
      <c r="O50" s="26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26"/>
    </row>
    <row r="51" spans="1:26" x14ac:dyDescent="0.25">
      <c r="A51" s="23" t="s">
        <v>1034</v>
      </c>
      <c r="B51" s="31" t="s">
        <v>889</v>
      </c>
      <c r="C51" s="32">
        <f>VLOOKUP($B51,'Z-Scores Table'!$A$2:$S$312,6,FALSE)</f>
        <v>0.41273773382114132</v>
      </c>
      <c r="D51" s="32">
        <f>VLOOKUP($B51,'Z-Scores Table'!$A$2:$S$312,7,FALSE)</f>
        <v>0.66092126177257349</v>
      </c>
      <c r="E51" s="32">
        <f>VLOOKUP($B51,'Z-Scores Table'!$A$2:$S$312,8,FALSE)</f>
        <v>5.2669673586635282E-2</v>
      </c>
      <c r="F51" s="32">
        <f>VLOOKUP($B51,'Z-Scores Table'!$A$2:$S$312,9,FALSE)</f>
        <v>0.24275574338998784</v>
      </c>
      <c r="G51" s="32">
        <f>VLOOKUP($B51,'Z-Scores Table'!$A$2:$S$312,10,FALSE)</f>
        <v>0.82725034053007129</v>
      </c>
      <c r="H51" s="32">
        <f>VLOOKUP($B51,'Z-Scores Table'!$A$2:$S$312,11,FALSE)</f>
        <v>0.68628802795810007</v>
      </c>
      <c r="I51" s="32">
        <f>VLOOKUP($B51,'Z-Scores Table'!$A$2:$S$312,12,FALSE)</f>
        <v>-0.96239130798281969</v>
      </c>
      <c r="J51" s="32">
        <f>VLOOKUP($B51,'Z-Scores Table'!$A$2:$S$312,13,FALSE)</f>
        <v>-1.3893762309190434</v>
      </c>
      <c r="K51" s="32">
        <f>VLOOKUP($B51,'Z-Scores Table'!$A$2:$S$312,14,FALSE)</f>
        <v>1.0653955360874459</v>
      </c>
      <c r="L51" s="32">
        <f>VLOOKUP($B51,'Z-Scores Table'!$A$2:$S$312,15,FALSE)</f>
        <v>1.5962507782440918</v>
      </c>
      <c r="M51" s="23">
        <v>3</v>
      </c>
      <c r="N51" s="25"/>
      <c r="O51" s="26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26"/>
    </row>
    <row r="52" spans="1:26" x14ac:dyDescent="0.25">
      <c r="A52" s="39"/>
      <c r="B52" s="45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39"/>
      <c r="N52" s="25"/>
      <c r="O52" s="26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26"/>
    </row>
    <row r="53" spans="1:26" x14ac:dyDescent="0.25">
      <c r="A53" s="39"/>
      <c r="B53" s="45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39"/>
      <c r="N53" s="25"/>
      <c r="O53" s="26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26"/>
    </row>
    <row r="54" spans="1:26" x14ac:dyDescent="0.25">
      <c r="A54" s="22" t="s">
        <v>1048</v>
      </c>
      <c r="N54" s="25"/>
      <c r="O54" s="26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26"/>
    </row>
    <row r="55" spans="1:26" x14ac:dyDescent="0.25">
      <c r="A55" s="23" t="s">
        <v>1033</v>
      </c>
      <c r="B55" s="23" t="s">
        <v>1</v>
      </c>
      <c r="C55" s="27" t="s">
        <v>10</v>
      </c>
      <c r="D55" s="27" t="s">
        <v>11</v>
      </c>
      <c r="E55" s="27" t="s">
        <v>19</v>
      </c>
      <c r="F55" s="27" t="s">
        <v>22</v>
      </c>
      <c r="G55" s="27" t="s">
        <v>23</v>
      </c>
      <c r="H55" s="27" t="s">
        <v>24</v>
      </c>
      <c r="I55" s="27" t="s">
        <v>25</v>
      </c>
      <c r="J55" s="27" t="s">
        <v>26</v>
      </c>
      <c r="K55" s="27" t="s">
        <v>28</v>
      </c>
      <c r="L55" s="28" t="s">
        <v>1032</v>
      </c>
      <c r="M55" s="29" t="s">
        <v>1037</v>
      </c>
      <c r="N55" s="25"/>
      <c r="O55" s="26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26"/>
    </row>
    <row r="56" spans="1:26" x14ac:dyDescent="0.25">
      <c r="A56" s="23" t="s">
        <v>73</v>
      </c>
      <c r="B56" s="31" t="s">
        <v>792</v>
      </c>
      <c r="C56" s="32">
        <f>VLOOKUP($B56,'Z-Scores Table'!$A$2:$S$312,6,FALSE)</f>
        <v>0.97148207135714193</v>
      </c>
      <c r="D56" s="32">
        <f>VLOOKUP($B56,'Z-Scores Table'!$A$2:$S$312,7,FALSE)</f>
        <v>1.3547262776918441</v>
      </c>
      <c r="E56" s="32">
        <f>VLOOKUP($B56,'Z-Scores Table'!$A$2:$S$312,8,FALSE)</f>
        <v>1.1225770962615786</v>
      </c>
      <c r="F56" s="32">
        <f>VLOOKUP($B56,'Z-Scores Table'!$A$2:$S$312,9,FALSE)</f>
        <v>0.28676537010017089</v>
      </c>
      <c r="G56" s="32">
        <f>VLOOKUP($B56,'Z-Scores Table'!$A$2:$S$312,10,FALSE)</f>
        <v>0.70017516406888158</v>
      </c>
      <c r="H56" s="32">
        <f>VLOOKUP($B56,'Z-Scores Table'!$A$2:$S$312,11,FALSE)</f>
        <v>0.73735062716911037</v>
      </c>
      <c r="I56" s="32">
        <f>VLOOKUP($B56,'Z-Scores Table'!$A$2:$S$312,12,FALSE)</f>
        <v>0.36867478898807737</v>
      </c>
      <c r="J56" s="32">
        <f>VLOOKUP($B56,'Z-Scores Table'!$A$2:$S$312,13,FALSE)</f>
        <v>-0.39531591191165555</v>
      </c>
      <c r="K56" s="32">
        <f>VLOOKUP($B56,'Z-Scores Table'!$A$2:$S$312,14,FALSE)</f>
        <v>1.0938404180805752</v>
      </c>
      <c r="L56" s="32">
        <f>VLOOKUP($B56,'Z-Scores Table'!$A$2:$S$312,15,FALSE)</f>
        <v>6.2402759018057239</v>
      </c>
      <c r="M56" s="23">
        <v>4</v>
      </c>
      <c r="N56" s="25"/>
      <c r="O56" s="26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26"/>
    </row>
    <row r="57" spans="1:26" x14ac:dyDescent="0.25">
      <c r="A57" s="23" t="s">
        <v>31</v>
      </c>
      <c r="B57" s="31" t="s">
        <v>622</v>
      </c>
      <c r="C57" s="32">
        <f>VLOOKUP($B57,'Z-Scores Table'!$A$2:$S$312,6,FALSE)</f>
        <v>0.8593509481253867</v>
      </c>
      <c r="D57" s="32">
        <f>VLOOKUP($B57,'Z-Scores Table'!$A$2:$S$312,7,FALSE)</f>
        <v>1.6181060564273573</v>
      </c>
      <c r="E57" s="32">
        <f>VLOOKUP($B57,'Z-Scores Table'!$A$2:$S$312,8,FALSE)</f>
        <v>1.5197463446238457</v>
      </c>
      <c r="F57" s="32">
        <f>VLOOKUP($B57,'Z-Scores Table'!$A$2:$S$312,9,FALSE)</f>
        <v>0.80712668752063355</v>
      </c>
      <c r="G57" s="32">
        <f>VLOOKUP($B57,'Z-Scores Table'!$A$2:$S$312,10,FALSE)</f>
        <v>1.1906248609196903</v>
      </c>
      <c r="H57" s="32">
        <f>VLOOKUP($B57,'Z-Scores Table'!$A$2:$S$312,11,FALSE)</f>
        <v>0.29405429340207889</v>
      </c>
      <c r="I57" s="32">
        <f>VLOOKUP($B57,'Z-Scores Table'!$A$2:$S$312,12,FALSE)</f>
        <v>-0.35010100064509619</v>
      </c>
      <c r="J57" s="32">
        <f>VLOOKUP($B57,'Z-Scores Table'!$A$2:$S$312,13,FALSE)</f>
        <v>-1.0881579949799116</v>
      </c>
      <c r="K57" s="32">
        <f>VLOOKUP($B57,'Z-Scores Table'!$A$2:$S$312,14,FALSE)</f>
        <v>1.8981514087180513</v>
      </c>
      <c r="L57" s="32">
        <f>VLOOKUP($B57,'Z-Scores Table'!$A$2:$S$312,15,FALSE)</f>
        <v>6.7489016041120369</v>
      </c>
      <c r="M57" s="23">
        <v>4</v>
      </c>
      <c r="N57" s="25"/>
      <c r="O57" s="26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26"/>
    </row>
    <row r="58" spans="1:26" x14ac:dyDescent="0.25">
      <c r="A58" s="23" t="s">
        <v>52</v>
      </c>
      <c r="B58" s="34" t="s">
        <v>879</v>
      </c>
      <c r="C58" s="32">
        <f>VLOOKUP($B58,'Z-Scores Table'!$A$2:$S$312,6,FALSE)</f>
        <v>-0.23292991467214991</v>
      </c>
      <c r="D58" s="32">
        <f>VLOOKUP($B58,'Z-Scores Table'!$A$2:$S$312,7,FALSE)</f>
        <v>1.2889405638073601</v>
      </c>
      <c r="E58" s="32">
        <f>VLOOKUP($B58,'Z-Scores Table'!$A$2:$S$312,8,FALSE)</f>
        <v>1.0129462843331718</v>
      </c>
      <c r="F58" s="32">
        <f>VLOOKUP($B58,'Z-Scores Table'!$A$2:$S$312,9,FALSE)</f>
        <v>0.78410954797974586</v>
      </c>
      <c r="G58" s="32">
        <f>VLOOKUP($B58,'Z-Scores Table'!$A$2:$S$312,10,FALSE)</f>
        <v>0.58228093825452931</v>
      </c>
      <c r="H58" s="32">
        <f>VLOOKUP($B58,'Z-Scores Table'!$A$2:$S$312,11,FALSE)</f>
        <v>-0.10613602506115592</v>
      </c>
      <c r="I58" s="32">
        <f>VLOOKUP($B58,'Z-Scores Table'!$A$2:$S$312,12,FALSE)</f>
        <v>7.1271133163284553E-2</v>
      </c>
      <c r="J58" s="32">
        <f>VLOOKUP($B58,'Z-Scores Table'!$A$2:$S$312,13,FALSE)</f>
        <v>-1.051232292447837</v>
      </c>
      <c r="K58" s="32">
        <f>VLOOKUP($B58,'Z-Scores Table'!$A$2:$S$312,14,FALSE)</f>
        <v>1.6203675574939691</v>
      </c>
      <c r="L58" s="32">
        <f>VLOOKUP($B58,'Z-Scores Table'!$A$2:$S$312,15,FALSE)</f>
        <v>3.9696177928509178</v>
      </c>
      <c r="M58" s="23">
        <v>4</v>
      </c>
      <c r="N58" s="25"/>
      <c r="O58" s="26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26"/>
    </row>
    <row r="59" spans="1:26" x14ac:dyDescent="0.25">
      <c r="A59" s="23" t="s">
        <v>27</v>
      </c>
      <c r="B59" s="31" t="s">
        <v>692</v>
      </c>
      <c r="C59" s="32">
        <f>VLOOKUP($B59,'Z-Scores Table'!$A$2:$S$312,6,FALSE)</f>
        <v>0.71355280803981447</v>
      </c>
      <c r="D59" s="32">
        <f>VLOOKUP($B59,'Z-Scores Table'!$A$2:$S$312,7,FALSE)</f>
        <v>0.85048690588070741</v>
      </c>
      <c r="E59" s="32">
        <f>VLOOKUP($B59,'Z-Scores Table'!$A$2:$S$312,8,FALSE)</f>
        <v>1.2231405683912995</v>
      </c>
      <c r="F59" s="32">
        <f>VLOOKUP($B59,'Z-Scores Table'!$A$2:$S$312,9,FALSE)</f>
        <v>1.3501172958935848</v>
      </c>
      <c r="G59" s="32">
        <f>VLOOKUP($B59,'Z-Scores Table'!$A$2:$S$312,10,FALSE)</f>
        <v>3.5834362128988499</v>
      </c>
      <c r="H59" s="32">
        <f>VLOOKUP($B59,'Z-Scores Table'!$A$2:$S$312,11,FALSE)</f>
        <v>1.0715169769868667</v>
      </c>
      <c r="I59" s="32">
        <f>VLOOKUP($B59,'Z-Scores Table'!$A$2:$S$312,12,FALSE)</f>
        <v>1.7519129460073762E-3</v>
      </c>
      <c r="J59" s="32">
        <f>VLOOKUP($B59,'Z-Scores Table'!$A$2:$S$312,13,FALSE)</f>
        <v>-1.8408411785657022</v>
      </c>
      <c r="K59" s="32">
        <f>VLOOKUP($B59,'Z-Scores Table'!$A$2:$S$312,14,FALSE)</f>
        <v>1.5655961829870995</v>
      </c>
      <c r="L59" s="32">
        <f>VLOOKUP($B59,'Z-Scores Table'!$A$2:$S$312,15,FALSE)</f>
        <v>8.5187576854585281</v>
      </c>
      <c r="M59" s="23">
        <v>4</v>
      </c>
      <c r="N59" s="25"/>
      <c r="O59" s="26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26"/>
    </row>
    <row r="60" spans="1:26" x14ac:dyDescent="0.25">
      <c r="A60" s="23" t="s">
        <v>38</v>
      </c>
      <c r="B60" s="35" t="s">
        <v>837</v>
      </c>
      <c r="C60" s="32">
        <f>VLOOKUP($B60,'Z-Scores Table'!$A$2:$S$312,6,FALSE)</f>
        <v>2.4756681847240065E-2</v>
      </c>
      <c r="D60" s="32">
        <f>VLOOKUP($B60,'Z-Scores Table'!$A$2:$S$312,7,FALSE)</f>
        <v>2.0563368219720215</v>
      </c>
      <c r="E60" s="32">
        <f>VLOOKUP($B60,'Z-Scores Table'!$A$2:$S$312,8,FALSE)</f>
        <v>2.0187346200071361</v>
      </c>
      <c r="F60" s="32">
        <f>VLOOKUP($B60,'Z-Scores Table'!$A$2:$S$312,9,FALSE)</f>
        <v>1.8583592276791059</v>
      </c>
      <c r="G60" s="32">
        <f>VLOOKUP($B60,'Z-Scores Table'!$A$2:$S$312,10,FALSE)</f>
        <v>1.2830557826013897</v>
      </c>
      <c r="H60" s="32">
        <f>VLOOKUP($B60,'Z-Scores Table'!$A$2:$S$312,11,FALSE)</f>
        <v>0.50310326261180094</v>
      </c>
      <c r="I60" s="32">
        <f>VLOOKUP($B60,'Z-Scores Table'!$A$2:$S$312,12,FALSE)</f>
        <v>0.77319227341433761</v>
      </c>
      <c r="J60" s="32">
        <f>VLOOKUP($B60,'Z-Scores Table'!$A$2:$S$312,13,FALSE)</f>
        <v>-1.9358173955956883</v>
      </c>
      <c r="K60" s="32">
        <f>VLOOKUP($B60,'Z-Scores Table'!$A$2:$S$312,14,FALSE)</f>
        <v>2.8099350274558703</v>
      </c>
      <c r="L60" s="32">
        <f>VLOOKUP($B60,'Z-Scores Table'!$A$2:$S$312,15,FALSE)</f>
        <v>9.3916563019932138</v>
      </c>
      <c r="M60" s="23">
        <v>4</v>
      </c>
      <c r="N60" s="25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x14ac:dyDescent="0.25">
      <c r="A61" s="23" t="s">
        <v>1038</v>
      </c>
      <c r="B61" s="34" t="s">
        <v>1012</v>
      </c>
      <c r="C61" s="32">
        <f>VLOOKUP($B61,'Z-Scores Table'!$A$2:$S$312,6,FALSE)</f>
        <v>2.3802854910209357</v>
      </c>
      <c r="D61" s="32">
        <f>VLOOKUP($B61,'Z-Scores Table'!$A$2:$S$312,7,FALSE)</f>
        <v>2.0118749531111284</v>
      </c>
      <c r="E61" s="32">
        <f>VLOOKUP($B61,'Z-Scores Table'!$A$2:$S$312,8,FALSE)</f>
        <v>0.40941960983354686</v>
      </c>
      <c r="F61" s="32">
        <f>VLOOKUP($B61,'Z-Scores Table'!$A$2:$S$312,9,FALSE)</f>
        <v>0.28077400562720678</v>
      </c>
      <c r="G61" s="32">
        <f>VLOOKUP($B61,'Z-Scores Table'!$A$2:$S$312,10,FALSE)</f>
        <v>1.2867983341578944</v>
      </c>
      <c r="H61" s="32">
        <f>VLOOKUP($B61,'Z-Scores Table'!$A$2:$S$312,11,FALSE)</f>
        <v>0.9132944744610676</v>
      </c>
      <c r="I61" s="32">
        <f>VLOOKUP($B61,'Z-Scores Table'!$A$2:$S$312,12,FALSE)</f>
        <v>0.30158309836335273</v>
      </c>
      <c r="J61" s="32">
        <f>VLOOKUP($B61,'Z-Scores Table'!$A$2:$S$312,13,FALSE)</f>
        <v>-1.3420288827946434</v>
      </c>
      <c r="K61" s="32">
        <f>VLOOKUP($B61,'Z-Scores Table'!$A$2:$S$312,14,FALSE)</f>
        <v>2.1232041454822683</v>
      </c>
      <c r="L61" s="32">
        <f>VLOOKUP($B61,'Z-Scores Table'!$A$2:$S$312,15,FALSE)</f>
        <v>8.3652052292627577</v>
      </c>
      <c r="M61" s="23">
        <v>4</v>
      </c>
      <c r="N61" s="25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x14ac:dyDescent="0.25">
      <c r="A62" s="23" t="s">
        <v>1039</v>
      </c>
      <c r="B62" s="34" t="s">
        <v>663</v>
      </c>
      <c r="C62" s="32">
        <f>VLOOKUP($B62,'Z-Scores Table'!$A$2:$S$312,6,FALSE)</f>
        <v>-0.7998413953167044</v>
      </c>
      <c r="D62" s="32">
        <f>VLOOKUP($B62,'Z-Scores Table'!$A$2:$S$312,7,FALSE)</f>
        <v>2.6889146683218796</v>
      </c>
      <c r="E62" s="32">
        <f>VLOOKUP($B62,'Z-Scores Table'!$A$2:$S$312,8,FALSE)</f>
        <v>1.7576342849568647</v>
      </c>
      <c r="F62" s="32">
        <f>VLOOKUP($B62,'Z-Scores Table'!$A$2:$S$312,9,FALSE)</f>
        <v>2.7138124322717205</v>
      </c>
      <c r="G62" s="32">
        <f>VLOOKUP($B62,'Z-Scores Table'!$A$2:$S$312,10,FALSE)</f>
        <v>0.48903798254799236</v>
      </c>
      <c r="H62" s="32">
        <f>VLOOKUP($B62,'Z-Scores Table'!$A$2:$S$312,11,FALSE)</f>
        <v>0.76349135989080674</v>
      </c>
      <c r="I62" s="32">
        <f>VLOOKUP($B62,'Z-Scores Table'!$A$2:$S$312,12,FALSE)</f>
        <v>-0.37756790940963553</v>
      </c>
      <c r="J62" s="32">
        <f>VLOOKUP($B62,'Z-Scores Table'!$A$2:$S$312,13,FALSE)</f>
        <v>-1.5711647785744449</v>
      </c>
      <c r="K62" s="32">
        <f>VLOOKUP($B62,'Z-Scores Table'!$A$2:$S$312,14,FALSE)</f>
        <v>1.9528003383432464</v>
      </c>
      <c r="L62" s="32">
        <f>VLOOKUP($B62,'Z-Scores Table'!$A$2:$S$312,15,FALSE)</f>
        <v>7.6171169830317247</v>
      </c>
      <c r="M62" s="23">
        <v>4</v>
      </c>
      <c r="N62" s="25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5.75" thickBot="1" x14ac:dyDescent="0.3">
      <c r="B63" s="36"/>
      <c r="C63" s="37"/>
      <c r="D63" s="37"/>
      <c r="E63" s="37"/>
      <c r="F63" s="37"/>
      <c r="G63" s="37"/>
      <c r="H63" s="37"/>
      <c r="I63" s="37"/>
      <c r="J63" s="37"/>
      <c r="K63" s="37"/>
      <c r="L63" s="37"/>
      <c r="N63" s="25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5.75" thickTop="1" x14ac:dyDescent="0.25">
      <c r="B64" s="31" t="s">
        <v>1035</v>
      </c>
      <c r="C64" s="32">
        <f>SUM(IFERROR(C56, 0), IFERROR(C57, 0), IFERROR(C58, 0), IFERROR(C59, 0), IFERROR(C60, 0), IFERROR(C61, 0), IFERROR(C62, 0))</f>
        <v>3.9166566904016644</v>
      </c>
      <c r="D64" s="32">
        <f t="shared" ref="D64:L64" si="3">SUM(IFERROR(D56, 0), IFERROR(D57, 0), IFERROR(D58, 0), IFERROR(D59, 0), IFERROR(D60, 0), IFERROR(D61, 0), IFERROR(D62, 0))</f>
        <v>11.869386247212299</v>
      </c>
      <c r="E64" s="32">
        <f t="shared" si="3"/>
        <v>9.0641988084074434</v>
      </c>
      <c r="F64" s="32">
        <f t="shared" si="3"/>
        <v>8.0810645670721684</v>
      </c>
      <c r="G64" s="32">
        <f t="shared" si="3"/>
        <v>9.1154092754492293</v>
      </c>
      <c r="H64" s="32">
        <f t="shared" si="3"/>
        <v>4.176674969460576</v>
      </c>
      <c r="I64" s="32">
        <f t="shared" si="3"/>
        <v>0.78880429682032771</v>
      </c>
      <c r="J64" s="32">
        <f t="shared" si="3"/>
        <v>-9.2245584348698841</v>
      </c>
      <c r="K64" s="32">
        <f t="shared" si="3"/>
        <v>13.06389507856108</v>
      </c>
      <c r="L64" s="32">
        <f t="shared" si="3"/>
        <v>50.851531498514902</v>
      </c>
      <c r="N64" s="25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x14ac:dyDescent="0.25">
      <c r="A65" s="23" t="s">
        <v>1034</v>
      </c>
      <c r="B65" s="31" t="s">
        <v>849</v>
      </c>
      <c r="C65" s="32">
        <f>VLOOKUP($B65,'Z-Scores Table'!$A$2:$S$312,6,FALSE)</f>
        <v>0.72126262617222836</v>
      </c>
      <c r="D65" s="32">
        <f>VLOOKUP($B65,'Z-Scores Table'!$A$2:$S$312,7,FALSE)</f>
        <v>0.20315164056636445</v>
      </c>
      <c r="E65" s="32">
        <f>VLOOKUP($B65,'Z-Scores Table'!$A$2:$S$312,8,FALSE)</f>
        <v>-0.92687201443548106</v>
      </c>
      <c r="F65" s="32">
        <f>VLOOKUP($B65,'Z-Scores Table'!$A$2:$S$312,9,FALSE)</f>
        <v>0.41648075077594487</v>
      </c>
      <c r="G65" s="32">
        <f>VLOOKUP($B65,'Z-Scores Table'!$A$2:$S$312,10,FALSE)</f>
        <v>0.9583867080592029</v>
      </c>
      <c r="H65" s="32">
        <f>VLOOKUP($B65,'Z-Scores Table'!$A$2:$S$312,11,FALSE)</f>
        <v>0.94908674173590146</v>
      </c>
      <c r="I65" s="32">
        <f>VLOOKUP($B65,'Z-Scores Table'!$A$2:$S$312,12,FALSE)</f>
        <v>2.2302446354320296</v>
      </c>
      <c r="J65" s="32">
        <f>VLOOKUP($B65,'Z-Scores Table'!$A$2:$S$312,13,FALSE)</f>
        <v>-0.80514683195680292</v>
      </c>
      <c r="K65" s="32">
        <f>VLOOKUP($B65,'Z-Scores Table'!$A$2:$S$312,14,FALSE)</f>
        <v>0.3532924042887215</v>
      </c>
      <c r="L65" s="32">
        <f>VLOOKUP($B65,'Z-Scores Table'!$A$2:$S$312,15,FALSE)</f>
        <v>4.0998866606381092</v>
      </c>
      <c r="M65" s="23">
        <v>4</v>
      </c>
      <c r="N65" s="25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x14ac:dyDescent="0.25">
      <c r="A66" s="23" t="s">
        <v>1034</v>
      </c>
      <c r="B66" s="31" t="s">
        <v>680</v>
      </c>
      <c r="C66" s="32" t="e">
        <f>VLOOKUP($B66,'Z-Scores Table'!$A$2:$S$312,6,FALSE)</f>
        <v>#N/A</v>
      </c>
      <c r="D66" s="32" t="e">
        <f>VLOOKUP($B66,'Z-Scores Table'!$A$2:$S$312,7,FALSE)</f>
        <v>#N/A</v>
      </c>
      <c r="E66" s="32" t="e">
        <f>VLOOKUP($B66,'Z-Scores Table'!$A$2:$S$312,8,FALSE)</f>
        <v>#N/A</v>
      </c>
      <c r="F66" s="32" t="e">
        <f>VLOOKUP($B66,'Z-Scores Table'!$A$2:$S$312,9,FALSE)</f>
        <v>#N/A</v>
      </c>
      <c r="G66" s="32" t="e">
        <f>VLOOKUP($B66,'Z-Scores Table'!$A$2:$S$312,10,FALSE)</f>
        <v>#N/A</v>
      </c>
      <c r="H66" s="32" t="e">
        <f>VLOOKUP($B66,'Z-Scores Table'!$A$2:$S$312,11,FALSE)</f>
        <v>#N/A</v>
      </c>
      <c r="I66" s="32" t="e">
        <f>VLOOKUP($B66,'Z-Scores Table'!$A$2:$S$312,12,FALSE)</f>
        <v>#N/A</v>
      </c>
      <c r="J66" s="32" t="e">
        <f>VLOOKUP($B66,'Z-Scores Table'!$A$2:$S$312,13,FALSE)</f>
        <v>#N/A</v>
      </c>
      <c r="K66" s="32" t="e">
        <f>VLOOKUP($B66,'Z-Scores Table'!$A$2:$S$312,14,FALSE)</f>
        <v>#N/A</v>
      </c>
      <c r="L66" s="32" t="e">
        <f>VLOOKUP($B66,'Z-Scores Table'!$A$2:$S$312,15,FALSE)</f>
        <v>#N/A</v>
      </c>
      <c r="M66" s="23">
        <v>4</v>
      </c>
      <c r="N66" s="25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x14ac:dyDescent="0.25">
      <c r="A67" s="23" t="s">
        <v>1034</v>
      </c>
      <c r="B67" s="31" t="s">
        <v>919</v>
      </c>
      <c r="C67" s="32">
        <f>VLOOKUP($B67,'Z-Scores Table'!$A$2:$S$312,6,FALSE)</f>
        <v>-0.23217789126746174</v>
      </c>
      <c r="D67" s="32">
        <f>VLOOKUP($B67,'Z-Scores Table'!$A$2:$S$312,7,FALSE)</f>
        <v>0.73366492207541889</v>
      </c>
      <c r="E67" s="32">
        <f>VLOOKUP($B67,'Z-Scores Table'!$A$2:$S$312,8,FALSE)</f>
        <v>0.70754697450239823</v>
      </c>
      <c r="F67" s="32">
        <f>VLOOKUP($B67,'Z-Scores Table'!$A$2:$S$312,9,FALSE)</f>
        <v>0.49492374838529063</v>
      </c>
      <c r="G67" s="32">
        <f>VLOOKUP($B67,'Z-Scores Table'!$A$2:$S$312,10,FALSE)</f>
        <v>1.3624077262718739</v>
      </c>
      <c r="H67" s="32">
        <f>VLOOKUP($B67,'Z-Scores Table'!$A$2:$S$312,11,FALSE)</f>
        <v>0.48752161786220105</v>
      </c>
      <c r="I67" s="32">
        <f>VLOOKUP($B67,'Z-Scores Table'!$A$2:$S$312,12,FALSE)</f>
        <v>0.40044143182059538</v>
      </c>
      <c r="J67" s="32">
        <f>VLOOKUP($B67,'Z-Scores Table'!$A$2:$S$312,13,FALSE)</f>
        <v>-3.2692413120063382</v>
      </c>
      <c r="K67" s="32">
        <f>VLOOKUP($B67,'Z-Scores Table'!$A$2:$S$312,14,FALSE)</f>
        <v>2.1448255240069356</v>
      </c>
      <c r="L67" s="32">
        <f>VLOOKUP($B67,'Z-Scores Table'!$A$2:$S$312,15,FALSE)</f>
        <v>2.8299127416509138</v>
      </c>
      <c r="M67" s="23">
        <v>4</v>
      </c>
      <c r="N67" s="25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x14ac:dyDescent="0.25">
      <c r="A68" s="23" t="s">
        <v>1034</v>
      </c>
      <c r="B68" s="31" t="s">
        <v>777</v>
      </c>
      <c r="C68" s="32">
        <f>VLOOKUP($B68,'Z-Scores Table'!$A$2:$S$312,6,FALSE)</f>
        <v>-0.6907407268714687</v>
      </c>
      <c r="D68" s="32">
        <f>VLOOKUP($B68,'Z-Scores Table'!$A$2:$S$312,7,FALSE)</f>
        <v>-0.34870887463126321</v>
      </c>
      <c r="E68" s="32">
        <f>VLOOKUP($B68,'Z-Scores Table'!$A$2:$S$312,8,FALSE)</f>
        <v>-1.1813354699787688</v>
      </c>
      <c r="F68" s="32">
        <f>VLOOKUP($B68,'Z-Scores Table'!$A$2:$S$312,9,FALSE)</f>
        <v>0.20269660317690835</v>
      </c>
      <c r="G68" s="32">
        <f>VLOOKUP($B68,'Z-Scores Table'!$A$2:$S$312,10,FALSE)</f>
        <v>0.3197515668662903</v>
      </c>
      <c r="H68" s="32">
        <f>VLOOKUP($B68,'Z-Scores Table'!$A$2:$S$312,11,FALSE)</f>
        <v>-0.3137113771612452</v>
      </c>
      <c r="I68" s="32">
        <f>VLOOKUP($B68,'Z-Scores Table'!$A$2:$S$312,12,FALSE)</f>
        <v>0.30321909672753083</v>
      </c>
      <c r="J68" s="32">
        <f>VLOOKUP($B68,'Z-Scores Table'!$A$2:$S$312,13,FALSE)</f>
        <v>-0.56312066210197365</v>
      </c>
      <c r="K68" s="32">
        <f>VLOOKUP($B68,'Z-Scores Table'!$A$2:$S$312,14,FALSE)</f>
        <v>5.3530853735676703E-3</v>
      </c>
      <c r="L68" s="32">
        <f>VLOOKUP($B68,'Z-Scores Table'!$A$2:$S$312,15,FALSE)</f>
        <v>-2.2665967586004228</v>
      </c>
      <c r="M68" s="23">
        <v>4</v>
      </c>
      <c r="N68" s="25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x14ac:dyDescent="0.25">
      <c r="A69" s="23" t="s">
        <v>1034</v>
      </c>
      <c r="B69" s="31" t="s">
        <v>893</v>
      </c>
      <c r="C69" s="32">
        <f>VLOOKUP($B69,'Z-Scores Table'!$A$2:$S$312,6,FALSE)</f>
        <v>-1.5968059791474349</v>
      </c>
      <c r="D69" s="32">
        <f>VLOOKUP($B69,'Z-Scores Table'!$A$2:$S$312,7,FALSE)</f>
        <v>7.6899931052895679E-2</v>
      </c>
      <c r="E69" s="32">
        <f>VLOOKUP($B69,'Z-Scores Table'!$A$2:$S$312,8,FALSE)</f>
        <v>-7.8645254446516849E-2</v>
      </c>
      <c r="F69" s="32">
        <f>VLOOKUP($B69,'Z-Scores Table'!$A$2:$S$312,9,FALSE)</f>
        <v>1.1376775466287374</v>
      </c>
      <c r="G69" s="32">
        <f>VLOOKUP($B69,'Z-Scores Table'!$A$2:$S$312,10,FALSE)</f>
        <v>1.2653859727090739</v>
      </c>
      <c r="H69" s="32">
        <f>VLOOKUP($B69,'Z-Scores Table'!$A$2:$S$312,11,FALSE)</f>
        <v>1.2689940420749177</v>
      </c>
      <c r="I69" s="32">
        <f>VLOOKUP($B69,'Z-Scores Table'!$A$2:$S$312,12,FALSE)</f>
        <v>0.14845745158207888</v>
      </c>
      <c r="J69" s="32">
        <f>VLOOKUP($B69,'Z-Scores Table'!$A$2:$S$312,13,FALSE)</f>
        <v>-0.39096834341255482</v>
      </c>
      <c r="K69" s="32">
        <f>VLOOKUP($B69,'Z-Scores Table'!$A$2:$S$312,14,FALSE)</f>
        <v>0.83648261635059429</v>
      </c>
      <c r="L69" s="32">
        <f>VLOOKUP($B69,'Z-Scores Table'!$A$2:$S$312,15,FALSE)</f>
        <v>2.6674779833917914</v>
      </c>
      <c r="M69" s="23">
        <v>4</v>
      </c>
      <c r="N69" s="25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x14ac:dyDescent="0.25">
      <c r="A70" s="39"/>
      <c r="B70" s="45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39"/>
      <c r="N70" s="25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x14ac:dyDescent="0.25">
      <c r="A71" s="39"/>
      <c r="B71" s="45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39"/>
      <c r="N71" s="25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x14ac:dyDescent="0.25">
      <c r="A72" s="22" t="s">
        <v>1040</v>
      </c>
      <c r="N72" s="25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x14ac:dyDescent="0.25">
      <c r="A73" s="23" t="s">
        <v>1033</v>
      </c>
      <c r="B73" s="23" t="s">
        <v>1</v>
      </c>
      <c r="C73" s="27" t="s">
        <v>10</v>
      </c>
      <c r="D73" s="27" t="s">
        <v>11</v>
      </c>
      <c r="E73" s="27" t="s">
        <v>19</v>
      </c>
      <c r="F73" s="27" t="s">
        <v>22</v>
      </c>
      <c r="G73" s="27" t="s">
        <v>23</v>
      </c>
      <c r="H73" s="27" t="s">
        <v>24</v>
      </c>
      <c r="I73" s="27" t="s">
        <v>25</v>
      </c>
      <c r="J73" s="27" t="s">
        <v>26</v>
      </c>
      <c r="K73" s="27" t="s">
        <v>28</v>
      </c>
      <c r="L73" s="28" t="s">
        <v>1032</v>
      </c>
      <c r="M73" s="29" t="s">
        <v>1037</v>
      </c>
      <c r="N73" s="25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x14ac:dyDescent="0.25">
      <c r="A74" s="23" t="s">
        <v>73</v>
      </c>
      <c r="B74" s="31" t="s">
        <v>911</v>
      </c>
      <c r="C74" s="32">
        <f>VLOOKUP($B74,'Z-Scores Table'!$A$2:$S$312,6,FALSE)</f>
        <v>0.54658441587194428</v>
      </c>
      <c r="D74" s="32">
        <f>VLOOKUP($B74,'Z-Scores Table'!$A$2:$S$312,7,FALSE)</f>
        <v>-1.1335781342930158</v>
      </c>
      <c r="E74" s="32">
        <f>VLOOKUP($B74,'Z-Scores Table'!$A$2:$S$312,8,FALSE)</f>
        <v>1.9637308599898581E-2</v>
      </c>
      <c r="F74" s="32">
        <f>VLOOKUP($B74,'Z-Scores Table'!$A$2:$S$312,9,FALSE)</f>
        <v>-0.27698809123067819</v>
      </c>
      <c r="G74" s="32">
        <f>VLOOKUP($B74,'Z-Scores Table'!$A$2:$S$312,10,FALSE)</f>
        <v>0.33745750240573663</v>
      </c>
      <c r="H74" s="32">
        <f>VLOOKUP($B74,'Z-Scores Table'!$A$2:$S$312,11,FALSE)</f>
        <v>0.87122861889071346</v>
      </c>
      <c r="I74" s="32">
        <f>VLOOKUP($B74,'Z-Scores Table'!$A$2:$S$312,12,FALSE)</f>
        <v>-0.52086881180075073</v>
      </c>
      <c r="J74" s="32">
        <f>VLOOKUP($B74,'Z-Scores Table'!$A$2:$S$312,13,FALSE)</f>
        <v>0.21661809317231995</v>
      </c>
      <c r="K74" s="32">
        <f>VLOOKUP($B74,'Z-Scores Table'!$A$2:$S$312,14,FALSE)</f>
        <v>-0.82353257984055861</v>
      </c>
      <c r="L74" s="32">
        <f>VLOOKUP($B74,'Z-Scores Table'!$A$2:$S$312,15,FALSE)</f>
        <v>-0.76344167822439035</v>
      </c>
      <c r="M74" s="23">
        <v>5</v>
      </c>
      <c r="N74" s="25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x14ac:dyDescent="0.25">
      <c r="A75" s="23" t="s">
        <v>31</v>
      </c>
      <c r="B75" s="31" t="s">
        <v>812</v>
      </c>
      <c r="C75" s="32">
        <f>VLOOKUP($B75,'Z-Scores Table'!$A$2:$S$312,6,FALSE)</f>
        <v>7.6064212664594066E-2</v>
      </c>
      <c r="D75" s="32">
        <f>VLOOKUP($B75,'Z-Scores Table'!$A$2:$S$312,7,FALSE)</f>
        <v>-0.30287568707866053</v>
      </c>
      <c r="E75" s="32">
        <f>VLOOKUP($B75,'Z-Scores Table'!$A$2:$S$312,8,FALSE)</f>
        <v>-0.37160659996571049</v>
      </c>
      <c r="F75" s="32">
        <f>VLOOKUP($B75,'Z-Scores Table'!$A$2:$S$312,9,FALSE)</f>
        <v>-3.7895114229825368E-2</v>
      </c>
      <c r="G75" s="32">
        <f>VLOOKUP($B75,'Z-Scores Table'!$A$2:$S$312,10,FALSE)</f>
        <v>-0.76197739301428746</v>
      </c>
      <c r="H75" s="32">
        <f>VLOOKUP($B75,'Z-Scores Table'!$A$2:$S$312,11,FALSE)</f>
        <v>-0.1887179396805595</v>
      </c>
      <c r="I75" s="32">
        <f>VLOOKUP($B75,'Z-Scores Table'!$A$2:$S$312,12,FALSE)</f>
        <v>1.1968851410301717</v>
      </c>
      <c r="J75" s="32">
        <f>VLOOKUP($B75,'Z-Scores Table'!$A$2:$S$312,13,FALSE)</f>
        <v>0.79945856394168469</v>
      </c>
      <c r="K75" s="32">
        <f>VLOOKUP($B75,'Z-Scores Table'!$A$2:$S$312,14,FALSE)</f>
        <v>-0.24196570143681151</v>
      </c>
      <c r="L75" s="32">
        <f>VLOOKUP($B75,'Z-Scores Table'!$A$2:$S$312,15,FALSE)</f>
        <v>0.16736948223059556</v>
      </c>
      <c r="M75" s="23">
        <v>5</v>
      </c>
      <c r="N75" s="25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x14ac:dyDescent="0.25">
      <c r="A76" s="23" t="s">
        <v>52</v>
      </c>
      <c r="B76" s="34" t="s">
        <v>965</v>
      </c>
      <c r="C76" s="32">
        <f>VLOOKUP($B76,'Z-Scores Table'!$A$2:$S$312,6,FALSE)</f>
        <v>1.4444583506654234</v>
      </c>
      <c r="D76" s="32">
        <f>VLOOKUP($B76,'Z-Scores Table'!$A$2:$S$312,7,FALSE)</f>
        <v>1.0885789596038831</v>
      </c>
      <c r="E76" s="32">
        <f>VLOOKUP($B76,'Z-Scores Table'!$A$2:$S$312,8,FALSE)</f>
        <v>2.2919564363599045</v>
      </c>
      <c r="F76" s="32">
        <f>VLOOKUP($B76,'Z-Scores Table'!$A$2:$S$312,9,FALSE)</f>
        <v>0.62667231352006969</v>
      </c>
      <c r="G76" s="32">
        <f>VLOOKUP($B76,'Z-Scores Table'!$A$2:$S$312,10,FALSE)</f>
        <v>0.89973024710559524</v>
      </c>
      <c r="H76" s="32">
        <f>VLOOKUP($B76,'Z-Scores Table'!$A$2:$S$312,11,FALSE)</f>
        <v>1.4964952970089012</v>
      </c>
      <c r="I76" s="32">
        <f>VLOOKUP($B76,'Z-Scores Table'!$A$2:$S$312,12,FALSE)</f>
        <v>0.69237623559643313</v>
      </c>
      <c r="J76" s="32">
        <f>VLOOKUP($B76,'Z-Scores Table'!$A$2:$S$312,13,FALSE)</f>
        <v>-0.87352734901222706</v>
      </c>
      <c r="K76" s="32">
        <f>VLOOKUP($B76,'Z-Scores Table'!$A$2:$S$312,14,FALSE)</f>
        <v>1.8975384999999796</v>
      </c>
      <c r="L76" s="32">
        <f>VLOOKUP($B76,'Z-Scores Table'!$A$2:$S$312,15,FALSE)</f>
        <v>9.5642789908479617</v>
      </c>
      <c r="M76" s="23">
        <v>5</v>
      </c>
      <c r="N76" s="25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x14ac:dyDescent="0.25">
      <c r="A77" s="23" t="s">
        <v>27</v>
      </c>
      <c r="B77" s="31" t="s">
        <v>661</v>
      </c>
      <c r="C77" s="32">
        <f>VLOOKUP($B77,'Z-Scores Table'!$A$2:$S$312,6,FALSE)</f>
        <v>3.141248602364354</v>
      </c>
      <c r="D77" s="32">
        <f>VLOOKUP($B77,'Z-Scores Table'!$A$2:$S$312,7,FALSE)</f>
        <v>0.90411907001972924</v>
      </c>
      <c r="E77" s="32">
        <f>VLOOKUP($B77,'Z-Scores Table'!$A$2:$S$312,8,FALSE)</f>
        <v>-1.6652165407069406</v>
      </c>
      <c r="F77" s="32">
        <f>VLOOKUP($B77,'Z-Scores Table'!$A$2:$S$312,9,FALSE)</f>
        <v>2.1973235538910481</v>
      </c>
      <c r="G77" s="32">
        <f>VLOOKUP($B77,'Z-Scores Table'!$A$2:$S$312,10,FALSE)</f>
        <v>4.4147319771840854</v>
      </c>
      <c r="H77" s="32">
        <f>VLOOKUP($B77,'Z-Scores Table'!$A$2:$S$312,11,FALSE)</f>
        <v>0.74754098605317421</v>
      </c>
      <c r="I77" s="32">
        <f>VLOOKUP($B77,'Z-Scores Table'!$A$2:$S$312,12,FALSE)</f>
        <v>0.53194556079782918</v>
      </c>
      <c r="J77" s="32">
        <f>VLOOKUP($B77,'Z-Scores Table'!$A$2:$S$312,13,FALSE)</f>
        <v>-3.5914609928086505</v>
      </c>
      <c r="K77" s="32">
        <f>VLOOKUP($B77,'Z-Scores Table'!$A$2:$S$312,14,FALSE)</f>
        <v>2.3058038072047782</v>
      </c>
      <c r="L77" s="32">
        <f>VLOOKUP($B77,'Z-Scores Table'!$A$2:$S$312,15,FALSE)</f>
        <v>8.986036023999409</v>
      </c>
      <c r="M77" s="23">
        <v>5</v>
      </c>
      <c r="N77" s="25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x14ac:dyDescent="0.25">
      <c r="A78" s="23" t="s">
        <v>38</v>
      </c>
      <c r="B78" s="35" t="s">
        <v>866</v>
      </c>
      <c r="C78" s="32">
        <f>VLOOKUP($B78,'Z-Scores Table'!$A$2:$S$312,6,FALSE)</f>
        <v>9.0432980565316817E-2</v>
      </c>
      <c r="D78" s="32">
        <f>VLOOKUP($B78,'Z-Scores Table'!$A$2:$S$312,7,FALSE)</f>
        <v>-0.44993947421776925</v>
      </c>
      <c r="E78" s="32">
        <f>VLOOKUP($B78,'Z-Scores Table'!$A$2:$S$312,8,FALSE)</f>
        <v>0.98861371776595741</v>
      </c>
      <c r="F78" s="32">
        <f>VLOOKUP($B78,'Z-Scores Table'!$A$2:$S$312,9,FALSE)</f>
        <v>9.9680797056191761E-2</v>
      </c>
      <c r="G78" s="32">
        <f>VLOOKUP($B78,'Z-Scores Table'!$A$2:$S$312,10,FALSE)</f>
        <v>-0.30837119611732738</v>
      </c>
      <c r="H78" s="32">
        <f>VLOOKUP($B78,'Z-Scores Table'!$A$2:$S$312,11,FALSE)</f>
        <v>-0.28947360672807881</v>
      </c>
      <c r="I78" s="32">
        <f>VLOOKUP($B78,'Z-Scores Table'!$A$2:$S$312,12,FALSE)</f>
        <v>-0.64111505411093472</v>
      </c>
      <c r="J78" s="32">
        <f>VLOOKUP($B78,'Z-Scores Table'!$A$2:$S$312,13,FALSE)</f>
        <v>-0.62514560058187552</v>
      </c>
      <c r="K78" s="32">
        <f>VLOOKUP($B78,'Z-Scores Table'!$A$2:$S$312,14,FALSE)</f>
        <v>0.78577841585386587</v>
      </c>
      <c r="L78" s="32">
        <f>VLOOKUP($B78,'Z-Scores Table'!$A$2:$S$312,15,FALSE)</f>
        <v>-0.3495390205146538</v>
      </c>
      <c r="M78" s="23">
        <v>5</v>
      </c>
      <c r="N78" s="25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x14ac:dyDescent="0.25">
      <c r="A79" s="23" t="s">
        <v>1038</v>
      </c>
      <c r="B79" s="34" t="s">
        <v>911</v>
      </c>
      <c r="C79" s="32">
        <f>VLOOKUP($B79,'Z-Scores Table'!$A$2:$S$312,6,FALSE)</f>
        <v>0.54658441587194428</v>
      </c>
      <c r="D79" s="32">
        <f>VLOOKUP($B79,'Z-Scores Table'!$A$2:$S$312,7,FALSE)</f>
        <v>-1.1335781342930158</v>
      </c>
      <c r="E79" s="32">
        <f>VLOOKUP($B79,'Z-Scores Table'!$A$2:$S$312,8,FALSE)</f>
        <v>1.9637308599898581E-2</v>
      </c>
      <c r="F79" s="32">
        <f>VLOOKUP($B79,'Z-Scores Table'!$A$2:$S$312,9,FALSE)</f>
        <v>-0.27698809123067819</v>
      </c>
      <c r="G79" s="32">
        <f>VLOOKUP($B79,'Z-Scores Table'!$A$2:$S$312,10,FALSE)</f>
        <v>0.33745750240573663</v>
      </c>
      <c r="H79" s="32">
        <f>VLOOKUP($B79,'Z-Scores Table'!$A$2:$S$312,11,FALSE)</f>
        <v>0.87122861889071346</v>
      </c>
      <c r="I79" s="32">
        <f>VLOOKUP($B79,'Z-Scores Table'!$A$2:$S$312,12,FALSE)</f>
        <v>-0.52086881180075073</v>
      </c>
      <c r="J79" s="32">
        <f>VLOOKUP($B79,'Z-Scores Table'!$A$2:$S$312,13,FALSE)</f>
        <v>0.21661809317231995</v>
      </c>
      <c r="K79" s="32">
        <f>VLOOKUP($B79,'Z-Scores Table'!$A$2:$S$312,14,FALSE)</f>
        <v>-0.82353257984055861</v>
      </c>
      <c r="L79" s="32">
        <f>VLOOKUP($B79,'Z-Scores Table'!$A$2:$S$312,15,FALSE)</f>
        <v>-0.76344167822439035</v>
      </c>
      <c r="M79" s="23">
        <v>5</v>
      </c>
      <c r="N79" s="25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x14ac:dyDescent="0.25">
      <c r="A80" s="23" t="s">
        <v>1039</v>
      </c>
      <c r="B80" s="34" t="s">
        <v>957</v>
      </c>
      <c r="C80" s="32">
        <f>VLOOKUP($B80,'Z-Scores Table'!$A$2:$S$312,6,FALSE)</f>
        <v>0.1274007284588439</v>
      </c>
      <c r="D80" s="32">
        <f>VLOOKUP($B80,'Z-Scores Table'!$A$2:$S$312,7,FALSE)</f>
        <v>-0.56816005422672167</v>
      </c>
      <c r="E80" s="32">
        <f>VLOOKUP($B80,'Z-Scores Table'!$A$2:$S$312,8,FALSE)</f>
        <v>-0.14716471533782638</v>
      </c>
      <c r="F80" s="32">
        <f>VLOOKUP($B80,'Z-Scores Table'!$A$2:$S$312,9,FALSE)</f>
        <v>-0.24237409036771473</v>
      </c>
      <c r="G80" s="32">
        <f>VLOOKUP($B80,'Z-Scores Table'!$A$2:$S$312,10,FALSE)</f>
        <v>-0.56617245123687032</v>
      </c>
      <c r="H80" s="32">
        <f>VLOOKUP($B80,'Z-Scores Table'!$A$2:$S$312,11,FALSE)</f>
        <v>-0.27346195280202051</v>
      </c>
      <c r="I80" s="32">
        <f>VLOOKUP($B80,'Z-Scores Table'!$A$2:$S$312,12,FALSE)</f>
        <v>-0.44825496399385212</v>
      </c>
      <c r="J80" s="32">
        <f>VLOOKUP($B80,'Z-Scores Table'!$A$2:$S$312,13,FALSE)</f>
        <v>0.55255949058995668</v>
      </c>
      <c r="K80" s="32">
        <f>VLOOKUP($B80,'Z-Scores Table'!$A$2:$S$312,14,FALSE)</f>
        <v>-0.52258250455855915</v>
      </c>
      <c r="L80" s="32">
        <f>VLOOKUP($B80,'Z-Scores Table'!$A$2:$S$312,15,FALSE)</f>
        <v>-2.0882105134747646</v>
      </c>
      <c r="M80" s="23">
        <v>5</v>
      </c>
      <c r="N80" s="25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5.75" thickBot="1" x14ac:dyDescent="0.3">
      <c r="B81" s="36"/>
      <c r="C81" s="37"/>
      <c r="D81" s="37"/>
      <c r="E81" s="37"/>
      <c r="F81" s="37"/>
      <c r="G81" s="37"/>
      <c r="H81" s="37"/>
      <c r="I81" s="37"/>
      <c r="J81" s="37"/>
      <c r="K81" s="37"/>
      <c r="L81" s="37"/>
      <c r="N81" s="25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5.75" thickTop="1" x14ac:dyDescent="0.25">
      <c r="B82" s="31" t="s">
        <v>1035</v>
      </c>
      <c r="C82" s="32">
        <f>SUM(IFERROR(C74, 0), IFERROR(C75, 0), IFERROR(C76, 0), IFERROR(C77, 0), IFERROR(C78, 0), IFERROR(C79, 0), IFERROR(C80, 0))</f>
        <v>5.9727737064624211</v>
      </c>
      <c r="D82" s="32">
        <f t="shared" ref="D82:L82" si="4">SUM(IFERROR(D74, 0), IFERROR(D75, 0), IFERROR(D76, 0), IFERROR(D77, 0), IFERROR(D78, 0), IFERROR(D79, 0), IFERROR(D80, 0))</f>
        <v>-1.5954334544855704</v>
      </c>
      <c r="E82" s="32">
        <f t="shared" si="4"/>
        <v>1.1358569153151816</v>
      </c>
      <c r="F82" s="32">
        <f t="shared" si="4"/>
        <v>2.0894312774084129</v>
      </c>
      <c r="G82" s="32">
        <f t="shared" si="4"/>
        <v>4.3528561887326687</v>
      </c>
      <c r="H82" s="32">
        <f t="shared" si="4"/>
        <v>3.2348400216328432</v>
      </c>
      <c r="I82" s="32">
        <f t="shared" si="4"/>
        <v>0.29009929571814574</v>
      </c>
      <c r="J82" s="32">
        <f t="shared" si="4"/>
        <v>-3.3048797015264721</v>
      </c>
      <c r="K82" s="32">
        <f t="shared" si="4"/>
        <v>2.5775073573821352</v>
      </c>
      <c r="L82" s="32">
        <f t="shared" si="4"/>
        <v>14.753051606639767</v>
      </c>
      <c r="N82" s="25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x14ac:dyDescent="0.25">
      <c r="A83" s="23" t="s">
        <v>1034</v>
      </c>
      <c r="B83" s="31" t="s">
        <v>1053</v>
      </c>
      <c r="C83" s="32" t="e">
        <f>VLOOKUP($B83,'Z-Scores Table'!$A$2:$S$312,6,FALSE)</f>
        <v>#N/A</v>
      </c>
      <c r="D83" s="32" t="e">
        <f>VLOOKUP($B83,'Z-Scores Table'!$A$2:$S$312,7,FALSE)</f>
        <v>#N/A</v>
      </c>
      <c r="E83" s="32" t="e">
        <f>VLOOKUP($B83,'Z-Scores Table'!$A$2:$S$312,8,FALSE)</f>
        <v>#N/A</v>
      </c>
      <c r="F83" s="32" t="e">
        <f>VLOOKUP($B83,'Z-Scores Table'!$A$2:$S$312,9,FALSE)</f>
        <v>#N/A</v>
      </c>
      <c r="G83" s="32" t="e">
        <f>VLOOKUP($B83,'Z-Scores Table'!$A$2:$S$312,10,FALSE)</f>
        <v>#N/A</v>
      </c>
      <c r="H83" s="32" t="e">
        <f>VLOOKUP($B83,'Z-Scores Table'!$A$2:$S$312,11,FALSE)</f>
        <v>#N/A</v>
      </c>
      <c r="I83" s="32" t="e">
        <f>VLOOKUP($B83,'Z-Scores Table'!$A$2:$S$312,12,FALSE)</f>
        <v>#N/A</v>
      </c>
      <c r="J83" s="32" t="e">
        <f>VLOOKUP($B83,'Z-Scores Table'!$A$2:$S$312,13,FALSE)</f>
        <v>#N/A</v>
      </c>
      <c r="K83" s="32" t="e">
        <f>VLOOKUP($B83,'Z-Scores Table'!$A$2:$S$312,14,FALSE)</f>
        <v>#N/A</v>
      </c>
      <c r="L83" s="32" t="e">
        <f>VLOOKUP($B83,'Z-Scores Table'!$A$2:$S$312,15,FALSE)</f>
        <v>#N/A</v>
      </c>
      <c r="M83" s="23">
        <v>5</v>
      </c>
      <c r="N83" s="25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x14ac:dyDescent="0.25">
      <c r="A84" s="23" t="s">
        <v>1034</v>
      </c>
      <c r="B84" s="31" t="s">
        <v>650</v>
      </c>
      <c r="C84" s="32">
        <f>VLOOKUP($B84,'Z-Scores Table'!$A$2:$S$312,6,FALSE)</f>
        <v>-0.750279147871727</v>
      </c>
      <c r="D84" s="32">
        <f>VLOOKUP($B84,'Z-Scores Table'!$A$2:$S$312,7,FALSE)</f>
        <v>-0.56816005422672167</v>
      </c>
      <c r="E84" s="32">
        <f>VLOOKUP($B84,'Z-Scores Table'!$A$2:$S$312,8,FALSE)</f>
        <v>0.11878305678048495</v>
      </c>
      <c r="F84" s="32">
        <f>VLOOKUP($B84,'Z-Scores Table'!$A$2:$S$312,9,FALSE)</f>
        <v>0.10497627668733066</v>
      </c>
      <c r="G84" s="32">
        <f>VLOOKUP($B84,'Z-Scores Table'!$A$2:$S$312,10,FALSE)</f>
        <v>-0.21086943937339767</v>
      </c>
      <c r="H84" s="32">
        <f>VLOOKUP($B84,'Z-Scores Table'!$A$2:$S$312,11,FALSE)</f>
        <v>-0.90653811572462872</v>
      </c>
      <c r="I84" s="32">
        <f>VLOOKUP($B84,'Z-Scores Table'!$A$2:$S$312,12,FALSE)</f>
        <v>1.2080890293336279</v>
      </c>
      <c r="J84" s="32">
        <f>VLOOKUP($B84,'Z-Scores Table'!$A$2:$S$312,13,FALSE)</f>
        <v>0.10816820639426634</v>
      </c>
      <c r="K84" s="32">
        <f>VLOOKUP($B84,'Z-Scores Table'!$A$2:$S$312,14,FALSE)</f>
        <v>0.2159609572044065</v>
      </c>
      <c r="L84" s="32">
        <f>VLOOKUP($B84,'Z-Scores Table'!$A$2:$S$312,15,FALSE)</f>
        <v>-0.67986923079635875</v>
      </c>
      <c r="M84" s="23">
        <v>5</v>
      </c>
      <c r="N84" s="25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x14ac:dyDescent="0.25">
      <c r="A85" s="23" t="s">
        <v>1034</v>
      </c>
      <c r="B85" s="31" t="s">
        <v>952</v>
      </c>
      <c r="C85" s="32">
        <f>VLOOKUP($B85,'Z-Scores Table'!$A$2:$S$312,6,FALSE)</f>
        <v>-0.28153975458438102</v>
      </c>
      <c r="D85" s="32">
        <f>VLOOKUP($B85,'Z-Scores Table'!$A$2:$S$312,7,FALSE)</f>
        <v>-0.76056175986299113</v>
      </c>
      <c r="E85" s="32">
        <f>VLOOKUP($B85,'Z-Scores Table'!$A$2:$S$312,8,FALSE)</f>
        <v>-9.5757491870633524E-2</v>
      </c>
      <c r="F85" s="32">
        <f>VLOOKUP($B85,'Z-Scores Table'!$A$2:$S$312,9,FALSE)</f>
        <v>1.5115702797036099</v>
      </c>
      <c r="G85" s="32">
        <f>VLOOKUP($B85,'Z-Scores Table'!$A$2:$S$312,10,FALSE)</f>
        <v>0.31213808440419988</v>
      </c>
      <c r="H85" s="32">
        <f>VLOOKUP($B85,'Z-Scores Table'!$A$2:$S$312,11,FALSE)</f>
        <v>-0.12732680432260757</v>
      </c>
      <c r="I85" s="32">
        <f>VLOOKUP($B85,'Z-Scores Table'!$A$2:$S$312,12,FALSE)</f>
        <v>-0.89871381687541629</v>
      </c>
      <c r="J85" s="32">
        <f>VLOOKUP($B85,'Z-Scores Table'!$A$2:$S$312,13,FALSE)</f>
        <v>-0.52848987051078289</v>
      </c>
      <c r="K85" s="32">
        <f>VLOOKUP($B85,'Z-Scores Table'!$A$2:$S$312,14,FALSE)</f>
        <v>1.0079391505555868</v>
      </c>
      <c r="L85" s="32">
        <f>VLOOKUP($B85,'Z-Scores Table'!$A$2:$S$312,15,FALSE)</f>
        <v>0.13925801663658421</v>
      </c>
      <c r="M85" s="23">
        <v>5</v>
      </c>
      <c r="N85" s="25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x14ac:dyDescent="0.25">
      <c r="A86" s="23" t="s">
        <v>1034</v>
      </c>
      <c r="B86" s="31" t="s">
        <v>1054</v>
      </c>
      <c r="C86" s="32">
        <f>VLOOKUP($B86,'Z-Scores Table'!$A$2:$S$312,6,FALSE)</f>
        <v>1.1280885744032827</v>
      </c>
      <c r="D86" s="32">
        <f>VLOOKUP($B86,'Z-Scores Table'!$A$2:$S$312,7,FALSE)</f>
        <v>0.6213328752132018</v>
      </c>
      <c r="E86" s="32">
        <f>VLOOKUP($B86,'Z-Scores Table'!$A$2:$S$312,8,FALSE)</f>
        <v>0.29103347187951645</v>
      </c>
      <c r="F86" s="32">
        <f>VLOOKUP($B86,'Z-Scores Table'!$A$2:$S$312,9,FALSE)</f>
        <v>-0.23627436079896863</v>
      </c>
      <c r="G86" s="32">
        <f>VLOOKUP($B86,'Z-Scores Table'!$A$2:$S$312,10,FALSE)</f>
        <v>0.11815862158753841</v>
      </c>
      <c r="H86" s="32">
        <f>VLOOKUP($B86,'Z-Scores Table'!$A$2:$S$312,11,FALSE)</f>
        <v>-0.45721621547885444</v>
      </c>
      <c r="I86" s="32">
        <f>VLOOKUP($B86,'Z-Scores Table'!$A$2:$S$312,12,FALSE)</f>
        <v>-0.59332019640911426</v>
      </c>
      <c r="J86" s="32">
        <f>VLOOKUP($B86,'Z-Scores Table'!$A$2:$S$312,13,FALSE)</f>
        <v>-0.13426233100901816</v>
      </c>
      <c r="K86" s="32">
        <f>VLOOKUP($B86,'Z-Scores Table'!$A$2:$S$312,14,FALSE)</f>
        <v>0.50987109100820804</v>
      </c>
      <c r="L86" s="32">
        <f>VLOOKUP($B86,'Z-Scores Table'!$A$2:$S$312,15,FALSE)</f>
        <v>1.2474115303957918</v>
      </c>
      <c r="M86" s="23">
        <v>5</v>
      </c>
      <c r="N86" s="25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x14ac:dyDescent="0.25">
      <c r="A87" s="23" t="s">
        <v>1034</v>
      </c>
      <c r="B87" s="31" t="s">
        <v>863</v>
      </c>
      <c r="C87" s="32">
        <f>VLOOKUP($B87,'Z-Scores Table'!$A$2:$S$312,6,FALSE)</f>
        <v>1.0232068837857364</v>
      </c>
      <c r="D87" s="32">
        <f>VLOOKUP($B87,'Z-Scores Table'!$A$2:$S$312,7,FALSE)</f>
        <v>1.0617536756862107</v>
      </c>
      <c r="E87" s="32">
        <f>VLOOKUP($B87,'Z-Scores Table'!$A$2:$S$312,8,FALSE)</f>
        <v>-0.44330716894132371</v>
      </c>
      <c r="F87" s="32">
        <f>VLOOKUP($B87,'Z-Scores Table'!$A$2:$S$312,9,FALSE)</f>
        <v>0.39067054490666725</v>
      </c>
      <c r="G87" s="32">
        <f>VLOOKUP($B87,'Z-Scores Table'!$A$2:$S$312,10,FALSE)</f>
        <v>0.5326682933327489</v>
      </c>
      <c r="H87" s="32">
        <f>VLOOKUP($B87,'Z-Scores Table'!$A$2:$S$312,11,FALSE)</f>
        <v>0.10628112636678777</v>
      </c>
      <c r="I87" s="32">
        <f>VLOOKUP($B87,'Z-Scores Table'!$A$2:$S$312,12,FALSE)</f>
        <v>0.12505036004684825</v>
      </c>
      <c r="J87" s="32">
        <f>VLOOKUP($B87,'Z-Scores Table'!$A$2:$S$312,13,FALSE)</f>
        <v>-0.62480423898428517</v>
      </c>
      <c r="K87" s="32">
        <f>VLOOKUP($B87,'Z-Scores Table'!$A$2:$S$312,14,FALSE)</f>
        <v>1.0385421621763444</v>
      </c>
      <c r="L87" s="32">
        <f>VLOOKUP($B87,'Z-Scores Table'!$A$2:$S$312,15,FALSE)</f>
        <v>3.2100616383757345</v>
      </c>
      <c r="M87" s="23">
        <v>5</v>
      </c>
      <c r="N87" s="25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x14ac:dyDescent="0.25">
      <c r="A88" s="39"/>
      <c r="B88" s="45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39"/>
      <c r="N88" s="25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x14ac:dyDescent="0.25">
      <c r="A89" s="39"/>
      <c r="B89" s="45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39"/>
      <c r="N89" s="25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x14ac:dyDescent="0.25">
      <c r="A90" s="22" t="s">
        <v>1041</v>
      </c>
      <c r="N90" s="25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x14ac:dyDescent="0.25">
      <c r="A91" s="23" t="s">
        <v>1033</v>
      </c>
      <c r="B91" s="23" t="s">
        <v>1</v>
      </c>
      <c r="C91" s="27" t="s">
        <v>10</v>
      </c>
      <c r="D91" s="27" t="s">
        <v>11</v>
      </c>
      <c r="E91" s="27" t="s">
        <v>19</v>
      </c>
      <c r="F91" s="27" t="s">
        <v>22</v>
      </c>
      <c r="G91" s="27" t="s">
        <v>23</v>
      </c>
      <c r="H91" s="27" t="s">
        <v>24</v>
      </c>
      <c r="I91" s="27" t="s">
        <v>25</v>
      </c>
      <c r="J91" s="27" t="s">
        <v>26</v>
      </c>
      <c r="K91" s="27" t="s">
        <v>28</v>
      </c>
      <c r="L91" s="28" t="s">
        <v>1032</v>
      </c>
      <c r="M91" s="29" t="s">
        <v>1037</v>
      </c>
      <c r="N91" s="25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x14ac:dyDescent="0.25">
      <c r="A92" s="23" t="s">
        <v>73</v>
      </c>
      <c r="B92" s="31" t="s">
        <v>878</v>
      </c>
      <c r="C92" s="32">
        <f>VLOOKUP($B92,'Z-Scores Table'!$A$2:$S$312,6,FALSE)</f>
        <v>-0.27310335484876985</v>
      </c>
      <c r="D92" s="32">
        <f>VLOOKUP($B92,'Z-Scores Table'!$A$2:$S$312,7,FALSE)</f>
        <v>1.4392622348857131</v>
      </c>
      <c r="E92" s="32">
        <f>VLOOKUP($B92,'Z-Scores Table'!$A$2:$S$312,8,FALSE)</f>
        <v>1.656559715023844</v>
      </c>
      <c r="F92" s="32">
        <f>VLOOKUP($B92,'Z-Scores Table'!$A$2:$S$312,9,FALSE)</f>
        <v>4.3750320572304195</v>
      </c>
      <c r="G92" s="32">
        <f>VLOOKUP($B92,'Z-Scores Table'!$A$2:$S$312,10,FALSE)</f>
        <v>2.3498788787613156</v>
      </c>
      <c r="H92" s="32">
        <f>VLOOKUP($B92,'Z-Scores Table'!$A$2:$S$312,11,FALSE)</f>
        <v>1.5537531795234247</v>
      </c>
      <c r="I92" s="32">
        <f>VLOOKUP($B92,'Z-Scores Table'!$A$2:$S$312,12,FALSE)</f>
        <v>1.0340347909095353</v>
      </c>
      <c r="J92" s="32">
        <f>VLOOKUP($B92,'Z-Scores Table'!$A$2:$S$312,13,FALSE)</f>
        <v>-3.1610765884554883</v>
      </c>
      <c r="K92" s="32">
        <f>VLOOKUP($B92,'Z-Scores Table'!$A$2:$S$312,14,FALSE)</f>
        <v>2.6413660479175087</v>
      </c>
      <c r="L92" s="32">
        <f>VLOOKUP($B92,'Z-Scores Table'!$A$2:$S$312,15,FALSE)</f>
        <v>11.615706960947502</v>
      </c>
      <c r="M92" s="23">
        <v>6</v>
      </c>
      <c r="N92" s="25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x14ac:dyDescent="0.25">
      <c r="A93" s="23" t="s">
        <v>31</v>
      </c>
      <c r="B93" s="31" t="s">
        <v>767</v>
      </c>
      <c r="C93" s="32">
        <f>VLOOKUP($B93,'Z-Scores Table'!$A$2:$S$312,6,FALSE)</f>
        <v>4.7530854465072075E-2</v>
      </c>
      <c r="D93" s="32">
        <f>VLOOKUP($B93,'Z-Scores Table'!$A$2:$S$312,7,FALSE)</f>
        <v>1.0771931464443656</v>
      </c>
      <c r="E93" s="32">
        <f>VLOOKUP($B93,'Z-Scores Table'!$A$2:$S$312,8,FALSE)</f>
        <v>1.9434001721059238</v>
      </c>
      <c r="F93" s="32">
        <f>VLOOKUP($B93,'Z-Scores Table'!$A$2:$S$312,9,FALSE)</f>
        <v>-1.2441841877343009E-2</v>
      </c>
      <c r="G93" s="32">
        <f>VLOOKUP($B93,'Z-Scores Table'!$A$2:$S$312,10,FALSE)</f>
        <v>1.0892319745042232</v>
      </c>
      <c r="H93" s="32">
        <f>VLOOKUP($B93,'Z-Scores Table'!$A$2:$S$312,11,FALSE)</f>
        <v>0.90265015304609519</v>
      </c>
      <c r="I93" s="32">
        <f>VLOOKUP($B93,'Z-Scores Table'!$A$2:$S$312,12,FALSE)</f>
        <v>0.38208202703567906</v>
      </c>
      <c r="J93" s="32">
        <f>VLOOKUP($B93,'Z-Scores Table'!$A$2:$S$312,13,FALSE)</f>
        <v>-1.6005103314441465</v>
      </c>
      <c r="K93" s="32">
        <f>VLOOKUP($B93,'Z-Scores Table'!$A$2:$S$312,14,FALSE)</f>
        <v>1.5066229446042212</v>
      </c>
      <c r="L93" s="32">
        <f>VLOOKUP($B93,'Z-Scores Table'!$A$2:$S$312,15,FALSE)</f>
        <v>5.3357590988840897</v>
      </c>
      <c r="M93" s="23">
        <v>6</v>
      </c>
      <c r="N93" s="25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x14ac:dyDescent="0.25">
      <c r="A94" s="23" t="s">
        <v>52</v>
      </c>
      <c r="B94" s="34" t="s">
        <v>876</v>
      </c>
      <c r="C94" s="32">
        <f>VLOOKUP($B94,'Z-Scores Table'!$A$2:$S$312,6,FALSE)</f>
        <v>0.63476241284102597</v>
      </c>
      <c r="D94" s="32">
        <f>VLOOKUP($B94,'Z-Scores Table'!$A$2:$S$312,7,FALSE)</f>
        <v>2.548356361657786</v>
      </c>
      <c r="E94" s="32">
        <f>VLOOKUP($B94,'Z-Scores Table'!$A$2:$S$312,8,FALSE)</f>
        <v>2.11570255075643</v>
      </c>
      <c r="F94" s="32">
        <f>VLOOKUP($B94,'Z-Scores Table'!$A$2:$S$312,9,FALSE)</f>
        <v>1.4677185923441269</v>
      </c>
      <c r="G94" s="32">
        <f>VLOOKUP($B94,'Z-Scores Table'!$A$2:$S$312,10,FALSE)</f>
        <v>1.1598455553086546</v>
      </c>
      <c r="H94" s="32">
        <f>VLOOKUP($B94,'Z-Scores Table'!$A$2:$S$312,11,FALSE)</f>
        <v>1.6835001187206931</v>
      </c>
      <c r="I94" s="32">
        <f>VLOOKUP($B94,'Z-Scores Table'!$A$2:$S$312,12,FALSE)</f>
        <v>-1.3776453476939201E-2</v>
      </c>
      <c r="J94" s="32">
        <f>VLOOKUP($B94,'Z-Scores Table'!$A$2:$S$312,13,FALSE)</f>
        <v>-2.4030591835830108</v>
      </c>
      <c r="K94" s="32">
        <f>VLOOKUP($B94,'Z-Scores Table'!$A$2:$S$312,14,FALSE)</f>
        <v>2.1956845408577963</v>
      </c>
      <c r="L94" s="32">
        <f>VLOOKUP($B94,'Z-Scores Table'!$A$2:$S$312,15,FALSE)</f>
        <v>9.3887344954265615</v>
      </c>
      <c r="M94" s="23">
        <v>6</v>
      </c>
      <c r="N94" s="25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x14ac:dyDescent="0.25">
      <c r="A95" s="23" t="s">
        <v>27</v>
      </c>
      <c r="B95" s="31" t="s">
        <v>806</v>
      </c>
      <c r="C95" s="32">
        <f>VLOOKUP($B95,'Z-Scores Table'!$A$2:$S$312,6,FALSE)</f>
        <v>0.28509151567351637</v>
      </c>
      <c r="D95" s="32">
        <f>VLOOKUP($B95,'Z-Scores Table'!$A$2:$S$312,7,FALSE)</f>
        <v>-0.56816005422672167</v>
      </c>
      <c r="E95" s="32">
        <f>VLOOKUP($B95,'Z-Scores Table'!$A$2:$S$312,8,FALSE)</f>
        <v>-0.64880420544718842</v>
      </c>
      <c r="F95" s="32">
        <f>VLOOKUP($B95,'Z-Scores Table'!$A$2:$S$312,9,FALSE)</f>
        <v>2.2520450415066207</v>
      </c>
      <c r="G95" s="32">
        <f>VLOOKUP($B95,'Z-Scores Table'!$A$2:$S$312,10,FALSE)</f>
        <v>-0.47515386215127225</v>
      </c>
      <c r="H95" s="32">
        <f>VLOOKUP($B95,'Z-Scores Table'!$A$2:$S$312,11,FALSE)</f>
        <v>0.45281024707482376</v>
      </c>
      <c r="I95" s="32">
        <f>VLOOKUP($B95,'Z-Scores Table'!$A$2:$S$312,12,FALSE)</f>
        <v>2.2869516702022654</v>
      </c>
      <c r="J95" s="32">
        <f>VLOOKUP($B95,'Z-Scores Table'!$A$2:$S$312,13,FALSE)</f>
        <v>-1.0619387874151671</v>
      </c>
      <c r="K95" s="32">
        <f>VLOOKUP($B95,'Z-Scores Table'!$A$2:$S$312,14,FALSE)</f>
        <v>1.3051138443106236</v>
      </c>
      <c r="L95" s="32">
        <f>VLOOKUP($B95,'Z-Scores Table'!$A$2:$S$312,15,FALSE)</f>
        <v>3.8279554095275001</v>
      </c>
      <c r="M95" s="23">
        <v>6</v>
      </c>
      <c r="N95" s="25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x14ac:dyDescent="0.25">
      <c r="A96" s="23" t="s">
        <v>38</v>
      </c>
      <c r="B96" s="35" t="s">
        <v>1051</v>
      </c>
      <c r="C96" s="32">
        <f>VLOOKUP($B96,'Z-Scores Table'!$A$2:$S$312,6,FALSE)</f>
        <v>-2.3661867775015741</v>
      </c>
      <c r="D96" s="32">
        <f>VLOOKUP($B96,'Z-Scores Table'!$A$2:$S$312,7,FALSE)</f>
        <v>3.1034983441282429</v>
      </c>
      <c r="E96" s="32">
        <f>VLOOKUP($B96,'Z-Scores Table'!$A$2:$S$312,8,FALSE)</f>
        <v>2.0399391674077085</v>
      </c>
      <c r="F96" s="32">
        <f>VLOOKUP($B96,'Z-Scores Table'!$A$2:$S$312,9,FALSE)</f>
        <v>1.3358443234502795</v>
      </c>
      <c r="G96" s="32">
        <f>VLOOKUP($B96,'Z-Scores Table'!$A$2:$S$312,10,FALSE)</f>
        <v>2.7882947677446386</v>
      </c>
      <c r="H96" s="32">
        <f>VLOOKUP($B96,'Z-Scores Table'!$A$2:$S$312,11,FALSE)</f>
        <v>2.3555284552880709</v>
      </c>
      <c r="I96" s="32">
        <f>VLOOKUP($B96,'Z-Scores Table'!$A$2:$S$312,12,FALSE)</f>
        <v>0.84654504273237363</v>
      </c>
      <c r="J96" s="32">
        <f>VLOOKUP($B96,'Z-Scores Table'!$A$2:$S$312,13,FALSE)</f>
        <v>-3.2654844340154994</v>
      </c>
      <c r="K96" s="32">
        <f>VLOOKUP($B96,'Z-Scores Table'!$A$2:$S$312,14,FALSE)</f>
        <v>2.91565106378851</v>
      </c>
      <c r="L96" s="32">
        <f>VLOOKUP($B96,'Z-Scores Table'!$A$2:$S$312,15,FALSE)</f>
        <v>9.7536299530227488</v>
      </c>
      <c r="M96" s="23">
        <v>6</v>
      </c>
      <c r="N96" s="25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x14ac:dyDescent="0.25">
      <c r="A97" s="23" t="s">
        <v>1038</v>
      </c>
      <c r="B97" s="34" t="s">
        <v>635</v>
      </c>
      <c r="C97" s="32">
        <f>VLOOKUP($B97,'Z-Scores Table'!$A$2:$S$312,6,FALSE)</f>
        <v>0.53892133867931769</v>
      </c>
      <c r="D97" s="32">
        <f>VLOOKUP($B97,'Z-Scores Table'!$A$2:$S$312,7,FALSE)</f>
        <v>2.0615166002096559</v>
      </c>
      <c r="E97" s="32">
        <f>VLOOKUP($B97,'Z-Scores Table'!$A$2:$S$312,8,FALSE)</f>
        <v>0.75724259298614249</v>
      </c>
      <c r="F97" s="32">
        <f>VLOOKUP($B97,'Z-Scores Table'!$A$2:$S$312,9,FALSE)</f>
        <v>0.5332163259921292</v>
      </c>
      <c r="G97" s="32">
        <f>VLOOKUP($B97,'Z-Scores Table'!$A$2:$S$312,10,FALSE)</f>
        <v>0.4622371282959345</v>
      </c>
      <c r="H97" s="32">
        <f>VLOOKUP($B97,'Z-Scores Table'!$A$2:$S$312,11,FALSE)</f>
        <v>0.31087168190939451</v>
      </c>
      <c r="I97" s="32">
        <f>VLOOKUP($B97,'Z-Scores Table'!$A$2:$S$312,12,FALSE)</f>
        <v>0.48034360049937092</v>
      </c>
      <c r="J97" s="32">
        <f>VLOOKUP($B97,'Z-Scores Table'!$A$2:$S$312,13,FALSE)</f>
        <v>-0.28366139244202804</v>
      </c>
      <c r="K97" s="32">
        <f>VLOOKUP($B97,'Z-Scores Table'!$A$2:$S$312,14,FALSE)</f>
        <v>1.5244256388160979</v>
      </c>
      <c r="L97" s="32">
        <f>VLOOKUP($B97,'Z-Scores Table'!$A$2:$S$312,15,FALSE)</f>
        <v>6.3851135149460152</v>
      </c>
      <c r="M97" s="23">
        <v>6</v>
      </c>
      <c r="N97" s="25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x14ac:dyDescent="0.25">
      <c r="A98" s="23" t="s">
        <v>1039</v>
      </c>
      <c r="B98" s="34" t="s">
        <v>1013</v>
      </c>
      <c r="C98" s="32">
        <f>VLOOKUP($B98,'Z-Scores Table'!$A$2:$S$312,6,FALSE)</f>
        <v>1.418132812430088</v>
      </c>
      <c r="D98" s="32">
        <f>VLOOKUP($B98,'Z-Scores Table'!$A$2:$S$312,7,FALSE)</f>
        <v>1.2903035679175872</v>
      </c>
      <c r="E98" s="32">
        <f>VLOOKUP($B98,'Z-Scores Table'!$A$2:$S$312,8,FALSE)</f>
        <v>0.3230754663613401</v>
      </c>
      <c r="F98" s="32">
        <f>VLOOKUP($B98,'Z-Scores Table'!$A$2:$S$312,9,FALSE)</f>
        <v>1.3576966653386806</v>
      </c>
      <c r="G98" s="32">
        <f>VLOOKUP($B98,'Z-Scores Table'!$A$2:$S$312,10,FALSE)</f>
        <v>-0.14314504889182311</v>
      </c>
      <c r="H98" s="32">
        <f>VLOOKUP($B98,'Z-Scores Table'!$A$2:$S$312,11,FALSE)</f>
        <v>1.3394112467709962</v>
      </c>
      <c r="I98" s="32">
        <f>VLOOKUP($B98,'Z-Scores Table'!$A$2:$S$312,12,FALSE)</f>
        <v>0.40372988093870404</v>
      </c>
      <c r="J98" s="32">
        <f>VLOOKUP($B98,'Z-Scores Table'!$A$2:$S$312,13,FALSE)</f>
        <v>0.74197213676604346</v>
      </c>
      <c r="K98" s="32">
        <f>VLOOKUP($B98,'Z-Scores Table'!$A$2:$S$312,14,FALSE)</f>
        <v>0.5622147062265519</v>
      </c>
      <c r="L98" s="32">
        <f>VLOOKUP($B98,'Z-Scores Table'!$A$2:$S$312,15,FALSE)</f>
        <v>7.2933914338581687</v>
      </c>
      <c r="M98" s="23">
        <v>6</v>
      </c>
      <c r="N98" s="25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5.75" thickBot="1" x14ac:dyDescent="0.3">
      <c r="B99" s="36"/>
      <c r="C99" s="37"/>
      <c r="D99" s="37"/>
      <c r="E99" s="37"/>
      <c r="F99" s="37"/>
      <c r="G99" s="37"/>
      <c r="H99" s="37"/>
      <c r="I99" s="37"/>
      <c r="J99" s="37"/>
      <c r="K99" s="37"/>
      <c r="L99" s="37"/>
      <c r="N99" s="25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5.75" thickTop="1" x14ac:dyDescent="0.25">
      <c r="B100" s="31" t="s">
        <v>1035</v>
      </c>
      <c r="C100" s="32">
        <f>SUM(IFERROR(C92, 0), IFERROR(C93, 0), IFERROR(C94, 0), IFERROR(C95, 0), IFERROR(C96, 0), IFERROR(C97, 0), IFERROR(C98, 0))</f>
        <v>0.28514880173867607</v>
      </c>
      <c r="D100" s="32">
        <f t="shared" ref="D100:L100" si="5">SUM(IFERROR(D92, 0), IFERROR(D93, 0), IFERROR(D94, 0), IFERROR(D95, 0), IFERROR(D96, 0), IFERROR(D97, 0), IFERROR(D98, 0))</f>
        <v>10.951970201016628</v>
      </c>
      <c r="E100" s="32">
        <f t="shared" si="5"/>
        <v>8.1871154591942013</v>
      </c>
      <c r="F100" s="32">
        <f t="shared" si="5"/>
        <v>11.309111163984914</v>
      </c>
      <c r="G100" s="32">
        <f t="shared" si="5"/>
        <v>7.2311893935716718</v>
      </c>
      <c r="H100" s="32">
        <f t="shared" si="5"/>
        <v>8.5985250823334987</v>
      </c>
      <c r="I100" s="32">
        <f t="shared" si="5"/>
        <v>5.4199105588409893</v>
      </c>
      <c r="J100" s="32">
        <f t="shared" si="5"/>
        <v>-11.033758580589296</v>
      </c>
      <c r="K100" s="32">
        <f t="shared" si="5"/>
        <v>12.65107878652131</v>
      </c>
      <c r="L100" s="32">
        <f t="shared" si="5"/>
        <v>53.600290866612589</v>
      </c>
      <c r="N100" s="25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x14ac:dyDescent="0.25">
      <c r="A101" s="23" t="s">
        <v>1034</v>
      </c>
      <c r="B101" s="31" t="s">
        <v>838</v>
      </c>
      <c r="C101" s="32">
        <f>VLOOKUP($B101,'Z-Scores Table'!$A$2:$S$312,6,FALSE)</f>
        <v>0.29795569476777289</v>
      </c>
      <c r="D101" s="32">
        <f>VLOOKUP($B101,'Z-Scores Table'!$A$2:$S$312,7,FALSE)</f>
        <v>3.497833510553766E-3</v>
      </c>
      <c r="E101" s="32">
        <f>VLOOKUP($B101,'Z-Scores Table'!$A$2:$S$312,8,FALSE)</f>
        <v>1.3524820522521377</v>
      </c>
      <c r="F101" s="32">
        <f>VLOOKUP($B101,'Z-Scores Table'!$A$2:$S$312,9,FALSE)</f>
        <v>0.83538950404818624</v>
      </c>
      <c r="G101" s="32">
        <f>VLOOKUP($B101,'Z-Scores Table'!$A$2:$S$312,10,FALSE)</f>
        <v>1.6144340409176601</v>
      </c>
      <c r="H101" s="32">
        <f>VLOOKUP($B101,'Z-Scores Table'!$A$2:$S$312,11,FALSE)</f>
        <v>0.96997550640168317</v>
      </c>
      <c r="I101" s="32">
        <f>VLOOKUP($B101,'Z-Scores Table'!$A$2:$S$312,12,FALSE)</f>
        <v>1.0627979696321412</v>
      </c>
      <c r="J101" s="32">
        <f>VLOOKUP($B101,'Z-Scores Table'!$A$2:$S$312,13,FALSE)</f>
        <v>-0.90794398653509334</v>
      </c>
      <c r="K101" s="32">
        <f>VLOOKUP($B101,'Z-Scores Table'!$A$2:$S$312,14,FALSE)</f>
        <v>0.6512802216068041</v>
      </c>
      <c r="L101" s="32">
        <f>VLOOKUP($B101,'Z-Scores Table'!$A$2:$S$312,15,FALSE)</f>
        <v>5.8798688366018457</v>
      </c>
      <c r="M101" s="23">
        <v>6</v>
      </c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x14ac:dyDescent="0.25">
      <c r="A102" s="23" t="s">
        <v>1034</v>
      </c>
      <c r="B102" s="31" t="s">
        <v>780</v>
      </c>
      <c r="C102" s="32">
        <f>VLOOKUP($B102,'Z-Scores Table'!$A$2:$S$312,6,FALSE)</f>
        <v>-1.6187265914833131</v>
      </c>
      <c r="D102" s="32">
        <f>VLOOKUP($B102,'Z-Scores Table'!$A$2:$S$312,7,FALSE)</f>
        <v>2.6412255633240056</v>
      </c>
      <c r="E102" s="32">
        <f>VLOOKUP($B102,'Z-Scores Table'!$A$2:$S$312,8,FALSE)</f>
        <v>1.32651204981114</v>
      </c>
      <c r="F102" s="32">
        <f>VLOOKUP($B102,'Z-Scores Table'!$A$2:$S$312,9,FALSE)</f>
        <v>-0.42940174304328588</v>
      </c>
      <c r="G102" s="32">
        <f>VLOOKUP($B102,'Z-Scores Table'!$A$2:$S$312,10,FALSE)</f>
        <v>0.67252571454153542</v>
      </c>
      <c r="H102" s="32">
        <f>VLOOKUP($B102,'Z-Scores Table'!$A$2:$S$312,11,FALSE)</f>
        <v>-0.38492769744111782</v>
      </c>
      <c r="I102" s="32">
        <f>VLOOKUP($B102,'Z-Scores Table'!$A$2:$S$312,12,FALSE)</f>
        <v>1.0388556739032537</v>
      </c>
      <c r="J102" s="32">
        <f>VLOOKUP($B102,'Z-Scores Table'!$A$2:$S$312,13,FALSE)</f>
        <v>-1.2344545621434806</v>
      </c>
      <c r="K102" s="32">
        <f>VLOOKUP($B102,'Z-Scores Table'!$A$2:$S$312,14,FALSE)</f>
        <v>1.4044301416078306</v>
      </c>
      <c r="L102" s="32">
        <f>VLOOKUP($B102,'Z-Scores Table'!$A$2:$S$312,15,FALSE)</f>
        <v>3.4160385490765677</v>
      </c>
      <c r="M102" s="23">
        <v>6</v>
      </c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x14ac:dyDescent="0.25">
      <c r="A103" s="23" t="s">
        <v>1034</v>
      </c>
      <c r="B103" s="31" t="s">
        <v>633</v>
      </c>
      <c r="C103" s="32">
        <f>VLOOKUP($B103,'Z-Scores Table'!$A$2:$S$312,6,FALSE)</f>
        <v>-0.83126948645550924</v>
      </c>
      <c r="D103" s="32">
        <f>VLOOKUP($B103,'Z-Scores Table'!$A$2:$S$312,7,FALSE)</f>
        <v>-0.10689549554643832</v>
      </c>
      <c r="E103" s="32">
        <f>VLOOKUP($B103,'Z-Scores Table'!$A$2:$S$312,8,FALSE)</f>
        <v>0.57333756914156064</v>
      </c>
      <c r="F103" s="32">
        <f>VLOOKUP($B103,'Z-Scores Table'!$A$2:$S$312,9,FALSE)</f>
        <v>1.4182328889369957</v>
      </c>
      <c r="G103" s="32">
        <f>VLOOKUP($B103,'Z-Scores Table'!$A$2:$S$312,10,FALSE)</f>
        <v>2.0208967957736212</v>
      </c>
      <c r="H103" s="32">
        <f>VLOOKUP($B103,'Z-Scores Table'!$A$2:$S$312,11,FALSE)</f>
        <v>0.21185541631936358</v>
      </c>
      <c r="I103" s="32">
        <f>VLOOKUP($B103,'Z-Scores Table'!$A$2:$S$312,12,FALSE)</f>
        <v>0.2013125029995784</v>
      </c>
      <c r="J103" s="32">
        <f>VLOOKUP($B103,'Z-Scores Table'!$A$2:$S$312,13,FALSE)</f>
        <v>-1.060399841728767</v>
      </c>
      <c r="K103" s="32">
        <f>VLOOKUP($B103,'Z-Scores Table'!$A$2:$S$312,14,FALSE)</f>
        <v>7.2955350978567285E-2</v>
      </c>
      <c r="L103" s="32">
        <f>VLOOKUP($B103,'Z-Scores Table'!$A$2:$S$312,15,FALSE)</f>
        <v>2.500025700418973</v>
      </c>
      <c r="M103" s="23">
        <v>6</v>
      </c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x14ac:dyDescent="0.25">
      <c r="A104" s="23" t="s">
        <v>1034</v>
      </c>
      <c r="B104" s="31" t="s">
        <v>986</v>
      </c>
      <c r="C104" s="32">
        <f>VLOOKUP($B104,'Z-Scores Table'!$A$2:$S$312,6,FALSE)</f>
        <v>0.25022420800121575</v>
      </c>
      <c r="D104" s="32">
        <f>VLOOKUP($B104,'Z-Scores Table'!$A$2:$S$312,7,FALSE)</f>
        <v>-0.56816005422672167</v>
      </c>
      <c r="E104" s="32">
        <f>VLOOKUP($B104,'Z-Scores Table'!$A$2:$S$312,8,FALSE)</f>
        <v>0.89557845630693378</v>
      </c>
      <c r="F104" s="32">
        <f>VLOOKUP($B104,'Z-Scores Table'!$A$2:$S$312,9,FALSE)</f>
        <v>1.0096758749197912</v>
      </c>
      <c r="G104" s="32">
        <f>VLOOKUP($B104,'Z-Scores Table'!$A$2:$S$312,10,FALSE)</f>
        <v>-0.46536555019653619</v>
      </c>
      <c r="H104" s="32">
        <f>VLOOKUP($B104,'Z-Scores Table'!$A$2:$S$312,11,FALSE)</f>
        <v>-0.33750856850625327</v>
      </c>
      <c r="I104" s="32">
        <f>VLOOKUP($B104,'Z-Scores Table'!$A$2:$S$312,12,FALSE)</f>
        <v>-9.2892390537375538E-2</v>
      </c>
      <c r="J104" s="32">
        <f>VLOOKUP($B104,'Z-Scores Table'!$A$2:$S$312,13,FALSE)</f>
        <v>-0.17685785620033925</v>
      </c>
      <c r="K104" s="32">
        <f>VLOOKUP($B104,'Z-Scores Table'!$A$2:$S$312,14,FALSE)</f>
        <v>0.50963307074351727</v>
      </c>
      <c r="L104" s="32">
        <f>VLOOKUP($B104,'Z-Scores Table'!$A$2:$S$312,15,FALSE)</f>
        <v>1.0243271903042319</v>
      </c>
      <c r="M104" s="23">
        <v>6</v>
      </c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x14ac:dyDescent="0.25">
      <c r="A105" s="23" t="s">
        <v>1034</v>
      </c>
      <c r="B105" s="31" t="s">
        <v>706</v>
      </c>
      <c r="C105" s="32">
        <f>VLOOKUP($B105,'Z-Scores Table'!$A$2:$S$312,6,FALSE)</f>
        <v>0.51350518326735783</v>
      </c>
      <c r="D105" s="32">
        <f>VLOOKUP($B105,'Z-Scores Table'!$A$2:$S$312,7,FALSE)</f>
        <v>0.91264866341645334</v>
      </c>
      <c r="E105" s="32">
        <f>VLOOKUP($B105,'Z-Scores Table'!$A$2:$S$312,8,FALSE)</f>
        <v>0.77777824752884439</v>
      </c>
      <c r="F105" s="32">
        <f>VLOOKUP($B105,'Z-Scores Table'!$A$2:$S$312,9,FALSE)</f>
        <v>0.15733841105902149</v>
      </c>
      <c r="G105" s="32">
        <f>VLOOKUP($B105,'Z-Scores Table'!$A$2:$S$312,10,FALSE)</f>
        <v>0.3605091503028931</v>
      </c>
      <c r="H105" s="32">
        <f>VLOOKUP($B105,'Z-Scores Table'!$A$2:$S$312,11,FALSE)</f>
        <v>0.31036780872299913</v>
      </c>
      <c r="I105" s="32">
        <f>VLOOKUP($B105,'Z-Scores Table'!$A$2:$S$312,12,FALSE)</f>
        <v>-0.14911166401044296</v>
      </c>
      <c r="J105" s="32">
        <f>VLOOKUP($B105,'Z-Scores Table'!$A$2:$S$312,13,FALSE)</f>
        <v>-0.16965428135885255</v>
      </c>
      <c r="K105" s="32">
        <f>VLOOKUP($B105,'Z-Scores Table'!$A$2:$S$312,14,FALSE)</f>
        <v>1.4336788729184975</v>
      </c>
      <c r="L105" s="32">
        <f>VLOOKUP($B105,'Z-Scores Table'!$A$2:$S$312,15,FALSE)</f>
        <v>4.1470603918467717</v>
      </c>
      <c r="M105" s="23">
        <v>6</v>
      </c>
    </row>
    <row r="106" spans="1:26" x14ac:dyDescent="0.25">
      <c r="A106" s="39"/>
      <c r="B106" s="45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39"/>
    </row>
    <row r="107" spans="1:26" x14ac:dyDescent="0.25">
      <c r="A107" s="39"/>
      <c r="B107" s="45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39"/>
    </row>
    <row r="108" spans="1:26" x14ac:dyDescent="0.25">
      <c r="A108" s="22" t="s">
        <v>1046</v>
      </c>
    </row>
    <row r="109" spans="1:26" x14ac:dyDescent="0.25">
      <c r="A109" s="23" t="s">
        <v>1033</v>
      </c>
      <c r="B109" s="23" t="s">
        <v>1</v>
      </c>
      <c r="C109" s="27" t="s">
        <v>10</v>
      </c>
      <c r="D109" s="27" t="s">
        <v>11</v>
      </c>
      <c r="E109" s="27" t="s">
        <v>19</v>
      </c>
      <c r="F109" s="27" t="s">
        <v>22</v>
      </c>
      <c r="G109" s="27" t="s">
        <v>23</v>
      </c>
      <c r="H109" s="27" t="s">
        <v>24</v>
      </c>
      <c r="I109" s="27" t="s">
        <v>25</v>
      </c>
      <c r="J109" s="27" t="s">
        <v>26</v>
      </c>
      <c r="K109" s="27" t="s">
        <v>28</v>
      </c>
      <c r="L109" s="28" t="s">
        <v>1032</v>
      </c>
      <c r="M109" s="29" t="s">
        <v>1037</v>
      </c>
    </row>
    <row r="110" spans="1:26" x14ac:dyDescent="0.25">
      <c r="A110" s="23" t="s">
        <v>73</v>
      </c>
      <c r="B110" s="31" t="s">
        <v>1010</v>
      </c>
      <c r="C110" s="32">
        <f>VLOOKUP($B110,'Z-Scores Table'!$A$2:$S$312,6,FALSE)</f>
        <v>0.7799632501837771</v>
      </c>
      <c r="D110" s="32">
        <f>VLOOKUP($B110,'Z-Scores Table'!$A$2:$S$312,7,FALSE)</f>
        <v>-3.3580730656953856E-2</v>
      </c>
      <c r="E110" s="32">
        <f>VLOOKUP($B110,'Z-Scores Table'!$A$2:$S$312,8,FALSE)</f>
        <v>-0.11987485938648403</v>
      </c>
      <c r="F110" s="32">
        <f>VLOOKUP($B110,'Z-Scores Table'!$A$2:$S$312,9,FALSE)</f>
        <v>0.74833386615679642</v>
      </c>
      <c r="G110" s="32">
        <f>VLOOKUP($B110,'Z-Scores Table'!$A$2:$S$312,10,FALSE)</f>
        <v>2.520888889498663</v>
      </c>
      <c r="H110" s="32">
        <f>VLOOKUP($B110,'Z-Scores Table'!$A$2:$S$312,11,FALSE)</f>
        <v>2.4758655409439698</v>
      </c>
      <c r="I110" s="32">
        <f>VLOOKUP($B110,'Z-Scores Table'!$A$2:$S$312,12,FALSE)</f>
        <v>2.3825202874928846</v>
      </c>
      <c r="J110" s="32">
        <f>VLOOKUP($B110,'Z-Scores Table'!$A$2:$S$312,13,FALSE)</f>
        <v>-2.1434494104288877</v>
      </c>
      <c r="K110" s="32">
        <f>VLOOKUP($B110,'Z-Scores Table'!$A$2:$S$312,14,FALSE)</f>
        <v>1.5830593864186762</v>
      </c>
      <c r="L110" s="32">
        <f>VLOOKUP($B110,'Z-Scores Table'!$A$2:$S$312,15,FALSE)</f>
        <v>8.193726220222441</v>
      </c>
      <c r="M110" s="23">
        <v>7</v>
      </c>
    </row>
    <row r="111" spans="1:26" x14ac:dyDescent="0.25">
      <c r="A111" s="23" t="s">
        <v>31</v>
      </c>
      <c r="B111" s="31" t="s">
        <v>735</v>
      </c>
      <c r="C111" s="32">
        <f>VLOOKUP($B111,'Z-Scores Table'!$A$2:$S$312,6,FALSE)</f>
        <v>0.37556705003144863</v>
      </c>
      <c r="D111" s="32">
        <f>VLOOKUP($B111,'Z-Scores Table'!$A$2:$S$312,7,FALSE)</f>
        <v>2.2034926407826774</v>
      </c>
      <c r="E111" s="32">
        <f>VLOOKUP($B111,'Z-Scores Table'!$A$2:$S$312,8,FALSE)</f>
        <v>1.8144873146305793</v>
      </c>
      <c r="F111" s="32">
        <f>VLOOKUP($B111,'Z-Scores Table'!$A$2:$S$312,9,FALSE)</f>
        <v>2.9392340864234301</v>
      </c>
      <c r="G111" s="32">
        <f>VLOOKUP($B111,'Z-Scores Table'!$A$2:$S$312,10,FALSE)</f>
        <v>2.6366769176020757</v>
      </c>
      <c r="H111" s="32">
        <f>VLOOKUP($B111,'Z-Scores Table'!$A$2:$S$312,11,FALSE)</f>
        <v>1.2723878494040277</v>
      </c>
      <c r="I111" s="32">
        <f>VLOOKUP($B111,'Z-Scores Table'!$A$2:$S$312,12,FALSE)</f>
        <v>1.7061625995892538</v>
      </c>
      <c r="J111" s="32">
        <f>VLOOKUP($B111,'Z-Scores Table'!$A$2:$S$312,13,FALSE)</f>
        <v>-3.4520765839000713</v>
      </c>
      <c r="K111" s="32">
        <f>VLOOKUP($B111,'Z-Scores Table'!$A$2:$S$312,14,FALSE)</f>
        <v>2.2773558744846656</v>
      </c>
      <c r="L111" s="32">
        <f>VLOOKUP($B111,'Z-Scores Table'!$A$2:$S$312,15,FALSE)</f>
        <v>11.773287749048087</v>
      </c>
      <c r="M111" s="23">
        <v>7</v>
      </c>
    </row>
    <row r="112" spans="1:26" x14ac:dyDescent="0.25">
      <c r="A112" s="23" t="s">
        <v>52</v>
      </c>
      <c r="B112" s="34" t="s">
        <v>891</v>
      </c>
      <c r="C112" s="32">
        <f>VLOOKUP($B112,'Z-Scores Table'!$A$2:$S$312,6,FALSE)</f>
        <v>0.31949759858527976</v>
      </c>
      <c r="D112" s="32">
        <f>VLOOKUP($B112,'Z-Scores Table'!$A$2:$S$312,7,FALSE)</f>
        <v>3.9747296783641098E-2</v>
      </c>
      <c r="E112" s="32">
        <f>VLOOKUP($B112,'Z-Scores Table'!$A$2:$S$312,8,FALSE)</f>
        <v>-0.33158336553591644</v>
      </c>
      <c r="F112" s="32">
        <f>VLOOKUP($B112,'Z-Scores Table'!$A$2:$S$312,9,FALSE)</f>
        <v>0.768055093149976</v>
      </c>
      <c r="G112" s="32">
        <f>VLOOKUP($B112,'Z-Scores Table'!$A$2:$S$312,10,FALSE)</f>
        <v>0.13454765687832276</v>
      </c>
      <c r="H112" s="32">
        <f>VLOOKUP($B112,'Z-Scores Table'!$A$2:$S$312,11,FALSE)</f>
        <v>3.9260223819762054E-2</v>
      </c>
      <c r="I112" s="32">
        <f>VLOOKUP($B112,'Z-Scores Table'!$A$2:$S$312,12,FALSE)</f>
        <v>0.29355459824568725</v>
      </c>
      <c r="J112" s="32">
        <f>VLOOKUP($B112,'Z-Scores Table'!$A$2:$S$312,13,FALSE)</f>
        <v>-0.10299179070619847</v>
      </c>
      <c r="K112" s="32">
        <f>VLOOKUP($B112,'Z-Scores Table'!$A$2:$S$312,14,FALSE)</f>
        <v>0.56275951397594937</v>
      </c>
      <c r="L112" s="32">
        <f>VLOOKUP($B112,'Z-Scores Table'!$A$2:$S$312,15,FALSE)</f>
        <v>1.7228468251965032</v>
      </c>
      <c r="M112" s="23">
        <v>7</v>
      </c>
    </row>
    <row r="113" spans="1:13" x14ac:dyDescent="0.25">
      <c r="A113" s="23" t="s">
        <v>27</v>
      </c>
      <c r="B113" s="31" t="s">
        <v>761</v>
      </c>
      <c r="C113" s="32">
        <f>VLOOKUP($B113,'Z-Scores Table'!$A$2:$S$312,6,FALSE)</f>
        <v>0.88753320968750371</v>
      </c>
      <c r="D113" s="32">
        <f>VLOOKUP($B113,'Z-Scores Table'!$A$2:$S$312,7,FALSE)</f>
        <v>-0.24281051777405754</v>
      </c>
      <c r="E113" s="32">
        <f>VLOOKUP($B113,'Z-Scores Table'!$A$2:$S$312,8,FALSE)</f>
        <v>0.28795064458485814</v>
      </c>
      <c r="F113" s="32">
        <f>VLOOKUP($B113,'Z-Scores Table'!$A$2:$S$312,9,FALSE)</f>
        <v>1.1175864749839191</v>
      </c>
      <c r="G113" s="32">
        <f>VLOOKUP($B113,'Z-Scores Table'!$A$2:$S$312,10,FALSE)</f>
        <v>2.6372158649787898</v>
      </c>
      <c r="H113" s="32">
        <f>VLOOKUP($B113,'Z-Scores Table'!$A$2:$S$312,11,FALSE)</f>
        <v>0.71882864427390836</v>
      </c>
      <c r="I113" s="32">
        <f>VLOOKUP($B113,'Z-Scores Table'!$A$2:$S$312,12,FALSE)</f>
        <v>-0.39358077248819306</v>
      </c>
      <c r="J113" s="32">
        <f>VLOOKUP($B113,'Z-Scores Table'!$A$2:$S$312,13,FALSE)</f>
        <v>-1.7897706392620434</v>
      </c>
      <c r="K113" s="32">
        <f>VLOOKUP($B113,'Z-Scores Table'!$A$2:$S$312,14,FALSE)</f>
        <v>2.0503198859841723</v>
      </c>
      <c r="L113" s="32">
        <f>VLOOKUP($B113,'Z-Scores Table'!$A$2:$S$312,15,FALSE)</f>
        <v>5.2732727949688565</v>
      </c>
      <c r="M113" s="23">
        <v>7</v>
      </c>
    </row>
    <row r="114" spans="1:13" x14ac:dyDescent="0.25">
      <c r="A114" s="23" t="s">
        <v>38</v>
      </c>
      <c r="B114" s="35" t="s">
        <v>749</v>
      </c>
      <c r="C114" s="32">
        <f>VLOOKUP($B114,'Z-Scores Table'!$A$2:$S$312,6,FALSE)</f>
        <v>-0.46831073019229508</v>
      </c>
      <c r="D114" s="32">
        <f>VLOOKUP($B114,'Z-Scores Table'!$A$2:$S$312,7,FALSE)</f>
        <v>0.55220728862735036</v>
      </c>
      <c r="E114" s="32">
        <f>VLOOKUP($B114,'Z-Scores Table'!$A$2:$S$312,8,FALSE)</f>
        <v>1.2276733632242787</v>
      </c>
      <c r="F114" s="32">
        <f>VLOOKUP($B114,'Z-Scores Table'!$A$2:$S$312,9,FALSE)</f>
        <v>0.39167685359198423</v>
      </c>
      <c r="G114" s="32">
        <f>VLOOKUP($B114,'Z-Scores Table'!$A$2:$S$312,10,FALSE)</f>
        <v>7.2991607313949283E-2</v>
      </c>
      <c r="H114" s="32">
        <f>VLOOKUP($B114,'Z-Scores Table'!$A$2:$S$312,11,FALSE)</f>
        <v>0.95861428904671275</v>
      </c>
      <c r="I114" s="32">
        <f>VLOOKUP($B114,'Z-Scores Table'!$A$2:$S$312,12,FALSE)</f>
        <v>2.4561850256326396</v>
      </c>
      <c r="J114" s="32">
        <f>VLOOKUP($B114,'Z-Scores Table'!$A$2:$S$312,13,FALSE)</f>
        <v>-0.22186197134685609</v>
      </c>
      <c r="K114" s="32">
        <f>VLOOKUP($B114,'Z-Scores Table'!$A$2:$S$312,14,FALSE)</f>
        <v>0.97057473762529345</v>
      </c>
      <c r="L114" s="32">
        <f>VLOOKUP($B114,'Z-Scores Table'!$A$2:$S$312,15,FALSE)</f>
        <v>5.9397504635230574</v>
      </c>
      <c r="M114" s="23">
        <v>7</v>
      </c>
    </row>
    <row r="115" spans="1:13" x14ac:dyDescent="0.25">
      <c r="A115" s="23" t="s">
        <v>1038</v>
      </c>
      <c r="B115" s="34" t="s">
        <v>980</v>
      </c>
      <c r="C115" s="32">
        <f>VLOOKUP($B115,'Z-Scores Table'!$A$2:$S$312,6,FALSE)</f>
        <v>1.0255703218925634</v>
      </c>
      <c r="D115" s="32">
        <f>VLOOKUP($B115,'Z-Scores Table'!$A$2:$S$312,7,FALSE)</f>
        <v>2.1027150048402206</v>
      </c>
      <c r="E115" s="32">
        <f>VLOOKUP($B115,'Z-Scores Table'!$A$2:$S$312,8,FALSE)</f>
        <v>0.32612478430349279</v>
      </c>
      <c r="F115" s="32">
        <f>VLOOKUP($B115,'Z-Scores Table'!$A$2:$S$312,9,FALSE)</f>
        <v>0.9700653199314464</v>
      </c>
      <c r="G115" s="32">
        <f>VLOOKUP($B115,'Z-Scores Table'!$A$2:$S$312,10,FALSE)</f>
        <v>0.94413587383109077</v>
      </c>
      <c r="H115" s="32">
        <f>VLOOKUP($B115,'Z-Scores Table'!$A$2:$S$312,11,FALSE)</f>
        <v>1.0630254580947121</v>
      </c>
      <c r="I115" s="32">
        <f>VLOOKUP($B115,'Z-Scores Table'!$A$2:$S$312,12,FALSE)</f>
        <v>0.55521246276262448</v>
      </c>
      <c r="J115" s="32">
        <f>VLOOKUP($B115,'Z-Scores Table'!$A$2:$S$312,13,FALSE)</f>
        <v>-0.89824614176355644</v>
      </c>
      <c r="K115" s="32">
        <f>VLOOKUP($B115,'Z-Scores Table'!$A$2:$S$312,14,FALSE)</f>
        <v>1.3306831366088676</v>
      </c>
      <c r="L115" s="32">
        <f>VLOOKUP($B115,'Z-Scores Table'!$A$2:$S$312,15,FALSE)</f>
        <v>7.4192862205014611</v>
      </c>
      <c r="M115" s="23">
        <v>7</v>
      </c>
    </row>
    <row r="116" spans="1:13" x14ac:dyDescent="0.25">
      <c r="A116" s="23" t="s">
        <v>1039</v>
      </c>
      <c r="B116" s="34" t="s">
        <v>910</v>
      </c>
      <c r="C116" s="32">
        <f>VLOOKUP($B116,'Z-Scores Table'!$A$2:$S$312,6,FALSE)</f>
        <v>-1.8695400632570027</v>
      </c>
      <c r="D116" s="32">
        <f>VLOOKUP($B116,'Z-Scores Table'!$A$2:$S$312,7,FALSE)</f>
        <v>0.94748840742651441</v>
      </c>
      <c r="E116" s="32">
        <f>VLOOKUP($B116,'Z-Scores Table'!$A$2:$S$312,8,FALSE)</f>
        <v>1.285337546461065</v>
      </c>
      <c r="F116" s="32">
        <f>VLOOKUP($B116,'Z-Scores Table'!$A$2:$S$312,9,FALSE)</f>
        <v>-0.28848199699978311</v>
      </c>
      <c r="G116" s="32">
        <f>VLOOKUP($B116,'Z-Scores Table'!$A$2:$S$312,10,FALSE)</f>
        <v>9.0152933468356733E-2</v>
      </c>
      <c r="H116" s="32">
        <f>VLOOKUP($B116,'Z-Scores Table'!$A$2:$S$312,11,FALSE)</f>
        <v>-3.0823812537908214E-2</v>
      </c>
      <c r="I116" s="32">
        <f>VLOOKUP($B116,'Z-Scores Table'!$A$2:$S$312,12,FALSE)</f>
        <v>1.3994381073486537</v>
      </c>
      <c r="J116" s="32">
        <f>VLOOKUP($B116,'Z-Scores Table'!$A$2:$S$312,13,FALSE)</f>
        <v>-1.7093356472934131</v>
      </c>
      <c r="K116" s="32">
        <f>VLOOKUP($B116,'Z-Scores Table'!$A$2:$S$312,14,FALSE)</f>
        <v>0.66031390805219903</v>
      </c>
      <c r="L116" s="32">
        <f>VLOOKUP($B116,'Z-Scores Table'!$A$2:$S$312,15,FALSE)</f>
        <v>0.48454938266868164</v>
      </c>
      <c r="M116" s="23">
        <v>7</v>
      </c>
    </row>
    <row r="117" spans="1:13" ht="15.75" thickBot="1" x14ac:dyDescent="0.3">
      <c r="B117" s="36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1:13" ht="15.75" thickTop="1" x14ac:dyDescent="0.25">
      <c r="B118" s="31" t="s">
        <v>1035</v>
      </c>
      <c r="C118" s="32">
        <f>SUM(IFERROR(C110, 0), IFERROR(C111, 0), IFERROR(C112, 0), IFERROR(C113, 0), IFERROR(C114, 0), IFERROR(C115, 0), IFERROR(C116, 0))</f>
        <v>1.0502806369312749</v>
      </c>
      <c r="D118" s="32">
        <f t="shared" ref="D118:L118" si="6">SUM(IFERROR(D110, 0), IFERROR(D111, 0), IFERROR(D112, 0), IFERROR(D113, 0), IFERROR(D114, 0), IFERROR(D115, 0), IFERROR(D116, 0))</f>
        <v>5.5692593900293925</v>
      </c>
      <c r="E118" s="32">
        <f t="shared" si="6"/>
        <v>4.4901154282818734</v>
      </c>
      <c r="F118" s="32">
        <f t="shared" si="6"/>
        <v>6.6464696972377695</v>
      </c>
      <c r="G118" s="32">
        <f t="shared" si="6"/>
        <v>9.0366097435712458</v>
      </c>
      <c r="H118" s="32">
        <f t="shared" si="6"/>
        <v>6.4971581930451849</v>
      </c>
      <c r="I118" s="32">
        <f t="shared" si="6"/>
        <v>8.3994923085835502</v>
      </c>
      <c r="J118" s="32">
        <f t="shared" si="6"/>
        <v>-10.317732184701025</v>
      </c>
      <c r="K118" s="32">
        <f t="shared" si="6"/>
        <v>9.4350664431498235</v>
      </c>
      <c r="L118" s="32">
        <f t="shared" si="6"/>
        <v>40.80671965612909</v>
      </c>
    </row>
    <row r="119" spans="1:13" x14ac:dyDescent="0.25">
      <c r="A119" s="23" t="s">
        <v>1034</v>
      </c>
      <c r="B119" s="31" t="s">
        <v>737</v>
      </c>
      <c r="C119" s="32">
        <f>VLOOKUP($B119,'Z-Scores Table'!$A$2:$S$312,6,FALSE)</f>
        <v>-0.5427278137149949</v>
      </c>
      <c r="D119" s="32">
        <f>VLOOKUP($B119,'Z-Scores Table'!$A$2:$S$312,7,FALSE)</f>
        <v>2.2205538731480159</v>
      </c>
      <c r="E119" s="32">
        <f>VLOOKUP($B119,'Z-Scores Table'!$A$2:$S$312,8,FALSE)</f>
        <v>-9.0341071008964491E-2</v>
      </c>
      <c r="F119" s="32">
        <f>VLOOKUP($B119,'Z-Scores Table'!$A$2:$S$312,9,FALSE)</f>
        <v>0.9597303226767232</v>
      </c>
      <c r="G119" s="32">
        <f>VLOOKUP($B119,'Z-Scores Table'!$A$2:$S$312,10,FALSE)</f>
        <v>0.32367441954220627</v>
      </c>
      <c r="H119" s="32">
        <f>VLOOKUP($B119,'Z-Scores Table'!$A$2:$S$312,11,FALSE)</f>
        <v>2.1538172453258504</v>
      </c>
      <c r="I119" s="32">
        <f>VLOOKUP($B119,'Z-Scores Table'!$A$2:$S$312,12,FALSE)</f>
        <v>-0.35010100064509619</v>
      </c>
      <c r="J119" s="32">
        <f>VLOOKUP($B119,'Z-Scores Table'!$A$2:$S$312,13,FALSE)</f>
        <v>0.31444173713686518</v>
      </c>
      <c r="K119" s="32">
        <f>VLOOKUP($B119,'Z-Scores Table'!$A$2:$S$312,14,FALSE)</f>
        <v>0.28776780246752931</v>
      </c>
      <c r="L119" s="32">
        <f>VLOOKUP($B119,'Z-Scores Table'!$A$2:$S$312,15,FALSE)</f>
        <v>5.2768155149281348</v>
      </c>
      <c r="M119" s="23">
        <v>7</v>
      </c>
    </row>
    <row r="120" spans="1:13" x14ac:dyDescent="0.25">
      <c r="A120" s="23" t="s">
        <v>1034</v>
      </c>
      <c r="B120" s="31" t="s">
        <v>747</v>
      </c>
      <c r="C120" s="32">
        <f>VLOOKUP($B120,'Z-Scores Table'!$A$2:$S$312,6,FALSE)</f>
        <v>0.52817418262022375</v>
      </c>
      <c r="D120" s="32">
        <f>VLOOKUP($B120,'Z-Scores Table'!$A$2:$S$312,7,FALSE)</f>
        <v>0.77315433766839203</v>
      </c>
      <c r="E120" s="32">
        <f>VLOOKUP($B120,'Z-Scores Table'!$A$2:$S$312,8,FALSE)</f>
        <v>-0.45013177044520408</v>
      </c>
      <c r="F120" s="32">
        <f>VLOOKUP($B120,'Z-Scores Table'!$A$2:$S$312,9,FALSE)</f>
        <v>1.3202170566066664</v>
      </c>
      <c r="G120" s="32">
        <f>VLOOKUP($B120,'Z-Scores Table'!$A$2:$S$312,10,FALSE)</f>
        <v>0.61554404261092888</v>
      </c>
      <c r="H120" s="32">
        <f>VLOOKUP($B120,'Z-Scores Table'!$A$2:$S$312,11,FALSE)</f>
        <v>1.3601387428405913</v>
      </c>
      <c r="I120" s="32">
        <f>VLOOKUP($B120,'Z-Scores Table'!$A$2:$S$312,12,FALSE)</f>
        <v>0.24368036019553921</v>
      </c>
      <c r="J120" s="32">
        <f>VLOOKUP($B120,'Z-Scores Table'!$A$2:$S$312,13,FALSE)</f>
        <v>-0.9481690906190775</v>
      </c>
      <c r="K120" s="32">
        <f>VLOOKUP($B120,'Z-Scores Table'!$A$2:$S$312,14,FALSE)</f>
        <v>0.95624224438682781</v>
      </c>
      <c r="L120" s="32">
        <f>VLOOKUP($B120,'Z-Scores Table'!$A$2:$S$312,15,FALSE)</f>
        <v>4.3988501058648879</v>
      </c>
      <c r="M120" s="23">
        <v>7</v>
      </c>
    </row>
    <row r="121" spans="1:13" x14ac:dyDescent="0.25">
      <c r="A121" s="23" t="s">
        <v>1034</v>
      </c>
      <c r="B121" s="31" t="s">
        <v>775</v>
      </c>
      <c r="C121" s="32">
        <f>VLOOKUP($B121,'Z-Scores Table'!$A$2:$S$312,6,FALSE)</f>
        <v>-0.95020377752359997</v>
      </c>
      <c r="D121" s="32">
        <f>VLOOKUP($B121,'Z-Scores Table'!$A$2:$S$312,7,FALSE)</f>
        <v>0.89726392953202194</v>
      </c>
      <c r="E121" s="32">
        <f>VLOOKUP($B121,'Z-Scores Table'!$A$2:$S$312,8,FALSE)</f>
        <v>0.29138387718423886</v>
      </c>
      <c r="F121" s="32">
        <f>VLOOKUP($B121,'Z-Scores Table'!$A$2:$S$312,9,FALSE)</f>
        <v>0.42631266575405996</v>
      </c>
      <c r="G121" s="32">
        <f>VLOOKUP($B121,'Z-Scores Table'!$A$2:$S$312,10,FALSE)</f>
        <v>0.45136364830628817</v>
      </c>
      <c r="H121" s="32">
        <f>VLOOKUP($B121,'Z-Scores Table'!$A$2:$S$312,11,FALSE)</f>
        <v>1.3601387428405913</v>
      </c>
      <c r="I121" s="32">
        <f>VLOOKUP($B121,'Z-Scores Table'!$A$2:$S$312,12,FALSE)</f>
        <v>-0.34664511673485188</v>
      </c>
      <c r="J121" s="32">
        <f>VLOOKUP($B121,'Z-Scores Table'!$A$2:$S$312,13,FALSE)</f>
        <v>7.8040839840144025E-2</v>
      </c>
      <c r="K121" s="32">
        <f>VLOOKUP($B121,'Z-Scores Table'!$A$2:$S$312,14,FALSE)</f>
        <v>0.57681541751898247</v>
      </c>
      <c r="L121" s="32">
        <f>VLOOKUP($B121,'Z-Scores Table'!$A$2:$S$312,15,FALSE)</f>
        <v>2.7844702267178754</v>
      </c>
      <c r="M121" s="23">
        <v>7</v>
      </c>
    </row>
    <row r="122" spans="1:13" x14ac:dyDescent="0.25">
      <c r="A122" s="23" t="s">
        <v>1034</v>
      </c>
      <c r="B122" s="31" t="s">
        <v>675</v>
      </c>
      <c r="C122" s="32">
        <f>VLOOKUP($B122,'Z-Scores Table'!$A$2:$S$312,6,FALSE)</f>
        <v>0.23889911106965309</v>
      </c>
      <c r="D122" s="32">
        <f>VLOOKUP($B122,'Z-Scores Table'!$A$2:$S$312,7,FALSE)</f>
        <v>0.3911874203889843</v>
      </c>
      <c r="E122" s="32">
        <f>VLOOKUP($B122,'Z-Scores Table'!$A$2:$S$312,8,FALSE)</f>
        <v>1.1909598476380312</v>
      </c>
      <c r="F122" s="32">
        <f>VLOOKUP($B122,'Z-Scores Table'!$A$2:$S$312,9,FALSE)</f>
        <v>0.1414206766174482</v>
      </c>
      <c r="G122" s="32">
        <f>VLOOKUP($B122,'Z-Scores Table'!$A$2:$S$312,10,FALSE)</f>
        <v>0.13074658728410016</v>
      </c>
      <c r="H122" s="32">
        <f>VLOOKUP($B122,'Z-Scores Table'!$A$2:$S$312,11,FALSE)</f>
        <v>0.56047901617763107</v>
      </c>
      <c r="I122" s="32">
        <f>VLOOKUP($B122,'Z-Scores Table'!$A$2:$S$312,12,FALSE)</f>
        <v>-0.74459000974430034</v>
      </c>
      <c r="J122" s="32">
        <f>VLOOKUP($B122,'Z-Scores Table'!$A$2:$S$312,13,FALSE)</f>
        <v>-0.41198480909781837</v>
      </c>
      <c r="K122" s="32">
        <f>VLOOKUP($B122,'Z-Scores Table'!$A$2:$S$312,14,FALSE)</f>
        <v>2.0387066400313687</v>
      </c>
      <c r="L122" s="32">
        <f>VLOOKUP($B122,'Z-Scores Table'!$A$2:$S$312,15,FALSE)</f>
        <v>3.5358244803650978</v>
      </c>
      <c r="M122" s="23">
        <v>7</v>
      </c>
    </row>
    <row r="123" spans="1:13" x14ac:dyDescent="0.25">
      <c r="A123" s="23" t="s">
        <v>1034</v>
      </c>
      <c r="B123" s="31" t="s">
        <v>638</v>
      </c>
      <c r="C123" s="32">
        <f>VLOOKUP($B123,'Z-Scores Table'!$A$2:$S$312,6,FALSE)</f>
        <v>1.173015077390666</v>
      </c>
      <c r="D123" s="32">
        <f>VLOOKUP($B123,'Z-Scores Table'!$A$2:$S$312,7,FALSE)</f>
        <v>-0.56816005422672167</v>
      </c>
      <c r="E123" s="32">
        <f>VLOOKUP($B123,'Z-Scores Table'!$A$2:$S$312,8,FALSE)</f>
        <v>-1.9680848344534514</v>
      </c>
      <c r="F123" s="32">
        <f>VLOOKUP($B123,'Z-Scores Table'!$A$2:$S$312,9,FALSE)</f>
        <v>1.5321080372793814</v>
      </c>
      <c r="G123" s="32">
        <f>VLOOKUP($B123,'Z-Scores Table'!$A$2:$S$312,10,FALSE)</f>
        <v>2.6937305481171217E-3</v>
      </c>
      <c r="H123" s="32">
        <f>VLOOKUP($B123,'Z-Scores Table'!$A$2:$S$312,11,FALSE)</f>
        <v>0.52753129872976179</v>
      </c>
      <c r="I123" s="32">
        <f>VLOOKUP($B123,'Z-Scores Table'!$A$2:$S$312,12,FALSE)</f>
        <v>0.50038590662478943</v>
      </c>
      <c r="J123" s="32">
        <f>VLOOKUP($B123,'Z-Scores Table'!$A$2:$S$312,13,FALSE)</f>
        <v>-1.2092249824401302</v>
      </c>
      <c r="K123" s="32">
        <f>VLOOKUP($B123,'Z-Scores Table'!$A$2:$S$312,14,FALSE)</f>
        <v>0.51507624319216794</v>
      </c>
      <c r="L123" s="32">
        <f>VLOOKUP($B123,'Z-Scores Table'!$A$2:$S$312,15,FALSE)</f>
        <v>0.50534042264458046</v>
      </c>
      <c r="M123" s="23">
        <v>7</v>
      </c>
    </row>
    <row r="124" spans="1:13" x14ac:dyDescent="0.25">
      <c r="A124" s="39"/>
      <c r="B124" s="45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39"/>
    </row>
    <row r="125" spans="1:13" x14ac:dyDescent="0.25">
      <c r="A125" s="39"/>
      <c r="B125" s="45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39"/>
    </row>
    <row r="126" spans="1:13" x14ac:dyDescent="0.25">
      <c r="A126" s="22" t="s">
        <v>1052</v>
      </c>
    </row>
    <row r="127" spans="1:13" x14ac:dyDescent="0.25">
      <c r="A127" s="23" t="s">
        <v>1033</v>
      </c>
      <c r="B127" s="23" t="s">
        <v>1</v>
      </c>
      <c r="C127" s="27" t="s">
        <v>10</v>
      </c>
      <c r="D127" s="27" t="s">
        <v>11</v>
      </c>
      <c r="E127" s="27" t="s">
        <v>19</v>
      </c>
      <c r="F127" s="27" t="s">
        <v>22</v>
      </c>
      <c r="G127" s="27" t="s">
        <v>23</v>
      </c>
      <c r="H127" s="27" t="s">
        <v>24</v>
      </c>
      <c r="I127" s="27" t="s">
        <v>25</v>
      </c>
      <c r="J127" s="27" t="s">
        <v>26</v>
      </c>
      <c r="K127" s="27" t="s">
        <v>28</v>
      </c>
      <c r="L127" s="28" t="s">
        <v>1032</v>
      </c>
      <c r="M127" s="29" t="s">
        <v>1037</v>
      </c>
    </row>
    <row r="128" spans="1:13" x14ac:dyDescent="0.25">
      <c r="A128" s="23" t="s">
        <v>73</v>
      </c>
      <c r="B128" s="31" t="s">
        <v>934</v>
      </c>
      <c r="C128" s="32">
        <f>VLOOKUP($B128,'Z-Scores Table'!$A$2:$S$312,6,FALSE)</f>
        <v>0.56444919156412743</v>
      </c>
      <c r="D128" s="32">
        <f>VLOOKUP($B128,'Z-Scores Table'!$A$2:$S$312,7,FALSE)</f>
        <v>1.9686617343884614</v>
      </c>
      <c r="E128" s="32">
        <f>VLOOKUP($B128,'Z-Scores Table'!$A$2:$S$312,8,FALSE)</f>
        <v>2.714137879287239</v>
      </c>
      <c r="F128" s="32">
        <f>VLOOKUP($B128,'Z-Scores Table'!$A$2:$S$312,9,FALSE)</f>
        <v>1.2126306015775405</v>
      </c>
      <c r="G128" s="32">
        <f>VLOOKUP($B128,'Z-Scores Table'!$A$2:$S$312,10,FALSE)</f>
        <v>0.69474627483912488</v>
      </c>
      <c r="H128" s="32">
        <f>VLOOKUP($B128,'Z-Scores Table'!$A$2:$S$312,11,FALSE)</f>
        <v>3.1880075047472214E-2</v>
      </c>
      <c r="I128" s="32">
        <f>VLOOKUP($B128,'Z-Scores Table'!$A$2:$S$312,12,FALSE)</f>
        <v>0.60089515838088103</v>
      </c>
      <c r="J128" s="32">
        <f>VLOOKUP($B128,'Z-Scores Table'!$A$2:$S$312,13,FALSE)</f>
        <v>-0.78187200450511452</v>
      </c>
      <c r="K128" s="32">
        <f>VLOOKUP($B128,'Z-Scores Table'!$A$2:$S$312,14,FALSE)</f>
        <v>2.1412193081972166</v>
      </c>
      <c r="L128" s="32">
        <f>VLOOKUP($B128,'Z-Scores Table'!$A$2:$S$312,15,FALSE)</f>
        <v>9.1467482187769491</v>
      </c>
      <c r="M128" s="23">
        <v>8</v>
      </c>
    </row>
    <row r="129" spans="1:13" x14ac:dyDescent="0.25">
      <c r="A129" s="23" t="s">
        <v>31</v>
      </c>
      <c r="B129" s="31" t="s">
        <v>982</v>
      </c>
      <c r="C129" s="32">
        <f>VLOOKUP($B129,'Z-Scores Table'!$A$2:$S$312,6,FALSE)</f>
        <v>2.0599305934950389</v>
      </c>
      <c r="D129" s="32">
        <f>VLOOKUP($B129,'Z-Scores Table'!$A$2:$S$312,7,FALSE)</f>
        <v>-1.1749901649182832</v>
      </c>
      <c r="E129" s="32">
        <f>VLOOKUP($B129,'Z-Scores Table'!$A$2:$S$312,8,FALSE)</f>
        <v>1.4069262935073519</v>
      </c>
      <c r="F129" s="32">
        <f>VLOOKUP($B129,'Z-Scores Table'!$A$2:$S$312,9,FALSE)</f>
        <v>2.006446689988465</v>
      </c>
      <c r="G129" s="32">
        <f>VLOOKUP($B129,'Z-Scores Table'!$A$2:$S$312,10,FALSE)</f>
        <v>1.7175427498375346</v>
      </c>
      <c r="H129" s="32">
        <f>VLOOKUP($B129,'Z-Scores Table'!$A$2:$S$312,11,FALSE)</f>
        <v>0.99692842843584473</v>
      </c>
      <c r="I129" s="32">
        <f>VLOOKUP($B129,'Z-Scores Table'!$A$2:$S$312,12,FALSE)</f>
        <v>-0.27509051347056201</v>
      </c>
      <c r="J129" s="32">
        <f>VLOOKUP($B129,'Z-Scores Table'!$A$2:$S$312,13,FALSE)</f>
        <v>-2.0499009640125272</v>
      </c>
      <c r="K129" s="32">
        <f>VLOOKUP($B129,'Z-Scores Table'!$A$2:$S$312,14,FALSE)</f>
        <v>2.8825999095833024</v>
      </c>
      <c r="L129" s="32">
        <f>VLOOKUP($B129,'Z-Scores Table'!$A$2:$S$312,15,FALSE)</f>
        <v>7.5703930224461651</v>
      </c>
      <c r="M129" s="23">
        <v>8</v>
      </c>
    </row>
    <row r="130" spans="1:13" x14ac:dyDescent="0.25">
      <c r="A130" s="23" t="s">
        <v>52</v>
      </c>
      <c r="B130" s="34" t="s">
        <v>723</v>
      </c>
      <c r="C130" s="32">
        <f>VLOOKUP($B130,'Z-Scores Table'!$A$2:$S$312,6,FALSE)</f>
        <v>-0.58859775609203202</v>
      </c>
      <c r="D130" s="32">
        <f>VLOOKUP($B130,'Z-Scores Table'!$A$2:$S$312,7,FALSE)</f>
        <v>0.5679719095553829</v>
      </c>
      <c r="E130" s="32">
        <f>VLOOKUP($B130,'Z-Scores Table'!$A$2:$S$312,8,FALSE)</f>
        <v>-0.28094134876645238</v>
      </c>
      <c r="F130" s="32">
        <f>VLOOKUP($B130,'Z-Scores Table'!$A$2:$S$312,9,FALSE)</f>
        <v>1.4089080483801382</v>
      </c>
      <c r="G130" s="32">
        <f>VLOOKUP($B130,'Z-Scores Table'!$A$2:$S$312,10,FALSE)</f>
        <v>4.976113950095864</v>
      </c>
      <c r="H130" s="32">
        <f>VLOOKUP($B130,'Z-Scores Table'!$A$2:$S$312,11,FALSE)</f>
        <v>3.9459128599385482</v>
      </c>
      <c r="I130" s="32">
        <f>VLOOKUP($B130,'Z-Scores Table'!$A$2:$S$312,12,FALSE)</f>
        <v>2.1713887497316544</v>
      </c>
      <c r="J130" s="32">
        <f>VLOOKUP($B130,'Z-Scores Table'!$A$2:$S$312,13,FALSE)</f>
        <v>-2.3702987167026435</v>
      </c>
      <c r="K130" s="32">
        <f>VLOOKUP($B130,'Z-Scores Table'!$A$2:$S$312,14,FALSE)</f>
        <v>0.28354941790173049</v>
      </c>
      <c r="L130" s="32">
        <f>VLOOKUP($B130,'Z-Scores Table'!$A$2:$S$312,15,FALSE)</f>
        <v>10.11400711404219</v>
      </c>
      <c r="M130" s="23">
        <v>8</v>
      </c>
    </row>
    <row r="131" spans="1:13" x14ac:dyDescent="0.25">
      <c r="A131" s="23" t="s">
        <v>27</v>
      </c>
      <c r="B131" s="31" t="s">
        <v>846</v>
      </c>
      <c r="C131" s="32">
        <f>VLOOKUP($B131,'Z-Scores Table'!$A$2:$S$312,6,FALSE)</f>
        <v>-0.92802391185916633</v>
      </c>
      <c r="D131" s="32">
        <f>VLOOKUP($B131,'Z-Scores Table'!$A$2:$S$312,7,FALSE)</f>
        <v>0.45490265738921276</v>
      </c>
      <c r="E131" s="32">
        <f>VLOOKUP($B131,'Z-Scores Table'!$A$2:$S$312,8,FALSE)</f>
        <v>2.5401003632605605</v>
      </c>
      <c r="F131" s="32">
        <f>VLOOKUP($B131,'Z-Scores Table'!$A$2:$S$312,9,FALSE)</f>
        <v>1.5716586507744534</v>
      </c>
      <c r="G131" s="32">
        <f>VLOOKUP($B131,'Z-Scores Table'!$A$2:$S$312,10,FALSE)</f>
        <v>0.70033341895839918</v>
      </c>
      <c r="H131" s="32">
        <f>VLOOKUP($B131,'Z-Scores Table'!$A$2:$S$312,11,FALSE)</f>
        <v>1.7550914330608891</v>
      </c>
      <c r="I131" s="32">
        <f>VLOOKUP($B131,'Z-Scores Table'!$A$2:$S$312,12,FALSE)</f>
        <v>2.4743171708573235</v>
      </c>
      <c r="J131" s="32">
        <f>VLOOKUP($B131,'Z-Scores Table'!$A$2:$S$312,13,FALSE)</f>
        <v>-1.5778301160211241</v>
      </c>
      <c r="K131" s="32">
        <f>VLOOKUP($B131,'Z-Scores Table'!$A$2:$S$312,14,FALSE)</f>
        <v>3.0952387262099803</v>
      </c>
      <c r="L131" s="32">
        <f>VLOOKUP($B131,'Z-Scores Table'!$A$2:$S$312,15,FALSE)</f>
        <v>10.08578839263053</v>
      </c>
      <c r="M131" s="23">
        <v>8</v>
      </c>
    </row>
    <row r="132" spans="1:13" x14ac:dyDescent="0.25">
      <c r="A132" s="23" t="s">
        <v>38</v>
      </c>
      <c r="B132" s="34" t="s">
        <v>790</v>
      </c>
      <c r="C132" s="32">
        <f>VLOOKUP($B132,'Z-Scores Table'!$A$2:$S$312,6,FALSE)</f>
        <v>-1.7209448474980302</v>
      </c>
      <c r="D132" s="32">
        <f>VLOOKUP($B132,'Z-Scores Table'!$A$2:$S$312,7,FALSE)</f>
        <v>2.36916666445725</v>
      </c>
      <c r="E132" s="32">
        <f>VLOOKUP($B132,'Z-Scores Table'!$A$2:$S$312,8,FALSE)</f>
        <v>1.7219193267927762</v>
      </c>
      <c r="F132" s="32">
        <f>VLOOKUP($B132,'Z-Scores Table'!$A$2:$S$312,9,FALSE)</f>
        <v>4.0354876813583705E-2</v>
      </c>
      <c r="G132" s="32">
        <f>VLOOKUP($B132,'Z-Scores Table'!$A$2:$S$312,10,FALSE)</f>
        <v>2.8401601090112916</v>
      </c>
      <c r="H132" s="32">
        <f>VLOOKUP($B132,'Z-Scores Table'!$A$2:$S$312,11,FALSE)</f>
        <v>1.0817808577086987</v>
      </c>
      <c r="I132" s="32">
        <f>VLOOKUP($B132,'Z-Scores Table'!$A$2:$S$312,12,FALSE)</f>
        <v>0.87923785003142296</v>
      </c>
      <c r="J132" s="32">
        <f>VLOOKUP($B132,'Z-Scores Table'!$A$2:$S$312,13,FALSE)</f>
        <v>-1.4422333015536972</v>
      </c>
      <c r="K132" s="32">
        <f>VLOOKUP($B132,'Z-Scores Table'!$A$2:$S$312,14,FALSE)</f>
        <v>1.7313846009695875</v>
      </c>
      <c r="L132" s="32">
        <f>VLOOKUP($B132,'Z-Scores Table'!$A$2:$S$312,15,FALSE)</f>
        <v>7.5008261367328828</v>
      </c>
      <c r="M132" s="23">
        <v>8</v>
      </c>
    </row>
    <row r="133" spans="1:13" x14ac:dyDescent="0.25">
      <c r="A133" s="23" t="s">
        <v>1038</v>
      </c>
      <c r="B133" s="34" t="s">
        <v>738</v>
      </c>
      <c r="C133" s="32">
        <f>VLOOKUP($B133,'Z-Scores Table'!$A$2:$S$312,6,FALSE)</f>
        <v>1.3907395567569638</v>
      </c>
      <c r="D133" s="32">
        <f>VLOOKUP($B133,'Z-Scores Table'!$A$2:$S$312,7,FALSE)</f>
        <v>0.84751053452862979</v>
      </c>
      <c r="E133" s="32">
        <f>VLOOKUP($B133,'Z-Scores Table'!$A$2:$S$312,8,FALSE)</f>
        <v>1.4485850917283112</v>
      </c>
      <c r="F133" s="32">
        <f>VLOOKUP($B133,'Z-Scores Table'!$A$2:$S$312,9,FALSE)</f>
        <v>1.0902318628328089</v>
      </c>
      <c r="G133" s="32">
        <f>VLOOKUP($B133,'Z-Scores Table'!$A$2:$S$312,10,FALSE)</f>
        <v>1.8142850256880927</v>
      </c>
      <c r="H133" s="32">
        <f>VLOOKUP($B133,'Z-Scores Table'!$A$2:$S$312,11,FALSE)</f>
        <v>2.0533428011133785</v>
      </c>
      <c r="I133" s="32">
        <f>VLOOKUP($B133,'Z-Scores Table'!$A$2:$S$312,12,FALSE)</f>
        <v>-0.69217892036921269</v>
      </c>
      <c r="J133" s="32">
        <f>VLOOKUP($B133,'Z-Scores Table'!$A$2:$S$312,13,FALSE)</f>
        <v>-0.51265983364725121</v>
      </c>
      <c r="K133" s="32">
        <f>VLOOKUP($B133,'Z-Scores Table'!$A$2:$S$312,14,FALSE)</f>
        <v>0.78378066165794302</v>
      </c>
      <c r="L133" s="32">
        <f>VLOOKUP($B133,'Z-Scores Table'!$A$2:$S$312,15,FALSE)</f>
        <v>8.2236367802896631</v>
      </c>
      <c r="M133" s="23">
        <v>8</v>
      </c>
    </row>
    <row r="134" spans="1:13" x14ac:dyDescent="0.25">
      <c r="A134" s="23" t="s">
        <v>1039</v>
      </c>
      <c r="B134" s="34" t="s">
        <v>937</v>
      </c>
      <c r="C134" s="32">
        <f>VLOOKUP($B134,'Z-Scores Table'!$A$2:$S$312,6,FALSE)</f>
        <v>-0.59572286375641703</v>
      </c>
      <c r="D134" s="32">
        <f>VLOOKUP($B134,'Z-Scores Table'!$A$2:$S$312,7,FALSE)</f>
        <v>-0.56816005422672167</v>
      </c>
      <c r="E134" s="32">
        <f>VLOOKUP($B134,'Z-Scores Table'!$A$2:$S$312,8,FALSE)</f>
        <v>-1.2343854003670507</v>
      </c>
      <c r="F134" s="32">
        <f>VLOOKUP($B134,'Z-Scores Table'!$A$2:$S$312,9,FALSE)</f>
        <v>1.0171846995530085</v>
      </c>
      <c r="G134" s="32">
        <f>VLOOKUP($B134,'Z-Scores Table'!$A$2:$S$312,10,FALSE)</f>
        <v>1.1255529447842725</v>
      </c>
      <c r="H134" s="32">
        <f>VLOOKUP($B134,'Z-Scores Table'!$A$2:$S$312,11,FALSE)</f>
        <v>1.3517209206928846</v>
      </c>
      <c r="I134" s="32">
        <f>VLOOKUP($B134,'Z-Scores Table'!$A$2:$S$312,12,FALSE)</f>
        <v>1.2524578392394812</v>
      </c>
      <c r="J134" s="32">
        <f>VLOOKUP($B134,'Z-Scores Table'!$A$2:$S$312,13,FALSE)</f>
        <v>-2.3683244762245499</v>
      </c>
      <c r="K134" s="32">
        <f>VLOOKUP($B134,'Z-Scores Table'!$A$2:$S$312,14,FALSE)</f>
        <v>0.75745170209047918</v>
      </c>
      <c r="L134" s="32">
        <f>VLOOKUP($B134,'Z-Scores Table'!$A$2:$S$312,15,FALSE)</f>
        <v>0.73777531178538647</v>
      </c>
      <c r="M134" s="23">
        <v>8</v>
      </c>
    </row>
    <row r="135" spans="1:13" ht="15.75" thickBot="1" x14ac:dyDescent="0.3">
      <c r="B135" s="36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1:13" ht="15.75" thickTop="1" x14ac:dyDescent="0.25">
      <c r="B136" s="31" t="s">
        <v>1035</v>
      </c>
      <c r="C136" s="32">
        <f>SUM(IFERROR(C128, 0), IFERROR(C129, 0), IFERROR(C130, 0), IFERROR(C131, 0), IFERROR(C132, 0), IFERROR(C133, 0), IFERROR(C134, 0))</f>
        <v>0.18182996261048434</v>
      </c>
      <c r="D136" s="32">
        <f t="shared" ref="D136:L136" si="7">SUM(IFERROR(D128, 0), IFERROR(D129, 0), IFERROR(D130, 0), IFERROR(D131, 0), IFERROR(D132, 0), IFERROR(D133, 0), IFERROR(D134, 0))</f>
        <v>4.4650632811739319</v>
      </c>
      <c r="E136" s="32">
        <f t="shared" si="7"/>
        <v>8.3163422054427354</v>
      </c>
      <c r="F136" s="32">
        <f t="shared" si="7"/>
        <v>8.3474154299199981</v>
      </c>
      <c r="G136" s="32">
        <f t="shared" si="7"/>
        <v>13.86873447321458</v>
      </c>
      <c r="H136" s="32">
        <f t="shared" si="7"/>
        <v>11.216657375997716</v>
      </c>
      <c r="I136" s="32">
        <f t="shared" si="7"/>
        <v>6.4110273344009885</v>
      </c>
      <c r="J136" s="32">
        <f t="shared" si="7"/>
        <v>-11.103119412666906</v>
      </c>
      <c r="K136" s="32">
        <f t="shared" si="7"/>
        <v>11.675224326610239</v>
      </c>
      <c r="L136" s="32">
        <f t="shared" si="7"/>
        <v>53.379174976703766</v>
      </c>
    </row>
    <row r="137" spans="1:13" x14ac:dyDescent="0.25">
      <c r="A137" s="23" t="s">
        <v>1034</v>
      </c>
      <c r="B137" s="31" t="s">
        <v>921</v>
      </c>
      <c r="C137" s="32">
        <f>VLOOKUP($B137,'Z-Scores Table'!$A$2:$S$312,6,FALSE)</f>
        <v>0.13103861999385319</v>
      </c>
      <c r="D137" s="32">
        <f>VLOOKUP($B137,'Z-Scores Table'!$A$2:$S$312,7,FALSE)</f>
        <v>0.33752182182297347</v>
      </c>
      <c r="E137" s="32">
        <f>VLOOKUP($B137,'Z-Scores Table'!$A$2:$S$312,8,FALSE)</f>
        <v>1.1075486807741015</v>
      </c>
      <c r="F137" s="32">
        <f>VLOOKUP($B137,'Z-Scores Table'!$A$2:$S$312,9,FALSE)</f>
        <v>0.96279001496046623</v>
      </c>
      <c r="G137" s="32">
        <f>VLOOKUP($B137,'Z-Scores Table'!$A$2:$S$312,10,FALSE)</f>
        <v>0.66251224503744199</v>
      </c>
      <c r="H137" s="32">
        <f>VLOOKUP($B137,'Z-Scores Table'!$A$2:$S$312,11,FALSE)</f>
        <v>0.84274393980101114</v>
      </c>
      <c r="I137" s="32">
        <f>VLOOKUP($B137,'Z-Scores Table'!$A$2:$S$312,12,FALSE)</f>
        <v>1.3233585298251598</v>
      </c>
      <c r="J137" s="32">
        <f>VLOOKUP($B137,'Z-Scores Table'!$A$2:$S$312,13,FALSE)</f>
        <v>-1.2540923925804823</v>
      </c>
      <c r="K137" s="32">
        <f>VLOOKUP($B137,'Z-Scores Table'!$A$2:$S$312,14,FALSE)</f>
        <v>1.1060384095613165</v>
      </c>
      <c r="L137" s="32">
        <f>VLOOKUP($B137,'Z-Scores Table'!$A$2:$S$312,15,FALSE)</f>
        <v>5.2194598691958412</v>
      </c>
      <c r="M137" s="23">
        <v>8</v>
      </c>
    </row>
    <row r="138" spans="1:13" x14ac:dyDescent="0.25">
      <c r="A138" s="23" t="s">
        <v>1034</v>
      </c>
      <c r="B138" s="31" t="s">
        <v>1056</v>
      </c>
      <c r="C138" s="32">
        <f>VLOOKUP($B138,'Z-Scores Table'!$A$2:$S$312,6,FALSE)</f>
        <v>0.4591316668768069</v>
      </c>
      <c r="D138" s="32">
        <f>VLOOKUP($B138,'Z-Scores Table'!$A$2:$S$312,7,FALSE)</f>
        <v>-0.61545950093360846</v>
      </c>
      <c r="E138" s="32">
        <f>VLOOKUP($B138,'Z-Scores Table'!$A$2:$S$312,8,FALSE)</f>
        <v>0.73970409169784912</v>
      </c>
      <c r="F138" s="32">
        <f>VLOOKUP($B138,'Z-Scores Table'!$A$2:$S$312,9,FALSE)</f>
        <v>1.1295446531058597</v>
      </c>
      <c r="G138" s="32">
        <f>VLOOKUP($B138,'Z-Scores Table'!$A$2:$S$312,10,FALSE)</f>
        <v>0.48627392163949568</v>
      </c>
      <c r="H138" s="32">
        <f>VLOOKUP($B138,'Z-Scores Table'!$A$2:$S$312,11,FALSE)</f>
        <v>0.12278440313202464</v>
      </c>
      <c r="I138" s="32">
        <f>VLOOKUP($B138,'Z-Scores Table'!$A$2:$S$312,12,FALSE)</f>
        <v>1.9035372218721476</v>
      </c>
      <c r="J138" s="32">
        <f>VLOOKUP($B138,'Z-Scores Table'!$A$2:$S$312,13,FALSE)</f>
        <v>-0.52848987051078289</v>
      </c>
      <c r="K138" s="32">
        <f>VLOOKUP($B138,'Z-Scores Table'!$A$2:$S$312,14,FALSE)</f>
        <v>1.6607030534223175</v>
      </c>
      <c r="L138" s="32">
        <f>VLOOKUP($B138,'Z-Scores Table'!$A$2:$S$312,15,FALSE)</f>
        <v>5.3577296403021091</v>
      </c>
      <c r="M138" s="23">
        <v>8</v>
      </c>
    </row>
    <row r="139" spans="1:13" x14ac:dyDescent="0.25">
      <c r="A139" s="23" t="s">
        <v>1034</v>
      </c>
      <c r="B139" s="31" t="s">
        <v>664</v>
      </c>
      <c r="C139" s="32">
        <f>VLOOKUP($B139,'Z-Scores Table'!$A$2:$S$312,6,FALSE)</f>
        <v>1.3945493046124435</v>
      </c>
      <c r="D139" s="32">
        <f>VLOOKUP($B139,'Z-Scores Table'!$A$2:$S$312,7,FALSE)</f>
        <v>0.31866562893436912</v>
      </c>
      <c r="E139" s="32">
        <f>VLOOKUP($B139,'Z-Scores Table'!$A$2:$S$312,8,FALSE)</f>
        <v>1.629805700325796</v>
      </c>
      <c r="F139" s="32">
        <f>VLOOKUP($B139,'Z-Scores Table'!$A$2:$S$312,9,FALSE)</f>
        <v>-0.92990537541609863</v>
      </c>
      <c r="G139" s="32">
        <f>VLOOKUP($B139,'Z-Scores Table'!$A$2:$S$312,10,FALSE)</f>
        <v>-0.60538786929348154</v>
      </c>
      <c r="H139" s="32">
        <f>VLOOKUP($B139,'Z-Scores Table'!$A$2:$S$312,11,FALSE)</f>
        <v>-1.0419923266343223</v>
      </c>
      <c r="I139" s="32">
        <f>VLOOKUP($B139,'Z-Scores Table'!$A$2:$S$312,12,FALSE)</f>
        <v>-0.68583410153334368</v>
      </c>
      <c r="J139" s="32">
        <f>VLOOKUP($B139,'Z-Scores Table'!$A$2:$S$312,13,FALSE)</f>
        <v>0.48136925543527603</v>
      </c>
      <c r="K139" s="32">
        <f>VLOOKUP($B139,'Z-Scores Table'!$A$2:$S$312,14,FALSE)</f>
        <v>0.21261795245835782</v>
      </c>
      <c r="L139" s="32">
        <f>VLOOKUP($B139,'Z-Scores Table'!$A$2:$S$312,15,FALSE)</f>
        <v>0.77388816888899625</v>
      </c>
      <c r="M139" s="23">
        <v>8</v>
      </c>
    </row>
    <row r="140" spans="1:13" x14ac:dyDescent="0.25">
      <c r="A140" s="23" t="s">
        <v>1034</v>
      </c>
      <c r="B140" s="31" t="s">
        <v>892</v>
      </c>
      <c r="C140" s="32">
        <f>VLOOKUP($B140,'Z-Scores Table'!$A$2:$S$312,6,FALSE)</f>
        <v>1.1459024245575804</v>
      </c>
      <c r="D140" s="32">
        <f>VLOOKUP($B140,'Z-Scores Table'!$A$2:$S$312,7,FALSE)</f>
        <v>-0.70099488567209267</v>
      </c>
      <c r="E140" s="32">
        <f>VLOOKUP($B140,'Z-Scores Table'!$A$2:$S$312,8,FALSE)</f>
        <v>-1.2135674887805479</v>
      </c>
      <c r="F140" s="32">
        <f>VLOOKUP($B140,'Z-Scores Table'!$A$2:$S$312,9,FALSE)</f>
        <v>1.173939206959145</v>
      </c>
      <c r="G140" s="32">
        <f>VLOOKUP($B140,'Z-Scores Table'!$A$2:$S$312,10,FALSE)</f>
        <v>0.96602108353854876</v>
      </c>
      <c r="H140" s="32">
        <f>VLOOKUP($B140,'Z-Scores Table'!$A$2:$S$312,11,FALSE)</f>
        <v>0.43921098603022174</v>
      </c>
      <c r="I140" s="32">
        <f>VLOOKUP($B140,'Z-Scores Table'!$A$2:$S$312,12,FALSE)</f>
        <v>1.7886452444555503</v>
      </c>
      <c r="J140" s="32">
        <f>VLOOKUP($B140,'Z-Scores Table'!$A$2:$S$312,13,FALSE)</f>
        <v>-0.46417060978956709</v>
      </c>
      <c r="K140" s="32">
        <f>VLOOKUP($B140,'Z-Scores Table'!$A$2:$S$312,14,FALSE)</f>
        <v>0.23530738017293262</v>
      </c>
      <c r="L140" s="32">
        <f>VLOOKUP($B140,'Z-Scores Table'!$A$2:$S$312,15,FALSE)</f>
        <v>3.3702933414717711</v>
      </c>
      <c r="M140" s="23">
        <v>8</v>
      </c>
    </row>
    <row r="141" spans="1:13" x14ac:dyDescent="0.25">
      <c r="A141" s="23" t="s">
        <v>1034</v>
      </c>
      <c r="B141" s="31" t="s">
        <v>666</v>
      </c>
      <c r="C141" s="32">
        <f>VLOOKUP($B141,'Z-Scores Table'!$A$2:$S$312,6,FALSE)</f>
        <v>0.42877122093117048</v>
      </c>
      <c r="D141" s="32">
        <f>VLOOKUP($B141,'Z-Scores Table'!$A$2:$S$312,7,FALSE)</f>
        <v>1.219427354185745</v>
      </c>
      <c r="E141" s="32">
        <f>VLOOKUP($B141,'Z-Scores Table'!$A$2:$S$312,8,FALSE)</f>
        <v>0.3886198107036421</v>
      </c>
      <c r="F141" s="32">
        <f>VLOOKUP($B141,'Z-Scores Table'!$A$2:$S$312,9,FALSE)</f>
        <v>0.44805931068277727</v>
      </c>
      <c r="G141" s="32">
        <f>VLOOKUP($B141,'Z-Scores Table'!$A$2:$S$312,10,FALSE)</f>
        <v>1.3769058144825441E-2</v>
      </c>
      <c r="H141" s="32">
        <f>VLOOKUP($B141,'Z-Scores Table'!$A$2:$S$312,11,FALSE)</f>
        <v>-3.4139168702116113E-2</v>
      </c>
      <c r="I141" s="32">
        <f>VLOOKUP($B141,'Z-Scores Table'!$A$2:$S$312,12,FALSE)</f>
        <v>-0.33334920327656725</v>
      </c>
      <c r="J141" s="32">
        <f>VLOOKUP($B141,'Z-Scores Table'!$A$2:$S$312,13,FALSE)</f>
        <v>0.29194013715638245</v>
      </c>
      <c r="K141" s="32">
        <f>VLOOKUP($B141,'Z-Scores Table'!$A$2:$S$312,14,FALSE)</f>
        <v>0.22402529578801456</v>
      </c>
      <c r="L141" s="32">
        <f>VLOOKUP($B141,'Z-Scores Table'!$A$2:$S$312,15,FALSE)</f>
        <v>2.6471238156138743</v>
      </c>
      <c r="M141" s="23">
        <v>8</v>
      </c>
    </row>
    <row r="142" spans="1:13" x14ac:dyDescent="0.25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</row>
    <row r="143" spans="1:13" x14ac:dyDescent="0.25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</row>
    <row r="144" spans="1:13" x14ac:dyDescent="0.25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</row>
    <row r="145" spans="1:13" x14ac:dyDescent="0.25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</row>
    <row r="146" spans="1:13" x14ac:dyDescent="0.25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</row>
    <row r="147" spans="1:13" x14ac:dyDescent="0.25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</row>
    <row r="148" spans="1:13" x14ac:dyDescent="0.25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</row>
    <row r="149" spans="1:13" x14ac:dyDescent="0.25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</row>
    <row r="150" spans="1:13" x14ac:dyDescent="0.25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</row>
    <row r="151" spans="1:13" x14ac:dyDescent="0.25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</row>
    <row r="152" spans="1:13" x14ac:dyDescent="0.25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</row>
    <row r="153" spans="1:13" x14ac:dyDescent="0.25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</row>
    <row r="154" spans="1:13" x14ac:dyDescent="0.25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</row>
  </sheetData>
  <conditionalFormatting sqref="P3:Y14">
    <cfRule type="colorScale" priority="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P18:Y29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P33:Y44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P48:Y59">
    <cfRule type="colorScale" priority="3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3:L16">
    <cfRule type="colorScale" priority="4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35:L35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52:L53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70:L71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88:L89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106:L107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124:L125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27:L28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45:L46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63:L64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81:L82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99:L100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117:L118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135:L136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20:L26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29:L33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38:L44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47:L51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56:L62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65:L69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74:L80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83:L87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92:L98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101:L105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110:L116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119:L123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128:L134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137:L14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ADF3D-98F5-4A13-A506-F7E539024D37}">
  <dimension ref="A1:T311"/>
  <sheetViews>
    <sheetView tabSelected="1" workbookViewId="0">
      <selection activeCell="H25" sqref="H25"/>
    </sheetView>
  </sheetViews>
  <sheetFormatPr defaultRowHeight="15" x14ac:dyDescent="0.25"/>
  <cols>
    <col min="1" max="1" width="24.42578125" style="19" customWidth="1"/>
    <col min="2" max="2" width="0.28515625" style="19" customWidth="1"/>
    <col min="3" max="4" width="9.140625" style="19"/>
    <col min="5" max="5" width="5.28515625" style="19" customWidth="1"/>
    <col min="6" max="18" width="9.28515625" style="19" bestFit="1" customWidth="1"/>
    <col min="19" max="19" width="10.28515625" style="19" bestFit="1" customWidth="1"/>
    <col min="20" max="16384" width="9.140625" style="19"/>
  </cols>
  <sheetData>
    <row r="1" spans="1:20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7</v>
      </c>
      <c r="F1" s="20" t="s">
        <v>1045</v>
      </c>
      <c r="G1" s="18" t="s">
        <v>11</v>
      </c>
      <c r="H1" s="18" t="s">
        <v>1043</v>
      </c>
      <c r="I1" s="18" t="s">
        <v>22</v>
      </c>
      <c r="J1" s="18" t="s">
        <v>23</v>
      </c>
      <c r="K1" s="18" t="s">
        <v>24</v>
      </c>
      <c r="L1" s="18" t="s">
        <v>25</v>
      </c>
      <c r="M1" s="18" t="s">
        <v>26</v>
      </c>
      <c r="N1" s="18" t="s">
        <v>28</v>
      </c>
      <c r="O1" s="18" t="s">
        <v>1032</v>
      </c>
      <c r="Q1" s="20"/>
      <c r="R1" s="20"/>
      <c r="S1" s="20"/>
      <c r="T1" s="20"/>
    </row>
    <row r="2" spans="1:20" x14ac:dyDescent="0.25">
      <c r="A2" s="18" t="s">
        <v>819</v>
      </c>
      <c r="B2" s="18" t="s">
        <v>63</v>
      </c>
      <c r="C2" s="18" t="s">
        <v>52</v>
      </c>
      <c r="D2" s="18">
        <v>23</v>
      </c>
      <c r="E2" s="21">
        <f>IFERROR(VLOOKUP(A2, 'Team Distribution'!$B$2:$M$150, 12, FALSE), 0)</f>
        <v>3</v>
      </c>
      <c r="F2" s="20">
        <v>2.1650769463861965</v>
      </c>
      <c r="G2" s="20">
        <v>-0.58791609597623062</v>
      </c>
      <c r="H2" s="20">
        <v>0.29182647695828678</v>
      </c>
      <c r="I2" s="20">
        <v>2.7520749787256911</v>
      </c>
      <c r="J2" s="20">
        <v>2.6734631724160192</v>
      </c>
      <c r="K2" s="20">
        <v>1.9471769173343201</v>
      </c>
      <c r="L2" s="20">
        <v>4.5246720335968131</v>
      </c>
      <c r="M2" s="20">
        <v>-2.5882646603454482</v>
      </c>
      <c r="N2" s="20">
        <v>2.1486948724722557</v>
      </c>
      <c r="O2" s="20">
        <f t="shared" ref="O2:O65" si="0">SUM(F2:N2)</f>
        <v>13.326804641567902</v>
      </c>
      <c r="Q2" s="20"/>
      <c r="R2" s="20"/>
      <c r="S2" s="20"/>
      <c r="T2" s="20"/>
    </row>
    <row r="3" spans="1:20" x14ac:dyDescent="0.25">
      <c r="A3" s="18" t="s">
        <v>719</v>
      </c>
      <c r="B3" s="18" t="s">
        <v>173</v>
      </c>
      <c r="C3" s="18" t="s">
        <v>52</v>
      </c>
      <c r="D3" s="18">
        <v>29</v>
      </c>
      <c r="E3" s="21">
        <f>IFERROR(VLOOKUP(A3, 'Team Distribution'!$B$2:$M$150, 12, FALSE), 0)</f>
        <v>1</v>
      </c>
      <c r="F3" s="20">
        <v>2.9027534559728729</v>
      </c>
      <c r="G3" s="20">
        <v>1.0040727047697633</v>
      </c>
      <c r="H3" s="20">
        <v>1.9191076906236264</v>
      </c>
      <c r="I3" s="20">
        <v>1.789268031730336</v>
      </c>
      <c r="J3" s="20">
        <v>1.7241328248442955</v>
      </c>
      <c r="K3" s="20">
        <v>0.1509956047925578</v>
      </c>
      <c r="L3" s="20">
        <v>2.8920160900640348</v>
      </c>
      <c r="M3" s="20">
        <v>-1.1273915539202408</v>
      </c>
      <c r="N3" s="20">
        <v>1.8900473934457631</v>
      </c>
      <c r="O3" s="20">
        <f t="shared" si="0"/>
        <v>13.14500224232301</v>
      </c>
      <c r="Q3" s="20"/>
      <c r="R3" s="20"/>
      <c r="S3" s="20"/>
      <c r="T3" s="20"/>
    </row>
    <row r="4" spans="1:20" x14ac:dyDescent="0.25">
      <c r="A4" s="18" t="s">
        <v>735</v>
      </c>
      <c r="B4" s="18" t="s">
        <v>217</v>
      </c>
      <c r="C4" s="18" t="s">
        <v>73</v>
      </c>
      <c r="D4" s="18">
        <v>28</v>
      </c>
      <c r="E4" s="21">
        <f>IFERROR(VLOOKUP(A4, 'Team Distribution'!$B$2:$M$150, 12, FALSE), 0)</f>
        <v>7</v>
      </c>
      <c r="F4" s="20">
        <v>0.37556705003144863</v>
      </c>
      <c r="G4" s="20">
        <v>2.2034926407826774</v>
      </c>
      <c r="H4" s="20">
        <v>1.8144873146305793</v>
      </c>
      <c r="I4" s="20">
        <v>2.9392340864234301</v>
      </c>
      <c r="J4" s="20">
        <v>2.6366769176020757</v>
      </c>
      <c r="K4" s="20">
        <v>1.2723878494040277</v>
      </c>
      <c r="L4" s="20">
        <v>1.7061625995892538</v>
      </c>
      <c r="M4" s="20">
        <v>-3.4520765839000713</v>
      </c>
      <c r="N4" s="20">
        <v>2.2773558744846656</v>
      </c>
      <c r="O4" s="20">
        <f t="shared" si="0"/>
        <v>11.773287749048087</v>
      </c>
      <c r="Q4" s="20"/>
      <c r="R4" s="20"/>
      <c r="S4" s="20"/>
      <c r="T4" s="20"/>
    </row>
    <row r="5" spans="1:20" x14ac:dyDescent="0.25">
      <c r="A5" s="18" t="s">
        <v>878</v>
      </c>
      <c r="B5" s="18" t="s">
        <v>471</v>
      </c>
      <c r="C5" s="18" t="s">
        <v>73</v>
      </c>
      <c r="D5" s="18">
        <v>29</v>
      </c>
      <c r="E5" s="21">
        <f>IFERROR(VLOOKUP(A5, 'Team Distribution'!$B$2:$M$150, 12, FALSE), 0)</f>
        <v>6</v>
      </c>
      <c r="F5" s="20">
        <v>-0.27310335484876985</v>
      </c>
      <c r="G5" s="20">
        <v>1.4392622348857131</v>
      </c>
      <c r="H5" s="20">
        <v>1.656559715023844</v>
      </c>
      <c r="I5" s="20">
        <v>4.3750320572304195</v>
      </c>
      <c r="J5" s="20">
        <v>2.3498788787613156</v>
      </c>
      <c r="K5" s="20">
        <v>1.5537531795234247</v>
      </c>
      <c r="L5" s="20">
        <v>1.0340347909095353</v>
      </c>
      <c r="M5" s="20">
        <v>-3.1610765884554883</v>
      </c>
      <c r="N5" s="20">
        <v>2.6413660479175087</v>
      </c>
      <c r="O5" s="20">
        <f t="shared" si="0"/>
        <v>11.615706960947502</v>
      </c>
      <c r="Q5" s="20"/>
      <c r="R5" s="20"/>
      <c r="S5" s="20"/>
      <c r="T5" s="20"/>
    </row>
    <row r="6" spans="1:20" x14ac:dyDescent="0.25">
      <c r="A6" s="18" t="s">
        <v>721</v>
      </c>
      <c r="B6" s="18" t="s">
        <v>154</v>
      </c>
      <c r="C6" s="18" t="s">
        <v>73</v>
      </c>
      <c r="D6" s="18">
        <v>29</v>
      </c>
      <c r="E6" s="21">
        <f>IFERROR(VLOOKUP(A6, 'Team Distribution'!$B$2:$M$150, 12, FALSE), 0)</f>
        <v>2</v>
      </c>
      <c r="F6" s="20">
        <v>1.5375292505822953</v>
      </c>
      <c r="G6" s="20">
        <v>3.2293329160837239</v>
      </c>
      <c r="H6" s="20">
        <v>1.7258630499576497</v>
      </c>
      <c r="I6" s="20">
        <v>0.9224451419395755</v>
      </c>
      <c r="J6" s="20">
        <v>0.97263754228731503</v>
      </c>
      <c r="K6" s="20">
        <v>1.9018992572864588</v>
      </c>
      <c r="L6" s="20">
        <v>-9.1959058496008939E-2</v>
      </c>
      <c r="M6" s="20">
        <v>-1.1676522695168499</v>
      </c>
      <c r="N6" s="20">
        <v>1.8723495897795048</v>
      </c>
      <c r="O6" s="20">
        <f t="shared" si="0"/>
        <v>10.902445419903664</v>
      </c>
      <c r="Q6" s="20"/>
      <c r="R6" s="20"/>
      <c r="S6" s="20"/>
      <c r="T6" s="20"/>
    </row>
    <row r="7" spans="1:20" x14ac:dyDescent="0.25">
      <c r="A7" s="18" t="s">
        <v>834</v>
      </c>
      <c r="B7" s="18" t="s">
        <v>122</v>
      </c>
      <c r="C7" s="18" t="s">
        <v>52</v>
      </c>
      <c r="D7" s="18">
        <v>28</v>
      </c>
      <c r="E7" s="21">
        <f>IFERROR(VLOOKUP(A7, 'Team Distribution'!$B$2:$M$150, 12, FALSE), 0)</f>
        <v>1</v>
      </c>
      <c r="F7" s="20">
        <v>0.40278720319185962</v>
      </c>
      <c r="G7" s="20">
        <v>0.37163879762409446</v>
      </c>
      <c r="H7" s="20">
        <v>2.8567862197898948</v>
      </c>
      <c r="I7" s="20">
        <v>1.1947353173891919</v>
      </c>
      <c r="J7" s="20">
        <v>2.5375715322836396</v>
      </c>
      <c r="K7" s="20">
        <v>2.1715827033884714</v>
      </c>
      <c r="L7" s="20">
        <v>3.4048771574494907E-3</v>
      </c>
      <c r="M7" s="20">
        <v>-1.2420150888635564</v>
      </c>
      <c r="N7" s="20">
        <v>2.1699196743758695</v>
      </c>
      <c r="O7" s="20">
        <f t="shared" si="0"/>
        <v>10.466411236336914</v>
      </c>
      <c r="Q7" s="20"/>
      <c r="R7" s="20"/>
      <c r="S7" s="20"/>
      <c r="T7" s="20"/>
    </row>
    <row r="8" spans="1:20" x14ac:dyDescent="0.25">
      <c r="A8" s="18" t="s">
        <v>936</v>
      </c>
      <c r="B8" s="18" t="s">
        <v>322</v>
      </c>
      <c r="C8" s="18" t="s">
        <v>31</v>
      </c>
      <c r="D8" s="18">
        <v>26</v>
      </c>
      <c r="E8" s="21">
        <f>IFERROR(VLOOKUP(A8, 'Team Distribution'!$B$2:$M$150, 12, FALSE), 0)</f>
        <v>1</v>
      </c>
      <c r="F8" s="20">
        <v>2.4087810419345401</v>
      </c>
      <c r="G8" s="20">
        <v>1.3675739618573559</v>
      </c>
      <c r="H8" s="20">
        <v>1.6655586615114482</v>
      </c>
      <c r="I8" s="20">
        <v>0.78080325934875194</v>
      </c>
      <c r="J8" s="20">
        <v>1.4987337514470789</v>
      </c>
      <c r="K8" s="20">
        <v>0.45330772759979215</v>
      </c>
      <c r="L8" s="20">
        <v>1.6444087944908976</v>
      </c>
      <c r="M8" s="20">
        <v>-1.6284511121891629</v>
      </c>
      <c r="N8" s="20">
        <v>2.2474167588433618</v>
      </c>
      <c r="O8" s="20">
        <f t="shared" si="0"/>
        <v>10.438132844844066</v>
      </c>
      <c r="Q8" s="20"/>
      <c r="R8" s="20"/>
      <c r="S8" s="20"/>
      <c r="T8" s="20"/>
    </row>
    <row r="9" spans="1:20" x14ac:dyDescent="0.25">
      <c r="A9" s="18" t="s">
        <v>723</v>
      </c>
      <c r="B9" s="18" t="s">
        <v>210</v>
      </c>
      <c r="C9" s="18" t="s">
        <v>27</v>
      </c>
      <c r="D9" s="18">
        <v>27</v>
      </c>
      <c r="E9" s="21">
        <f>IFERROR(VLOOKUP(A9, 'Team Distribution'!$B$2:$M$150, 12, FALSE), 0)</f>
        <v>8</v>
      </c>
      <c r="F9" s="20">
        <v>-0.58859775609203202</v>
      </c>
      <c r="G9" s="20">
        <v>0.5679719095553829</v>
      </c>
      <c r="H9" s="20">
        <v>-0.28094134876645238</v>
      </c>
      <c r="I9" s="20">
        <v>1.4089080483801382</v>
      </c>
      <c r="J9" s="20">
        <v>4.976113950095864</v>
      </c>
      <c r="K9" s="20">
        <v>3.9459128599385482</v>
      </c>
      <c r="L9" s="20">
        <v>2.1713887497316544</v>
      </c>
      <c r="M9" s="20">
        <v>-2.3702987167026435</v>
      </c>
      <c r="N9" s="20">
        <v>0.28354941790173049</v>
      </c>
      <c r="O9" s="20">
        <f t="shared" si="0"/>
        <v>10.11400711404219</v>
      </c>
      <c r="Q9" s="20"/>
      <c r="R9" s="20"/>
      <c r="S9" s="20"/>
      <c r="T9" s="20"/>
    </row>
    <row r="10" spans="1:20" x14ac:dyDescent="0.25">
      <c r="A10" s="18" t="s">
        <v>846</v>
      </c>
      <c r="B10" s="18" t="s">
        <v>156</v>
      </c>
      <c r="C10" s="18" t="s">
        <v>38</v>
      </c>
      <c r="D10" s="18">
        <v>24</v>
      </c>
      <c r="E10" s="21">
        <f>IFERROR(VLOOKUP(A10, 'Team Distribution'!$B$2:$M$150, 12, FALSE), 0)</f>
        <v>8</v>
      </c>
      <c r="F10" s="20">
        <v>-0.92802391185916633</v>
      </c>
      <c r="G10" s="20">
        <v>0.45490265738921276</v>
      </c>
      <c r="H10" s="20">
        <v>2.5401003632605605</v>
      </c>
      <c r="I10" s="20">
        <v>1.5716586507744534</v>
      </c>
      <c r="J10" s="20">
        <v>0.70033341895839918</v>
      </c>
      <c r="K10" s="20">
        <v>1.7550914330608891</v>
      </c>
      <c r="L10" s="20">
        <v>2.4743171708573235</v>
      </c>
      <c r="M10" s="20">
        <v>-1.5778301160211241</v>
      </c>
      <c r="N10" s="20">
        <v>3.0952387262099803</v>
      </c>
      <c r="O10" s="20">
        <f t="shared" si="0"/>
        <v>10.08578839263053</v>
      </c>
      <c r="Q10" s="20"/>
      <c r="R10" s="20"/>
      <c r="S10" s="20"/>
      <c r="T10" s="20"/>
    </row>
    <row r="11" spans="1:20" x14ac:dyDescent="0.25">
      <c r="A11" s="18" t="s">
        <v>848</v>
      </c>
      <c r="B11" s="18" t="s">
        <v>147</v>
      </c>
      <c r="C11" s="18" t="s">
        <v>38</v>
      </c>
      <c r="D11" s="18">
        <v>27</v>
      </c>
      <c r="E11" s="21">
        <f>IFERROR(VLOOKUP(A11, 'Team Distribution'!$B$2:$M$150, 12, FALSE), 0)</f>
        <v>6</v>
      </c>
      <c r="F11" s="20">
        <v>-2.3661867775015741</v>
      </c>
      <c r="G11" s="20">
        <v>3.1034983441282429</v>
      </c>
      <c r="H11" s="20">
        <v>2.0399391674077085</v>
      </c>
      <c r="I11" s="20">
        <v>1.3358443234502795</v>
      </c>
      <c r="J11" s="20">
        <v>2.7882947677446386</v>
      </c>
      <c r="K11" s="20">
        <v>2.3555284552880709</v>
      </c>
      <c r="L11" s="20">
        <v>0.84654504273237363</v>
      </c>
      <c r="M11" s="20">
        <v>-3.2654844340154994</v>
      </c>
      <c r="N11" s="20">
        <v>2.91565106378851</v>
      </c>
      <c r="O11" s="20">
        <f t="shared" si="0"/>
        <v>9.7536299530227488</v>
      </c>
      <c r="Q11" s="20"/>
      <c r="R11" s="20"/>
      <c r="S11" s="20"/>
      <c r="T11" s="20"/>
    </row>
    <row r="12" spans="1:20" x14ac:dyDescent="0.25">
      <c r="A12" s="18" t="s">
        <v>965</v>
      </c>
      <c r="B12" s="18" t="s">
        <v>298</v>
      </c>
      <c r="C12" s="18" t="s">
        <v>52</v>
      </c>
      <c r="D12" s="18">
        <v>26</v>
      </c>
      <c r="E12" s="21">
        <f>IFERROR(VLOOKUP(A12, 'Team Distribution'!$B$2:$M$150, 12, FALSE), 0)</f>
        <v>5</v>
      </c>
      <c r="F12" s="20">
        <v>1.4444583506654234</v>
      </c>
      <c r="G12" s="20">
        <v>1.0885789596038831</v>
      </c>
      <c r="H12" s="20">
        <v>2.2919564363599045</v>
      </c>
      <c r="I12" s="20">
        <v>0.62667231352006969</v>
      </c>
      <c r="J12" s="20">
        <v>0.89973024710559524</v>
      </c>
      <c r="K12" s="20">
        <v>1.4964952970089012</v>
      </c>
      <c r="L12" s="20">
        <v>0.69237623559643313</v>
      </c>
      <c r="M12" s="20">
        <v>-0.87352734901222706</v>
      </c>
      <c r="N12" s="20">
        <v>1.8975384999999796</v>
      </c>
      <c r="O12" s="20">
        <f t="shared" si="0"/>
        <v>9.5642789908479617</v>
      </c>
      <c r="Q12" s="20"/>
      <c r="R12" s="20"/>
      <c r="S12" s="20"/>
      <c r="T12" s="20"/>
    </row>
    <row r="13" spans="1:20" x14ac:dyDescent="0.25">
      <c r="A13" s="18" t="s">
        <v>837</v>
      </c>
      <c r="B13" s="18" t="s">
        <v>448</v>
      </c>
      <c r="C13" s="18" t="s">
        <v>38</v>
      </c>
      <c r="D13" s="18">
        <v>22</v>
      </c>
      <c r="E13" s="21">
        <f>IFERROR(VLOOKUP(A13, 'Team Distribution'!$B$2:$M$150, 12, FALSE), 0)</f>
        <v>4</v>
      </c>
      <c r="F13" s="20">
        <v>2.4756681847240065E-2</v>
      </c>
      <c r="G13" s="20">
        <v>2.0563368219720215</v>
      </c>
      <c r="H13" s="20">
        <v>2.0187346200071361</v>
      </c>
      <c r="I13" s="20">
        <v>1.8583592276791059</v>
      </c>
      <c r="J13" s="20">
        <v>1.2830557826013897</v>
      </c>
      <c r="K13" s="20">
        <v>0.50310326261180094</v>
      </c>
      <c r="L13" s="20">
        <v>0.77319227341433761</v>
      </c>
      <c r="M13" s="20">
        <v>-1.9358173955956883</v>
      </c>
      <c r="N13" s="20">
        <v>2.8099350274558703</v>
      </c>
      <c r="O13" s="20">
        <f t="shared" si="0"/>
        <v>9.3916563019932138</v>
      </c>
      <c r="Q13" s="20"/>
      <c r="R13" s="20"/>
      <c r="S13" s="20"/>
      <c r="T13" s="20"/>
    </row>
    <row r="14" spans="1:20" x14ac:dyDescent="0.25">
      <c r="A14" s="18" t="s">
        <v>876</v>
      </c>
      <c r="B14" s="18" t="s">
        <v>199</v>
      </c>
      <c r="C14" s="18" t="s">
        <v>52</v>
      </c>
      <c r="D14" s="18">
        <v>27</v>
      </c>
      <c r="E14" s="21">
        <f>IFERROR(VLOOKUP(A14, 'Team Distribution'!$B$2:$M$150, 12, FALSE), 0)</f>
        <v>6</v>
      </c>
      <c r="F14" s="20">
        <v>0.63476241284102597</v>
      </c>
      <c r="G14" s="20">
        <v>2.548356361657786</v>
      </c>
      <c r="H14" s="20">
        <v>2.11570255075643</v>
      </c>
      <c r="I14" s="20">
        <v>1.4677185923441269</v>
      </c>
      <c r="J14" s="20">
        <v>1.1598455553086546</v>
      </c>
      <c r="K14" s="20">
        <v>1.6835001187206931</v>
      </c>
      <c r="L14" s="20">
        <v>-1.3776453476939201E-2</v>
      </c>
      <c r="M14" s="20">
        <v>-2.4030591835830108</v>
      </c>
      <c r="N14" s="20">
        <v>2.1956845408577963</v>
      </c>
      <c r="O14" s="20">
        <f t="shared" si="0"/>
        <v>9.3887344954265615</v>
      </c>
      <c r="Q14" s="20"/>
      <c r="R14" s="20"/>
      <c r="S14" s="20"/>
      <c r="T14" s="20"/>
    </row>
    <row r="15" spans="1:20" x14ac:dyDescent="0.25">
      <c r="A15" s="18" t="s">
        <v>722</v>
      </c>
      <c r="B15" s="18" t="s">
        <v>443</v>
      </c>
      <c r="C15" s="18" t="s">
        <v>31</v>
      </c>
      <c r="D15" s="18">
        <v>27</v>
      </c>
      <c r="E15" s="21">
        <f>IFERROR(VLOOKUP(A15, 'Team Distribution'!$B$2:$M$150, 12, FALSE), 0)</f>
        <v>1</v>
      </c>
      <c r="F15" s="20">
        <v>1.8635309597472305</v>
      </c>
      <c r="G15" s="20">
        <v>2.7523757237041728</v>
      </c>
      <c r="H15" s="20">
        <v>0.58414955074038055</v>
      </c>
      <c r="I15" s="20">
        <v>0.80073314525591943</v>
      </c>
      <c r="J15" s="20">
        <v>8.8438566159186785E-2</v>
      </c>
      <c r="K15" s="20">
        <v>0.33502542126403551</v>
      </c>
      <c r="L15" s="20">
        <v>1.5020057189155838</v>
      </c>
      <c r="M15" s="20">
        <v>-0.72055109852473898</v>
      </c>
      <c r="N15" s="20">
        <v>2.0666481664375733</v>
      </c>
      <c r="O15" s="20">
        <f t="shared" si="0"/>
        <v>9.2723561536993433</v>
      </c>
      <c r="Q15" s="20"/>
      <c r="R15" s="20"/>
      <c r="S15" s="20"/>
      <c r="T15" s="20"/>
    </row>
    <row r="16" spans="1:20" x14ac:dyDescent="0.25">
      <c r="A16" s="18" t="s">
        <v>934</v>
      </c>
      <c r="B16" s="18" t="s">
        <v>303</v>
      </c>
      <c r="C16" s="18" t="s">
        <v>73</v>
      </c>
      <c r="D16" s="18">
        <v>27</v>
      </c>
      <c r="E16" s="21">
        <f>IFERROR(VLOOKUP(A16, 'Team Distribution'!$B$2:$M$150, 12, FALSE), 0)</f>
        <v>8</v>
      </c>
      <c r="F16" s="20">
        <v>0.56444919156412743</v>
      </c>
      <c r="G16" s="20">
        <v>1.9686617343884614</v>
      </c>
      <c r="H16" s="20">
        <v>2.714137879287239</v>
      </c>
      <c r="I16" s="20">
        <v>1.2126306015775405</v>
      </c>
      <c r="J16" s="20">
        <v>0.69474627483912488</v>
      </c>
      <c r="K16" s="20">
        <v>3.1880075047472214E-2</v>
      </c>
      <c r="L16" s="20">
        <v>0.60089515838088103</v>
      </c>
      <c r="M16" s="20">
        <v>-0.78187200450511452</v>
      </c>
      <c r="N16" s="20">
        <v>2.1412193081972166</v>
      </c>
      <c r="O16" s="20">
        <f t="shared" si="0"/>
        <v>9.1467482187769491</v>
      </c>
      <c r="Q16" s="20"/>
      <c r="R16" s="20"/>
      <c r="S16" s="20"/>
      <c r="T16" s="20"/>
    </row>
    <row r="17" spans="1:20" x14ac:dyDescent="0.25">
      <c r="A17" s="18" t="s">
        <v>661</v>
      </c>
      <c r="B17" s="18" t="s">
        <v>261</v>
      </c>
      <c r="C17" s="18" t="s">
        <v>52</v>
      </c>
      <c r="D17" s="18">
        <v>33</v>
      </c>
      <c r="E17" s="21">
        <f>IFERROR(VLOOKUP(A17, 'Team Distribution'!$B$2:$M$150, 12, FALSE), 0)</f>
        <v>5</v>
      </c>
      <c r="F17" s="20">
        <v>3.141248602364354</v>
      </c>
      <c r="G17" s="20">
        <v>0.90411907001972924</v>
      </c>
      <c r="H17" s="20">
        <v>-1.6652165407069406</v>
      </c>
      <c r="I17" s="20">
        <v>2.1973235538910481</v>
      </c>
      <c r="J17" s="20">
        <v>4.4147319771840854</v>
      </c>
      <c r="K17" s="20">
        <v>0.74754098605317421</v>
      </c>
      <c r="L17" s="20">
        <v>0.53194556079782918</v>
      </c>
      <c r="M17" s="20">
        <v>-3.5914609928086505</v>
      </c>
      <c r="N17" s="20">
        <v>2.3058038072047782</v>
      </c>
      <c r="O17" s="20">
        <f t="shared" si="0"/>
        <v>8.986036023999409</v>
      </c>
      <c r="Q17" s="20"/>
      <c r="R17" s="20"/>
      <c r="S17" s="20"/>
      <c r="T17" s="20"/>
    </row>
    <row r="18" spans="1:20" x14ac:dyDescent="0.25">
      <c r="A18" s="18" t="s">
        <v>692</v>
      </c>
      <c r="B18" s="18" t="s">
        <v>273</v>
      </c>
      <c r="C18" s="18" t="s">
        <v>38</v>
      </c>
      <c r="D18" s="18">
        <v>22</v>
      </c>
      <c r="E18" s="21">
        <f>IFERROR(VLOOKUP(A18, 'Team Distribution'!$B$2:$M$150, 12, FALSE), 0)</f>
        <v>4</v>
      </c>
      <c r="F18" s="20">
        <v>0.71355280803981447</v>
      </c>
      <c r="G18" s="20">
        <v>0.85048690588070741</v>
      </c>
      <c r="H18" s="20">
        <v>1.2231405683912995</v>
      </c>
      <c r="I18" s="20">
        <v>1.3501172958935848</v>
      </c>
      <c r="J18" s="20">
        <v>3.5834362128988499</v>
      </c>
      <c r="K18" s="20">
        <v>1.0715169769868667</v>
      </c>
      <c r="L18" s="20">
        <v>1.7519129460073762E-3</v>
      </c>
      <c r="M18" s="20">
        <v>-1.8408411785657022</v>
      </c>
      <c r="N18" s="20">
        <v>1.5655961829870995</v>
      </c>
      <c r="O18" s="20">
        <f t="shared" si="0"/>
        <v>8.5187576854585281</v>
      </c>
      <c r="Q18" s="20"/>
      <c r="R18" s="20"/>
      <c r="S18" s="20"/>
      <c r="T18" s="20"/>
    </row>
    <row r="19" spans="1:20" x14ac:dyDescent="0.25">
      <c r="A19" s="18" t="s">
        <v>1012</v>
      </c>
      <c r="B19" s="18" t="s">
        <v>93</v>
      </c>
      <c r="C19" s="18" t="s">
        <v>31</v>
      </c>
      <c r="D19" s="18">
        <v>24</v>
      </c>
      <c r="E19" s="21">
        <f>IFERROR(VLOOKUP(A19, 'Team Distribution'!$B$2:$M$150, 12, FALSE), 0)</f>
        <v>4</v>
      </c>
      <c r="F19" s="20">
        <v>2.3802854910209357</v>
      </c>
      <c r="G19" s="20">
        <v>2.0118749531111284</v>
      </c>
      <c r="H19" s="20">
        <v>0.40941960983354686</v>
      </c>
      <c r="I19" s="20">
        <v>0.28077400562720678</v>
      </c>
      <c r="J19" s="20">
        <v>1.2867983341578944</v>
      </c>
      <c r="K19" s="20">
        <v>0.9132944744610676</v>
      </c>
      <c r="L19" s="20">
        <v>0.30158309836335273</v>
      </c>
      <c r="M19" s="20">
        <v>-1.3420288827946434</v>
      </c>
      <c r="N19" s="20">
        <v>2.1232041454822683</v>
      </c>
      <c r="O19" s="20">
        <f t="shared" si="0"/>
        <v>8.3652052292627577</v>
      </c>
      <c r="Q19" s="20"/>
      <c r="R19" s="20"/>
      <c r="S19" s="20"/>
      <c r="T19" s="20"/>
    </row>
    <row r="20" spans="1:20" x14ac:dyDescent="0.25">
      <c r="A20" s="18" t="s">
        <v>738</v>
      </c>
      <c r="B20" s="18" t="s">
        <v>377</v>
      </c>
      <c r="C20" s="18" t="s">
        <v>73</v>
      </c>
      <c r="D20" s="18">
        <v>32</v>
      </c>
      <c r="E20" s="21">
        <f>IFERROR(VLOOKUP(A20, 'Team Distribution'!$B$2:$M$150, 12, FALSE), 0)</f>
        <v>8</v>
      </c>
      <c r="F20" s="20">
        <v>1.3907395567569638</v>
      </c>
      <c r="G20" s="20">
        <v>0.84751053452862979</v>
      </c>
      <c r="H20" s="20">
        <v>1.4485850917283112</v>
      </c>
      <c r="I20" s="20">
        <v>1.0902318628328089</v>
      </c>
      <c r="J20" s="20">
        <v>1.8142850256880927</v>
      </c>
      <c r="K20" s="20">
        <v>2.0533428011133785</v>
      </c>
      <c r="L20" s="20">
        <v>-0.69217892036921269</v>
      </c>
      <c r="M20" s="20">
        <v>-0.51265983364725121</v>
      </c>
      <c r="N20" s="20">
        <v>0.78378066165794302</v>
      </c>
      <c r="O20" s="20">
        <f t="shared" si="0"/>
        <v>8.2236367802896631</v>
      </c>
      <c r="Q20" s="20"/>
      <c r="R20" s="20"/>
      <c r="S20" s="20"/>
      <c r="T20" s="20"/>
    </row>
    <row r="21" spans="1:20" x14ac:dyDescent="0.25">
      <c r="A21" s="18" t="s">
        <v>1010</v>
      </c>
      <c r="B21" s="18" t="s">
        <v>465</v>
      </c>
      <c r="C21" s="18" t="s">
        <v>73</v>
      </c>
      <c r="D21" s="18">
        <v>27</v>
      </c>
      <c r="E21" s="21">
        <f>IFERROR(VLOOKUP(A21, 'Team Distribution'!$B$2:$M$150, 12, FALSE), 0)</f>
        <v>7</v>
      </c>
      <c r="F21" s="20">
        <v>0.7799632501837771</v>
      </c>
      <c r="G21" s="20">
        <v>-3.3580730656953856E-2</v>
      </c>
      <c r="H21" s="20">
        <v>-0.11987485938648403</v>
      </c>
      <c r="I21" s="20">
        <v>0.74833386615679642</v>
      </c>
      <c r="J21" s="20">
        <v>2.520888889498663</v>
      </c>
      <c r="K21" s="20">
        <v>2.4758655409439698</v>
      </c>
      <c r="L21" s="20">
        <v>2.3825202874928846</v>
      </c>
      <c r="M21" s="20">
        <v>-2.1434494104288877</v>
      </c>
      <c r="N21" s="20">
        <v>1.5830593864186762</v>
      </c>
      <c r="O21" s="20">
        <f t="shared" si="0"/>
        <v>8.193726220222441</v>
      </c>
      <c r="Q21" s="20"/>
      <c r="R21" s="20"/>
      <c r="S21" s="20"/>
      <c r="T21" s="20"/>
    </row>
    <row r="22" spans="1:20" x14ac:dyDescent="0.25">
      <c r="A22" s="18" t="s">
        <v>860</v>
      </c>
      <c r="B22" s="18" t="s">
        <v>387</v>
      </c>
      <c r="C22" s="18" t="s">
        <v>27</v>
      </c>
      <c r="D22" s="18">
        <v>22</v>
      </c>
      <c r="E22" s="21">
        <f>IFERROR(VLOOKUP(A22, 'Team Distribution'!$B$2:$M$150, 12, FALSE), 0)</f>
        <v>1</v>
      </c>
      <c r="F22" s="20">
        <v>-0.21290258491198588</v>
      </c>
      <c r="G22" s="20">
        <v>1.6472288492464535</v>
      </c>
      <c r="H22" s="20">
        <v>0.47244972856750606</v>
      </c>
      <c r="I22" s="20">
        <v>1.1479112697692133</v>
      </c>
      <c r="J22" s="20">
        <v>0.13800224716890414</v>
      </c>
      <c r="K22" s="20">
        <v>0.43542341245031513</v>
      </c>
      <c r="L22" s="20">
        <v>3.6199159831050309</v>
      </c>
      <c r="M22" s="20">
        <v>-1.367326312684126</v>
      </c>
      <c r="N22" s="20">
        <v>1.8954982327697893</v>
      </c>
      <c r="O22" s="20">
        <f t="shared" si="0"/>
        <v>7.7762008254811006</v>
      </c>
      <c r="Q22" s="20"/>
      <c r="R22" s="20"/>
      <c r="S22" s="20"/>
      <c r="T22" s="20"/>
    </row>
    <row r="23" spans="1:20" x14ac:dyDescent="0.25">
      <c r="A23" s="18" t="s">
        <v>663</v>
      </c>
      <c r="B23" s="18" t="s">
        <v>309</v>
      </c>
      <c r="C23" s="18" t="s">
        <v>27</v>
      </c>
      <c r="D23" s="18">
        <v>29</v>
      </c>
      <c r="E23" s="21">
        <f>IFERROR(VLOOKUP(A23, 'Team Distribution'!$B$2:$M$150, 12, FALSE), 0)</f>
        <v>4</v>
      </c>
      <c r="F23" s="20">
        <v>-0.7998413953167044</v>
      </c>
      <c r="G23" s="20">
        <v>2.6889146683218796</v>
      </c>
      <c r="H23" s="20">
        <v>1.7576342849568647</v>
      </c>
      <c r="I23" s="20">
        <v>2.7138124322717205</v>
      </c>
      <c r="J23" s="20">
        <v>0.48903798254799236</v>
      </c>
      <c r="K23" s="20">
        <v>0.76349135989080674</v>
      </c>
      <c r="L23" s="20">
        <v>-0.37756790940963553</v>
      </c>
      <c r="M23" s="20">
        <v>-1.5711647785744449</v>
      </c>
      <c r="N23" s="20">
        <v>1.9528003383432464</v>
      </c>
      <c r="O23" s="20">
        <f t="shared" si="0"/>
        <v>7.6171169830317247</v>
      </c>
      <c r="Q23" s="20"/>
      <c r="R23" s="20"/>
      <c r="S23" s="20"/>
      <c r="T23" s="20"/>
    </row>
    <row r="24" spans="1:20" x14ac:dyDescent="0.25">
      <c r="A24" s="18" t="s">
        <v>1025</v>
      </c>
      <c r="B24" s="18" t="s">
        <v>163</v>
      </c>
      <c r="C24" s="18" t="s">
        <v>31</v>
      </c>
      <c r="D24" s="18">
        <v>28</v>
      </c>
      <c r="E24" s="21">
        <f>IFERROR(VLOOKUP(A24, 'Team Distribution'!$B$2:$M$150, 12, FALSE), 0)</f>
        <v>8</v>
      </c>
      <c r="F24" s="20">
        <v>2.0599305934950389</v>
      </c>
      <c r="G24" s="20">
        <v>-1.1749901649182832</v>
      </c>
      <c r="H24" s="20">
        <v>1.4069262935073519</v>
      </c>
      <c r="I24" s="20">
        <v>2.006446689988465</v>
      </c>
      <c r="J24" s="20">
        <v>1.7175427498375346</v>
      </c>
      <c r="K24" s="20">
        <v>0.99692842843584473</v>
      </c>
      <c r="L24" s="20">
        <v>-0.27509051347056201</v>
      </c>
      <c r="M24" s="20">
        <v>-2.0499009640125272</v>
      </c>
      <c r="N24" s="20">
        <v>2.8825999095833024</v>
      </c>
      <c r="O24" s="20">
        <f t="shared" si="0"/>
        <v>7.5703930224461651</v>
      </c>
      <c r="Q24" s="20"/>
      <c r="R24" s="20"/>
      <c r="S24" s="20"/>
      <c r="T24" s="20"/>
    </row>
    <row r="25" spans="1:20" x14ac:dyDescent="0.25">
      <c r="A25" s="18" t="s">
        <v>790</v>
      </c>
      <c r="B25" s="18" t="s">
        <v>195</v>
      </c>
      <c r="C25" s="18" t="s">
        <v>38</v>
      </c>
      <c r="D25" s="18">
        <v>33</v>
      </c>
      <c r="E25" s="21">
        <f>IFERROR(VLOOKUP(A25, 'Team Distribution'!$B$2:$M$150, 12, FALSE), 0)</f>
        <v>8</v>
      </c>
      <c r="F25" s="20">
        <v>-1.7209448474980302</v>
      </c>
      <c r="G25" s="20">
        <v>2.36916666445725</v>
      </c>
      <c r="H25" s="20">
        <v>1.7219193267927762</v>
      </c>
      <c r="I25" s="20">
        <v>4.0354876813583705E-2</v>
      </c>
      <c r="J25" s="20">
        <v>2.8401601090112916</v>
      </c>
      <c r="K25" s="20">
        <v>1.0817808577086987</v>
      </c>
      <c r="L25" s="20">
        <v>0.87923785003142296</v>
      </c>
      <c r="M25" s="20">
        <v>-1.4422333015536972</v>
      </c>
      <c r="N25" s="20">
        <v>1.7313846009695875</v>
      </c>
      <c r="O25" s="20">
        <f t="shared" si="0"/>
        <v>7.5008261367328828</v>
      </c>
      <c r="Q25" s="20"/>
      <c r="R25" s="20"/>
      <c r="S25" s="20"/>
      <c r="T25" s="20"/>
    </row>
    <row r="26" spans="1:20" x14ac:dyDescent="0.25">
      <c r="A26" s="18" t="s">
        <v>620</v>
      </c>
      <c r="B26" s="18" t="s">
        <v>258</v>
      </c>
      <c r="C26" s="18" t="s">
        <v>73</v>
      </c>
      <c r="D26" s="18">
        <v>25</v>
      </c>
      <c r="E26" s="21">
        <f>IFERROR(VLOOKUP(A26, 'Team Distribution'!$B$2:$M$150, 12, FALSE), 0)</f>
        <v>3</v>
      </c>
      <c r="F26" s="20">
        <v>1.7856349939064926</v>
      </c>
      <c r="G26" s="20">
        <v>1.2682096279676593</v>
      </c>
      <c r="H26" s="20">
        <v>1.7638447844300384</v>
      </c>
      <c r="I26" s="20">
        <v>0.10806569175046715</v>
      </c>
      <c r="J26" s="20">
        <v>0.51559293025714092</v>
      </c>
      <c r="K26" s="20">
        <v>0.45345332557507312</v>
      </c>
      <c r="L26" s="20">
        <v>0.43719883241546204</v>
      </c>
      <c r="M26" s="20">
        <v>-0.5650281954135502</v>
      </c>
      <c r="N26" s="20">
        <v>1.6675047821307414</v>
      </c>
      <c r="O26" s="20">
        <f t="shared" si="0"/>
        <v>7.4344767730195258</v>
      </c>
      <c r="Q26" s="20"/>
      <c r="R26" s="20"/>
      <c r="S26" s="20"/>
      <c r="T26" s="20"/>
    </row>
    <row r="27" spans="1:20" x14ac:dyDescent="0.25">
      <c r="A27" s="18" t="s">
        <v>980</v>
      </c>
      <c r="B27" s="18" t="s">
        <v>310</v>
      </c>
      <c r="C27" s="18" t="s">
        <v>73</v>
      </c>
      <c r="D27" s="18">
        <v>31</v>
      </c>
      <c r="E27" s="21">
        <f>IFERROR(VLOOKUP(A27, 'Team Distribution'!$B$2:$M$150, 12, FALSE), 0)</f>
        <v>7</v>
      </c>
      <c r="F27" s="20">
        <v>1.0255703218925634</v>
      </c>
      <c r="G27" s="20">
        <v>2.1027150048402206</v>
      </c>
      <c r="H27" s="20">
        <v>0.32612478430349279</v>
      </c>
      <c r="I27" s="20">
        <v>0.9700653199314464</v>
      </c>
      <c r="J27" s="20">
        <v>0.94413587383109077</v>
      </c>
      <c r="K27" s="20">
        <v>1.0630254580947121</v>
      </c>
      <c r="L27" s="20">
        <v>0.55521246276262448</v>
      </c>
      <c r="M27" s="20">
        <v>-0.89824614176355644</v>
      </c>
      <c r="N27" s="20">
        <v>1.3306831366088676</v>
      </c>
      <c r="O27" s="20">
        <f t="shared" si="0"/>
        <v>7.4192862205014611</v>
      </c>
      <c r="Q27" s="20"/>
      <c r="R27" s="20"/>
      <c r="S27" s="20"/>
      <c r="T27" s="20"/>
    </row>
    <row r="28" spans="1:20" x14ac:dyDescent="0.25">
      <c r="A28" s="18" t="s">
        <v>1013</v>
      </c>
      <c r="B28" s="18" t="s">
        <v>385</v>
      </c>
      <c r="C28" s="18" t="s">
        <v>52</v>
      </c>
      <c r="D28" s="18">
        <v>24</v>
      </c>
      <c r="E28" s="21">
        <f>IFERROR(VLOOKUP(A28, 'Team Distribution'!$B$2:$M$150, 12, FALSE), 0)</f>
        <v>6</v>
      </c>
      <c r="F28" s="20">
        <v>1.418132812430088</v>
      </c>
      <c r="G28" s="20">
        <v>1.2903035679175872</v>
      </c>
      <c r="H28" s="20">
        <v>0.3230754663613401</v>
      </c>
      <c r="I28" s="20">
        <v>1.3576966653386806</v>
      </c>
      <c r="J28" s="20">
        <v>-0.14314504889182311</v>
      </c>
      <c r="K28" s="20">
        <v>1.3394112467709962</v>
      </c>
      <c r="L28" s="20">
        <v>0.40372988093870404</v>
      </c>
      <c r="M28" s="20">
        <v>0.74197213676604346</v>
      </c>
      <c r="N28" s="20">
        <v>0.5622147062265519</v>
      </c>
      <c r="O28" s="20">
        <f t="shared" si="0"/>
        <v>7.2933914338581687</v>
      </c>
      <c r="Q28" s="20"/>
      <c r="R28" s="20"/>
      <c r="S28" s="20"/>
      <c r="T28" s="20"/>
    </row>
    <row r="29" spans="1:20" x14ac:dyDescent="0.25">
      <c r="A29" s="18" t="s">
        <v>622</v>
      </c>
      <c r="B29" s="18" t="s">
        <v>229</v>
      </c>
      <c r="C29" s="18" t="s">
        <v>52</v>
      </c>
      <c r="D29" s="18">
        <v>27</v>
      </c>
      <c r="E29" s="21">
        <f>IFERROR(VLOOKUP(A29, 'Team Distribution'!$B$2:$M$150, 12, FALSE), 0)</f>
        <v>4</v>
      </c>
      <c r="F29" s="20">
        <v>0.8593509481253867</v>
      </c>
      <c r="G29" s="20">
        <v>1.6181060564273573</v>
      </c>
      <c r="H29" s="20">
        <v>1.5197463446238457</v>
      </c>
      <c r="I29" s="20">
        <v>0.80712668752063355</v>
      </c>
      <c r="J29" s="20">
        <v>1.1906248609196903</v>
      </c>
      <c r="K29" s="20">
        <v>0.29405429340207889</v>
      </c>
      <c r="L29" s="20">
        <v>-0.35010100064509619</v>
      </c>
      <c r="M29" s="20">
        <v>-1.0881579949799116</v>
      </c>
      <c r="N29" s="20">
        <v>1.8981514087180513</v>
      </c>
      <c r="O29" s="20">
        <f t="shared" si="0"/>
        <v>6.7489016041120369</v>
      </c>
      <c r="Q29" s="20"/>
      <c r="R29" s="20"/>
      <c r="S29" s="20"/>
      <c r="T29" s="20"/>
    </row>
    <row r="30" spans="1:20" x14ac:dyDescent="0.25">
      <c r="A30" s="18" t="s">
        <v>689</v>
      </c>
      <c r="B30" s="18" t="s">
        <v>340</v>
      </c>
      <c r="C30" s="18" t="s">
        <v>27</v>
      </c>
      <c r="D30" s="18">
        <v>32</v>
      </c>
      <c r="E30" s="21">
        <f>IFERROR(VLOOKUP(A30, 'Team Distribution'!$B$2:$M$150, 12, FALSE), 0)</f>
        <v>1</v>
      </c>
      <c r="F30" s="20">
        <v>-0.37586461868023707</v>
      </c>
      <c r="G30" s="20">
        <v>0.59977191759997162</v>
      </c>
      <c r="H30" s="20">
        <v>0.40067391300310834</v>
      </c>
      <c r="I30" s="20">
        <v>1.2691309397473451</v>
      </c>
      <c r="J30" s="20">
        <v>1.9736841980243127</v>
      </c>
      <c r="K30" s="20">
        <v>1.9829865085758525</v>
      </c>
      <c r="L30" s="20">
        <v>1.0768731654416159</v>
      </c>
      <c r="M30" s="20">
        <v>-1.9824730369445775</v>
      </c>
      <c r="N30" s="20">
        <v>1.748959397432361</v>
      </c>
      <c r="O30" s="20">
        <f t="shared" si="0"/>
        <v>6.6937423841997523</v>
      </c>
      <c r="Q30" s="20"/>
      <c r="R30" s="20"/>
      <c r="S30" s="20"/>
      <c r="T30" s="20"/>
    </row>
    <row r="31" spans="1:20" x14ac:dyDescent="0.25">
      <c r="A31" s="18" t="s">
        <v>623</v>
      </c>
      <c r="B31" s="18" t="s">
        <v>247</v>
      </c>
      <c r="C31" s="18" t="s">
        <v>38</v>
      </c>
      <c r="D31" s="18">
        <v>31</v>
      </c>
      <c r="E31" s="21">
        <f>IFERROR(VLOOKUP(A31, 'Team Distribution'!$B$2:$M$150, 12, FALSE), 0)</f>
        <v>0</v>
      </c>
      <c r="F31" s="20">
        <v>-1.1327531549239582</v>
      </c>
      <c r="G31" s="20">
        <v>2.0460304124327799</v>
      </c>
      <c r="H31" s="20">
        <v>0.58296336490867939</v>
      </c>
      <c r="I31" s="20">
        <v>0.21328538351797738</v>
      </c>
      <c r="J31" s="20">
        <v>3.2052514328295012</v>
      </c>
      <c r="K31" s="20">
        <v>0.70571226806076803</v>
      </c>
      <c r="L31" s="20">
        <v>0.76385147132889508</v>
      </c>
      <c r="M31" s="20">
        <v>-0.70190586624303331</v>
      </c>
      <c r="N31" s="20">
        <v>0.81851150731377942</v>
      </c>
      <c r="O31" s="20">
        <f t="shared" si="0"/>
        <v>6.5009468192253888</v>
      </c>
      <c r="Q31" s="20"/>
      <c r="R31" s="20"/>
      <c r="S31" s="20"/>
      <c r="T31" s="20"/>
    </row>
    <row r="32" spans="1:20" x14ac:dyDescent="0.25">
      <c r="A32" s="18" t="s">
        <v>635</v>
      </c>
      <c r="B32" s="18" t="s">
        <v>464</v>
      </c>
      <c r="C32" s="18" t="s">
        <v>73</v>
      </c>
      <c r="D32" s="18">
        <v>27</v>
      </c>
      <c r="E32" s="21">
        <f>IFERROR(VLOOKUP(A32, 'Team Distribution'!$B$2:$M$150, 12, FALSE), 0)</f>
        <v>6</v>
      </c>
      <c r="F32" s="20">
        <v>0.53892133867931769</v>
      </c>
      <c r="G32" s="20">
        <v>2.0615166002096559</v>
      </c>
      <c r="H32" s="20">
        <v>0.75724259298614249</v>
      </c>
      <c r="I32" s="20">
        <v>0.5332163259921292</v>
      </c>
      <c r="J32" s="20">
        <v>0.4622371282959345</v>
      </c>
      <c r="K32" s="20">
        <v>0.31087168190939451</v>
      </c>
      <c r="L32" s="20">
        <v>0.48034360049937092</v>
      </c>
      <c r="M32" s="20">
        <v>-0.28366139244202804</v>
      </c>
      <c r="N32" s="20">
        <v>1.5244256388160979</v>
      </c>
      <c r="O32" s="20">
        <f t="shared" si="0"/>
        <v>6.3851135149460152</v>
      </c>
      <c r="Q32" s="20"/>
      <c r="R32" s="20"/>
      <c r="S32" s="20"/>
      <c r="T32" s="20"/>
    </row>
    <row r="33" spans="1:20" x14ac:dyDescent="0.25">
      <c r="A33" s="18" t="s">
        <v>792</v>
      </c>
      <c r="B33" s="18" t="s">
        <v>145</v>
      </c>
      <c r="C33" s="18" t="s">
        <v>73</v>
      </c>
      <c r="D33" s="18">
        <v>30</v>
      </c>
      <c r="E33" s="21">
        <f>IFERROR(VLOOKUP(A33, 'Team Distribution'!$B$2:$M$150, 12, FALSE), 0)</f>
        <v>4</v>
      </c>
      <c r="F33" s="20">
        <v>0.97148207135714193</v>
      </c>
      <c r="G33" s="20">
        <v>1.3547262776918441</v>
      </c>
      <c r="H33" s="20">
        <v>1.1225770962615786</v>
      </c>
      <c r="I33" s="20">
        <v>0.28676537010017089</v>
      </c>
      <c r="J33" s="20">
        <v>0.70017516406888158</v>
      </c>
      <c r="K33" s="20">
        <v>0.73735062716911037</v>
      </c>
      <c r="L33" s="20">
        <v>0.36867478898807737</v>
      </c>
      <c r="M33" s="20">
        <v>-0.39531591191165555</v>
      </c>
      <c r="N33" s="20">
        <v>1.0938404180805752</v>
      </c>
      <c r="O33" s="20">
        <f t="shared" si="0"/>
        <v>6.2402759018057239</v>
      </c>
      <c r="Q33" s="20"/>
      <c r="R33" s="20"/>
      <c r="S33" s="20"/>
      <c r="T33" s="20"/>
    </row>
    <row r="34" spans="1:20" x14ac:dyDescent="0.25">
      <c r="A34" s="18" t="s">
        <v>749</v>
      </c>
      <c r="B34" s="18" t="s">
        <v>451</v>
      </c>
      <c r="C34" s="18" t="s">
        <v>38</v>
      </c>
      <c r="D34" s="18">
        <v>21</v>
      </c>
      <c r="E34" s="21">
        <f>IFERROR(VLOOKUP(A34, 'Team Distribution'!$B$2:$M$150, 12, FALSE), 0)</f>
        <v>7</v>
      </c>
      <c r="F34" s="20">
        <v>-0.46831073019229508</v>
      </c>
      <c r="G34" s="20">
        <v>0.55220728862735036</v>
      </c>
      <c r="H34" s="20">
        <v>1.2276733632242787</v>
      </c>
      <c r="I34" s="20">
        <v>0.39167685359198423</v>
      </c>
      <c r="J34" s="20">
        <v>7.2991607313949283E-2</v>
      </c>
      <c r="K34" s="20">
        <v>0.95861428904671275</v>
      </c>
      <c r="L34" s="20">
        <v>2.4561850256326396</v>
      </c>
      <c r="M34" s="20">
        <v>-0.22186197134685609</v>
      </c>
      <c r="N34" s="20">
        <v>0.97057473762529345</v>
      </c>
      <c r="O34" s="20">
        <f t="shared" si="0"/>
        <v>5.9397504635230574</v>
      </c>
      <c r="Q34" s="20"/>
      <c r="R34" s="20"/>
      <c r="S34" s="20"/>
      <c r="T34" s="20"/>
    </row>
    <row r="35" spans="1:20" x14ac:dyDescent="0.25">
      <c r="A35" s="18" t="s">
        <v>838</v>
      </c>
      <c r="B35" s="18" t="s">
        <v>436</v>
      </c>
      <c r="C35" s="18" t="s">
        <v>73</v>
      </c>
      <c r="D35" s="18">
        <v>29</v>
      </c>
      <c r="E35" s="21">
        <f>IFERROR(VLOOKUP(A35, 'Team Distribution'!$B$2:$M$150, 12, FALSE), 0)</f>
        <v>6</v>
      </c>
      <c r="F35" s="20">
        <v>0.29795569476777289</v>
      </c>
      <c r="G35" s="20">
        <v>3.497833510553766E-3</v>
      </c>
      <c r="H35" s="20">
        <v>1.3524820522521377</v>
      </c>
      <c r="I35" s="20">
        <v>0.83538950404818624</v>
      </c>
      <c r="J35" s="20">
        <v>1.6144340409176601</v>
      </c>
      <c r="K35" s="20">
        <v>0.96997550640168317</v>
      </c>
      <c r="L35" s="20">
        <v>1.0627979696321412</v>
      </c>
      <c r="M35" s="20">
        <v>-0.90794398653509334</v>
      </c>
      <c r="N35" s="20">
        <v>0.6512802216068041</v>
      </c>
      <c r="O35" s="20">
        <f t="shared" si="0"/>
        <v>5.8798688366018457</v>
      </c>
      <c r="Q35" s="20"/>
      <c r="R35" s="20"/>
      <c r="S35" s="20"/>
      <c r="T35" s="20"/>
    </row>
    <row r="36" spans="1:20" x14ac:dyDescent="0.25">
      <c r="A36" s="18" t="s">
        <v>904</v>
      </c>
      <c r="B36" s="18" t="s">
        <v>148</v>
      </c>
      <c r="C36" s="18" t="s">
        <v>52</v>
      </c>
      <c r="D36" s="18">
        <v>27</v>
      </c>
      <c r="E36" s="21">
        <f>IFERROR(VLOOKUP(A36, 'Team Distribution'!$B$2:$M$150, 12, FALSE), 0)</f>
        <v>1</v>
      </c>
      <c r="F36" s="20">
        <v>-0.85563303181637917</v>
      </c>
      <c r="G36" s="20">
        <v>1.5326911321864194</v>
      </c>
      <c r="H36" s="20">
        <v>0.49495171176430613</v>
      </c>
      <c r="I36" s="20">
        <v>1.3026089780374885</v>
      </c>
      <c r="J36" s="20">
        <v>-0.20299369869105768</v>
      </c>
      <c r="K36" s="20">
        <v>2.2663318130557788</v>
      </c>
      <c r="L36" s="20">
        <v>1.8314984566563981</v>
      </c>
      <c r="M36" s="20">
        <v>-1.0300769420388358</v>
      </c>
      <c r="N36" s="20">
        <v>0.41709154198077603</v>
      </c>
      <c r="O36" s="20">
        <f t="shared" si="0"/>
        <v>5.7564699611348944</v>
      </c>
      <c r="Q36" s="20"/>
      <c r="R36" s="20"/>
      <c r="S36" s="20"/>
      <c r="T36" s="20"/>
    </row>
    <row r="37" spans="1:20" x14ac:dyDescent="0.25">
      <c r="A37" s="18" t="s">
        <v>983</v>
      </c>
      <c r="B37" s="18" t="s">
        <v>253</v>
      </c>
      <c r="C37" s="18" t="s">
        <v>27</v>
      </c>
      <c r="D37" s="18">
        <v>28</v>
      </c>
      <c r="E37" s="21">
        <f>IFERROR(VLOOKUP(A37, 'Team Distribution'!$B$2:$M$150, 12, FALSE), 0)</f>
        <v>3</v>
      </c>
      <c r="F37" s="20">
        <v>0.48082094690070332</v>
      </c>
      <c r="G37" s="20">
        <v>1.2527320827821942</v>
      </c>
      <c r="H37" s="20">
        <v>0.51580288060847113</v>
      </c>
      <c r="I37" s="20">
        <v>0.89445195981493686</v>
      </c>
      <c r="J37" s="20">
        <v>-0.34087130522815912</v>
      </c>
      <c r="K37" s="20">
        <v>-0.22111850711809483</v>
      </c>
      <c r="L37" s="20">
        <v>2.548054960784087</v>
      </c>
      <c r="M37" s="20">
        <v>-0.52848987051078289</v>
      </c>
      <c r="N37" s="20">
        <v>1.1478171297413151</v>
      </c>
      <c r="O37" s="20">
        <f t="shared" si="0"/>
        <v>5.7492002777746709</v>
      </c>
      <c r="Q37" s="20"/>
      <c r="R37" s="20"/>
      <c r="S37" s="20"/>
      <c r="T37" s="20"/>
    </row>
    <row r="38" spans="1:20" x14ac:dyDescent="0.25">
      <c r="A38" s="18" t="s">
        <v>691</v>
      </c>
      <c r="B38" s="18" t="s">
        <v>222</v>
      </c>
      <c r="C38" s="18" t="s">
        <v>31</v>
      </c>
      <c r="D38" s="18">
        <v>23</v>
      </c>
      <c r="E38" s="21">
        <f>IFERROR(VLOOKUP(A38, 'Team Distribution'!$B$2:$M$150, 12, FALSE), 0)</f>
        <v>0</v>
      </c>
      <c r="F38" s="20">
        <v>2.3765656850193229</v>
      </c>
      <c r="G38" s="20">
        <v>0.7317844737138488</v>
      </c>
      <c r="H38" s="20">
        <v>-0.24096498153501092</v>
      </c>
      <c r="I38" s="20">
        <v>0.33827662726100038</v>
      </c>
      <c r="J38" s="20">
        <v>0.7797244369155697</v>
      </c>
      <c r="K38" s="20">
        <v>1.4014126422047666</v>
      </c>
      <c r="L38" s="20">
        <v>-0.41819971999914163</v>
      </c>
      <c r="M38" s="20">
        <v>-0.22848939912819499</v>
      </c>
      <c r="N38" s="20">
        <v>0.77563124220352231</v>
      </c>
      <c r="O38" s="20">
        <f t="shared" si="0"/>
        <v>5.5157410066556825</v>
      </c>
      <c r="Q38" s="20"/>
      <c r="R38" s="20"/>
      <c r="S38" s="20"/>
      <c r="T38" s="20"/>
    </row>
    <row r="39" spans="1:20" x14ac:dyDescent="0.25">
      <c r="A39" s="18" t="s">
        <v>704</v>
      </c>
      <c r="B39" s="18" t="s">
        <v>111</v>
      </c>
      <c r="C39" s="18" t="s">
        <v>31</v>
      </c>
      <c r="D39" s="18">
        <v>27</v>
      </c>
      <c r="E39" s="21">
        <f>IFERROR(VLOOKUP(A39, 'Team Distribution'!$B$2:$M$150, 12, FALSE), 0)</f>
        <v>0</v>
      </c>
      <c r="F39" s="20">
        <v>1.3256898738758929</v>
      </c>
      <c r="G39" s="20">
        <v>0.69417550648244575</v>
      </c>
      <c r="H39" s="20">
        <v>-0.45626799156406855</v>
      </c>
      <c r="I39" s="20">
        <v>2.5865816103145254</v>
      </c>
      <c r="J39" s="20">
        <v>0.14539109528400224</v>
      </c>
      <c r="K39" s="20">
        <v>1.2528266044937344</v>
      </c>
      <c r="L39" s="20">
        <v>-0.3824224183669967</v>
      </c>
      <c r="M39" s="20">
        <v>-0.57944431041078548</v>
      </c>
      <c r="N39" s="20">
        <v>0.90402314826486407</v>
      </c>
      <c r="O39" s="20">
        <f t="shared" si="0"/>
        <v>5.4905531183736143</v>
      </c>
      <c r="Q39" s="20"/>
      <c r="R39" s="20"/>
      <c r="S39" s="20"/>
      <c r="T39" s="20"/>
    </row>
    <row r="40" spans="1:20" x14ac:dyDescent="0.25">
      <c r="A40" s="18" t="s">
        <v>967</v>
      </c>
      <c r="B40" s="18" t="s">
        <v>45</v>
      </c>
      <c r="C40" s="18" t="s">
        <v>27</v>
      </c>
      <c r="D40" s="18">
        <v>32</v>
      </c>
      <c r="E40" s="21">
        <f>IFERROR(VLOOKUP(A40, 'Team Distribution'!$B$2:$M$150, 12, FALSE), 0)</f>
        <v>8</v>
      </c>
      <c r="F40" s="20">
        <v>0.4591316668768069</v>
      </c>
      <c r="G40" s="20">
        <v>-0.61545950093360846</v>
      </c>
      <c r="H40" s="20">
        <v>0.73970409169784912</v>
      </c>
      <c r="I40" s="20">
        <v>1.1295446531058597</v>
      </c>
      <c r="J40" s="20">
        <v>0.48627392163949568</v>
      </c>
      <c r="K40" s="20">
        <v>0.12278440313202464</v>
      </c>
      <c r="L40" s="20">
        <v>1.9035372218721476</v>
      </c>
      <c r="M40" s="20">
        <v>-0.52848987051078289</v>
      </c>
      <c r="N40" s="20">
        <v>1.6607030534223175</v>
      </c>
      <c r="O40" s="20">
        <f t="shared" si="0"/>
        <v>5.3577296403021091</v>
      </c>
      <c r="Q40" s="20"/>
      <c r="R40" s="20"/>
      <c r="S40" s="20"/>
      <c r="T40" s="20"/>
    </row>
    <row r="41" spans="1:20" x14ac:dyDescent="0.25">
      <c r="A41" s="18" t="s">
        <v>767</v>
      </c>
      <c r="B41" s="18" t="s">
        <v>479</v>
      </c>
      <c r="C41" s="18" t="s">
        <v>31</v>
      </c>
      <c r="D41" s="18">
        <v>31</v>
      </c>
      <c r="E41" s="21">
        <f>IFERROR(VLOOKUP(A41, 'Team Distribution'!$B$2:$M$150, 12, FALSE), 0)</f>
        <v>6</v>
      </c>
      <c r="F41" s="20">
        <v>4.7530854465072075E-2</v>
      </c>
      <c r="G41" s="20">
        <v>1.0771931464443656</v>
      </c>
      <c r="H41" s="20">
        <v>1.9434001721059238</v>
      </c>
      <c r="I41" s="20">
        <v>-1.2441841877343009E-2</v>
      </c>
      <c r="J41" s="20">
        <v>1.0892319745042232</v>
      </c>
      <c r="K41" s="20">
        <v>0.90265015304609519</v>
      </c>
      <c r="L41" s="20">
        <v>0.38208202703567906</v>
      </c>
      <c r="M41" s="20">
        <v>-1.6005103314441465</v>
      </c>
      <c r="N41" s="20">
        <v>1.5066229446042212</v>
      </c>
      <c r="O41" s="20">
        <f t="shared" si="0"/>
        <v>5.3357590988840897</v>
      </c>
      <c r="Q41" s="20"/>
      <c r="R41" s="20"/>
      <c r="S41" s="20"/>
      <c r="T41" s="20"/>
    </row>
    <row r="42" spans="1:20" x14ac:dyDescent="0.25">
      <c r="A42" s="18" t="s">
        <v>994</v>
      </c>
      <c r="B42" s="18" t="s">
        <v>202</v>
      </c>
      <c r="C42" s="18" t="s">
        <v>38</v>
      </c>
      <c r="D42" s="18">
        <v>25</v>
      </c>
      <c r="E42" s="21">
        <f>IFERROR(VLOOKUP(A42, 'Team Distribution'!$B$2:$M$150, 12, FALSE), 0)</f>
        <v>3</v>
      </c>
      <c r="F42" s="20">
        <v>1.2542840558686457</v>
      </c>
      <c r="G42" s="20">
        <v>-0.56816005422672167</v>
      </c>
      <c r="H42" s="20">
        <v>-0.44890977486840428</v>
      </c>
      <c r="I42" s="20">
        <v>1.8506642338401065</v>
      </c>
      <c r="J42" s="20">
        <v>-5.1809370108935958E-2</v>
      </c>
      <c r="K42" s="20">
        <v>-5.5746659622012053E-3</v>
      </c>
      <c r="L42" s="20">
        <v>3.2811976333557156</v>
      </c>
      <c r="M42" s="20">
        <v>-0.77316238189168485</v>
      </c>
      <c r="N42" s="20">
        <v>0.7828716877095182</v>
      </c>
      <c r="O42" s="20">
        <f t="shared" si="0"/>
        <v>5.3214013637160376</v>
      </c>
      <c r="Q42" s="20"/>
      <c r="R42" s="20"/>
      <c r="S42" s="20"/>
      <c r="T42" s="20"/>
    </row>
    <row r="43" spans="1:20" x14ac:dyDescent="0.25">
      <c r="A43" s="18" t="s">
        <v>737</v>
      </c>
      <c r="B43" s="18" t="s">
        <v>68</v>
      </c>
      <c r="C43" s="18" t="s">
        <v>52</v>
      </c>
      <c r="D43" s="18">
        <v>32</v>
      </c>
      <c r="E43" s="21">
        <f>IFERROR(VLOOKUP(A43, 'Team Distribution'!$B$2:$M$150, 12, FALSE), 0)</f>
        <v>7</v>
      </c>
      <c r="F43" s="20">
        <v>-0.5427278137149949</v>
      </c>
      <c r="G43" s="20">
        <v>2.2205538731480159</v>
      </c>
      <c r="H43" s="20">
        <v>-9.0341071008964491E-2</v>
      </c>
      <c r="I43" s="20">
        <v>0.9597303226767232</v>
      </c>
      <c r="J43" s="20">
        <v>0.32367441954220627</v>
      </c>
      <c r="K43" s="20">
        <v>2.1538172453258504</v>
      </c>
      <c r="L43" s="20">
        <v>-0.35010100064509619</v>
      </c>
      <c r="M43" s="20">
        <v>0.31444173713686518</v>
      </c>
      <c r="N43" s="20">
        <v>0.28776780246752931</v>
      </c>
      <c r="O43" s="20">
        <f t="shared" si="0"/>
        <v>5.2768155149281348</v>
      </c>
      <c r="Q43" s="20"/>
      <c r="R43" s="20"/>
      <c r="S43" s="20"/>
      <c r="T43" s="20"/>
    </row>
    <row r="44" spans="1:20" x14ac:dyDescent="0.25">
      <c r="A44" s="18" t="s">
        <v>761</v>
      </c>
      <c r="B44" s="18" t="s">
        <v>214</v>
      </c>
      <c r="C44" s="18" t="s">
        <v>27</v>
      </c>
      <c r="D44" s="18">
        <v>28</v>
      </c>
      <c r="E44" s="21">
        <f>IFERROR(VLOOKUP(A44, 'Team Distribution'!$B$2:$M$150, 12, FALSE), 0)</f>
        <v>7</v>
      </c>
      <c r="F44" s="20">
        <v>0.88753320968750371</v>
      </c>
      <c r="G44" s="20">
        <v>-0.24281051777405754</v>
      </c>
      <c r="H44" s="20">
        <v>0.28795064458485814</v>
      </c>
      <c r="I44" s="20">
        <v>1.1175864749839191</v>
      </c>
      <c r="J44" s="20">
        <v>2.6372158649787898</v>
      </c>
      <c r="K44" s="20">
        <v>0.71882864427390836</v>
      </c>
      <c r="L44" s="20">
        <v>-0.39358077248819306</v>
      </c>
      <c r="M44" s="20">
        <v>-1.7897706392620434</v>
      </c>
      <c r="N44" s="20">
        <v>2.0503198859841723</v>
      </c>
      <c r="O44" s="20">
        <f t="shared" si="0"/>
        <v>5.2732727949688565</v>
      </c>
      <c r="Q44" s="20"/>
      <c r="R44" s="20"/>
      <c r="S44" s="20"/>
      <c r="T44" s="20"/>
    </row>
    <row r="45" spans="1:20" x14ac:dyDescent="0.25">
      <c r="A45" s="18" t="s">
        <v>921</v>
      </c>
      <c r="B45" s="18" t="s">
        <v>105</v>
      </c>
      <c r="C45" s="18" t="s">
        <v>73</v>
      </c>
      <c r="D45" s="18">
        <v>28</v>
      </c>
      <c r="E45" s="21">
        <f>IFERROR(VLOOKUP(A45, 'Team Distribution'!$B$2:$M$150, 12, FALSE), 0)</f>
        <v>8</v>
      </c>
      <c r="F45" s="20">
        <v>0.13103861999385319</v>
      </c>
      <c r="G45" s="20">
        <v>0.33752182182297347</v>
      </c>
      <c r="H45" s="20">
        <v>1.1075486807741015</v>
      </c>
      <c r="I45" s="20">
        <v>0.96279001496046623</v>
      </c>
      <c r="J45" s="20">
        <v>0.66251224503744199</v>
      </c>
      <c r="K45" s="20">
        <v>0.84274393980101114</v>
      </c>
      <c r="L45" s="20">
        <v>1.3233585298251598</v>
      </c>
      <c r="M45" s="20">
        <v>-1.2540923925804823</v>
      </c>
      <c r="N45" s="20">
        <v>1.1060384095613165</v>
      </c>
      <c r="O45" s="20">
        <f t="shared" si="0"/>
        <v>5.2194598691958412</v>
      </c>
      <c r="Q45" s="20"/>
      <c r="R45" s="20"/>
      <c r="S45" s="20"/>
      <c r="T45" s="20"/>
    </row>
    <row r="46" spans="1:20" x14ac:dyDescent="0.25">
      <c r="A46" s="18" t="s">
        <v>766</v>
      </c>
      <c r="B46" s="18" t="s">
        <v>100</v>
      </c>
      <c r="C46" s="18" t="s">
        <v>31</v>
      </c>
      <c r="D46" s="18">
        <v>29</v>
      </c>
      <c r="E46" s="21">
        <f>IFERROR(VLOOKUP(A46, 'Team Distribution'!$B$2:$M$150, 12, FALSE), 0)</f>
        <v>1</v>
      </c>
      <c r="F46" s="20">
        <v>-0.18759762366168664</v>
      </c>
      <c r="G46" s="20">
        <v>0.11499741111883947</v>
      </c>
      <c r="H46" s="20">
        <v>-0.17497709369038145</v>
      </c>
      <c r="I46" s="20">
        <v>2.0654938035256465</v>
      </c>
      <c r="J46" s="20">
        <v>1.558075668288051</v>
      </c>
      <c r="K46" s="20">
        <v>1.6447114174041195</v>
      </c>
      <c r="L46" s="20">
        <v>0.42350837629395227</v>
      </c>
      <c r="M46" s="20">
        <v>-0.22170879124865125</v>
      </c>
      <c r="N46" s="20">
        <v>-0.31595210367385529</v>
      </c>
      <c r="O46" s="20">
        <f t="shared" si="0"/>
        <v>4.9065510643560337</v>
      </c>
      <c r="Q46" s="20"/>
      <c r="R46" s="20"/>
      <c r="S46" s="20"/>
      <c r="T46" s="20"/>
    </row>
    <row r="47" spans="1:20" x14ac:dyDescent="0.25">
      <c r="A47" s="18" t="s">
        <v>821</v>
      </c>
      <c r="B47" s="18" t="s">
        <v>335</v>
      </c>
      <c r="C47" s="18" t="s">
        <v>52</v>
      </c>
      <c r="D47" s="18">
        <v>26</v>
      </c>
      <c r="E47" s="21">
        <f>IFERROR(VLOOKUP(A47, 'Team Distribution'!$B$2:$M$150, 12, FALSE), 0)</f>
        <v>3</v>
      </c>
      <c r="F47" s="20">
        <v>0.22633494691176662</v>
      </c>
      <c r="G47" s="20">
        <v>1.067111644867796</v>
      </c>
      <c r="H47" s="20">
        <v>1.2580714750051305</v>
      </c>
      <c r="I47" s="20">
        <v>0.40889181156403209</v>
      </c>
      <c r="J47" s="20">
        <v>1.3598104558143331</v>
      </c>
      <c r="K47" s="20">
        <v>1.612048693091646</v>
      </c>
      <c r="L47" s="20">
        <v>-0.38134954573639046</v>
      </c>
      <c r="M47" s="20">
        <v>-1.7319537721992875</v>
      </c>
      <c r="N47" s="20">
        <v>0.96010029078918258</v>
      </c>
      <c r="O47" s="20">
        <f t="shared" si="0"/>
        <v>4.7790660001082088</v>
      </c>
      <c r="Q47" s="20"/>
      <c r="R47" s="20"/>
      <c r="S47" s="20"/>
      <c r="T47" s="20"/>
    </row>
    <row r="48" spans="1:20" x14ac:dyDescent="0.25">
      <c r="A48" s="18" t="s">
        <v>862</v>
      </c>
      <c r="B48" s="18" t="s">
        <v>295</v>
      </c>
      <c r="C48" s="18" t="s">
        <v>31</v>
      </c>
      <c r="D48" s="18">
        <v>32</v>
      </c>
      <c r="E48" s="21">
        <f>IFERROR(VLOOKUP(A48, 'Team Distribution'!$B$2:$M$150, 12, FALSE), 0)</f>
        <v>0</v>
      </c>
      <c r="F48" s="20">
        <v>0.71897879952198429</v>
      </c>
      <c r="G48" s="20">
        <v>0.14310516557599337</v>
      </c>
      <c r="H48" s="20">
        <v>0.33647183972135997</v>
      </c>
      <c r="I48" s="20">
        <v>0.63624475754520204</v>
      </c>
      <c r="J48" s="20">
        <v>0.35906127351779371</v>
      </c>
      <c r="K48" s="20">
        <v>1.0720903714885011</v>
      </c>
      <c r="L48" s="20">
        <v>0.82270774187367435</v>
      </c>
      <c r="M48" s="20">
        <v>0.37825809905856278</v>
      </c>
      <c r="N48" s="20">
        <v>0.14073175386405146</v>
      </c>
      <c r="O48" s="20">
        <f t="shared" si="0"/>
        <v>4.6076498021671233</v>
      </c>
      <c r="Q48" s="20"/>
      <c r="R48" s="20"/>
      <c r="S48" s="20"/>
      <c r="T48" s="20"/>
    </row>
    <row r="49" spans="1:20" x14ac:dyDescent="0.25">
      <c r="A49" s="18" t="s">
        <v>968</v>
      </c>
      <c r="B49" s="18" t="s">
        <v>209</v>
      </c>
      <c r="C49" s="18" t="s">
        <v>31</v>
      </c>
      <c r="D49" s="18">
        <v>30</v>
      </c>
      <c r="E49" s="21">
        <f>IFERROR(VLOOKUP(A49, 'Team Distribution'!$B$2:$M$150, 12, FALSE), 0)</f>
        <v>0</v>
      </c>
      <c r="F49" s="20">
        <v>-0.79564048041123536</v>
      </c>
      <c r="G49" s="20">
        <v>0.57541034680433067</v>
      </c>
      <c r="H49" s="20">
        <v>7.5901490850823927E-2</v>
      </c>
      <c r="I49" s="20">
        <v>0.52967481621149848</v>
      </c>
      <c r="J49" s="20">
        <v>-0.10559280892811629</v>
      </c>
      <c r="K49" s="20">
        <v>0.90265015304609519</v>
      </c>
      <c r="L49" s="20">
        <v>3.7234936978904773</v>
      </c>
      <c r="M49" s="20">
        <v>5.9101900590383838E-2</v>
      </c>
      <c r="N49" s="20">
        <v>-0.51320463335136413</v>
      </c>
      <c r="O49" s="20">
        <f t="shared" si="0"/>
        <v>4.4517944827028932</v>
      </c>
      <c r="Q49" s="20"/>
      <c r="R49" s="20"/>
      <c r="S49" s="20"/>
      <c r="T49" s="20"/>
    </row>
    <row r="50" spans="1:20" x14ac:dyDescent="0.25">
      <c r="A50" s="18" t="s">
        <v>636</v>
      </c>
      <c r="B50" s="18" t="s">
        <v>480</v>
      </c>
      <c r="C50" s="18" t="s">
        <v>27</v>
      </c>
      <c r="D50" s="18">
        <v>31</v>
      </c>
      <c r="E50" s="21">
        <f>IFERROR(VLOOKUP(A50, 'Team Distribution'!$B$2:$M$150, 12, FALSE), 0)</f>
        <v>0</v>
      </c>
      <c r="F50" s="20">
        <v>-0.61419252769281163</v>
      </c>
      <c r="G50" s="20">
        <v>1.4223321256866677</v>
      </c>
      <c r="H50" s="20">
        <v>0.75991013056633827</v>
      </c>
      <c r="I50" s="20">
        <v>0.85819578146649877</v>
      </c>
      <c r="J50" s="20">
        <v>0.11048727721614092</v>
      </c>
      <c r="K50" s="20">
        <v>0.50972593024933732</v>
      </c>
      <c r="L50" s="20">
        <v>0.46820240410326547</v>
      </c>
      <c r="M50" s="20">
        <v>0.43381167570539042</v>
      </c>
      <c r="N50" s="20">
        <v>0.4938421621197297</v>
      </c>
      <c r="O50" s="20">
        <f t="shared" si="0"/>
        <v>4.442314959420556</v>
      </c>
      <c r="Q50" s="20"/>
      <c r="R50" s="20"/>
      <c r="S50" s="20"/>
      <c r="T50" s="20"/>
    </row>
    <row r="51" spans="1:20" x14ac:dyDescent="0.25">
      <c r="A51" s="18" t="s">
        <v>747</v>
      </c>
      <c r="B51" s="18" t="s">
        <v>368</v>
      </c>
      <c r="C51" s="18" t="s">
        <v>31</v>
      </c>
      <c r="D51" s="18">
        <v>25</v>
      </c>
      <c r="E51" s="21">
        <f>IFERROR(VLOOKUP(A51, 'Team Distribution'!$B$2:$M$150, 12, FALSE), 0)</f>
        <v>7</v>
      </c>
      <c r="F51" s="20">
        <v>0.52817418262022375</v>
      </c>
      <c r="G51" s="20">
        <v>0.77315433766839203</v>
      </c>
      <c r="H51" s="20">
        <v>-0.45013177044520408</v>
      </c>
      <c r="I51" s="20">
        <v>1.3202170566066664</v>
      </c>
      <c r="J51" s="20">
        <v>0.61554404261092888</v>
      </c>
      <c r="K51" s="20">
        <v>1.3601387428405913</v>
      </c>
      <c r="L51" s="20">
        <v>0.24368036019553921</v>
      </c>
      <c r="M51" s="20">
        <v>-0.9481690906190775</v>
      </c>
      <c r="N51" s="20">
        <v>0.95624224438682781</v>
      </c>
      <c r="O51" s="20">
        <f t="shared" si="0"/>
        <v>4.3988501058648879</v>
      </c>
      <c r="Q51" s="20"/>
      <c r="R51" s="20"/>
      <c r="S51" s="20"/>
      <c r="T51" s="20"/>
    </row>
    <row r="52" spans="1:20" x14ac:dyDescent="0.25">
      <c r="A52" s="18" t="s">
        <v>810</v>
      </c>
      <c r="B52" s="18" t="s">
        <v>268</v>
      </c>
      <c r="C52" s="18" t="s">
        <v>27</v>
      </c>
      <c r="D52" s="18">
        <v>30</v>
      </c>
      <c r="E52" s="21">
        <f>IFERROR(VLOOKUP(A52, 'Team Distribution'!$B$2:$M$150, 12, FALSE), 0)</f>
        <v>2</v>
      </c>
      <c r="F52" s="20">
        <v>0.41765255864562473</v>
      </c>
      <c r="G52" s="20">
        <v>0.64058192792386082</v>
      </c>
      <c r="H52" s="20">
        <v>-0.29539601161893919</v>
      </c>
      <c r="I52" s="20">
        <v>0.10468744329074167</v>
      </c>
      <c r="J52" s="20">
        <v>1.9954511776787247</v>
      </c>
      <c r="K52" s="20">
        <v>1.1154132577175968</v>
      </c>
      <c r="L52" s="20">
        <v>1.6022952352067843</v>
      </c>
      <c r="M52" s="20">
        <v>-2.0663566811619125</v>
      </c>
      <c r="N52" s="20">
        <v>0.7681483290943395</v>
      </c>
      <c r="O52" s="20">
        <f t="shared" si="0"/>
        <v>4.2824772367768205</v>
      </c>
      <c r="Q52" s="20"/>
      <c r="R52" s="20"/>
      <c r="S52" s="20"/>
      <c r="T52" s="20"/>
    </row>
    <row r="53" spans="1:20" x14ac:dyDescent="0.25">
      <c r="A53" s="18" t="s">
        <v>763</v>
      </c>
      <c r="B53" s="18" t="s">
        <v>193</v>
      </c>
      <c r="C53" s="18" t="s">
        <v>52</v>
      </c>
      <c r="D53" s="18">
        <v>29</v>
      </c>
      <c r="E53" s="21">
        <f>IFERROR(VLOOKUP(A53, 'Team Distribution'!$B$2:$M$150, 12, FALSE), 0)</f>
        <v>3</v>
      </c>
      <c r="F53" s="20">
        <v>0.14884860346114331</v>
      </c>
      <c r="G53" s="20">
        <v>1.210227076441708</v>
      </c>
      <c r="H53" s="20">
        <v>2.3573034035586531</v>
      </c>
      <c r="I53" s="20">
        <v>0.39546514683184758</v>
      </c>
      <c r="J53" s="20">
        <v>0.12587211730658515</v>
      </c>
      <c r="K53" s="20">
        <v>-0.5124040002300243</v>
      </c>
      <c r="L53" s="20">
        <v>-0.46027628333811321</v>
      </c>
      <c r="M53" s="20">
        <v>-9.2894918920084113E-2</v>
      </c>
      <c r="N53" s="20">
        <v>0.98175072374701322</v>
      </c>
      <c r="O53" s="20">
        <f t="shared" si="0"/>
        <v>4.1538918688587287</v>
      </c>
      <c r="Q53" s="20"/>
      <c r="R53" s="20"/>
      <c r="S53" s="20"/>
      <c r="T53" s="20"/>
    </row>
    <row r="54" spans="1:20" x14ac:dyDescent="0.25">
      <c r="A54" s="18" t="s">
        <v>706</v>
      </c>
      <c r="B54" s="18" t="s">
        <v>224</v>
      </c>
      <c r="C54" s="18" t="s">
        <v>27</v>
      </c>
      <c r="D54" s="18">
        <v>25</v>
      </c>
      <c r="E54" s="21">
        <f>IFERROR(VLOOKUP(A54, 'Team Distribution'!$B$2:$M$150, 12, FALSE), 0)</f>
        <v>6</v>
      </c>
      <c r="F54" s="20">
        <v>0.51350518326735783</v>
      </c>
      <c r="G54" s="20">
        <v>0.91264866341645334</v>
      </c>
      <c r="H54" s="20">
        <v>0.77777824752884439</v>
      </c>
      <c r="I54" s="20">
        <v>0.15733841105902149</v>
      </c>
      <c r="J54" s="20">
        <v>0.3605091503028931</v>
      </c>
      <c r="K54" s="20">
        <v>0.31036780872299913</v>
      </c>
      <c r="L54" s="20">
        <v>-0.14911166401044296</v>
      </c>
      <c r="M54" s="20">
        <v>-0.16965428135885255</v>
      </c>
      <c r="N54" s="20">
        <v>1.4336788729184975</v>
      </c>
      <c r="O54" s="20">
        <f t="shared" si="0"/>
        <v>4.1470603918467717</v>
      </c>
      <c r="Q54" s="20"/>
      <c r="R54" s="20"/>
      <c r="S54" s="20"/>
      <c r="T54" s="20"/>
    </row>
    <row r="55" spans="1:20" x14ac:dyDescent="0.25">
      <c r="A55" s="18" t="s">
        <v>849</v>
      </c>
      <c r="B55" s="18" t="s">
        <v>242</v>
      </c>
      <c r="C55" s="18" t="s">
        <v>73</v>
      </c>
      <c r="D55" s="18">
        <v>27</v>
      </c>
      <c r="E55" s="21">
        <f>IFERROR(VLOOKUP(A55, 'Team Distribution'!$B$2:$M$150, 12, FALSE), 0)</f>
        <v>4</v>
      </c>
      <c r="F55" s="20">
        <v>0.72126262617222836</v>
      </c>
      <c r="G55" s="20">
        <v>0.20315164056636445</v>
      </c>
      <c r="H55" s="20">
        <v>-0.92687201443548106</v>
      </c>
      <c r="I55" s="20">
        <v>0.41648075077594487</v>
      </c>
      <c r="J55" s="20">
        <v>0.9583867080592029</v>
      </c>
      <c r="K55" s="20">
        <v>0.94908674173590146</v>
      </c>
      <c r="L55" s="20">
        <v>2.2302446354320296</v>
      </c>
      <c r="M55" s="20">
        <v>-0.80514683195680292</v>
      </c>
      <c r="N55" s="20">
        <v>0.3532924042887215</v>
      </c>
      <c r="O55" s="20">
        <f t="shared" si="0"/>
        <v>4.0998866606381092</v>
      </c>
      <c r="Q55" s="20"/>
      <c r="R55" s="20"/>
      <c r="S55" s="20"/>
      <c r="T55" s="20"/>
    </row>
    <row r="56" spans="1:20" x14ac:dyDescent="0.25">
      <c r="A56" s="18" t="s">
        <v>879</v>
      </c>
      <c r="B56" s="18" t="s">
        <v>65</v>
      </c>
      <c r="C56" s="18" t="s">
        <v>52</v>
      </c>
      <c r="D56" s="18">
        <v>33</v>
      </c>
      <c r="E56" s="21">
        <f>IFERROR(VLOOKUP(A56, 'Team Distribution'!$B$2:$M$150, 12, FALSE), 0)</f>
        <v>4</v>
      </c>
      <c r="F56" s="20">
        <v>-0.23292991467214991</v>
      </c>
      <c r="G56" s="20">
        <v>1.2889405638073601</v>
      </c>
      <c r="H56" s="20">
        <v>1.0129462843331718</v>
      </c>
      <c r="I56" s="20">
        <v>0.78410954797974586</v>
      </c>
      <c r="J56" s="20">
        <v>0.58228093825452931</v>
      </c>
      <c r="K56" s="20">
        <v>-0.10613602506115592</v>
      </c>
      <c r="L56" s="20">
        <v>7.1271133163284553E-2</v>
      </c>
      <c r="M56" s="20">
        <v>-1.051232292447837</v>
      </c>
      <c r="N56" s="20">
        <v>1.6203675574939691</v>
      </c>
      <c r="O56" s="20">
        <f t="shared" si="0"/>
        <v>3.9696177928509178</v>
      </c>
      <c r="Q56" s="20"/>
      <c r="R56" s="20"/>
      <c r="S56" s="20"/>
      <c r="T56" s="20"/>
    </row>
    <row r="57" spans="1:20" x14ac:dyDescent="0.25">
      <c r="A57" s="18" t="s">
        <v>822</v>
      </c>
      <c r="B57" s="18" t="s">
        <v>114</v>
      </c>
      <c r="C57" s="18" t="s">
        <v>31</v>
      </c>
      <c r="D57" s="18">
        <v>25</v>
      </c>
      <c r="E57" s="21">
        <f>IFERROR(VLOOKUP(A57, 'Team Distribution'!$B$2:$M$150, 12, FALSE), 0)</f>
        <v>0</v>
      </c>
      <c r="F57" s="20">
        <v>0.83134985263455052</v>
      </c>
      <c r="G57" s="20">
        <v>-0.32007895716865398</v>
      </c>
      <c r="H57" s="20">
        <v>0.46886597865765767</v>
      </c>
      <c r="I57" s="20">
        <v>0.34896926351521818</v>
      </c>
      <c r="J57" s="20">
        <v>2.3810724454802141</v>
      </c>
      <c r="K57" s="20">
        <v>1.377082764684832</v>
      </c>
      <c r="L57" s="20">
        <v>-0.4991694026403119</v>
      </c>
      <c r="M57" s="20">
        <v>-0.84365420364817967</v>
      </c>
      <c r="N57" s="20">
        <v>0.13483157593428877</v>
      </c>
      <c r="O57" s="20">
        <f t="shared" si="0"/>
        <v>3.8792693174496162</v>
      </c>
      <c r="Q57" s="20"/>
      <c r="R57" s="20"/>
      <c r="S57" s="20"/>
      <c r="T57" s="20"/>
    </row>
    <row r="58" spans="1:20" x14ac:dyDescent="0.25">
      <c r="A58" s="18" t="s">
        <v>806</v>
      </c>
      <c r="B58" s="18" t="s">
        <v>473</v>
      </c>
      <c r="C58" s="18" t="s">
        <v>38</v>
      </c>
      <c r="D58" s="18">
        <v>28</v>
      </c>
      <c r="E58" s="21">
        <f>IFERROR(VLOOKUP(A58, 'Team Distribution'!$B$2:$M$150, 12, FALSE), 0)</f>
        <v>6</v>
      </c>
      <c r="F58" s="20">
        <v>0.28509151567351637</v>
      </c>
      <c r="G58" s="20">
        <v>-0.56816005422672167</v>
      </c>
      <c r="H58" s="20">
        <v>-0.64880420544718842</v>
      </c>
      <c r="I58" s="20">
        <v>2.2520450415066207</v>
      </c>
      <c r="J58" s="20">
        <v>-0.47515386215127225</v>
      </c>
      <c r="K58" s="20">
        <v>0.45281024707482376</v>
      </c>
      <c r="L58" s="20">
        <v>2.2869516702022654</v>
      </c>
      <c r="M58" s="20">
        <v>-1.0619387874151671</v>
      </c>
      <c r="N58" s="20">
        <v>1.3051138443106236</v>
      </c>
      <c r="O58" s="20">
        <f t="shared" si="0"/>
        <v>3.8279554095275001</v>
      </c>
      <c r="Q58" s="20"/>
      <c r="R58" s="20"/>
      <c r="S58" s="20"/>
      <c r="T58" s="20"/>
    </row>
    <row r="59" spans="1:20" x14ac:dyDescent="0.25">
      <c r="A59" s="18" t="s">
        <v>667</v>
      </c>
      <c r="B59" s="18" t="s">
        <v>462</v>
      </c>
      <c r="C59" s="18" t="s">
        <v>31</v>
      </c>
      <c r="D59" s="18">
        <v>36</v>
      </c>
      <c r="E59" s="21">
        <f>IFERROR(VLOOKUP(A59, 'Team Distribution'!$B$2:$M$150, 12, FALSE), 0)</f>
        <v>2</v>
      </c>
      <c r="F59" s="20">
        <v>0.28950193869356888</v>
      </c>
      <c r="G59" s="20">
        <v>-1.0092137962009147</v>
      </c>
      <c r="H59" s="20">
        <v>-0.11749737690732384</v>
      </c>
      <c r="I59" s="20">
        <v>0.78629808631272524</v>
      </c>
      <c r="J59" s="20">
        <v>1.0203652381372048</v>
      </c>
      <c r="K59" s="20">
        <v>1.2347964274030683</v>
      </c>
      <c r="L59" s="20">
        <v>1.9562832988500558</v>
      </c>
      <c r="M59" s="20">
        <v>-1.1906342758289685</v>
      </c>
      <c r="N59" s="20">
        <v>0.78677602273751968</v>
      </c>
      <c r="O59" s="20">
        <f t="shared" si="0"/>
        <v>3.7566755631969353</v>
      </c>
      <c r="Q59" s="20"/>
      <c r="R59" s="20"/>
      <c r="S59" s="20"/>
      <c r="T59" s="20"/>
    </row>
    <row r="60" spans="1:20" x14ac:dyDescent="0.25">
      <c r="A60" s="18" t="s">
        <v>624</v>
      </c>
      <c r="B60" s="18" t="s">
        <v>423</v>
      </c>
      <c r="C60" s="18" t="s">
        <v>31</v>
      </c>
      <c r="D60" s="18">
        <v>23</v>
      </c>
      <c r="E60" s="21">
        <f>IFERROR(VLOOKUP(A60, 'Team Distribution'!$B$2:$M$150, 12, FALSE), 0)</f>
        <v>2</v>
      </c>
      <c r="F60" s="20">
        <v>-1.9206445243234715</v>
      </c>
      <c r="G60" s="20">
        <v>-0.25357046774890973</v>
      </c>
      <c r="H60" s="20">
        <v>0.13167146201964089</v>
      </c>
      <c r="I60" s="20">
        <v>0.93421288782940437</v>
      </c>
      <c r="J60" s="20">
        <v>2.3394381828096598</v>
      </c>
      <c r="K60" s="20">
        <v>2.5240627049103486</v>
      </c>
      <c r="L60" s="20">
        <v>1.1560015518152349</v>
      </c>
      <c r="M60" s="20">
        <v>-1.361318543141621</v>
      </c>
      <c r="N60" s="20">
        <v>1.7735737020527453E-2</v>
      </c>
      <c r="O60" s="20">
        <f t="shared" si="0"/>
        <v>3.5675889911908136</v>
      </c>
      <c r="Q60" s="20"/>
      <c r="R60" s="20"/>
      <c r="S60" s="20"/>
      <c r="T60" s="20"/>
    </row>
    <row r="61" spans="1:20" x14ac:dyDescent="0.25">
      <c r="A61" s="18" t="s">
        <v>675</v>
      </c>
      <c r="B61" s="18" t="s">
        <v>81</v>
      </c>
      <c r="C61" s="18" t="s">
        <v>27</v>
      </c>
      <c r="D61" s="18">
        <v>25</v>
      </c>
      <c r="E61" s="21">
        <f>IFERROR(VLOOKUP(A61, 'Team Distribution'!$B$2:$M$150, 12, FALSE), 0)</f>
        <v>7</v>
      </c>
      <c r="F61" s="20">
        <v>0.23889911106965309</v>
      </c>
      <c r="G61" s="20">
        <v>0.3911874203889843</v>
      </c>
      <c r="H61" s="20">
        <v>1.1909598476380312</v>
      </c>
      <c r="I61" s="20">
        <v>0.1414206766174482</v>
      </c>
      <c r="J61" s="20">
        <v>0.13074658728410016</v>
      </c>
      <c r="K61" s="20">
        <v>0.56047901617763107</v>
      </c>
      <c r="L61" s="20">
        <v>-0.74459000974430034</v>
      </c>
      <c r="M61" s="20">
        <v>-0.41198480909781837</v>
      </c>
      <c r="N61" s="20">
        <v>2.0387066400313687</v>
      </c>
      <c r="O61" s="20">
        <f t="shared" si="0"/>
        <v>3.5358244803650978</v>
      </c>
      <c r="Q61" s="20"/>
      <c r="R61" s="20"/>
      <c r="S61" s="20"/>
      <c r="T61" s="20"/>
    </row>
    <row r="62" spans="1:20" x14ac:dyDescent="0.25">
      <c r="A62" s="18" t="s">
        <v>780</v>
      </c>
      <c r="B62" s="18" t="s">
        <v>307</v>
      </c>
      <c r="C62" s="18" t="s">
        <v>38</v>
      </c>
      <c r="D62" s="18">
        <v>29</v>
      </c>
      <c r="E62" s="21">
        <f>IFERROR(VLOOKUP(A62, 'Team Distribution'!$B$2:$M$150, 12, FALSE), 0)</f>
        <v>6</v>
      </c>
      <c r="F62" s="20">
        <v>-1.6187265914833131</v>
      </c>
      <c r="G62" s="20">
        <v>2.6412255633240056</v>
      </c>
      <c r="H62" s="20">
        <v>1.32651204981114</v>
      </c>
      <c r="I62" s="20">
        <v>-0.42940174304328588</v>
      </c>
      <c r="J62" s="20">
        <v>0.67252571454153542</v>
      </c>
      <c r="K62" s="20">
        <v>-0.38492769744111782</v>
      </c>
      <c r="L62" s="20">
        <v>1.0388556739032537</v>
      </c>
      <c r="M62" s="20">
        <v>-1.2344545621434806</v>
      </c>
      <c r="N62" s="20">
        <v>1.4044301416078306</v>
      </c>
      <c r="O62" s="20">
        <f t="shared" si="0"/>
        <v>3.4160385490765677</v>
      </c>
      <c r="Q62" s="20"/>
      <c r="R62" s="20"/>
      <c r="S62" s="20"/>
      <c r="T62" s="20"/>
    </row>
    <row r="63" spans="1:20" x14ac:dyDescent="0.25">
      <c r="A63" s="18" t="s">
        <v>892</v>
      </c>
      <c r="B63" s="18" t="s">
        <v>380</v>
      </c>
      <c r="C63" s="18" t="s">
        <v>73</v>
      </c>
      <c r="D63" s="18">
        <v>23</v>
      </c>
      <c r="E63" s="21">
        <f>IFERROR(VLOOKUP(A63, 'Team Distribution'!$B$2:$M$150, 12, FALSE), 0)</f>
        <v>8</v>
      </c>
      <c r="F63" s="20">
        <v>1.1459024245575804</v>
      </c>
      <c r="G63" s="20">
        <v>-0.70099488567209267</v>
      </c>
      <c r="H63" s="20">
        <v>-1.2135674887805479</v>
      </c>
      <c r="I63" s="20">
        <v>1.173939206959145</v>
      </c>
      <c r="J63" s="20">
        <v>0.96602108353854876</v>
      </c>
      <c r="K63" s="20">
        <v>0.43921098603022174</v>
      </c>
      <c r="L63" s="20">
        <v>1.7886452444555503</v>
      </c>
      <c r="M63" s="20">
        <v>-0.46417060978956709</v>
      </c>
      <c r="N63" s="20">
        <v>0.23530738017293262</v>
      </c>
      <c r="O63" s="20">
        <f t="shared" si="0"/>
        <v>3.3702933414717711</v>
      </c>
      <c r="Q63" s="20"/>
      <c r="R63" s="20"/>
      <c r="S63" s="20"/>
      <c r="T63" s="20"/>
    </row>
    <row r="64" spans="1:20" x14ac:dyDescent="0.25">
      <c r="A64" s="18" t="s">
        <v>679</v>
      </c>
      <c r="B64" s="18" t="s">
        <v>363</v>
      </c>
      <c r="C64" s="18" t="s">
        <v>27</v>
      </c>
      <c r="D64" s="18">
        <v>39</v>
      </c>
      <c r="E64" s="21">
        <f>IFERROR(VLOOKUP(A64, 'Team Distribution'!$B$2:$M$150, 12, FALSE), 0)</f>
        <v>0</v>
      </c>
      <c r="F64" s="20">
        <v>-0.56221860654684153</v>
      </c>
      <c r="G64" s="20">
        <v>1.0124653553341905</v>
      </c>
      <c r="H64" s="20">
        <v>0.72137395306190599</v>
      </c>
      <c r="I64" s="20">
        <v>0.60941161029925783</v>
      </c>
      <c r="J64" s="20">
        <v>9.7766315080445629E-2</v>
      </c>
      <c r="K64" s="20">
        <v>-0.10540147120158481</v>
      </c>
      <c r="L64" s="20">
        <v>0.47093186940074694</v>
      </c>
      <c r="M64" s="20">
        <v>0.23318088163579215</v>
      </c>
      <c r="N64" s="20">
        <v>0.87251615957521766</v>
      </c>
      <c r="O64" s="20">
        <f t="shared" si="0"/>
        <v>3.3500260666391304</v>
      </c>
      <c r="Q64" s="20"/>
      <c r="R64" s="20"/>
      <c r="S64" s="20"/>
      <c r="T64" s="20"/>
    </row>
    <row r="65" spans="1:20" x14ac:dyDescent="0.25">
      <c r="A65" s="18" t="s">
        <v>681</v>
      </c>
      <c r="B65" s="18" t="s">
        <v>360</v>
      </c>
      <c r="C65" s="18" t="s">
        <v>38</v>
      </c>
      <c r="D65" s="18">
        <v>23</v>
      </c>
      <c r="E65" s="21">
        <f>IFERROR(VLOOKUP(A65, 'Team Distribution'!$B$2:$M$150, 12, FALSE), 0)</f>
        <v>1</v>
      </c>
      <c r="F65" s="20">
        <v>0.7304019502306951</v>
      </c>
      <c r="G65" s="20">
        <v>-0.56816005422672167</v>
      </c>
      <c r="H65" s="20">
        <v>6.3759681563677936E-2</v>
      </c>
      <c r="I65" s="20">
        <v>0.13170190045073729</v>
      </c>
      <c r="J65" s="20">
        <v>-0.14209701382129084</v>
      </c>
      <c r="K65" s="20">
        <v>2.439897554821532</v>
      </c>
      <c r="L65" s="20">
        <v>0.46824255827194211</v>
      </c>
      <c r="M65" s="20">
        <v>2.1277144249909126E-2</v>
      </c>
      <c r="N65" s="20">
        <v>0.12326656924665734</v>
      </c>
      <c r="O65" s="20">
        <f t="shared" si="0"/>
        <v>3.2682902907871387</v>
      </c>
      <c r="Q65" s="20"/>
      <c r="R65" s="20"/>
      <c r="S65" s="20"/>
      <c r="T65" s="20"/>
    </row>
    <row r="66" spans="1:20" x14ac:dyDescent="0.25">
      <c r="A66" s="18" t="s">
        <v>863</v>
      </c>
      <c r="B66" s="18" t="s">
        <v>216</v>
      </c>
      <c r="C66" s="18" t="s">
        <v>31</v>
      </c>
      <c r="D66" s="18">
        <v>25</v>
      </c>
      <c r="E66" s="21">
        <f>IFERROR(VLOOKUP(A66, 'Team Distribution'!$B$2:$M$150, 12, FALSE), 0)</f>
        <v>5</v>
      </c>
      <c r="F66" s="20">
        <v>1.0232068837857364</v>
      </c>
      <c r="G66" s="20">
        <v>1.0617536756862107</v>
      </c>
      <c r="H66" s="20">
        <v>-0.44330716894132371</v>
      </c>
      <c r="I66" s="20">
        <v>0.39067054490666725</v>
      </c>
      <c r="J66" s="20">
        <v>0.5326682933327489</v>
      </c>
      <c r="K66" s="20">
        <v>0.10628112636678777</v>
      </c>
      <c r="L66" s="20">
        <v>0.12505036004684825</v>
      </c>
      <c r="M66" s="20">
        <v>-0.62480423898428517</v>
      </c>
      <c r="N66" s="20">
        <v>1.0385421621763444</v>
      </c>
      <c r="O66" s="20">
        <f t="shared" ref="O66:O129" si="1">SUM(F66:N66)</f>
        <v>3.2100616383757345</v>
      </c>
      <c r="Q66" s="20"/>
      <c r="R66" s="20"/>
      <c r="S66" s="20"/>
      <c r="T66" s="20"/>
    </row>
    <row r="67" spans="1:20" x14ac:dyDescent="0.25">
      <c r="A67" s="18" t="s">
        <v>641</v>
      </c>
      <c r="B67" s="18" t="s">
        <v>291</v>
      </c>
      <c r="C67" s="18" t="s">
        <v>31</v>
      </c>
      <c r="D67" s="18">
        <v>25</v>
      </c>
      <c r="E67" s="21">
        <f>IFERROR(VLOOKUP(A67, 'Team Distribution'!$B$2:$M$150, 12, FALSE), 0)</f>
        <v>0</v>
      </c>
      <c r="F67" s="20">
        <v>1.2361849121827175</v>
      </c>
      <c r="G67" s="20">
        <v>-0.82379169065345814</v>
      </c>
      <c r="H67" s="20">
        <v>0.48663243265446698</v>
      </c>
      <c r="I67" s="20">
        <v>1.687063585428455</v>
      </c>
      <c r="J67" s="20">
        <v>-0.53254038933276915</v>
      </c>
      <c r="K67" s="20">
        <v>-0.64740199912799068</v>
      </c>
      <c r="L67" s="20">
        <v>1.0578493493112584</v>
      </c>
      <c r="M67" s="20">
        <v>0.64498149349268363</v>
      </c>
      <c r="N67" s="20">
        <v>0.10037604969060766</v>
      </c>
      <c r="O67" s="20">
        <f t="shared" si="1"/>
        <v>3.2093537436459716</v>
      </c>
      <c r="Q67" s="20"/>
      <c r="R67" s="20"/>
      <c r="S67" s="20"/>
      <c r="T67" s="20"/>
    </row>
    <row r="68" spans="1:20" x14ac:dyDescent="0.25">
      <c r="A68" s="18" t="s">
        <v>808</v>
      </c>
      <c r="B68" s="18" t="s">
        <v>168</v>
      </c>
      <c r="C68" s="18" t="s">
        <v>73</v>
      </c>
      <c r="D68" s="18">
        <v>31</v>
      </c>
      <c r="E68" s="21">
        <f>IFERROR(VLOOKUP(A68, 'Team Distribution'!$B$2:$M$150, 12, FALSE), 0)</f>
        <v>1</v>
      </c>
      <c r="F68" s="20">
        <v>1.5268772101055341</v>
      </c>
      <c r="G68" s="20">
        <v>0.40217162601247408</v>
      </c>
      <c r="H68" s="20">
        <v>-0.30643525873865229</v>
      </c>
      <c r="I68" s="20">
        <v>0.45682562379683561</v>
      </c>
      <c r="J68" s="20">
        <v>0.51231297634749629</v>
      </c>
      <c r="K68" s="20">
        <v>0.56675904906522445</v>
      </c>
      <c r="L68" s="20">
        <v>-0.13848772995904807</v>
      </c>
      <c r="M68" s="20">
        <v>-0.89100508433414272</v>
      </c>
      <c r="N68" s="20">
        <v>1.0577894384896391</v>
      </c>
      <c r="O68" s="20">
        <f t="shared" si="1"/>
        <v>3.1868078507853612</v>
      </c>
      <c r="Q68" s="20"/>
      <c r="R68" s="20"/>
      <c r="S68" s="20"/>
      <c r="T68" s="20"/>
    </row>
    <row r="69" spans="1:20" x14ac:dyDescent="0.25">
      <c r="A69" s="18" t="s">
        <v>652</v>
      </c>
      <c r="B69" s="18" t="s">
        <v>341</v>
      </c>
      <c r="C69" s="18" t="s">
        <v>27</v>
      </c>
      <c r="D69" s="18">
        <v>26</v>
      </c>
      <c r="E69" s="21">
        <f>IFERROR(VLOOKUP(A69, 'Team Distribution'!$B$2:$M$150, 12, FALSE), 0)</f>
        <v>0</v>
      </c>
      <c r="F69" s="20">
        <v>-0.93277569223735646</v>
      </c>
      <c r="G69" s="20">
        <v>1.9782433774291082</v>
      </c>
      <c r="H69" s="20">
        <v>0.15938214475790044</v>
      </c>
      <c r="I69" s="20">
        <v>0.46589757100335766</v>
      </c>
      <c r="J69" s="20">
        <v>-0.17157257458273267</v>
      </c>
      <c r="K69" s="20">
        <v>0.52139914001284482</v>
      </c>
      <c r="L69" s="20">
        <v>0.86670433753554899</v>
      </c>
      <c r="M69" s="20">
        <v>-0.27217873540226101</v>
      </c>
      <c r="N69" s="20">
        <v>0.47063008765167952</v>
      </c>
      <c r="O69" s="20">
        <f t="shared" si="1"/>
        <v>3.0857296561680894</v>
      </c>
      <c r="Q69" s="20"/>
      <c r="R69" s="20"/>
      <c r="S69" s="20"/>
      <c r="T69" s="20"/>
    </row>
    <row r="70" spans="1:20" x14ac:dyDescent="0.25">
      <c r="A70" s="18" t="s">
        <v>984</v>
      </c>
      <c r="B70" s="18" t="s">
        <v>336</v>
      </c>
      <c r="C70" s="18" t="s">
        <v>52</v>
      </c>
      <c r="D70" s="18">
        <v>30</v>
      </c>
      <c r="E70" s="21">
        <f>IFERROR(VLOOKUP(A70, 'Team Distribution'!$B$2:$M$150, 12, FALSE), 0)</f>
        <v>0</v>
      </c>
      <c r="F70" s="20">
        <v>-0.13286182206005015</v>
      </c>
      <c r="G70" s="20">
        <v>2.5642580762771097</v>
      </c>
      <c r="H70" s="20">
        <v>0.63916394173085456</v>
      </c>
      <c r="I70" s="20">
        <v>-0.16388970591097191</v>
      </c>
      <c r="J70" s="20">
        <v>-0.67504363735964212</v>
      </c>
      <c r="K70" s="20">
        <v>-0.28005050925312258</v>
      </c>
      <c r="L70" s="20">
        <v>-6.1884179253227152E-2</v>
      </c>
      <c r="M70" s="20">
        <v>0.6435035966805106</v>
      </c>
      <c r="N70" s="20">
        <v>0.44426382848197965</v>
      </c>
      <c r="O70" s="20">
        <f t="shared" si="1"/>
        <v>2.9774595893334403</v>
      </c>
      <c r="Q70" s="20"/>
      <c r="R70" s="20"/>
      <c r="S70" s="20"/>
      <c r="T70" s="20"/>
    </row>
    <row r="71" spans="1:20" x14ac:dyDescent="0.25">
      <c r="A71" s="18" t="s">
        <v>750</v>
      </c>
      <c r="B71" s="18" t="s">
        <v>491</v>
      </c>
      <c r="C71" s="18" t="s">
        <v>27</v>
      </c>
      <c r="D71" s="18">
        <v>29</v>
      </c>
      <c r="E71" s="21">
        <f>IFERROR(VLOOKUP(A71, 'Team Distribution'!$B$2:$M$150, 12, FALSE), 0)</f>
        <v>0</v>
      </c>
      <c r="F71" s="20">
        <v>1.1640141364840508</v>
      </c>
      <c r="G71" s="20">
        <v>-0.30711720070867032</v>
      </c>
      <c r="H71" s="20">
        <v>-0.69710261530562068</v>
      </c>
      <c r="I71" s="20">
        <v>0.42426657323309058</v>
      </c>
      <c r="J71" s="20">
        <v>0.21539595260681321</v>
      </c>
      <c r="K71" s="20">
        <v>2.3112574683600577</v>
      </c>
      <c r="L71" s="20">
        <v>-0.25419607796347665</v>
      </c>
      <c r="M71" s="20">
        <v>-0.24887772311966819</v>
      </c>
      <c r="N71" s="20">
        <v>0.28634640078794249</v>
      </c>
      <c r="O71" s="20">
        <f t="shared" si="1"/>
        <v>2.8939869143745183</v>
      </c>
      <c r="Q71" s="20"/>
      <c r="R71" s="20"/>
      <c r="S71" s="20"/>
      <c r="T71" s="20"/>
    </row>
    <row r="72" spans="1:20" x14ac:dyDescent="0.25">
      <c r="A72" s="18" t="s">
        <v>654</v>
      </c>
      <c r="B72" s="18" t="s">
        <v>243</v>
      </c>
      <c r="C72" s="18" t="s">
        <v>31</v>
      </c>
      <c r="D72" s="18">
        <v>28</v>
      </c>
      <c r="E72" s="21">
        <f>IFERROR(VLOOKUP(A72, 'Team Distribution'!$B$2:$M$150, 12, FALSE), 0)</f>
        <v>2</v>
      </c>
      <c r="F72" s="20">
        <v>0.14857027633198083</v>
      </c>
      <c r="G72" s="20">
        <v>0.11222622405968354</v>
      </c>
      <c r="H72" s="20">
        <v>0.11579488981829103</v>
      </c>
      <c r="I72" s="20">
        <v>0.54357524334198193</v>
      </c>
      <c r="J72" s="20">
        <v>-0.41706422683141842</v>
      </c>
      <c r="K72" s="20">
        <v>0.66543384722672716</v>
      </c>
      <c r="L72" s="20">
        <v>1.557083933270333</v>
      </c>
      <c r="M72" s="20">
        <v>0.30530811083726472</v>
      </c>
      <c r="N72" s="20">
        <v>-0.1503436906709304</v>
      </c>
      <c r="O72" s="20">
        <f t="shared" si="1"/>
        <v>2.8805846073839132</v>
      </c>
      <c r="Q72" s="20"/>
      <c r="R72" s="20"/>
      <c r="S72" s="20"/>
      <c r="T72" s="20"/>
    </row>
    <row r="73" spans="1:20" x14ac:dyDescent="0.25">
      <c r="A73" s="18" t="s">
        <v>919</v>
      </c>
      <c r="B73" s="18" t="s">
        <v>109</v>
      </c>
      <c r="C73" s="18" t="s">
        <v>31</v>
      </c>
      <c r="D73" s="18">
        <v>21</v>
      </c>
      <c r="E73" s="21">
        <f>IFERROR(VLOOKUP(A73, 'Team Distribution'!$B$2:$M$150, 12, FALSE), 0)</f>
        <v>4</v>
      </c>
      <c r="F73" s="20">
        <v>-0.23217789126746174</v>
      </c>
      <c r="G73" s="20">
        <v>0.73366492207541889</v>
      </c>
      <c r="H73" s="20">
        <v>0.70754697450239823</v>
      </c>
      <c r="I73" s="20">
        <v>0.49492374838529063</v>
      </c>
      <c r="J73" s="20">
        <v>1.3624077262718739</v>
      </c>
      <c r="K73" s="20">
        <v>0.48752161786220105</v>
      </c>
      <c r="L73" s="20">
        <v>0.40044143182059538</v>
      </c>
      <c r="M73" s="20">
        <v>-3.2692413120063382</v>
      </c>
      <c r="N73" s="20">
        <v>2.1448255240069356</v>
      </c>
      <c r="O73" s="20">
        <f t="shared" si="1"/>
        <v>2.8299127416509138</v>
      </c>
      <c r="Q73" s="20"/>
      <c r="R73" s="20"/>
      <c r="S73" s="20"/>
      <c r="T73" s="20"/>
    </row>
    <row r="74" spans="1:20" x14ac:dyDescent="0.25">
      <c r="A74" s="18" t="s">
        <v>739</v>
      </c>
      <c r="B74" s="18" t="s">
        <v>205</v>
      </c>
      <c r="C74" s="18" t="s">
        <v>31</v>
      </c>
      <c r="D74" s="18">
        <v>29</v>
      </c>
      <c r="E74" s="21">
        <f>IFERROR(VLOOKUP(A74, 'Team Distribution'!$B$2:$M$150, 12, FALSE), 0)</f>
        <v>3</v>
      </c>
      <c r="F74" s="20">
        <v>-0.85678766178345955</v>
      </c>
      <c r="G74" s="20">
        <v>2.1722079186765835</v>
      </c>
      <c r="H74" s="20">
        <v>0.32481877651332536</v>
      </c>
      <c r="I74" s="20">
        <v>-0.21970077460493123</v>
      </c>
      <c r="J74" s="20">
        <v>0.25674310912459031</v>
      </c>
      <c r="K74" s="20">
        <v>-0.56170435018500486</v>
      </c>
      <c r="L74" s="20">
        <v>1.4808217903176033</v>
      </c>
      <c r="M74" s="20">
        <v>-0.528355937249396</v>
      </c>
      <c r="N74" s="20">
        <v>0.7588510353135336</v>
      </c>
      <c r="O74" s="20">
        <f t="shared" si="1"/>
        <v>2.8268939061228444</v>
      </c>
      <c r="Q74" s="20"/>
      <c r="R74" s="20"/>
      <c r="S74" s="20"/>
      <c r="T74" s="20"/>
    </row>
    <row r="75" spans="1:20" x14ac:dyDescent="0.25">
      <c r="A75" s="18" t="s">
        <v>764</v>
      </c>
      <c r="B75" s="18" t="s">
        <v>279</v>
      </c>
      <c r="C75" s="18" t="s">
        <v>38</v>
      </c>
      <c r="D75" s="18">
        <v>29</v>
      </c>
      <c r="E75" s="21">
        <f>IFERROR(VLOOKUP(A75, 'Team Distribution'!$B$2:$M$150, 12, FALSE), 0)</f>
        <v>3</v>
      </c>
      <c r="F75" s="20">
        <v>1.7857315480047546</v>
      </c>
      <c r="G75" s="20">
        <v>-0.56816005422672167</v>
      </c>
      <c r="H75" s="20">
        <v>-2.7966363783363803</v>
      </c>
      <c r="I75" s="20">
        <v>2.3036759679102286</v>
      </c>
      <c r="J75" s="20">
        <v>-7.0400806776210689E-2</v>
      </c>
      <c r="K75" s="20">
        <v>0.22289931890578299</v>
      </c>
      <c r="L75" s="20">
        <v>1.6517771283921583</v>
      </c>
      <c r="M75" s="20">
        <v>-0.36681029026031231</v>
      </c>
      <c r="N75" s="20">
        <v>0.66447342985536306</v>
      </c>
      <c r="O75" s="20">
        <f t="shared" si="1"/>
        <v>2.8265498634686623</v>
      </c>
      <c r="Q75" s="20"/>
      <c r="R75" s="20"/>
      <c r="S75" s="20"/>
      <c r="T75" s="20"/>
    </row>
    <row r="76" spans="1:20" x14ac:dyDescent="0.25">
      <c r="A76" s="18" t="s">
        <v>775</v>
      </c>
      <c r="B76" s="18" t="s">
        <v>127</v>
      </c>
      <c r="C76" s="18" t="s">
        <v>31</v>
      </c>
      <c r="D76" s="18">
        <v>24</v>
      </c>
      <c r="E76" s="21">
        <f>IFERROR(VLOOKUP(A76, 'Team Distribution'!$B$2:$M$150, 12, FALSE), 0)</f>
        <v>7</v>
      </c>
      <c r="F76" s="20">
        <v>-0.95020377752359997</v>
      </c>
      <c r="G76" s="20">
        <v>0.89726392953202194</v>
      </c>
      <c r="H76" s="20">
        <v>0.29138387718423886</v>
      </c>
      <c r="I76" s="20">
        <v>0.42631266575405996</v>
      </c>
      <c r="J76" s="20">
        <v>0.45136364830628817</v>
      </c>
      <c r="K76" s="20">
        <v>1.3601387428405913</v>
      </c>
      <c r="L76" s="20">
        <v>-0.34664511673485188</v>
      </c>
      <c r="M76" s="20">
        <v>7.8040839840144025E-2</v>
      </c>
      <c r="N76" s="20">
        <v>0.57681541751898247</v>
      </c>
      <c r="O76" s="20">
        <f t="shared" si="1"/>
        <v>2.7844702267178754</v>
      </c>
      <c r="Q76" s="20"/>
      <c r="R76" s="20"/>
      <c r="S76" s="20"/>
      <c r="T76" s="20"/>
    </row>
    <row r="77" spans="1:20" x14ac:dyDescent="0.25">
      <c r="A77" s="18" t="s">
        <v>608</v>
      </c>
      <c r="B77" s="18" t="s">
        <v>304</v>
      </c>
      <c r="C77" s="18" t="s">
        <v>73</v>
      </c>
      <c r="D77" s="18">
        <v>29</v>
      </c>
      <c r="E77" s="21">
        <f>IFERROR(VLOOKUP(A77, 'Team Distribution'!$B$2:$M$150, 12, FALSE), 0)</f>
        <v>0</v>
      </c>
      <c r="F77" s="20">
        <v>0.2598800069538082</v>
      </c>
      <c r="G77" s="20">
        <v>0.4085098421094841</v>
      </c>
      <c r="H77" s="20">
        <v>0.1575242235525901</v>
      </c>
      <c r="I77" s="20">
        <v>0.36042783293134678</v>
      </c>
      <c r="J77" s="20">
        <v>0.21021791108330504</v>
      </c>
      <c r="K77" s="20">
        <v>0.38888805297174689</v>
      </c>
      <c r="L77" s="20">
        <v>1.042494549357361</v>
      </c>
      <c r="M77" s="20">
        <v>-0.40404397220603872</v>
      </c>
      <c r="N77" s="20">
        <v>0.27475207758442405</v>
      </c>
      <c r="O77" s="20">
        <f t="shared" si="1"/>
        <v>2.6986505243380274</v>
      </c>
      <c r="Q77" s="20"/>
      <c r="R77" s="20"/>
      <c r="S77" s="20"/>
      <c r="T77" s="20"/>
    </row>
    <row r="78" spans="1:20" x14ac:dyDescent="0.25">
      <c r="A78" s="18" t="s">
        <v>893</v>
      </c>
      <c r="B78" s="18" t="s">
        <v>460</v>
      </c>
      <c r="C78" s="18" t="s">
        <v>38</v>
      </c>
      <c r="D78" s="18">
        <v>27</v>
      </c>
      <c r="E78" s="21">
        <f>IFERROR(VLOOKUP(A78, 'Team Distribution'!$B$2:$M$150, 12, FALSE), 0)</f>
        <v>4</v>
      </c>
      <c r="F78" s="20">
        <v>-1.5968059791474349</v>
      </c>
      <c r="G78" s="20">
        <v>7.6899931052895679E-2</v>
      </c>
      <c r="H78" s="20">
        <v>-7.8645254446516849E-2</v>
      </c>
      <c r="I78" s="20">
        <v>1.1376775466287374</v>
      </c>
      <c r="J78" s="20">
        <v>1.2653859727090739</v>
      </c>
      <c r="K78" s="20">
        <v>1.2689940420749177</v>
      </c>
      <c r="L78" s="20">
        <v>0.14845745158207888</v>
      </c>
      <c r="M78" s="20">
        <v>-0.39096834341255482</v>
      </c>
      <c r="N78" s="20">
        <v>0.83648261635059429</v>
      </c>
      <c r="O78" s="20">
        <f t="shared" si="1"/>
        <v>2.6674779833917914</v>
      </c>
      <c r="Q78" s="20"/>
      <c r="R78" s="20"/>
      <c r="S78" s="20"/>
      <c r="T78" s="20"/>
    </row>
    <row r="79" spans="1:20" x14ac:dyDescent="0.25">
      <c r="A79" s="18" t="s">
        <v>666</v>
      </c>
      <c r="B79" s="18" t="s">
        <v>151</v>
      </c>
      <c r="C79" s="18" t="s">
        <v>52</v>
      </c>
      <c r="D79" s="18">
        <v>27</v>
      </c>
      <c r="E79" s="21">
        <f>IFERROR(VLOOKUP(A79, 'Team Distribution'!$B$2:$M$150, 12, FALSE), 0)</f>
        <v>8</v>
      </c>
      <c r="F79" s="20">
        <v>0.42877122093117048</v>
      </c>
      <c r="G79" s="20">
        <v>1.219427354185745</v>
      </c>
      <c r="H79" s="20">
        <v>0.3886198107036421</v>
      </c>
      <c r="I79" s="20">
        <v>0.44805931068277727</v>
      </c>
      <c r="J79" s="20">
        <v>1.3769058144825441E-2</v>
      </c>
      <c r="K79" s="20">
        <v>-3.4139168702116113E-2</v>
      </c>
      <c r="L79" s="20">
        <v>-0.33334920327656725</v>
      </c>
      <c r="M79" s="20">
        <v>0.29194013715638245</v>
      </c>
      <c r="N79" s="20">
        <v>0.22402529578801456</v>
      </c>
      <c r="O79" s="20">
        <f t="shared" si="1"/>
        <v>2.6471238156138743</v>
      </c>
      <c r="Q79" s="20"/>
      <c r="R79" s="20"/>
      <c r="S79" s="20"/>
      <c r="T79" s="20"/>
    </row>
    <row r="80" spans="1:20" x14ac:dyDescent="0.25">
      <c r="A80" s="18" t="s">
        <v>590</v>
      </c>
      <c r="B80" s="18" t="s">
        <v>413</v>
      </c>
      <c r="C80" s="18" t="s">
        <v>73</v>
      </c>
      <c r="D80" s="18">
        <v>24</v>
      </c>
      <c r="E80" s="21">
        <f>IFERROR(VLOOKUP(A80, 'Team Distribution'!$B$2:$M$150, 12, FALSE), 0)</f>
        <v>2</v>
      </c>
      <c r="F80" s="20">
        <v>0.75425017600189448</v>
      </c>
      <c r="G80" s="20">
        <v>0.17035137226433825</v>
      </c>
      <c r="H80" s="20">
        <v>0.69859361690274324</v>
      </c>
      <c r="I80" s="20">
        <v>0.28403713073605324</v>
      </c>
      <c r="J80" s="20">
        <v>0.97263754228731503</v>
      </c>
      <c r="K80" s="20">
        <v>0.27257561335546071</v>
      </c>
      <c r="L80" s="20">
        <v>-9.1959058496008939E-2</v>
      </c>
      <c r="M80" s="20">
        <v>-1.5004823020759952</v>
      </c>
      <c r="N80" s="20">
        <v>1.0237649932544073</v>
      </c>
      <c r="O80" s="20">
        <f t="shared" si="1"/>
        <v>2.5837690842302079</v>
      </c>
      <c r="Q80" s="20"/>
      <c r="R80" s="20"/>
      <c r="S80" s="20"/>
      <c r="T80" s="20"/>
    </row>
    <row r="81" spans="1:20" x14ac:dyDescent="0.25">
      <c r="A81" s="18" t="s">
        <v>677</v>
      </c>
      <c r="B81" s="18" t="s">
        <v>318</v>
      </c>
      <c r="C81" s="18" t="s">
        <v>31</v>
      </c>
      <c r="D81" s="18">
        <v>31</v>
      </c>
      <c r="E81" s="21">
        <f>IFERROR(VLOOKUP(A81, 'Team Distribution'!$B$2:$M$150, 12, FALSE), 0)</f>
        <v>2</v>
      </c>
      <c r="F81" s="20">
        <v>-1.0603054428183087</v>
      </c>
      <c r="G81" s="20">
        <v>1.3636151232014191</v>
      </c>
      <c r="H81" s="20">
        <v>0.14172524529403929</v>
      </c>
      <c r="I81" s="20">
        <v>0.65881810074855107</v>
      </c>
      <c r="J81" s="20">
        <v>0.77226169171990455</v>
      </c>
      <c r="K81" s="20">
        <v>0.90612584983465794</v>
      </c>
      <c r="L81" s="20">
        <v>-0.31086781510270678</v>
      </c>
      <c r="M81" s="20">
        <v>-0.42840042454232902</v>
      </c>
      <c r="N81" s="20">
        <v>0.53417780692398387</v>
      </c>
      <c r="O81" s="20">
        <f t="shared" si="1"/>
        <v>2.577150135259211</v>
      </c>
      <c r="Q81" s="20"/>
      <c r="R81" s="20"/>
      <c r="S81" s="20"/>
      <c r="T81" s="20"/>
    </row>
    <row r="82" spans="1:20" x14ac:dyDescent="0.25">
      <c r="A82" s="18" t="s">
        <v>906</v>
      </c>
      <c r="B82" s="18" t="s">
        <v>393</v>
      </c>
      <c r="C82" s="18" t="s">
        <v>31</v>
      </c>
      <c r="D82" s="18">
        <v>33</v>
      </c>
      <c r="E82" s="21">
        <f>IFERROR(VLOOKUP(A82, 'Team Distribution'!$B$2:$M$150, 12, FALSE), 0)</f>
        <v>0</v>
      </c>
      <c r="F82" s="20">
        <v>0.61963854829778908</v>
      </c>
      <c r="G82" s="20">
        <v>1.733370653665949</v>
      </c>
      <c r="H82" s="20">
        <v>0.94900217868407566</v>
      </c>
      <c r="I82" s="20">
        <v>-0.36458599584958201</v>
      </c>
      <c r="J82" s="20">
        <v>-0.4783372926484617</v>
      </c>
      <c r="K82" s="20">
        <v>-4.6215070231377484E-2</v>
      </c>
      <c r="L82" s="20">
        <v>-0.4991694026403119</v>
      </c>
      <c r="M82" s="20">
        <v>-0.20534180671182142</v>
      </c>
      <c r="N82" s="20">
        <v>0.86448691324833149</v>
      </c>
      <c r="O82" s="20">
        <f t="shared" si="1"/>
        <v>2.5728487258145911</v>
      </c>
      <c r="Q82" s="20"/>
      <c r="R82" s="20"/>
      <c r="S82" s="20"/>
      <c r="T82" s="20"/>
    </row>
    <row r="83" spans="1:20" x14ac:dyDescent="0.25">
      <c r="A83" s="18" t="s">
        <v>985</v>
      </c>
      <c r="B83" s="18" t="s">
        <v>389</v>
      </c>
      <c r="C83" s="18" t="s">
        <v>31</v>
      </c>
      <c r="D83" s="18">
        <v>24</v>
      </c>
      <c r="E83" s="21">
        <f>IFERROR(VLOOKUP(A83, 'Team Distribution'!$B$2:$M$150, 12, FALSE), 0)</f>
        <v>0</v>
      </c>
      <c r="F83" s="20">
        <v>0.69680156106585411</v>
      </c>
      <c r="G83" s="20">
        <v>-0.21200266186156969</v>
      </c>
      <c r="H83" s="20">
        <v>-0.13108134391972195</v>
      </c>
      <c r="I83" s="20">
        <v>0.67331256322649069</v>
      </c>
      <c r="J83" s="20">
        <v>-0.19239631883559405</v>
      </c>
      <c r="K83" s="20">
        <v>1.1398664588654639</v>
      </c>
      <c r="L83" s="20">
        <v>0.52895726531501064</v>
      </c>
      <c r="M83" s="20">
        <v>-0.46066676548636465</v>
      </c>
      <c r="N83" s="20">
        <v>0.52030986734548079</v>
      </c>
      <c r="O83" s="20">
        <f t="shared" si="1"/>
        <v>2.5631006257150499</v>
      </c>
      <c r="Q83" s="20"/>
      <c r="R83" s="20"/>
      <c r="S83" s="20"/>
      <c r="T83" s="20"/>
    </row>
    <row r="84" spans="1:20" x14ac:dyDescent="0.25">
      <c r="A84" s="18" t="s">
        <v>606</v>
      </c>
      <c r="B84" s="18" t="s">
        <v>149</v>
      </c>
      <c r="C84" s="18" t="s">
        <v>31</v>
      </c>
      <c r="D84" s="18">
        <v>25</v>
      </c>
      <c r="E84" s="21">
        <f>IFERROR(VLOOKUP(A84, 'Team Distribution'!$B$2:$M$150, 12, FALSE), 0)</f>
        <v>0</v>
      </c>
      <c r="F84" s="20">
        <v>1.0264368387912555</v>
      </c>
      <c r="G84" s="20">
        <v>0.59856955294156322</v>
      </c>
      <c r="H84" s="20">
        <v>0.31262921756038686</v>
      </c>
      <c r="I84" s="20">
        <v>0.32116840925425166</v>
      </c>
      <c r="J84" s="20">
        <v>-0.61620169073680864</v>
      </c>
      <c r="K84" s="20">
        <v>0.10628112636678777</v>
      </c>
      <c r="L84" s="20">
        <v>0.12505036004684825</v>
      </c>
      <c r="M84" s="20">
        <v>0.46944558433518524</v>
      </c>
      <c r="N84" s="20">
        <v>0.21251725200950336</v>
      </c>
      <c r="O84" s="20">
        <f t="shared" si="1"/>
        <v>2.5558966505689731</v>
      </c>
      <c r="Q84" s="20"/>
      <c r="R84" s="20"/>
      <c r="S84" s="20"/>
      <c r="T84" s="20"/>
    </row>
    <row r="85" spans="1:20" x14ac:dyDescent="0.25">
      <c r="A85" s="18" t="s">
        <v>633</v>
      </c>
      <c r="B85" s="18" t="s">
        <v>86</v>
      </c>
      <c r="C85" s="18" t="s">
        <v>31</v>
      </c>
      <c r="D85" s="18">
        <v>29</v>
      </c>
      <c r="E85" s="21">
        <f>IFERROR(VLOOKUP(A85, 'Team Distribution'!$B$2:$M$150, 12, FALSE), 0)</f>
        <v>6</v>
      </c>
      <c r="F85" s="20">
        <v>-0.83126948645550924</v>
      </c>
      <c r="G85" s="20">
        <v>-0.10689549554643832</v>
      </c>
      <c r="H85" s="20">
        <v>0.57333756914156064</v>
      </c>
      <c r="I85" s="20">
        <v>1.4182328889369957</v>
      </c>
      <c r="J85" s="20">
        <v>2.0208967957736212</v>
      </c>
      <c r="K85" s="20">
        <v>0.21185541631936358</v>
      </c>
      <c r="L85" s="20">
        <v>0.2013125029995784</v>
      </c>
      <c r="M85" s="20">
        <v>-1.060399841728767</v>
      </c>
      <c r="N85" s="20">
        <v>7.2955350978567285E-2</v>
      </c>
      <c r="O85" s="20">
        <f t="shared" si="1"/>
        <v>2.500025700418973</v>
      </c>
      <c r="Q85" s="20"/>
      <c r="R85" s="20"/>
      <c r="S85" s="20"/>
      <c r="T85" s="20"/>
    </row>
    <row r="86" spans="1:20" x14ac:dyDescent="0.25">
      <c r="A86" s="18" t="s">
        <v>836</v>
      </c>
      <c r="B86" s="18" t="s">
        <v>474</v>
      </c>
      <c r="C86" s="18" t="s">
        <v>52</v>
      </c>
      <c r="D86" s="18">
        <v>22</v>
      </c>
      <c r="E86" s="21">
        <f>IFERROR(VLOOKUP(A86, 'Team Distribution'!$B$2:$M$150, 12, FALSE), 0)</f>
        <v>3</v>
      </c>
      <c r="F86" s="20">
        <v>0.37238670449257649</v>
      </c>
      <c r="G86" s="20">
        <v>0.42206994970252038</v>
      </c>
      <c r="H86" s="20">
        <v>4.8499725658802256E-2</v>
      </c>
      <c r="I86" s="20">
        <v>0.11741810117791723</v>
      </c>
      <c r="J86" s="20">
        <v>0.38644006235686601</v>
      </c>
      <c r="K86" s="20">
        <v>0.47638399457107611</v>
      </c>
      <c r="L86" s="20">
        <v>3.5190338831068591E-2</v>
      </c>
      <c r="M86" s="20">
        <v>-1.5906937278773665</v>
      </c>
      <c r="N86" s="20">
        <v>2.1858780013686401</v>
      </c>
      <c r="O86" s="20">
        <f t="shared" si="1"/>
        <v>2.4535731502821005</v>
      </c>
      <c r="Q86" s="20"/>
      <c r="R86" s="20"/>
      <c r="S86" s="20"/>
      <c r="T86" s="20"/>
    </row>
    <row r="87" spans="1:20" x14ac:dyDescent="0.25">
      <c r="A87" s="18" t="s">
        <v>949</v>
      </c>
      <c r="B87" s="18" t="s">
        <v>238</v>
      </c>
      <c r="C87" s="18" t="s">
        <v>73</v>
      </c>
      <c r="D87" s="18">
        <v>31</v>
      </c>
      <c r="E87" s="21">
        <f>IFERROR(VLOOKUP(A87, 'Team Distribution'!$B$2:$M$150, 12, FALSE), 0)</f>
        <v>0</v>
      </c>
      <c r="F87" s="20">
        <v>1.3631633742339364</v>
      </c>
      <c r="G87" s="20">
        <v>0.54684140842672424</v>
      </c>
      <c r="H87" s="20">
        <v>-6.0671451028941864E-2</v>
      </c>
      <c r="I87" s="20">
        <v>3.7379490043783464E-2</v>
      </c>
      <c r="J87" s="20">
        <v>-0.24275503402455148</v>
      </c>
      <c r="K87" s="20">
        <v>-2.3015398601711869E-3</v>
      </c>
      <c r="L87" s="20">
        <v>0.13264752829375201</v>
      </c>
      <c r="M87" s="20">
        <v>0.23989292062400838</v>
      </c>
      <c r="N87" s="20">
        <v>0.40242374199374326</v>
      </c>
      <c r="O87" s="20">
        <f t="shared" si="1"/>
        <v>2.4166204387022829</v>
      </c>
      <c r="Q87" s="20"/>
      <c r="R87" s="20"/>
      <c r="S87" s="20"/>
      <c r="T87" s="20"/>
    </row>
    <row r="88" spans="1:20" x14ac:dyDescent="0.25">
      <c r="A88" s="18" t="s">
        <v>839</v>
      </c>
      <c r="B88" s="18" t="s">
        <v>165</v>
      </c>
      <c r="C88" s="18" t="s">
        <v>27</v>
      </c>
      <c r="D88" s="18">
        <v>28</v>
      </c>
      <c r="E88" s="21">
        <f>IFERROR(VLOOKUP(A88, 'Team Distribution'!$B$2:$M$150, 12, FALSE), 0)</f>
        <v>3</v>
      </c>
      <c r="F88" s="20">
        <v>0.5994341970313859</v>
      </c>
      <c r="G88" s="20">
        <v>-0.96620181188466514</v>
      </c>
      <c r="H88" s="20">
        <v>0.32996239696458646</v>
      </c>
      <c r="I88" s="20">
        <v>0.68454776937661255</v>
      </c>
      <c r="J88" s="20">
        <v>0.14723672338592736</v>
      </c>
      <c r="K88" s="20">
        <v>0.7472503723937528</v>
      </c>
      <c r="L88" s="20">
        <v>1.0714142348466535</v>
      </c>
      <c r="M88" s="20">
        <v>-6.1864403760676145E-2</v>
      </c>
      <c r="N88" s="20">
        <v>-0.18932811655639084</v>
      </c>
      <c r="O88" s="20">
        <f t="shared" si="1"/>
        <v>2.3624513617971861</v>
      </c>
      <c r="Q88" s="20"/>
      <c r="R88" s="20"/>
      <c r="S88" s="20"/>
      <c r="T88" s="20"/>
    </row>
    <row r="89" spans="1:20" x14ac:dyDescent="0.25">
      <c r="A89" s="18" t="s">
        <v>594</v>
      </c>
      <c r="B89" s="18" t="s">
        <v>255</v>
      </c>
      <c r="C89" s="18" t="s">
        <v>27</v>
      </c>
      <c r="D89" s="18">
        <v>30</v>
      </c>
      <c r="E89" s="21">
        <f>IFERROR(VLOOKUP(A89, 'Team Distribution'!$B$2:$M$150, 12, FALSE), 0)</f>
        <v>0</v>
      </c>
      <c r="F89" s="20">
        <v>-0.63091863577575646</v>
      </c>
      <c r="G89" s="20">
        <v>1.6336255124718242</v>
      </c>
      <c r="H89" s="20">
        <v>0.25153363673706941</v>
      </c>
      <c r="I89" s="20">
        <v>0.5344662732132105</v>
      </c>
      <c r="J89" s="20">
        <v>0.3701833634826317</v>
      </c>
      <c r="K89" s="20">
        <v>0.40415951151848611</v>
      </c>
      <c r="L89" s="20">
        <v>-0.50639867145075723</v>
      </c>
      <c r="M89" s="20">
        <v>-0.59373270490204255</v>
      </c>
      <c r="N89" s="20">
        <v>0.84807860291475512</v>
      </c>
      <c r="O89" s="20">
        <f t="shared" si="1"/>
        <v>2.3109968882094205</v>
      </c>
      <c r="Q89" s="20"/>
      <c r="R89" s="20"/>
      <c r="S89" s="20"/>
      <c r="T89" s="20"/>
    </row>
    <row r="90" spans="1:20" x14ac:dyDescent="0.25">
      <c r="A90" s="18" t="s">
        <v>793</v>
      </c>
      <c r="B90" s="18" t="s">
        <v>212</v>
      </c>
      <c r="C90" s="18" t="s">
        <v>27</v>
      </c>
      <c r="D90" s="18">
        <v>27</v>
      </c>
      <c r="E90" s="21">
        <f>IFERROR(VLOOKUP(A90, 'Team Distribution'!$B$2:$M$150, 12, FALSE), 0)</f>
        <v>0</v>
      </c>
      <c r="F90" s="20">
        <v>0.54646818810206343</v>
      </c>
      <c r="G90" s="20">
        <v>4.4331777087821746E-2</v>
      </c>
      <c r="H90" s="20">
        <v>0.41403173314386704</v>
      </c>
      <c r="I90" s="20">
        <v>1.4163501060411336</v>
      </c>
      <c r="J90" s="20">
        <v>-0.11000939980257765</v>
      </c>
      <c r="K90" s="20">
        <v>0.27220148810492184</v>
      </c>
      <c r="L90" s="20">
        <v>4.2405817696168108E-2</v>
      </c>
      <c r="M90" s="20">
        <v>-0.55754048322674277</v>
      </c>
      <c r="N90" s="20">
        <v>0.24081613298042578</v>
      </c>
      <c r="O90" s="20">
        <f t="shared" si="1"/>
        <v>2.3090553601270813</v>
      </c>
      <c r="Q90" s="20"/>
      <c r="R90" s="20"/>
      <c r="S90" s="20"/>
      <c r="T90" s="20"/>
    </row>
    <row r="91" spans="1:20" x14ac:dyDescent="0.25">
      <c r="A91" s="18" t="s">
        <v>809</v>
      </c>
      <c r="B91" s="18" t="s">
        <v>463</v>
      </c>
      <c r="C91" s="18" t="s">
        <v>31</v>
      </c>
      <c r="D91" s="18">
        <v>26</v>
      </c>
      <c r="E91" s="21">
        <f>IFERROR(VLOOKUP(A91, 'Team Distribution'!$B$2:$M$150, 12, FALSE), 0)</f>
        <v>0</v>
      </c>
      <c r="F91" s="20">
        <v>-0.16850874265751772</v>
      </c>
      <c r="G91" s="20">
        <v>0.64904474580476212</v>
      </c>
      <c r="H91" s="20">
        <v>-1.7271406699167555</v>
      </c>
      <c r="I91" s="20">
        <v>0.52789271016912886</v>
      </c>
      <c r="J91" s="20">
        <v>2.1155558269396946</v>
      </c>
      <c r="K91" s="20">
        <v>0.54291553542991089</v>
      </c>
      <c r="L91" s="20">
        <v>1.1560015518152349</v>
      </c>
      <c r="M91" s="20">
        <v>-1.761140593969889</v>
      </c>
      <c r="N91" s="20">
        <v>0.95193057589969299</v>
      </c>
      <c r="O91" s="20">
        <f t="shared" si="1"/>
        <v>2.286550939514262</v>
      </c>
      <c r="Q91" s="20"/>
      <c r="R91" s="20"/>
      <c r="S91" s="20"/>
      <c r="T91" s="20"/>
    </row>
    <row r="92" spans="1:20" x14ac:dyDescent="0.25">
      <c r="A92" s="18" t="s">
        <v>996</v>
      </c>
      <c r="B92" s="18" t="s">
        <v>406</v>
      </c>
      <c r="C92" s="18" t="s">
        <v>73</v>
      </c>
      <c r="D92" s="18">
        <v>27</v>
      </c>
      <c r="E92" s="21">
        <f>IFERROR(VLOOKUP(A92, 'Team Distribution'!$B$2:$M$150, 12, FALSE), 0)</f>
        <v>2</v>
      </c>
      <c r="F92" s="20">
        <v>-0.55651736190124979</v>
      </c>
      <c r="G92" s="20">
        <v>-0.44714933098684762</v>
      </c>
      <c r="H92" s="20">
        <v>1.2071309086507196</v>
      </c>
      <c r="I92" s="20">
        <v>0.43499970888389511</v>
      </c>
      <c r="J92" s="20">
        <v>1.532491744106014</v>
      </c>
      <c r="K92" s="20">
        <v>1.4478851222400297</v>
      </c>
      <c r="L92" s="20">
        <v>-0.70021569089464653</v>
      </c>
      <c r="M92" s="20">
        <v>-0.47826481085753397</v>
      </c>
      <c r="N92" s="20">
        <v>-0.19063329531674367</v>
      </c>
      <c r="O92" s="20">
        <f t="shared" si="1"/>
        <v>2.2497269939236371</v>
      </c>
      <c r="Q92" s="20"/>
      <c r="R92" s="20"/>
      <c r="S92" s="20"/>
      <c r="T92" s="20"/>
    </row>
    <row r="93" spans="1:20" x14ac:dyDescent="0.25">
      <c r="A93" s="18" t="s">
        <v>740</v>
      </c>
      <c r="B93" s="18" t="s">
        <v>61</v>
      </c>
      <c r="C93" s="18" t="s">
        <v>27</v>
      </c>
      <c r="D93" s="18">
        <v>29</v>
      </c>
      <c r="E93" s="21">
        <f>IFERROR(VLOOKUP(A93, 'Team Distribution'!$B$2:$M$150, 12, FALSE), 0)</f>
        <v>0</v>
      </c>
      <c r="F93" s="20">
        <v>-0.81784109267524441</v>
      </c>
      <c r="G93" s="20">
        <v>3.0747547659295575</v>
      </c>
      <c r="H93" s="20">
        <v>0.65566313340087423</v>
      </c>
      <c r="I93" s="20">
        <v>-0.19908526503829702</v>
      </c>
      <c r="J93" s="20">
        <v>-0.35802104677405944</v>
      </c>
      <c r="K93" s="20">
        <v>-0.57639010861615203</v>
      </c>
      <c r="L93" s="20">
        <v>-0.85795380176636071</v>
      </c>
      <c r="M93" s="20">
        <v>0.57979100460308919</v>
      </c>
      <c r="N93" s="20">
        <v>0.74473441050047995</v>
      </c>
      <c r="O93" s="20">
        <f t="shared" si="1"/>
        <v>2.2456519995638877</v>
      </c>
      <c r="Q93" s="20"/>
      <c r="R93" s="20"/>
      <c r="S93" s="20"/>
      <c r="T93" s="20"/>
    </row>
    <row r="94" spans="1:20" x14ac:dyDescent="0.25">
      <c r="A94" s="18" t="s">
        <v>969</v>
      </c>
      <c r="B94" s="18" t="s">
        <v>196</v>
      </c>
      <c r="C94" s="18" t="s">
        <v>38</v>
      </c>
      <c r="D94" s="18">
        <v>37</v>
      </c>
      <c r="E94" s="21">
        <f>IFERROR(VLOOKUP(A94, 'Team Distribution'!$B$2:$M$150, 12, FALSE), 0)</f>
        <v>0</v>
      </c>
      <c r="F94" s="20">
        <v>-0.66378473032755669</v>
      </c>
      <c r="G94" s="20">
        <v>1.1596791920579677</v>
      </c>
      <c r="H94" s="20">
        <v>0.16731363345632747</v>
      </c>
      <c r="I94" s="20">
        <v>0.45774623617737092</v>
      </c>
      <c r="J94" s="20">
        <v>0.89101482067403737</v>
      </c>
      <c r="K94" s="20">
        <v>-0.59533725223867728</v>
      </c>
      <c r="L94" s="20">
        <v>0.35203199115011052</v>
      </c>
      <c r="M94" s="20">
        <v>-8.7434094935182866E-2</v>
      </c>
      <c r="N94" s="20">
        <v>0.4983147280328305</v>
      </c>
      <c r="O94" s="20">
        <f t="shared" si="1"/>
        <v>2.1795445240472278</v>
      </c>
      <c r="Q94" s="20"/>
      <c r="R94" s="20"/>
      <c r="S94" s="20"/>
      <c r="T94" s="20"/>
    </row>
    <row r="95" spans="1:20" x14ac:dyDescent="0.25">
      <c r="A95" s="18" t="s">
        <v>639</v>
      </c>
      <c r="B95" s="18" t="s">
        <v>492</v>
      </c>
      <c r="C95" s="18" t="s">
        <v>27</v>
      </c>
      <c r="D95" s="18">
        <v>25</v>
      </c>
      <c r="E95" s="21">
        <f>IFERROR(VLOOKUP(A95, 'Team Distribution'!$B$2:$M$150, 12, FALSE), 0)</f>
        <v>0</v>
      </c>
      <c r="F95" s="20">
        <v>1.5843122625519475</v>
      </c>
      <c r="G95" s="20">
        <v>-1.1958685366511395</v>
      </c>
      <c r="H95" s="20">
        <v>-0.51352371769967065</v>
      </c>
      <c r="I95" s="20">
        <v>0.45635647143797953</v>
      </c>
      <c r="J95" s="20">
        <v>8.1276178978618427E-2</v>
      </c>
      <c r="K95" s="20">
        <v>0.81322938410053491</v>
      </c>
      <c r="L95" s="20">
        <v>0.78482037861110698</v>
      </c>
      <c r="M95" s="20">
        <v>0.14088466415279435</v>
      </c>
      <c r="N95" s="20">
        <v>2.4049959298976416E-2</v>
      </c>
      <c r="O95" s="20">
        <f t="shared" si="1"/>
        <v>2.175537044781148</v>
      </c>
      <c r="Q95" s="20"/>
      <c r="R95" s="20"/>
      <c r="S95" s="20"/>
      <c r="T95" s="20"/>
    </row>
    <row r="96" spans="1:20" x14ac:dyDescent="0.25">
      <c r="A96" s="18" t="s">
        <v>1014</v>
      </c>
      <c r="B96" s="18" t="s">
        <v>345</v>
      </c>
      <c r="C96" s="18" t="s">
        <v>27</v>
      </c>
      <c r="D96" s="18">
        <v>28</v>
      </c>
      <c r="E96" s="21">
        <f>IFERROR(VLOOKUP(A96, 'Team Distribution'!$B$2:$M$150, 12, FALSE), 0)</f>
        <v>0</v>
      </c>
      <c r="F96" s="20">
        <v>-3.0623536122451517E-2</v>
      </c>
      <c r="G96" s="20">
        <v>0.16964736434501593</v>
      </c>
      <c r="H96" s="20">
        <v>0.67921525086598056</v>
      </c>
      <c r="I96" s="20">
        <v>0.46987302915559909</v>
      </c>
      <c r="J96" s="20">
        <v>0.11903073820603988</v>
      </c>
      <c r="K96" s="20">
        <v>0.93970607423384322</v>
      </c>
      <c r="L96" s="20">
        <v>-8.4241372106968554E-2</v>
      </c>
      <c r="M96" s="20">
        <v>-0.84320484160034892</v>
      </c>
      <c r="N96" s="20">
        <v>0.696897352683716</v>
      </c>
      <c r="O96" s="20">
        <f t="shared" si="1"/>
        <v>2.1163000596604258</v>
      </c>
      <c r="Q96" s="20"/>
      <c r="R96" s="20"/>
      <c r="S96" s="20"/>
      <c r="T96" s="20"/>
    </row>
    <row r="97" spans="1:20" x14ac:dyDescent="0.25">
      <c r="A97" s="18" t="s">
        <v>724</v>
      </c>
      <c r="B97" s="18" t="s">
        <v>254</v>
      </c>
      <c r="C97" s="18" t="s">
        <v>52</v>
      </c>
      <c r="D97" s="18">
        <v>34</v>
      </c>
      <c r="E97" s="21">
        <f>IFERROR(VLOOKUP(A97, 'Team Distribution'!$B$2:$M$150, 12, FALSE), 0)</f>
        <v>0</v>
      </c>
      <c r="F97" s="20">
        <v>1.1095535206116995</v>
      </c>
      <c r="G97" s="20">
        <v>-0.28532918350567366</v>
      </c>
      <c r="H97" s="20">
        <v>-0.18653973448501338</v>
      </c>
      <c r="I97" s="20">
        <v>-9.1922782946461362E-2</v>
      </c>
      <c r="J97" s="20">
        <v>0.97396269004985603</v>
      </c>
      <c r="K97" s="20">
        <v>0.24356299153989475</v>
      </c>
      <c r="L97" s="20">
        <v>0.18466791535024929</v>
      </c>
      <c r="M97" s="20">
        <v>0.57349861896345222</v>
      </c>
      <c r="N97" s="20">
        <v>-0.46815294982158945</v>
      </c>
      <c r="O97" s="20">
        <f t="shared" si="1"/>
        <v>2.0533010857564142</v>
      </c>
      <c r="Q97" s="20"/>
      <c r="R97" s="20"/>
      <c r="S97" s="20"/>
      <c r="T97" s="20"/>
    </row>
    <row r="98" spans="1:20" x14ac:dyDescent="0.25">
      <c r="A98" s="18" t="s">
        <v>938</v>
      </c>
      <c r="B98" s="18" t="s">
        <v>218</v>
      </c>
      <c r="C98" s="18" t="s">
        <v>52</v>
      </c>
      <c r="D98" s="18">
        <v>24</v>
      </c>
      <c r="E98" s="21">
        <f>IFERROR(VLOOKUP(A98, 'Team Distribution'!$B$2:$M$150, 12, FALSE), 0)</f>
        <v>0</v>
      </c>
      <c r="F98" s="20">
        <v>1.0695619879823528</v>
      </c>
      <c r="G98" s="20">
        <v>-0.18037786701813799</v>
      </c>
      <c r="H98" s="20">
        <v>-0.64857633645893187</v>
      </c>
      <c r="I98" s="20">
        <v>0.26254116598321792</v>
      </c>
      <c r="J98" s="20">
        <v>-0.44128185226145533</v>
      </c>
      <c r="K98" s="20">
        <v>0.61009244209500735</v>
      </c>
      <c r="L98" s="20">
        <v>1.3753341283133804</v>
      </c>
      <c r="M98" s="20">
        <v>-8.0811959167250719E-3</v>
      </c>
      <c r="N98" s="20">
        <v>9.2652240971254659E-4</v>
      </c>
      <c r="O98" s="20">
        <f t="shared" si="1"/>
        <v>2.0401389951284208</v>
      </c>
      <c r="Q98" s="20"/>
      <c r="R98" s="20"/>
      <c r="S98" s="20"/>
      <c r="T98" s="20"/>
    </row>
    <row r="99" spans="1:20" x14ac:dyDescent="0.25">
      <c r="A99" s="18" t="s">
        <v>894</v>
      </c>
      <c r="B99" s="18" t="s">
        <v>404</v>
      </c>
      <c r="C99" s="18" t="s">
        <v>52</v>
      </c>
      <c r="D99" s="18">
        <v>26</v>
      </c>
      <c r="E99" s="21">
        <f>IFERROR(VLOOKUP(A99, 'Team Distribution'!$B$2:$M$150, 12, FALSE), 0)</f>
        <v>0</v>
      </c>
      <c r="F99" s="20">
        <v>-6.9828005054890188E-2</v>
      </c>
      <c r="G99" s="20">
        <v>1.4497750488142325</v>
      </c>
      <c r="H99" s="20">
        <v>0.22659991894889756</v>
      </c>
      <c r="I99" s="20">
        <v>-0.56331380074385262</v>
      </c>
      <c r="J99" s="20">
        <v>-0.39420762015046074</v>
      </c>
      <c r="K99" s="20">
        <v>0.75595620303020516</v>
      </c>
      <c r="L99" s="20">
        <v>0.10219752830518394</v>
      </c>
      <c r="M99" s="20">
        <v>0.19443320390762245</v>
      </c>
      <c r="N99" s="20">
        <v>0.27006155061210879</v>
      </c>
      <c r="O99" s="20">
        <f t="shared" si="1"/>
        <v>1.9716740276690468</v>
      </c>
      <c r="Q99" s="20"/>
      <c r="R99" s="20"/>
      <c r="S99" s="20"/>
      <c r="T99" s="20"/>
    </row>
    <row r="100" spans="1:20" x14ac:dyDescent="0.25">
      <c r="A100" s="18" t="s">
        <v>651</v>
      </c>
      <c r="B100" s="18" t="s">
        <v>172</v>
      </c>
      <c r="C100" s="18" t="s">
        <v>73</v>
      </c>
      <c r="D100" s="18">
        <v>23</v>
      </c>
      <c r="E100" s="21">
        <f>IFERROR(VLOOKUP(A100, 'Team Distribution'!$B$2:$M$150, 12, FALSE), 0)</f>
        <v>0</v>
      </c>
      <c r="F100" s="20">
        <v>-0.93783716751237978</v>
      </c>
      <c r="G100" s="20">
        <v>-0.73807344983960033</v>
      </c>
      <c r="H100" s="20">
        <v>-1.0076412158015804</v>
      </c>
      <c r="I100" s="20">
        <v>0.40011131459123928</v>
      </c>
      <c r="J100" s="20">
        <v>-7.2762940017782982E-2</v>
      </c>
      <c r="K100" s="20">
        <v>1.6612037189784712</v>
      </c>
      <c r="L100" s="20">
        <v>3.4382981417814795</v>
      </c>
      <c r="M100" s="20">
        <v>-0.11621193938682475</v>
      </c>
      <c r="N100" s="20">
        <v>-0.69798441315324455</v>
      </c>
      <c r="O100" s="20">
        <f t="shared" si="1"/>
        <v>1.9291020496397771</v>
      </c>
      <c r="Q100" s="20"/>
      <c r="R100" s="20"/>
      <c r="S100" s="20"/>
      <c r="T100" s="20"/>
    </row>
    <row r="101" spans="1:20" x14ac:dyDescent="0.25">
      <c r="A101" s="18" t="s">
        <v>695</v>
      </c>
      <c r="B101" s="18" t="s">
        <v>84</v>
      </c>
      <c r="C101" s="18" t="s">
        <v>31</v>
      </c>
      <c r="D101" s="18">
        <v>27</v>
      </c>
      <c r="E101" s="21">
        <f>IFERROR(VLOOKUP(A101, 'Team Distribution'!$B$2:$M$150, 12, FALSE), 0)</f>
        <v>0</v>
      </c>
      <c r="F101" s="20">
        <v>0.52826985664289949</v>
      </c>
      <c r="G101" s="20">
        <v>-0.24941368716017573</v>
      </c>
      <c r="H101" s="20">
        <v>-0.51058008794358711</v>
      </c>
      <c r="I101" s="20">
        <v>0.72362735715606008</v>
      </c>
      <c r="J101" s="20">
        <v>0.73737008479631028</v>
      </c>
      <c r="K101" s="20">
        <v>-0.24997779446083501</v>
      </c>
      <c r="L101" s="20">
        <v>0.98370559921832634</v>
      </c>
      <c r="M101" s="20">
        <v>-0.24134917269284667</v>
      </c>
      <c r="N101" s="20">
        <v>0.16015947649175477</v>
      </c>
      <c r="O101" s="20">
        <f t="shared" si="1"/>
        <v>1.8818116320479064</v>
      </c>
      <c r="Q101" s="20"/>
      <c r="R101" s="20"/>
      <c r="S101" s="20"/>
      <c r="T101" s="20"/>
    </row>
    <row r="102" spans="1:20" x14ac:dyDescent="0.25">
      <c r="A102" s="18" t="s">
        <v>604</v>
      </c>
      <c r="B102" s="18" t="s">
        <v>409</v>
      </c>
      <c r="C102" s="18" t="s">
        <v>73</v>
      </c>
      <c r="D102" s="18">
        <v>21</v>
      </c>
      <c r="E102" s="21">
        <f>IFERROR(VLOOKUP(A102, 'Team Distribution'!$B$2:$M$150, 12, FALSE), 0)</f>
        <v>3</v>
      </c>
      <c r="F102" s="20">
        <v>-0.90077111735697235</v>
      </c>
      <c r="G102" s="20">
        <v>1.2135425141309493</v>
      </c>
      <c r="H102" s="20">
        <v>-0.29421159360269838</v>
      </c>
      <c r="I102" s="20">
        <v>0.46955740749605113</v>
      </c>
      <c r="J102" s="20">
        <v>0.3120095841412503</v>
      </c>
      <c r="K102" s="20">
        <v>1.1394593469854146</v>
      </c>
      <c r="L102" s="20">
        <v>0.28492318035460701</v>
      </c>
      <c r="M102" s="20">
        <v>-1.0353736668330877</v>
      </c>
      <c r="N102" s="20">
        <v>0.66058870477175813</v>
      </c>
      <c r="O102" s="20">
        <f t="shared" si="1"/>
        <v>1.8497243600872717</v>
      </c>
      <c r="Q102" s="20"/>
      <c r="R102" s="20"/>
      <c r="S102" s="20"/>
      <c r="T102" s="20"/>
    </row>
    <row r="103" spans="1:20" x14ac:dyDescent="0.25">
      <c r="A103" s="18" t="s">
        <v>678</v>
      </c>
      <c r="B103" s="18" t="s">
        <v>153</v>
      </c>
      <c r="C103" s="18" t="s">
        <v>73</v>
      </c>
      <c r="D103" s="18">
        <v>27</v>
      </c>
      <c r="E103" s="21">
        <f>IFERROR(VLOOKUP(A103, 'Team Distribution'!$B$2:$M$150, 12, FALSE), 0)</f>
        <v>0</v>
      </c>
      <c r="F103" s="20">
        <v>1.3119841875996017</v>
      </c>
      <c r="G103" s="20">
        <v>0.79260573758828146</v>
      </c>
      <c r="H103" s="20">
        <v>0.25601847366689301</v>
      </c>
      <c r="I103" s="20">
        <v>-0.20522712856237221</v>
      </c>
      <c r="J103" s="20">
        <v>-0.61112778863536021</v>
      </c>
      <c r="K103" s="20">
        <v>0.42053769640474964</v>
      </c>
      <c r="L103" s="20">
        <v>-0.72474899039333995</v>
      </c>
      <c r="M103" s="20">
        <v>0.46307265496630967</v>
      </c>
      <c r="N103" s="20">
        <v>0.12750350951881181</v>
      </c>
      <c r="O103" s="20">
        <f t="shared" si="1"/>
        <v>1.8306183521535744</v>
      </c>
      <c r="Q103" s="20"/>
      <c r="R103" s="20"/>
      <c r="S103" s="20"/>
      <c r="T103" s="20"/>
    </row>
    <row r="104" spans="1:20" x14ac:dyDescent="0.25">
      <c r="A104" s="18" t="s">
        <v>826</v>
      </c>
      <c r="B104" s="18" t="s">
        <v>342</v>
      </c>
      <c r="C104" s="18" t="s">
        <v>38</v>
      </c>
      <c r="D104" s="18">
        <v>27</v>
      </c>
      <c r="E104" s="21">
        <f>IFERROR(VLOOKUP(A104, 'Team Distribution'!$B$2:$M$150, 12, FALSE), 0)</f>
        <v>0</v>
      </c>
      <c r="F104" s="20">
        <v>-0.14379366643878719</v>
      </c>
      <c r="G104" s="20">
        <v>-0.56816005422672167</v>
      </c>
      <c r="H104" s="20">
        <v>0.44639836524803772</v>
      </c>
      <c r="I104" s="20">
        <v>0.22472444693993102</v>
      </c>
      <c r="J104" s="20">
        <v>1.0079025199257237</v>
      </c>
      <c r="K104" s="20">
        <v>1.7440064418813104</v>
      </c>
      <c r="L104" s="20">
        <v>-0.61968615520903658</v>
      </c>
      <c r="M104" s="20">
        <v>-0.86828471617864067</v>
      </c>
      <c r="N104" s="20">
        <v>0.52776463611101854</v>
      </c>
      <c r="O104" s="20">
        <f t="shared" si="1"/>
        <v>1.7508718180528353</v>
      </c>
      <c r="Q104" s="20"/>
      <c r="R104" s="20"/>
      <c r="S104" s="20"/>
      <c r="T104" s="20"/>
    </row>
    <row r="105" spans="1:20" x14ac:dyDescent="0.25">
      <c r="A105" s="18" t="s">
        <v>891</v>
      </c>
      <c r="B105" s="18" t="s">
        <v>204</v>
      </c>
      <c r="C105" s="18" t="s">
        <v>52</v>
      </c>
      <c r="D105" s="18">
        <v>22</v>
      </c>
      <c r="E105" s="21">
        <f>IFERROR(VLOOKUP(A105, 'Team Distribution'!$B$2:$M$150, 12, FALSE), 0)</f>
        <v>7</v>
      </c>
      <c r="F105" s="20">
        <v>0.31949759858527976</v>
      </c>
      <c r="G105" s="20">
        <v>3.9747296783641098E-2</v>
      </c>
      <c r="H105" s="20">
        <v>-0.33158336553591644</v>
      </c>
      <c r="I105" s="20">
        <v>0.768055093149976</v>
      </c>
      <c r="J105" s="20">
        <v>0.13454765687832276</v>
      </c>
      <c r="K105" s="20">
        <v>3.9260223819762054E-2</v>
      </c>
      <c r="L105" s="20">
        <v>0.29355459824568725</v>
      </c>
      <c r="M105" s="20">
        <v>-0.10299179070619847</v>
      </c>
      <c r="N105" s="20">
        <v>0.56275951397594937</v>
      </c>
      <c r="O105" s="20">
        <f t="shared" si="1"/>
        <v>1.7228468251965032</v>
      </c>
      <c r="Q105" s="20"/>
      <c r="R105" s="20"/>
      <c r="S105" s="20"/>
      <c r="T105" s="20"/>
    </row>
    <row r="106" spans="1:20" x14ac:dyDescent="0.25">
      <c r="A106" s="18" t="s">
        <v>923</v>
      </c>
      <c r="B106" s="18" t="s">
        <v>467</v>
      </c>
      <c r="C106" s="18" t="s">
        <v>52</v>
      </c>
      <c r="D106" s="18">
        <v>24</v>
      </c>
      <c r="E106" s="21">
        <f>IFERROR(VLOOKUP(A106, 'Team Distribution'!$B$2:$M$150, 12, FALSE), 0)</f>
        <v>0</v>
      </c>
      <c r="F106" s="20">
        <v>1.3219404599925864</v>
      </c>
      <c r="G106" s="20">
        <v>-0.96433239775079005</v>
      </c>
      <c r="H106" s="20">
        <v>9.2485938092351228E-2</v>
      </c>
      <c r="I106" s="20">
        <v>0.31087715901908325</v>
      </c>
      <c r="J106" s="20">
        <v>-0.54196840427663817</v>
      </c>
      <c r="K106" s="20">
        <v>0.29810606453916777</v>
      </c>
      <c r="L106" s="20">
        <v>0.33199782554013163</v>
      </c>
      <c r="M106" s="20">
        <v>0.47926114895971988</v>
      </c>
      <c r="N106" s="20">
        <v>0.38880693965788565</v>
      </c>
      <c r="O106" s="20">
        <f t="shared" si="1"/>
        <v>1.7171747337734975</v>
      </c>
      <c r="Q106" s="20"/>
      <c r="R106" s="20"/>
      <c r="S106" s="20"/>
      <c r="T106" s="20"/>
    </row>
    <row r="107" spans="1:20" x14ac:dyDescent="0.25">
      <c r="A107" s="18" t="s">
        <v>610</v>
      </c>
      <c r="B107" s="18" t="s">
        <v>110</v>
      </c>
      <c r="C107" s="18" t="s">
        <v>27</v>
      </c>
      <c r="D107" s="18">
        <v>30</v>
      </c>
      <c r="E107" s="21">
        <f>IFERROR(VLOOKUP(A107, 'Team Distribution'!$B$2:$M$150, 12, FALSE), 0)</f>
        <v>0</v>
      </c>
      <c r="F107" s="20">
        <v>1.0651715833912807</v>
      </c>
      <c r="G107" s="20">
        <v>-0.66763506968824859</v>
      </c>
      <c r="H107" s="20">
        <v>-0.30526173208437257</v>
      </c>
      <c r="I107" s="20">
        <v>1.2935561546347139</v>
      </c>
      <c r="J107" s="20">
        <v>0.43878232966623298</v>
      </c>
      <c r="K107" s="20">
        <v>1.103537035610376</v>
      </c>
      <c r="L107" s="20">
        <v>-0.25565179278880018</v>
      </c>
      <c r="M107" s="20">
        <v>-1.1145859820552753</v>
      </c>
      <c r="N107" s="20">
        <v>0.13848116119519605</v>
      </c>
      <c r="O107" s="20">
        <f t="shared" si="1"/>
        <v>1.6963936878811028</v>
      </c>
      <c r="Q107" s="20"/>
      <c r="R107" s="20"/>
      <c r="S107" s="20"/>
      <c r="T107" s="20"/>
    </row>
    <row r="108" spans="1:20" x14ac:dyDescent="0.25">
      <c r="A108" s="18" t="s">
        <v>592</v>
      </c>
      <c r="B108" s="18" t="s">
        <v>466</v>
      </c>
      <c r="C108" s="18" t="s">
        <v>52</v>
      </c>
      <c r="D108" s="18">
        <v>23</v>
      </c>
      <c r="E108" s="21">
        <f>IFERROR(VLOOKUP(A108, 'Team Distribution'!$B$2:$M$150, 12, FALSE), 0)</f>
        <v>0</v>
      </c>
      <c r="F108" s="20">
        <v>-0.70686980847924141</v>
      </c>
      <c r="G108" s="20">
        <v>4.9969827610349106E-2</v>
      </c>
      <c r="H108" s="20">
        <v>0.25441692031982499</v>
      </c>
      <c r="I108" s="20">
        <v>0.56176398001476502</v>
      </c>
      <c r="J108" s="20">
        <v>-3.3305173966169034E-2</v>
      </c>
      <c r="K108" s="20">
        <v>1.1449262321907323</v>
      </c>
      <c r="L108" s="20">
        <v>1.3083269388392649</v>
      </c>
      <c r="M108" s="20">
        <v>-1.0131526617116347</v>
      </c>
      <c r="N108" s="20">
        <v>8.5031218722961294E-2</v>
      </c>
      <c r="O108" s="20">
        <f t="shared" si="1"/>
        <v>1.6511074735408524</v>
      </c>
      <c r="Q108" s="20"/>
      <c r="R108" s="20"/>
      <c r="S108" s="20"/>
      <c r="T108" s="20"/>
    </row>
    <row r="109" spans="1:20" x14ac:dyDescent="0.25">
      <c r="A109" s="18" t="s">
        <v>852</v>
      </c>
      <c r="B109" s="18" t="s">
        <v>343</v>
      </c>
      <c r="C109" s="18" t="s">
        <v>31</v>
      </c>
      <c r="D109" s="18">
        <v>28</v>
      </c>
      <c r="E109" s="21">
        <f>IFERROR(VLOOKUP(A109, 'Team Distribution'!$B$2:$M$150, 12, FALSE), 0)</f>
        <v>0</v>
      </c>
      <c r="F109" s="20">
        <v>0.88195375670795784</v>
      </c>
      <c r="G109" s="20">
        <v>-0.40425376409051794</v>
      </c>
      <c r="H109" s="20">
        <v>-0.13492350814458853</v>
      </c>
      <c r="I109" s="20">
        <v>-0.46563140845194023</v>
      </c>
      <c r="J109" s="20">
        <v>0.2511787815664186</v>
      </c>
      <c r="K109" s="20">
        <v>-9.0312973236260127E-2</v>
      </c>
      <c r="L109" s="20">
        <v>1.1913080994785359</v>
      </c>
      <c r="M109" s="20">
        <v>0.48698163919607407</v>
      </c>
      <c r="N109" s="20">
        <v>-0.10423909518130692</v>
      </c>
      <c r="O109" s="20">
        <f t="shared" si="1"/>
        <v>1.6120615278443724</v>
      </c>
      <c r="Q109" s="20"/>
      <c r="R109" s="20"/>
      <c r="S109" s="20"/>
      <c r="T109" s="20"/>
    </row>
    <row r="110" spans="1:20" x14ac:dyDescent="0.25">
      <c r="A110" s="18" t="s">
        <v>889</v>
      </c>
      <c r="B110" s="18" t="s">
        <v>189</v>
      </c>
      <c r="C110" s="18" t="s">
        <v>31</v>
      </c>
      <c r="D110" s="18">
        <v>25</v>
      </c>
      <c r="E110" s="21">
        <f>IFERROR(VLOOKUP(A110, 'Team Distribution'!$B$2:$M$150, 12, FALSE), 0)</f>
        <v>3</v>
      </c>
      <c r="F110" s="20">
        <v>0.41273773382114132</v>
      </c>
      <c r="G110" s="20">
        <v>0.66092126177257349</v>
      </c>
      <c r="H110" s="20">
        <v>5.2669673586635282E-2</v>
      </c>
      <c r="I110" s="20">
        <v>0.24275574338998784</v>
      </c>
      <c r="J110" s="20">
        <v>0.82725034053007129</v>
      </c>
      <c r="K110" s="20">
        <v>0.68628802795810007</v>
      </c>
      <c r="L110" s="20">
        <v>-0.96239130798281969</v>
      </c>
      <c r="M110" s="20">
        <v>-1.3893762309190434</v>
      </c>
      <c r="N110" s="20">
        <v>1.0653955360874459</v>
      </c>
      <c r="O110" s="20">
        <f t="shared" si="1"/>
        <v>1.5962507782440918</v>
      </c>
      <c r="Q110" s="20"/>
      <c r="R110" s="20"/>
      <c r="S110" s="20"/>
      <c r="T110" s="20"/>
    </row>
    <row r="111" spans="1:20" x14ac:dyDescent="0.25">
      <c r="A111" s="18" t="s">
        <v>782</v>
      </c>
      <c r="B111" s="18" t="s">
        <v>353</v>
      </c>
      <c r="C111" s="18" t="s">
        <v>27</v>
      </c>
      <c r="D111" s="18">
        <v>25</v>
      </c>
      <c r="E111" s="21">
        <f>IFERROR(VLOOKUP(A111, 'Team Distribution'!$B$2:$M$150, 12, FALSE), 0)</f>
        <v>0</v>
      </c>
      <c r="F111" s="20">
        <v>0.93002080384721919</v>
      </c>
      <c r="G111" s="20">
        <v>-1.0168462691408622</v>
      </c>
      <c r="H111" s="20">
        <v>-1.8121780024254894E-2</v>
      </c>
      <c r="I111" s="20">
        <v>0.17950556571591683</v>
      </c>
      <c r="J111" s="20">
        <v>6.8349931475124807E-3</v>
      </c>
      <c r="K111" s="20">
        <v>1.4577935753898672</v>
      </c>
      <c r="L111" s="20">
        <v>0.1479451425321153</v>
      </c>
      <c r="M111" s="20">
        <v>0.42049681154390872</v>
      </c>
      <c r="N111" s="20">
        <v>-0.52244301132924642</v>
      </c>
      <c r="O111" s="20">
        <f t="shared" si="1"/>
        <v>1.5851858316821761</v>
      </c>
      <c r="Q111" s="20"/>
      <c r="R111" s="20"/>
      <c r="S111" s="20"/>
      <c r="T111" s="20"/>
    </row>
    <row r="112" spans="1:20" x14ac:dyDescent="0.25">
      <c r="A112" s="18" t="s">
        <v>970</v>
      </c>
      <c r="B112" s="18" t="s">
        <v>197</v>
      </c>
      <c r="C112" s="18" t="s">
        <v>52</v>
      </c>
      <c r="D112" s="18">
        <v>31</v>
      </c>
      <c r="E112" s="21">
        <f>IFERROR(VLOOKUP(A112, 'Team Distribution'!$B$2:$M$150, 12, FALSE), 0)</f>
        <v>0</v>
      </c>
      <c r="F112" s="20">
        <v>0.39523494313201224</v>
      </c>
      <c r="G112" s="20">
        <v>-0.15448078892381106</v>
      </c>
      <c r="H112" s="20">
        <v>0.84687725602179376</v>
      </c>
      <c r="I112" s="20">
        <v>8.7150562681649238E-2</v>
      </c>
      <c r="J112" s="20">
        <v>-2.0027826447683365E-2</v>
      </c>
      <c r="K112" s="20">
        <v>0.2622634737110745</v>
      </c>
      <c r="L112" s="20">
        <v>0.37280348579680461</v>
      </c>
      <c r="M112" s="20">
        <v>-0.57812172875562884</v>
      </c>
      <c r="N112" s="20">
        <v>0.30397583301210696</v>
      </c>
      <c r="O112" s="20">
        <f t="shared" si="1"/>
        <v>1.515675210228318</v>
      </c>
      <c r="Q112" s="20"/>
      <c r="R112" s="20"/>
      <c r="S112" s="20"/>
      <c r="T112" s="20"/>
    </row>
    <row r="113" spans="1:20" x14ac:dyDescent="0.25">
      <c r="A113" s="18" t="s">
        <v>742</v>
      </c>
      <c r="B113" s="18" t="s">
        <v>129</v>
      </c>
      <c r="C113" s="18" t="s">
        <v>38</v>
      </c>
      <c r="D113" s="18">
        <v>23</v>
      </c>
      <c r="E113" s="21">
        <f>IFERROR(VLOOKUP(A113, 'Team Distribution'!$B$2:$M$150, 12, FALSE), 0)</f>
        <v>0</v>
      </c>
      <c r="F113" s="20">
        <v>1.7034874330258807</v>
      </c>
      <c r="G113" s="20">
        <v>-0.56816005422672167</v>
      </c>
      <c r="H113" s="20">
        <v>-1.0713268919274168</v>
      </c>
      <c r="I113" s="20">
        <v>0.6082950672532772</v>
      </c>
      <c r="J113" s="20">
        <v>-0.22065775132813373</v>
      </c>
      <c r="K113" s="20">
        <v>-5.2993794897065488E-2</v>
      </c>
      <c r="L113" s="20">
        <v>0.67923479361370798</v>
      </c>
      <c r="M113" s="20">
        <v>-0.22186197134685609</v>
      </c>
      <c r="N113" s="20">
        <v>0.61322614639323592</v>
      </c>
      <c r="O113" s="20">
        <f t="shared" si="1"/>
        <v>1.469242976559908</v>
      </c>
      <c r="Q113" s="20"/>
      <c r="R113" s="20"/>
      <c r="S113" s="20"/>
      <c r="T113" s="20"/>
    </row>
    <row r="114" spans="1:20" x14ac:dyDescent="0.25">
      <c r="A114" s="18" t="s">
        <v>1024</v>
      </c>
      <c r="B114" s="18" t="s">
        <v>158</v>
      </c>
      <c r="C114" s="18" t="s">
        <v>38</v>
      </c>
      <c r="D114" s="18">
        <v>28</v>
      </c>
      <c r="E114" s="21">
        <f>IFERROR(VLOOKUP(A114, 'Team Distribution'!$B$2:$M$150, 12, FALSE), 0)</f>
        <v>0</v>
      </c>
      <c r="F114" s="20">
        <v>0.72304565732921933</v>
      </c>
      <c r="G114" s="20">
        <v>-0.56816005422672167</v>
      </c>
      <c r="H114" s="20">
        <v>6.5869371059653056E-2</v>
      </c>
      <c r="I114" s="20">
        <v>0.87091776021009337</v>
      </c>
      <c r="J114" s="20">
        <v>-0.3876946592310328</v>
      </c>
      <c r="K114" s="20">
        <v>0.35099255031424853</v>
      </c>
      <c r="L114" s="20">
        <v>0.58033218329725533</v>
      </c>
      <c r="M114" s="20">
        <v>2.8290772584431304E-2</v>
      </c>
      <c r="N114" s="20">
        <v>-0.34062502556080482</v>
      </c>
      <c r="O114" s="20">
        <f t="shared" si="1"/>
        <v>1.3229685557763418</v>
      </c>
      <c r="Q114" s="20"/>
      <c r="R114" s="20"/>
      <c r="S114" s="20"/>
      <c r="T114" s="20"/>
    </row>
    <row r="115" spans="1:20" x14ac:dyDescent="0.25">
      <c r="A115" s="18" t="s">
        <v>707</v>
      </c>
      <c r="B115" s="18" t="s">
        <v>169</v>
      </c>
      <c r="C115" s="18" t="s">
        <v>38</v>
      </c>
      <c r="D115" s="18">
        <v>24</v>
      </c>
      <c r="E115" s="21">
        <f>IFERROR(VLOOKUP(A115, 'Team Distribution'!$B$2:$M$150, 12, FALSE), 0)</f>
        <v>2</v>
      </c>
      <c r="F115" s="20">
        <v>-0.1887164752606533</v>
      </c>
      <c r="G115" s="20">
        <v>-0.56816005422672167</v>
      </c>
      <c r="H115" s="20">
        <v>-3.4177606301891608</v>
      </c>
      <c r="I115" s="20">
        <v>2.3181971659612439</v>
      </c>
      <c r="J115" s="20">
        <v>-0.13485112055609652</v>
      </c>
      <c r="K115" s="20">
        <v>2.9929154481138482</v>
      </c>
      <c r="L115" s="20">
        <v>0.48390213823871392</v>
      </c>
      <c r="M115" s="20">
        <v>-1.0430409555138158</v>
      </c>
      <c r="N115" s="20">
        <v>0.82910162513904551</v>
      </c>
      <c r="O115" s="20">
        <f t="shared" si="1"/>
        <v>1.2715871417064035</v>
      </c>
      <c r="Q115" s="20"/>
      <c r="R115" s="20"/>
      <c r="S115" s="20"/>
      <c r="T115" s="20"/>
    </row>
    <row r="116" spans="1:20" x14ac:dyDescent="0.25">
      <c r="A116" s="18" t="s">
        <v>854</v>
      </c>
      <c r="B116" s="18" t="s">
        <v>49</v>
      </c>
      <c r="C116" s="18" t="s">
        <v>31</v>
      </c>
      <c r="D116" s="18">
        <v>36</v>
      </c>
      <c r="E116" s="21">
        <f>IFERROR(VLOOKUP(A116, 'Team Distribution'!$B$2:$M$150, 12, FALSE), 0)</f>
        <v>0</v>
      </c>
      <c r="F116" s="20">
        <v>0.92110356678668159</v>
      </c>
      <c r="G116" s="20">
        <v>-1.5694884369824209</v>
      </c>
      <c r="H116" s="20">
        <v>-1.1732549503024354</v>
      </c>
      <c r="I116" s="20">
        <v>1.7226166009737296</v>
      </c>
      <c r="J116" s="20">
        <v>-0.71871624316147675</v>
      </c>
      <c r="K116" s="20">
        <v>2.0626639562287208</v>
      </c>
      <c r="L116" s="20">
        <v>0.56285155107177964</v>
      </c>
      <c r="M116" s="20">
        <v>-0.13519758726826542</v>
      </c>
      <c r="N116" s="20">
        <v>-0.42417246125737423</v>
      </c>
      <c r="O116" s="20">
        <f t="shared" si="1"/>
        <v>1.2484059960889387</v>
      </c>
      <c r="Q116" s="20"/>
      <c r="R116" s="20"/>
      <c r="S116" s="20"/>
      <c r="T116" s="20"/>
    </row>
    <row r="117" spans="1:20" x14ac:dyDescent="0.25">
      <c r="A117" s="18" t="s">
        <v>648</v>
      </c>
      <c r="B117" s="18" t="s">
        <v>293</v>
      </c>
      <c r="C117" s="18" t="s">
        <v>31</v>
      </c>
      <c r="D117" s="18">
        <v>22</v>
      </c>
      <c r="E117" s="21">
        <f>IFERROR(VLOOKUP(A117, 'Team Distribution'!$B$2:$M$150, 12, FALSE), 0)</f>
        <v>5</v>
      </c>
      <c r="F117" s="20">
        <v>1.1280885744032827</v>
      </c>
      <c r="G117" s="20">
        <v>0.6213328752132018</v>
      </c>
      <c r="H117" s="20">
        <v>0.29103347187951645</v>
      </c>
      <c r="I117" s="20">
        <v>-0.23627436079896863</v>
      </c>
      <c r="J117" s="20">
        <v>0.11815862158753841</v>
      </c>
      <c r="K117" s="20">
        <v>-0.45721621547885444</v>
      </c>
      <c r="L117" s="20">
        <v>-0.59332019640911426</v>
      </c>
      <c r="M117" s="20">
        <v>-0.13426233100901816</v>
      </c>
      <c r="N117" s="20">
        <v>0.50987109100820804</v>
      </c>
      <c r="O117" s="20">
        <f t="shared" si="1"/>
        <v>1.2474115303957918</v>
      </c>
      <c r="Q117" s="20"/>
      <c r="R117" s="20"/>
      <c r="S117" s="20"/>
      <c r="T117" s="20"/>
    </row>
    <row r="118" spans="1:20" x14ac:dyDescent="0.25">
      <c r="A118" s="18" t="s">
        <v>951</v>
      </c>
      <c r="B118" s="18" t="s">
        <v>236</v>
      </c>
      <c r="C118" s="18" t="s">
        <v>31</v>
      </c>
      <c r="D118" s="18">
        <v>24</v>
      </c>
      <c r="E118" s="21">
        <f>IFERROR(VLOOKUP(A118, 'Team Distribution'!$B$2:$M$150, 12, FALSE), 0)</f>
        <v>0</v>
      </c>
      <c r="F118" s="20">
        <v>-7.0400772845380613E-2</v>
      </c>
      <c r="G118" s="20">
        <v>1.1929891771305274</v>
      </c>
      <c r="H118" s="20">
        <v>0.18171064606860182</v>
      </c>
      <c r="I118" s="20">
        <v>1.1273931828222723</v>
      </c>
      <c r="J118" s="20">
        <v>-0.12091107538237718</v>
      </c>
      <c r="K118" s="20">
        <v>-0.52064768187011401</v>
      </c>
      <c r="L118" s="20">
        <v>-0.4991694026403119</v>
      </c>
      <c r="M118" s="20">
        <v>-0.5883292448736358</v>
      </c>
      <c r="N118" s="20">
        <v>0.49277570367325307</v>
      </c>
      <c r="O118" s="20">
        <f t="shared" si="1"/>
        <v>1.1954105320828348</v>
      </c>
      <c r="Q118" s="20"/>
      <c r="R118" s="20"/>
      <c r="S118" s="20"/>
      <c r="T118" s="20"/>
    </row>
    <row r="119" spans="1:20" x14ac:dyDescent="0.25">
      <c r="A119" s="18" t="s">
        <v>924</v>
      </c>
      <c r="B119" s="18" t="s">
        <v>137</v>
      </c>
      <c r="C119" s="18" t="s">
        <v>27</v>
      </c>
      <c r="D119" s="18">
        <v>20</v>
      </c>
      <c r="E119" s="21">
        <f>IFERROR(VLOOKUP(A119, 'Team Distribution'!$B$2:$M$150, 12, FALSE), 0)</f>
        <v>0</v>
      </c>
      <c r="F119" s="20">
        <v>-0.19011189613687582</v>
      </c>
      <c r="G119" s="20">
        <v>0.52663189909741781</v>
      </c>
      <c r="H119" s="20">
        <v>-0.90373716506260737</v>
      </c>
      <c r="I119" s="20">
        <v>0.18841059197693691</v>
      </c>
      <c r="J119" s="20">
        <v>-0.40400496916086909</v>
      </c>
      <c r="K119" s="20">
        <v>1.1431244426344449</v>
      </c>
      <c r="L119" s="20">
        <v>1.2488294791829437</v>
      </c>
      <c r="M119" s="20">
        <v>-0.88799120287078714</v>
      </c>
      <c r="N119" s="20">
        <v>0.44323695629186888</v>
      </c>
      <c r="O119" s="20">
        <f t="shared" si="1"/>
        <v>1.1643881359524728</v>
      </c>
      <c r="Q119" s="20"/>
      <c r="R119" s="20"/>
      <c r="S119" s="20"/>
      <c r="T119" s="20"/>
    </row>
    <row r="120" spans="1:20" x14ac:dyDescent="0.25">
      <c r="A120" s="18" t="s">
        <v>940</v>
      </c>
      <c r="B120" s="18" t="s">
        <v>51</v>
      </c>
      <c r="C120" s="18" t="s">
        <v>52</v>
      </c>
      <c r="D120" s="18">
        <v>27</v>
      </c>
      <c r="E120" s="21">
        <f>IFERROR(VLOOKUP(A120, 'Team Distribution'!$B$2:$M$150, 12, FALSE), 0)</f>
        <v>0</v>
      </c>
      <c r="F120" s="20">
        <v>-0.7513839004044468</v>
      </c>
      <c r="G120" s="20">
        <v>0.16945985460698029</v>
      </c>
      <c r="H120" s="20">
        <v>-0.33853507369502417</v>
      </c>
      <c r="I120" s="20">
        <v>1.7631052164521914</v>
      </c>
      <c r="J120" s="20">
        <v>-0.12584426273137211</v>
      </c>
      <c r="K120" s="20">
        <v>0.24356299153989475</v>
      </c>
      <c r="L120" s="20">
        <v>0.87922320624540939</v>
      </c>
      <c r="M120" s="20">
        <v>-0.5075397869365067</v>
      </c>
      <c r="N120" s="20">
        <v>-0.22693931877581822</v>
      </c>
      <c r="O120" s="20">
        <f t="shared" si="1"/>
        <v>1.1051089263013079</v>
      </c>
      <c r="Q120" s="20"/>
      <c r="R120" s="20"/>
      <c r="S120" s="20"/>
      <c r="T120" s="20"/>
    </row>
    <row r="121" spans="1:20" x14ac:dyDescent="0.25">
      <c r="A121" s="18" t="s">
        <v>986</v>
      </c>
      <c r="B121" s="18" t="s">
        <v>454</v>
      </c>
      <c r="C121" s="18" t="s">
        <v>38</v>
      </c>
      <c r="D121" s="18">
        <v>25</v>
      </c>
      <c r="E121" s="21">
        <f>IFERROR(VLOOKUP(A121, 'Team Distribution'!$B$2:$M$150, 12, FALSE), 0)</f>
        <v>6</v>
      </c>
      <c r="F121" s="20">
        <v>0.25022420800121575</v>
      </c>
      <c r="G121" s="20">
        <v>-0.56816005422672167</v>
      </c>
      <c r="H121" s="20">
        <v>0.89557845630693378</v>
      </c>
      <c r="I121" s="20">
        <v>1.0096758749197912</v>
      </c>
      <c r="J121" s="20">
        <v>-0.46536555019653619</v>
      </c>
      <c r="K121" s="20">
        <v>-0.33750856850625327</v>
      </c>
      <c r="L121" s="20">
        <v>-9.2892390537375538E-2</v>
      </c>
      <c r="M121" s="20">
        <v>-0.17685785620033925</v>
      </c>
      <c r="N121" s="20">
        <v>0.50963307074351727</v>
      </c>
      <c r="O121" s="20">
        <f t="shared" si="1"/>
        <v>1.0243271903042319</v>
      </c>
      <c r="Q121" s="20"/>
      <c r="R121" s="20"/>
      <c r="S121" s="20"/>
      <c r="T121" s="20"/>
    </row>
    <row r="122" spans="1:20" x14ac:dyDescent="0.25">
      <c r="A122" s="18" t="s">
        <v>593</v>
      </c>
      <c r="B122" s="18" t="s">
        <v>91</v>
      </c>
      <c r="C122" s="18" t="s">
        <v>52</v>
      </c>
      <c r="D122" s="18">
        <v>28</v>
      </c>
      <c r="E122" s="21">
        <f>IFERROR(VLOOKUP(A122, 'Team Distribution'!$B$2:$M$150, 12, FALSE), 0)</f>
        <v>0</v>
      </c>
      <c r="F122" s="20">
        <v>-0.68884684048441669</v>
      </c>
      <c r="G122" s="20">
        <v>0.4885164000761224</v>
      </c>
      <c r="H122" s="20">
        <v>-0.35191979423952796</v>
      </c>
      <c r="I122" s="20">
        <v>-0.34488114650082297</v>
      </c>
      <c r="J122" s="20">
        <v>0.48451137925477145</v>
      </c>
      <c r="K122" s="20">
        <v>1.017295441372434</v>
      </c>
      <c r="L122" s="20">
        <v>1.0570499783113314</v>
      </c>
      <c r="M122" s="20">
        <v>-0.86689226183849455</v>
      </c>
      <c r="N122" s="20">
        <v>0.20853232541452127</v>
      </c>
      <c r="O122" s="20">
        <f t="shared" si="1"/>
        <v>1.0033654813659183</v>
      </c>
      <c r="Q122" s="20"/>
      <c r="R122" s="20"/>
      <c r="S122" s="20"/>
      <c r="T122" s="20"/>
    </row>
    <row r="123" spans="1:20" x14ac:dyDescent="0.25">
      <c r="A123" s="18" t="s">
        <v>881</v>
      </c>
      <c r="B123" s="18" t="s">
        <v>397</v>
      </c>
      <c r="C123" s="18" t="s">
        <v>52</v>
      </c>
      <c r="D123" s="18">
        <v>26</v>
      </c>
      <c r="E123" s="21">
        <f>IFERROR(VLOOKUP(A123, 'Team Distribution'!$B$2:$M$150, 12, FALSE), 0)</f>
        <v>0</v>
      </c>
      <c r="F123" s="20">
        <v>0.28216837345904588</v>
      </c>
      <c r="G123" s="20">
        <v>-0.62642096209016418</v>
      </c>
      <c r="H123" s="20">
        <v>-1.4283793218937666</v>
      </c>
      <c r="I123" s="20">
        <v>0.66131310852910685</v>
      </c>
      <c r="J123" s="20">
        <v>-0.51310023202053678</v>
      </c>
      <c r="K123" s="20">
        <v>0.74754098605317421</v>
      </c>
      <c r="L123" s="20">
        <v>1.7722228659677575</v>
      </c>
      <c r="M123" s="20">
        <v>0.57349861896345222</v>
      </c>
      <c r="N123" s="20">
        <v>-0.51272503381917756</v>
      </c>
      <c r="O123" s="20">
        <f t="shared" si="1"/>
        <v>0.95611840314889163</v>
      </c>
      <c r="Q123" s="20"/>
      <c r="R123" s="20"/>
      <c r="S123" s="20"/>
      <c r="T123" s="20"/>
    </row>
    <row r="124" spans="1:20" x14ac:dyDescent="0.25">
      <c r="A124" s="18" t="s">
        <v>880</v>
      </c>
      <c r="B124" s="18" t="s">
        <v>37</v>
      </c>
      <c r="C124" s="18" t="s">
        <v>38</v>
      </c>
      <c r="D124" s="18">
        <v>24</v>
      </c>
      <c r="E124" s="21">
        <f>IFERROR(VLOOKUP(A124, 'Team Distribution'!$B$2:$M$150, 12, FALSE), 0)</f>
        <v>0</v>
      </c>
      <c r="F124" s="20">
        <v>0.37956760605833445</v>
      </c>
      <c r="G124" s="20">
        <v>-0.56816005422672167</v>
      </c>
      <c r="H124" s="20">
        <v>-0.614747398609367</v>
      </c>
      <c r="I124" s="20">
        <v>0.50304740958438299</v>
      </c>
      <c r="J124" s="20">
        <v>-0.13485112055609652</v>
      </c>
      <c r="K124" s="20">
        <v>1.5518665947686121</v>
      </c>
      <c r="L124" s="20">
        <v>0.32318539647447841</v>
      </c>
      <c r="M124" s="20">
        <v>-0.9290694950778321</v>
      </c>
      <c r="N124" s="20">
        <v>0.41031060204897563</v>
      </c>
      <c r="O124" s="20">
        <f t="shared" si="1"/>
        <v>0.92114954046476649</v>
      </c>
      <c r="Q124" s="20"/>
      <c r="R124" s="20"/>
      <c r="S124" s="20"/>
      <c r="T124" s="20"/>
    </row>
    <row r="125" spans="1:20" x14ac:dyDescent="0.25">
      <c r="A125" s="18" t="s">
        <v>637</v>
      </c>
      <c r="B125" s="18" t="s">
        <v>284</v>
      </c>
      <c r="C125" s="18" t="s">
        <v>52</v>
      </c>
      <c r="D125" s="18">
        <v>24</v>
      </c>
      <c r="E125" s="21">
        <f>IFERROR(VLOOKUP(A125, 'Team Distribution'!$B$2:$M$150, 12, FALSE), 0)</f>
        <v>0</v>
      </c>
      <c r="F125" s="20">
        <v>0.59063641238857723</v>
      </c>
      <c r="G125" s="20">
        <v>-1.5447449813561003</v>
      </c>
      <c r="H125" s="20">
        <v>0.1523992085634012</v>
      </c>
      <c r="I125" s="20">
        <v>0.91053118690807422</v>
      </c>
      <c r="J125" s="20">
        <v>-0.45393053749213408</v>
      </c>
      <c r="K125" s="20">
        <v>-0.11829133847242271</v>
      </c>
      <c r="L125" s="20">
        <v>1.0750903754774392</v>
      </c>
      <c r="M125" s="20">
        <v>0.69653621372852947</v>
      </c>
      <c r="N125" s="20">
        <v>-0.40389968587701425</v>
      </c>
      <c r="O125" s="20">
        <f t="shared" si="1"/>
        <v>0.90432685386834999</v>
      </c>
      <c r="Q125" s="20"/>
      <c r="R125" s="20"/>
      <c r="S125" s="20"/>
      <c r="T125" s="20"/>
    </row>
    <row r="126" spans="1:20" x14ac:dyDescent="0.25">
      <c r="A126" s="18" t="s">
        <v>850</v>
      </c>
      <c r="B126" s="18" t="s">
        <v>402</v>
      </c>
      <c r="C126" s="18" t="s">
        <v>73</v>
      </c>
      <c r="D126" s="18">
        <v>31</v>
      </c>
      <c r="E126" s="21">
        <f>IFERROR(VLOOKUP(A126, 'Team Distribution'!$B$2:$M$150, 12, FALSE), 0)</f>
        <v>0</v>
      </c>
      <c r="F126" s="20">
        <v>-0.5077605792894182</v>
      </c>
      <c r="G126" s="20">
        <v>-0.40309872911262912</v>
      </c>
      <c r="H126" s="20">
        <v>-0.6535323032159055</v>
      </c>
      <c r="I126" s="20">
        <v>1.4435388604860404</v>
      </c>
      <c r="J126" s="20">
        <v>1.0958054666874291</v>
      </c>
      <c r="K126" s="20">
        <v>1.2734955869241826</v>
      </c>
      <c r="L126" s="20">
        <v>-0.26876801005555728</v>
      </c>
      <c r="M126" s="20">
        <v>-0.72174536692158575</v>
      </c>
      <c r="N126" s="20">
        <v>-0.43693963839607231</v>
      </c>
      <c r="O126" s="20">
        <f t="shared" si="1"/>
        <v>0.82099528710648373</v>
      </c>
      <c r="Q126" s="20"/>
      <c r="R126" s="20"/>
      <c r="S126" s="20"/>
      <c r="T126" s="20"/>
    </row>
    <row r="127" spans="1:20" x14ac:dyDescent="0.25">
      <c r="A127" s="18" t="s">
        <v>709</v>
      </c>
      <c r="B127" s="18" t="s">
        <v>300</v>
      </c>
      <c r="C127" s="18" t="s">
        <v>27</v>
      </c>
      <c r="D127" s="18">
        <v>28</v>
      </c>
      <c r="E127" s="21">
        <f>IFERROR(VLOOKUP(A127, 'Team Distribution'!$B$2:$M$150, 12, FALSE), 0)</f>
        <v>0</v>
      </c>
      <c r="F127" s="20">
        <v>0.39519529882249588</v>
      </c>
      <c r="G127" s="20">
        <v>-0.1756182785539171</v>
      </c>
      <c r="H127" s="20">
        <v>0.52161527299567445</v>
      </c>
      <c r="I127" s="20">
        <v>0.22100934882531309</v>
      </c>
      <c r="J127" s="20">
        <v>0.13074658728410016</v>
      </c>
      <c r="K127" s="20">
        <v>-0.45559776410681252</v>
      </c>
      <c r="L127" s="20">
        <v>-0.35928049191651029</v>
      </c>
      <c r="M127" s="20">
        <v>0.31034657166256058</v>
      </c>
      <c r="N127" s="20">
        <v>0.22084798196287955</v>
      </c>
      <c r="O127" s="20">
        <f t="shared" si="1"/>
        <v>0.80926452697578388</v>
      </c>
      <c r="Q127" s="20"/>
      <c r="R127" s="20"/>
      <c r="S127" s="20"/>
      <c r="T127" s="20"/>
    </row>
    <row r="128" spans="1:20" x14ac:dyDescent="0.25">
      <c r="A128" s="18" t="s">
        <v>664</v>
      </c>
      <c r="B128" s="18" t="s">
        <v>440</v>
      </c>
      <c r="C128" s="18" t="s">
        <v>73</v>
      </c>
      <c r="D128" s="18">
        <v>28</v>
      </c>
      <c r="E128" s="21">
        <f>IFERROR(VLOOKUP(A128, 'Team Distribution'!$B$2:$M$150, 12, FALSE), 0)</f>
        <v>8</v>
      </c>
      <c r="F128" s="20">
        <v>1.3945493046124435</v>
      </c>
      <c r="G128" s="20">
        <v>0.31866562893436912</v>
      </c>
      <c r="H128" s="20">
        <v>1.629805700325796</v>
      </c>
      <c r="I128" s="20">
        <v>-0.92990537541609863</v>
      </c>
      <c r="J128" s="20">
        <v>-0.60538786929348154</v>
      </c>
      <c r="K128" s="20">
        <v>-1.0419923266343223</v>
      </c>
      <c r="L128" s="20">
        <v>-0.68583410153334368</v>
      </c>
      <c r="M128" s="20">
        <v>0.48136925543527603</v>
      </c>
      <c r="N128" s="20">
        <v>0.21261795245835782</v>
      </c>
      <c r="O128" s="20">
        <f t="shared" si="1"/>
        <v>0.77388816888899625</v>
      </c>
      <c r="Q128" s="20"/>
      <c r="R128" s="20"/>
      <c r="S128" s="20"/>
      <c r="T128" s="20"/>
    </row>
    <row r="129" spans="1:20" x14ac:dyDescent="0.25">
      <c r="A129" s="18" t="s">
        <v>953</v>
      </c>
      <c r="B129" s="18" t="s">
        <v>290</v>
      </c>
      <c r="C129" s="18" t="s">
        <v>27</v>
      </c>
      <c r="D129" s="18">
        <v>21</v>
      </c>
      <c r="E129" s="21">
        <f>IFERROR(VLOOKUP(A129, 'Team Distribution'!$B$2:$M$150, 12, FALSE), 0)</f>
        <v>0</v>
      </c>
      <c r="F129" s="20">
        <v>1.5381897462108107</v>
      </c>
      <c r="G129" s="20">
        <v>-0.97538848087532415</v>
      </c>
      <c r="H129" s="20">
        <v>-0.35078372348510928</v>
      </c>
      <c r="I129" s="20">
        <v>0.7837752048565475</v>
      </c>
      <c r="J129" s="20">
        <v>-0.19820807061006504</v>
      </c>
      <c r="K129" s="20">
        <v>8.2181934389389408E-2</v>
      </c>
      <c r="L129" s="20">
        <v>0.12756513497758762</v>
      </c>
      <c r="M129" s="20">
        <v>-0.78413526241123077</v>
      </c>
      <c r="N129" s="20">
        <v>0.54444736794759041</v>
      </c>
      <c r="O129" s="20">
        <f t="shared" si="1"/>
        <v>0.76764385100019628</v>
      </c>
      <c r="Q129" s="20"/>
      <c r="R129" s="20"/>
      <c r="S129" s="20"/>
      <c r="T129" s="20"/>
    </row>
    <row r="130" spans="1:20" x14ac:dyDescent="0.25">
      <c r="A130" s="18" t="s">
        <v>937</v>
      </c>
      <c r="B130" s="18" t="s">
        <v>364</v>
      </c>
      <c r="C130" s="18" t="s">
        <v>38</v>
      </c>
      <c r="D130" s="18">
        <v>23</v>
      </c>
      <c r="E130" s="21">
        <f>IFERROR(VLOOKUP(A130, 'Team Distribution'!$B$2:$M$150, 12, FALSE), 0)</f>
        <v>8</v>
      </c>
      <c r="F130" s="20">
        <v>-0.59572286375641703</v>
      </c>
      <c r="G130" s="20">
        <v>-0.56816005422672167</v>
      </c>
      <c r="H130" s="20">
        <v>-1.2343854003670507</v>
      </c>
      <c r="I130" s="20">
        <v>1.0171846995530085</v>
      </c>
      <c r="J130" s="20">
        <v>1.1255529447842725</v>
      </c>
      <c r="K130" s="20">
        <v>1.3517209206928846</v>
      </c>
      <c r="L130" s="20">
        <v>1.2524578392394812</v>
      </c>
      <c r="M130" s="20">
        <v>-2.3683244762245499</v>
      </c>
      <c r="N130" s="20">
        <v>0.75745170209047918</v>
      </c>
      <c r="O130" s="20">
        <f t="shared" ref="O130:O193" si="2">SUM(F130:N130)</f>
        <v>0.73777531178538647</v>
      </c>
      <c r="Q130" s="20"/>
      <c r="R130" s="20"/>
      <c r="S130" s="20"/>
      <c r="T130" s="20"/>
    </row>
    <row r="131" spans="1:20" x14ac:dyDescent="0.25">
      <c r="A131" s="18" t="s">
        <v>653</v>
      </c>
      <c r="B131" s="18" t="s">
        <v>208</v>
      </c>
      <c r="C131" s="18" t="s">
        <v>73</v>
      </c>
      <c r="D131" s="18">
        <v>25</v>
      </c>
      <c r="E131" s="21">
        <f>IFERROR(VLOOKUP(A131, 'Team Distribution'!$B$2:$M$150, 12, FALSE), 0)</f>
        <v>0</v>
      </c>
      <c r="F131" s="20">
        <v>-0.11516406529767403</v>
      </c>
      <c r="G131" s="20">
        <v>1.8986849097621585E-2</v>
      </c>
      <c r="H131" s="20">
        <v>0.61600034951709981</v>
      </c>
      <c r="I131" s="20">
        <v>-0.10368288616911608</v>
      </c>
      <c r="J131" s="20">
        <v>-0.52225800296282621</v>
      </c>
      <c r="K131" s="20">
        <v>0.43129857517197118</v>
      </c>
      <c r="L131" s="20">
        <v>2.1613198666045188E-2</v>
      </c>
      <c r="M131" s="20">
        <v>0.65932470699297729</v>
      </c>
      <c r="N131" s="20">
        <v>-0.34012171714392303</v>
      </c>
      <c r="O131" s="20">
        <f t="shared" si="2"/>
        <v>0.66599700787217553</v>
      </c>
      <c r="Q131" s="20"/>
      <c r="R131" s="20"/>
      <c r="S131" s="20"/>
      <c r="T131" s="20"/>
    </row>
    <row r="132" spans="1:20" x14ac:dyDescent="0.25">
      <c r="A132" s="18" t="s">
        <v>779</v>
      </c>
      <c r="B132" s="18" t="s">
        <v>391</v>
      </c>
      <c r="C132" s="18" t="s">
        <v>27</v>
      </c>
      <c r="D132" s="18">
        <v>23</v>
      </c>
      <c r="E132" s="21">
        <f>IFERROR(VLOOKUP(A132, 'Team Distribution'!$B$2:$M$150, 12, FALSE), 0)</f>
        <v>0</v>
      </c>
      <c r="F132" s="20">
        <v>0.59181725859557344</v>
      </c>
      <c r="G132" s="20">
        <v>-0.86938845406002829</v>
      </c>
      <c r="H132" s="20">
        <v>-0.19211586381575538</v>
      </c>
      <c r="I132" s="20">
        <v>1.1001580664444943</v>
      </c>
      <c r="J132" s="20">
        <v>1.4730436659728379</v>
      </c>
      <c r="K132" s="20">
        <v>-0.12732680432260757</v>
      </c>
      <c r="L132" s="20">
        <v>-0.22617356757600107</v>
      </c>
      <c r="M132" s="20">
        <v>-1.535093601118795</v>
      </c>
      <c r="N132" s="20">
        <v>0.44842723381267513</v>
      </c>
      <c r="O132" s="20">
        <f t="shared" si="2"/>
        <v>0.66334793393239311</v>
      </c>
      <c r="Q132" s="20"/>
      <c r="R132" s="20"/>
      <c r="S132" s="20"/>
      <c r="T132" s="20"/>
    </row>
    <row r="133" spans="1:20" x14ac:dyDescent="0.25">
      <c r="A133" s="18" t="s">
        <v>864</v>
      </c>
      <c r="B133" s="18" t="s">
        <v>233</v>
      </c>
      <c r="C133" s="18" t="s">
        <v>38</v>
      </c>
      <c r="D133" s="18">
        <v>23</v>
      </c>
      <c r="E133" s="21">
        <f>IFERROR(VLOOKUP(A133, 'Team Distribution'!$B$2:$M$150, 12, FALSE), 0)</f>
        <v>0</v>
      </c>
      <c r="F133" s="20">
        <v>-0.19088724696439643</v>
      </c>
      <c r="G133" s="20">
        <v>-0.4262953582159788</v>
      </c>
      <c r="H133" s="20">
        <v>0.26039539237195147</v>
      </c>
      <c r="I133" s="20">
        <v>0.90964095501280007</v>
      </c>
      <c r="J133" s="20">
        <v>0.44520170346287502</v>
      </c>
      <c r="K133" s="20">
        <v>0.54313239742694708</v>
      </c>
      <c r="L133" s="20">
        <v>-0.31968157058246366</v>
      </c>
      <c r="M133" s="20">
        <v>-0.88348091090343872</v>
      </c>
      <c r="N133" s="20">
        <v>0.29478204395516328</v>
      </c>
      <c r="O133" s="20">
        <f t="shared" si="2"/>
        <v>0.63280740556345927</v>
      </c>
      <c r="Q133" s="20"/>
      <c r="R133" s="20"/>
      <c r="S133" s="20"/>
      <c r="T133" s="20"/>
    </row>
    <row r="134" spans="1:20" x14ac:dyDescent="0.25">
      <c r="A134" s="18" t="s">
        <v>625</v>
      </c>
      <c r="B134" s="18" t="s">
        <v>344</v>
      </c>
      <c r="C134" s="18" t="s">
        <v>52</v>
      </c>
      <c r="D134" s="18">
        <v>28</v>
      </c>
      <c r="E134" s="21">
        <f>IFERROR(VLOOKUP(A134, 'Team Distribution'!$B$2:$M$150, 12, FALSE), 0)</f>
        <v>0</v>
      </c>
      <c r="F134" s="20">
        <v>-0.52240216964847896</v>
      </c>
      <c r="G134" s="20">
        <v>0.71443433134636969</v>
      </c>
      <c r="H134" s="20">
        <v>0.17471203785561201</v>
      </c>
      <c r="I134" s="20">
        <v>0.24758002528164044</v>
      </c>
      <c r="J134" s="20">
        <v>8.4380406311317407E-2</v>
      </c>
      <c r="K134" s="20">
        <v>-0.49604107833024241</v>
      </c>
      <c r="L134" s="20">
        <v>-0.19933482432833613</v>
      </c>
      <c r="M134" s="20">
        <v>0.11192733731251793</v>
      </c>
      <c r="N134" s="20">
        <v>0.50998126325306059</v>
      </c>
      <c r="O134" s="20">
        <f t="shared" si="2"/>
        <v>0.62523732905346052</v>
      </c>
      <c r="Q134" s="20"/>
      <c r="R134" s="20"/>
      <c r="S134" s="20"/>
      <c r="T134" s="20"/>
    </row>
    <row r="135" spans="1:20" x14ac:dyDescent="0.25">
      <c r="A135" s="18" t="s">
        <v>694</v>
      </c>
      <c r="B135" s="18" t="s">
        <v>351</v>
      </c>
      <c r="C135" s="18" t="s">
        <v>31</v>
      </c>
      <c r="D135" s="18">
        <v>20</v>
      </c>
      <c r="E135" s="21">
        <f>IFERROR(VLOOKUP(A135, 'Team Distribution'!$B$2:$M$150, 12, FALSE), 0)</f>
        <v>0</v>
      </c>
      <c r="F135" s="20">
        <v>-0.88725792452508179</v>
      </c>
      <c r="G135" s="20">
        <v>0.29749987315754206</v>
      </c>
      <c r="H135" s="20">
        <v>0.53859273284019882</v>
      </c>
      <c r="I135" s="20">
        <v>0.26556670073231964</v>
      </c>
      <c r="J135" s="20">
        <v>0.37948562879014125</v>
      </c>
      <c r="K135" s="20">
        <v>-0.14787920129682108</v>
      </c>
      <c r="L135" s="20">
        <v>0.67583250359434244</v>
      </c>
      <c r="M135" s="20">
        <v>-0.67951673015025826</v>
      </c>
      <c r="N135" s="20">
        <v>0.18006627339580639</v>
      </c>
      <c r="O135" s="20">
        <f t="shared" si="2"/>
        <v>0.62238985653818946</v>
      </c>
      <c r="Q135" s="20"/>
      <c r="R135" s="20"/>
      <c r="S135" s="20"/>
      <c r="T135" s="20"/>
    </row>
    <row r="136" spans="1:20" x14ac:dyDescent="0.25">
      <c r="A136" s="18" t="s">
        <v>908</v>
      </c>
      <c r="B136" s="18" t="s">
        <v>411</v>
      </c>
      <c r="C136" s="18" t="s">
        <v>27</v>
      </c>
      <c r="D136" s="18">
        <v>23</v>
      </c>
      <c r="E136" s="21">
        <f>IFERROR(VLOOKUP(A136, 'Team Distribution'!$B$2:$M$150, 12, FALSE), 0)</f>
        <v>2</v>
      </c>
      <c r="F136" s="20">
        <v>-1.1409364801683086</v>
      </c>
      <c r="G136" s="20">
        <v>0.95381200716306014</v>
      </c>
      <c r="H136" s="20">
        <v>0.30076933728504618</v>
      </c>
      <c r="I136" s="20">
        <v>0.76144903187356194</v>
      </c>
      <c r="J136" s="20">
        <v>0.83567634829992643</v>
      </c>
      <c r="K136" s="20">
        <v>0.4305511162011989</v>
      </c>
      <c r="L136" s="20">
        <v>-0.31242467097641297</v>
      </c>
      <c r="M136" s="20">
        <v>-2.0964966918547208</v>
      </c>
      <c r="N136" s="20">
        <v>0.82333828006557885</v>
      </c>
      <c r="O136" s="20">
        <f t="shared" si="2"/>
        <v>0.55573827788893015</v>
      </c>
      <c r="Q136" s="20"/>
      <c r="R136" s="20"/>
      <c r="S136" s="20"/>
      <c r="T136" s="20"/>
    </row>
    <row r="137" spans="1:20" x14ac:dyDescent="0.25">
      <c r="A137" s="18" t="s">
        <v>840</v>
      </c>
      <c r="B137" s="18" t="s">
        <v>200</v>
      </c>
      <c r="C137" s="18" t="s">
        <v>27</v>
      </c>
      <c r="D137" s="18">
        <v>32</v>
      </c>
      <c r="E137" s="21">
        <f>IFERROR(VLOOKUP(A137, 'Team Distribution'!$B$2:$M$150, 12, FALSE), 0)</f>
        <v>0</v>
      </c>
      <c r="F137" s="20">
        <v>1.1072027625101686</v>
      </c>
      <c r="G137" s="20">
        <v>-1.083979619457216</v>
      </c>
      <c r="H137" s="20">
        <v>-0.16546420738055401</v>
      </c>
      <c r="I137" s="20">
        <v>0.61457970589717104</v>
      </c>
      <c r="J137" s="20">
        <v>-0.36317225119443969</v>
      </c>
      <c r="K137" s="20">
        <v>-0.27796196335778406</v>
      </c>
      <c r="L137" s="20">
        <v>0.83940968456073506</v>
      </c>
      <c r="M137" s="20">
        <v>-0.47644085606135439</v>
      </c>
      <c r="N137" s="20">
        <v>0.34591925277675201</v>
      </c>
      <c r="O137" s="20">
        <f t="shared" si="2"/>
        <v>0.54009250829347855</v>
      </c>
      <c r="Q137" s="20"/>
      <c r="R137" s="20"/>
      <c r="S137" s="20"/>
      <c r="T137" s="20"/>
    </row>
    <row r="138" spans="1:20" x14ac:dyDescent="0.25">
      <c r="A138" s="18" t="s">
        <v>638</v>
      </c>
      <c r="B138" s="18" t="s">
        <v>248</v>
      </c>
      <c r="C138" s="18" t="s">
        <v>38</v>
      </c>
      <c r="D138" s="18">
        <v>32</v>
      </c>
      <c r="E138" s="21">
        <f>IFERROR(VLOOKUP(A138, 'Team Distribution'!$B$2:$M$150, 12, FALSE), 0)</f>
        <v>7</v>
      </c>
      <c r="F138" s="20">
        <v>1.173015077390666</v>
      </c>
      <c r="G138" s="20">
        <v>-0.56816005422672167</v>
      </c>
      <c r="H138" s="20">
        <v>-1.9680848344534514</v>
      </c>
      <c r="I138" s="20">
        <v>1.5321080372793814</v>
      </c>
      <c r="J138" s="20">
        <v>2.6937305481171217E-3</v>
      </c>
      <c r="K138" s="20">
        <v>0.52753129872976179</v>
      </c>
      <c r="L138" s="20">
        <v>0.50038590662478943</v>
      </c>
      <c r="M138" s="20">
        <v>-1.2092249824401302</v>
      </c>
      <c r="N138" s="20">
        <v>0.51507624319216794</v>
      </c>
      <c r="O138" s="20">
        <f t="shared" si="2"/>
        <v>0.50534042264458046</v>
      </c>
      <c r="Q138" s="20"/>
      <c r="R138" s="20"/>
      <c r="S138" s="20"/>
      <c r="T138" s="20"/>
    </row>
    <row r="139" spans="1:20" x14ac:dyDescent="0.25">
      <c r="A139" s="18" t="s">
        <v>910</v>
      </c>
      <c r="B139" s="18" t="s">
        <v>177</v>
      </c>
      <c r="C139" s="18" t="s">
        <v>38</v>
      </c>
      <c r="D139" s="18">
        <v>23</v>
      </c>
      <c r="E139" s="21">
        <f>IFERROR(VLOOKUP(A139, 'Team Distribution'!$B$2:$M$150, 12, FALSE), 0)</f>
        <v>7</v>
      </c>
      <c r="F139" s="20">
        <v>-1.8695400632570027</v>
      </c>
      <c r="G139" s="20">
        <v>0.94748840742651441</v>
      </c>
      <c r="H139" s="20">
        <v>1.285337546461065</v>
      </c>
      <c r="I139" s="20">
        <v>-0.28848199699978311</v>
      </c>
      <c r="J139" s="20">
        <v>9.0152933468356733E-2</v>
      </c>
      <c r="K139" s="20">
        <v>-3.0823812537908214E-2</v>
      </c>
      <c r="L139" s="20">
        <v>1.3994381073486537</v>
      </c>
      <c r="M139" s="20">
        <v>-1.7093356472934131</v>
      </c>
      <c r="N139" s="20">
        <v>0.66031390805219903</v>
      </c>
      <c r="O139" s="20">
        <f t="shared" si="2"/>
        <v>0.48454938266868164</v>
      </c>
      <c r="Q139" s="20"/>
      <c r="R139" s="20"/>
      <c r="S139" s="20"/>
      <c r="T139" s="20"/>
    </row>
    <row r="140" spans="1:20" x14ac:dyDescent="0.25">
      <c r="A140" s="18" t="s">
        <v>999</v>
      </c>
      <c r="B140" s="18" t="s">
        <v>184</v>
      </c>
      <c r="C140" s="18" t="s">
        <v>27</v>
      </c>
      <c r="D140" s="18">
        <v>26</v>
      </c>
      <c r="E140" s="21">
        <f>IFERROR(VLOOKUP(A140, 'Team Distribution'!$B$2:$M$150, 12, FALSE), 0)</f>
        <v>0</v>
      </c>
      <c r="F140" s="20">
        <v>0.55430923452199132</v>
      </c>
      <c r="G140" s="20">
        <v>-1.0926951772175848</v>
      </c>
      <c r="H140" s="20">
        <v>-0.77864437652510388</v>
      </c>
      <c r="I140" s="20">
        <v>0.54677429165254876</v>
      </c>
      <c r="J140" s="20">
        <v>-0.2034849141626498</v>
      </c>
      <c r="K140" s="20">
        <v>0.8617493342479835</v>
      </c>
      <c r="L140" s="20">
        <v>0.67782533894983665</v>
      </c>
      <c r="M140" s="20">
        <v>-0.20021794682043526</v>
      </c>
      <c r="N140" s="20">
        <v>6.901794704173933E-2</v>
      </c>
      <c r="O140" s="20">
        <f t="shared" si="2"/>
        <v>0.43463373168832586</v>
      </c>
      <c r="Q140" s="20"/>
      <c r="R140" s="20"/>
      <c r="S140" s="20"/>
      <c r="T140" s="20"/>
    </row>
    <row r="141" spans="1:20" x14ac:dyDescent="0.25">
      <c r="A141" s="18" t="s">
        <v>823</v>
      </c>
      <c r="B141" s="18" t="s">
        <v>427</v>
      </c>
      <c r="C141" s="18" t="s">
        <v>31</v>
      </c>
      <c r="D141" s="18">
        <v>26</v>
      </c>
      <c r="E141" s="21">
        <f>IFERROR(VLOOKUP(A141, 'Team Distribution'!$B$2:$M$150, 12, FALSE), 0)</f>
        <v>0</v>
      </c>
      <c r="F141" s="20">
        <v>0.55872481154089559</v>
      </c>
      <c r="G141" s="20">
        <v>0.54453140528802102</v>
      </c>
      <c r="H141" s="20">
        <v>2.407616520974324E-2</v>
      </c>
      <c r="I141" s="20">
        <v>0.28410060357296302</v>
      </c>
      <c r="J141" s="20">
        <v>-0.69279302300811241</v>
      </c>
      <c r="K141" s="20">
        <v>-0.28343137605074586</v>
      </c>
      <c r="L141" s="20">
        <v>-0.4991694026403119</v>
      </c>
      <c r="M141" s="20">
        <v>0.8159580283863509</v>
      </c>
      <c r="N141" s="20">
        <v>-0.33324920649358813</v>
      </c>
      <c r="O141" s="20">
        <f t="shared" si="2"/>
        <v>0.41874800580521532</v>
      </c>
      <c r="Q141" s="20"/>
      <c r="R141" s="20"/>
      <c r="S141" s="20"/>
      <c r="T141" s="20"/>
    </row>
    <row r="142" spans="1:20" x14ac:dyDescent="0.25">
      <c r="A142" s="18" t="s">
        <v>607</v>
      </c>
      <c r="B142" s="18" t="s">
        <v>244</v>
      </c>
      <c r="C142" s="18" t="s">
        <v>52</v>
      </c>
      <c r="D142" s="18">
        <v>23</v>
      </c>
      <c r="E142" s="21">
        <f>IFERROR(VLOOKUP(A142, 'Team Distribution'!$B$2:$M$150, 12, FALSE), 0)</f>
        <v>0</v>
      </c>
      <c r="F142" s="20">
        <v>-0.11257757441729439</v>
      </c>
      <c r="G142" s="20">
        <v>-1.2338096687103983</v>
      </c>
      <c r="H142" s="20">
        <v>-6.7931829402814017E-2</v>
      </c>
      <c r="I142" s="20">
        <v>1.1790069387029185</v>
      </c>
      <c r="J142" s="20">
        <v>0.21250178056640143</v>
      </c>
      <c r="K142" s="20">
        <v>0.64507792749025505</v>
      </c>
      <c r="L142" s="20">
        <v>0.5593283064963861</v>
      </c>
      <c r="M142" s="20">
        <v>-0.6438956363908872</v>
      </c>
      <c r="N142" s="20">
        <v>-0.11910143487943811</v>
      </c>
      <c r="O142" s="20">
        <f t="shared" si="2"/>
        <v>0.41859880945512917</v>
      </c>
      <c r="Q142" s="20"/>
      <c r="R142" s="20"/>
      <c r="S142" s="20"/>
      <c r="T142" s="20"/>
    </row>
    <row r="143" spans="1:20" x14ac:dyDescent="0.25">
      <c r="A143" s="18" t="s">
        <v>998</v>
      </c>
      <c r="B143" s="18" t="s">
        <v>256</v>
      </c>
      <c r="C143" s="18" t="s">
        <v>52</v>
      </c>
      <c r="D143" s="18">
        <v>30</v>
      </c>
      <c r="E143" s="21">
        <f>IFERROR(VLOOKUP(A143, 'Team Distribution'!$B$2:$M$150, 12, FALSE), 0)</f>
        <v>0</v>
      </c>
      <c r="F143" s="20">
        <v>0.16505789063995283</v>
      </c>
      <c r="G143" s="20">
        <v>0.79417007179469257</v>
      </c>
      <c r="H143" s="20">
        <v>-5.5153931434334773E-2</v>
      </c>
      <c r="I143" s="20">
        <v>-0.31795109323798365</v>
      </c>
      <c r="J143" s="20">
        <v>0.71988253980974382</v>
      </c>
      <c r="K143" s="20">
        <v>0.85319871032033667</v>
      </c>
      <c r="L143" s="20">
        <v>-1.0034210980177234</v>
      </c>
      <c r="M143" s="20">
        <v>-0.33810466229714309</v>
      </c>
      <c r="N143" s="20">
        <v>-0.42225289693484469</v>
      </c>
      <c r="O143" s="20">
        <f t="shared" si="2"/>
        <v>0.39542553064269614</v>
      </c>
      <c r="Q143" s="20"/>
      <c r="R143" s="20"/>
      <c r="S143" s="20"/>
      <c r="T143" s="20"/>
    </row>
    <row r="144" spans="1:20" x14ac:dyDescent="0.25">
      <c r="A144" s="18" t="s">
        <v>813</v>
      </c>
      <c r="B144" s="18" t="s">
        <v>395</v>
      </c>
      <c r="C144" s="18" t="s">
        <v>31</v>
      </c>
      <c r="D144" s="18">
        <v>24</v>
      </c>
      <c r="E144" s="21">
        <f>IFERROR(VLOOKUP(A144, 'Team Distribution'!$B$2:$M$150, 12, FALSE), 0)</f>
        <v>0</v>
      </c>
      <c r="F144" s="20">
        <v>-0.96241943673877905</v>
      </c>
      <c r="G144" s="20">
        <v>-0.40806414629685744</v>
      </c>
      <c r="H144" s="20">
        <v>-9.6350230767589043E-2</v>
      </c>
      <c r="I144" s="20">
        <v>-0.31926109883864784</v>
      </c>
      <c r="J144" s="20">
        <v>-4.6218160748567043E-2</v>
      </c>
      <c r="K144" s="20">
        <v>0.21076926107293845</v>
      </c>
      <c r="L144" s="20">
        <v>2.0612614339022706</v>
      </c>
      <c r="M144" s="20">
        <v>0.45097427321504879</v>
      </c>
      <c r="N144" s="20">
        <v>-0.49739518223187074</v>
      </c>
      <c r="O144" s="20">
        <f t="shared" si="2"/>
        <v>0.39329671256794652</v>
      </c>
      <c r="Q144" s="20"/>
      <c r="R144" s="20"/>
      <c r="S144" s="20"/>
      <c r="T144" s="20"/>
    </row>
    <row r="145" spans="1:20" x14ac:dyDescent="0.25">
      <c r="A145" s="18" t="s">
        <v>925</v>
      </c>
      <c r="B145" s="18" t="s">
        <v>135</v>
      </c>
      <c r="C145" s="18" t="s">
        <v>38</v>
      </c>
      <c r="D145" s="18">
        <v>35</v>
      </c>
      <c r="E145" s="21">
        <f>IFERROR(VLOOKUP(A145, 'Team Distribution'!$B$2:$M$150, 12, FALSE), 0)</f>
        <v>0</v>
      </c>
      <c r="F145" s="20">
        <v>1.043892178035505</v>
      </c>
      <c r="G145" s="20">
        <v>-0.56816005422672167</v>
      </c>
      <c r="H145" s="20">
        <v>0.29194453546339871</v>
      </c>
      <c r="I145" s="20">
        <v>1.1243561056816525</v>
      </c>
      <c r="J145" s="20">
        <v>-0.63176685342704986</v>
      </c>
      <c r="K145" s="20">
        <v>0.13668272084239294</v>
      </c>
      <c r="L145" s="20">
        <v>-0.71694038868688181</v>
      </c>
      <c r="M145" s="20">
        <v>-4.1845510760789469E-2</v>
      </c>
      <c r="N145" s="20">
        <v>-0.2991532354758466</v>
      </c>
      <c r="O145" s="20">
        <f t="shared" si="2"/>
        <v>0.33900949744565967</v>
      </c>
      <c r="Q145" s="20"/>
      <c r="R145" s="20"/>
      <c r="S145" s="20"/>
      <c r="T145" s="20"/>
    </row>
    <row r="146" spans="1:20" x14ac:dyDescent="0.25">
      <c r="A146" s="18" t="s">
        <v>815</v>
      </c>
      <c r="B146" s="18" t="s">
        <v>369</v>
      </c>
      <c r="C146" s="18" t="s">
        <v>38</v>
      </c>
      <c r="D146" s="18">
        <v>26</v>
      </c>
      <c r="E146" s="21">
        <f>IFERROR(VLOOKUP(A146, 'Team Distribution'!$B$2:$M$150, 12, FALSE), 0)</f>
        <v>0</v>
      </c>
      <c r="F146" s="20">
        <v>-0.43792562889252201</v>
      </c>
      <c r="G146" s="20">
        <v>1.2748684751436135</v>
      </c>
      <c r="H146" s="20">
        <v>0.19665617499307164</v>
      </c>
      <c r="I146" s="20">
        <v>-0.40297605855586205</v>
      </c>
      <c r="J146" s="20">
        <v>0.5891026012909435</v>
      </c>
      <c r="K146" s="20">
        <v>-1.0296051094243822E-2</v>
      </c>
      <c r="L146" s="20">
        <v>-0.87463510624700336</v>
      </c>
      <c r="M146" s="20">
        <v>-5.0417723169649875E-2</v>
      </c>
      <c r="N146" s="20">
        <v>-6.2171577847513364E-2</v>
      </c>
      <c r="O146" s="20">
        <f t="shared" si="2"/>
        <v>0.22220510562083418</v>
      </c>
      <c r="Q146" s="20"/>
      <c r="R146" s="20"/>
      <c r="S146" s="20"/>
      <c r="T146" s="20"/>
    </row>
    <row r="147" spans="1:20" x14ac:dyDescent="0.25">
      <c r="A147" s="18" t="s">
        <v>1015</v>
      </c>
      <c r="B147" s="18" t="s">
        <v>206</v>
      </c>
      <c r="C147" s="18" t="s">
        <v>38</v>
      </c>
      <c r="D147" s="18">
        <v>33</v>
      </c>
      <c r="E147" s="21">
        <f>IFERROR(VLOOKUP(A147, 'Team Distribution'!$B$2:$M$150, 12, FALSE), 0)</f>
        <v>0</v>
      </c>
      <c r="F147" s="20">
        <v>0.46102286792244912</v>
      </c>
      <c r="G147" s="20">
        <v>-0.56816005422672167</v>
      </c>
      <c r="H147" s="20">
        <v>-0.15914315850415897</v>
      </c>
      <c r="I147" s="20">
        <v>0.98708734461821268</v>
      </c>
      <c r="J147" s="20">
        <v>7.8330686561987009E-2</v>
      </c>
      <c r="K147" s="20">
        <v>-0.22542699102384609</v>
      </c>
      <c r="L147" s="20">
        <v>-0.2553948738767694</v>
      </c>
      <c r="M147" s="20">
        <v>-0.23004453773713163</v>
      </c>
      <c r="N147" s="20">
        <v>0.1176382548779845</v>
      </c>
      <c r="O147" s="20">
        <f t="shared" si="2"/>
        <v>0.20590953861200556</v>
      </c>
      <c r="Q147" s="20"/>
      <c r="R147" s="20"/>
      <c r="S147" s="20"/>
      <c r="T147" s="20"/>
    </row>
    <row r="148" spans="1:20" x14ac:dyDescent="0.25">
      <c r="A148" s="18" t="s">
        <v>939</v>
      </c>
      <c r="B148" s="18" t="s">
        <v>450</v>
      </c>
      <c r="C148" s="18" t="s">
        <v>52</v>
      </c>
      <c r="D148" s="18">
        <v>29</v>
      </c>
      <c r="E148" s="21">
        <f>IFERROR(VLOOKUP(A148, 'Team Distribution'!$B$2:$M$150, 12, FALSE), 0)</f>
        <v>0</v>
      </c>
      <c r="F148" s="20">
        <v>-0.28315153852336467</v>
      </c>
      <c r="G148" s="20">
        <v>-0.68764256337455998</v>
      </c>
      <c r="H148" s="20">
        <v>0.34762190836026419</v>
      </c>
      <c r="I148" s="20">
        <v>0.19164837619728223</v>
      </c>
      <c r="J148" s="20">
        <v>1.2295516297807048</v>
      </c>
      <c r="K148" s="20">
        <v>0.24356299153989475</v>
      </c>
      <c r="L148" s="20">
        <v>-4.6850514948137238E-2</v>
      </c>
      <c r="M148" s="20">
        <v>-0.81852343794882454</v>
      </c>
      <c r="N148" s="20">
        <v>5.5346879567001036E-3</v>
      </c>
      <c r="O148" s="20">
        <f t="shared" si="2"/>
        <v>0.18175153903995966</v>
      </c>
      <c r="Q148" s="20"/>
      <c r="R148" s="20"/>
      <c r="S148" s="20"/>
      <c r="T148" s="20"/>
    </row>
    <row r="149" spans="1:20" x14ac:dyDescent="0.25">
      <c r="A149" s="18" t="s">
        <v>812</v>
      </c>
      <c r="B149" s="18" t="s">
        <v>271</v>
      </c>
      <c r="C149" s="18" t="s">
        <v>73</v>
      </c>
      <c r="D149" s="18">
        <v>25</v>
      </c>
      <c r="E149" s="21">
        <f>IFERROR(VLOOKUP(A149, 'Team Distribution'!$B$2:$M$150, 12, FALSE), 0)</f>
        <v>5</v>
      </c>
      <c r="F149" s="20">
        <v>7.6064212664594066E-2</v>
      </c>
      <c r="G149" s="20">
        <v>-0.30287568707866053</v>
      </c>
      <c r="H149" s="20">
        <v>-0.37160659996571049</v>
      </c>
      <c r="I149" s="20">
        <v>-3.7895114229825368E-2</v>
      </c>
      <c r="J149" s="20">
        <v>-0.76197739301428746</v>
      </c>
      <c r="K149" s="20">
        <v>-0.1887179396805595</v>
      </c>
      <c r="L149" s="20">
        <v>1.1968851410301717</v>
      </c>
      <c r="M149" s="20">
        <v>0.79945856394168469</v>
      </c>
      <c r="N149" s="20">
        <v>-0.24196570143681151</v>
      </c>
      <c r="O149" s="20">
        <f t="shared" si="2"/>
        <v>0.16736948223059556</v>
      </c>
      <c r="Q149" s="20"/>
      <c r="R149" s="20"/>
      <c r="S149" s="20"/>
      <c r="T149" s="20"/>
    </row>
    <row r="150" spans="1:20" x14ac:dyDescent="0.25">
      <c r="A150" s="18" t="s">
        <v>952</v>
      </c>
      <c r="B150" s="18" t="s">
        <v>392</v>
      </c>
      <c r="C150" s="18" t="s">
        <v>27</v>
      </c>
      <c r="D150" s="18">
        <v>36</v>
      </c>
      <c r="E150" s="21">
        <f>IFERROR(VLOOKUP(A150, 'Team Distribution'!$B$2:$M$150, 12, FALSE), 0)</f>
        <v>5</v>
      </c>
      <c r="F150" s="20">
        <v>-0.28153975458438102</v>
      </c>
      <c r="G150" s="20">
        <v>-0.76056175986299113</v>
      </c>
      <c r="H150" s="20">
        <v>-9.5757491870633524E-2</v>
      </c>
      <c r="I150" s="20">
        <v>1.5115702797036099</v>
      </c>
      <c r="J150" s="20">
        <v>0.31213808440419988</v>
      </c>
      <c r="K150" s="20">
        <v>-0.12732680432260757</v>
      </c>
      <c r="L150" s="20">
        <v>-0.89871381687541629</v>
      </c>
      <c r="M150" s="20">
        <v>-0.52848987051078289</v>
      </c>
      <c r="N150" s="20">
        <v>1.0079391505555868</v>
      </c>
      <c r="O150" s="20">
        <f t="shared" si="2"/>
        <v>0.13925801663658421</v>
      </c>
      <c r="Q150" s="20"/>
      <c r="R150" s="20"/>
      <c r="S150" s="20"/>
      <c r="T150" s="20"/>
    </row>
    <row r="151" spans="1:20" x14ac:dyDescent="0.25">
      <c r="A151" s="18" t="s">
        <v>751</v>
      </c>
      <c r="B151" s="18" t="s">
        <v>143</v>
      </c>
      <c r="C151" s="18" t="s">
        <v>73</v>
      </c>
      <c r="D151" s="18">
        <v>30</v>
      </c>
      <c r="E151" s="21">
        <f>IFERROR(VLOOKUP(A151, 'Team Distribution'!$B$2:$M$150, 12, FALSE), 0)</f>
        <v>0</v>
      </c>
      <c r="F151" s="20">
        <v>1.1826016639089829</v>
      </c>
      <c r="G151" s="20">
        <v>-0.30446024110291303</v>
      </c>
      <c r="H151" s="20">
        <v>0.44807517480168579</v>
      </c>
      <c r="I151" s="20">
        <v>-0.59879632531636973</v>
      </c>
      <c r="J151" s="20">
        <v>-0.23512065854520559</v>
      </c>
      <c r="K151" s="20">
        <v>-0.21118918651799157</v>
      </c>
      <c r="L151" s="20">
        <v>-0.39820231430728414</v>
      </c>
      <c r="M151" s="20">
        <v>0.38212797727321562</v>
      </c>
      <c r="N151" s="20">
        <v>-0.12631749444889118</v>
      </c>
      <c r="O151" s="20">
        <f t="shared" si="2"/>
        <v>0.13871859574522921</v>
      </c>
      <c r="Q151" s="20"/>
      <c r="R151" s="20"/>
      <c r="S151" s="20"/>
      <c r="T151" s="20"/>
    </row>
    <row r="152" spans="1:20" x14ac:dyDescent="0.25">
      <c r="A152" s="18" t="s">
        <v>741</v>
      </c>
      <c r="B152" s="18" t="s">
        <v>449</v>
      </c>
      <c r="C152" s="18" t="s">
        <v>52</v>
      </c>
      <c r="D152" s="18">
        <v>32</v>
      </c>
      <c r="E152" s="21">
        <f>IFERROR(VLOOKUP(A152, 'Team Distribution'!$B$2:$M$150, 12, FALSE), 0)</f>
        <v>0</v>
      </c>
      <c r="F152" s="20">
        <v>-0.35457589316952637</v>
      </c>
      <c r="G152" s="20">
        <v>-0.32656005784006248</v>
      </c>
      <c r="H152" s="20">
        <v>5.2197970630778724E-2</v>
      </c>
      <c r="I152" s="20">
        <v>0.80114223124000294</v>
      </c>
      <c r="J152" s="20">
        <v>-0.42559044155779047</v>
      </c>
      <c r="K152" s="20">
        <v>1.1145379486625662</v>
      </c>
      <c r="L152" s="20">
        <v>-0.57625026512023636</v>
      </c>
      <c r="M152" s="20">
        <v>0.43070000370269446</v>
      </c>
      <c r="N152" s="20">
        <v>-0.58559307030110175</v>
      </c>
      <c r="O152" s="20">
        <f t="shared" si="2"/>
        <v>0.13000842624732478</v>
      </c>
      <c r="Q152" s="20"/>
      <c r="R152" s="20"/>
      <c r="S152" s="20"/>
      <c r="T152" s="20"/>
    </row>
    <row r="153" spans="1:20" x14ac:dyDescent="0.25">
      <c r="A153" s="18" t="s">
        <v>693</v>
      </c>
      <c r="B153" s="18" t="s">
        <v>136</v>
      </c>
      <c r="C153" s="18" t="s">
        <v>52</v>
      </c>
      <c r="D153" s="18">
        <v>30</v>
      </c>
      <c r="E153" s="21">
        <f>IFERROR(VLOOKUP(A153, 'Team Distribution'!$B$2:$M$150, 12, FALSE), 0)</f>
        <v>0</v>
      </c>
      <c r="F153" s="20">
        <v>0.54307450876398888</v>
      </c>
      <c r="G153" s="20">
        <v>0.25850945647519252</v>
      </c>
      <c r="H153" s="20">
        <v>-0.18768443963115411</v>
      </c>
      <c r="I153" s="20">
        <v>0.4961651323232335</v>
      </c>
      <c r="J153" s="20">
        <v>-0.18991752310467033</v>
      </c>
      <c r="K153" s="20">
        <v>-0.67276063484788573</v>
      </c>
      <c r="L153" s="20">
        <v>-0.25732181521939773</v>
      </c>
      <c r="M153" s="20">
        <v>-0.14943740092232358</v>
      </c>
      <c r="N153" s="20">
        <v>0.28361364337837319</v>
      </c>
      <c r="O153" s="20">
        <f t="shared" si="2"/>
        <v>0.12424092721535654</v>
      </c>
      <c r="Q153" s="20"/>
      <c r="R153" s="20"/>
      <c r="S153" s="20"/>
      <c r="T153" s="20"/>
    </row>
    <row r="154" spans="1:20" x14ac:dyDescent="0.25">
      <c r="A154" s="18" t="s">
        <v>853</v>
      </c>
      <c r="B154" s="18" t="s">
        <v>152</v>
      </c>
      <c r="C154" s="18" t="s">
        <v>52</v>
      </c>
      <c r="D154" s="18">
        <v>30</v>
      </c>
      <c r="E154" s="21">
        <f>IFERROR(VLOOKUP(A154, 'Team Distribution'!$B$2:$M$150, 12, FALSE), 0)</f>
        <v>0</v>
      </c>
      <c r="F154" s="20">
        <v>0.58988351493142932</v>
      </c>
      <c r="G154" s="20">
        <v>0.22716036193995467</v>
      </c>
      <c r="H154" s="20">
        <v>-0.20933978999365366</v>
      </c>
      <c r="I154" s="20">
        <v>0.20269660317690835</v>
      </c>
      <c r="J154" s="20">
        <v>-0.81787570914941188</v>
      </c>
      <c r="K154" s="20">
        <v>-0.40487622774574378</v>
      </c>
      <c r="L154" s="20">
        <v>5.1942136199597359E-2</v>
      </c>
      <c r="M154" s="20">
        <v>0.8994833366294247</v>
      </c>
      <c r="N154" s="20">
        <v>-0.4970618110239976</v>
      </c>
      <c r="O154" s="20">
        <f t="shared" si="2"/>
        <v>4.2012414964507583E-2</v>
      </c>
      <c r="Q154" s="20"/>
      <c r="R154" s="20"/>
      <c r="S154" s="20"/>
      <c r="T154" s="20"/>
    </row>
    <row r="155" spans="1:20" x14ac:dyDescent="0.25">
      <c r="A155" s="18" t="s">
        <v>640</v>
      </c>
      <c r="B155" s="18" t="s">
        <v>281</v>
      </c>
      <c r="C155" s="18" t="s">
        <v>38</v>
      </c>
      <c r="D155" s="18">
        <v>24</v>
      </c>
      <c r="E155" s="21">
        <f>IFERROR(VLOOKUP(A155, 'Team Distribution'!$B$2:$M$150, 12, FALSE), 0)</f>
        <v>0</v>
      </c>
      <c r="F155" s="20">
        <v>-2.6745656172929233</v>
      </c>
      <c r="G155" s="20">
        <v>2.4109985619988792</v>
      </c>
      <c r="H155" s="20">
        <v>0.36277152103675425</v>
      </c>
      <c r="I155" s="20">
        <v>-0.52311725268733578</v>
      </c>
      <c r="J155" s="20">
        <v>0.68317209280399172</v>
      </c>
      <c r="K155" s="20">
        <v>-3.3287143911147794E-2</v>
      </c>
      <c r="L155" s="20">
        <v>-0.83397514422801722</v>
      </c>
      <c r="M155" s="20">
        <v>0.30182227763079245</v>
      </c>
      <c r="N155" s="20">
        <v>0.30633489976454487</v>
      </c>
      <c r="O155" s="20">
        <f t="shared" si="2"/>
        <v>1.5419511553832477E-4</v>
      </c>
      <c r="Q155" s="20"/>
      <c r="R155" s="20"/>
      <c r="S155" s="20"/>
      <c r="T155" s="20"/>
    </row>
    <row r="156" spans="1:20" x14ac:dyDescent="0.25">
      <c r="A156" s="18" t="s">
        <v>669</v>
      </c>
      <c r="B156" s="18" t="s">
        <v>403</v>
      </c>
      <c r="C156" s="18" t="s">
        <v>73</v>
      </c>
      <c r="D156" s="18">
        <v>29</v>
      </c>
      <c r="E156" s="21">
        <f>IFERROR(VLOOKUP(A156, 'Team Distribution'!$B$2:$M$150, 12, FALSE), 0)</f>
        <v>0</v>
      </c>
      <c r="F156" s="20">
        <v>1.4239522775752285</v>
      </c>
      <c r="G156" s="20">
        <v>-1.1181287325565543</v>
      </c>
      <c r="H156" s="20">
        <v>0.78303768042093413</v>
      </c>
      <c r="I156" s="20">
        <v>-7.1440057320453276E-2</v>
      </c>
      <c r="J156" s="20">
        <v>-0.43170582713836242</v>
      </c>
      <c r="K156" s="20">
        <v>-0.8568419125512543</v>
      </c>
      <c r="L156" s="20">
        <v>-6.7214265036120185E-2</v>
      </c>
      <c r="M156" s="20">
        <v>0.15988570125882937</v>
      </c>
      <c r="N156" s="20">
        <v>0.16723909702920819</v>
      </c>
      <c r="O156" s="20">
        <f t="shared" si="2"/>
        <v>-1.1216038318544203E-2</v>
      </c>
      <c r="Q156" s="20"/>
      <c r="R156" s="20"/>
      <c r="S156" s="20"/>
      <c r="T156" s="20"/>
    </row>
    <row r="157" spans="1:20" x14ac:dyDescent="0.25">
      <c r="A157" s="18" t="s">
        <v>595</v>
      </c>
      <c r="B157" s="18" t="s">
        <v>96</v>
      </c>
      <c r="C157" s="18" t="s">
        <v>31</v>
      </c>
      <c r="D157" s="18">
        <v>31</v>
      </c>
      <c r="E157" s="21">
        <f>IFERROR(VLOOKUP(A157, 'Team Distribution'!$B$2:$M$150, 12, FALSE), 0)</f>
        <v>0</v>
      </c>
      <c r="F157" s="20">
        <v>3.3007537822966719E-2</v>
      </c>
      <c r="G157" s="20">
        <v>3.7404173462471213E-2</v>
      </c>
      <c r="H157" s="20">
        <v>0.82389251418977094</v>
      </c>
      <c r="I157" s="20">
        <v>-0.25623394847350855</v>
      </c>
      <c r="J157" s="20">
        <v>2.4206083775684998E-3</v>
      </c>
      <c r="K157" s="20">
        <v>-0.42159032339609215</v>
      </c>
      <c r="L157" s="20">
        <v>-0.67993892667641254</v>
      </c>
      <c r="M157" s="20">
        <v>0.36422925516985155</v>
      </c>
      <c r="N157" s="20">
        <v>1.3953571680935776E-2</v>
      </c>
      <c r="O157" s="20">
        <f t="shared" si="2"/>
        <v>-8.2855537842448451E-2</v>
      </c>
      <c r="Q157" s="20"/>
      <c r="R157" s="20"/>
      <c r="S157" s="20"/>
      <c r="T157" s="20"/>
    </row>
    <row r="158" spans="1:20" x14ac:dyDescent="0.25">
      <c r="A158" s="18" t="s">
        <v>1016</v>
      </c>
      <c r="B158" s="18" t="s">
        <v>314</v>
      </c>
      <c r="C158" s="18" t="s">
        <v>38</v>
      </c>
      <c r="D158" s="18">
        <v>31</v>
      </c>
      <c r="E158" s="21">
        <f>IFERROR(VLOOKUP(A158, 'Team Distribution'!$B$2:$M$150, 12, FALSE), 0)</f>
        <v>0</v>
      </c>
      <c r="F158" s="20">
        <v>0.41359473764214794</v>
      </c>
      <c r="G158" s="20">
        <v>-0.56816005422672167</v>
      </c>
      <c r="H158" s="20">
        <v>-0.80783946289058273</v>
      </c>
      <c r="I158" s="20">
        <v>-0.11031806706617751</v>
      </c>
      <c r="J158" s="20">
        <v>-0.48837443933688995</v>
      </c>
      <c r="K158" s="20">
        <v>1.8955013213355536</v>
      </c>
      <c r="L158" s="20">
        <v>0.16164446629093918</v>
      </c>
      <c r="M158" s="20">
        <v>-0.1447120596671134</v>
      </c>
      <c r="N158" s="20">
        <v>-0.44223091126895264</v>
      </c>
      <c r="O158" s="20">
        <f t="shared" si="2"/>
        <v>-9.08944691877972E-2</v>
      </c>
      <c r="Q158" s="20"/>
      <c r="R158" s="20"/>
      <c r="S158" s="20"/>
      <c r="T158" s="20"/>
    </row>
    <row r="159" spans="1:20" x14ac:dyDescent="0.25">
      <c r="A159" s="18" t="s">
        <v>698</v>
      </c>
      <c r="B159" s="18" t="s">
        <v>382</v>
      </c>
      <c r="C159" s="18" t="s">
        <v>38</v>
      </c>
      <c r="D159" s="18">
        <v>27</v>
      </c>
      <c r="E159" s="21">
        <f>IFERROR(VLOOKUP(A159, 'Team Distribution'!$B$2:$M$150, 12, FALSE), 0)</f>
        <v>0</v>
      </c>
      <c r="F159" s="20">
        <v>-6.4841825182228335E-2</v>
      </c>
      <c r="G159" s="20">
        <v>-0.56816005422672167</v>
      </c>
      <c r="H159" s="20">
        <v>-0.74919137446649897</v>
      </c>
      <c r="I159" s="20">
        <v>-9.3935176957340077E-2</v>
      </c>
      <c r="J159" s="20">
        <v>1.2780980661567831</v>
      </c>
      <c r="K159" s="20">
        <v>0.35099255031424853</v>
      </c>
      <c r="L159" s="20">
        <v>1.7519129460073762E-3</v>
      </c>
      <c r="M159" s="20">
        <v>-9.3278785213951429E-2</v>
      </c>
      <c r="N159" s="20">
        <v>-0.19621432794353935</v>
      </c>
      <c r="O159" s="20">
        <f t="shared" si="2"/>
        <v>-0.13477901457324087</v>
      </c>
      <c r="Q159" s="20"/>
      <c r="R159" s="20"/>
      <c r="S159" s="20"/>
      <c r="T159" s="20"/>
    </row>
    <row r="160" spans="1:20" x14ac:dyDescent="0.25">
      <c r="A160" s="18" t="s">
        <v>725</v>
      </c>
      <c r="B160" s="18" t="s">
        <v>371</v>
      </c>
      <c r="C160" s="18" t="s">
        <v>38</v>
      </c>
      <c r="D160" s="18">
        <v>33</v>
      </c>
      <c r="E160" s="21">
        <f>IFERROR(VLOOKUP(A160, 'Team Distribution'!$B$2:$M$150, 12, FALSE), 0)</f>
        <v>0</v>
      </c>
      <c r="F160" s="20">
        <v>-7.6402800227909171E-2</v>
      </c>
      <c r="G160" s="20">
        <v>-0.56816005422672167</v>
      </c>
      <c r="H160" s="20">
        <v>0.43500695523373911</v>
      </c>
      <c r="I160" s="20">
        <v>-6.0672945524246132E-2</v>
      </c>
      <c r="J160" s="20">
        <v>0.52814811320917765</v>
      </c>
      <c r="K160" s="20">
        <v>0.84796965486536169</v>
      </c>
      <c r="L160" s="20">
        <v>-0.74867164283007681</v>
      </c>
      <c r="M160" s="20">
        <v>-0.10935168348056436</v>
      </c>
      <c r="N160" s="20">
        <v>-0.51869452423809459</v>
      </c>
      <c r="O160" s="20">
        <f t="shared" si="2"/>
        <v>-0.27082892721933416</v>
      </c>
      <c r="Q160" s="20"/>
      <c r="R160" s="20"/>
      <c r="S160" s="20"/>
      <c r="T160" s="20"/>
    </row>
    <row r="161" spans="1:20" x14ac:dyDescent="0.25">
      <c r="A161" s="18" t="s">
        <v>913</v>
      </c>
      <c r="B161" s="18" t="s">
        <v>267</v>
      </c>
      <c r="C161" s="18" t="s">
        <v>27</v>
      </c>
      <c r="D161" s="18">
        <v>30</v>
      </c>
      <c r="E161" s="21">
        <f>IFERROR(VLOOKUP(A161, 'Team Distribution'!$B$2:$M$150, 12, FALSE), 0)</f>
        <v>0</v>
      </c>
      <c r="F161" s="20">
        <v>1.4928406757172994</v>
      </c>
      <c r="G161" s="20">
        <v>-0.78246843207148575</v>
      </c>
      <c r="H161" s="20">
        <v>-0.19850872460824967</v>
      </c>
      <c r="I161" s="20">
        <v>-0.51858488581760065</v>
      </c>
      <c r="J161" s="20">
        <v>2.3893870678163659E-4</v>
      </c>
      <c r="K161" s="20">
        <v>-0.32160961725611675</v>
      </c>
      <c r="L161" s="20">
        <v>0.25530411089971677</v>
      </c>
      <c r="M161" s="20">
        <v>0.50462254420054276</v>
      </c>
      <c r="N161" s="20">
        <v>-0.77128798357678985</v>
      </c>
      <c r="O161" s="20">
        <f t="shared" si="2"/>
        <v>-0.33945337380590207</v>
      </c>
      <c r="Q161" s="20"/>
      <c r="R161" s="20"/>
      <c r="S161" s="20"/>
      <c r="T161" s="20"/>
    </row>
    <row r="162" spans="1:20" x14ac:dyDescent="0.25">
      <c r="A162" s="18" t="s">
        <v>866</v>
      </c>
      <c r="B162" s="18" t="s">
        <v>282</v>
      </c>
      <c r="C162" s="18" t="s">
        <v>38</v>
      </c>
      <c r="D162" s="18">
        <v>25</v>
      </c>
      <c r="E162" s="21">
        <f>IFERROR(VLOOKUP(A162, 'Team Distribution'!$B$2:$M$150, 12, FALSE), 0)</f>
        <v>5</v>
      </c>
      <c r="F162" s="20">
        <v>9.0432980565316817E-2</v>
      </c>
      <c r="G162" s="20">
        <v>-0.44993947421776925</v>
      </c>
      <c r="H162" s="20">
        <v>0.98861371776595741</v>
      </c>
      <c r="I162" s="20">
        <v>9.9680797056191761E-2</v>
      </c>
      <c r="J162" s="20">
        <v>-0.30837119611732738</v>
      </c>
      <c r="K162" s="20">
        <v>-0.28947360672807881</v>
      </c>
      <c r="L162" s="20">
        <v>-0.64111505411093472</v>
      </c>
      <c r="M162" s="20">
        <v>-0.62514560058187552</v>
      </c>
      <c r="N162" s="20">
        <v>0.78577841585386587</v>
      </c>
      <c r="O162" s="20">
        <f t="shared" si="2"/>
        <v>-0.3495390205146538</v>
      </c>
      <c r="Q162" s="20"/>
      <c r="R162" s="20"/>
      <c r="S162" s="20"/>
      <c r="T162" s="20"/>
    </row>
    <row r="163" spans="1:20" x14ac:dyDescent="0.25">
      <c r="A163" s="18" t="s">
        <v>956</v>
      </c>
      <c r="B163" s="18" t="s">
        <v>134</v>
      </c>
      <c r="C163" s="18" t="s">
        <v>38</v>
      </c>
      <c r="D163" s="18">
        <v>24</v>
      </c>
      <c r="E163" s="21">
        <f>IFERROR(VLOOKUP(A163, 'Team Distribution'!$B$2:$M$150, 12, FALSE), 0)</f>
        <v>0</v>
      </c>
      <c r="F163" s="20">
        <v>-0.16928977927793898</v>
      </c>
      <c r="G163" s="20">
        <v>-0.56816005422672167</v>
      </c>
      <c r="H163" s="20">
        <v>-8.925612210993579E-2</v>
      </c>
      <c r="I163" s="20">
        <v>-0.19719702976455733</v>
      </c>
      <c r="J163" s="20">
        <v>-1.0908209440931673E-2</v>
      </c>
      <c r="K163" s="20">
        <v>0.71926059061358671</v>
      </c>
      <c r="L163" s="20">
        <v>-0.30896712113151453</v>
      </c>
      <c r="M163" s="20">
        <v>0.15745842774521301</v>
      </c>
      <c r="N163" s="20">
        <v>8.7793377370416162E-2</v>
      </c>
      <c r="O163" s="20">
        <f t="shared" si="2"/>
        <v>-0.37926592022238426</v>
      </c>
      <c r="Q163" s="20"/>
      <c r="R163" s="20"/>
      <c r="S163" s="20"/>
      <c r="T163" s="20"/>
    </row>
    <row r="164" spans="1:20" x14ac:dyDescent="0.25">
      <c r="A164" s="18" t="s">
        <v>926</v>
      </c>
      <c r="B164" s="18" t="s">
        <v>297</v>
      </c>
      <c r="C164" s="18" t="s">
        <v>38</v>
      </c>
      <c r="D164" s="18">
        <v>24</v>
      </c>
      <c r="E164" s="21">
        <f>IFERROR(VLOOKUP(A164, 'Team Distribution'!$B$2:$M$150, 12, FALSE), 0)</f>
        <v>0</v>
      </c>
      <c r="F164" s="20">
        <v>-0.59817306053936281</v>
      </c>
      <c r="G164" s="20">
        <v>-0.43978462952469255</v>
      </c>
      <c r="H164" s="20">
        <v>0.27998863383971456</v>
      </c>
      <c r="I164" s="20">
        <v>0.34389342410787527</v>
      </c>
      <c r="J164" s="20">
        <v>-0.5632486697438972</v>
      </c>
      <c r="K164" s="20">
        <v>-5.5746659622009425E-3</v>
      </c>
      <c r="L164" s="20">
        <v>1.0705869280464488</v>
      </c>
      <c r="M164" s="20">
        <v>-0.40187843193292272</v>
      </c>
      <c r="N164" s="20">
        <v>-7.9611946713598808E-2</v>
      </c>
      <c r="O164" s="20">
        <f t="shared" si="2"/>
        <v>-0.39380241842263619</v>
      </c>
      <c r="Q164" s="20"/>
      <c r="R164" s="20"/>
      <c r="S164" s="20"/>
      <c r="T164" s="20"/>
    </row>
    <row r="165" spans="1:20" x14ac:dyDescent="0.25">
      <c r="A165" s="18" t="s">
        <v>997</v>
      </c>
      <c r="B165" s="18" t="s">
        <v>246</v>
      </c>
      <c r="C165" s="18" t="s">
        <v>31</v>
      </c>
      <c r="D165" s="18">
        <v>25</v>
      </c>
      <c r="E165" s="21">
        <f>IFERROR(VLOOKUP(A165, 'Team Distribution'!$B$2:$M$150, 12, FALSE), 0)</f>
        <v>0</v>
      </c>
      <c r="F165" s="20">
        <v>-0.74892094165844691</v>
      </c>
      <c r="G165" s="20">
        <v>0.70278598055910924</v>
      </c>
      <c r="H165" s="20">
        <v>-0.14123250484644762</v>
      </c>
      <c r="I165" s="20">
        <v>0.51203196639203874</v>
      </c>
      <c r="J165" s="20">
        <v>-0.34577537140966641</v>
      </c>
      <c r="K165" s="20">
        <v>-0.25443103097117997</v>
      </c>
      <c r="L165" s="20">
        <v>-0.59943999800408632</v>
      </c>
      <c r="M165" s="20">
        <v>0.10907965694391734</v>
      </c>
      <c r="N165" s="20">
        <v>0.32093302146890096</v>
      </c>
      <c r="O165" s="20">
        <f t="shared" si="2"/>
        <v>-0.44496922152586099</v>
      </c>
      <c r="Q165" s="20"/>
      <c r="R165" s="20"/>
      <c r="S165" s="20"/>
      <c r="T165" s="20"/>
    </row>
    <row r="166" spans="1:20" x14ac:dyDescent="0.25">
      <c r="A166" s="18" t="s">
        <v>914</v>
      </c>
      <c r="B166" s="18" t="s">
        <v>245</v>
      </c>
      <c r="C166" s="18" t="s">
        <v>38</v>
      </c>
      <c r="D166" s="18">
        <v>24</v>
      </c>
      <c r="E166" s="21">
        <f>IFERROR(VLOOKUP(A166, 'Team Distribution'!$B$2:$M$150, 12, FALSE), 0)</f>
        <v>0</v>
      </c>
      <c r="F166" s="20">
        <v>0.27011851330014736</v>
      </c>
      <c r="G166" s="20">
        <v>0.12297564428715399</v>
      </c>
      <c r="H166" s="20">
        <v>4.9739819941199553E-2</v>
      </c>
      <c r="I166" s="20">
        <v>-0.61520895314761814</v>
      </c>
      <c r="J166" s="20">
        <v>-0.44947543338689966</v>
      </c>
      <c r="K166" s="20">
        <v>-4.9298797837206115E-2</v>
      </c>
      <c r="L166" s="20">
        <v>-0.27435120752075615</v>
      </c>
      <c r="M166" s="20">
        <v>0.63438515449271415</v>
      </c>
      <c r="N166" s="20">
        <v>-0.3646934751636825</v>
      </c>
      <c r="O166" s="20">
        <f t="shared" si="2"/>
        <v>-0.67580873503494754</v>
      </c>
      <c r="Q166" s="20"/>
      <c r="R166" s="20"/>
      <c r="S166" s="20"/>
      <c r="T166" s="20"/>
    </row>
    <row r="167" spans="1:20" x14ac:dyDescent="0.25">
      <c r="A167" s="18" t="s">
        <v>650</v>
      </c>
      <c r="B167" s="18" t="s">
        <v>308</v>
      </c>
      <c r="C167" s="18" t="s">
        <v>38</v>
      </c>
      <c r="D167" s="18">
        <v>29</v>
      </c>
      <c r="E167" s="21">
        <f>IFERROR(VLOOKUP(A167, 'Team Distribution'!$B$2:$M$150, 12, FALSE), 0)</f>
        <v>5</v>
      </c>
      <c r="F167" s="20">
        <v>-0.750279147871727</v>
      </c>
      <c r="G167" s="20">
        <v>-0.56816005422672167</v>
      </c>
      <c r="H167" s="20">
        <v>0.11878305678048495</v>
      </c>
      <c r="I167" s="20">
        <v>0.10497627668733066</v>
      </c>
      <c r="J167" s="20">
        <v>-0.21086943937339767</v>
      </c>
      <c r="K167" s="20">
        <v>-0.90653811572462872</v>
      </c>
      <c r="L167" s="20">
        <v>1.2080890293336279</v>
      </c>
      <c r="M167" s="20">
        <v>0.10816820639426634</v>
      </c>
      <c r="N167" s="20">
        <v>0.2159609572044065</v>
      </c>
      <c r="O167" s="20">
        <f t="shared" si="2"/>
        <v>-0.67986923079635875</v>
      </c>
      <c r="Q167" s="20"/>
      <c r="R167" s="20"/>
      <c r="S167" s="20"/>
      <c r="T167" s="20"/>
    </row>
    <row r="168" spans="1:20" x14ac:dyDescent="0.25">
      <c r="A168" s="18" t="s">
        <v>708</v>
      </c>
      <c r="B168" s="18" t="s">
        <v>260</v>
      </c>
      <c r="C168" s="18" t="s">
        <v>73</v>
      </c>
      <c r="D168" s="18">
        <v>27</v>
      </c>
      <c r="E168" s="21">
        <f>IFERROR(VLOOKUP(A168, 'Team Distribution'!$B$2:$M$150, 12, FALSE), 0)</f>
        <v>0</v>
      </c>
      <c r="F168" s="20">
        <v>-0.39994725723244601</v>
      </c>
      <c r="G168" s="20">
        <v>0.17589731134922185</v>
      </c>
      <c r="H168" s="20">
        <v>0.66958336309647382</v>
      </c>
      <c r="I168" s="20">
        <v>-0.35569366318946521</v>
      </c>
      <c r="J168" s="20">
        <v>0.39830630252259708</v>
      </c>
      <c r="K168" s="20">
        <v>-0.45235946947747485</v>
      </c>
      <c r="L168" s="20">
        <v>-0.7306708213068176</v>
      </c>
      <c r="M168" s="20">
        <v>-0.41671582270751334</v>
      </c>
      <c r="N168" s="20">
        <v>0.42574343158927846</v>
      </c>
      <c r="O168" s="20">
        <f t="shared" si="2"/>
        <v>-0.68585662535614578</v>
      </c>
      <c r="Q168" s="20"/>
      <c r="R168" s="20"/>
      <c r="S168" s="20"/>
      <c r="T168" s="20"/>
    </row>
    <row r="169" spans="1:20" x14ac:dyDescent="0.25">
      <c r="A169" s="18" t="s">
        <v>598</v>
      </c>
      <c r="B169" s="18" t="s">
        <v>352</v>
      </c>
      <c r="C169" s="18" t="s">
        <v>38</v>
      </c>
      <c r="D169" s="18">
        <v>26</v>
      </c>
      <c r="E169" s="21">
        <f>IFERROR(VLOOKUP(A169, 'Team Distribution'!$B$2:$M$150, 12, FALSE), 0)</f>
        <v>0</v>
      </c>
      <c r="F169" s="20">
        <v>-0.46049253052723527</v>
      </c>
      <c r="G169" s="20">
        <v>0.81502073187802171</v>
      </c>
      <c r="H169" s="20">
        <v>0.20294488969974614</v>
      </c>
      <c r="I169" s="20">
        <v>-0.70705242800019097</v>
      </c>
      <c r="J169" s="20">
        <v>0.14773871678647932</v>
      </c>
      <c r="K169" s="20">
        <v>-0.27346195280202051</v>
      </c>
      <c r="L169" s="20">
        <v>-0.44825496399385212</v>
      </c>
      <c r="M169" s="20">
        <v>0.48417661432836628</v>
      </c>
      <c r="N169" s="20">
        <v>-0.45326536970227199</v>
      </c>
      <c r="O169" s="20">
        <f t="shared" si="2"/>
        <v>-0.69264629233295738</v>
      </c>
      <c r="Q169" s="20"/>
      <c r="R169" s="20"/>
      <c r="S169" s="20"/>
      <c r="T169" s="20"/>
    </row>
    <row r="170" spans="1:20" x14ac:dyDescent="0.25">
      <c r="A170" s="18" t="s">
        <v>765</v>
      </c>
      <c r="B170" s="18" t="s">
        <v>396</v>
      </c>
      <c r="C170" s="18" t="s">
        <v>31</v>
      </c>
      <c r="D170" s="18">
        <v>25</v>
      </c>
      <c r="E170" s="21">
        <f>IFERROR(VLOOKUP(A170, 'Team Distribution'!$B$2:$M$150, 12, FALSE), 0)</f>
        <v>0</v>
      </c>
      <c r="F170" s="20">
        <v>0.44772381043303744</v>
      </c>
      <c r="G170" s="20">
        <v>0.33877076614568735</v>
      </c>
      <c r="H170" s="20">
        <v>-1.2440995400508801</v>
      </c>
      <c r="I170" s="20">
        <v>-0.25979816055824795</v>
      </c>
      <c r="J170" s="20">
        <v>0.95686644129689324</v>
      </c>
      <c r="K170" s="20">
        <v>-0.17394692721103727</v>
      </c>
      <c r="L170" s="20">
        <v>-0.43985440256596625</v>
      </c>
      <c r="M170" s="20">
        <v>-0.863294585092375</v>
      </c>
      <c r="N170" s="20">
        <v>0.49277570367325307</v>
      </c>
      <c r="O170" s="20">
        <f t="shared" si="2"/>
        <v>-0.7448568939296355</v>
      </c>
      <c r="Q170" s="20"/>
      <c r="R170" s="20"/>
      <c r="S170" s="20"/>
      <c r="T170" s="20"/>
    </row>
    <row r="171" spans="1:20" x14ac:dyDescent="0.25">
      <c r="A171" s="18" t="s">
        <v>911</v>
      </c>
      <c r="B171" s="18" t="s">
        <v>323</v>
      </c>
      <c r="C171" s="18" t="s">
        <v>73</v>
      </c>
      <c r="D171" s="18">
        <v>25</v>
      </c>
      <c r="E171" s="21">
        <f>IFERROR(VLOOKUP(A171, 'Team Distribution'!$B$2:$M$150, 12, FALSE), 0)</f>
        <v>5</v>
      </c>
      <c r="F171" s="20">
        <v>0.54658441587194428</v>
      </c>
      <c r="G171" s="20">
        <v>-1.1335781342930158</v>
      </c>
      <c r="H171" s="20">
        <v>1.9637308599898581E-2</v>
      </c>
      <c r="I171" s="20">
        <v>-0.27698809123067819</v>
      </c>
      <c r="J171" s="20">
        <v>0.33745750240573663</v>
      </c>
      <c r="K171" s="20">
        <v>0.87122861889071346</v>
      </c>
      <c r="L171" s="20">
        <v>-0.52086881180075073</v>
      </c>
      <c r="M171" s="20">
        <v>0.21661809317231995</v>
      </c>
      <c r="N171" s="20">
        <v>-0.82353257984055861</v>
      </c>
      <c r="O171" s="20">
        <f t="shared" si="2"/>
        <v>-0.76344167822439035</v>
      </c>
      <c r="Q171" s="20"/>
      <c r="R171" s="20"/>
      <c r="S171" s="20"/>
      <c r="T171" s="20"/>
    </row>
    <row r="172" spans="1:20" x14ac:dyDescent="0.25">
      <c r="A172" s="18" t="s">
        <v>971</v>
      </c>
      <c r="B172" s="18" t="s">
        <v>338</v>
      </c>
      <c r="C172" s="18" t="s">
        <v>73</v>
      </c>
      <c r="D172" s="18">
        <v>29</v>
      </c>
      <c r="E172" s="21">
        <f>IFERROR(VLOOKUP(A172, 'Team Distribution'!$B$2:$M$150, 12, FALSE), 0)</f>
        <v>0</v>
      </c>
      <c r="F172" s="20">
        <v>0.25506425322991433</v>
      </c>
      <c r="G172" s="20">
        <v>0.7298573982278842</v>
      </c>
      <c r="H172" s="20">
        <v>7.7744595835119085E-2</v>
      </c>
      <c r="I172" s="20">
        <v>-0.62901364312197539</v>
      </c>
      <c r="J172" s="20">
        <v>-0.3000976765138606</v>
      </c>
      <c r="K172" s="20">
        <v>-0.24790277290027521</v>
      </c>
      <c r="L172" s="20">
        <v>-0.82711206761202583</v>
      </c>
      <c r="M172" s="20">
        <v>0.44315974703542066</v>
      </c>
      <c r="N172" s="20">
        <v>-0.26991054360493327</v>
      </c>
      <c r="O172" s="20">
        <f t="shared" si="2"/>
        <v>-0.76821070942473213</v>
      </c>
      <c r="Q172" s="20"/>
      <c r="R172" s="20"/>
      <c r="S172" s="20"/>
      <c r="T172" s="20"/>
    </row>
    <row r="173" spans="1:20" x14ac:dyDescent="0.25">
      <c r="A173" s="18" t="s">
        <v>868</v>
      </c>
      <c r="B173" s="18" t="s">
        <v>95</v>
      </c>
      <c r="C173" s="18" t="s">
        <v>27</v>
      </c>
      <c r="D173" s="18">
        <v>29</v>
      </c>
      <c r="E173" s="21">
        <f>IFERROR(VLOOKUP(A173, 'Team Distribution'!$B$2:$M$150, 12, FALSE), 0)</f>
        <v>0</v>
      </c>
      <c r="F173" s="20">
        <v>1.7552902562887078</v>
      </c>
      <c r="G173" s="20">
        <v>-0.71975174953910237</v>
      </c>
      <c r="H173" s="20">
        <v>-3.3670004173922963E-3</v>
      </c>
      <c r="I173" s="20">
        <v>-0.68507707323345335</v>
      </c>
      <c r="J173" s="20">
        <v>-0.41342790407619889</v>
      </c>
      <c r="K173" s="20">
        <v>-0.45559776410681252</v>
      </c>
      <c r="L173" s="20">
        <v>-0.18413980199478747</v>
      </c>
      <c r="M173" s="20">
        <v>-3.9168612576332335E-2</v>
      </c>
      <c r="N173" s="20">
        <v>-5.9463047754551634E-2</v>
      </c>
      <c r="O173" s="20">
        <f t="shared" si="2"/>
        <v>-0.80470269740992295</v>
      </c>
      <c r="Q173" s="20"/>
      <c r="R173" s="20"/>
      <c r="S173" s="20"/>
      <c r="T173" s="20"/>
    </row>
    <row r="174" spans="1:20" x14ac:dyDescent="0.25">
      <c r="A174" s="18" t="s">
        <v>609</v>
      </c>
      <c r="B174" s="18" t="s">
        <v>301</v>
      </c>
      <c r="C174" s="18" t="s">
        <v>52</v>
      </c>
      <c r="D174" s="18">
        <v>23</v>
      </c>
      <c r="E174" s="21">
        <f>IFERROR(VLOOKUP(A174, 'Team Distribution'!$B$2:$M$150, 12, FALSE), 0)</f>
        <v>0</v>
      </c>
      <c r="F174" s="20">
        <v>0.18609762301634142</v>
      </c>
      <c r="G174" s="20">
        <v>0.12357204956264665</v>
      </c>
      <c r="H174" s="20">
        <v>-0.19063133888808192</v>
      </c>
      <c r="I174" s="20">
        <v>-0.21851705042134659</v>
      </c>
      <c r="J174" s="20">
        <v>0.18033941792219119</v>
      </c>
      <c r="K174" s="20">
        <v>0.11265961634164022</v>
      </c>
      <c r="L174" s="20">
        <v>-0.83332592473727596</v>
      </c>
      <c r="M174" s="20">
        <v>4.9615214289641892E-2</v>
      </c>
      <c r="N174" s="20">
        <v>-0.21468114441437328</v>
      </c>
      <c r="O174" s="20">
        <f t="shared" si="2"/>
        <v>-0.80487153732861627</v>
      </c>
      <c r="Q174" s="20"/>
      <c r="R174" s="20"/>
      <c r="S174" s="20"/>
      <c r="T174" s="20"/>
    </row>
    <row r="175" spans="1:20" x14ac:dyDescent="0.25">
      <c r="A175" s="18" t="s">
        <v>665</v>
      </c>
      <c r="B175" s="18" t="s">
        <v>444</v>
      </c>
      <c r="C175" s="18" t="s">
        <v>38</v>
      </c>
      <c r="D175" s="18">
        <v>26</v>
      </c>
      <c r="E175" s="21">
        <f>IFERROR(VLOOKUP(A175, 'Team Distribution'!$B$2:$M$150, 12, FALSE), 0)</f>
        <v>0</v>
      </c>
      <c r="F175" s="20">
        <v>0.50433375519898027</v>
      </c>
      <c r="G175" s="20">
        <v>-0.56816005422672167</v>
      </c>
      <c r="H175" s="20">
        <v>-1.1506545252789777</v>
      </c>
      <c r="I175" s="20">
        <v>0.58372073209002118</v>
      </c>
      <c r="J175" s="20">
        <v>-0.32820206189575379</v>
      </c>
      <c r="K175" s="20">
        <v>-0.32149691458019519</v>
      </c>
      <c r="L175" s="20">
        <v>0.20532645251403905</v>
      </c>
      <c r="M175" s="20">
        <v>0.59054997740195114</v>
      </c>
      <c r="N175" s="20">
        <v>-0.33966228757668981</v>
      </c>
      <c r="O175" s="20">
        <f t="shared" si="2"/>
        <v>-0.82424492635334656</v>
      </c>
      <c r="Q175" s="20"/>
      <c r="R175" s="20"/>
      <c r="S175" s="20"/>
      <c r="T175" s="20"/>
    </row>
    <row r="176" spans="1:20" x14ac:dyDescent="0.25">
      <c r="A176" s="18" t="s">
        <v>754</v>
      </c>
      <c r="B176" s="18" t="s">
        <v>106</v>
      </c>
      <c r="C176" s="18" t="s">
        <v>52</v>
      </c>
      <c r="D176" s="18">
        <v>28</v>
      </c>
      <c r="E176" s="21">
        <f>IFERROR(VLOOKUP(A176, 'Team Distribution'!$B$2:$M$150, 12, FALSE), 0)</f>
        <v>0</v>
      </c>
      <c r="F176" s="20">
        <v>0.12201078448176771</v>
      </c>
      <c r="G176" s="20">
        <v>0.89162486567597521</v>
      </c>
      <c r="H176" s="20">
        <v>1.0609899422498315</v>
      </c>
      <c r="I176" s="20">
        <v>-0.46157804397312663</v>
      </c>
      <c r="J176" s="20">
        <v>-0.3902847674745446</v>
      </c>
      <c r="K176" s="20">
        <v>-0.97009830136963504</v>
      </c>
      <c r="L176" s="20">
        <v>-1.0201728953862523</v>
      </c>
      <c r="M176" s="20">
        <v>-0.43561159554590284</v>
      </c>
      <c r="N176" s="20">
        <v>0.32140968099282891</v>
      </c>
      <c r="O176" s="20">
        <f t="shared" si="2"/>
        <v>-0.88171033034905855</v>
      </c>
      <c r="Q176" s="20"/>
      <c r="R176" s="20"/>
      <c r="S176" s="20"/>
      <c r="T176" s="20"/>
    </row>
    <row r="177" spans="1:20" x14ac:dyDescent="0.25">
      <c r="A177" s="18" t="s">
        <v>752</v>
      </c>
      <c r="B177" s="18" t="s">
        <v>280</v>
      </c>
      <c r="C177" s="18" t="s">
        <v>73</v>
      </c>
      <c r="D177" s="18">
        <v>26</v>
      </c>
      <c r="E177" s="21">
        <f>IFERROR(VLOOKUP(A177, 'Team Distribution'!$B$2:$M$150, 12, FALSE), 0)</f>
        <v>0</v>
      </c>
      <c r="F177" s="20">
        <v>0.53461040378470204</v>
      </c>
      <c r="G177" s="20">
        <v>-0.56195027004393872</v>
      </c>
      <c r="H177" s="20">
        <v>-0.22367743020963979</v>
      </c>
      <c r="I177" s="20">
        <v>6.1561611680280515E-2</v>
      </c>
      <c r="J177" s="20">
        <v>-0.3241883724709077</v>
      </c>
      <c r="K177" s="20">
        <v>-0.11624025621898226</v>
      </c>
      <c r="L177" s="20">
        <v>-0.35590352206815778</v>
      </c>
      <c r="M177" s="20">
        <v>0.3805116698112927</v>
      </c>
      <c r="N177" s="20">
        <v>-0.27709552904788193</v>
      </c>
      <c r="O177" s="20">
        <f t="shared" si="2"/>
        <v>-0.88237169478323296</v>
      </c>
      <c r="Q177" s="20"/>
      <c r="R177" s="20"/>
      <c r="S177" s="20"/>
      <c r="T177" s="20"/>
    </row>
    <row r="178" spans="1:20" x14ac:dyDescent="0.25">
      <c r="A178" s="18" t="s">
        <v>795</v>
      </c>
      <c r="B178" s="18" t="s">
        <v>178</v>
      </c>
      <c r="C178" s="18" t="s">
        <v>52</v>
      </c>
      <c r="D178" s="18">
        <v>27</v>
      </c>
      <c r="E178" s="21">
        <f>IFERROR(VLOOKUP(A178, 'Team Distribution'!$B$2:$M$150, 12, FALSE), 0)</f>
        <v>0</v>
      </c>
      <c r="F178" s="20">
        <v>0.19384134153608246</v>
      </c>
      <c r="G178" s="20">
        <v>-0.26897313418294061</v>
      </c>
      <c r="H178" s="20">
        <v>0.12918718885351482</v>
      </c>
      <c r="I178" s="20">
        <v>0.18474323433501535</v>
      </c>
      <c r="J178" s="20">
        <v>-0.50404749507611479</v>
      </c>
      <c r="K178" s="20">
        <v>-0.16784761622604716</v>
      </c>
      <c r="L178" s="20">
        <v>-0.19933482432833613</v>
      </c>
      <c r="M178" s="20">
        <v>0.20193373723445018</v>
      </c>
      <c r="N178" s="20">
        <v>-0.45412415027460218</v>
      </c>
      <c r="O178" s="20">
        <f t="shared" si="2"/>
        <v>-0.88462171812897805</v>
      </c>
      <c r="Q178" s="20"/>
      <c r="R178" s="20"/>
      <c r="S178" s="20"/>
      <c r="T178" s="20"/>
    </row>
    <row r="179" spans="1:20" x14ac:dyDescent="0.25">
      <c r="A179" s="18" t="s">
        <v>670</v>
      </c>
      <c r="B179" s="18" t="s">
        <v>287</v>
      </c>
      <c r="C179" s="18" t="s">
        <v>31</v>
      </c>
      <c r="D179" s="18">
        <v>36</v>
      </c>
      <c r="E179" s="21">
        <f>IFERROR(VLOOKUP(A179, 'Team Distribution'!$B$2:$M$150, 12, FALSE), 0)</f>
        <v>0</v>
      </c>
      <c r="F179" s="20">
        <v>0.9508620147996002</v>
      </c>
      <c r="G179" s="20">
        <v>0.43021993909783585</v>
      </c>
      <c r="H179" s="20">
        <v>0.18999849820702366</v>
      </c>
      <c r="I179" s="20">
        <v>-0.61657579024064768</v>
      </c>
      <c r="J179" s="20">
        <v>-0.72166206363345009</v>
      </c>
      <c r="K179" s="20">
        <v>-1.1273740025234984</v>
      </c>
      <c r="L179" s="20">
        <v>-0.22236606896003283</v>
      </c>
      <c r="M179" s="20">
        <v>0.70302583508222605</v>
      </c>
      <c r="N179" s="20">
        <v>-0.56437733039604054</v>
      </c>
      <c r="O179" s="20">
        <f t="shared" si="2"/>
        <v>-0.97824896856698362</v>
      </c>
      <c r="Q179" s="20"/>
      <c r="R179" s="20"/>
      <c r="S179" s="20"/>
      <c r="T179" s="20"/>
    </row>
    <row r="180" spans="1:20" x14ac:dyDescent="0.25">
      <c r="A180" s="18" t="s">
        <v>626</v>
      </c>
      <c r="B180" s="18" t="s">
        <v>117</v>
      </c>
      <c r="C180" s="18" t="s">
        <v>52</v>
      </c>
      <c r="D180" s="18">
        <v>21</v>
      </c>
      <c r="E180" s="21">
        <f>IFERROR(VLOOKUP(A180, 'Team Distribution'!$B$2:$M$150, 12, FALSE), 0)</f>
        <v>0</v>
      </c>
      <c r="F180" s="20">
        <v>0.26781416352001391</v>
      </c>
      <c r="G180" s="20">
        <v>-0.10950165328629606</v>
      </c>
      <c r="H180" s="20">
        <v>-0.54839510818741266</v>
      </c>
      <c r="I180" s="20">
        <v>0.34183521170157805</v>
      </c>
      <c r="J180" s="20">
        <v>-0.30986628761826229</v>
      </c>
      <c r="K180" s="20">
        <v>-0.2954784070443453</v>
      </c>
      <c r="L180" s="20">
        <v>-7.3696344064369382E-2</v>
      </c>
      <c r="M180" s="20">
        <v>-0.36060626227762632</v>
      </c>
      <c r="N180" s="20">
        <v>0.10096684539284016</v>
      </c>
      <c r="O180" s="20">
        <f t="shared" si="2"/>
        <v>-0.98692784186387994</v>
      </c>
      <c r="Q180" s="20"/>
      <c r="R180" s="20"/>
      <c r="S180" s="20"/>
      <c r="T180" s="20"/>
    </row>
    <row r="181" spans="1:20" x14ac:dyDescent="0.25">
      <c r="A181" s="18" t="s">
        <v>989</v>
      </c>
      <c r="B181" s="18" t="s">
        <v>420</v>
      </c>
      <c r="C181" s="18" t="s">
        <v>27</v>
      </c>
      <c r="D181" s="18">
        <v>23</v>
      </c>
      <c r="E181" s="21">
        <f>IFERROR(VLOOKUP(A181, 'Team Distribution'!$B$2:$M$150, 12, FALSE), 0)</f>
        <v>0</v>
      </c>
      <c r="F181" s="20">
        <v>0.57279267716332427</v>
      </c>
      <c r="G181" s="20">
        <v>-1.1958685366511395</v>
      </c>
      <c r="H181" s="20">
        <v>-0.10638059682389647</v>
      </c>
      <c r="I181" s="20">
        <v>-0.30276521364874187</v>
      </c>
      <c r="J181" s="20">
        <v>-0.83029854473039166</v>
      </c>
      <c r="K181" s="20">
        <v>-6.0332730897259546E-2</v>
      </c>
      <c r="L181" s="20">
        <v>1.1920566009953308</v>
      </c>
      <c r="M181" s="20">
        <v>0.51878471789957337</v>
      </c>
      <c r="N181" s="20">
        <v>-0.77803534435383792</v>
      </c>
      <c r="O181" s="20">
        <f t="shared" si="2"/>
        <v>-0.99004697104703865</v>
      </c>
      <c r="Q181" s="20"/>
      <c r="R181" s="20"/>
      <c r="S181" s="20"/>
      <c r="T181" s="20"/>
    </row>
    <row r="182" spans="1:20" x14ac:dyDescent="0.25">
      <c r="A182" s="18" t="s">
        <v>1026</v>
      </c>
      <c r="B182" s="18" t="s">
        <v>237</v>
      </c>
      <c r="C182" s="18" t="s">
        <v>38</v>
      </c>
      <c r="D182" s="18">
        <v>35</v>
      </c>
      <c r="E182" s="21">
        <f>IFERROR(VLOOKUP(A182, 'Team Distribution'!$B$2:$M$150, 12, FALSE), 0)</f>
        <v>0</v>
      </c>
      <c r="F182" s="20">
        <v>1.1534001971709369</v>
      </c>
      <c r="G182" s="20">
        <v>-0.47843366529685011</v>
      </c>
      <c r="H182" s="20">
        <v>-0.61278666561617601</v>
      </c>
      <c r="I182" s="20">
        <v>-0.6826435765754082</v>
      </c>
      <c r="J182" s="20">
        <v>-0.3490498951499969</v>
      </c>
      <c r="K182" s="20">
        <v>0.49550799087764541</v>
      </c>
      <c r="L182" s="20">
        <v>-0.62957641624068184</v>
      </c>
      <c r="M182" s="20">
        <v>0.3096151980024836</v>
      </c>
      <c r="N182" s="20">
        <v>-0.21650588237796536</v>
      </c>
      <c r="O182" s="20">
        <f t="shared" si="2"/>
        <v>-1.0104727152060127</v>
      </c>
      <c r="Q182" s="20"/>
      <c r="R182" s="20"/>
      <c r="S182" s="20"/>
      <c r="T182" s="20"/>
    </row>
    <row r="183" spans="1:20" x14ac:dyDescent="0.25">
      <c r="A183" s="18" t="s">
        <v>1001</v>
      </c>
      <c r="B183" s="18" t="s">
        <v>416</v>
      </c>
      <c r="C183" s="18" t="s">
        <v>52</v>
      </c>
      <c r="D183" s="18">
        <v>33</v>
      </c>
      <c r="E183" s="21">
        <f>IFERROR(VLOOKUP(A183, 'Team Distribution'!$B$2:$M$150, 12, FALSE), 0)</f>
        <v>0</v>
      </c>
      <c r="F183" s="20">
        <v>1.4506859251648595E-2</v>
      </c>
      <c r="G183" s="20">
        <v>-0.79850023100641554</v>
      </c>
      <c r="H183" s="20">
        <v>-6.6334869789965528E-2</v>
      </c>
      <c r="I183" s="20">
        <v>-0.33321912913343971</v>
      </c>
      <c r="J183" s="20">
        <v>-0.32902791415062221</v>
      </c>
      <c r="K183" s="20">
        <v>0.7303988773962603</v>
      </c>
      <c r="L183" s="20">
        <v>-0.10698517216849746</v>
      </c>
      <c r="M183" s="20">
        <v>0.5494584480441328</v>
      </c>
      <c r="N183" s="20">
        <v>-0.71980872939748064</v>
      </c>
      <c r="O183" s="20">
        <f t="shared" si="2"/>
        <v>-1.0595118609543794</v>
      </c>
      <c r="Q183" s="20"/>
      <c r="R183" s="20"/>
      <c r="S183" s="20"/>
      <c r="T183" s="20"/>
    </row>
    <row r="184" spans="1:20" x14ac:dyDescent="0.25">
      <c r="A184" s="18" t="s">
        <v>657</v>
      </c>
      <c r="B184" s="18" t="s">
        <v>386</v>
      </c>
      <c r="C184" s="18" t="s">
        <v>27</v>
      </c>
      <c r="D184" s="18">
        <v>22</v>
      </c>
      <c r="E184" s="21">
        <f>IFERROR(VLOOKUP(A184, 'Team Distribution'!$B$2:$M$150, 12, FALSE), 0)</f>
        <v>0</v>
      </c>
      <c r="F184" s="20">
        <v>0.60988801458322461</v>
      </c>
      <c r="G184" s="20">
        <v>-0.20370828565997057</v>
      </c>
      <c r="H184" s="20">
        <v>-0.25515129162997852</v>
      </c>
      <c r="I184" s="20">
        <v>0.34469380285783441</v>
      </c>
      <c r="J184" s="20">
        <v>-0.56570253230792933</v>
      </c>
      <c r="K184" s="20">
        <v>-0.7729060573305061</v>
      </c>
      <c r="L184" s="20">
        <v>-0.72402803783660707</v>
      </c>
      <c r="M184" s="20">
        <v>0.60375776009375604</v>
      </c>
      <c r="N184" s="20">
        <v>-0.1606518332539365</v>
      </c>
      <c r="O184" s="20">
        <f t="shared" si="2"/>
        <v>-1.123808460484113</v>
      </c>
      <c r="Q184" s="20"/>
      <c r="R184" s="20"/>
      <c r="S184" s="20"/>
      <c r="T184" s="20"/>
    </row>
    <row r="185" spans="1:20" x14ac:dyDescent="0.25">
      <c r="A185" s="18" t="s">
        <v>731</v>
      </c>
      <c r="B185" s="18" t="s">
        <v>327</v>
      </c>
      <c r="C185" s="18" t="s">
        <v>38</v>
      </c>
      <c r="D185" s="18">
        <v>30</v>
      </c>
      <c r="E185" s="21">
        <f>IFERROR(VLOOKUP(A185, 'Team Distribution'!$B$2:$M$150, 12, FALSE), 0)</f>
        <v>0</v>
      </c>
      <c r="F185" s="20">
        <v>2.1932397611325545</v>
      </c>
      <c r="G185" s="20">
        <v>-0.56816005422672167</v>
      </c>
      <c r="H185" s="20">
        <v>-0.67009915106364748</v>
      </c>
      <c r="I185" s="20">
        <v>-0.80044731290094917</v>
      </c>
      <c r="J185" s="20">
        <v>-0.91092442553874431</v>
      </c>
      <c r="K185" s="20">
        <v>-0.87759397208906198</v>
      </c>
      <c r="L185" s="20">
        <v>9.4473110117681711E-2</v>
      </c>
      <c r="M185" s="20">
        <v>0.88424566391006321</v>
      </c>
      <c r="N185" s="20">
        <v>-0.4891088454185572</v>
      </c>
      <c r="O185" s="20">
        <f t="shared" si="2"/>
        <v>-1.1443752260773823</v>
      </c>
      <c r="Q185" s="20"/>
      <c r="R185" s="20"/>
      <c r="S185" s="20"/>
      <c r="T185" s="20"/>
    </row>
    <row r="186" spans="1:20" x14ac:dyDescent="0.25">
      <c r="A186" s="18" t="s">
        <v>796</v>
      </c>
      <c r="B186" s="18" t="s">
        <v>180</v>
      </c>
      <c r="C186" s="18" t="s">
        <v>52</v>
      </c>
      <c r="D186" s="18">
        <v>28</v>
      </c>
      <c r="E186" s="21">
        <f>IFERROR(VLOOKUP(A186, 'Team Distribution'!$B$2:$M$150, 12, FALSE), 0)</f>
        <v>0</v>
      </c>
      <c r="F186" s="20">
        <v>-0.99561762603975812</v>
      </c>
      <c r="G186" s="20">
        <v>8.6770938586497884E-2</v>
      </c>
      <c r="H186" s="20">
        <v>-5.2361409622952243E-2</v>
      </c>
      <c r="I186" s="20">
        <v>-0.21437396530398656</v>
      </c>
      <c r="J186" s="20">
        <v>0.95706424775360133</v>
      </c>
      <c r="K186" s="20">
        <v>0.11265961634164062</v>
      </c>
      <c r="L186" s="20">
        <v>-0.5549883684601804</v>
      </c>
      <c r="M186" s="20">
        <v>-0.57350601593911932</v>
      </c>
      <c r="N186" s="20">
        <v>6.4805231026576801E-2</v>
      </c>
      <c r="O186" s="20">
        <f t="shared" si="2"/>
        <v>-1.16954735165768</v>
      </c>
      <c r="Q186" s="20"/>
      <c r="R186" s="20"/>
      <c r="S186" s="20"/>
      <c r="T186" s="20"/>
    </row>
    <row r="187" spans="1:20" x14ac:dyDescent="0.25">
      <c r="A187" s="18" t="s">
        <v>975</v>
      </c>
      <c r="B187" s="18" t="s">
        <v>60</v>
      </c>
      <c r="C187" s="18" t="s">
        <v>31</v>
      </c>
      <c r="D187" s="18">
        <v>24</v>
      </c>
      <c r="E187" s="21">
        <f>IFERROR(VLOOKUP(A187, 'Team Distribution'!$B$2:$M$150, 12, FALSE), 0)</f>
        <v>0</v>
      </c>
      <c r="F187" s="20">
        <v>0.31406337379476984</v>
      </c>
      <c r="G187" s="20">
        <v>-1.5629563532001245</v>
      </c>
      <c r="H187" s="20">
        <v>-4.0870033535060399E-2</v>
      </c>
      <c r="I187" s="20">
        <v>0.18679761365958128</v>
      </c>
      <c r="J187" s="20">
        <v>-0.62130777955489558</v>
      </c>
      <c r="K187" s="20">
        <v>-4.6215070231377484E-2</v>
      </c>
      <c r="L187" s="20">
        <v>0.78598893230384137</v>
      </c>
      <c r="M187" s="20">
        <v>0.94362050777362239</v>
      </c>
      <c r="N187" s="20">
        <v>-1.1799247394146004</v>
      </c>
      <c r="O187" s="20">
        <f t="shared" si="2"/>
        <v>-1.2208035484042437</v>
      </c>
      <c r="Q187" s="20"/>
      <c r="R187" s="20"/>
      <c r="S187" s="20"/>
      <c r="T187" s="20"/>
    </row>
    <row r="188" spans="1:20" x14ac:dyDescent="0.25">
      <c r="A188" s="18" t="s">
        <v>959</v>
      </c>
      <c r="B188" s="18" t="s">
        <v>438</v>
      </c>
      <c r="C188" s="18" t="s">
        <v>31</v>
      </c>
      <c r="D188" s="18">
        <v>31</v>
      </c>
      <c r="E188" s="21">
        <f>IFERROR(VLOOKUP(A188, 'Team Distribution'!$B$2:$M$150, 12, FALSE), 0)</f>
        <v>0</v>
      </c>
      <c r="F188" s="20">
        <v>-8.8173179297538345E-2</v>
      </c>
      <c r="G188" s="20">
        <v>-0.68231269418690399</v>
      </c>
      <c r="H188" s="20">
        <v>-5.3527086877586241E-2</v>
      </c>
      <c r="I188" s="20">
        <v>-0.63689179912366189</v>
      </c>
      <c r="J188" s="20">
        <v>-0.19789518371661077</v>
      </c>
      <c r="K188" s="20">
        <v>0.34480081848186661</v>
      </c>
      <c r="L188" s="20">
        <v>0.40467821754019123</v>
      </c>
      <c r="M188" s="20">
        <v>0.5578273008340654</v>
      </c>
      <c r="N188" s="20">
        <v>-0.87334241698729198</v>
      </c>
      <c r="O188" s="20">
        <f t="shared" si="2"/>
        <v>-1.2248360233334701</v>
      </c>
      <c r="Q188" s="20"/>
      <c r="R188" s="20"/>
      <c r="S188" s="20"/>
      <c r="T188" s="20"/>
    </row>
    <row r="189" spans="1:20" x14ac:dyDescent="0.25">
      <c r="A189" s="18" t="s">
        <v>827</v>
      </c>
      <c r="B189" s="18" t="s">
        <v>315</v>
      </c>
      <c r="C189" s="18" t="s">
        <v>38</v>
      </c>
      <c r="D189" s="18">
        <v>20</v>
      </c>
      <c r="E189" s="21">
        <f>IFERROR(VLOOKUP(A189, 'Team Distribution'!$B$2:$M$150, 12, FALSE), 0)</f>
        <v>0</v>
      </c>
      <c r="F189" s="20">
        <v>-1.2098763776349788</v>
      </c>
      <c r="G189" s="20">
        <v>1.3470133419183075</v>
      </c>
      <c r="H189" s="20">
        <v>-0.12401993780307748</v>
      </c>
      <c r="I189" s="20">
        <v>-0.66348883384714641</v>
      </c>
      <c r="J189" s="20">
        <v>-0.43231410723249225</v>
      </c>
      <c r="K189" s="20">
        <v>-0.70577660880559157</v>
      </c>
      <c r="L189" s="20">
        <v>3.3895261298854409E-2</v>
      </c>
      <c r="M189" s="20">
        <v>0.82609099563631749</v>
      </c>
      <c r="N189" s="20">
        <v>-0.29730181627562519</v>
      </c>
      <c r="O189" s="20">
        <f t="shared" si="2"/>
        <v>-1.2257780827454323</v>
      </c>
      <c r="Q189" s="20"/>
      <c r="R189" s="20"/>
      <c r="S189" s="20"/>
      <c r="T189" s="20"/>
    </row>
    <row r="190" spans="1:20" x14ac:dyDescent="0.25">
      <c r="A190" s="18" t="s">
        <v>882</v>
      </c>
      <c r="B190" s="18" t="s">
        <v>376</v>
      </c>
      <c r="C190" s="18" t="s">
        <v>27</v>
      </c>
      <c r="D190" s="18">
        <v>28</v>
      </c>
      <c r="E190" s="21">
        <f>IFERROR(VLOOKUP(A190, 'Team Distribution'!$B$2:$M$150, 12, FALSE), 0)</f>
        <v>0</v>
      </c>
      <c r="F190" s="20">
        <v>-0.75659402043034507</v>
      </c>
      <c r="G190" s="20">
        <v>0.70859861179700889</v>
      </c>
      <c r="H190" s="20">
        <v>-6.0231896355571128E-2</v>
      </c>
      <c r="I190" s="20">
        <v>-0.42794443994650622</v>
      </c>
      <c r="J190" s="20">
        <v>-0.31668577227881239</v>
      </c>
      <c r="K190" s="20">
        <v>-0.22111850711809483</v>
      </c>
      <c r="L190" s="20">
        <v>-0.53442118183823295</v>
      </c>
      <c r="M190" s="20">
        <v>0.86957086644478965</v>
      </c>
      <c r="N190" s="20">
        <v>-0.63951260429854262</v>
      </c>
      <c r="O190" s="20">
        <f t="shared" si="2"/>
        <v>-1.3783389440243066</v>
      </c>
      <c r="Q190" s="20"/>
      <c r="R190" s="20"/>
      <c r="S190" s="20"/>
      <c r="T190" s="20"/>
    </row>
    <row r="191" spans="1:20" x14ac:dyDescent="0.25">
      <c r="A191" s="18" t="s">
        <v>728</v>
      </c>
      <c r="B191" s="18" t="s">
        <v>470</v>
      </c>
      <c r="C191" s="18" t="s">
        <v>38</v>
      </c>
      <c r="D191" s="18">
        <v>37</v>
      </c>
      <c r="E191" s="21">
        <f>IFERROR(VLOOKUP(A191, 'Team Distribution'!$B$2:$M$150, 12, FALSE), 0)</f>
        <v>0</v>
      </c>
      <c r="F191" s="20">
        <v>-6.6088783358809647E-2</v>
      </c>
      <c r="G191" s="20">
        <v>-0.49904648437533405</v>
      </c>
      <c r="H191" s="20">
        <v>0.17056999686214441</v>
      </c>
      <c r="I191" s="20">
        <v>-0.91233500557607661</v>
      </c>
      <c r="J191" s="20">
        <v>0.75334284863534651</v>
      </c>
      <c r="K191" s="20">
        <v>0.11451273848323541</v>
      </c>
      <c r="L191" s="20">
        <v>-0.35264910735461458</v>
      </c>
      <c r="M191" s="20">
        <v>0.11245431259869643</v>
      </c>
      <c r="N191" s="20">
        <v>-0.80510907451233771</v>
      </c>
      <c r="O191" s="20">
        <f t="shared" si="2"/>
        <v>-1.4843485585977501</v>
      </c>
      <c r="Q191" s="20"/>
      <c r="R191" s="20"/>
      <c r="S191" s="20"/>
      <c r="T191" s="20"/>
    </row>
    <row r="192" spans="1:20" x14ac:dyDescent="0.25">
      <c r="A192" s="18" t="s">
        <v>855</v>
      </c>
      <c r="B192" s="18" t="s">
        <v>140</v>
      </c>
      <c r="C192" s="18" t="s">
        <v>31</v>
      </c>
      <c r="D192" s="18">
        <v>26</v>
      </c>
      <c r="E192" s="21">
        <f>IFERROR(VLOOKUP(A192, 'Team Distribution'!$B$2:$M$150, 12, FALSE), 0)</f>
        <v>0</v>
      </c>
      <c r="F192" s="20">
        <v>2.0127633003161272</v>
      </c>
      <c r="G192" s="20">
        <v>-0.73308479994929798</v>
      </c>
      <c r="H192" s="20">
        <v>-0.13256221916079436</v>
      </c>
      <c r="I192" s="20">
        <v>-0.86036789683681325</v>
      </c>
      <c r="J192" s="20">
        <v>-0.69279302300811241</v>
      </c>
      <c r="K192" s="20">
        <v>-0.65619985662403879</v>
      </c>
      <c r="L192" s="20">
        <v>-0.70112285527439311</v>
      </c>
      <c r="M192" s="20">
        <v>0.67461742620758591</v>
      </c>
      <c r="N192" s="20">
        <v>-0.54713065644750236</v>
      </c>
      <c r="O192" s="20">
        <f t="shared" si="2"/>
        <v>-1.635880580777239</v>
      </c>
      <c r="Q192" s="20"/>
      <c r="R192" s="20"/>
      <c r="S192" s="20"/>
      <c r="T192" s="20"/>
    </row>
    <row r="193" spans="1:20" x14ac:dyDescent="0.25">
      <c r="A193" s="18" t="s">
        <v>1000</v>
      </c>
      <c r="B193" s="18" t="s">
        <v>269</v>
      </c>
      <c r="C193" s="18" t="s">
        <v>52</v>
      </c>
      <c r="D193" s="18">
        <v>36</v>
      </c>
      <c r="E193" s="21">
        <f>IFERROR(VLOOKUP(A193, 'Team Distribution'!$B$2:$M$150, 12, FALSE), 0)</f>
        <v>0</v>
      </c>
      <c r="F193" s="20">
        <v>-8.2699705567990708E-2</v>
      </c>
      <c r="G193" s="20">
        <v>0.3157556291047573</v>
      </c>
      <c r="H193" s="20">
        <v>0.15368804548608647</v>
      </c>
      <c r="I193" s="20">
        <v>-0.63512727611142394</v>
      </c>
      <c r="J193" s="20">
        <v>-0.11176222748449337</v>
      </c>
      <c r="K193" s="20">
        <v>-0.92147704772456906</v>
      </c>
      <c r="L193" s="20">
        <v>-0.53437077169891412</v>
      </c>
      <c r="M193" s="20">
        <v>0.48695400365390207</v>
      </c>
      <c r="N193" s="20">
        <v>-0.30893288506015171</v>
      </c>
      <c r="O193" s="20">
        <f t="shared" si="2"/>
        <v>-1.6379722354027972</v>
      </c>
      <c r="Q193" s="20"/>
      <c r="R193" s="20"/>
      <c r="S193" s="20"/>
      <c r="T193" s="20"/>
    </row>
    <row r="194" spans="1:20" x14ac:dyDescent="0.25">
      <c r="A194" s="18" t="s">
        <v>899</v>
      </c>
      <c r="B194" s="18" t="s">
        <v>428</v>
      </c>
      <c r="C194" s="18" t="s">
        <v>38</v>
      </c>
      <c r="D194" s="18">
        <v>30</v>
      </c>
      <c r="E194" s="21">
        <f>IFERROR(VLOOKUP(A194, 'Team Distribution'!$B$2:$M$150, 12, FALSE), 0)</f>
        <v>0</v>
      </c>
      <c r="F194" s="20">
        <v>-1.8685839352648967</v>
      </c>
      <c r="G194" s="20">
        <v>1.8317177199550121</v>
      </c>
      <c r="H194" s="20">
        <v>0.73810497970117284</v>
      </c>
      <c r="I194" s="20">
        <v>-0.54893271588913983</v>
      </c>
      <c r="J194" s="20">
        <v>-0.47693355523395159</v>
      </c>
      <c r="K194" s="20">
        <v>-0.89791645591828972</v>
      </c>
      <c r="L194" s="20">
        <v>-0.78040289697327214</v>
      </c>
      <c r="M194" s="20">
        <v>0.56775568531475462</v>
      </c>
      <c r="N194" s="20">
        <v>-0.21258087367349612</v>
      </c>
      <c r="O194" s="20">
        <f t="shared" ref="O194:O257" si="3">SUM(F194:N194)</f>
        <v>-1.6477720479821065</v>
      </c>
      <c r="Q194" s="20"/>
      <c r="R194" s="20"/>
      <c r="S194" s="20"/>
      <c r="T194" s="20"/>
    </row>
    <row r="195" spans="1:20" x14ac:dyDescent="0.25">
      <c r="A195" s="18" t="s">
        <v>769</v>
      </c>
      <c r="B195" s="18" t="s">
        <v>159</v>
      </c>
      <c r="C195" s="18" t="s">
        <v>52</v>
      </c>
      <c r="D195" s="18">
        <v>23</v>
      </c>
      <c r="E195" s="21">
        <f>IFERROR(VLOOKUP(A195, 'Team Distribution'!$B$2:$M$150, 12, FALSE), 0)</f>
        <v>0</v>
      </c>
      <c r="F195" s="20">
        <v>0.60435415231228762</v>
      </c>
      <c r="G195" s="20">
        <v>-0.33507883352898593</v>
      </c>
      <c r="H195" s="20">
        <v>-0.52114617112717987</v>
      </c>
      <c r="I195" s="20">
        <v>-8.0414213176017102E-2</v>
      </c>
      <c r="J195" s="20">
        <v>-0.53170863573962657</v>
      </c>
      <c r="K195" s="20">
        <v>-0.66590379138512013</v>
      </c>
      <c r="L195" s="20">
        <v>-0.44202111953907536</v>
      </c>
      <c r="M195" s="20">
        <v>0.77928248203282724</v>
      </c>
      <c r="N195" s="20">
        <v>-0.51686784274688824</v>
      </c>
      <c r="O195" s="20">
        <f t="shared" si="3"/>
        <v>-1.7095039728977783</v>
      </c>
      <c r="Q195" s="20"/>
      <c r="R195" s="20"/>
      <c r="S195" s="20"/>
      <c r="T195" s="20"/>
    </row>
    <row r="196" spans="1:20" x14ac:dyDescent="0.25">
      <c r="A196" s="18" t="s">
        <v>883</v>
      </c>
      <c r="B196" s="18" t="s">
        <v>207</v>
      </c>
      <c r="C196" s="18" t="s">
        <v>52</v>
      </c>
      <c r="D196" s="18">
        <v>23</v>
      </c>
      <c r="E196" s="21">
        <f>IFERROR(VLOOKUP(A196, 'Team Distribution'!$B$2:$M$150, 12, FALSE), 0)</f>
        <v>0</v>
      </c>
      <c r="F196" s="20">
        <v>0.29743589199729847</v>
      </c>
      <c r="G196" s="20">
        <v>-0.72012749466832082</v>
      </c>
      <c r="H196" s="20">
        <v>-0.80431622517763846</v>
      </c>
      <c r="I196" s="20">
        <v>-0.70463903752490642</v>
      </c>
      <c r="J196" s="20">
        <v>-0.80852121430684243</v>
      </c>
      <c r="K196" s="20">
        <v>-0.8672456494281493</v>
      </c>
      <c r="L196" s="20">
        <v>1.7580482681943865</v>
      </c>
      <c r="M196" s="20">
        <v>0.76389677264446276</v>
      </c>
      <c r="N196" s="20">
        <v>-0.6996281423468792</v>
      </c>
      <c r="O196" s="20">
        <f t="shared" si="3"/>
        <v>-1.7850968306165886</v>
      </c>
      <c r="Q196" s="20"/>
      <c r="R196" s="20"/>
      <c r="S196" s="20"/>
      <c r="T196" s="20"/>
    </row>
    <row r="197" spans="1:20" x14ac:dyDescent="0.25">
      <c r="A197" s="18" t="s">
        <v>611</v>
      </c>
      <c r="B197" s="18" t="s">
        <v>130</v>
      </c>
      <c r="C197" s="18" t="s">
        <v>52</v>
      </c>
      <c r="D197" s="18">
        <v>31</v>
      </c>
      <c r="E197" s="21">
        <f>IFERROR(VLOOKUP(A197, 'Team Distribution'!$B$2:$M$150, 12, FALSE), 0)</f>
        <v>0</v>
      </c>
      <c r="F197" s="20">
        <v>-0.70686980847924141</v>
      </c>
      <c r="G197" s="20">
        <v>0.23942739893200418</v>
      </c>
      <c r="H197" s="20">
        <v>1.2219982322410153E-2</v>
      </c>
      <c r="I197" s="20">
        <v>-0.52065536879473973</v>
      </c>
      <c r="J197" s="20">
        <v>-0.68349285850776931</v>
      </c>
      <c r="K197" s="20">
        <v>-2.3853903507967542E-2</v>
      </c>
      <c r="L197" s="20">
        <v>-0.40121545928240232</v>
      </c>
      <c r="M197" s="20">
        <v>0.74274142223546158</v>
      </c>
      <c r="N197" s="20">
        <v>-0.51260018204327396</v>
      </c>
      <c r="O197" s="20">
        <f t="shared" si="3"/>
        <v>-1.8542987771255182</v>
      </c>
      <c r="Q197" s="20"/>
      <c r="R197" s="20"/>
      <c r="S197" s="20"/>
      <c r="T197" s="20"/>
    </row>
    <row r="198" spans="1:20" x14ac:dyDescent="0.25">
      <c r="A198" s="18" t="s">
        <v>781</v>
      </c>
      <c r="B198" s="18" t="s">
        <v>141</v>
      </c>
      <c r="C198" s="18" t="s">
        <v>31</v>
      </c>
      <c r="D198" s="18">
        <v>25</v>
      </c>
      <c r="E198" s="21">
        <f>IFERROR(VLOOKUP(A198, 'Team Distribution'!$B$2:$M$150, 12, FALSE), 0)</f>
        <v>0</v>
      </c>
      <c r="F198" s="20">
        <v>0.68330004298591807</v>
      </c>
      <c r="G198" s="20">
        <v>-0.44359472323389337</v>
      </c>
      <c r="H198" s="20">
        <v>-2.1231186251980647E-2</v>
      </c>
      <c r="I198" s="20">
        <v>-0.46652246147312487</v>
      </c>
      <c r="J198" s="20">
        <v>-0.13112325301855113</v>
      </c>
      <c r="K198" s="20">
        <v>2.1561017145584914E-2</v>
      </c>
      <c r="L198" s="20">
        <v>-1.1601079748973051</v>
      </c>
      <c r="M198" s="20">
        <v>-0.44242926843103997</v>
      </c>
      <c r="N198" s="20">
        <v>1.0942095263241241E-3</v>
      </c>
      <c r="O198" s="20">
        <f t="shared" si="3"/>
        <v>-1.9590535976480679</v>
      </c>
      <c r="Q198" s="20"/>
      <c r="R198" s="20"/>
      <c r="S198" s="20"/>
      <c r="T198" s="20"/>
    </row>
    <row r="199" spans="1:20" x14ac:dyDescent="0.25">
      <c r="A199" s="18" t="s">
        <v>726</v>
      </c>
      <c r="B199" s="18" t="s">
        <v>305</v>
      </c>
      <c r="C199" s="18" t="s">
        <v>73</v>
      </c>
      <c r="D199" s="18">
        <v>32</v>
      </c>
      <c r="E199" s="21">
        <f>IFERROR(VLOOKUP(A199, 'Team Distribution'!$B$2:$M$150, 12, FALSE), 0)</f>
        <v>0</v>
      </c>
      <c r="F199" s="20">
        <v>2.0534867802147225</v>
      </c>
      <c r="G199" s="20">
        <v>-1.2571733481847081</v>
      </c>
      <c r="H199" s="20">
        <v>-0.3104731220416464</v>
      </c>
      <c r="I199" s="20">
        <v>-0.59941637971730566</v>
      </c>
      <c r="J199" s="20">
        <v>-0.9946561923459073</v>
      </c>
      <c r="K199" s="20">
        <v>-0.98027552193996637</v>
      </c>
      <c r="L199" s="20">
        <v>0.13899234712962089</v>
      </c>
      <c r="M199" s="20">
        <v>0.89236391685300775</v>
      </c>
      <c r="N199" s="20">
        <v>-0.90521451961302779</v>
      </c>
      <c r="O199" s="20">
        <f t="shared" si="3"/>
        <v>-1.9623660396452105</v>
      </c>
      <c r="Q199" s="20"/>
      <c r="R199" s="20"/>
      <c r="S199" s="20"/>
      <c r="T199" s="20"/>
    </row>
    <row r="200" spans="1:20" x14ac:dyDescent="0.25">
      <c r="A200" s="18" t="s">
        <v>1019</v>
      </c>
      <c r="B200" s="18" t="s">
        <v>426</v>
      </c>
      <c r="C200" s="18" t="s">
        <v>38</v>
      </c>
      <c r="D200" s="18">
        <v>31</v>
      </c>
      <c r="E200" s="21">
        <f>IFERROR(VLOOKUP(A200, 'Team Distribution'!$B$2:$M$150, 12, FALSE), 0)</f>
        <v>0</v>
      </c>
      <c r="F200" s="20">
        <v>-0.16816257470673021</v>
      </c>
      <c r="G200" s="20">
        <v>0.49582516585385011</v>
      </c>
      <c r="H200" s="20">
        <v>4.0659307553020819E-3</v>
      </c>
      <c r="I200" s="20">
        <v>-0.67074943287265376</v>
      </c>
      <c r="J200" s="20">
        <v>-0.655411347239789</v>
      </c>
      <c r="K200" s="20">
        <v>-0.72979408969467874</v>
      </c>
      <c r="L200" s="20">
        <v>-0.15896482881822815</v>
      </c>
      <c r="M200" s="20">
        <v>0.43858803015397291</v>
      </c>
      <c r="N200" s="20">
        <v>-0.52835893246324994</v>
      </c>
      <c r="O200" s="20">
        <f t="shared" si="3"/>
        <v>-1.9729620790322047</v>
      </c>
      <c r="Q200" s="20"/>
      <c r="R200" s="20"/>
      <c r="S200" s="20"/>
      <c r="T200" s="20"/>
    </row>
    <row r="201" spans="1:20" x14ac:dyDescent="0.25">
      <c r="A201" s="18" t="s">
        <v>683</v>
      </c>
      <c r="B201" s="18" t="s">
        <v>187</v>
      </c>
      <c r="C201" s="18" t="s">
        <v>73</v>
      </c>
      <c r="D201" s="18">
        <v>24</v>
      </c>
      <c r="E201" s="21">
        <f>IFERROR(VLOOKUP(A201, 'Team Distribution'!$B$2:$M$150, 12, FALSE), 0)</f>
        <v>0</v>
      </c>
      <c r="F201" s="20">
        <v>-0.59354346236513411</v>
      </c>
      <c r="G201" s="20">
        <v>-2.1221209267784716E-2</v>
      </c>
      <c r="H201" s="20">
        <v>0.15971677661250419</v>
      </c>
      <c r="I201" s="20">
        <v>-0.56717355086864285</v>
      </c>
      <c r="J201" s="20">
        <v>-0.50062727243801286</v>
      </c>
      <c r="K201" s="20">
        <v>-0.36310747499640622</v>
      </c>
      <c r="L201" s="20">
        <v>-0.19093823233556487</v>
      </c>
      <c r="M201" s="20">
        <v>0.51919085004426979</v>
      </c>
      <c r="N201" s="20">
        <v>-0.48319116412193636</v>
      </c>
      <c r="O201" s="20">
        <f t="shared" si="3"/>
        <v>-2.0408947397367081</v>
      </c>
      <c r="Q201" s="20"/>
      <c r="R201" s="20"/>
      <c r="S201" s="20"/>
      <c r="T201" s="20"/>
    </row>
    <row r="202" spans="1:20" x14ac:dyDescent="0.25">
      <c r="A202" s="18" t="s">
        <v>957</v>
      </c>
      <c r="B202" s="18" t="s">
        <v>288</v>
      </c>
      <c r="C202" s="18" t="s">
        <v>38</v>
      </c>
      <c r="D202" s="18">
        <v>28</v>
      </c>
      <c r="E202" s="21">
        <f>IFERROR(VLOOKUP(A202, 'Team Distribution'!$B$2:$M$150, 12, FALSE), 0)</f>
        <v>5</v>
      </c>
      <c r="F202" s="20">
        <v>0.1274007284588439</v>
      </c>
      <c r="G202" s="20">
        <v>-0.56816005422672167</v>
      </c>
      <c r="H202" s="20">
        <v>-0.14716471533782638</v>
      </c>
      <c r="I202" s="20">
        <v>-0.24237409036771473</v>
      </c>
      <c r="J202" s="20">
        <v>-0.56617245123687032</v>
      </c>
      <c r="K202" s="20">
        <v>-0.27346195280202051</v>
      </c>
      <c r="L202" s="20">
        <v>-0.44825496399385212</v>
      </c>
      <c r="M202" s="20">
        <v>0.55255949058995668</v>
      </c>
      <c r="N202" s="20">
        <v>-0.52258250455855915</v>
      </c>
      <c r="O202" s="20">
        <f t="shared" si="3"/>
        <v>-2.0882105134747646</v>
      </c>
      <c r="Q202" s="20"/>
      <c r="R202" s="20"/>
      <c r="S202" s="20"/>
      <c r="T202" s="20"/>
    </row>
    <row r="203" spans="1:20" x14ac:dyDescent="0.25">
      <c r="A203" s="18" t="s">
        <v>885</v>
      </c>
      <c r="B203" s="18" t="s">
        <v>186</v>
      </c>
      <c r="C203" s="18" t="s">
        <v>73</v>
      </c>
      <c r="D203" s="18">
        <v>33</v>
      </c>
      <c r="E203" s="21">
        <f>IFERROR(VLOOKUP(A203, 'Team Distribution'!$B$2:$M$150, 12, FALSE), 0)</f>
        <v>0</v>
      </c>
      <c r="F203" s="20">
        <v>-6.7297071269849873E-3</v>
      </c>
      <c r="G203" s="20">
        <v>-0.70812537878122872</v>
      </c>
      <c r="H203" s="20">
        <v>-6.9658736651415545E-2</v>
      </c>
      <c r="I203" s="20">
        <v>-0.31344729000570459</v>
      </c>
      <c r="J203" s="20">
        <v>-0.86368423967801777</v>
      </c>
      <c r="K203" s="20">
        <v>-0.43242019411468302</v>
      </c>
      <c r="L203" s="20">
        <v>0.28492318035460701</v>
      </c>
      <c r="M203" s="20">
        <v>0.77172272789508922</v>
      </c>
      <c r="N203" s="20">
        <v>-0.76843799510798849</v>
      </c>
      <c r="O203" s="20">
        <f t="shared" si="3"/>
        <v>-2.1058576332163272</v>
      </c>
      <c r="Q203" s="20"/>
      <c r="R203" s="20"/>
      <c r="S203" s="20"/>
      <c r="T203" s="20"/>
    </row>
    <row r="204" spans="1:20" x14ac:dyDescent="0.25">
      <c r="A204" s="18" t="s">
        <v>686</v>
      </c>
      <c r="B204" s="18" t="s">
        <v>333</v>
      </c>
      <c r="C204" s="18" t="s">
        <v>38</v>
      </c>
      <c r="D204" s="18">
        <v>31</v>
      </c>
      <c r="E204" s="21">
        <f>IFERROR(VLOOKUP(A204, 'Team Distribution'!$B$2:$M$150, 12, FALSE), 0)</f>
        <v>0</v>
      </c>
      <c r="F204" s="20">
        <v>0.69532364811083502</v>
      </c>
      <c r="G204" s="20">
        <v>-0.56816005422672167</v>
      </c>
      <c r="H204" s="20">
        <v>-0.19497850963164706</v>
      </c>
      <c r="I204" s="20">
        <v>-0.53279805138801228</v>
      </c>
      <c r="J204" s="20">
        <v>-0.92312803524854525</v>
      </c>
      <c r="K204" s="20">
        <v>-0.32149691458019519</v>
      </c>
      <c r="L204" s="20">
        <v>-6.2534783759686685E-2</v>
      </c>
      <c r="M204" s="20">
        <v>0.84888528772351435</v>
      </c>
      <c r="N204" s="20">
        <v>-1.0626785136471322</v>
      </c>
      <c r="O204" s="20">
        <f t="shared" si="3"/>
        <v>-2.121565926647591</v>
      </c>
      <c r="Q204" s="20"/>
      <c r="R204" s="20"/>
      <c r="S204" s="20"/>
      <c r="T204" s="20"/>
    </row>
    <row r="205" spans="1:20" x14ac:dyDescent="0.25">
      <c r="A205" s="18" t="s">
        <v>958</v>
      </c>
      <c r="B205" s="18" t="s">
        <v>131</v>
      </c>
      <c r="C205" s="18" t="s">
        <v>52</v>
      </c>
      <c r="D205" s="18">
        <v>41</v>
      </c>
      <c r="E205" s="21">
        <f>IFERROR(VLOOKUP(A205, 'Team Distribution'!$B$2:$M$150, 12, FALSE), 0)</f>
        <v>0</v>
      </c>
      <c r="F205" s="20">
        <v>-0.75863086183905892</v>
      </c>
      <c r="G205" s="20">
        <v>0.18695174068823647</v>
      </c>
      <c r="H205" s="20">
        <v>2.5698124770116949E-2</v>
      </c>
      <c r="I205" s="20">
        <v>-0.84515867442202919</v>
      </c>
      <c r="J205" s="20">
        <v>-0.269128971368363</v>
      </c>
      <c r="K205" s="20">
        <v>-0.47640557205050416</v>
      </c>
      <c r="L205" s="20">
        <v>-0.16260973009733048</v>
      </c>
      <c r="M205" s="20">
        <v>0.79562979825796454</v>
      </c>
      <c r="N205" s="20">
        <v>-0.62808807475411166</v>
      </c>
      <c r="O205" s="20">
        <f t="shared" si="3"/>
        <v>-2.1317422208150791</v>
      </c>
      <c r="Q205" s="20"/>
      <c r="R205" s="20"/>
      <c r="S205" s="20"/>
      <c r="T205" s="20"/>
    </row>
    <row r="206" spans="1:20" x14ac:dyDescent="0.25">
      <c r="A206" s="18" t="s">
        <v>699</v>
      </c>
      <c r="B206" s="18" t="s">
        <v>182</v>
      </c>
      <c r="C206" s="18" t="s">
        <v>27</v>
      </c>
      <c r="D206" s="18">
        <v>28</v>
      </c>
      <c r="E206" s="21">
        <f>IFERROR(VLOOKUP(A206, 'Team Distribution'!$B$2:$M$150, 12, FALSE), 0)</f>
        <v>0</v>
      </c>
      <c r="F206" s="20">
        <v>1.5892754344929005</v>
      </c>
      <c r="G206" s="20">
        <v>-1.1958685366511395</v>
      </c>
      <c r="H206" s="20">
        <v>-0.20966160982920776</v>
      </c>
      <c r="I206" s="20">
        <v>-0.4972764301215889</v>
      </c>
      <c r="J206" s="20">
        <v>-0.78092236577406315</v>
      </c>
      <c r="K206" s="20">
        <v>-0.70225776171832099</v>
      </c>
      <c r="L206" s="20">
        <v>-0.47437294529364227</v>
      </c>
      <c r="M206" s="20">
        <v>0.97245845314714774</v>
      </c>
      <c r="N206" s="20">
        <v>-0.85663921391893683</v>
      </c>
      <c r="O206" s="20">
        <f t="shared" si="3"/>
        <v>-2.1552649756668507</v>
      </c>
      <c r="Q206" s="20"/>
      <c r="R206" s="20"/>
      <c r="S206" s="20"/>
      <c r="T206" s="20"/>
    </row>
    <row r="207" spans="1:20" x14ac:dyDescent="0.25">
      <c r="A207" s="18" t="s">
        <v>668</v>
      </c>
      <c r="B207" s="18" t="s">
        <v>425</v>
      </c>
      <c r="C207" s="18" t="s">
        <v>31</v>
      </c>
      <c r="D207" s="18">
        <v>32</v>
      </c>
      <c r="E207" s="21">
        <f>IFERROR(VLOOKUP(A207, 'Team Distribution'!$B$2:$M$150, 12, FALSE), 0)</f>
        <v>0</v>
      </c>
      <c r="F207" s="20">
        <v>-2.2012985294000376</v>
      </c>
      <c r="G207" s="20">
        <v>0.78587210685058995</v>
      </c>
      <c r="H207" s="20">
        <v>-0.18121220087384524</v>
      </c>
      <c r="I207" s="20">
        <v>-0.33791380874878324</v>
      </c>
      <c r="J207" s="20">
        <v>-0.63011250963223775</v>
      </c>
      <c r="K207" s="20">
        <v>0.19751816706654488</v>
      </c>
      <c r="L207" s="20">
        <v>-0.23860708088515109</v>
      </c>
      <c r="M207" s="20">
        <v>0.983836526921261</v>
      </c>
      <c r="N207" s="20">
        <v>-0.55935965771218243</v>
      </c>
      <c r="O207" s="20">
        <f t="shared" si="3"/>
        <v>-2.1812769864138417</v>
      </c>
      <c r="Q207" s="20"/>
      <c r="R207" s="20"/>
      <c r="S207" s="20"/>
      <c r="T207" s="20"/>
    </row>
    <row r="208" spans="1:20" x14ac:dyDescent="0.25">
      <c r="A208" s="18" t="s">
        <v>777</v>
      </c>
      <c r="B208" s="18" t="s">
        <v>257</v>
      </c>
      <c r="C208" s="18" t="s">
        <v>52</v>
      </c>
      <c r="D208" s="18">
        <v>20</v>
      </c>
      <c r="E208" s="21">
        <f>IFERROR(VLOOKUP(A208, 'Team Distribution'!$B$2:$M$150, 12, FALSE), 0)</f>
        <v>4</v>
      </c>
      <c r="F208" s="20">
        <v>-0.6907407268714687</v>
      </c>
      <c r="G208" s="20">
        <v>-0.34870887463126321</v>
      </c>
      <c r="H208" s="20">
        <v>-1.1813354699787688</v>
      </c>
      <c r="I208" s="20">
        <v>0.20269660317690835</v>
      </c>
      <c r="J208" s="20">
        <v>0.3197515668662903</v>
      </c>
      <c r="K208" s="20">
        <v>-0.3137113771612452</v>
      </c>
      <c r="L208" s="20">
        <v>0.30321909672753083</v>
      </c>
      <c r="M208" s="20">
        <v>-0.56312066210197365</v>
      </c>
      <c r="N208" s="20">
        <v>5.3530853735676703E-3</v>
      </c>
      <c r="O208" s="20">
        <f t="shared" si="3"/>
        <v>-2.2665967586004228</v>
      </c>
      <c r="Q208" s="20"/>
      <c r="R208" s="20"/>
      <c r="S208" s="20"/>
      <c r="T208" s="20"/>
    </row>
    <row r="209" spans="1:20" x14ac:dyDescent="0.25">
      <c r="A209" s="18" t="s">
        <v>671</v>
      </c>
      <c r="B209" s="18" t="s">
        <v>192</v>
      </c>
      <c r="C209" s="18" t="s">
        <v>38</v>
      </c>
      <c r="D209" s="18">
        <v>34</v>
      </c>
      <c r="E209" s="21">
        <f>IFERROR(VLOOKUP(A209, 'Team Distribution'!$B$2:$M$150, 12, FALSE), 0)</f>
        <v>0</v>
      </c>
      <c r="F209" s="20">
        <v>-1.4146816547349319</v>
      </c>
      <c r="G209" s="20">
        <v>1.9144721259612791</v>
      </c>
      <c r="H209" s="20">
        <v>0.27518658911961402</v>
      </c>
      <c r="I209" s="20">
        <v>-0.99747638902048874</v>
      </c>
      <c r="J209" s="20">
        <v>-0.74465024324270768</v>
      </c>
      <c r="K209" s="20">
        <v>-0.80184653236194048</v>
      </c>
      <c r="L209" s="20">
        <v>-0.96254853763940573</v>
      </c>
      <c r="M209" s="20">
        <v>0.94006245607230143</v>
      </c>
      <c r="N209" s="20">
        <v>-0.54857643012966728</v>
      </c>
      <c r="O209" s="20">
        <f t="shared" si="3"/>
        <v>-2.3400586159759471</v>
      </c>
      <c r="Q209" s="20"/>
      <c r="R209" s="20"/>
      <c r="S209" s="20"/>
      <c r="T209" s="20"/>
    </row>
    <row r="210" spans="1:20" x14ac:dyDescent="0.25">
      <c r="A210" s="18" t="s">
        <v>655</v>
      </c>
      <c r="B210" s="18" t="s">
        <v>455</v>
      </c>
      <c r="C210" s="18" t="s">
        <v>31</v>
      </c>
      <c r="D210" s="18">
        <v>24</v>
      </c>
      <c r="E210" s="21">
        <f>IFERROR(VLOOKUP(A210, 'Team Distribution'!$B$2:$M$150, 12, FALSE), 0)</f>
        <v>0</v>
      </c>
      <c r="F210" s="20">
        <v>-1.9495916566241036</v>
      </c>
      <c r="G210" s="20">
        <v>0.45961431611816933</v>
      </c>
      <c r="H210" s="20">
        <v>-4.195990109599488E-2</v>
      </c>
      <c r="I210" s="20">
        <v>0.67331256322649002</v>
      </c>
      <c r="J210" s="20">
        <v>-0.47323120383037487</v>
      </c>
      <c r="K210" s="20">
        <v>-0.13093517945258035</v>
      </c>
      <c r="L210" s="20">
        <v>-0.31557535479114723</v>
      </c>
      <c r="M210" s="20">
        <v>3.1745655007396845E-2</v>
      </c>
      <c r="N210" s="20">
        <v>-0.62137456206368891</v>
      </c>
      <c r="O210" s="20">
        <f t="shared" si="3"/>
        <v>-2.3679953235058333</v>
      </c>
      <c r="Q210" s="20"/>
      <c r="R210" s="20"/>
      <c r="S210" s="20"/>
      <c r="T210" s="20"/>
    </row>
    <row r="211" spans="1:20" x14ac:dyDescent="0.25">
      <c r="A211" s="18" t="s">
        <v>710</v>
      </c>
      <c r="B211" s="18" t="s">
        <v>270</v>
      </c>
      <c r="C211" s="18" t="s">
        <v>52</v>
      </c>
      <c r="D211" s="18">
        <v>21</v>
      </c>
      <c r="E211" s="21">
        <f>IFERROR(VLOOKUP(A211, 'Team Distribution'!$B$2:$M$150, 12, FALSE), 0)</f>
        <v>0</v>
      </c>
      <c r="F211" s="20">
        <v>-1.4050774152865513</v>
      </c>
      <c r="G211" s="20">
        <v>-0.26897313418294061</v>
      </c>
      <c r="H211" s="20">
        <v>-0.22389690876090715</v>
      </c>
      <c r="I211" s="20">
        <v>-0.2461376178704125</v>
      </c>
      <c r="J211" s="20">
        <v>0.10791752236681465</v>
      </c>
      <c r="K211" s="20">
        <v>0.41560742751474355</v>
      </c>
      <c r="L211" s="20">
        <v>1.6867440940107725E-3</v>
      </c>
      <c r="M211" s="20">
        <v>-0.24809826237521085</v>
      </c>
      <c r="N211" s="20">
        <v>-0.60285666586013709</v>
      </c>
      <c r="O211" s="20">
        <f t="shared" si="3"/>
        <v>-2.4698283103605903</v>
      </c>
      <c r="Q211" s="20"/>
      <c r="R211" s="20"/>
      <c r="S211" s="20"/>
      <c r="T211" s="20"/>
    </row>
    <row r="212" spans="1:20" x14ac:dyDescent="0.25">
      <c r="A212" s="18" t="s">
        <v>794</v>
      </c>
      <c r="B212" s="18" t="s">
        <v>329</v>
      </c>
      <c r="C212" s="18" t="s">
        <v>31</v>
      </c>
      <c r="D212" s="18">
        <v>24</v>
      </c>
      <c r="E212" s="21">
        <f>IFERROR(VLOOKUP(A212, 'Team Distribution'!$B$2:$M$150, 12, FALSE), 0)</f>
        <v>0</v>
      </c>
      <c r="F212" s="20">
        <v>6.5640033477050191E-2</v>
      </c>
      <c r="G212" s="20">
        <v>-2.6926954696507646E-2</v>
      </c>
      <c r="H212" s="20">
        <v>-0.36685380334529394</v>
      </c>
      <c r="I212" s="20">
        <v>-6.6885181471735236E-2</v>
      </c>
      <c r="J212" s="20">
        <v>-0.80931658834394216</v>
      </c>
      <c r="K212" s="20">
        <v>-0.39715183035151436</v>
      </c>
      <c r="L212" s="20">
        <v>-0.66817007745531221</v>
      </c>
      <c r="M212" s="20">
        <v>-0.18961781085322438</v>
      </c>
      <c r="N212" s="20">
        <v>-3.0171690614301493E-2</v>
      </c>
      <c r="O212" s="20">
        <f t="shared" si="3"/>
        <v>-2.4894539036547814</v>
      </c>
      <c r="Q212" s="20"/>
      <c r="R212" s="20"/>
      <c r="S212" s="20"/>
      <c r="T212" s="20"/>
    </row>
    <row r="213" spans="1:20" x14ac:dyDescent="0.25">
      <c r="A213" s="18" t="s">
        <v>895</v>
      </c>
      <c r="B213" s="18" t="s">
        <v>101</v>
      </c>
      <c r="C213" s="18" t="s">
        <v>38</v>
      </c>
      <c r="D213" s="18">
        <v>25</v>
      </c>
      <c r="E213" s="21">
        <f>IFERROR(VLOOKUP(A213, 'Team Distribution'!$B$2:$M$150, 12, FALSE), 0)</f>
        <v>0</v>
      </c>
      <c r="F213" s="20">
        <v>-0.11167879083918063</v>
      </c>
      <c r="G213" s="20">
        <v>-0.56816005422672167</v>
      </c>
      <c r="H213" s="20">
        <v>-1.1179934874470441</v>
      </c>
      <c r="I213" s="20">
        <v>0.29975063687017495</v>
      </c>
      <c r="J213" s="20">
        <v>-0.2835826138942944</v>
      </c>
      <c r="K213" s="20">
        <v>-0.68976495487953338</v>
      </c>
      <c r="L213" s="20">
        <v>0.51604548659156135</v>
      </c>
      <c r="M213" s="20">
        <v>-9.6997142275631141E-3</v>
      </c>
      <c r="N213" s="20">
        <v>-0.52643345649501994</v>
      </c>
      <c r="O213" s="20">
        <f t="shared" si="3"/>
        <v>-2.4915169485476212</v>
      </c>
      <c r="Q213" s="20"/>
      <c r="R213" s="20"/>
      <c r="S213" s="20"/>
      <c r="T213" s="20"/>
    </row>
    <row r="214" spans="1:20" x14ac:dyDescent="0.25">
      <c r="A214" s="18" t="s">
        <v>1017</v>
      </c>
      <c r="B214" s="18" t="s">
        <v>370</v>
      </c>
      <c r="C214" s="18" t="s">
        <v>52</v>
      </c>
      <c r="D214" s="18">
        <v>22</v>
      </c>
      <c r="E214" s="21">
        <f>IFERROR(VLOOKUP(A214, 'Team Distribution'!$B$2:$M$150, 12, FALSE), 0)</f>
        <v>0</v>
      </c>
      <c r="F214" s="20">
        <v>-0.31684564018811018</v>
      </c>
      <c r="G214" s="20">
        <v>-0.48160177537846732</v>
      </c>
      <c r="H214" s="20">
        <v>1.5497954166663452E-3</v>
      </c>
      <c r="I214" s="20">
        <v>-0.27605989927356728</v>
      </c>
      <c r="J214" s="20">
        <v>-0.77864718239024977</v>
      </c>
      <c r="K214" s="20">
        <v>-0.19215824304858034</v>
      </c>
      <c r="L214" s="20">
        <v>-0.53437077169891412</v>
      </c>
      <c r="M214" s="20">
        <v>0.63696467019045566</v>
      </c>
      <c r="N214" s="20">
        <v>-0.55682041103604296</v>
      </c>
      <c r="O214" s="20">
        <f t="shared" si="3"/>
        <v>-2.4979894574068098</v>
      </c>
      <c r="Q214" s="20"/>
      <c r="R214" s="20"/>
      <c r="S214" s="20"/>
      <c r="T214" s="20"/>
    </row>
    <row r="215" spans="1:20" x14ac:dyDescent="0.25">
      <c r="A215" s="18" t="s">
        <v>977</v>
      </c>
      <c r="B215" s="18" t="s">
        <v>99</v>
      </c>
      <c r="C215" s="18" t="s">
        <v>27</v>
      </c>
      <c r="D215" s="18">
        <v>25</v>
      </c>
      <c r="E215" s="21">
        <f>IFERROR(VLOOKUP(A215, 'Team Distribution'!$B$2:$M$150, 12, FALSE), 0)</f>
        <v>0</v>
      </c>
      <c r="F215" s="20">
        <v>-0.29418272451766336</v>
      </c>
      <c r="G215" s="20">
        <v>0.51285189561142919</v>
      </c>
      <c r="H215" s="20">
        <v>0.11798494189879924</v>
      </c>
      <c r="I215" s="20">
        <v>-1.3893056321540309</v>
      </c>
      <c r="J215" s="20">
        <v>-0.55100275384001485</v>
      </c>
      <c r="K215" s="20">
        <v>-0.7729060573305061</v>
      </c>
      <c r="L215" s="20">
        <v>-0.2130721341480902</v>
      </c>
      <c r="M215" s="20">
        <v>0.9153255814724266</v>
      </c>
      <c r="N215" s="20">
        <v>-0.8387615913472708</v>
      </c>
      <c r="O215" s="20">
        <f t="shared" si="3"/>
        <v>-2.5130684743549212</v>
      </c>
      <c r="Q215" s="20"/>
      <c r="R215" s="20"/>
      <c r="S215" s="20"/>
      <c r="T215" s="20"/>
    </row>
    <row r="216" spans="1:20" x14ac:dyDescent="0.25">
      <c r="A216" s="18" t="s">
        <v>659</v>
      </c>
      <c r="B216" s="18" t="s">
        <v>185</v>
      </c>
      <c r="C216" s="18" t="s">
        <v>38</v>
      </c>
      <c r="D216" s="18">
        <v>25</v>
      </c>
      <c r="E216" s="21">
        <f>IFERROR(VLOOKUP(A216, 'Team Distribution'!$B$2:$M$150, 12, FALSE), 0)</f>
        <v>0</v>
      </c>
      <c r="F216" s="20">
        <v>0.37367116663187983</v>
      </c>
      <c r="G216" s="20">
        <v>-0.56816005422672167</v>
      </c>
      <c r="H216" s="20">
        <v>-0.14336208969026035</v>
      </c>
      <c r="I216" s="20">
        <v>-0.32950127867380374</v>
      </c>
      <c r="J216" s="20">
        <v>-0.54634158545844391</v>
      </c>
      <c r="K216" s="20">
        <v>-0.41756683813654411</v>
      </c>
      <c r="L216" s="20">
        <v>-1.0911219310507942</v>
      </c>
      <c r="M216" s="20">
        <v>0.90967006662270566</v>
      </c>
      <c r="N216" s="20">
        <v>-0.71416736339746478</v>
      </c>
      <c r="O216" s="20">
        <f t="shared" si="3"/>
        <v>-2.5268799073794472</v>
      </c>
      <c r="Q216" s="20"/>
      <c r="R216" s="20"/>
      <c r="S216" s="20"/>
      <c r="T216" s="20"/>
    </row>
    <row r="217" spans="1:20" x14ac:dyDescent="0.25">
      <c r="A217" s="18" t="s">
        <v>783</v>
      </c>
      <c r="B217" s="18" t="s">
        <v>162</v>
      </c>
      <c r="C217" s="18" t="s">
        <v>52</v>
      </c>
      <c r="D217" s="18">
        <v>32</v>
      </c>
      <c r="E217" s="21">
        <f>IFERROR(VLOOKUP(A217, 'Team Distribution'!$B$2:$M$150, 12, FALSE), 0)</f>
        <v>0</v>
      </c>
      <c r="F217" s="20">
        <v>-0.91858923052698782</v>
      </c>
      <c r="G217" s="20">
        <v>-0.4952318164807446</v>
      </c>
      <c r="H217" s="20">
        <v>-6.9271660522009518E-2</v>
      </c>
      <c r="I217" s="20">
        <v>5.5770529107571742E-2</v>
      </c>
      <c r="J217" s="20">
        <v>-0.51310023202053678</v>
      </c>
      <c r="K217" s="20">
        <v>-0.33241185933242434</v>
      </c>
      <c r="L217" s="20">
        <v>-0.37759112966011799</v>
      </c>
      <c r="M217" s="20">
        <v>0.7215860718264604</v>
      </c>
      <c r="N217" s="20">
        <v>-0.64818921067459245</v>
      </c>
      <c r="O217" s="20">
        <f t="shared" si="3"/>
        <v>-2.5770285382833813</v>
      </c>
      <c r="Q217" s="20"/>
      <c r="R217" s="20"/>
      <c r="S217" s="20"/>
      <c r="T217" s="20"/>
    </row>
    <row r="218" spans="1:20" x14ac:dyDescent="0.25">
      <c r="A218" s="18" t="s">
        <v>696</v>
      </c>
      <c r="B218" s="18" t="s">
        <v>356</v>
      </c>
      <c r="C218" s="18" t="s">
        <v>73</v>
      </c>
      <c r="D218" s="18">
        <v>35</v>
      </c>
      <c r="E218" s="21">
        <f>IFERROR(VLOOKUP(A218, 'Team Distribution'!$B$2:$M$150, 12, FALSE), 0)</f>
        <v>0</v>
      </c>
      <c r="F218" s="20">
        <v>0.30066137842109303</v>
      </c>
      <c r="G218" s="20">
        <v>-0.12817860590482616</v>
      </c>
      <c r="H218" s="20">
        <v>-0.22244660175038763</v>
      </c>
      <c r="I218" s="20">
        <v>-0.5770944212836161</v>
      </c>
      <c r="J218" s="20">
        <v>-0.20543142056997166</v>
      </c>
      <c r="K218" s="20">
        <v>-0.78088276831204695</v>
      </c>
      <c r="L218" s="20">
        <v>-0.86348902893767454</v>
      </c>
      <c r="M218" s="20">
        <v>0.46294335036935624</v>
      </c>
      <c r="N218" s="20">
        <v>-0.65452543237686667</v>
      </c>
      <c r="O218" s="20">
        <f t="shared" si="3"/>
        <v>-2.6684435503449406</v>
      </c>
      <c r="Q218" s="20"/>
      <c r="R218" s="20"/>
      <c r="S218" s="20"/>
      <c r="T218" s="20"/>
    </row>
    <row r="219" spans="1:20" x14ac:dyDescent="0.25">
      <c r="A219" s="18" t="s">
        <v>896</v>
      </c>
      <c r="B219" s="18" t="s">
        <v>421</v>
      </c>
      <c r="C219" s="18" t="s">
        <v>31</v>
      </c>
      <c r="D219" s="18">
        <v>28</v>
      </c>
      <c r="E219" s="21">
        <f>IFERROR(VLOOKUP(A219, 'Team Distribution'!$B$2:$M$150, 12, FALSE), 0)</f>
        <v>0</v>
      </c>
      <c r="F219" s="20">
        <v>-0.21524358925393519</v>
      </c>
      <c r="G219" s="20">
        <v>-1.2559484154321978</v>
      </c>
      <c r="H219" s="20">
        <v>-0.37781059252214044</v>
      </c>
      <c r="I219" s="20">
        <v>-0.40539622421984683</v>
      </c>
      <c r="J219" s="20">
        <v>-0.19023605048948064</v>
      </c>
      <c r="K219" s="20">
        <v>-0.28082460345932442</v>
      </c>
      <c r="L219" s="20">
        <v>0.5317817891280745</v>
      </c>
      <c r="M219" s="20">
        <v>0.13275333100611741</v>
      </c>
      <c r="N219" s="20">
        <v>-0.62996007738456195</v>
      </c>
      <c r="O219" s="20">
        <f t="shared" si="3"/>
        <v>-2.6908844326272954</v>
      </c>
      <c r="Q219" s="20"/>
      <c r="R219" s="20"/>
      <c r="S219" s="20"/>
      <c r="T219" s="20"/>
    </row>
    <row r="220" spans="1:20" x14ac:dyDescent="0.25">
      <c r="A220" s="18" t="s">
        <v>884</v>
      </c>
      <c r="B220" s="18" t="s">
        <v>30</v>
      </c>
      <c r="C220" s="18" t="s">
        <v>31</v>
      </c>
      <c r="D220" s="18">
        <v>24</v>
      </c>
      <c r="E220" s="21">
        <f>IFERROR(VLOOKUP(A220, 'Team Distribution'!$B$2:$M$150, 12, FALSE), 0)</f>
        <v>0</v>
      </c>
      <c r="F220" s="20">
        <v>-1.0081592734993754</v>
      </c>
      <c r="G220" s="20">
        <v>0.39013669770647214</v>
      </c>
      <c r="H220" s="20">
        <v>0.3389134261403382</v>
      </c>
      <c r="I220" s="20">
        <v>-0.9715713138806783</v>
      </c>
      <c r="J220" s="20">
        <v>-1.1217044837274139</v>
      </c>
      <c r="K220" s="20">
        <v>-0.19871126682954274</v>
      </c>
      <c r="L220" s="20">
        <v>-0.53588821221014482</v>
      </c>
      <c r="M220" s="20">
        <v>0.93450175924596002</v>
      </c>
      <c r="N220" s="20">
        <v>-0.5486057009299431</v>
      </c>
      <c r="O220" s="20">
        <f t="shared" si="3"/>
        <v>-2.7210883679843283</v>
      </c>
      <c r="Q220" s="20"/>
      <c r="R220" s="20"/>
      <c r="S220" s="20"/>
      <c r="T220" s="20"/>
    </row>
    <row r="221" spans="1:20" x14ac:dyDescent="0.25">
      <c r="A221" s="18" t="s">
        <v>628</v>
      </c>
      <c r="B221" s="18" t="s">
        <v>89</v>
      </c>
      <c r="C221" s="18" t="s">
        <v>38</v>
      </c>
      <c r="D221" s="18">
        <v>31</v>
      </c>
      <c r="E221" s="21">
        <f>IFERROR(VLOOKUP(A221, 'Team Distribution'!$B$2:$M$150, 12, FALSE), 0)</f>
        <v>0</v>
      </c>
      <c r="F221" s="20">
        <v>-0.30553136517471113</v>
      </c>
      <c r="G221" s="20">
        <v>-0.56816005422672167</v>
      </c>
      <c r="H221" s="20">
        <v>0.55588599426330787</v>
      </c>
      <c r="I221" s="20">
        <v>-0.31094641449750693</v>
      </c>
      <c r="J221" s="20">
        <v>-0.68019992946282204</v>
      </c>
      <c r="K221" s="20">
        <v>-0.88991062895526052</v>
      </c>
      <c r="L221" s="20">
        <v>-0.51254166069954621</v>
      </c>
      <c r="M221" s="20">
        <v>0.60954522080794848</v>
      </c>
      <c r="N221" s="20">
        <v>-0.62896505180327811</v>
      </c>
      <c r="O221" s="20">
        <f t="shared" si="3"/>
        <v>-2.7308238897485904</v>
      </c>
      <c r="Q221" s="20"/>
      <c r="R221" s="20"/>
      <c r="S221" s="20"/>
      <c r="T221" s="20"/>
    </row>
    <row r="222" spans="1:20" x14ac:dyDescent="0.25">
      <c r="A222" s="18" t="s">
        <v>927</v>
      </c>
      <c r="B222" s="18" t="s">
        <v>453</v>
      </c>
      <c r="C222" s="18" t="s">
        <v>73</v>
      </c>
      <c r="D222" s="18">
        <v>22</v>
      </c>
      <c r="E222" s="21">
        <f>IFERROR(VLOOKUP(A222, 'Team Distribution'!$B$2:$M$150, 12, FALSE), 0)</f>
        <v>0</v>
      </c>
      <c r="F222" s="20">
        <v>-0.26947882829035974</v>
      </c>
      <c r="G222" s="20">
        <v>-0.82459009956378504</v>
      </c>
      <c r="H222" s="20">
        <v>-0.16058954588360957</v>
      </c>
      <c r="I222" s="20">
        <v>-0.66390203741463105</v>
      </c>
      <c r="J222" s="20">
        <v>-5.9530022520249977E-2</v>
      </c>
      <c r="K222" s="20">
        <v>-0.11624025621898226</v>
      </c>
      <c r="L222" s="20">
        <v>-0.52086881180075073</v>
      </c>
      <c r="M222" s="20">
        <v>0.31747567879630328</v>
      </c>
      <c r="N222" s="20">
        <v>-0.46050173640736158</v>
      </c>
      <c r="O222" s="20">
        <f t="shared" si="3"/>
        <v>-2.7582256593034264</v>
      </c>
      <c r="Q222" s="20"/>
      <c r="R222" s="20"/>
      <c r="S222" s="20"/>
      <c r="T222" s="20"/>
    </row>
    <row r="223" spans="1:20" x14ac:dyDescent="0.25">
      <c r="A223" s="18" t="s">
        <v>713</v>
      </c>
      <c r="B223" s="18" t="s">
        <v>446</v>
      </c>
      <c r="C223" s="18" t="s">
        <v>27</v>
      </c>
      <c r="D223" s="18">
        <v>32</v>
      </c>
      <c r="E223" s="21">
        <f>IFERROR(VLOOKUP(A223, 'Team Distribution'!$B$2:$M$150, 12, FALSE), 0)</f>
        <v>0</v>
      </c>
      <c r="F223" s="20">
        <v>-0.21694199467449926</v>
      </c>
      <c r="G223" s="20">
        <v>0.3199318468075909</v>
      </c>
      <c r="H223" s="20">
        <v>7.4336372851509171E-4</v>
      </c>
      <c r="I223" s="20">
        <v>-0.96510834547730862</v>
      </c>
      <c r="J223" s="20">
        <v>-0.44075441533065551</v>
      </c>
      <c r="K223" s="20">
        <v>-0.67789628047273986</v>
      </c>
      <c r="L223" s="20">
        <v>-0.70273820851625224</v>
      </c>
      <c r="M223" s="20">
        <v>0.71705514968599993</v>
      </c>
      <c r="N223" s="20">
        <v>-0.80502478746203032</v>
      </c>
      <c r="O223" s="20">
        <f t="shared" si="3"/>
        <v>-2.7707336717113797</v>
      </c>
      <c r="Q223" s="20"/>
      <c r="R223" s="20"/>
      <c r="S223" s="20"/>
      <c r="T223" s="20"/>
    </row>
    <row r="224" spans="1:20" x14ac:dyDescent="0.25">
      <c r="A224" s="18" t="s">
        <v>974</v>
      </c>
      <c r="B224" s="18" t="s">
        <v>201</v>
      </c>
      <c r="C224" s="18" t="s">
        <v>31</v>
      </c>
      <c r="D224" s="18">
        <v>40</v>
      </c>
      <c r="E224" s="21">
        <f>IFERROR(VLOOKUP(A224, 'Team Distribution'!$B$2:$M$150, 12, FALSE), 0)</f>
        <v>0</v>
      </c>
      <c r="F224" s="20">
        <v>-1.1513488427961025</v>
      </c>
      <c r="G224" s="20">
        <v>-0.45992493268963425</v>
      </c>
      <c r="H224" s="20">
        <v>1.1330104201775749E-2</v>
      </c>
      <c r="I224" s="20">
        <v>-0.73027415574383037</v>
      </c>
      <c r="J224" s="20">
        <v>8.7849402064792012E-2</v>
      </c>
      <c r="K224" s="20">
        <v>0.59179252151906636</v>
      </c>
      <c r="L224" s="20">
        <v>-0.4822222597619274</v>
      </c>
      <c r="M224" s="20">
        <v>8.540598288171726E-2</v>
      </c>
      <c r="N224" s="20">
        <v>-0.77122395281831435</v>
      </c>
      <c r="O224" s="20">
        <f t="shared" si="3"/>
        <v>-2.8186161331424575</v>
      </c>
      <c r="Q224" s="20"/>
      <c r="R224" s="20"/>
      <c r="S224" s="20"/>
      <c r="T224" s="20"/>
    </row>
    <row r="225" spans="1:20" x14ac:dyDescent="0.25">
      <c r="A225" s="18" t="s">
        <v>988</v>
      </c>
      <c r="B225" s="18" t="s">
        <v>384</v>
      </c>
      <c r="C225" s="18" t="s">
        <v>38</v>
      </c>
      <c r="D225" s="18">
        <v>22</v>
      </c>
      <c r="E225" s="21">
        <f>IFERROR(VLOOKUP(A225, 'Team Distribution'!$B$2:$M$150, 12, FALSE), 0)</f>
        <v>0</v>
      </c>
      <c r="F225" s="20">
        <v>0.35391182174535307</v>
      </c>
      <c r="G225" s="20">
        <v>-0.56816005422672167</v>
      </c>
      <c r="H225" s="20">
        <v>-0.59937507757728192</v>
      </c>
      <c r="I225" s="20">
        <v>-0.34402247672481878</v>
      </c>
      <c r="J225" s="20">
        <v>-0.78926969124416713</v>
      </c>
      <c r="K225" s="20">
        <v>-0.12935706746749695</v>
      </c>
      <c r="L225" s="20">
        <v>-0.44825496399385212</v>
      </c>
      <c r="M225" s="20">
        <v>0.41579373806677622</v>
      </c>
      <c r="N225" s="20">
        <v>-0.73053390912742155</v>
      </c>
      <c r="O225" s="20">
        <f t="shared" si="3"/>
        <v>-2.8392676805496313</v>
      </c>
      <c r="Q225" s="20"/>
      <c r="R225" s="20"/>
      <c r="S225" s="20"/>
      <c r="T225" s="20"/>
    </row>
    <row r="226" spans="1:20" x14ac:dyDescent="0.25">
      <c r="A226" s="18" t="s">
        <v>770</v>
      </c>
      <c r="B226" s="18" t="s">
        <v>394</v>
      </c>
      <c r="C226" s="18" t="s">
        <v>38</v>
      </c>
      <c r="D226" s="18">
        <v>27</v>
      </c>
      <c r="E226" s="21">
        <f>IFERROR(VLOOKUP(A226, 'Team Distribution'!$B$2:$M$150, 12, FALSE), 0)</f>
        <v>0</v>
      </c>
      <c r="F226" s="20">
        <v>0.34519451961455616</v>
      </c>
      <c r="G226" s="20">
        <v>-0.56816005422672167</v>
      </c>
      <c r="H226" s="20">
        <v>-0.39210945757942822</v>
      </c>
      <c r="I226" s="20">
        <v>-0.43019813353468778</v>
      </c>
      <c r="J226" s="20">
        <v>-0.79327400068019549</v>
      </c>
      <c r="K226" s="20">
        <v>-0.90653811572462872</v>
      </c>
      <c r="L226" s="20">
        <v>-0.42078201668372617</v>
      </c>
      <c r="M226" s="20">
        <v>1.0007498234668464</v>
      </c>
      <c r="N226" s="20">
        <v>-0.68216249682297181</v>
      </c>
      <c r="O226" s="20">
        <f t="shared" si="3"/>
        <v>-2.8472799321709577</v>
      </c>
      <c r="Q226" s="20"/>
      <c r="R226" s="20"/>
      <c r="S226" s="20"/>
      <c r="T226" s="20"/>
    </row>
    <row r="227" spans="1:20" x14ac:dyDescent="0.25">
      <c r="A227" s="18" t="s">
        <v>814</v>
      </c>
      <c r="B227" s="18" t="s">
        <v>328</v>
      </c>
      <c r="C227" s="18" t="s">
        <v>31</v>
      </c>
      <c r="D227" s="18">
        <v>26</v>
      </c>
      <c r="E227" s="21">
        <f>IFERROR(VLOOKUP(A227, 'Team Distribution'!$B$2:$M$150, 12, FALSE), 0)</f>
        <v>0</v>
      </c>
      <c r="F227" s="20">
        <v>-0.31214223941945524</v>
      </c>
      <c r="G227" s="20">
        <v>-0.72922493225975926</v>
      </c>
      <c r="H227" s="20">
        <v>-0.59759773796549354</v>
      </c>
      <c r="I227" s="20">
        <v>0.21459846792054807</v>
      </c>
      <c r="J227" s="20">
        <v>-0.47323120383037487</v>
      </c>
      <c r="K227" s="20">
        <v>-0.69008790031251965</v>
      </c>
      <c r="L227" s="20">
        <v>-0.31557535479114723</v>
      </c>
      <c r="M227" s="20">
        <v>0.83419552544167541</v>
      </c>
      <c r="N227" s="20">
        <v>-0.7944464480034078</v>
      </c>
      <c r="O227" s="20">
        <f t="shared" si="3"/>
        <v>-2.8635118232199344</v>
      </c>
      <c r="Q227" s="20"/>
      <c r="R227" s="20"/>
      <c r="S227" s="20"/>
      <c r="T227" s="20"/>
    </row>
    <row r="228" spans="1:20" x14ac:dyDescent="0.25">
      <c r="A228" s="18" t="s">
        <v>727</v>
      </c>
      <c r="B228" s="18" t="s">
        <v>490</v>
      </c>
      <c r="C228" s="18" t="s">
        <v>31</v>
      </c>
      <c r="D228" s="18">
        <v>32</v>
      </c>
      <c r="E228" s="21">
        <f>IFERROR(VLOOKUP(A228, 'Team Distribution'!$B$2:$M$150, 12, FALSE), 0)</f>
        <v>0</v>
      </c>
      <c r="F228" s="20">
        <v>7.4870663184760378E-2</v>
      </c>
      <c r="G228" s="20">
        <v>0.30907947622615861</v>
      </c>
      <c r="H228" s="20">
        <v>0.18664458321727526</v>
      </c>
      <c r="I228" s="20">
        <v>-1.1259016971498881</v>
      </c>
      <c r="J228" s="20">
        <v>-1.2927584591333257</v>
      </c>
      <c r="K228" s="20">
        <v>-1.0960927314264388</v>
      </c>
      <c r="L228" s="20">
        <v>-0.74349071247035414</v>
      </c>
      <c r="M228" s="20">
        <v>1.3181906396022103</v>
      </c>
      <c r="N228" s="20">
        <v>-0.49834072356676862</v>
      </c>
      <c r="O228" s="20">
        <f t="shared" si="3"/>
        <v>-2.867798961516371</v>
      </c>
      <c r="Q228" s="20"/>
      <c r="R228" s="20"/>
      <c r="S228" s="20"/>
      <c r="T228" s="20"/>
    </row>
    <row r="229" spans="1:20" x14ac:dyDescent="0.25">
      <c r="A229" s="18" t="s">
        <v>755</v>
      </c>
      <c r="B229" s="18" t="s">
        <v>410</v>
      </c>
      <c r="C229" s="18" t="s">
        <v>27</v>
      </c>
      <c r="D229" s="18">
        <v>21</v>
      </c>
      <c r="E229" s="21">
        <f>IFERROR(VLOOKUP(A229, 'Team Distribution'!$B$2:$M$150, 12, FALSE), 0)</f>
        <v>0</v>
      </c>
      <c r="F229" s="20">
        <v>-0.96499258146639788</v>
      </c>
      <c r="G229" s="20">
        <v>-0.18533494767865244</v>
      </c>
      <c r="H229" s="20">
        <v>-0.21229593540829839</v>
      </c>
      <c r="I229" s="20">
        <v>-0.45656773864264133</v>
      </c>
      <c r="J229" s="20">
        <v>-0.25700718448172338</v>
      </c>
      <c r="K229" s="20">
        <v>-0.20284739618390901</v>
      </c>
      <c r="L229" s="20">
        <v>-0.24145857324189682</v>
      </c>
      <c r="M229" s="20">
        <v>8.9464647344762224E-3</v>
      </c>
      <c r="N229" s="20">
        <v>-0.55762155897026655</v>
      </c>
      <c r="O229" s="20">
        <f t="shared" si="3"/>
        <v>-3.06917945133931</v>
      </c>
      <c r="Q229" s="20"/>
      <c r="R229" s="20"/>
      <c r="S229" s="20"/>
      <c r="T229" s="20"/>
    </row>
    <row r="230" spans="1:20" x14ac:dyDescent="0.25">
      <c r="A230" s="18" t="s">
        <v>824</v>
      </c>
      <c r="B230" s="18" t="s">
        <v>372</v>
      </c>
      <c r="C230" s="18" t="s">
        <v>27</v>
      </c>
      <c r="D230" s="18">
        <v>22</v>
      </c>
      <c r="E230" s="21">
        <f>IFERROR(VLOOKUP(A230, 'Team Distribution'!$B$2:$M$150, 12, FALSE), 0)</f>
        <v>0</v>
      </c>
      <c r="F230" s="20">
        <v>0.82004391017766398</v>
      </c>
      <c r="G230" s="20">
        <v>-0.59814616322044356</v>
      </c>
      <c r="H230" s="20">
        <v>-2.3776707492948845E-3</v>
      </c>
      <c r="I230" s="20">
        <v>-1.2948328446241764</v>
      </c>
      <c r="J230" s="20">
        <v>-0.45583111119518332</v>
      </c>
      <c r="K230" s="20">
        <v>-0.89207430309014013</v>
      </c>
      <c r="L230" s="20">
        <v>-0.90517355141278899</v>
      </c>
      <c r="M230" s="20">
        <v>0.87471524577990756</v>
      </c>
      <c r="N230" s="20">
        <v>-0.63122257770281065</v>
      </c>
      <c r="O230" s="20">
        <f t="shared" si="3"/>
        <v>-3.0848990660372659</v>
      </c>
      <c r="Q230" s="20"/>
      <c r="R230" s="20"/>
      <c r="S230" s="20"/>
      <c r="T230" s="20"/>
    </row>
    <row r="231" spans="1:20" x14ac:dyDescent="0.25">
      <c r="A231" s="18" t="s">
        <v>842</v>
      </c>
      <c r="B231" s="18" t="s">
        <v>278</v>
      </c>
      <c r="C231" s="18" t="s">
        <v>73</v>
      </c>
      <c r="D231" s="18">
        <v>21</v>
      </c>
      <c r="E231" s="21">
        <f>IFERROR(VLOOKUP(A231, 'Team Distribution'!$B$2:$M$150, 12, FALSE), 0)</f>
        <v>0</v>
      </c>
      <c r="F231" s="20">
        <v>-0.28341037526234991</v>
      </c>
      <c r="G231" s="20">
        <v>-0.70099488567209267</v>
      </c>
      <c r="H231" s="20">
        <v>-0.13237000611783051</v>
      </c>
      <c r="I231" s="20">
        <v>-0.88154113214310448</v>
      </c>
      <c r="J231" s="20">
        <v>-0.43997640057432047</v>
      </c>
      <c r="K231" s="20">
        <v>6.8910157864085733E-2</v>
      </c>
      <c r="L231" s="20">
        <v>-0.68583410153334368</v>
      </c>
      <c r="M231" s="20">
        <v>0.89740679613420693</v>
      </c>
      <c r="N231" s="20">
        <v>-0.98424935948546355</v>
      </c>
      <c r="O231" s="20">
        <f t="shared" si="3"/>
        <v>-3.1420593067902134</v>
      </c>
      <c r="Q231" s="20"/>
      <c r="R231" s="20"/>
      <c r="S231" s="20"/>
      <c r="T231" s="20"/>
    </row>
    <row r="232" spans="1:20" x14ac:dyDescent="0.25">
      <c r="A232" s="18" t="s">
        <v>785</v>
      </c>
      <c r="B232" s="18" t="s">
        <v>495</v>
      </c>
      <c r="C232" s="18" t="s">
        <v>38</v>
      </c>
      <c r="D232" s="18">
        <v>20</v>
      </c>
      <c r="E232" s="21">
        <f>IFERROR(VLOOKUP(A232, 'Team Distribution'!$B$2:$M$150, 12, FALSE), 0)</f>
        <v>0</v>
      </c>
      <c r="F232" s="20">
        <v>-0.21361191922206271</v>
      </c>
      <c r="G232" s="20">
        <v>-0.56816005422672167</v>
      </c>
      <c r="H232" s="20">
        <v>-7.7345767662134343E-2</v>
      </c>
      <c r="I232" s="20">
        <v>-0.81354121370763355</v>
      </c>
      <c r="J232" s="20">
        <v>-0.56617245123687032</v>
      </c>
      <c r="K232" s="20">
        <v>-0.80184653236194048</v>
      </c>
      <c r="L232" s="20">
        <v>-0.31968157058246366</v>
      </c>
      <c r="M232" s="20">
        <v>0.75770811937472748</v>
      </c>
      <c r="N232" s="20">
        <v>-0.58323499755781083</v>
      </c>
      <c r="O232" s="20">
        <f t="shared" si="3"/>
        <v>-3.1858863871829097</v>
      </c>
      <c r="Q232" s="20"/>
      <c r="R232" s="20"/>
      <c r="S232" s="20"/>
      <c r="T232" s="20"/>
    </row>
    <row r="233" spans="1:20" x14ac:dyDescent="0.25">
      <c r="A233" s="18" t="s">
        <v>941</v>
      </c>
      <c r="B233" s="18" t="s">
        <v>157</v>
      </c>
      <c r="C233" s="18" t="s">
        <v>27</v>
      </c>
      <c r="D233" s="18">
        <v>28</v>
      </c>
      <c r="E233" s="21">
        <f>IFERROR(VLOOKUP(A233, 'Team Distribution'!$B$2:$M$150, 12, FALSE), 0)</f>
        <v>0</v>
      </c>
      <c r="F233" s="20">
        <v>0.69157810781838913</v>
      </c>
      <c r="G233" s="20">
        <v>-1.1958685366511395</v>
      </c>
      <c r="H233" s="20">
        <v>-0.56659494523827258</v>
      </c>
      <c r="I233" s="20">
        <v>-5.5122566893785569E-3</v>
      </c>
      <c r="J233" s="20">
        <v>-0.70365429946835845</v>
      </c>
      <c r="K233" s="20">
        <v>-0.80731664958988936</v>
      </c>
      <c r="L233" s="20">
        <v>-0.18413980199478747</v>
      </c>
      <c r="M233" s="20">
        <v>0.5200556822058966</v>
      </c>
      <c r="N233" s="20">
        <v>-0.99198290899273822</v>
      </c>
      <c r="O233" s="20">
        <f t="shared" si="3"/>
        <v>-3.2434356086002785</v>
      </c>
      <c r="Q233" s="20"/>
      <c r="R233" s="20"/>
      <c r="S233" s="20"/>
      <c r="T233" s="20"/>
    </row>
    <row r="234" spans="1:20" x14ac:dyDescent="0.25">
      <c r="A234" s="18" t="s">
        <v>816</v>
      </c>
      <c r="B234" s="18" t="s">
        <v>175</v>
      </c>
      <c r="C234" s="18" t="s">
        <v>31</v>
      </c>
      <c r="D234" s="18">
        <v>30</v>
      </c>
      <c r="E234" s="21">
        <f>IFERROR(VLOOKUP(A234, 'Team Distribution'!$B$2:$M$150, 12, FALSE), 0)</f>
        <v>0</v>
      </c>
      <c r="F234" s="20">
        <v>-0.39497298129080483</v>
      </c>
      <c r="G234" s="20">
        <v>0.4738661352795428</v>
      </c>
      <c r="H234" s="20">
        <v>0.11132876461968423</v>
      </c>
      <c r="I234" s="20">
        <v>-0.95006723430275131</v>
      </c>
      <c r="J234" s="20">
        <v>-1.0444912560231381</v>
      </c>
      <c r="K234" s="20">
        <v>-1.0559049873086885</v>
      </c>
      <c r="L234" s="20">
        <v>-1.2224828757691366</v>
      </c>
      <c r="M234" s="20">
        <v>1.307376739104662</v>
      </c>
      <c r="N234" s="20">
        <v>-0.50533772944501343</v>
      </c>
      <c r="O234" s="20">
        <f t="shared" si="3"/>
        <v>-3.2806854251356432</v>
      </c>
      <c r="Q234" s="20"/>
      <c r="R234" s="20"/>
      <c r="S234" s="20"/>
      <c r="T234" s="20"/>
    </row>
    <row r="235" spans="1:20" x14ac:dyDescent="0.25">
      <c r="A235" s="18" t="s">
        <v>712</v>
      </c>
      <c r="B235" s="18" t="s">
        <v>194</v>
      </c>
      <c r="C235" s="18" t="s">
        <v>73</v>
      </c>
      <c r="D235" s="18">
        <v>26</v>
      </c>
      <c r="E235" s="21">
        <f>IFERROR(VLOOKUP(A235, 'Team Distribution'!$B$2:$M$150, 12, FALSE), 0)</f>
        <v>0</v>
      </c>
      <c r="F235" s="20">
        <v>-1.3640168449165357</v>
      </c>
      <c r="G235" s="20">
        <v>0.53495725324483079</v>
      </c>
      <c r="H235" s="20">
        <v>-2.8728655173924308E-2</v>
      </c>
      <c r="I235" s="20">
        <v>-0.40595940662532926</v>
      </c>
      <c r="J235" s="20">
        <v>-1.1622731473146573</v>
      </c>
      <c r="K235" s="20">
        <v>-0.60997469377383018</v>
      </c>
      <c r="L235" s="20">
        <v>-0.85079939126593651</v>
      </c>
      <c r="M235" s="20">
        <v>1.0234787781641861</v>
      </c>
      <c r="N235" s="20">
        <v>-0.46806487897888654</v>
      </c>
      <c r="O235" s="20">
        <f t="shared" si="3"/>
        <v>-3.3313809866400832</v>
      </c>
      <c r="Q235" s="20"/>
      <c r="R235" s="20"/>
      <c r="S235" s="20"/>
      <c r="T235" s="20"/>
    </row>
    <row r="236" spans="1:20" x14ac:dyDescent="0.25">
      <c r="A236" s="18" t="s">
        <v>871</v>
      </c>
      <c r="B236" s="18" t="s">
        <v>366</v>
      </c>
      <c r="C236" s="18" t="s">
        <v>38</v>
      </c>
      <c r="D236" s="18">
        <v>27</v>
      </c>
      <c r="E236" s="21">
        <f>IFERROR(VLOOKUP(A236, 'Team Distribution'!$B$2:$M$150, 12, FALSE), 0)</f>
        <v>0</v>
      </c>
      <c r="F236" s="20">
        <v>-0.30659394081603708</v>
      </c>
      <c r="G236" s="20">
        <v>-0.52147808160780196</v>
      </c>
      <c r="H236" s="20">
        <v>0.11931397640852169</v>
      </c>
      <c r="I236" s="20">
        <v>-0.90166130444456138</v>
      </c>
      <c r="J236" s="20">
        <v>-0.4360006143323279</v>
      </c>
      <c r="K236" s="20">
        <v>-0.87492536310138558</v>
      </c>
      <c r="L236" s="20">
        <v>-0.33616533896853906</v>
      </c>
      <c r="M236" s="20">
        <v>0.91824227903156608</v>
      </c>
      <c r="N236" s="20">
        <v>-1.0024456756665976</v>
      </c>
      <c r="O236" s="20">
        <f t="shared" si="3"/>
        <v>-3.3417140634971632</v>
      </c>
      <c r="Q236" s="20"/>
      <c r="R236" s="20"/>
      <c r="S236" s="20"/>
      <c r="T236" s="20"/>
    </row>
    <row r="237" spans="1:20" x14ac:dyDescent="0.25">
      <c r="A237" s="18" t="s">
        <v>612</v>
      </c>
      <c r="B237" s="18" t="s">
        <v>348</v>
      </c>
      <c r="C237" s="18" t="s">
        <v>38</v>
      </c>
      <c r="D237" s="18">
        <v>31</v>
      </c>
      <c r="E237" s="21">
        <f>IFERROR(VLOOKUP(A237, 'Team Distribution'!$B$2:$M$150, 12, FALSE), 0)</f>
        <v>0</v>
      </c>
      <c r="F237" s="20">
        <v>-0.35288346141985699</v>
      </c>
      <c r="G237" s="20">
        <v>-0.56816005422672167</v>
      </c>
      <c r="H237" s="20">
        <v>0.40345797788892851</v>
      </c>
      <c r="I237" s="20">
        <v>-0.47471325918395285</v>
      </c>
      <c r="J237" s="20">
        <v>-0.47693355523395164</v>
      </c>
      <c r="K237" s="20">
        <v>-0.84988149414011505</v>
      </c>
      <c r="L237" s="20">
        <v>-0.64111505411093472</v>
      </c>
      <c r="M237" s="20">
        <v>5.4964804972348529E-3</v>
      </c>
      <c r="N237" s="20">
        <v>-0.41860680227412833</v>
      </c>
      <c r="O237" s="20">
        <f t="shared" si="3"/>
        <v>-3.3733392222034979</v>
      </c>
      <c r="Q237" s="20"/>
      <c r="R237" s="20"/>
      <c r="S237" s="20"/>
      <c r="T237" s="20"/>
    </row>
    <row r="238" spans="1:20" x14ac:dyDescent="0.25">
      <c r="A238" s="18" t="s">
        <v>614</v>
      </c>
      <c r="B238" s="18" t="s">
        <v>33</v>
      </c>
      <c r="C238" s="18" t="s">
        <v>27</v>
      </c>
      <c r="D238" s="18">
        <v>27</v>
      </c>
      <c r="E238" s="21">
        <f>IFERROR(VLOOKUP(A238, 'Team Distribution'!$B$2:$M$150, 12, FALSE), 0)</f>
        <v>0</v>
      </c>
      <c r="F238" s="20">
        <v>-0.78254681820087491</v>
      </c>
      <c r="G238" s="20">
        <v>0.12701179800375262</v>
      </c>
      <c r="H238" s="20">
        <v>2.4079737530513165E-2</v>
      </c>
      <c r="I238" s="20">
        <v>-0.94278217249432317</v>
      </c>
      <c r="J238" s="20">
        <v>-0.78619920932664789</v>
      </c>
      <c r="K238" s="20">
        <v>-0.7729060573305061</v>
      </c>
      <c r="L238" s="20">
        <v>-0.38339076871092925</v>
      </c>
      <c r="M238" s="20">
        <v>0.9153255814724266</v>
      </c>
      <c r="N238" s="20">
        <v>-0.78478270513088599</v>
      </c>
      <c r="O238" s="20">
        <f t="shared" si="3"/>
        <v>-3.3861906141874742</v>
      </c>
      <c r="Q238" s="20"/>
      <c r="R238" s="20"/>
      <c r="S238" s="20"/>
      <c r="T238" s="20"/>
    </row>
    <row r="239" spans="1:20" x14ac:dyDescent="0.25">
      <c r="A239" s="18" t="s">
        <v>825</v>
      </c>
      <c r="B239" s="18" t="s">
        <v>161</v>
      </c>
      <c r="C239" s="18" t="s">
        <v>73</v>
      </c>
      <c r="D239" s="18">
        <v>27</v>
      </c>
      <c r="E239" s="21">
        <f>IFERROR(VLOOKUP(A239, 'Team Distribution'!$B$2:$M$150, 12, FALSE), 0)</f>
        <v>0</v>
      </c>
      <c r="F239" s="20">
        <v>-0.80919552901005287</v>
      </c>
      <c r="G239" s="20">
        <v>-0.23228380529821333</v>
      </c>
      <c r="H239" s="20">
        <v>0.22580573775376589</v>
      </c>
      <c r="I239" s="20">
        <v>-0.59991242323805405</v>
      </c>
      <c r="J239" s="20">
        <v>5.074428995919085E-2</v>
      </c>
      <c r="K239" s="20">
        <v>-0.50553087044492007</v>
      </c>
      <c r="L239" s="20">
        <v>-1.1807299707311225</v>
      </c>
      <c r="M239" s="20">
        <v>0.14446612807208589</v>
      </c>
      <c r="N239" s="20">
        <v>-0.59372940170576249</v>
      </c>
      <c r="O239" s="20">
        <f t="shared" si="3"/>
        <v>-3.500365844643083</v>
      </c>
      <c r="Q239" s="20"/>
      <c r="R239" s="20"/>
      <c r="S239" s="20"/>
      <c r="T239" s="20"/>
    </row>
    <row r="240" spans="1:20" x14ac:dyDescent="0.25">
      <c r="A240" s="18" t="s">
        <v>973</v>
      </c>
      <c r="B240" s="18" t="s">
        <v>292</v>
      </c>
      <c r="C240" s="18" t="s">
        <v>27</v>
      </c>
      <c r="D240" s="18">
        <v>26</v>
      </c>
      <c r="E240" s="21">
        <f>IFERROR(VLOOKUP(A240, 'Team Distribution'!$B$2:$M$150, 12, FALSE), 0)</f>
        <v>0</v>
      </c>
      <c r="F240" s="20">
        <v>-0.34792764534300569</v>
      </c>
      <c r="G240" s="20">
        <v>-0.36906832749183199</v>
      </c>
      <c r="H240" s="20">
        <v>-0.37585563295679897</v>
      </c>
      <c r="I240" s="20">
        <v>-0.33253344429272236</v>
      </c>
      <c r="J240" s="20">
        <v>-0.1835082921421505</v>
      </c>
      <c r="K240" s="20">
        <v>-0.55913405940053218</v>
      </c>
      <c r="L240" s="20">
        <v>-1.0220856483215752</v>
      </c>
      <c r="M240" s="20">
        <v>0.22137907021993333</v>
      </c>
      <c r="N240" s="20">
        <v>-0.58573556220796696</v>
      </c>
      <c r="O240" s="20">
        <f t="shared" si="3"/>
        <v>-3.5544695419366508</v>
      </c>
      <c r="Q240" s="20"/>
      <c r="R240" s="20"/>
      <c r="S240" s="20"/>
      <c r="T240" s="20"/>
    </row>
    <row r="241" spans="1:20" x14ac:dyDescent="0.25">
      <c r="A241" s="18" t="s">
        <v>629</v>
      </c>
      <c r="B241" s="18" t="s">
        <v>405</v>
      </c>
      <c r="C241" s="18" t="s">
        <v>73</v>
      </c>
      <c r="D241" s="18">
        <v>23</v>
      </c>
      <c r="E241" s="21">
        <f>IFERROR(VLOOKUP(A241, 'Team Distribution'!$B$2:$M$150, 12, FALSE), 0)</f>
        <v>0</v>
      </c>
      <c r="F241" s="20">
        <v>-1.5331093619835257</v>
      </c>
      <c r="G241" s="20">
        <v>-0.41672589372120028</v>
      </c>
      <c r="H241" s="20">
        <v>-0.12020093568360971</v>
      </c>
      <c r="I241" s="20">
        <v>0.15022939101410296</v>
      </c>
      <c r="J241" s="20">
        <v>-0.95385469672851431</v>
      </c>
      <c r="K241" s="20">
        <v>-0.60380301330439468</v>
      </c>
      <c r="L241" s="20">
        <v>-0.33940699309489847</v>
      </c>
      <c r="M241" s="20">
        <v>1.0209573385235866</v>
      </c>
      <c r="N241" s="20">
        <v>-0.78231345282574771</v>
      </c>
      <c r="O241" s="20">
        <f t="shared" si="3"/>
        <v>-3.5782276178042016</v>
      </c>
      <c r="Q241" s="20"/>
      <c r="R241" s="20"/>
      <c r="S241" s="20"/>
      <c r="T241" s="20"/>
    </row>
    <row r="242" spans="1:20" x14ac:dyDescent="0.25">
      <c r="A242" s="18" t="s">
        <v>772</v>
      </c>
      <c r="B242" s="18" t="s">
        <v>220</v>
      </c>
      <c r="C242" s="18" t="s">
        <v>38</v>
      </c>
      <c r="D242" s="18">
        <v>24</v>
      </c>
      <c r="E242" s="21">
        <f>IFERROR(VLOOKUP(A242, 'Team Distribution'!$B$2:$M$150, 12, FALSE), 0)</f>
        <v>0</v>
      </c>
      <c r="F242" s="20">
        <v>1.6555422713065087</v>
      </c>
      <c r="G242" s="20">
        <v>-0.56816005422672167</v>
      </c>
      <c r="H242" s="20">
        <v>-8.2556493865391364E-2</v>
      </c>
      <c r="I242" s="20">
        <v>-1.4250449983003715</v>
      </c>
      <c r="J242" s="20">
        <v>-0.82893142280101972</v>
      </c>
      <c r="K242" s="20">
        <v>-1.290201977106715</v>
      </c>
      <c r="L242" s="20">
        <v>-1.2304097739131317</v>
      </c>
      <c r="M242" s="20">
        <v>1.2933739834238511</v>
      </c>
      <c r="N242" s="20">
        <v>-1.1252564826146139</v>
      </c>
      <c r="O242" s="20">
        <f t="shared" si="3"/>
        <v>-3.6016449480976052</v>
      </c>
      <c r="Q242" s="20"/>
      <c r="R242" s="20"/>
      <c r="S242" s="20"/>
      <c r="T242" s="20"/>
    </row>
    <row r="243" spans="1:20" x14ac:dyDescent="0.25">
      <c r="A243" s="18" t="s">
        <v>700</v>
      </c>
      <c r="B243" s="18" t="s">
        <v>232</v>
      </c>
      <c r="C243" s="18" t="s">
        <v>27</v>
      </c>
      <c r="D243" s="18">
        <v>22</v>
      </c>
      <c r="E243" s="21">
        <f>IFERROR(VLOOKUP(A243, 'Team Distribution'!$B$2:$M$150, 12, FALSE), 0)</f>
        <v>0</v>
      </c>
      <c r="F243" s="20">
        <v>-0.10993316528241</v>
      </c>
      <c r="G243" s="20">
        <v>-0.27720163758524224</v>
      </c>
      <c r="H243" s="20">
        <v>1.6464777798641479E-2</v>
      </c>
      <c r="I243" s="20">
        <v>-1.0519323515222518</v>
      </c>
      <c r="J243" s="20">
        <v>-0.84499832319830626</v>
      </c>
      <c r="K243" s="20">
        <v>-0.59872146642460133</v>
      </c>
      <c r="L243" s="20">
        <v>-0.88015345285254276</v>
      </c>
      <c r="M243" s="20">
        <v>1.094713114993479</v>
      </c>
      <c r="N243" s="20">
        <v>-1.0186912120685536</v>
      </c>
      <c r="O243" s="20">
        <f t="shared" si="3"/>
        <v>-3.6704537161417869</v>
      </c>
      <c r="Q243" s="20"/>
      <c r="R243" s="20"/>
      <c r="S243" s="20"/>
      <c r="T243" s="20"/>
    </row>
    <row r="244" spans="1:20" x14ac:dyDescent="0.25">
      <c r="A244" s="18" t="s">
        <v>844</v>
      </c>
      <c r="B244" s="18" t="s">
        <v>102</v>
      </c>
      <c r="C244" s="18" t="s">
        <v>27</v>
      </c>
      <c r="D244" s="18">
        <v>29</v>
      </c>
      <c r="E244" s="21">
        <f>IFERROR(VLOOKUP(A244, 'Team Distribution'!$B$2:$M$150, 12, FALSE), 0)</f>
        <v>0</v>
      </c>
      <c r="F244" s="20">
        <v>-0.56996673014408639</v>
      </c>
      <c r="G244" s="20">
        <v>-0.28285497234872481</v>
      </c>
      <c r="H244" s="20">
        <v>-9.7857612130976442E-3</v>
      </c>
      <c r="I244" s="20">
        <v>-0.97102382720784319</v>
      </c>
      <c r="J244" s="20">
        <v>-0.45149656113413167</v>
      </c>
      <c r="K244" s="20">
        <v>-0.51711050425190497</v>
      </c>
      <c r="L244" s="20">
        <v>-0.737129471264518</v>
      </c>
      <c r="M244" s="20">
        <v>0.71487635373230285</v>
      </c>
      <c r="N244" s="20">
        <v>-0.94758441003350824</v>
      </c>
      <c r="O244" s="20">
        <f t="shared" si="3"/>
        <v>-3.7720758838655115</v>
      </c>
      <c r="Q244" s="20"/>
      <c r="R244" s="20"/>
      <c r="S244" s="20"/>
      <c r="T244" s="20"/>
    </row>
    <row r="245" spans="1:20" x14ac:dyDescent="0.25">
      <c r="A245" s="18" t="s">
        <v>684</v>
      </c>
      <c r="B245" s="18" t="s">
        <v>221</v>
      </c>
      <c r="C245" s="18" t="s">
        <v>73</v>
      </c>
      <c r="D245" s="18">
        <v>34</v>
      </c>
      <c r="E245" s="21">
        <f>IFERROR(VLOOKUP(A245, 'Team Distribution'!$B$2:$M$150, 12, FALSE), 0)</f>
        <v>0</v>
      </c>
      <c r="F245" s="20">
        <v>-0.73213983763759405</v>
      </c>
      <c r="G245" s="20">
        <v>-0.39913734405199791</v>
      </c>
      <c r="H245" s="20">
        <v>0.1714068496379991</v>
      </c>
      <c r="I245" s="20">
        <v>-0.64158007898094149</v>
      </c>
      <c r="J245" s="20">
        <v>-0.92221445168633631</v>
      </c>
      <c r="K245" s="20">
        <v>-0.70492362407283948</v>
      </c>
      <c r="L245" s="20">
        <v>-0.69852373920508148</v>
      </c>
      <c r="M245" s="20">
        <v>0.87801110659113335</v>
      </c>
      <c r="N245" s="20">
        <v>-0.73306575908116411</v>
      </c>
      <c r="O245" s="20">
        <f t="shared" si="3"/>
        <v>-3.7821668784868221</v>
      </c>
      <c r="Q245" s="20"/>
      <c r="R245" s="20"/>
      <c r="S245" s="20"/>
      <c r="T245" s="20"/>
    </row>
    <row r="246" spans="1:20" x14ac:dyDescent="0.25">
      <c r="A246" s="18" t="s">
        <v>830</v>
      </c>
      <c r="B246" s="18" t="s">
        <v>231</v>
      </c>
      <c r="C246" s="18" t="s">
        <v>38</v>
      </c>
      <c r="D246" s="18">
        <v>27</v>
      </c>
      <c r="E246" s="21">
        <f>IFERROR(VLOOKUP(A246, 'Team Distribution'!$B$2:$M$150, 12, FALSE), 0)</f>
        <v>0</v>
      </c>
      <c r="F246" s="20">
        <v>-0.32649965122024155</v>
      </c>
      <c r="G246" s="20">
        <v>-0.56816005422672167</v>
      </c>
      <c r="H246" s="20">
        <v>1.9113349704408818E-2</v>
      </c>
      <c r="I246" s="20">
        <v>-0.99644211565503182</v>
      </c>
      <c r="J246" s="20">
        <v>-0.67829311544566562</v>
      </c>
      <c r="K246" s="20">
        <v>-0.88683146473871088</v>
      </c>
      <c r="L246" s="20">
        <v>-0.3347916916030329</v>
      </c>
      <c r="M246" s="20">
        <v>0.96558427028959004</v>
      </c>
      <c r="N246" s="20">
        <v>-0.9782537981170385</v>
      </c>
      <c r="O246" s="20">
        <f t="shared" si="3"/>
        <v>-3.7845742710124437</v>
      </c>
      <c r="Q246" s="20"/>
      <c r="R246" s="20"/>
      <c r="S246" s="20"/>
      <c r="T246" s="20"/>
    </row>
    <row r="247" spans="1:20" x14ac:dyDescent="0.25">
      <c r="A247" s="18" t="s">
        <v>990</v>
      </c>
      <c r="B247" s="18" t="s">
        <v>361</v>
      </c>
      <c r="C247" s="18" t="s">
        <v>38</v>
      </c>
      <c r="D247" s="18">
        <v>25</v>
      </c>
      <c r="E247" s="21">
        <f>IFERROR(VLOOKUP(A247, 'Team Distribution'!$B$2:$M$150, 12, FALSE), 0)</f>
        <v>0</v>
      </c>
      <c r="F247" s="20">
        <v>0.78877708072278607</v>
      </c>
      <c r="G247" s="20">
        <v>-0.53860490922448356</v>
      </c>
      <c r="H247" s="20">
        <v>-2.1272337775152236E-2</v>
      </c>
      <c r="I247" s="20">
        <v>-1.3968093354233981</v>
      </c>
      <c r="J247" s="20">
        <v>-0.92808575169315177</v>
      </c>
      <c r="K247" s="20">
        <v>-0.88991062895526052</v>
      </c>
      <c r="L247" s="20">
        <v>-0.82861791950254271</v>
      </c>
      <c r="M247" s="20">
        <v>1.2933739834238511</v>
      </c>
      <c r="N247" s="20">
        <v>-1.351499908881663</v>
      </c>
      <c r="O247" s="20">
        <f t="shared" si="3"/>
        <v>-3.8726497273090157</v>
      </c>
      <c r="Q247" s="20"/>
      <c r="R247" s="20"/>
      <c r="S247" s="20"/>
      <c r="T247" s="20"/>
    </row>
    <row r="248" spans="1:20" x14ac:dyDescent="0.25">
      <c r="A248" s="18" t="s">
        <v>841</v>
      </c>
      <c r="B248" s="18" t="s">
        <v>150</v>
      </c>
      <c r="C248" s="18" t="s">
        <v>31</v>
      </c>
      <c r="D248" s="18">
        <v>37</v>
      </c>
      <c r="E248" s="21">
        <f>IFERROR(VLOOKUP(A248, 'Team Distribution'!$B$2:$M$150, 12, FALSE), 0)</f>
        <v>0</v>
      </c>
      <c r="F248" s="20">
        <v>-0.53881696090263098</v>
      </c>
      <c r="G248" s="20">
        <v>-0.52999637689972168</v>
      </c>
      <c r="H248" s="20">
        <v>0.38427263069155981</v>
      </c>
      <c r="I248" s="20">
        <v>-1.2752421835004633</v>
      </c>
      <c r="J248" s="20">
        <v>-0.13190880514441025</v>
      </c>
      <c r="K248" s="20">
        <v>-0.675750651059701</v>
      </c>
      <c r="L248" s="20">
        <v>-0.87483106977783365</v>
      </c>
      <c r="M248" s="20">
        <v>5.4893247423770435E-2</v>
      </c>
      <c r="N248" s="20">
        <v>-0.31101007429678867</v>
      </c>
      <c r="O248" s="20">
        <f t="shared" si="3"/>
        <v>-3.8983902434662197</v>
      </c>
      <c r="Q248" s="20"/>
      <c r="R248" s="20"/>
      <c r="S248" s="20"/>
      <c r="T248" s="20"/>
    </row>
    <row r="249" spans="1:20" x14ac:dyDescent="0.25">
      <c r="A249" s="18" t="s">
        <v>1002</v>
      </c>
      <c r="B249" s="18" t="s">
        <v>181</v>
      </c>
      <c r="C249" s="18" t="s">
        <v>73</v>
      </c>
      <c r="D249" s="18">
        <v>22</v>
      </c>
      <c r="E249" s="21">
        <f>IFERROR(VLOOKUP(A249, 'Team Distribution'!$B$2:$M$150, 12, FALSE), 0)</f>
        <v>0</v>
      </c>
      <c r="F249" s="20">
        <v>-7.2374313883698804E-2</v>
      </c>
      <c r="G249" s="20">
        <v>-0.58769927293804136</v>
      </c>
      <c r="H249" s="20">
        <v>-4.1577758331882181E-2</v>
      </c>
      <c r="I249" s="20">
        <v>-0.58329496529297409</v>
      </c>
      <c r="J249" s="20">
        <v>-1.0409714035872724</v>
      </c>
      <c r="K249" s="20">
        <v>-1.3505763501061021</v>
      </c>
      <c r="L249" s="20">
        <v>-8.0961372513836255E-2</v>
      </c>
      <c r="M249" s="20">
        <v>0.61164363686625456</v>
      </c>
      <c r="N249" s="20">
        <v>-0.77185110560180492</v>
      </c>
      <c r="O249" s="20">
        <f t="shared" si="3"/>
        <v>-3.9176629053893577</v>
      </c>
      <c r="Q249" s="20"/>
      <c r="R249" s="20"/>
      <c r="S249" s="20"/>
      <c r="T249" s="20"/>
    </row>
    <row r="250" spans="1:20" x14ac:dyDescent="0.25">
      <c r="A250" s="18" t="s">
        <v>972</v>
      </c>
      <c r="B250" s="18" t="s">
        <v>373</v>
      </c>
      <c r="C250" s="18" t="s">
        <v>73</v>
      </c>
      <c r="D250" s="18">
        <v>35</v>
      </c>
      <c r="E250" s="21">
        <f>IFERROR(VLOOKUP(A250, 'Team Distribution'!$B$2:$M$150, 12, FALSE), 0)</f>
        <v>0</v>
      </c>
      <c r="F250" s="20">
        <v>0.95339938825663495</v>
      </c>
      <c r="G250" s="20">
        <v>-0.99136441061635705</v>
      </c>
      <c r="H250" s="20">
        <v>-0.42429887915151793</v>
      </c>
      <c r="I250" s="20">
        <v>-0.91002229762608988</v>
      </c>
      <c r="J250" s="20">
        <v>-0.41424572766245105</v>
      </c>
      <c r="K250" s="20">
        <v>-1.1182679673078597</v>
      </c>
      <c r="L250" s="20">
        <v>-1.1807299707311225</v>
      </c>
      <c r="M250" s="20">
        <v>0.71056165353593026</v>
      </c>
      <c r="N250" s="20">
        <v>-0.59106290913246828</v>
      </c>
      <c r="O250" s="20">
        <f t="shared" si="3"/>
        <v>-3.9660311204353014</v>
      </c>
      <c r="Q250" s="20"/>
      <c r="R250" s="20"/>
      <c r="S250" s="20"/>
      <c r="T250" s="20"/>
    </row>
    <row r="251" spans="1:20" x14ac:dyDescent="0.25">
      <c r="A251" s="18" t="s">
        <v>658</v>
      </c>
      <c r="B251" s="18" t="s">
        <v>494</v>
      </c>
      <c r="C251" s="18" t="s">
        <v>52</v>
      </c>
      <c r="D251" s="18">
        <v>23</v>
      </c>
      <c r="E251" s="21">
        <f>IFERROR(VLOOKUP(A251, 'Team Distribution'!$B$2:$M$150, 12, FALSE), 0)</f>
        <v>0</v>
      </c>
      <c r="F251" s="20">
        <v>-0.66443329957152752</v>
      </c>
      <c r="G251" s="20">
        <v>-0.42844461507958581</v>
      </c>
      <c r="H251" s="20">
        <v>4.5188277270194824E-2</v>
      </c>
      <c r="I251" s="20">
        <v>-0.61418167912921573</v>
      </c>
      <c r="J251" s="20">
        <v>-0.6805758654923445</v>
      </c>
      <c r="K251" s="20">
        <v>-1.115962062304833</v>
      </c>
      <c r="L251" s="20">
        <v>-0.14907943222274955</v>
      </c>
      <c r="M251" s="20">
        <v>0.31444173713686546</v>
      </c>
      <c r="N251" s="20">
        <v>-0.73565355477579308</v>
      </c>
      <c r="O251" s="20">
        <f t="shared" si="3"/>
        <v>-4.028700494168989</v>
      </c>
      <c r="Q251" s="20"/>
      <c r="R251" s="20"/>
      <c r="S251" s="20"/>
      <c r="T251" s="20"/>
    </row>
    <row r="252" spans="1:20" x14ac:dyDescent="0.25">
      <c r="A252" s="18" t="s">
        <v>1004</v>
      </c>
      <c r="B252" s="18" t="s">
        <v>266</v>
      </c>
      <c r="C252" s="18" t="s">
        <v>27</v>
      </c>
      <c r="D252" s="18">
        <v>30</v>
      </c>
      <c r="E252" s="21">
        <f>IFERROR(VLOOKUP(A252, 'Team Distribution'!$B$2:$M$150, 12, FALSE), 0)</f>
        <v>0</v>
      </c>
      <c r="F252" s="20">
        <v>-0.2767323650226306</v>
      </c>
      <c r="G252" s="20">
        <v>-0.4793083553797397</v>
      </c>
      <c r="H252" s="20">
        <v>-4.384796543563866E-2</v>
      </c>
      <c r="I252" s="20">
        <v>-0.86836159588437178</v>
      </c>
      <c r="J252" s="20">
        <v>-0.52160319690418566</v>
      </c>
      <c r="K252" s="20">
        <v>-0.96292561104603847</v>
      </c>
      <c r="L252" s="20">
        <v>-0.80918735511802664</v>
      </c>
      <c r="M252" s="20">
        <v>1.0852716658607919</v>
      </c>
      <c r="N252" s="20">
        <v>-1.1626349086455801</v>
      </c>
      <c r="O252" s="20">
        <f t="shared" si="3"/>
        <v>-4.0393296875754192</v>
      </c>
      <c r="Q252" s="20"/>
      <c r="R252" s="20"/>
      <c r="S252" s="20"/>
      <c r="T252" s="20"/>
    </row>
    <row r="253" spans="1:20" x14ac:dyDescent="0.25">
      <c r="A253" s="18" t="s">
        <v>930</v>
      </c>
      <c r="B253" s="18" t="s">
        <v>170</v>
      </c>
      <c r="C253" s="18" t="s">
        <v>27</v>
      </c>
      <c r="D253" s="18">
        <v>32</v>
      </c>
      <c r="E253" s="21">
        <f>IFERROR(VLOOKUP(A253, 'Team Distribution'!$B$2:$M$150, 12, FALSE), 0)</f>
        <v>0</v>
      </c>
      <c r="F253" s="20">
        <v>-6.2425005673616633E-2</v>
      </c>
      <c r="G253" s="20">
        <v>-0.27366830335806575</v>
      </c>
      <c r="H253" s="20">
        <v>-0.11379898001624775</v>
      </c>
      <c r="I253" s="20">
        <v>-1.3095897452852947</v>
      </c>
      <c r="J253" s="20">
        <v>-0.35199036842824821</v>
      </c>
      <c r="K253" s="20">
        <v>-0.75372139084961098</v>
      </c>
      <c r="L253" s="20">
        <v>-0.95002776446806636</v>
      </c>
      <c r="M253" s="20">
        <v>0.80801988075284958</v>
      </c>
      <c r="N253" s="20">
        <v>-1.1005462138029352</v>
      </c>
      <c r="O253" s="20">
        <f t="shared" si="3"/>
        <v>-4.107747891129236</v>
      </c>
      <c r="Q253" s="20"/>
      <c r="R253" s="20"/>
      <c r="S253" s="20"/>
      <c r="T253" s="20"/>
    </row>
    <row r="254" spans="1:20" x14ac:dyDescent="0.25">
      <c r="A254" s="18" t="s">
        <v>758</v>
      </c>
      <c r="B254" s="18" t="s">
        <v>262</v>
      </c>
      <c r="C254" s="18" t="s">
        <v>38</v>
      </c>
      <c r="D254" s="18">
        <v>33</v>
      </c>
      <c r="E254" s="21">
        <f>IFERROR(VLOOKUP(A254, 'Team Distribution'!$B$2:$M$150, 12, FALSE), 0)</f>
        <v>0</v>
      </c>
      <c r="F254" s="20">
        <v>-0.97109529192494926</v>
      </c>
      <c r="G254" s="20">
        <v>-0.56816005422672167</v>
      </c>
      <c r="H254" s="20">
        <v>0.21725023333000704</v>
      </c>
      <c r="I254" s="20">
        <v>-0.75409118066117098</v>
      </c>
      <c r="J254" s="20">
        <v>-0.48913716494375248</v>
      </c>
      <c r="K254" s="20">
        <v>-0.94102475494998483</v>
      </c>
      <c r="L254" s="20">
        <v>-1.2444209770412957</v>
      </c>
      <c r="M254" s="20">
        <v>1.0236415270586894</v>
      </c>
      <c r="N254" s="20">
        <v>-0.43460306416404054</v>
      </c>
      <c r="O254" s="20">
        <f t="shared" si="3"/>
        <v>-4.1616407275232188</v>
      </c>
      <c r="Q254" s="20"/>
      <c r="R254" s="20"/>
      <c r="S254" s="20"/>
      <c r="T254" s="20"/>
    </row>
    <row r="255" spans="1:20" x14ac:dyDescent="0.25">
      <c r="A255" s="18" t="s">
        <v>828</v>
      </c>
      <c r="B255" s="18" t="s">
        <v>437</v>
      </c>
      <c r="C255" s="18" t="s">
        <v>27</v>
      </c>
      <c r="D255" s="18">
        <v>32</v>
      </c>
      <c r="E255" s="21">
        <f>IFERROR(VLOOKUP(A255, 'Team Distribution'!$B$2:$M$150, 12, FALSE), 0)</f>
        <v>0</v>
      </c>
      <c r="F255" s="20">
        <v>-1.7400372482477156</v>
      </c>
      <c r="G255" s="20">
        <v>0.96123200904013073</v>
      </c>
      <c r="H255" s="20">
        <v>5.578468267295645E-2</v>
      </c>
      <c r="I255" s="20">
        <v>-1.144003962328153</v>
      </c>
      <c r="J255" s="20">
        <v>-0.6160210047557908</v>
      </c>
      <c r="K255" s="20">
        <v>-1.1773066460071517</v>
      </c>
      <c r="L255" s="20">
        <v>-0.83102307749787763</v>
      </c>
      <c r="M255" s="20">
        <v>0.90225280575024458</v>
      </c>
      <c r="N255" s="20">
        <v>-0.60541536447435718</v>
      </c>
      <c r="O255" s="20">
        <f t="shared" si="3"/>
        <v>-4.1945378058477143</v>
      </c>
      <c r="Q255" s="20"/>
      <c r="R255" s="20"/>
      <c r="S255" s="20"/>
      <c r="T255" s="20"/>
    </row>
    <row r="256" spans="1:20" x14ac:dyDescent="0.25">
      <c r="A256" s="18" t="s">
        <v>798</v>
      </c>
      <c r="B256" s="18" t="s">
        <v>226</v>
      </c>
      <c r="C256" s="18" t="s">
        <v>73</v>
      </c>
      <c r="D256" s="18">
        <v>23</v>
      </c>
      <c r="E256" s="21">
        <f>IFERROR(VLOOKUP(A256, 'Team Distribution'!$B$2:$M$150, 12, FALSE), 0)</f>
        <v>0</v>
      </c>
      <c r="F256" s="20">
        <v>-1.9182243882895793</v>
      </c>
      <c r="G256" s="20">
        <v>-0.57739967178040019</v>
      </c>
      <c r="H256" s="20">
        <v>-0.45805840578576756</v>
      </c>
      <c r="I256" s="20">
        <v>-0.56717355086864285</v>
      </c>
      <c r="J256" s="20">
        <v>-0.58884672242156544</v>
      </c>
      <c r="K256" s="20">
        <v>-0.36310747499640622</v>
      </c>
      <c r="L256" s="20">
        <v>0.46892292659480689</v>
      </c>
      <c r="M256" s="20">
        <v>0.51919085004426979</v>
      </c>
      <c r="N256" s="20">
        <v>-0.74790115412530922</v>
      </c>
      <c r="O256" s="20">
        <f t="shared" si="3"/>
        <v>-4.2325975916285943</v>
      </c>
      <c r="Q256" s="20"/>
      <c r="R256" s="20"/>
      <c r="S256" s="20"/>
      <c r="T256" s="20"/>
    </row>
    <row r="257" spans="1:20" x14ac:dyDescent="0.25">
      <c r="A257" s="18" t="s">
        <v>870</v>
      </c>
      <c r="B257" s="18" t="s">
        <v>326</v>
      </c>
      <c r="C257" s="18" t="s">
        <v>52</v>
      </c>
      <c r="D257" s="18">
        <v>26</v>
      </c>
      <c r="E257" s="21">
        <f>IFERROR(VLOOKUP(A257, 'Team Distribution'!$B$2:$M$150, 12, FALSE), 0)</f>
        <v>0</v>
      </c>
      <c r="F257" s="20">
        <v>0.13947231347933903</v>
      </c>
      <c r="G257" s="20">
        <v>-0.39471026335144926</v>
      </c>
      <c r="H257" s="20">
        <v>0.2138193851373979</v>
      </c>
      <c r="I257" s="20">
        <v>-1.1135960643176384</v>
      </c>
      <c r="J257" s="20">
        <v>-0.81410373542256942</v>
      </c>
      <c r="K257" s="20">
        <v>-1.5093734559810152</v>
      </c>
      <c r="L257" s="20">
        <v>-1.0836364354170251</v>
      </c>
      <c r="M257" s="20">
        <v>0.97520987502528111</v>
      </c>
      <c r="N257" s="20">
        <v>-0.64816083527097812</v>
      </c>
      <c r="O257" s="20">
        <f t="shared" si="3"/>
        <v>-4.2350792161186579</v>
      </c>
      <c r="Q257" s="20"/>
      <c r="R257" s="20"/>
      <c r="S257" s="20"/>
      <c r="T257" s="20"/>
    </row>
    <row r="258" spans="1:20" x14ac:dyDescent="0.25">
      <c r="A258" s="18" t="s">
        <v>943</v>
      </c>
      <c r="B258" s="18" t="s">
        <v>299</v>
      </c>
      <c r="C258" s="18" t="s">
        <v>27</v>
      </c>
      <c r="D258" s="18">
        <v>25</v>
      </c>
      <c r="E258" s="21">
        <f>IFERROR(VLOOKUP(A258, 'Team Distribution'!$B$2:$M$150, 12, FALSE), 0)</f>
        <v>0</v>
      </c>
      <c r="F258" s="20">
        <v>-1.2313613187356736</v>
      </c>
      <c r="G258" s="20">
        <v>1.2250995162681501E-3</v>
      </c>
      <c r="H258" s="20">
        <v>0.15235417888667452</v>
      </c>
      <c r="I258" s="20">
        <v>-1.015676173173814</v>
      </c>
      <c r="J258" s="20">
        <v>-0.52951846223306265</v>
      </c>
      <c r="K258" s="20">
        <v>-1.2528272378684533</v>
      </c>
      <c r="L258" s="20">
        <v>-0.56244369222570856</v>
      </c>
      <c r="M258" s="20">
        <v>1.149183013835904</v>
      </c>
      <c r="N258" s="20">
        <v>-0.96367427034800757</v>
      </c>
      <c r="O258" s="20">
        <f t="shared" ref="O258:O321" si="4">SUM(F258:N258)</f>
        <v>-4.2527388623458728</v>
      </c>
      <c r="Q258" s="20"/>
      <c r="R258" s="20"/>
      <c r="S258" s="20"/>
      <c r="T258" s="20"/>
    </row>
    <row r="259" spans="1:20" x14ac:dyDescent="0.25">
      <c r="A259" s="18" t="s">
        <v>865</v>
      </c>
      <c r="B259" s="18" t="s">
        <v>418</v>
      </c>
      <c r="C259" s="18" t="s">
        <v>73</v>
      </c>
      <c r="D259" s="18">
        <v>31</v>
      </c>
      <c r="E259" s="21">
        <f>IFERROR(VLOOKUP(A259, 'Team Distribution'!$B$2:$M$150, 12, FALSE), 0)</f>
        <v>0</v>
      </c>
      <c r="F259" s="20">
        <v>-1.2182440523300357</v>
      </c>
      <c r="G259" s="20">
        <v>-0.66106412426093053</v>
      </c>
      <c r="H259" s="20">
        <v>-0.44048341864870616</v>
      </c>
      <c r="I259" s="20">
        <v>-0.52534054728550594</v>
      </c>
      <c r="J259" s="20">
        <v>-0.3000976765138606</v>
      </c>
      <c r="K259" s="20">
        <v>-0.38019828245022813</v>
      </c>
      <c r="L259" s="20">
        <v>-0.82711206761202583</v>
      </c>
      <c r="M259" s="20">
        <v>0.4972090685621196</v>
      </c>
      <c r="N259" s="20">
        <v>-0.4158210172155834</v>
      </c>
      <c r="O259" s="20">
        <f t="shared" si="4"/>
        <v>-4.2711521177547569</v>
      </c>
      <c r="Q259" s="20"/>
      <c r="R259" s="20"/>
      <c r="S259" s="20"/>
      <c r="T259" s="20"/>
    </row>
    <row r="260" spans="1:20" x14ac:dyDescent="0.25">
      <c r="A260" s="18" t="s">
        <v>843</v>
      </c>
      <c r="B260" s="18" t="s">
        <v>350</v>
      </c>
      <c r="C260" s="18" t="s">
        <v>52</v>
      </c>
      <c r="D260" s="18">
        <v>25</v>
      </c>
      <c r="E260" s="21">
        <f>IFERROR(VLOOKUP(A260, 'Team Distribution'!$B$2:$M$150, 12, FALSE), 0)</f>
        <v>0</v>
      </c>
      <c r="F260" s="20">
        <v>1.0022488156709271</v>
      </c>
      <c r="G260" s="20">
        <v>-0.93684514819453057</v>
      </c>
      <c r="H260" s="20">
        <v>7.1631676619468648E-2</v>
      </c>
      <c r="I260" s="20">
        <v>-1.1517853350058953</v>
      </c>
      <c r="J260" s="20">
        <v>-1.0307156133093789</v>
      </c>
      <c r="K260" s="20">
        <v>-1.4248316928321425</v>
      </c>
      <c r="L260" s="20">
        <v>-1.1086567481533536</v>
      </c>
      <c r="M260" s="20">
        <v>0.90448369218064306</v>
      </c>
      <c r="N260" s="20">
        <v>-0.62199303805772643</v>
      </c>
      <c r="O260" s="20">
        <f t="shared" si="4"/>
        <v>-4.2964633910819883</v>
      </c>
      <c r="Q260" s="20"/>
      <c r="R260" s="20"/>
      <c r="S260" s="20"/>
      <c r="T260" s="20"/>
    </row>
    <row r="261" spans="1:20" x14ac:dyDescent="0.25">
      <c r="A261" s="18" t="s">
        <v>643</v>
      </c>
      <c r="B261" s="18" t="s">
        <v>132</v>
      </c>
      <c r="C261" s="18" t="s">
        <v>73</v>
      </c>
      <c r="D261" s="18">
        <v>26</v>
      </c>
      <c r="E261" s="21">
        <f>IFERROR(VLOOKUP(A261, 'Team Distribution'!$B$2:$M$150, 12, FALSE), 0)</f>
        <v>0</v>
      </c>
      <c r="F261" s="20">
        <v>-1.7303664115760107</v>
      </c>
      <c r="G261" s="20">
        <v>-1.0242439066195956</v>
      </c>
      <c r="H261" s="20">
        <v>-0.24978637890154151</v>
      </c>
      <c r="I261" s="20">
        <v>-0.31460472488745134</v>
      </c>
      <c r="J261" s="20">
        <v>-0.98244119157895393</v>
      </c>
      <c r="K261" s="20">
        <v>-0.72707837447594159</v>
      </c>
      <c r="L261" s="20">
        <v>0.89191084898607065</v>
      </c>
      <c r="M261" s="20">
        <v>0.69116596399285657</v>
      </c>
      <c r="N261" s="20">
        <v>-0.93581615801781348</v>
      </c>
      <c r="O261" s="20">
        <f t="shared" si="4"/>
        <v>-4.381260333078381</v>
      </c>
      <c r="Q261" s="20"/>
      <c r="R261" s="20"/>
      <c r="S261" s="20"/>
      <c r="T261" s="20"/>
    </row>
    <row r="262" spans="1:20" x14ac:dyDescent="0.25">
      <c r="A262" s="18" t="s">
        <v>869</v>
      </c>
      <c r="B262" s="18" t="s">
        <v>441</v>
      </c>
      <c r="C262" s="18" t="s">
        <v>27</v>
      </c>
      <c r="D262" s="18">
        <v>29</v>
      </c>
      <c r="E262" s="21">
        <f>IFERROR(VLOOKUP(A262, 'Team Distribution'!$B$2:$M$150, 12, FALSE), 0)</f>
        <v>0</v>
      </c>
      <c r="F262" s="20">
        <v>-0.84236451879097096</v>
      </c>
      <c r="G262" s="20">
        <v>-0.30546831140265451</v>
      </c>
      <c r="H262" s="20">
        <v>0.21323909916158182</v>
      </c>
      <c r="I262" s="20">
        <v>-1.1339858077845058</v>
      </c>
      <c r="J262" s="20">
        <v>-0.69800053851916055</v>
      </c>
      <c r="K262" s="20">
        <v>-0.75098072420948314</v>
      </c>
      <c r="L262" s="20">
        <v>-1.0384624401064637</v>
      </c>
      <c r="M262" s="20">
        <v>1.1201324011199441</v>
      </c>
      <c r="N262" s="20">
        <v>-0.95554283556541109</v>
      </c>
      <c r="O262" s="20">
        <f t="shared" si="4"/>
        <v>-4.3914336760971233</v>
      </c>
      <c r="Q262" s="20"/>
      <c r="R262" s="20"/>
      <c r="S262" s="20"/>
      <c r="T262" s="20"/>
    </row>
    <row r="263" spans="1:20" x14ac:dyDescent="0.25">
      <c r="A263" s="18" t="s">
        <v>697</v>
      </c>
      <c r="B263" s="18" t="s">
        <v>349</v>
      </c>
      <c r="C263" s="18" t="s">
        <v>73</v>
      </c>
      <c r="D263" s="18">
        <v>21</v>
      </c>
      <c r="E263" s="21">
        <f>IFERROR(VLOOKUP(A263, 'Team Distribution'!$B$2:$M$150, 12, FALSE), 0)</f>
        <v>0</v>
      </c>
      <c r="F263" s="20">
        <v>-1.5557063602264183</v>
      </c>
      <c r="G263" s="20">
        <v>-0.45855811996146545</v>
      </c>
      <c r="H263" s="20">
        <v>-0.19486252379898653</v>
      </c>
      <c r="I263" s="20">
        <v>-0.26210678560821871</v>
      </c>
      <c r="J263" s="20">
        <v>-0.50741338397520941</v>
      </c>
      <c r="K263" s="20">
        <v>-0.82835723346155155</v>
      </c>
      <c r="L263" s="20">
        <v>-0.26707605836599241</v>
      </c>
      <c r="M263" s="20">
        <v>0.13515619709141038</v>
      </c>
      <c r="N263" s="20">
        <v>-0.45933817601174243</v>
      </c>
      <c r="O263" s="20">
        <f t="shared" si="4"/>
        <v>-4.3982624443181741</v>
      </c>
      <c r="Q263" s="20"/>
      <c r="R263" s="20"/>
      <c r="S263" s="20"/>
      <c r="T263" s="20"/>
    </row>
    <row r="264" spans="1:20" x14ac:dyDescent="0.25">
      <c r="A264" s="18" t="s">
        <v>942</v>
      </c>
      <c r="B264" s="18" t="s">
        <v>459</v>
      </c>
      <c r="C264" s="18" t="s">
        <v>27</v>
      </c>
      <c r="D264" s="18">
        <v>22</v>
      </c>
      <c r="E264" s="21">
        <f>IFERROR(VLOOKUP(A264, 'Team Distribution'!$B$2:$M$150, 12, FALSE), 0)</f>
        <v>0</v>
      </c>
      <c r="F264" s="20">
        <v>0.26536845041333262</v>
      </c>
      <c r="G264" s="20">
        <v>-1.095521844599326</v>
      </c>
      <c r="H264" s="20">
        <v>-0.25444169881474077</v>
      </c>
      <c r="I264" s="20">
        <v>-0.55388695420950074</v>
      </c>
      <c r="J264" s="20">
        <v>-0.89814367612076662</v>
      </c>
      <c r="K264" s="20">
        <v>-0.84964472325408646</v>
      </c>
      <c r="L264" s="20">
        <v>-0.61484942593735137</v>
      </c>
      <c r="M264" s="20">
        <v>0.78024023234321271</v>
      </c>
      <c r="N264" s="20">
        <v>-1.1784652550840389</v>
      </c>
      <c r="O264" s="20">
        <f t="shared" si="4"/>
        <v>-4.3993448952632654</v>
      </c>
      <c r="Q264" s="20"/>
      <c r="R264" s="20"/>
      <c r="S264" s="20"/>
      <c r="T264" s="20"/>
    </row>
    <row r="265" spans="1:20" x14ac:dyDescent="0.25">
      <c r="A265" s="18" t="s">
        <v>786</v>
      </c>
      <c r="B265" s="18" t="s">
        <v>179</v>
      </c>
      <c r="C265" s="18" t="s">
        <v>73</v>
      </c>
      <c r="D265" s="18">
        <v>23</v>
      </c>
      <c r="E265" s="21">
        <f>IFERROR(VLOOKUP(A265, 'Team Distribution'!$B$2:$M$150, 12, FALSE), 0)</f>
        <v>0</v>
      </c>
      <c r="F265" s="20">
        <v>7.1030551532378278E-2</v>
      </c>
      <c r="G265" s="20">
        <v>-0.62683775733707714</v>
      </c>
      <c r="H265" s="20">
        <v>7.189436870740451E-2</v>
      </c>
      <c r="I265" s="20">
        <v>-1.0895073782169793</v>
      </c>
      <c r="J265" s="20">
        <v>-0.94613549485495341</v>
      </c>
      <c r="K265" s="20">
        <v>-0.8568419125512543</v>
      </c>
      <c r="L265" s="20">
        <v>-0.98277162305201093</v>
      </c>
      <c r="M265" s="20">
        <v>0.73099177985463459</v>
      </c>
      <c r="N265" s="20">
        <v>-0.899164005555808</v>
      </c>
      <c r="O265" s="20">
        <f t="shared" si="4"/>
        <v>-4.5273414714736653</v>
      </c>
      <c r="Q265" s="20"/>
      <c r="R265" s="20"/>
      <c r="S265" s="20"/>
      <c r="T265" s="20"/>
    </row>
    <row r="266" spans="1:20" x14ac:dyDescent="0.25">
      <c r="A266" s="18" t="s">
        <v>1018</v>
      </c>
      <c r="B266" s="18" t="s">
        <v>191</v>
      </c>
      <c r="C266" s="18" t="s">
        <v>73</v>
      </c>
      <c r="D266" s="18">
        <v>27</v>
      </c>
      <c r="E266" s="21">
        <f>IFERROR(VLOOKUP(A266, 'Team Distribution'!$B$2:$M$150, 12, FALSE), 0)</f>
        <v>0</v>
      </c>
      <c r="F266" s="20">
        <v>-0.53685121830027582</v>
      </c>
      <c r="G266" s="20">
        <v>-0.84003950130024652</v>
      </c>
      <c r="H266" s="20">
        <v>-0.23482948200711296</v>
      </c>
      <c r="I266" s="20">
        <v>-0.63971991577813403</v>
      </c>
      <c r="J266" s="20">
        <v>-0.34072951934282381</v>
      </c>
      <c r="K266" s="20">
        <v>-0.76426670550972031</v>
      </c>
      <c r="L266" s="20">
        <v>-0.93328203613223304</v>
      </c>
      <c r="M266" s="20">
        <v>0.6704772284802446</v>
      </c>
      <c r="N266" s="20">
        <v>-0.91050871941309541</v>
      </c>
      <c r="O266" s="20">
        <f t="shared" si="4"/>
        <v>-4.529749869303398</v>
      </c>
      <c r="Q266" s="20"/>
      <c r="R266" s="20"/>
      <c r="S266" s="20"/>
      <c r="T266" s="20"/>
    </row>
    <row r="267" spans="1:20" x14ac:dyDescent="0.25">
      <c r="A267" s="18" t="s">
        <v>811</v>
      </c>
      <c r="B267" s="18" t="s">
        <v>482</v>
      </c>
      <c r="C267" s="18" t="s">
        <v>52</v>
      </c>
      <c r="D267" s="18">
        <v>21</v>
      </c>
      <c r="E267" s="21">
        <f>IFERROR(VLOOKUP(A267, 'Team Distribution'!$B$2:$M$150, 12, FALSE), 0)</f>
        <v>0</v>
      </c>
      <c r="F267" s="20">
        <v>-1.8371215409713049</v>
      </c>
      <c r="G267" s="20">
        <v>-1.1576518140514236</v>
      </c>
      <c r="H267" s="20">
        <v>-0.70314976695268583</v>
      </c>
      <c r="I267" s="20">
        <v>-0.2765202420643848</v>
      </c>
      <c r="J267" s="20">
        <v>0.41812464166234314</v>
      </c>
      <c r="K267" s="20">
        <v>0.21925236471736198</v>
      </c>
      <c r="L267" s="20">
        <v>-0.65549915267135384</v>
      </c>
      <c r="M267" s="20">
        <v>-9.4625811226275267E-2</v>
      </c>
      <c r="N267" s="20">
        <v>-0.4556223715854455</v>
      </c>
      <c r="O267" s="20">
        <f t="shared" si="4"/>
        <v>-4.5428136931431684</v>
      </c>
      <c r="Q267" s="20"/>
      <c r="R267" s="20"/>
      <c r="S267" s="20"/>
      <c r="T267" s="20"/>
    </row>
    <row r="268" spans="1:20" x14ac:dyDescent="0.25">
      <c r="A268" s="18" t="s">
        <v>744</v>
      </c>
      <c r="B268" s="18" t="s">
        <v>103</v>
      </c>
      <c r="C268" s="18" t="s">
        <v>38</v>
      </c>
      <c r="D268" s="18">
        <v>26</v>
      </c>
      <c r="E268" s="21">
        <f>IFERROR(VLOOKUP(A268, 'Team Distribution'!$B$2:$M$150, 12, FALSE), 0)</f>
        <v>0</v>
      </c>
      <c r="F268" s="20">
        <v>-0.38167184798132436</v>
      </c>
      <c r="G268" s="20">
        <v>-0.56816005422672167</v>
      </c>
      <c r="H268" s="20">
        <v>0.14179691104656816</v>
      </c>
      <c r="I268" s="20">
        <v>-0.99424945612026316</v>
      </c>
      <c r="J268" s="20">
        <v>-0.84380457213483973</v>
      </c>
      <c r="K268" s="20">
        <v>-0.9299397637704061</v>
      </c>
      <c r="L268" s="20">
        <v>-0.96254853763940573</v>
      </c>
      <c r="M268" s="20">
        <v>1.0008472349714927</v>
      </c>
      <c r="N268" s="20">
        <v>-1.0684549415518227</v>
      </c>
      <c r="O268" s="20">
        <f t="shared" si="4"/>
        <v>-4.6061850274067231</v>
      </c>
      <c r="Q268" s="20"/>
      <c r="R268" s="20"/>
      <c r="S268" s="20"/>
      <c r="T268" s="20"/>
    </row>
    <row r="269" spans="1:20" x14ac:dyDescent="0.25">
      <c r="A269" s="18" t="s">
        <v>829</v>
      </c>
      <c r="B269" s="18" t="s">
        <v>439</v>
      </c>
      <c r="C269" s="18" t="s">
        <v>31</v>
      </c>
      <c r="D269" s="18">
        <v>40</v>
      </c>
      <c r="E269" s="21">
        <f>IFERROR(VLOOKUP(A269, 'Team Distribution'!$B$2:$M$150, 12, FALSE), 0)</f>
        <v>0</v>
      </c>
      <c r="F269" s="20">
        <v>6.4660331484857364E-2</v>
      </c>
      <c r="G269" s="20">
        <v>-0.95967882751850109</v>
      </c>
      <c r="H269" s="20">
        <v>2.8827051425667251E-2</v>
      </c>
      <c r="I269" s="20">
        <v>-1.4083061013307292</v>
      </c>
      <c r="J269" s="20">
        <v>-0.97447892280590764</v>
      </c>
      <c r="K269" s="20">
        <v>-0.9703159538903452</v>
      </c>
      <c r="L269" s="20">
        <v>-0.43396997795541609</v>
      </c>
      <c r="M269" s="20">
        <v>1.3485280145115484</v>
      </c>
      <c r="N269" s="20">
        <v>-1.3044525332206591</v>
      </c>
      <c r="O269" s="20">
        <f t="shared" si="4"/>
        <v>-4.6091869192994857</v>
      </c>
      <c r="Q269" s="20"/>
      <c r="R269" s="20"/>
      <c r="S269" s="20"/>
      <c r="T269" s="20"/>
    </row>
    <row r="270" spans="1:20" x14ac:dyDescent="0.25">
      <c r="A270" s="18" t="s">
        <v>916</v>
      </c>
      <c r="B270" s="18" t="s">
        <v>367</v>
      </c>
      <c r="C270" s="18" t="s">
        <v>38</v>
      </c>
      <c r="D270" s="18">
        <v>22</v>
      </c>
      <c r="E270" s="21">
        <f>IFERROR(VLOOKUP(A270, 'Team Distribution'!$B$2:$M$150, 12, FALSE), 0)</f>
        <v>0</v>
      </c>
      <c r="F270" s="20">
        <v>-0.51379999257608511</v>
      </c>
      <c r="G270" s="20">
        <v>-0.56816005422672167</v>
      </c>
      <c r="H270" s="20">
        <v>-5.255660116580959E-2</v>
      </c>
      <c r="I270" s="20">
        <v>-1.02552588269168</v>
      </c>
      <c r="J270" s="20">
        <v>-0.5936305730839222</v>
      </c>
      <c r="K270" s="20">
        <v>-1.0235463559535154</v>
      </c>
      <c r="L270" s="20">
        <v>-0.62957641624068184</v>
      </c>
      <c r="M270" s="20">
        <v>0.32403210069011235</v>
      </c>
      <c r="N270" s="20">
        <v>-0.5288773298393119</v>
      </c>
      <c r="O270" s="20">
        <f t="shared" si="4"/>
        <v>-4.6116411050876156</v>
      </c>
      <c r="Q270" s="20"/>
      <c r="R270" s="20"/>
      <c r="S270" s="20"/>
      <c r="T270" s="20"/>
    </row>
    <row r="271" spans="1:20" x14ac:dyDescent="0.25">
      <c r="A271" s="18" t="s">
        <v>897</v>
      </c>
      <c r="B271" s="18" t="s">
        <v>313</v>
      </c>
      <c r="C271" s="18" t="s">
        <v>73</v>
      </c>
      <c r="D271" s="18">
        <v>27</v>
      </c>
      <c r="E271" s="21">
        <f>IFERROR(VLOOKUP(A271, 'Team Distribution'!$B$2:$M$150, 12, FALSE), 0)</f>
        <v>0</v>
      </c>
      <c r="F271" s="20">
        <v>0.37055154784992833</v>
      </c>
      <c r="G271" s="20">
        <v>-0.78743230769506456</v>
      </c>
      <c r="H271" s="20">
        <v>-0.42943656227851595</v>
      </c>
      <c r="I271" s="20">
        <v>-0.80680390835030669</v>
      </c>
      <c r="J271" s="20">
        <v>-0.94641824950233677</v>
      </c>
      <c r="K271" s="20">
        <v>-0.85889913937439955</v>
      </c>
      <c r="L271" s="20">
        <v>-0.95273948056223112</v>
      </c>
      <c r="M271" s="20">
        <v>0.63731059936158851</v>
      </c>
      <c r="N271" s="20">
        <v>-0.86549832477589173</v>
      </c>
      <c r="O271" s="20">
        <f t="shared" si="4"/>
        <v>-4.6393658253272294</v>
      </c>
      <c r="Q271" s="20"/>
      <c r="R271" s="20"/>
      <c r="S271" s="20"/>
      <c r="T271" s="20"/>
    </row>
    <row r="272" spans="1:20" x14ac:dyDescent="0.25">
      <c r="A272" s="18" t="s">
        <v>867</v>
      </c>
      <c r="B272" s="18" t="s">
        <v>77</v>
      </c>
      <c r="C272" s="18" t="s">
        <v>31</v>
      </c>
      <c r="D272" s="18">
        <v>24</v>
      </c>
      <c r="E272" s="21">
        <f>IFERROR(VLOOKUP(A272, 'Team Distribution'!$B$2:$M$150, 12, FALSE), 0)</f>
        <v>0</v>
      </c>
      <c r="F272" s="20">
        <v>-1.1304306744783794</v>
      </c>
      <c r="G272" s="20">
        <v>-1.1383709073508643</v>
      </c>
      <c r="H272" s="20">
        <v>-0.56149056721296142</v>
      </c>
      <c r="I272" s="20">
        <v>-0.47115593718328624</v>
      </c>
      <c r="J272" s="20">
        <v>0.30289429651883737</v>
      </c>
      <c r="K272" s="20">
        <v>-4.6215070231377761E-2</v>
      </c>
      <c r="L272" s="20">
        <v>-0.53588821221014482</v>
      </c>
      <c r="M272" s="20">
        <v>-0.13239181849052334</v>
      </c>
      <c r="N272" s="20">
        <v>-0.98226877876753471</v>
      </c>
      <c r="O272" s="20">
        <f t="shared" si="4"/>
        <v>-4.6953176694062346</v>
      </c>
      <c r="Q272" s="20"/>
      <c r="R272" s="20"/>
      <c r="S272" s="20"/>
      <c r="T272" s="20"/>
    </row>
    <row r="273" spans="1:20" x14ac:dyDescent="0.25">
      <c r="A273" s="18" t="s">
        <v>929</v>
      </c>
      <c r="B273" s="18" t="s">
        <v>97</v>
      </c>
      <c r="C273" s="18" t="s">
        <v>27</v>
      </c>
      <c r="D273" s="18">
        <v>20</v>
      </c>
      <c r="E273" s="21">
        <f>IFERROR(VLOOKUP(A273, 'Team Distribution'!$B$2:$M$150, 12, FALSE), 0)</f>
        <v>0</v>
      </c>
      <c r="F273" s="20">
        <v>-1.615083381981016</v>
      </c>
      <c r="G273" s="20">
        <v>1.2531769043232999E-2</v>
      </c>
      <c r="H273" s="20">
        <v>-0.31707647263990307</v>
      </c>
      <c r="I273" s="20">
        <v>-0.86588090999737344</v>
      </c>
      <c r="J273" s="20">
        <v>-0.63769375506104942</v>
      </c>
      <c r="K273" s="20">
        <v>-0.93369183355134111</v>
      </c>
      <c r="L273" s="20">
        <v>0.21709159673497735</v>
      </c>
      <c r="M273" s="20">
        <v>0.32850320461003557</v>
      </c>
      <c r="N273" s="20">
        <v>-0.9936048707179902</v>
      </c>
      <c r="O273" s="20">
        <f t="shared" si="4"/>
        <v>-4.8049046535604276</v>
      </c>
      <c r="Q273" s="20"/>
      <c r="R273" s="20"/>
      <c r="S273" s="20"/>
      <c r="T273" s="20"/>
    </row>
    <row r="274" spans="1:20" x14ac:dyDescent="0.25">
      <c r="A274" s="18" t="s">
        <v>617</v>
      </c>
      <c r="B274" s="18" t="s">
        <v>493</v>
      </c>
      <c r="C274" s="18" t="s">
        <v>38</v>
      </c>
      <c r="D274" s="18">
        <v>28</v>
      </c>
      <c r="E274" s="21">
        <f>IFERROR(VLOOKUP(A274, 'Team Distribution'!$B$2:$M$150, 12, FALSE), 0)</f>
        <v>0</v>
      </c>
      <c r="F274" s="20">
        <v>-0.64502713385422705</v>
      </c>
      <c r="G274" s="20">
        <v>-0.56816005422672167</v>
      </c>
      <c r="H274" s="20">
        <v>-0.23346458042801169</v>
      </c>
      <c r="I274" s="20">
        <v>-1.0378130502733078</v>
      </c>
      <c r="J274" s="20">
        <v>-0.38273694278642628</v>
      </c>
      <c r="K274" s="20">
        <v>-1.1701145726612787</v>
      </c>
      <c r="L274" s="20">
        <v>-0.85540404312991547</v>
      </c>
      <c r="M274" s="20">
        <v>1.0464358191458862</v>
      </c>
      <c r="N274" s="20">
        <v>-0.96640471523562188</v>
      </c>
      <c r="O274" s="20">
        <f t="shared" si="4"/>
        <v>-4.8126892734496245</v>
      </c>
      <c r="Q274" s="20"/>
      <c r="R274" s="20"/>
      <c r="S274" s="20"/>
      <c r="T274" s="20"/>
    </row>
    <row r="275" spans="1:20" x14ac:dyDescent="0.25">
      <c r="A275" s="18" t="s">
        <v>729</v>
      </c>
      <c r="B275" s="18" t="s">
        <v>133</v>
      </c>
      <c r="C275" s="18" t="s">
        <v>52</v>
      </c>
      <c r="D275" s="18">
        <v>29</v>
      </c>
      <c r="E275" s="21">
        <f>IFERROR(VLOOKUP(A275, 'Team Distribution'!$B$2:$M$150, 12, FALSE), 0)</f>
        <v>0</v>
      </c>
      <c r="F275" s="20">
        <v>0.46368134254388677</v>
      </c>
      <c r="G275" s="20">
        <v>-1.1467477811696016</v>
      </c>
      <c r="H275" s="20">
        <v>-0.26144426513170338</v>
      </c>
      <c r="I275" s="20">
        <v>-0.98291625457424525</v>
      </c>
      <c r="J275" s="20">
        <v>-0.74756611888106761</v>
      </c>
      <c r="K275" s="20">
        <v>-0.88501110749076972</v>
      </c>
      <c r="L275" s="20">
        <v>-1.0163070959935148</v>
      </c>
      <c r="M275" s="20">
        <v>0.78812926493113677</v>
      </c>
      <c r="N275" s="20">
        <v>-1.0313479607613205</v>
      </c>
      <c r="O275" s="20">
        <f t="shared" si="4"/>
        <v>-4.8195299765271997</v>
      </c>
      <c r="Q275" s="20"/>
      <c r="R275" s="20"/>
      <c r="S275" s="20"/>
      <c r="T275" s="20"/>
    </row>
    <row r="276" spans="1:20" x14ac:dyDescent="0.25">
      <c r="A276" s="18" t="s">
        <v>685</v>
      </c>
      <c r="B276" s="18" t="s">
        <v>188</v>
      </c>
      <c r="C276" s="18" t="s">
        <v>27</v>
      </c>
      <c r="D276" s="18">
        <v>24</v>
      </c>
      <c r="E276" s="21">
        <f>IFERROR(VLOOKUP(A276, 'Team Distribution'!$B$2:$M$150, 12, FALSE), 0)</f>
        <v>0</v>
      </c>
      <c r="F276" s="20">
        <v>-0.9662306414274392</v>
      </c>
      <c r="G276" s="20">
        <v>-0.52877503456021113</v>
      </c>
      <c r="H276" s="20">
        <v>1.3232068711028156E-2</v>
      </c>
      <c r="I276" s="20">
        <v>-1.3086515371613658</v>
      </c>
      <c r="J276" s="20">
        <v>-0.69423136455302858</v>
      </c>
      <c r="K276" s="20">
        <v>-0.57395396049159386</v>
      </c>
      <c r="L276" s="20">
        <v>-0.80554806805471812</v>
      </c>
      <c r="M276" s="20">
        <v>1.1370785918709208</v>
      </c>
      <c r="N276" s="20">
        <v>-1.2256679456482598</v>
      </c>
      <c r="O276" s="20">
        <f t="shared" si="4"/>
        <v>-4.952747891314667</v>
      </c>
      <c r="Q276" s="20"/>
      <c r="R276" s="20"/>
      <c r="S276" s="20"/>
      <c r="T276" s="20"/>
    </row>
    <row r="277" spans="1:20" x14ac:dyDescent="0.25">
      <c r="A277" s="18" t="s">
        <v>797</v>
      </c>
      <c r="B277" s="18" t="s">
        <v>374</v>
      </c>
      <c r="C277" s="18" t="s">
        <v>52</v>
      </c>
      <c r="D277" s="18">
        <v>29</v>
      </c>
      <c r="E277" s="21">
        <f>IFERROR(VLOOKUP(A277, 'Team Distribution'!$B$2:$M$150, 12, FALSE), 0)</f>
        <v>0</v>
      </c>
      <c r="F277" s="20">
        <v>-2.024740482560853</v>
      </c>
      <c r="G277" s="20">
        <v>-0.55543116468246967</v>
      </c>
      <c r="H277" s="20">
        <v>0.18901961454034313</v>
      </c>
      <c r="I277" s="20">
        <v>-0.88486324013006146</v>
      </c>
      <c r="J277" s="20">
        <v>-0.23296831657369946</v>
      </c>
      <c r="K277" s="20">
        <v>-0.62382770649996677</v>
      </c>
      <c r="L277" s="20">
        <v>-0.77276173425105621</v>
      </c>
      <c r="M277" s="20">
        <v>0.62446378131240976</v>
      </c>
      <c r="N277" s="20">
        <v>-0.69665440004808421</v>
      </c>
      <c r="O277" s="20">
        <f t="shared" si="4"/>
        <v>-4.977763648893438</v>
      </c>
      <c r="Q277" s="20"/>
      <c r="R277" s="20"/>
      <c r="S277" s="20"/>
      <c r="T277" s="20"/>
    </row>
    <row r="278" spans="1:20" x14ac:dyDescent="0.25">
      <c r="A278" s="18" t="s">
        <v>687</v>
      </c>
      <c r="B278" s="18" t="s">
        <v>388</v>
      </c>
      <c r="C278" s="18" t="s">
        <v>38</v>
      </c>
      <c r="D278" s="18">
        <v>26</v>
      </c>
      <c r="E278" s="21">
        <f>IFERROR(VLOOKUP(A278, 'Team Distribution'!$B$2:$M$150, 12, FALSE), 0)</f>
        <v>0</v>
      </c>
      <c r="F278" s="20">
        <v>-0.33639358004509734</v>
      </c>
      <c r="G278" s="20">
        <v>-0.39082918421329305</v>
      </c>
      <c r="H278" s="20">
        <v>0.10314686710209606</v>
      </c>
      <c r="I278" s="20">
        <v>-1.3887420031728344</v>
      </c>
      <c r="J278" s="20">
        <v>-0.94048004280466835</v>
      </c>
      <c r="K278" s="20">
        <v>-0.9299397637704061</v>
      </c>
      <c r="L278" s="20">
        <v>-1.3107681447952493</v>
      </c>
      <c r="M278" s="20">
        <v>1.4073454438598347</v>
      </c>
      <c r="N278" s="20">
        <v>-1.2191234360658363</v>
      </c>
      <c r="O278" s="20">
        <f t="shared" si="4"/>
        <v>-5.0057838439054541</v>
      </c>
      <c r="Q278" s="20"/>
      <c r="R278" s="20"/>
      <c r="S278" s="20"/>
      <c r="T278" s="20"/>
    </row>
    <row r="279" spans="1:20" x14ac:dyDescent="0.25">
      <c r="A279" s="18" t="s">
        <v>933</v>
      </c>
      <c r="B279" s="18" t="s">
        <v>275</v>
      </c>
      <c r="C279" s="18" t="s">
        <v>52</v>
      </c>
      <c r="D279" s="18">
        <v>20</v>
      </c>
      <c r="E279" s="21">
        <f>IFERROR(VLOOKUP(A279, 'Team Distribution'!$B$2:$M$150, 12, FALSE), 0)</f>
        <v>0</v>
      </c>
      <c r="F279" s="20">
        <v>1.6409542378751647</v>
      </c>
      <c r="G279" s="20">
        <v>-1.5004473477736988</v>
      </c>
      <c r="H279" s="20">
        <v>-5.79059923863545E-2</v>
      </c>
      <c r="I279" s="20">
        <v>-1.6524848438186845</v>
      </c>
      <c r="J279" s="20">
        <v>-1.1317039232227091</v>
      </c>
      <c r="K279" s="20">
        <v>-1.498854434759727</v>
      </c>
      <c r="L279" s="20">
        <v>-0.82752722564816983</v>
      </c>
      <c r="M279" s="20">
        <v>1.2932613362878782</v>
      </c>
      <c r="N279" s="20">
        <v>-1.3026962704456444</v>
      </c>
      <c r="O279" s="20">
        <f t="shared" si="4"/>
        <v>-5.0374044638919449</v>
      </c>
      <c r="Q279" s="20"/>
      <c r="R279" s="20"/>
      <c r="S279" s="20"/>
      <c r="T279" s="20"/>
    </row>
    <row r="280" spans="1:20" x14ac:dyDescent="0.25">
      <c r="A280" s="18" t="s">
        <v>917</v>
      </c>
      <c r="B280" s="18" t="s">
        <v>58</v>
      </c>
      <c r="C280" s="18" t="s">
        <v>52</v>
      </c>
      <c r="D280" s="18">
        <v>24</v>
      </c>
      <c r="E280" s="21">
        <f>IFERROR(VLOOKUP(A280, 'Team Distribution'!$B$2:$M$150, 12, FALSE), 0)</f>
        <v>0</v>
      </c>
      <c r="F280" s="20">
        <v>-0.34777653056682761</v>
      </c>
      <c r="G280" s="20">
        <v>-0.94229716463544155</v>
      </c>
      <c r="H280" s="20">
        <v>8.6137316168336489E-2</v>
      </c>
      <c r="I280" s="20">
        <v>-1.1797127976488397</v>
      </c>
      <c r="J280" s="20">
        <v>-0.91202417337140107</v>
      </c>
      <c r="K280" s="20">
        <v>-1.1888939427724319</v>
      </c>
      <c r="L280" s="20">
        <v>-0.73539234012126098</v>
      </c>
      <c r="M280" s="20">
        <v>0.89198280330259705</v>
      </c>
      <c r="N280" s="20">
        <v>-0.99593545705047892</v>
      </c>
      <c r="O280" s="20">
        <f t="shared" si="4"/>
        <v>-5.323912286695748</v>
      </c>
      <c r="Q280" s="20"/>
      <c r="R280" s="20"/>
      <c r="S280" s="20"/>
      <c r="T280" s="20"/>
    </row>
    <row r="281" spans="1:20" x14ac:dyDescent="0.25">
      <c r="A281" s="18" t="s">
        <v>616</v>
      </c>
      <c r="B281" s="18" t="s">
        <v>472</v>
      </c>
      <c r="C281" s="18" t="s">
        <v>73</v>
      </c>
      <c r="D281" s="18">
        <v>22</v>
      </c>
      <c r="E281" s="21">
        <f>IFERROR(VLOOKUP(A281, 'Team Distribution'!$B$2:$M$150, 12, FALSE), 0)</f>
        <v>0</v>
      </c>
      <c r="F281" s="20">
        <v>-0.65024660180040761</v>
      </c>
      <c r="G281" s="20">
        <v>-0.94818531345547719</v>
      </c>
      <c r="H281" s="20">
        <v>-9.0913465740221494E-4</v>
      </c>
      <c r="I281" s="20">
        <v>-0.98633032590125846</v>
      </c>
      <c r="J281" s="20">
        <v>-1.1843280098105453</v>
      </c>
      <c r="K281" s="20">
        <v>-1.4122931548004583</v>
      </c>
      <c r="L281" s="20">
        <v>0.13899234712962089</v>
      </c>
      <c r="M281" s="20">
        <v>0.79654921051022365</v>
      </c>
      <c r="N281" s="20">
        <v>-1.0844609985581688</v>
      </c>
      <c r="O281" s="20">
        <f t="shared" si="4"/>
        <v>-5.3312119813438725</v>
      </c>
      <c r="Q281" s="20"/>
      <c r="R281" s="20"/>
      <c r="S281" s="20"/>
      <c r="T281" s="20"/>
    </row>
    <row r="282" spans="1:20" x14ac:dyDescent="0.25">
      <c r="A282" s="18" t="s">
        <v>701</v>
      </c>
      <c r="B282" s="18" t="s">
        <v>69</v>
      </c>
      <c r="C282" s="18" t="s">
        <v>27</v>
      </c>
      <c r="D282" s="18">
        <v>29</v>
      </c>
      <c r="E282" s="21">
        <f>IFERROR(VLOOKUP(A282, 'Team Distribution'!$B$2:$M$150, 12, FALSE), 0)</f>
        <v>0</v>
      </c>
      <c r="F282" s="20">
        <v>-0.30523234134435362</v>
      </c>
      <c r="G282" s="20">
        <v>-0.55103504019142313</v>
      </c>
      <c r="H282" s="20">
        <v>5.514133107805147E-2</v>
      </c>
      <c r="I282" s="20">
        <v>-1.6785440654784765</v>
      </c>
      <c r="J282" s="20">
        <v>-0.86384419302896598</v>
      </c>
      <c r="K282" s="20">
        <v>-1.2204467690462018</v>
      </c>
      <c r="L282" s="20">
        <v>-0.83648200809284057</v>
      </c>
      <c r="M282" s="20">
        <v>1.2665959068962422</v>
      </c>
      <c r="N282" s="20">
        <v>-1.3602403078127194</v>
      </c>
      <c r="O282" s="20">
        <f t="shared" si="4"/>
        <v>-5.4940874870206864</v>
      </c>
      <c r="Q282" s="20"/>
      <c r="R282" s="20"/>
      <c r="S282" s="20"/>
      <c r="T282" s="20"/>
    </row>
    <row r="283" spans="1:20" x14ac:dyDescent="0.25">
      <c r="A283" s="18" t="s">
        <v>873</v>
      </c>
      <c r="B283" s="18" t="s">
        <v>359</v>
      </c>
      <c r="C283" s="18" t="s">
        <v>38</v>
      </c>
      <c r="D283" s="18">
        <v>32</v>
      </c>
      <c r="E283" s="21">
        <f>IFERROR(VLOOKUP(A283, 'Team Distribution'!$B$2:$M$150, 12, FALSE), 0)</f>
        <v>0</v>
      </c>
      <c r="F283" s="20">
        <v>-0.46669690779607748</v>
      </c>
      <c r="G283" s="20">
        <v>-0.56816005422672167</v>
      </c>
      <c r="H283" s="20">
        <v>-0.26645876900056559</v>
      </c>
      <c r="I283" s="20">
        <v>-1.1097467628408353</v>
      </c>
      <c r="J283" s="20">
        <v>-0.61362034003044497</v>
      </c>
      <c r="K283" s="20">
        <v>-1.1018597658610947</v>
      </c>
      <c r="L283" s="20">
        <v>-1.2348741278510269</v>
      </c>
      <c r="M283" s="20">
        <v>1.1538320030182556</v>
      </c>
      <c r="N283" s="20">
        <v>-1.343662234267393</v>
      </c>
      <c r="O283" s="20">
        <f t="shared" si="4"/>
        <v>-5.5512469588559048</v>
      </c>
      <c r="Q283" s="20"/>
      <c r="R283" s="20"/>
      <c r="S283" s="20"/>
      <c r="T283" s="20"/>
    </row>
    <row r="284" spans="1:20" x14ac:dyDescent="0.25">
      <c r="A284" s="18" t="s">
        <v>915</v>
      </c>
      <c r="B284" s="18" t="s">
        <v>430</v>
      </c>
      <c r="C284" s="18" t="s">
        <v>31</v>
      </c>
      <c r="D284" s="18">
        <v>24</v>
      </c>
      <c r="E284" s="21">
        <f>IFERROR(VLOOKUP(A284, 'Team Distribution'!$B$2:$M$150, 12, FALSE), 0)</f>
        <v>0</v>
      </c>
      <c r="F284" s="20">
        <v>-0.82625616766732424</v>
      </c>
      <c r="G284" s="20">
        <v>-0.75970798991047528</v>
      </c>
      <c r="H284" s="20">
        <v>4.1096295375724075E-2</v>
      </c>
      <c r="I284" s="20">
        <v>-1.0973285969372284</v>
      </c>
      <c r="J284" s="20">
        <v>-0.7646055798471042</v>
      </c>
      <c r="K284" s="20">
        <v>-1.4314974715226885</v>
      </c>
      <c r="L284" s="20">
        <v>-0.3668875373951444</v>
      </c>
      <c r="M284" s="20">
        <v>0.62691935698596801</v>
      </c>
      <c r="N284" s="20">
        <v>-1.008088360819148</v>
      </c>
      <c r="O284" s="20">
        <f t="shared" si="4"/>
        <v>-5.5863560517374209</v>
      </c>
      <c r="Q284" s="20"/>
      <c r="R284" s="20"/>
      <c r="S284" s="20"/>
      <c r="T284" s="20"/>
    </row>
    <row r="285" spans="1:20" x14ac:dyDescent="0.25">
      <c r="A285" s="18" t="s">
        <v>730</v>
      </c>
      <c r="B285" s="18" t="s">
        <v>321</v>
      </c>
      <c r="C285" s="18" t="s">
        <v>31</v>
      </c>
      <c r="D285" s="18">
        <v>22</v>
      </c>
      <c r="E285" s="21">
        <f>IFERROR(VLOOKUP(A285, 'Team Distribution'!$B$2:$M$150, 12, FALSE), 0)</f>
        <v>0</v>
      </c>
      <c r="F285" s="20">
        <v>0.10324375134934259</v>
      </c>
      <c r="G285" s="20">
        <v>-1.2927656149324136</v>
      </c>
      <c r="H285" s="20">
        <v>-2.441586418977618E-2</v>
      </c>
      <c r="I285" s="20">
        <v>-1.3932176035053325</v>
      </c>
      <c r="J285" s="20">
        <v>-1.1012801284550662</v>
      </c>
      <c r="K285" s="20">
        <v>-1.2492406211724594</v>
      </c>
      <c r="L285" s="20">
        <v>-0.60932583134981066</v>
      </c>
      <c r="M285" s="20">
        <v>1.2901329518247879</v>
      </c>
      <c r="N285" s="20">
        <v>-1.3116953798459774</v>
      </c>
      <c r="O285" s="20">
        <f t="shared" si="4"/>
        <v>-5.5885643402767053</v>
      </c>
      <c r="Q285" s="20"/>
      <c r="R285" s="20"/>
      <c r="S285" s="20"/>
      <c r="T285" s="20"/>
    </row>
    <row r="286" spans="1:20" x14ac:dyDescent="0.25">
      <c r="A286" s="18" t="s">
        <v>672</v>
      </c>
      <c r="B286" s="18" t="s">
        <v>419</v>
      </c>
      <c r="C286" s="18" t="s">
        <v>31</v>
      </c>
      <c r="D286" s="18">
        <v>27</v>
      </c>
      <c r="E286" s="21">
        <f>IFERROR(VLOOKUP(A286, 'Team Distribution'!$B$2:$M$150, 12, FALSE), 0)</f>
        <v>0</v>
      </c>
      <c r="F286" s="20">
        <v>-0.38342704023435092</v>
      </c>
      <c r="G286" s="20">
        <v>-1.1256531381686663</v>
      </c>
      <c r="H286" s="20">
        <v>-2.6754526989503594E-2</v>
      </c>
      <c r="I286" s="20">
        <v>-1.1567618334502556</v>
      </c>
      <c r="J286" s="20">
        <v>-1.214530559933148</v>
      </c>
      <c r="K286" s="20">
        <v>-1.0850139479128968</v>
      </c>
      <c r="L286" s="20">
        <v>-0.53753585110109892</v>
      </c>
      <c r="M286" s="20">
        <v>1.149026163710835</v>
      </c>
      <c r="N286" s="20">
        <v>-1.2221526154311424</v>
      </c>
      <c r="O286" s="20">
        <f t="shared" si="4"/>
        <v>-5.6028033495102267</v>
      </c>
      <c r="Q286" s="20"/>
      <c r="R286" s="20"/>
      <c r="S286" s="20"/>
      <c r="T286" s="20"/>
    </row>
    <row r="287" spans="1:20" x14ac:dyDescent="0.25">
      <c r="A287" s="18" t="s">
        <v>845</v>
      </c>
      <c r="B287" s="18" t="s">
        <v>43</v>
      </c>
      <c r="C287" s="18" t="s">
        <v>38</v>
      </c>
      <c r="D287" s="18">
        <v>29</v>
      </c>
      <c r="E287" s="21">
        <f>IFERROR(VLOOKUP(A287, 'Team Distribution'!$B$2:$M$150, 12, FALSE), 0)</f>
        <v>0</v>
      </c>
      <c r="F287" s="20">
        <v>-0.13218897182288683</v>
      </c>
      <c r="G287" s="20">
        <v>-0.56816005422672167</v>
      </c>
      <c r="H287" s="20">
        <v>-5.8177069630690895E-4</v>
      </c>
      <c r="I287" s="20">
        <v>-1.4645749263281342</v>
      </c>
      <c r="J287" s="20">
        <v>-0.97518405791691443</v>
      </c>
      <c r="K287" s="20">
        <v>-1.1621087456982495</v>
      </c>
      <c r="L287" s="20">
        <v>-1.3482687178735711</v>
      </c>
      <c r="M287" s="20">
        <v>1.44153688199063</v>
      </c>
      <c r="N287" s="20">
        <v>-1.4511432902375763</v>
      </c>
      <c r="O287" s="20">
        <f t="shared" si="4"/>
        <v>-5.6606736528097308</v>
      </c>
      <c r="Q287" s="20"/>
      <c r="R287" s="20"/>
      <c r="S287" s="20"/>
      <c r="T287" s="20"/>
    </row>
    <row r="288" spans="1:20" x14ac:dyDescent="0.25">
      <c r="A288" s="18" t="s">
        <v>859</v>
      </c>
      <c r="B288" s="18" t="s">
        <v>41</v>
      </c>
      <c r="C288" s="18" t="s">
        <v>38</v>
      </c>
      <c r="D288" s="18">
        <v>29</v>
      </c>
      <c r="E288" s="21">
        <f>IFERROR(VLOOKUP(A288, 'Team Distribution'!$B$2:$M$150, 12, FALSE), 0)</f>
        <v>0</v>
      </c>
      <c r="F288" s="20">
        <v>-0.57291645491095611</v>
      </c>
      <c r="G288" s="20">
        <v>-0.56816005422672167</v>
      </c>
      <c r="H288" s="20">
        <v>3.7182150289438179E-2</v>
      </c>
      <c r="I288" s="20">
        <v>-1.2838666839155046</v>
      </c>
      <c r="J288" s="20">
        <v>-1.0148457894737672</v>
      </c>
      <c r="K288" s="20">
        <v>-1.0900563030309878</v>
      </c>
      <c r="L288" s="20">
        <v>-1.2304097739131317</v>
      </c>
      <c r="M288" s="20">
        <v>1.217393009799862</v>
      </c>
      <c r="N288" s="20">
        <v>-1.2455987306290019</v>
      </c>
      <c r="O288" s="20">
        <f t="shared" si="4"/>
        <v>-5.7512786300107708</v>
      </c>
      <c r="Q288" s="20"/>
      <c r="R288" s="20"/>
      <c r="S288" s="20"/>
      <c r="T288" s="20"/>
    </row>
    <row r="289" spans="1:20" x14ac:dyDescent="0.25">
      <c r="A289" s="18" t="s">
        <v>619</v>
      </c>
      <c r="B289" s="18" t="s">
        <v>166</v>
      </c>
      <c r="C289" s="18" t="s">
        <v>73</v>
      </c>
      <c r="D289" s="18">
        <v>24</v>
      </c>
      <c r="E289" s="21">
        <f>IFERROR(VLOOKUP(A289, 'Team Distribution'!$B$2:$M$150, 12, FALSE), 0)</f>
        <v>0</v>
      </c>
      <c r="F289" s="20">
        <v>0.22975067596328805</v>
      </c>
      <c r="G289" s="20">
        <v>-1.1046600233504082</v>
      </c>
      <c r="H289" s="20">
        <v>-3.254558321440363E-2</v>
      </c>
      <c r="I289" s="20">
        <v>-1.2810628511460855</v>
      </c>
      <c r="J289" s="20">
        <v>-1.3753287741178843</v>
      </c>
      <c r="K289" s="20">
        <v>-1.6021910153984766</v>
      </c>
      <c r="L289" s="20">
        <v>-0.69217892036921269</v>
      </c>
      <c r="M289" s="20">
        <v>1.3541752848735926</v>
      </c>
      <c r="N289" s="20">
        <v>-1.3160822398111203</v>
      </c>
      <c r="O289" s="20">
        <f t="shared" si="4"/>
        <v>-5.8201234465707108</v>
      </c>
      <c r="Q289" s="20"/>
      <c r="R289" s="20"/>
      <c r="S289" s="20"/>
      <c r="T289" s="20"/>
    </row>
    <row r="290" spans="1:20" x14ac:dyDescent="0.25">
      <c r="A290" s="18" t="s">
        <v>745</v>
      </c>
      <c r="B290" s="18" t="s">
        <v>481</v>
      </c>
      <c r="C290" s="18" t="s">
        <v>52</v>
      </c>
      <c r="D290" s="18">
        <v>23</v>
      </c>
      <c r="E290" s="21">
        <f>IFERROR(VLOOKUP(A290, 'Team Distribution'!$B$2:$M$150, 12, FALSE), 0)</f>
        <v>0</v>
      </c>
      <c r="F290" s="20">
        <v>-5.5046894495825859E-2</v>
      </c>
      <c r="G290" s="20">
        <v>-1.1194876989650471</v>
      </c>
      <c r="H290" s="20">
        <v>-0.14471332111866392</v>
      </c>
      <c r="I290" s="20">
        <v>-1.5028734368029109</v>
      </c>
      <c r="J290" s="20">
        <v>-0.95909840548239567</v>
      </c>
      <c r="K290" s="20">
        <v>-0.94578767454710222</v>
      </c>
      <c r="L290" s="20">
        <v>-0.80239952959537653</v>
      </c>
      <c r="M290" s="20">
        <v>0.8319785366879755</v>
      </c>
      <c r="N290" s="20">
        <v>-1.1234204704095088</v>
      </c>
      <c r="O290" s="20">
        <f t="shared" si="4"/>
        <v>-5.8208488947288561</v>
      </c>
      <c r="Q290" s="20"/>
      <c r="R290" s="20"/>
      <c r="S290" s="20"/>
      <c r="T290" s="20"/>
    </row>
    <row r="291" spans="1:20" x14ac:dyDescent="0.25">
      <c r="A291" s="18" t="s">
        <v>771</v>
      </c>
      <c r="B291" s="18" t="s">
        <v>272</v>
      </c>
      <c r="C291" s="18" t="s">
        <v>52</v>
      </c>
      <c r="D291" s="18">
        <v>30</v>
      </c>
      <c r="E291" s="21">
        <f>IFERROR(VLOOKUP(A291, 'Team Distribution'!$B$2:$M$150, 12, FALSE), 0)</f>
        <v>0</v>
      </c>
      <c r="F291" s="20">
        <v>-1.1230151201633916</v>
      </c>
      <c r="G291" s="20">
        <v>-1.0744517714896056</v>
      </c>
      <c r="H291" s="20">
        <v>-6.1263360639159742E-2</v>
      </c>
      <c r="I291" s="20">
        <v>-1.0640133095566418</v>
      </c>
      <c r="J291" s="20">
        <v>-1.0499778258077881</v>
      </c>
      <c r="K291" s="20">
        <v>-1.1271044329318269</v>
      </c>
      <c r="L291" s="20">
        <v>-0.31520142279399427</v>
      </c>
      <c r="M291" s="20">
        <v>1.2170059141317968</v>
      </c>
      <c r="N291" s="20">
        <v>-1.2483233220396228</v>
      </c>
      <c r="O291" s="20">
        <f t="shared" si="4"/>
        <v>-5.8463446512902326</v>
      </c>
      <c r="Q291" s="20"/>
      <c r="R291" s="20"/>
      <c r="S291" s="20"/>
      <c r="T291" s="20"/>
    </row>
    <row r="292" spans="1:20" x14ac:dyDescent="0.25">
      <c r="A292" s="18" t="s">
        <v>946</v>
      </c>
      <c r="B292" s="18" t="s">
        <v>354</v>
      </c>
      <c r="C292" s="18" t="s">
        <v>73</v>
      </c>
      <c r="D292" s="18">
        <v>26</v>
      </c>
      <c r="E292" s="21">
        <f>IFERROR(VLOOKUP(A292, 'Team Distribution'!$B$2:$M$150, 12, FALSE), 0)</f>
        <v>0</v>
      </c>
      <c r="F292" s="20">
        <v>-0.83580565535619133</v>
      </c>
      <c r="G292" s="20">
        <v>-0.66391632150458502</v>
      </c>
      <c r="H292" s="20">
        <v>-9.1825024756757176E-2</v>
      </c>
      <c r="I292" s="20">
        <v>-1.076610246677514</v>
      </c>
      <c r="J292" s="20">
        <v>-1.2328487073014993</v>
      </c>
      <c r="K292" s="20">
        <v>-0.83215519067351207</v>
      </c>
      <c r="L292" s="20">
        <v>-1.0487577389450482</v>
      </c>
      <c r="M292" s="20">
        <v>0.99322150247699115</v>
      </c>
      <c r="N292" s="20">
        <v>-1.0716036561865765</v>
      </c>
      <c r="O292" s="20">
        <f t="shared" si="4"/>
        <v>-5.8603010389246935</v>
      </c>
      <c r="Q292" s="20"/>
      <c r="R292" s="20"/>
      <c r="S292" s="20"/>
      <c r="T292" s="20"/>
    </row>
    <row r="293" spans="1:20" x14ac:dyDescent="0.25">
      <c r="A293" s="18" t="s">
        <v>615</v>
      </c>
      <c r="B293" s="18" t="s">
        <v>285</v>
      </c>
      <c r="C293" s="18" t="s">
        <v>31</v>
      </c>
      <c r="D293" s="18">
        <v>28</v>
      </c>
      <c r="E293" s="21">
        <f>IFERROR(VLOOKUP(A293, 'Team Distribution'!$B$2:$M$150, 12, FALSE), 0)</f>
        <v>0</v>
      </c>
      <c r="F293" s="20">
        <v>-0.4859895925422501</v>
      </c>
      <c r="G293" s="20">
        <v>-0.98397619976931527</v>
      </c>
      <c r="H293" s="20">
        <v>0.2375238961940119</v>
      </c>
      <c r="I293" s="20">
        <v>-0.86036789683681325</v>
      </c>
      <c r="J293" s="20">
        <v>-0.94809746391245864</v>
      </c>
      <c r="K293" s="20">
        <v>-1.4186808396148654</v>
      </c>
      <c r="L293" s="20">
        <v>-1.3437020227464698</v>
      </c>
      <c r="M293" s="20">
        <v>0.56063306961180781</v>
      </c>
      <c r="N293" s="20">
        <v>-0.84951477534786402</v>
      </c>
      <c r="O293" s="20">
        <f t="shared" si="4"/>
        <v>-6.0921718249642165</v>
      </c>
      <c r="Q293" s="20"/>
      <c r="R293" s="20"/>
      <c r="S293" s="20"/>
      <c r="T293" s="20"/>
    </row>
    <row r="294" spans="1:20" x14ac:dyDescent="0.25">
      <c r="A294" s="18" t="s">
        <v>1020</v>
      </c>
      <c r="B294" s="18" t="s">
        <v>332</v>
      </c>
      <c r="C294" s="18" t="s">
        <v>31</v>
      </c>
      <c r="D294" s="18">
        <v>30</v>
      </c>
      <c r="E294" s="21">
        <f>IFERROR(VLOOKUP(A294, 'Team Distribution'!$B$2:$M$150, 12, FALSE), 0)</f>
        <v>0</v>
      </c>
      <c r="F294" s="20">
        <v>-0.80653201115258943</v>
      </c>
      <c r="G294" s="20">
        <v>-0.89787145900268206</v>
      </c>
      <c r="H294" s="20">
        <v>0.28351799487257862</v>
      </c>
      <c r="I294" s="20">
        <v>-1.3908414621155065</v>
      </c>
      <c r="J294" s="20">
        <v>-1.2610090607131699</v>
      </c>
      <c r="K294" s="20">
        <v>-0.88863707935913394</v>
      </c>
      <c r="L294" s="20">
        <v>-1.1977682924048259</v>
      </c>
      <c r="M294" s="20">
        <v>1.1007435593271873</v>
      </c>
      <c r="N294" s="20">
        <v>-1.0727886025617643</v>
      </c>
      <c r="O294" s="20">
        <f t="shared" si="4"/>
        <v>-6.1311864131099059</v>
      </c>
      <c r="Q294" s="20"/>
      <c r="R294" s="20"/>
      <c r="S294" s="20"/>
      <c r="T294" s="20"/>
    </row>
    <row r="295" spans="1:20" x14ac:dyDescent="0.25">
      <c r="A295" s="18" t="s">
        <v>928</v>
      </c>
      <c r="B295" s="18" t="s">
        <v>476</v>
      </c>
      <c r="C295" s="18" t="s">
        <v>38</v>
      </c>
      <c r="D295" s="18">
        <v>25</v>
      </c>
      <c r="E295" s="21">
        <f>IFERROR(VLOOKUP(A295, 'Team Distribution'!$B$2:$M$150, 12, FALSE), 0)</f>
        <v>0</v>
      </c>
      <c r="F295" s="20">
        <v>-0.41388366697575518</v>
      </c>
      <c r="G295" s="20">
        <v>-0.56816005422672167</v>
      </c>
      <c r="H295" s="20">
        <v>-5.1169156784771186E-2</v>
      </c>
      <c r="I295" s="20">
        <v>-1.470966735726658</v>
      </c>
      <c r="J295" s="20">
        <v>-1.038680964688222</v>
      </c>
      <c r="K295" s="20">
        <v>-1.3333102761384104</v>
      </c>
      <c r="L295" s="20">
        <v>-1.4240940524495178</v>
      </c>
      <c r="M295" s="20">
        <v>1.4256101009809861</v>
      </c>
      <c r="N295" s="20">
        <v>-1.374457506964408</v>
      </c>
      <c r="O295" s="20">
        <f t="shared" si="4"/>
        <v>-6.2491123129734776</v>
      </c>
      <c r="Q295" s="20"/>
      <c r="R295" s="20"/>
      <c r="S295" s="20"/>
      <c r="T295" s="20"/>
    </row>
    <row r="296" spans="1:20" x14ac:dyDescent="0.25">
      <c r="A296" s="18" t="s">
        <v>673</v>
      </c>
      <c r="B296" s="18" t="s">
        <v>126</v>
      </c>
      <c r="C296" s="18" t="s">
        <v>73</v>
      </c>
      <c r="D296" s="18">
        <v>36</v>
      </c>
      <c r="E296" s="21">
        <f>IFERROR(VLOOKUP(A296, 'Team Distribution'!$B$2:$M$150, 12, FALSE), 0)</f>
        <v>0</v>
      </c>
      <c r="F296" s="20">
        <v>-0.37397632595071389</v>
      </c>
      <c r="G296" s="20">
        <v>-0.96054483484464659</v>
      </c>
      <c r="H296" s="20">
        <v>7.5980159724642504E-2</v>
      </c>
      <c r="I296" s="20">
        <v>-1.0478397224740919</v>
      </c>
      <c r="J296" s="20">
        <v>-1.1670234253906946</v>
      </c>
      <c r="K296" s="20">
        <v>-1.6487159912449911</v>
      </c>
      <c r="L296" s="20">
        <v>-1.0589094490824384</v>
      </c>
      <c r="M296" s="20">
        <v>1.0754592261396236</v>
      </c>
      <c r="N296" s="20">
        <v>-1.2719687563122064</v>
      </c>
      <c r="O296" s="20">
        <f t="shared" si="4"/>
        <v>-6.3775391194355162</v>
      </c>
      <c r="Q296" s="20"/>
      <c r="R296" s="20"/>
      <c r="S296" s="20"/>
      <c r="T296" s="20"/>
    </row>
    <row r="297" spans="1:20" x14ac:dyDescent="0.25">
      <c r="A297" s="18" t="s">
        <v>918</v>
      </c>
      <c r="B297" s="18" t="s">
        <v>311</v>
      </c>
      <c r="C297" s="18" t="s">
        <v>52</v>
      </c>
      <c r="D297" s="18">
        <v>22</v>
      </c>
      <c r="E297" s="21">
        <f>IFERROR(VLOOKUP(A297, 'Team Distribution'!$B$2:$M$150, 12, FALSE), 0)</f>
        <v>0</v>
      </c>
      <c r="F297" s="20">
        <v>-0.69713647434250081</v>
      </c>
      <c r="G297" s="20">
        <v>-1.0131733783672838</v>
      </c>
      <c r="H297" s="20">
        <v>0.2419966406876719</v>
      </c>
      <c r="I297" s="20">
        <v>-1.5028734368029109</v>
      </c>
      <c r="J297" s="20">
        <v>-0.84925853055674172</v>
      </c>
      <c r="K297" s="20">
        <v>-1.2861364500625634</v>
      </c>
      <c r="L297" s="20">
        <v>-1.0034210980177234</v>
      </c>
      <c r="M297" s="20">
        <v>0.80197640338066467</v>
      </c>
      <c r="N297" s="20">
        <v>-1.0703017148432463</v>
      </c>
      <c r="O297" s="20">
        <f t="shared" si="4"/>
        <v>-6.3783280389246331</v>
      </c>
      <c r="Q297" s="20"/>
      <c r="R297" s="20"/>
      <c r="S297" s="20"/>
      <c r="T297" s="20"/>
    </row>
    <row r="298" spans="1:20" x14ac:dyDescent="0.25">
      <c r="A298" s="18" t="s">
        <v>600</v>
      </c>
      <c r="B298" s="18" t="s">
        <v>160</v>
      </c>
      <c r="C298" s="18" t="s">
        <v>73</v>
      </c>
      <c r="D298" s="18">
        <v>28</v>
      </c>
      <c r="E298" s="21">
        <f>IFERROR(VLOOKUP(A298, 'Team Distribution'!$B$2:$M$150, 12, FALSE), 0)</f>
        <v>0</v>
      </c>
      <c r="F298" s="20">
        <v>-1.3052944301641534</v>
      </c>
      <c r="G298" s="20">
        <v>-0.95436507415006189</v>
      </c>
      <c r="H298" s="20">
        <v>2.978325137651912E-3</v>
      </c>
      <c r="I298" s="20">
        <v>-0.84123759608227611</v>
      </c>
      <c r="J298" s="20">
        <v>-0.78292951238538111</v>
      </c>
      <c r="K298" s="20">
        <v>-1.0173056047565798</v>
      </c>
      <c r="L298" s="20">
        <v>-1.1807299707311225</v>
      </c>
      <c r="M298" s="20">
        <v>0.62509131494945214</v>
      </c>
      <c r="N298" s="20">
        <v>-0.93622340415628025</v>
      </c>
      <c r="O298" s="20">
        <f t="shared" si="4"/>
        <v>-6.3900159523387501</v>
      </c>
      <c r="Q298" s="20"/>
      <c r="R298" s="20"/>
      <c r="S298" s="20"/>
      <c r="T298" s="20"/>
    </row>
    <row r="299" spans="1:20" x14ac:dyDescent="0.25">
      <c r="A299" s="18" t="s">
        <v>874</v>
      </c>
      <c r="B299" s="18" t="s">
        <v>289</v>
      </c>
      <c r="C299" s="18" t="s">
        <v>52</v>
      </c>
      <c r="D299" s="18">
        <v>28</v>
      </c>
      <c r="E299" s="21">
        <f>IFERROR(VLOOKUP(A299, 'Team Distribution'!$B$2:$M$150, 12, FALSE), 0)</f>
        <v>0</v>
      </c>
      <c r="F299" s="20">
        <v>-0.26504577768101734</v>
      </c>
      <c r="G299" s="20">
        <v>-1.1239174623232873</v>
      </c>
      <c r="H299" s="20">
        <v>5.2317336186860401E-2</v>
      </c>
      <c r="I299" s="20">
        <v>-1.7048488362742054</v>
      </c>
      <c r="J299" s="20">
        <v>-0.97478981618606053</v>
      </c>
      <c r="K299" s="20">
        <v>-1.4684661512315607</v>
      </c>
      <c r="L299" s="20">
        <v>-1.0369246927547811</v>
      </c>
      <c r="M299" s="20">
        <v>1.1244993364342553</v>
      </c>
      <c r="N299" s="20">
        <v>-1.2141650111685403</v>
      </c>
      <c r="O299" s="20">
        <f t="shared" si="4"/>
        <v>-6.6113410749983368</v>
      </c>
      <c r="Q299" s="20"/>
      <c r="R299" s="20"/>
      <c r="S299" s="20"/>
      <c r="T299" s="20"/>
    </row>
    <row r="300" spans="1:20" x14ac:dyDescent="0.25">
      <c r="A300" s="18" t="s">
        <v>851</v>
      </c>
      <c r="B300" s="18" t="s">
        <v>240</v>
      </c>
      <c r="C300" s="18" t="s">
        <v>52</v>
      </c>
      <c r="D300" s="18">
        <v>26</v>
      </c>
      <c r="E300" s="21">
        <f>IFERROR(VLOOKUP(A300, 'Team Distribution'!$B$2:$M$150, 12, FALSE), 0)</f>
        <v>0</v>
      </c>
      <c r="F300" s="20">
        <v>-0.69055444296454549</v>
      </c>
      <c r="G300" s="20">
        <v>-1.1273249725988563</v>
      </c>
      <c r="H300" s="20">
        <v>5.1417252659937997E-2</v>
      </c>
      <c r="I300" s="20">
        <v>-1.5681845702501811</v>
      </c>
      <c r="J300" s="20">
        <v>-0.93292090781810866</v>
      </c>
      <c r="K300" s="20">
        <v>-1.3223686342692234</v>
      </c>
      <c r="L300" s="20">
        <v>-0.92256146071963185</v>
      </c>
      <c r="M300" s="20">
        <v>1.1591171825580753</v>
      </c>
      <c r="N300" s="20">
        <v>-1.2951200376805845</v>
      </c>
      <c r="O300" s="20">
        <f t="shared" si="4"/>
        <v>-6.6485005910831179</v>
      </c>
      <c r="Q300" s="20"/>
      <c r="R300" s="20"/>
      <c r="S300" s="20"/>
      <c r="T300" s="20"/>
    </row>
    <row r="301" spans="1:20" x14ac:dyDescent="0.25">
      <c r="A301" s="18" t="s">
        <v>787</v>
      </c>
      <c r="B301" s="18" t="s">
        <v>113</v>
      </c>
      <c r="C301" s="18" t="s">
        <v>52</v>
      </c>
      <c r="D301" s="18">
        <v>31</v>
      </c>
      <c r="E301" s="21">
        <f>IFERROR(VLOOKUP(A301, 'Team Distribution'!$B$2:$M$150, 12, FALSE), 0)</f>
        <v>0</v>
      </c>
      <c r="F301" s="20">
        <v>-0.29716422796637015</v>
      </c>
      <c r="G301" s="20">
        <v>-1.3675544470264946</v>
      </c>
      <c r="H301" s="20">
        <v>-1.8193137105075703E-2</v>
      </c>
      <c r="I301" s="20">
        <v>-1.6898876955726281</v>
      </c>
      <c r="J301" s="20">
        <v>-0.94536842111668895</v>
      </c>
      <c r="K301" s="20">
        <v>-1.2557481665343975</v>
      </c>
      <c r="L301" s="20">
        <v>-0.95316570591213656</v>
      </c>
      <c r="M301" s="20">
        <v>1.1807533363854628</v>
      </c>
      <c r="N301" s="20">
        <v>-1.3181892408191376</v>
      </c>
      <c r="O301" s="20">
        <f t="shared" si="4"/>
        <v>-6.6645177056674658</v>
      </c>
      <c r="Q301" s="20"/>
      <c r="R301" s="20"/>
      <c r="S301" s="20"/>
      <c r="T301" s="20"/>
    </row>
    <row r="302" spans="1:20" x14ac:dyDescent="0.25">
      <c r="A302" s="18" t="s">
        <v>1022</v>
      </c>
      <c r="B302" s="18" t="s">
        <v>412</v>
      </c>
      <c r="C302" s="18" t="s">
        <v>31</v>
      </c>
      <c r="D302" s="18">
        <v>26</v>
      </c>
      <c r="E302" s="21">
        <f>IFERROR(VLOOKUP(A302, 'Team Distribution'!$B$2:$M$150, 12, FALSE), 0)</f>
        <v>0</v>
      </c>
      <c r="F302" s="20">
        <v>-0.23816708508693055</v>
      </c>
      <c r="G302" s="20">
        <v>-1.6787523838862863</v>
      </c>
      <c r="H302" s="20">
        <v>-0.16374198543734594</v>
      </c>
      <c r="I302" s="20">
        <v>-1.4024845549256546</v>
      </c>
      <c r="J302" s="20">
        <v>-0.82555133227837263</v>
      </c>
      <c r="K302" s="20">
        <v>-1.3000726867051813</v>
      </c>
      <c r="L302" s="20">
        <v>-1.0866703557576392</v>
      </c>
      <c r="M302" s="20">
        <v>1.144232975382192</v>
      </c>
      <c r="N302" s="20">
        <v>-1.4759169988910517</v>
      </c>
      <c r="O302" s="20">
        <f t="shared" si="4"/>
        <v>-7.0271244075862693</v>
      </c>
      <c r="Q302" s="20"/>
      <c r="R302" s="20"/>
      <c r="S302" s="20"/>
      <c r="T302" s="20"/>
    </row>
    <row r="303" spans="1:20" x14ac:dyDescent="0.25">
      <c r="A303" s="18" t="s">
        <v>602</v>
      </c>
      <c r="B303" s="18" t="s">
        <v>118</v>
      </c>
      <c r="C303" s="18" t="s">
        <v>52</v>
      </c>
      <c r="D303" s="18">
        <v>24</v>
      </c>
      <c r="E303" s="21">
        <f>IFERROR(VLOOKUP(A303, 'Team Distribution'!$B$2:$M$150, 12, FALSE), 0)</f>
        <v>0</v>
      </c>
      <c r="F303" s="20">
        <v>-1.1587091865510772</v>
      </c>
      <c r="G303" s="20">
        <v>-1.1017686455320863</v>
      </c>
      <c r="H303" s="20">
        <v>9.803630097851972E-3</v>
      </c>
      <c r="I303" s="20">
        <v>-1.5477568589076429</v>
      </c>
      <c r="J303" s="20">
        <v>-0.89633276266773632</v>
      </c>
      <c r="K303" s="20">
        <v>-1.4076895841752284</v>
      </c>
      <c r="L303" s="20">
        <v>-0.95316570591213656</v>
      </c>
      <c r="M303" s="20">
        <v>1.1244993364342553</v>
      </c>
      <c r="N303" s="20">
        <v>-1.3181892408191376</v>
      </c>
      <c r="O303" s="20">
        <f t="shared" si="4"/>
        <v>-7.2493090180329389</v>
      </c>
      <c r="Q303" s="20"/>
      <c r="R303" s="20"/>
      <c r="S303" s="20"/>
      <c r="T303" s="20"/>
    </row>
    <row r="304" spans="1:20" x14ac:dyDescent="0.25">
      <c r="A304" s="18" t="s">
        <v>900</v>
      </c>
      <c r="B304" s="18" t="s">
        <v>72</v>
      </c>
      <c r="C304" s="18" t="s">
        <v>73</v>
      </c>
      <c r="D304" s="18">
        <v>30</v>
      </c>
      <c r="E304" s="21">
        <f>IFERROR(VLOOKUP(A304, 'Team Distribution'!$B$2:$M$150, 12, FALSE), 0)</f>
        <v>0</v>
      </c>
      <c r="F304" s="20">
        <v>-1.3350387913999757</v>
      </c>
      <c r="G304" s="20">
        <v>-0.71335440706126174</v>
      </c>
      <c r="H304" s="20">
        <v>3.0401462943545995E-2</v>
      </c>
      <c r="I304" s="20">
        <v>-1.2829643513089555</v>
      </c>
      <c r="J304" s="20">
        <v>-1.2152048173047887</v>
      </c>
      <c r="K304" s="20">
        <v>-1.6221302907612687</v>
      </c>
      <c r="L304" s="20">
        <v>-1.1807299707311225</v>
      </c>
      <c r="M304" s="20">
        <v>1.1545936394753642</v>
      </c>
      <c r="N304" s="20">
        <v>-1.0988309694440663</v>
      </c>
      <c r="O304" s="20">
        <f t="shared" si="4"/>
        <v>-7.2632584955925292</v>
      </c>
      <c r="Q304" s="20"/>
      <c r="R304" s="20"/>
      <c r="S304" s="20"/>
      <c r="T304" s="20"/>
    </row>
    <row r="305" spans="1:20" x14ac:dyDescent="0.25">
      <c r="A305" s="18" t="s">
        <v>901</v>
      </c>
      <c r="B305" s="18" t="s">
        <v>234</v>
      </c>
      <c r="C305" s="18" t="s">
        <v>52</v>
      </c>
      <c r="D305" s="18">
        <v>22</v>
      </c>
      <c r="E305" s="21">
        <f>IFERROR(VLOOKUP(A305, 'Team Distribution'!$B$2:$M$150, 12, FALSE), 0)</f>
        <v>0</v>
      </c>
      <c r="F305" s="20">
        <v>-1.7731847644728642</v>
      </c>
      <c r="G305" s="20">
        <v>-0.97773527150136263</v>
      </c>
      <c r="H305" s="20">
        <v>5.4668641960429039E-2</v>
      </c>
      <c r="I305" s="20">
        <v>-1.3831843111902922</v>
      </c>
      <c r="J305" s="20">
        <v>-0.84925853055674172</v>
      </c>
      <c r="K305" s="20">
        <v>-1.2375151964174975</v>
      </c>
      <c r="L305" s="20">
        <v>-0.80239952959537653</v>
      </c>
      <c r="M305" s="20">
        <v>0.80197640338066467</v>
      </c>
      <c r="N305" s="20">
        <v>-1.1269617207805929</v>
      </c>
      <c r="O305" s="20">
        <f t="shared" si="4"/>
        <v>-7.2935942791736341</v>
      </c>
      <c r="Q305" s="20"/>
      <c r="R305" s="20"/>
      <c r="S305" s="20"/>
      <c r="T305" s="20"/>
    </row>
    <row r="306" spans="1:20" x14ac:dyDescent="0.25">
      <c r="A306" s="18" t="s">
        <v>618</v>
      </c>
      <c r="B306" s="18" t="s">
        <v>223</v>
      </c>
      <c r="C306" s="18" t="s">
        <v>31</v>
      </c>
      <c r="D306" s="18">
        <v>26</v>
      </c>
      <c r="E306" s="21">
        <f>IFERROR(VLOOKUP(A306, 'Team Distribution'!$B$2:$M$150, 12, FALSE), 0)</f>
        <v>0</v>
      </c>
      <c r="F306" s="20">
        <v>-8.4059196322502222E-2</v>
      </c>
      <c r="G306" s="20">
        <v>-1.2532761993394406</v>
      </c>
      <c r="H306" s="20">
        <v>-8.9780698376317372E-2</v>
      </c>
      <c r="I306" s="20">
        <v>-1.5750518233617805</v>
      </c>
      <c r="J306" s="20">
        <v>-1.5235798587817166</v>
      </c>
      <c r="K306" s="20">
        <v>-1.7569095833518216</v>
      </c>
      <c r="L306" s="20">
        <v>-1.2208352368781825</v>
      </c>
      <c r="M306" s="20">
        <v>1.4059878209390611</v>
      </c>
      <c r="N306" s="20">
        <v>-1.4094643538744245</v>
      </c>
      <c r="O306" s="20">
        <f t="shared" si="4"/>
        <v>-7.5069691293471239</v>
      </c>
      <c r="Q306" s="20"/>
      <c r="R306" s="20"/>
      <c r="S306" s="20"/>
      <c r="T306" s="20"/>
    </row>
    <row r="307" spans="1:20" x14ac:dyDescent="0.25">
      <c r="A307" s="18" t="s">
        <v>674</v>
      </c>
      <c r="B307" s="18" t="s">
        <v>213</v>
      </c>
      <c r="C307" s="18" t="s">
        <v>27</v>
      </c>
      <c r="D307" s="18">
        <v>31</v>
      </c>
      <c r="E307" s="21">
        <f>IFERROR(VLOOKUP(A307, 'Team Distribution'!$B$2:$M$150, 12, FALSE), 0)</f>
        <v>0</v>
      </c>
      <c r="F307" s="20">
        <v>-1.2928324989646893</v>
      </c>
      <c r="G307" s="20">
        <v>-1.030508494819278</v>
      </c>
      <c r="H307" s="20">
        <v>0.11393535866951766</v>
      </c>
      <c r="I307" s="20">
        <v>-1.8581552647967245</v>
      </c>
      <c r="J307" s="20">
        <v>-0.99934599711140926</v>
      </c>
      <c r="K307" s="20">
        <v>-1.4142220511204278</v>
      </c>
      <c r="L307" s="20">
        <v>-1.1711144535640592</v>
      </c>
      <c r="M307" s="20">
        <v>1.4534881820355845</v>
      </c>
      <c r="N307" s="20">
        <v>-1.496629267109461</v>
      </c>
      <c r="O307" s="20">
        <f t="shared" si="4"/>
        <v>-7.695384486780946</v>
      </c>
      <c r="Q307" s="20"/>
      <c r="R307" s="20"/>
      <c r="S307" s="20"/>
      <c r="T307" s="20"/>
    </row>
    <row r="308" spans="1:20" x14ac:dyDescent="0.25">
      <c r="A308" s="18" t="s">
        <v>903</v>
      </c>
      <c r="B308" s="18" t="s">
        <v>39</v>
      </c>
      <c r="C308" s="18" t="s">
        <v>31</v>
      </c>
      <c r="D308" s="18">
        <v>32</v>
      </c>
      <c r="E308" s="21">
        <f>IFERROR(VLOOKUP(A308, 'Team Distribution'!$B$2:$M$150, 12, FALSE), 0)</f>
        <v>0</v>
      </c>
      <c r="F308" s="20">
        <v>0.28803238570527967</v>
      </c>
      <c r="G308" s="20">
        <v>-1.5664203370240697</v>
      </c>
      <c r="H308" s="20">
        <v>0.10765062038176826</v>
      </c>
      <c r="I308" s="20">
        <v>-1.8607234219536324</v>
      </c>
      <c r="J308" s="20">
        <v>-1.5382434984644278</v>
      </c>
      <c r="K308" s="20">
        <v>-1.9720769376687488</v>
      </c>
      <c r="L308" s="20">
        <v>-1.4366759315931621</v>
      </c>
      <c r="M308" s="20">
        <v>1.6122118261031151</v>
      </c>
      <c r="N308" s="20">
        <v>-1.4948467364157085</v>
      </c>
      <c r="O308" s="20">
        <f t="shared" si="4"/>
        <v>-7.8610920309295853</v>
      </c>
      <c r="Q308" s="20"/>
      <c r="R308" s="20"/>
      <c r="S308" s="20"/>
      <c r="T308" s="20"/>
    </row>
    <row r="309" spans="1:20" x14ac:dyDescent="0.25">
      <c r="A309" s="18" t="s">
        <v>703</v>
      </c>
      <c r="B309" s="18" t="s">
        <v>312</v>
      </c>
      <c r="C309" s="18" t="s">
        <v>27</v>
      </c>
      <c r="D309" s="18">
        <v>22</v>
      </c>
      <c r="E309" s="21">
        <f>IFERROR(VLOOKUP(A309, 'Team Distribution'!$B$2:$M$150, 12, FALSE), 0)</f>
        <v>0</v>
      </c>
      <c r="F309" s="20">
        <v>-2.0082480438254717</v>
      </c>
      <c r="G309" s="20">
        <v>-0.92026846693137032</v>
      </c>
      <c r="H309" s="20">
        <v>-1.3282160737439912E-2</v>
      </c>
      <c r="I309" s="20">
        <v>-1.7725716016952806</v>
      </c>
      <c r="J309" s="20">
        <v>-0.98464621864349466</v>
      </c>
      <c r="K309" s="20">
        <v>-1.4379744953348692</v>
      </c>
      <c r="L309" s="20">
        <v>-1.1072449656029948</v>
      </c>
      <c r="M309" s="20">
        <v>1.4251638346375235</v>
      </c>
      <c r="N309" s="20">
        <v>-1.5185581896348674</v>
      </c>
      <c r="O309" s="20">
        <f t="shared" si="4"/>
        <v>-8.337630307768265</v>
      </c>
      <c r="Q309" s="20"/>
      <c r="R309" s="20"/>
      <c r="S309" s="20"/>
      <c r="T309" s="20"/>
    </row>
    <row r="310" spans="1:20" x14ac:dyDescent="0.25">
      <c r="A310" s="18" t="s">
        <v>931</v>
      </c>
      <c r="B310" s="18" t="s">
        <v>155</v>
      </c>
      <c r="C310" s="18" t="s">
        <v>31</v>
      </c>
      <c r="D310" s="18">
        <v>26</v>
      </c>
      <c r="E310" s="21">
        <f>IFERROR(VLOOKUP(A310, 'Team Distribution'!$B$2:$M$150, 12, FALSE), 0)</f>
        <v>0</v>
      </c>
      <c r="F310" s="20">
        <v>-2.0260160659371156</v>
      </c>
      <c r="G310" s="20">
        <v>-0.53623154778282267</v>
      </c>
      <c r="H310" s="20">
        <v>-8.3792415074481243E-3</v>
      </c>
      <c r="I310" s="20">
        <v>-1.6248913890133847</v>
      </c>
      <c r="J310" s="20">
        <v>-1.4791307009934984</v>
      </c>
      <c r="K310" s="20">
        <v>-1.7745052983439178</v>
      </c>
      <c r="L310" s="20">
        <v>-1.3804208323163025</v>
      </c>
      <c r="M310" s="20">
        <v>1.326607945935437</v>
      </c>
      <c r="N310" s="20">
        <v>-1.1179728711520871</v>
      </c>
      <c r="O310" s="20">
        <f t="shared" si="4"/>
        <v>-8.6209400011111388</v>
      </c>
      <c r="Q310" s="20"/>
      <c r="R310" s="20"/>
      <c r="S310" s="20"/>
      <c r="T310" s="20"/>
    </row>
    <row r="311" spans="1:20" x14ac:dyDescent="0.25">
      <c r="A311" s="18" t="s">
        <v>1007</v>
      </c>
      <c r="B311" s="18" t="s">
        <v>121</v>
      </c>
      <c r="C311" s="18" t="s">
        <v>31</v>
      </c>
      <c r="D311" s="18">
        <v>26</v>
      </c>
      <c r="E311" s="21">
        <f>IFERROR(VLOOKUP(A311, 'Team Distribution'!$B$2:$M$150, 12, FALSE), 0)</f>
        <v>0</v>
      </c>
      <c r="F311" s="20">
        <v>-0.98619634485403918</v>
      </c>
      <c r="G311" s="20">
        <v>-1.659947900270585</v>
      </c>
      <c r="H311" s="20">
        <v>-5.1816229801671804E-2</v>
      </c>
      <c r="I311" s="20">
        <v>-1.690829312581061</v>
      </c>
      <c r="J311" s="20">
        <v>-1.6259634858520751</v>
      </c>
      <c r="K311" s="20">
        <v>-1.9096230109992722</v>
      </c>
      <c r="L311" s="20">
        <v>-1.3507633322791297</v>
      </c>
      <c r="M311" s="20">
        <v>1.5596036615204483</v>
      </c>
      <c r="N311" s="20">
        <v>-1.5329520522120954</v>
      </c>
      <c r="O311" s="20">
        <f t="shared" si="4"/>
        <v>-9.2484880073294811</v>
      </c>
      <c r="Q311" s="20"/>
      <c r="R311" s="20"/>
      <c r="S311" s="20"/>
      <c r="T311" s="20"/>
    </row>
  </sheetData>
  <conditionalFormatting sqref="G2:O311">
    <cfRule type="colorScale" priority="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2:O31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8465-F6E5-4A1D-8D75-94C061D7406E}">
  <dimension ref="A1:Z314"/>
  <sheetViews>
    <sheetView workbookViewId="0">
      <selection activeCell="L2" sqref="L2"/>
    </sheetView>
  </sheetViews>
  <sheetFormatPr defaultRowHeight="15" x14ac:dyDescent="0.25"/>
  <cols>
    <col min="1" max="1" width="27.7109375" customWidth="1"/>
    <col min="2" max="2" width="1.85546875" customWidth="1"/>
    <col min="21" max="21" width="9.5703125" bestFit="1" customWidth="1"/>
    <col min="22" max="22" width="10.28515625" bestFit="1" customWidth="1"/>
    <col min="23" max="23" width="9.5703125" bestFit="1" customWidth="1"/>
    <col min="24" max="24" width="10.28515625" bestFit="1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17</v>
      </c>
      <c r="K1" s="3" t="s">
        <v>18</v>
      </c>
      <c r="L1" s="3" t="s">
        <v>19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28</v>
      </c>
      <c r="S1" s="3" t="s">
        <v>1032</v>
      </c>
      <c r="U1" t="s">
        <v>1042</v>
      </c>
      <c r="V1" t="s">
        <v>1043</v>
      </c>
      <c r="W1" t="s">
        <v>1044</v>
      </c>
      <c r="X1" t="s">
        <v>1045</v>
      </c>
    </row>
    <row r="2" spans="1:26" x14ac:dyDescent="0.25">
      <c r="A2" s="13" t="s">
        <v>884</v>
      </c>
      <c r="B2" s="13" t="s">
        <v>30</v>
      </c>
      <c r="C2" s="13" t="s">
        <v>31</v>
      </c>
      <c r="D2" s="3">
        <f>VLOOKUP(B2, Table1[[Player]:['#NAME?]], 3, FALSE)+1</f>
        <v>24</v>
      </c>
      <c r="F2" s="10">
        <f>IF($C2="PG",('Proj 2018'!F2-AgeAdj!B$19)/AgeAdj!B$20,IF($C2="SG",('Proj 2018'!F2-AgeAdj!B$23)/AgeAdj!B$24,IF($C2="SF",('Proj 2018'!F2-AgeAdj!B$27)/AgeAdj!B$28,IF($C2="PF",('Proj 2018'!F2-AgeAdj!B$31)/AgeAdj!B$32,IF($C2="C",('Proj 2018'!F2-AgeAdj!B$35)/AgeAdj!B$36,"BAD")))))</f>
        <v>-0.65025097412695898</v>
      </c>
      <c r="G2" s="10">
        <f>IF($C2="PG",('Proj 2018'!G2-AgeAdj!C$19)/AgeAdj!C$20,IF($C2="SG",('Proj 2018'!G2-AgeAdj!C$23)/AgeAdj!C$24,IF($C2="SF",('Proj 2018'!G2-AgeAdj!C$27)/AgeAdj!C$28,IF($C2="PF",('Proj 2018'!G2-AgeAdj!C$31)/AgeAdj!C$32,IF($C2="C",('Proj 2018'!G2-AgeAdj!C$35)/AgeAdj!C$36,"BAD")))))</f>
        <v>-0.58106218905227724</v>
      </c>
      <c r="H2" s="10">
        <f>IF($C2="PG",('Proj 2018'!H2-AgeAdj!D$19)/AgeAdj!D$20,IF($C2="SG",('Proj 2018'!H2-AgeAdj!D$23)/AgeAdj!D$24,IF($C2="SF",('Proj 2018'!H2-AgeAdj!D$27)/AgeAdj!D$28,IF($C2="PF",('Proj 2018'!H2-AgeAdj!D$31)/AgeAdj!D$32,IF($C2="C",('Proj 2018'!H2-AgeAdj!D$35)/AgeAdj!D$36,"BAD")))))</f>
        <v>-1.0820330133678642</v>
      </c>
      <c r="I2" s="10">
        <f>IF($C2="PG",('Proj 2018'!I2-AgeAdj!E$19)/AgeAdj!E$20,IF($C2="SG",('Proj 2018'!I2-AgeAdj!E$23)/AgeAdj!E$24,IF($C2="SF",('Proj 2018'!I2-AgeAdj!E$27)/AgeAdj!E$28,IF($C2="PF",('Proj 2018'!I2-AgeAdj!E$31)/AgeAdj!E$32,IF($C2="C",('Proj 2018'!I2-AgeAdj!E$35)/AgeAdj!E$36,"BAD")))))</f>
        <v>0.39013669770647214</v>
      </c>
      <c r="J2" s="10">
        <f>IF($C2="PG",('Proj 2018'!J2-AgeAdj!F$19)/AgeAdj!F$20,IF($C2="SG",('Proj 2018'!J2-AgeAdj!F$23)/AgeAdj!F$24,IF($C2="SF",('Proj 2018'!J2-AgeAdj!F$27)/AgeAdj!F$28,IF($C2="PF",('Proj 2018'!J2-AgeAdj!F$31)/AgeAdj!F$32,IF($C2="C",('Proj 2018'!J2-AgeAdj!F$35)/AgeAdj!F$36,"BAD")))))</f>
        <v>-0.56088357991438731</v>
      </c>
      <c r="K2" s="10">
        <f>IF($C2="PG",('Proj 2018'!K2-AgeAdj!G$19)/AgeAdj!G$20,IF($C2="SG",('Proj 2018'!K2-AgeAdj!G$23)/AgeAdj!G$24,IF($C2="SF",('Proj 2018'!K2-AgeAdj!G$27)/AgeAdj!G$28,IF($C2="PF",('Proj 2018'!K2-AgeAdj!G$31)/AgeAdj!G$32,IF($C2="C",('Proj 2018'!K2-AgeAdj!G$35)/AgeAdj!G$36,"BAD")))))</f>
        <v>-0.63659514069113377</v>
      </c>
      <c r="L2" s="17">
        <f>IF($C2="PG",('Proj 2018'!L2-AgeAdj!H$19)/AgeAdj!H$20,IF($C2="SG",('Proj 2018'!L2-AgeAdj!H$23)/AgeAdj!H$24,IF($C2="SF",('Proj 2018'!L2-AgeAdj!H$27)/AgeAdj!H$28,IF($C2="PF",('Proj 2018'!L2-AgeAdj!H$31)/AgeAdj!H$32,IF($C2="C",('Proj 2018'!L2-AgeAdj!H$35)/AgeAdj!H$36,"BAD")))))</f>
        <v>1.3955258723425692</v>
      </c>
      <c r="M2" s="10">
        <f>IF($C2="PG",('Proj 2018'!M2-AgeAdj!I$19)/AgeAdj!I$20,IF($C2="SG",('Proj 2018'!M2-AgeAdj!I$23)/AgeAdj!I$24,IF($C2="SF",('Proj 2018'!M2-AgeAdj!I$27)/AgeAdj!I$28,IF($C2="PF",('Proj 2018'!M2-AgeAdj!I$31)/AgeAdj!I$32,IF($C2="C",('Proj 2018'!M2-AgeAdj!I$35)/AgeAdj!I$36,"BAD")))))</f>
        <v>-0.9715713138806783</v>
      </c>
      <c r="N2" s="10">
        <f>IF($C2="PG",('Proj 2018'!N2-AgeAdj!J$19)/AgeAdj!J$20,IF($C2="SG",('Proj 2018'!N2-AgeAdj!J$23)/AgeAdj!J$24,IF($C2="SF",('Proj 2018'!N2-AgeAdj!J$27)/AgeAdj!J$28,IF($C2="PF",('Proj 2018'!N2-AgeAdj!J$31)/AgeAdj!J$32,IF($C2="C",('Proj 2018'!N2-AgeAdj!J$35)/AgeAdj!J$36,"BAD")))))</f>
        <v>-1.1217044837274139</v>
      </c>
      <c r="O2" s="10">
        <f>IF($C2="PG",('Proj 2018'!O2-AgeAdj!K$19)/AgeAdj!K$20,IF($C2="SG",('Proj 2018'!O2-AgeAdj!K$23)/AgeAdj!K$24,IF($C2="SF",('Proj 2018'!O2-AgeAdj!K$27)/AgeAdj!K$28,IF($C2="PF",('Proj 2018'!O2-AgeAdj!K$31)/AgeAdj!K$32,IF($C2="C",('Proj 2018'!O2-AgeAdj!K$35)/AgeAdj!K$36,"BAD")))))</f>
        <v>-0.19871126682954274</v>
      </c>
      <c r="P2" s="10">
        <f>IF($C2="PG",('Proj 2018'!P2-AgeAdj!L$19)/AgeAdj!L$20,IF($C2="SG",('Proj 2018'!P2-AgeAdj!L$23)/AgeAdj!L$24,IF($C2="SF",('Proj 2018'!P2-AgeAdj!L$27)/AgeAdj!L$28,IF($C2="PF",('Proj 2018'!P2-AgeAdj!L$31)/AgeAdj!L$32,IF($C2="C",('Proj 2018'!P2-AgeAdj!L$35)/AgeAdj!L$36,"BAD")))))</f>
        <v>-0.53588821221014482</v>
      </c>
      <c r="Q2" s="10">
        <f>-IF($C2="PG",('Proj 2018'!Q2-AgeAdj!M$19)/AgeAdj!M$20,IF($C2="SG",('Proj 2018'!Q2-AgeAdj!M$23)/AgeAdj!M$24,IF($C2="SF",('Proj 2018'!Q2-AgeAdj!M$27)/AgeAdj!M$28,IF($C2="PF",('Proj 2018'!Q2-AgeAdj!M$31)/AgeAdj!M$32,IF($C2="C",('Proj 2018'!Q2-AgeAdj!M$35)/AgeAdj!M$36,"BAD")))))</f>
        <v>0.93450175924596002</v>
      </c>
      <c r="R2" s="10">
        <f>IF($C2="PG",('Proj 2018'!R2-AgeAdj!N$19)/AgeAdj!N$20,IF($C2="SG",('Proj 2018'!R2-AgeAdj!N$23)/AgeAdj!N$24,IF($C2="SF",('Proj 2018'!R2-AgeAdj!N$27)/AgeAdj!N$28,IF($C2="PF",('Proj 2018'!R2-AgeAdj!N$31)/AgeAdj!N$32,IF($C2="C",('Proj 2018'!R2-AgeAdj!N$35)/AgeAdj!N$36,"BAD")))))</f>
        <v>-0.5486057009299431</v>
      </c>
      <c r="S2" s="10">
        <f t="shared" ref="S2:S65" si="0">SUM(0.5*G2+0.5*H2+I2+0.5*K2+0.5*L2+M2+N2+O2+P2+Q2+R2)</f>
        <v>-2.5039247560096443</v>
      </c>
      <c r="U2" s="10">
        <f>3*'Proj 2018'!$K2/(819)</f>
        <v>0.24285714285714283</v>
      </c>
      <c r="V2" s="10">
        <f>U2*L2</f>
        <v>0.3389134261403382</v>
      </c>
      <c r="W2" s="10">
        <f>(2*'Proj 36 2018'!G2)/24.9</f>
        <v>0.93172690763052213</v>
      </c>
      <c r="X2" s="10">
        <f>W2*H2</f>
        <v>-1.0081592734993754</v>
      </c>
      <c r="Z2">
        <f>MAX(X2:X1000)</f>
        <v>3.141248602364354</v>
      </c>
    </row>
    <row r="3" spans="1:26" x14ac:dyDescent="0.25">
      <c r="A3" s="14" t="s">
        <v>614</v>
      </c>
      <c r="B3" s="14" t="s">
        <v>33</v>
      </c>
      <c r="C3" s="14" t="s">
        <v>27</v>
      </c>
      <c r="D3" s="3">
        <f>VLOOKUP(B3, Table1[[Player]:['#NAME?]], 3, FALSE)+1</f>
        <v>27</v>
      </c>
      <c r="F3" s="10">
        <f>IF($C3="PG",('Proj 2018'!F3-AgeAdj!B$19)/AgeAdj!B$20,IF($C3="SG",('Proj 2018'!F3-AgeAdj!B$23)/AgeAdj!B$24,IF($C3="SF",('Proj 2018'!F3-AgeAdj!B$27)/AgeAdj!B$28,IF($C3="PF",('Proj 2018'!F3-AgeAdj!B$31)/AgeAdj!B$32,IF($C3="C",('Proj 2018'!F3-AgeAdj!B$35)/AgeAdj!B$36,"BAD")))))</f>
        <v>-0.95752733357283948</v>
      </c>
      <c r="G3" s="10">
        <f>IF($C3="PG",('Proj 2018'!G3-AgeAdj!C$19)/AgeAdj!C$20,IF($C3="SG",('Proj 2018'!G3-AgeAdj!C$23)/AgeAdj!C$24,IF($C3="SF",('Proj 2018'!G3-AgeAdj!C$27)/AgeAdj!C$28,IF($C3="PF",('Proj 2018'!G3-AgeAdj!C$31)/AgeAdj!C$32,IF($C3="C",('Proj 2018'!G3-AgeAdj!C$35)/AgeAdj!C$36,"BAD")))))</f>
        <v>-0.86436545560358047</v>
      </c>
      <c r="H3" s="10">
        <f>IF($C3="PG",('Proj 2018'!H3-AgeAdj!D$19)/AgeAdj!D$20,IF($C3="SG",('Proj 2018'!H3-AgeAdj!D$23)/AgeAdj!D$24,IF($C3="SF",('Proj 2018'!H3-AgeAdj!D$27)/AgeAdj!D$28,IF($C3="PF",('Proj 2018'!H3-AgeAdj!D$31)/AgeAdj!D$32,IF($C3="C",('Proj 2018'!H3-AgeAdj!D$35)/AgeAdj!D$36,"BAD")))))</f>
        <v>-0.88570071696371755</v>
      </c>
      <c r="I3" s="10">
        <f>IF($C3="PG",('Proj 2018'!I3-AgeAdj!E$19)/AgeAdj!E$20,IF($C3="SG",('Proj 2018'!I3-AgeAdj!E$23)/AgeAdj!E$24,IF($C3="SF",('Proj 2018'!I3-AgeAdj!E$27)/AgeAdj!E$28,IF($C3="PF",('Proj 2018'!I3-AgeAdj!E$31)/AgeAdj!E$32,IF($C3="C",('Proj 2018'!I3-AgeAdj!E$35)/AgeAdj!E$36,"BAD")))))</f>
        <v>0.12701179800375262</v>
      </c>
      <c r="J3" s="10">
        <f>IF($C3="PG",('Proj 2018'!J3-AgeAdj!F$19)/AgeAdj!F$20,IF($C3="SG",('Proj 2018'!J3-AgeAdj!F$23)/AgeAdj!F$24,IF($C3="SF",('Proj 2018'!J3-AgeAdj!F$27)/AgeAdj!F$28,IF($C3="PF",('Proj 2018'!J3-AgeAdj!F$31)/AgeAdj!F$32,IF($C3="C",('Proj 2018'!J3-AgeAdj!F$35)/AgeAdj!F$36,"BAD")))))</f>
        <v>-0.35806729139835897</v>
      </c>
      <c r="K3" s="10">
        <f>IF($C3="PG",('Proj 2018'!K3-AgeAdj!G$19)/AgeAdj!G$20,IF($C3="SG",('Proj 2018'!K3-AgeAdj!G$23)/AgeAdj!G$24,IF($C3="SF",('Proj 2018'!K3-AgeAdj!G$27)/AgeAdj!G$28,IF($C3="PF",('Proj 2018'!K3-AgeAdj!G$31)/AgeAdj!G$32,IF($C3="C",('Proj 2018'!K3-AgeAdj!G$35)/AgeAdj!G$36,"BAD")))))</f>
        <v>-0.36132799159029472</v>
      </c>
      <c r="L3" s="17">
        <f>IF($C3="PG",('Proj 2018'!L3-AgeAdj!H$19)/AgeAdj!H$20,IF($C3="SG",('Proj 2018'!L3-AgeAdj!H$23)/AgeAdj!H$24,IF($C3="SF",('Proj 2018'!L3-AgeAdj!H$27)/AgeAdj!H$28,IF($C3="PF",('Proj 2018'!L3-AgeAdj!H$31)/AgeAdj!H$32,IF($C3="C",('Proj 2018'!L3-AgeAdj!H$35)/AgeAdj!H$36,"BAD")))))</f>
        <v>6.4830062582150821E-2</v>
      </c>
      <c r="M3" s="10">
        <f>IF($C3="PG",('Proj 2018'!M3-AgeAdj!I$19)/AgeAdj!I$20,IF($C3="SG",('Proj 2018'!M3-AgeAdj!I$23)/AgeAdj!I$24,IF($C3="SF",('Proj 2018'!M3-AgeAdj!I$27)/AgeAdj!I$28,IF($C3="PF",('Proj 2018'!M3-AgeAdj!I$31)/AgeAdj!I$32,IF($C3="C",('Proj 2018'!M3-AgeAdj!I$35)/AgeAdj!I$36,"BAD")))))</f>
        <v>-0.94278217249432317</v>
      </c>
      <c r="N3" s="10">
        <f>IF($C3="PG",('Proj 2018'!N3-AgeAdj!J$19)/AgeAdj!J$20,IF($C3="SG",('Proj 2018'!N3-AgeAdj!J$23)/AgeAdj!J$24,IF($C3="SF",('Proj 2018'!N3-AgeAdj!J$27)/AgeAdj!J$28,IF($C3="PF",('Proj 2018'!N3-AgeAdj!J$31)/AgeAdj!J$32,IF($C3="C",('Proj 2018'!N3-AgeAdj!J$35)/AgeAdj!J$36,"BAD")))))</f>
        <v>-0.78619920932664789</v>
      </c>
      <c r="O3" s="10">
        <f>IF($C3="PG",('Proj 2018'!O3-AgeAdj!K$19)/AgeAdj!K$20,IF($C3="SG",('Proj 2018'!O3-AgeAdj!K$23)/AgeAdj!K$24,IF($C3="SF",('Proj 2018'!O3-AgeAdj!K$27)/AgeAdj!K$28,IF($C3="PF",('Proj 2018'!O3-AgeAdj!K$31)/AgeAdj!K$32,IF($C3="C",('Proj 2018'!O3-AgeAdj!K$35)/AgeAdj!K$36,"BAD")))))</f>
        <v>-0.7729060573305061</v>
      </c>
      <c r="P3" s="10">
        <f>IF($C3="PG",('Proj 2018'!P3-AgeAdj!L$19)/AgeAdj!L$20,IF($C3="SG",('Proj 2018'!P3-AgeAdj!L$23)/AgeAdj!L$24,IF($C3="SF",('Proj 2018'!P3-AgeAdj!L$27)/AgeAdj!L$28,IF($C3="PF",('Proj 2018'!P3-AgeAdj!L$31)/AgeAdj!L$32,IF($C3="C",('Proj 2018'!P3-AgeAdj!L$35)/AgeAdj!L$36,"BAD")))))</f>
        <v>-0.38339076871092925</v>
      </c>
      <c r="Q3" s="10">
        <f>-IF($C3="PG",('Proj 2018'!Q3-AgeAdj!M$19)/AgeAdj!M$20,IF($C3="SG",('Proj 2018'!Q3-AgeAdj!M$23)/AgeAdj!M$24,IF($C3="SF",('Proj 2018'!Q3-AgeAdj!M$27)/AgeAdj!M$28,IF($C3="PF",('Proj 2018'!Q3-AgeAdj!M$31)/AgeAdj!M$32,IF($C3="C",('Proj 2018'!Q3-AgeAdj!M$35)/AgeAdj!M$36,"BAD")))))</f>
        <v>0.9153255814724266</v>
      </c>
      <c r="R3" s="10">
        <f>IF($C3="PG",('Proj 2018'!R3-AgeAdj!N$19)/AgeAdj!N$20,IF($C3="SG",('Proj 2018'!R3-AgeAdj!N$23)/AgeAdj!N$24,IF($C3="SF",('Proj 2018'!R3-AgeAdj!N$27)/AgeAdj!N$28,IF($C3="PF",('Proj 2018'!R3-AgeAdj!N$31)/AgeAdj!N$32,IF($C3="C",('Proj 2018'!R3-AgeAdj!N$35)/AgeAdj!N$36,"BAD")))))</f>
        <v>-0.78478270513088599</v>
      </c>
      <c r="S3" s="10">
        <f t="shared" si="0"/>
        <v>-3.6510055843048344</v>
      </c>
      <c r="U3" s="10">
        <f>3*'Proj 2018'!$K3/(819)</f>
        <v>0.3714285714285715</v>
      </c>
      <c r="V3" s="10">
        <f t="shared" ref="V3:V66" si="1">U3*L3</f>
        <v>2.4079737530513165E-2</v>
      </c>
      <c r="W3" s="10">
        <f>(2*'Proj 36 2018'!G3)/24.9</f>
        <v>0.88353413654618473</v>
      </c>
      <c r="X3" s="10">
        <f t="shared" ref="X3:X66" si="2">W3*H3</f>
        <v>-0.78254681820087491</v>
      </c>
    </row>
    <row r="4" spans="1:26" x14ac:dyDescent="0.25">
      <c r="A4" s="13" t="s">
        <v>880</v>
      </c>
      <c r="B4" s="13" t="s">
        <v>37</v>
      </c>
      <c r="C4" s="13" t="s">
        <v>38</v>
      </c>
      <c r="D4" s="3">
        <f>VLOOKUP(B4, Table1[[Player]:['#NAME?]], 3, FALSE)+1</f>
        <v>24</v>
      </c>
      <c r="F4" s="10">
        <f>IF($C4="PG",('Proj 2018'!F4-AgeAdj!B$19)/AgeAdj!B$20,IF($C4="SG",('Proj 2018'!F4-AgeAdj!B$23)/AgeAdj!B$24,IF($C4="SF",('Proj 2018'!F4-AgeAdj!B$27)/AgeAdj!B$28,IF($C4="PF",('Proj 2018'!F4-AgeAdj!B$31)/AgeAdj!B$32,IF($C4="C",('Proj 2018'!F4-AgeAdj!B$35)/AgeAdj!B$36,"BAD")))))</f>
        <v>0.51906053202704672</v>
      </c>
      <c r="G4" s="10">
        <f>IF($C4="PG",('Proj 2018'!G4-AgeAdj!C$19)/AgeAdj!C$20,IF($C4="SG",('Proj 2018'!G4-AgeAdj!C$23)/AgeAdj!C$24,IF($C4="SF",('Proj 2018'!G4-AgeAdj!C$27)/AgeAdj!C$28,IF($C4="PF",('Proj 2018'!G4-AgeAdj!C$31)/AgeAdj!C$32,IF($C4="C",('Proj 2018'!G4-AgeAdj!C$35)/AgeAdj!C$36,"BAD")))))</f>
        <v>0.36048705234693351</v>
      </c>
      <c r="H4" s="10">
        <f>IF($C4="PG",('Proj 2018'!H4-AgeAdj!D$19)/AgeAdj!D$20,IF($C4="SG",('Proj 2018'!H4-AgeAdj!D$23)/AgeAdj!D$24,IF($C4="SF",('Proj 2018'!H4-AgeAdj!D$27)/AgeAdj!D$28,IF($C4="PF",('Proj 2018'!H4-AgeAdj!D$31)/AgeAdj!D$32,IF($C4="C",('Proj 2018'!H4-AgeAdj!D$35)/AgeAdj!D$36,"BAD")))))</f>
        <v>0.47733501974002657</v>
      </c>
      <c r="I4" s="10">
        <f>IF($C4="PG",('Proj 2018'!I4-AgeAdj!E$19)/AgeAdj!E$20,IF($C4="SG",('Proj 2018'!I4-AgeAdj!E$23)/AgeAdj!E$24,IF($C4="SF",('Proj 2018'!I4-AgeAdj!E$27)/AgeAdj!E$28,IF($C4="PF",('Proj 2018'!I4-AgeAdj!E$31)/AgeAdj!E$32,IF($C4="C",('Proj 2018'!I4-AgeAdj!E$35)/AgeAdj!E$36,"BAD")))))</f>
        <v>-0.56816005422672167</v>
      </c>
      <c r="J4" s="10">
        <f>IF($C4="PG",('Proj 2018'!J4-AgeAdj!F$19)/AgeAdj!F$20,IF($C4="SG",('Proj 2018'!J4-AgeAdj!F$23)/AgeAdj!F$24,IF($C4="SF",('Proj 2018'!J4-AgeAdj!F$27)/AgeAdj!F$28,IF($C4="PF",('Proj 2018'!J4-AgeAdj!F$31)/AgeAdj!F$32,IF($C4="C",('Proj 2018'!J4-AgeAdj!F$35)/AgeAdj!F$36,"BAD")))))</f>
        <v>0.29209561460409761</v>
      </c>
      <c r="K4" s="10">
        <f>IF($C4="PG",('Proj 2018'!K4-AgeAdj!G$19)/AgeAdj!G$20,IF($C4="SG",('Proj 2018'!K4-AgeAdj!G$23)/AgeAdj!G$24,IF($C4="SF",('Proj 2018'!K4-AgeAdj!G$27)/AgeAdj!G$28,IF($C4="PF",('Proj 2018'!K4-AgeAdj!G$31)/AgeAdj!G$32,IF($C4="C",('Proj 2018'!K4-AgeAdj!G$35)/AgeAdj!G$36,"BAD")))))</f>
        <v>0.51146133388532067</v>
      </c>
      <c r="L4" s="17">
        <f>IF($C4="PG",('Proj 2018'!L4-AgeAdj!H$19)/AgeAdj!H$20,IF($C4="SG",('Proj 2018'!L4-AgeAdj!H$23)/AgeAdj!H$24,IF($C4="SF",('Proj 2018'!L4-AgeAdj!H$27)/AgeAdj!H$28,IF($C4="PF",('Proj 2018'!L4-AgeAdj!H$31)/AgeAdj!H$32,IF($C4="C",('Proj 2018'!L4-AgeAdj!H$35)/AgeAdj!H$36,"BAD")))))</f>
        <v>-0.66203566004085679</v>
      </c>
      <c r="M4" s="10">
        <f>IF($C4="PG",('Proj 2018'!M4-AgeAdj!I$19)/AgeAdj!I$20,IF($C4="SG",('Proj 2018'!M4-AgeAdj!I$23)/AgeAdj!I$24,IF($C4="SF",('Proj 2018'!M4-AgeAdj!I$27)/AgeAdj!I$28,IF($C4="PF",('Proj 2018'!M4-AgeAdj!I$31)/AgeAdj!I$32,IF($C4="C",('Proj 2018'!M4-AgeAdj!I$35)/AgeAdj!I$36,"BAD")))))</f>
        <v>0.50304740958438299</v>
      </c>
      <c r="N4" s="10">
        <f>IF($C4="PG",('Proj 2018'!N4-AgeAdj!J$19)/AgeAdj!J$20,IF($C4="SG",('Proj 2018'!N4-AgeAdj!J$23)/AgeAdj!J$24,IF($C4="SF",('Proj 2018'!N4-AgeAdj!J$27)/AgeAdj!J$28,IF($C4="PF",('Proj 2018'!N4-AgeAdj!J$31)/AgeAdj!J$32,IF($C4="C",('Proj 2018'!N4-AgeAdj!J$35)/AgeAdj!J$36,"BAD")))))</f>
        <v>-0.13485112055609652</v>
      </c>
      <c r="O4" s="10">
        <f>IF($C4="PG",('Proj 2018'!O4-AgeAdj!K$19)/AgeAdj!K$20,IF($C4="SG",('Proj 2018'!O4-AgeAdj!K$23)/AgeAdj!K$24,IF($C4="SF",('Proj 2018'!O4-AgeAdj!K$27)/AgeAdj!K$28,IF($C4="PF",('Proj 2018'!O4-AgeAdj!K$31)/AgeAdj!K$32,IF($C4="C",('Proj 2018'!O4-AgeAdj!K$35)/AgeAdj!K$36,"BAD")))))</f>
        <v>1.5518665947686121</v>
      </c>
      <c r="P4" s="10">
        <f>IF($C4="PG",('Proj 2018'!P4-AgeAdj!L$19)/AgeAdj!L$20,IF($C4="SG",('Proj 2018'!P4-AgeAdj!L$23)/AgeAdj!L$24,IF($C4="SF",('Proj 2018'!P4-AgeAdj!L$27)/AgeAdj!L$28,IF($C4="PF",('Proj 2018'!P4-AgeAdj!L$31)/AgeAdj!L$32,IF($C4="C",('Proj 2018'!P4-AgeAdj!L$35)/AgeAdj!L$36,"BAD")))))</f>
        <v>0.32318539647447841</v>
      </c>
      <c r="Q4" s="10">
        <f>-IF($C4="PG",('Proj 2018'!Q4-AgeAdj!M$19)/AgeAdj!M$20,IF($C4="SG",('Proj 2018'!Q4-AgeAdj!M$23)/AgeAdj!M$24,IF($C4="SF",('Proj 2018'!Q4-AgeAdj!M$27)/AgeAdj!M$28,IF($C4="PF",('Proj 2018'!Q4-AgeAdj!M$31)/AgeAdj!M$32,IF($C4="C",('Proj 2018'!Q4-AgeAdj!M$35)/AgeAdj!M$36,"BAD")))))</f>
        <v>-0.9290694950778321</v>
      </c>
      <c r="R4" s="10">
        <f>IF($C4="PG",('Proj 2018'!R4-AgeAdj!N$19)/AgeAdj!N$20,IF($C4="SG",('Proj 2018'!R4-AgeAdj!N$23)/AgeAdj!N$24,IF($C4="SF",('Proj 2018'!R4-AgeAdj!N$27)/AgeAdj!N$28,IF($C4="PF",('Proj 2018'!R4-AgeAdj!N$31)/AgeAdj!N$32,IF($C4="C",('Proj 2018'!R4-AgeAdj!N$35)/AgeAdj!N$36,"BAD")))))</f>
        <v>0.41031060204897563</v>
      </c>
      <c r="S4" s="10">
        <f t="shared" si="0"/>
        <v>1.4999532059815106</v>
      </c>
      <c r="U4" s="10">
        <f>3*'Proj 2018'!$K4/(819)</f>
        <v>0.9285714285714286</v>
      </c>
      <c r="V4" s="10">
        <f t="shared" si="1"/>
        <v>-0.614747398609367</v>
      </c>
      <c r="W4" s="10">
        <f>(2*'Proj 36 2018'!G4)/24.9</f>
        <v>0.79518072289156638</v>
      </c>
      <c r="X4" s="10">
        <f t="shared" si="2"/>
        <v>0.37956760605833445</v>
      </c>
    </row>
    <row r="5" spans="1:26" x14ac:dyDescent="0.25">
      <c r="A5" s="14" t="s">
        <v>903</v>
      </c>
      <c r="B5" s="14" t="s">
        <v>39</v>
      </c>
      <c r="C5" s="14" t="s">
        <v>31</v>
      </c>
      <c r="D5" s="3">
        <f>VLOOKUP(B5, Table1[[Player]:['#NAME?]], 3, FALSE)+1</f>
        <v>32</v>
      </c>
      <c r="F5" s="10">
        <f>IF($C5="PG",('Proj 2018'!F5-AgeAdj!B$19)/AgeAdj!B$20,IF($C5="SG",('Proj 2018'!F5-AgeAdj!B$23)/AgeAdj!B$24,IF($C5="SF",('Proj 2018'!F5-AgeAdj!B$27)/AgeAdj!B$28,IF($C5="PF",('Proj 2018'!F5-AgeAdj!B$31)/AgeAdj!B$32,IF($C5="C",('Proj 2018'!F5-AgeAdj!B$35)/AgeAdj!B$36,"BAD")))))</f>
        <v>-1.4923195167337895</v>
      </c>
      <c r="G5" s="10">
        <f>IF($C5="PG",('Proj 2018'!G5-AgeAdj!C$19)/AgeAdj!C$20,IF($C5="SG",('Proj 2018'!G5-AgeAdj!C$23)/AgeAdj!C$24,IF($C5="SF",('Proj 2018'!G5-AgeAdj!C$27)/AgeAdj!C$28,IF($C5="PF",('Proj 2018'!G5-AgeAdj!C$31)/AgeAdj!C$32,IF($C5="C",('Proj 2018'!G5-AgeAdj!C$35)/AgeAdj!C$36,"BAD")))))</f>
        <v>-1.5992274174397167</v>
      </c>
      <c r="H5" s="10">
        <f>IF($C5="PG",('Proj 2018'!H5-AgeAdj!D$19)/AgeAdj!D$20,IF($C5="SG",('Proj 2018'!H5-AgeAdj!D$23)/AgeAdj!D$24,IF($C5="SF",('Proj 2018'!H5-AgeAdj!D$27)/AgeAdj!D$28,IF($C5="PF",('Proj 2018'!H5-AgeAdj!D$31)/AgeAdj!D$32,IF($C5="C",('Proj 2018'!H5-AgeAdj!D$35)/AgeAdj!D$36,"BAD")))))</f>
        <v>0.37354200021153455</v>
      </c>
      <c r="I5" s="10">
        <f>IF($C5="PG",('Proj 2018'!I5-AgeAdj!E$19)/AgeAdj!E$20,IF($C5="SG",('Proj 2018'!I5-AgeAdj!E$23)/AgeAdj!E$24,IF($C5="SF",('Proj 2018'!I5-AgeAdj!E$27)/AgeAdj!E$28,IF($C5="PF",('Proj 2018'!I5-AgeAdj!E$31)/AgeAdj!E$32,IF($C5="C",('Proj 2018'!I5-AgeAdj!E$35)/AgeAdj!E$36,"BAD")))))</f>
        <v>-1.5664203370240697</v>
      </c>
      <c r="J5" s="10">
        <f>IF($C5="PG",('Proj 2018'!J5-AgeAdj!F$19)/AgeAdj!F$20,IF($C5="SG",('Proj 2018'!J5-AgeAdj!F$23)/AgeAdj!F$24,IF($C5="SF",('Proj 2018'!J5-AgeAdj!F$27)/AgeAdj!F$28,IF($C5="PF",('Proj 2018'!J5-AgeAdj!F$31)/AgeAdj!F$32,IF($C5="C",('Proj 2018'!J5-AgeAdj!F$35)/AgeAdj!F$36,"BAD")))))</f>
        <v>-0.94671647107355617</v>
      </c>
      <c r="K5" s="10">
        <f>IF($C5="PG",('Proj 2018'!K5-AgeAdj!G$19)/AgeAdj!G$20,IF($C5="SG",('Proj 2018'!K5-AgeAdj!G$23)/AgeAdj!G$24,IF($C5="SF",('Proj 2018'!K5-AgeAdj!G$27)/AgeAdj!G$28,IF($C5="PF",('Proj 2018'!K5-AgeAdj!G$31)/AgeAdj!G$32,IF($C5="C",('Proj 2018'!K5-AgeAdj!G$35)/AgeAdj!G$36,"BAD")))))</f>
        <v>-1.0108110717815451</v>
      </c>
      <c r="L5" s="17">
        <f>IF($C5="PG",('Proj 2018'!L5-AgeAdj!H$19)/AgeAdj!H$20,IF($C5="SG",('Proj 2018'!L5-AgeAdj!H$23)/AgeAdj!H$24,IF($C5="SF",('Proj 2018'!L5-AgeAdj!H$27)/AgeAdj!H$28,IF($C5="PF",('Proj 2018'!L5-AgeAdj!H$31)/AgeAdj!H$32,IF($C5="C",('Proj 2018'!L5-AgeAdj!H$35)/AgeAdj!H$36,"BAD")))))</f>
        <v>1.3085841646407155</v>
      </c>
      <c r="M5" s="10">
        <f>IF($C5="PG",('Proj 2018'!M5-AgeAdj!I$19)/AgeAdj!I$20,IF($C5="SG",('Proj 2018'!M5-AgeAdj!I$23)/AgeAdj!I$24,IF($C5="SF",('Proj 2018'!M5-AgeAdj!I$27)/AgeAdj!I$28,IF($C5="PF",('Proj 2018'!M5-AgeAdj!I$31)/AgeAdj!I$32,IF($C5="C",('Proj 2018'!M5-AgeAdj!I$35)/AgeAdj!I$36,"BAD")))))</f>
        <v>-1.8607234219536324</v>
      </c>
      <c r="N5" s="10">
        <f>IF($C5="PG",('Proj 2018'!N5-AgeAdj!J$19)/AgeAdj!J$20,IF($C5="SG",('Proj 2018'!N5-AgeAdj!J$23)/AgeAdj!J$24,IF($C5="SF",('Proj 2018'!N5-AgeAdj!J$27)/AgeAdj!J$28,IF($C5="PF",('Proj 2018'!N5-AgeAdj!J$31)/AgeAdj!J$32,IF($C5="C",('Proj 2018'!N5-AgeAdj!J$35)/AgeAdj!J$36,"BAD")))))</f>
        <v>-1.5382434984644278</v>
      </c>
      <c r="O5" s="10">
        <f>IF($C5="PG",('Proj 2018'!O5-AgeAdj!K$19)/AgeAdj!K$20,IF($C5="SG",('Proj 2018'!O5-AgeAdj!K$23)/AgeAdj!K$24,IF($C5="SF",('Proj 2018'!O5-AgeAdj!K$27)/AgeAdj!K$28,IF($C5="PF",('Proj 2018'!O5-AgeAdj!K$31)/AgeAdj!K$32,IF($C5="C",('Proj 2018'!O5-AgeAdj!K$35)/AgeAdj!K$36,"BAD")))))</f>
        <v>-1.9720769376687488</v>
      </c>
      <c r="P5" s="10">
        <f>IF($C5="PG",('Proj 2018'!P5-AgeAdj!L$19)/AgeAdj!L$20,IF($C5="SG",('Proj 2018'!P5-AgeAdj!L$23)/AgeAdj!L$24,IF($C5="SF",('Proj 2018'!P5-AgeAdj!L$27)/AgeAdj!L$28,IF($C5="PF",('Proj 2018'!P5-AgeAdj!L$31)/AgeAdj!L$32,IF($C5="C",('Proj 2018'!P5-AgeAdj!L$35)/AgeAdj!L$36,"BAD")))))</f>
        <v>-1.4366759315931621</v>
      </c>
      <c r="Q5" s="10">
        <f>-IF($C5="PG",('Proj 2018'!Q5-AgeAdj!M$19)/AgeAdj!M$20,IF($C5="SG",('Proj 2018'!Q5-AgeAdj!M$23)/AgeAdj!M$24,IF($C5="SF",('Proj 2018'!Q5-AgeAdj!M$27)/AgeAdj!M$28,IF($C5="PF",('Proj 2018'!Q5-AgeAdj!M$31)/AgeAdj!M$32,IF($C5="C",('Proj 2018'!Q5-AgeAdj!M$35)/AgeAdj!M$36,"BAD")))))</f>
        <v>1.6122118261031151</v>
      </c>
      <c r="R5" s="10">
        <f>IF($C5="PG",('Proj 2018'!R5-AgeAdj!N$19)/AgeAdj!N$20,IF($C5="SG",('Proj 2018'!R5-AgeAdj!N$23)/AgeAdj!N$24,IF($C5="SF",('Proj 2018'!R5-AgeAdj!N$27)/AgeAdj!N$28,IF($C5="PF",('Proj 2018'!R5-AgeAdj!N$31)/AgeAdj!N$32,IF($C5="C",('Proj 2018'!R5-AgeAdj!N$35)/AgeAdj!N$36,"BAD")))))</f>
        <v>-1.4948467364157085</v>
      </c>
      <c r="S5" s="10">
        <f t="shared" si="0"/>
        <v>-8.7207311992011398</v>
      </c>
      <c r="U5" s="10">
        <f>3*'Proj 2018'!$K5/(819)</f>
        <v>8.2264957264957264E-2</v>
      </c>
      <c r="V5" s="10">
        <f t="shared" si="1"/>
        <v>0.10765062038176826</v>
      </c>
      <c r="W5" s="10">
        <f>(2*'Proj 36 2018'!G5)/24.9</f>
        <v>0.77108433734939763</v>
      </c>
      <c r="X5" s="10">
        <f t="shared" si="2"/>
        <v>0.28803238570527967</v>
      </c>
    </row>
    <row r="6" spans="1:26" x14ac:dyDescent="0.25">
      <c r="A6" s="13" t="s">
        <v>859</v>
      </c>
      <c r="B6" s="13" t="s">
        <v>41</v>
      </c>
      <c r="C6" s="13" t="s">
        <v>38</v>
      </c>
      <c r="D6" s="3">
        <f>VLOOKUP(B6, Table1[[Player]:['#NAME?]], 3, FALSE)+1</f>
        <v>29</v>
      </c>
      <c r="F6" s="10">
        <f>IF($C6="PG",('Proj 2018'!F6-AgeAdj!B$19)/AgeAdj!B$20,IF($C6="SG",('Proj 2018'!F6-AgeAdj!B$23)/AgeAdj!B$24,IF($C6="SF",('Proj 2018'!F6-AgeAdj!B$27)/AgeAdj!B$28,IF($C6="PF",('Proj 2018'!F6-AgeAdj!B$31)/AgeAdj!B$32,IF($C6="C",('Proj 2018'!F6-AgeAdj!B$35)/AgeAdj!B$36,"BAD")))))</f>
        <v>-1.2871172425081789</v>
      </c>
      <c r="G6" s="10">
        <f>IF($C6="PG",('Proj 2018'!G6-AgeAdj!C$19)/AgeAdj!C$20,IF($C6="SG",('Proj 2018'!G6-AgeAdj!C$23)/AgeAdj!C$24,IF($C6="SF",('Proj 2018'!G6-AgeAdj!C$27)/AgeAdj!C$28,IF($C6="PF",('Proj 2018'!G6-AgeAdj!C$31)/AgeAdj!C$32,IF($C6="C",('Proj 2018'!G6-AgeAdj!C$35)/AgeAdj!C$36,"BAD")))))</f>
        <v>-1.1960268161656389</v>
      </c>
      <c r="H6" s="10">
        <f>IF($C6="PG",('Proj 2018'!H6-AgeAdj!D$19)/AgeAdj!D$20,IF($C6="SG",('Proj 2018'!H6-AgeAdj!D$23)/AgeAdj!D$24,IF($C6="SF",('Proj 2018'!H6-AgeAdj!D$27)/AgeAdj!D$28,IF($C6="PF",('Proj 2018'!H6-AgeAdj!D$31)/AgeAdj!D$32,IF($C6="C",('Proj 2018'!H6-AgeAdj!D$35)/AgeAdj!D$36,"BAD")))))</f>
        <v>-0.64843726033103666</v>
      </c>
      <c r="I6" s="10">
        <f>IF($C6="PG",('Proj 2018'!I6-AgeAdj!E$19)/AgeAdj!E$20,IF($C6="SG",('Proj 2018'!I6-AgeAdj!E$23)/AgeAdj!E$24,IF($C6="SF",('Proj 2018'!I6-AgeAdj!E$27)/AgeAdj!E$28,IF($C6="PF",('Proj 2018'!I6-AgeAdj!E$31)/AgeAdj!E$32,IF($C6="C",('Proj 2018'!I6-AgeAdj!E$35)/AgeAdj!E$36,"BAD")))))</f>
        <v>-0.56816005422672167</v>
      </c>
      <c r="J6" s="10">
        <f>IF($C6="PG",('Proj 2018'!J6-AgeAdj!F$19)/AgeAdj!F$20,IF($C6="SG",('Proj 2018'!J6-AgeAdj!F$23)/AgeAdj!F$24,IF($C6="SF",('Proj 2018'!J6-AgeAdj!F$27)/AgeAdj!F$28,IF($C6="PF",('Proj 2018'!J6-AgeAdj!F$31)/AgeAdj!F$32,IF($C6="C",('Proj 2018'!J6-AgeAdj!F$35)/AgeAdj!F$36,"BAD")))))</f>
        <v>-1.0041971126407665</v>
      </c>
      <c r="K6" s="10">
        <f>IF($C6="PG",('Proj 2018'!K6-AgeAdj!G$19)/AgeAdj!G$20,IF($C6="SG",('Proj 2018'!K6-AgeAdj!G$23)/AgeAdj!G$24,IF($C6="SF",('Proj 2018'!K6-AgeAdj!G$27)/AgeAdj!G$28,IF($C6="PF",('Proj 2018'!K6-AgeAdj!G$31)/AgeAdj!G$32,IF($C6="C",('Proj 2018'!K6-AgeAdj!G$35)/AgeAdj!G$36,"BAD")))))</f>
        <v>-1.0960394532822497</v>
      </c>
      <c r="L6" s="17">
        <f>IF($C6="PG",('Proj 2018'!L6-AgeAdj!H$19)/AgeAdj!H$20,IF($C6="SG",('Proj 2018'!L6-AgeAdj!H$23)/AgeAdj!H$24,IF($C6="SF",('Proj 2018'!L6-AgeAdj!H$27)/AgeAdj!H$28,IF($C6="PF",('Proj 2018'!L6-AgeAdj!H$31)/AgeAdj!H$32,IF($C6="C",('Proj 2018'!L6-AgeAdj!H$35)/AgeAdj!H$36,"BAD")))))</f>
        <v>0.37479607491753686</v>
      </c>
      <c r="M6" s="10">
        <f>IF($C6="PG",('Proj 2018'!M6-AgeAdj!I$19)/AgeAdj!I$20,IF($C6="SG",('Proj 2018'!M6-AgeAdj!I$23)/AgeAdj!I$24,IF($C6="SF",('Proj 2018'!M6-AgeAdj!I$27)/AgeAdj!I$28,IF($C6="PF",('Proj 2018'!M6-AgeAdj!I$31)/AgeAdj!I$32,IF($C6="C",('Proj 2018'!M6-AgeAdj!I$35)/AgeAdj!I$36,"BAD")))))</f>
        <v>-1.2838666839155046</v>
      </c>
      <c r="N6" s="10">
        <f>IF($C6="PG",('Proj 2018'!N6-AgeAdj!J$19)/AgeAdj!J$20,IF($C6="SG",('Proj 2018'!N6-AgeAdj!J$23)/AgeAdj!J$24,IF($C6="SF",('Proj 2018'!N6-AgeAdj!J$27)/AgeAdj!J$28,IF($C6="PF",('Proj 2018'!N6-AgeAdj!J$31)/AgeAdj!J$32,IF($C6="C",('Proj 2018'!N6-AgeAdj!J$35)/AgeAdj!J$36,"BAD")))))</f>
        <v>-1.0148457894737672</v>
      </c>
      <c r="O6" s="10">
        <f>IF($C6="PG",('Proj 2018'!O6-AgeAdj!K$19)/AgeAdj!K$20,IF($C6="SG",('Proj 2018'!O6-AgeAdj!K$23)/AgeAdj!K$24,IF($C6="SF",('Proj 2018'!O6-AgeAdj!K$27)/AgeAdj!K$28,IF($C6="PF",('Proj 2018'!O6-AgeAdj!K$31)/AgeAdj!K$32,IF($C6="C",('Proj 2018'!O6-AgeAdj!K$35)/AgeAdj!K$36,"BAD")))))</f>
        <v>-1.0900563030309878</v>
      </c>
      <c r="P6" s="10">
        <f>IF($C6="PG",('Proj 2018'!P6-AgeAdj!L$19)/AgeAdj!L$20,IF($C6="SG",('Proj 2018'!P6-AgeAdj!L$23)/AgeAdj!L$24,IF($C6="SF",('Proj 2018'!P6-AgeAdj!L$27)/AgeAdj!L$28,IF($C6="PF",('Proj 2018'!P6-AgeAdj!L$31)/AgeAdj!L$32,IF($C6="C",('Proj 2018'!P6-AgeAdj!L$35)/AgeAdj!L$36,"BAD")))))</f>
        <v>-1.2304097739131317</v>
      </c>
      <c r="Q6" s="10">
        <f>-IF($C6="PG",('Proj 2018'!Q6-AgeAdj!M$19)/AgeAdj!M$20,IF($C6="SG",('Proj 2018'!Q6-AgeAdj!M$23)/AgeAdj!M$24,IF($C6="SF",('Proj 2018'!Q6-AgeAdj!M$27)/AgeAdj!M$28,IF($C6="PF",('Proj 2018'!Q6-AgeAdj!M$31)/AgeAdj!M$32,IF($C6="C",('Proj 2018'!Q6-AgeAdj!M$35)/AgeAdj!M$36,"BAD")))))</f>
        <v>1.217393009799862</v>
      </c>
      <c r="R6" s="10">
        <f>IF($C6="PG",('Proj 2018'!R6-AgeAdj!N$19)/AgeAdj!N$20,IF($C6="SG",('Proj 2018'!R6-AgeAdj!N$23)/AgeAdj!N$24,IF($C6="SF",('Proj 2018'!R6-AgeAdj!N$27)/AgeAdj!N$28,IF($C6="PF",('Proj 2018'!R6-AgeAdj!N$31)/AgeAdj!N$32,IF($C6="C",('Proj 2018'!R6-AgeAdj!N$35)/AgeAdj!N$36,"BAD")))))</f>
        <v>-1.2455987306290019</v>
      </c>
      <c r="S6" s="10">
        <f t="shared" si="0"/>
        <v>-6.4983980528199474</v>
      </c>
      <c r="U6" s="10">
        <f>3*'Proj 2018'!$K6/(819)</f>
        <v>9.9206349206349201E-2</v>
      </c>
      <c r="V6" s="10">
        <f t="shared" si="1"/>
        <v>3.7182150289438179E-2</v>
      </c>
      <c r="W6" s="10">
        <f>(2*'Proj 36 2018'!G6)/24.9</f>
        <v>0.88353413654618473</v>
      </c>
      <c r="X6" s="10">
        <f t="shared" si="2"/>
        <v>-0.57291645491095611</v>
      </c>
    </row>
    <row r="7" spans="1:26" x14ac:dyDescent="0.25">
      <c r="A7" s="14" t="s">
        <v>845</v>
      </c>
      <c r="B7" s="14" t="s">
        <v>43</v>
      </c>
      <c r="C7" s="14" t="s">
        <v>38</v>
      </c>
      <c r="D7" s="3">
        <f>VLOOKUP(B7, Table1[[Player]:['#NAME?]], 3, FALSE)+1</f>
        <v>29</v>
      </c>
      <c r="F7" s="10">
        <f>IF($C7="PG",('Proj 2018'!F7-AgeAdj!B$19)/AgeAdj!B$20,IF($C7="SG",('Proj 2018'!F7-AgeAdj!B$23)/AgeAdj!B$24,IF($C7="SF",('Proj 2018'!F7-AgeAdj!B$27)/AgeAdj!B$28,IF($C7="PF",('Proj 2018'!F7-AgeAdj!B$31)/AgeAdj!B$32,IF($C7="C",('Proj 2018'!F7-AgeAdj!B$35)/AgeAdj!B$36,"BAD")))))</f>
        <v>-1.5210847549390767</v>
      </c>
      <c r="G7" s="10">
        <f>IF($C7="PG",('Proj 2018'!G7-AgeAdj!C$19)/AgeAdj!C$20,IF($C7="SG",('Proj 2018'!G7-AgeAdj!C$23)/AgeAdj!C$24,IF($C7="SF",('Proj 2018'!G7-AgeAdj!C$27)/AgeAdj!C$28,IF($C7="PF",('Proj 2018'!G7-AgeAdj!C$31)/AgeAdj!C$32,IF($C7="C",('Proj 2018'!G7-AgeAdj!C$35)/AgeAdj!C$36,"BAD")))))</f>
        <v>-1.4378653345791628</v>
      </c>
      <c r="H7" s="10">
        <f>IF($C7="PG",('Proj 2018'!H7-AgeAdj!D$19)/AgeAdj!D$20,IF($C7="SG",('Proj 2018'!H7-AgeAdj!D$23)/AgeAdj!D$24,IF($C7="SF",('Proj 2018'!H7-AgeAdj!D$27)/AgeAdj!D$28,IF($C7="PF",('Proj 2018'!H7-AgeAdj!D$31)/AgeAdj!D$32,IF($C7="C",('Proj 2018'!H7-AgeAdj!D$35)/AgeAdj!D$36,"BAD")))))</f>
        <v>-0.28375046537843812</v>
      </c>
      <c r="I7" s="10">
        <f>IF($C7="PG",('Proj 2018'!I7-AgeAdj!E$19)/AgeAdj!E$20,IF($C7="SG",('Proj 2018'!I7-AgeAdj!E$23)/AgeAdj!E$24,IF($C7="SF",('Proj 2018'!I7-AgeAdj!E$27)/AgeAdj!E$28,IF($C7="PF",('Proj 2018'!I7-AgeAdj!E$31)/AgeAdj!E$32,IF($C7="C",('Proj 2018'!I7-AgeAdj!E$35)/AgeAdj!E$36,"BAD")))))</f>
        <v>-0.56816005422672167</v>
      </c>
      <c r="J7" s="10">
        <f>IF($C7="PG",('Proj 2018'!J7-AgeAdj!F$19)/AgeAdj!F$20,IF($C7="SG",('Proj 2018'!J7-AgeAdj!F$23)/AgeAdj!F$24,IF($C7="SF",('Proj 2018'!J7-AgeAdj!F$27)/AgeAdj!F$28,IF($C7="PF",('Proj 2018'!J7-AgeAdj!F$31)/AgeAdj!F$32,IF($C7="C",('Proj 2018'!J7-AgeAdj!F$35)/AgeAdj!F$36,"BAD")))))</f>
        <v>-1.127653562854563</v>
      </c>
      <c r="K7" s="10">
        <f>IF($C7="PG",('Proj 2018'!K7-AgeAdj!G$19)/AgeAdj!G$20,IF($C7="SG",('Proj 2018'!K7-AgeAdj!G$23)/AgeAdj!G$24,IF($C7="SF",('Proj 2018'!K7-AgeAdj!G$27)/AgeAdj!G$28,IF($C7="PF",('Proj 2018'!K7-AgeAdj!G$31)/AgeAdj!G$32,IF($C7="C",('Proj 2018'!K7-AgeAdj!G$35)/AgeAdj!G$36,"BAD")))))</f>
        <v>-1.2191017145008196</v>
      </c>
      <c r="L7" s="17">
        <f>IF($C7="PG",('Proj 2018'!L7-AgeAdj!H$19)/AgeAdj!H$20,IF($C7="SG",('Proj 2018'!L7-AgeAdj!H$23)/AgeAdj!H$24,IF($C7="SF",('Proj 2018'!L7-AgeAdj!H$27)/AgeAdj!H$28,IF($C7="PF",('Proj 2018'!L7-AgeAdj!H$31)/AgeAdj!H$32,IF($C7="C",('Proj 2018'!L7-AgeAdj!H$35)/AgeAdj!H$36,"BAD")))))</f>
        <v>-1.6289579496593452E-2</v>
      </c>
      <c r="M7" s="10">
        <f>IF($C7="PG",('Proj 2018'!M7-AgeAdj!I$19)/AgeAdj!I$20,IF($C7="SG",('Proj 2018'!M7-AgeAdj!I$23)/AgeAdj!I$24,IF($C7="SF",('Proj 2018'!M7-AgeAdj!I$27)/AgeAdj!I$28,IF($C7="PF",('Proj 2018'!M7-AgeAdj!I$31)/AgeAdj!I$32,IF($C7="C",('Proj 2018'!M7-AgeAdj!I$35)/AgeAdj!I$36,"BAD")))))</f>
        <v>-1.4645749263281342</v>
      </c>
      <c r="N7" s="10">
        <f>IF($C7="PG",('Proj 2018'!N7-AgeAdj!J$19)/AgeAdj!J$20,IF($C7="SG",('Proj 2018'!N7-AgeAdj!J$23)/AgeAdj!J$24,IF($C7="SF",('Proj 2018'!N7-AgeAdj!J$27)/AgeAdj!J$28,IF($C7="PF",('Proj 2018'!N7-AgeAdj!J$31)/AgeAdj!J$32,IF($C7="C",('Proj 2018'!N7-AgeAdj!J$35)/AgeAdj!J$36,"BAD")))))</f>
        <v>-0.97518405791691443</v>
      </c>
      <c r="O7" s="10">
        <f>IF($C7="PG",('Proj 2018'!O7-AgeAdj!K$19)/AgeAdj!K$20,IF($C7="SG",('Proj 2018'!O7-AgeAdj!K$23)/AgeAdj!K$24,IF($C7="SF",('Proj 2018'!O7-AgeAdj!K$27)/AgeAdj!K$28,IF($C7="PF",('Proj 2018'!O7-AgeAdj!K$31)/AgeAdj!K$32,IF($C7="C",('Proj 2018'!O7-AgeAdj!K$35)/AgeAdj!K$36,"BAD")))))</f>
        <v>-1.1621087456982495</v>
      </c>
      <c r="P7" s="10">
        <f>IF($C7="PG",('Proj 2018'!P7-AgeAdj!L$19)/AgeAdj!L$20,IF($C7="SG",('Proj 2018'!P7-AgeAdj!L$23)/AgeAdj!L$24,IF($C7="SF",('Proj 2018'!P7-AgeAdj!L$27)/AgeAdj!L$28,IF($C7="PF",('Proj 2018'!P7-AgeAdj!L$31)/AgeAdj!L$32,IF($C7="C",('Proj 2018'!P7-AgeAdj!L$35)/AgeAdj!L$36,"BAD")))))</f>
        <v>-1.3482687178735711</v>
      </c>
      <c r="Q7" s="10">
        <f>-IF($C7="PG",('Proj 2018'!Q7-AgeAdj!M$19)/AgeAdj!M$20,IF($C7="SG",('Proj 2018'!Q7-AgeAdj!M$23)/AgeAdj!M$24,IF($C7="SF",('Proj 2018'!Q7-AgeAdj!M$27)/AgeAdj!M$28,IF($C7="PF",('Proj 2018'!Q7-AgeAdj!M$31)/AgeAdj!M$32,IF($C7="C",('Proj 2018'!Q7-AgeAdj!M$35)/AgeAdj!M$36,"BAD")))))</f>
        <v>1.44153688199063</v>
      </c>
      <c r="R7" s="10">
        <f>IF($C7="PG",('Proj 2018'!R7-AgeAdj!N$19)/AgeAdj!N$20,IF($C7="SG",('Proj 2018'!R7-AgeAdj!N$23)/AgeAdj!N$24,IF($C7="SF",('Proj 2018'!R7-AgeAdj!N$27)/AgeAdj!N$28,IF($C7="PF",('Proj 2018'!R7-AgeAdj!N$31)/AgeAdj!N$32,IF($C7="C",('Proj 2018'!R7-AgeAdj!N$35)/AgeAdj!N$36,"BAD")))))</f>
        <v>-1.4511432902375763</v>
      </c>
      <c r="S7" s="10">
        <f t="shared" si="0"/>
        <v>-7.0064064572680449</v>
      </c>
      <c r="U7" s="10">
        <f>3*'Proj 2018'!$K7/(819)</f>
        <v>3.5714285714285712E-2</v>
      </c>
      <c r="V7" s="10">
        <f t="shared" si="1"/>
        <v>-5.8177069630690895E-4</v>
      </c>
      <c r="W7" s="10">
        <f>(2*'Proj 36 2018'!G7)/24.9</f>
        <v>0.46586345381526106</v>
      </c>
      <c r="X7" s="10">
        <f t="shared" si="2"/>
        <v>-0.13218897182288683</v>
      </c>
    </row>
    <row r="8" spans="1:26" x14ac:dyDescent="0.25">
      <c r="A8" s="13" t="s">
        <v>967</v>
      </c>
      <c r="B8" s="13" t="s">
        <v>45</v>
      </c>
      <c r="C8" s="13" t="s">
        <v>27</v>
      </c>
      <c r="D8" s="3">
        <f>VLOOKUP(B8, Table1[[Player]:['#NAME?]], 3, FALSE)+1</f>
        <v>32</v>
      </c>
      <c r="F8" s="10">
        <f>IF($C8="PG",('Proj 2018'!F8-AgeAdj!B$19)/AgeAdj!B$20,IF($C8="SG",('Proj 2018'!F8-AgeAdj!B$23)/AgeAdj!B$24,IF($C8="SF",('Proj 2018'!F8-AgeAdj!B$27)/AgeAdj!B$28,IF($C8="PF",('Proj 2018'!F8-AgeAdj!B$31)/AgeAdj!B$32,IF($C8="C",('Proj 2018'!F8-AgeAdj!B$35)/AgeAdj!B$36,"BAD")))))</f>
        <v>1.8467015607078552</v>
      </c>
      <c r="G8" s="10">
        <f>IF($C8="PG",('Proj 2018'!G8-AgeAdj!C$19)/AgeAdj!C$20,IF($C8="SG",('Proj 2018'!G8-AgeAdj!C$23)/AgeAdj!C$24,IF($C8="SF",('Proj 2018'!G8-AgeAdj!C$27)/AgeAdj!C$28,IF($C8="PF",('Proj 2018'!G8-AgeAdj!C$31)/AgeAdj!C$32,IF($C8="C",('Proj 2018'!G8-AgeAdj!C$35)/AgeAdj!C$36,"BAD")))))</f>
        <v>1.7711583750079165</v>
      </c>
      <c r="H8" s="10">
        <f>IF($C8="PG",('Proj 2018'!H8-AgeAdj!D$19)/AgeAdj!D$20,IF($C8="SG",('Proj 2018'!H8-AgeAdj!D$23)/AgeAdj!D$24,IF($C8="SF",('Proj 2018'!H8-AgeAdj!D$27)/AgeAdj!D$28,IF($C8="PF",('Proj 2018'!H8-AgeAdj!D$31)/AgeAdj!D$32,IF($C8="C",('Proj 2018'!H8-AgeAdj!D$35)/AgeAdj!D$36,"BAD")))))</f>
        <v>0.35285118843310159</v>
      </c>
      <c r="I8" s="10">
        <f>IF($C8="PG",('Proj 2018'!I8-AgeAdj!E$19)/AgeAdj!E$20,IF($C8="SG",('Proj 2018'!I8-AgeAdj!E$23)/AgeAdj!E$24,IF($C8="SF",('Proj 2018'!I8-AgeAdj!E$27)/AgeAdj!E$28,IF($C8="PF",('Proj 2018'!I8-AgeAdj!E$31)/AgeAdj!E$32,IF($C8="C",('Proj 2018'!I8-AgeAdj!E$35)/AgeAdj!E$36,"BAD")))))</f>
        <v>-0.61545950093360846</v>
      </c>
      <c r="J8" s="10">
        <f>IF($C8="PG",('Proj 2018'!J8-AgeAdj!F$19)/AgeAdj!F$20,IF($C8="SG",('Proj 2018'!J8-AgeAdj!F$23)/AgeAdj!F$24,IF($C8="SF",('Proj 2018'!J8-AgeAdj!F$27)/AgeAdj!F$28,IF($C8="PF",('Proj 2018'!J8-AgeAdj!F$31)/AgeAdj!F$32,IF($C8="C",('Proj 2018'!J8-AgeAdj!F$35)/AgeAdj!F$36,"BAD")))))</f>
        <v>1.5723170329374376</v>
      </c>
      <c r="K8" s="10">
        <f>IF($C8="PG",('Proj 2018'!K8-AgeAdj!G$19)/AgeAdj!G$20,IF($C8="SG",('Proj 2018'!K8-AgeAdj!G$23)/AgeAdj!G$24,IF($C8="SF",('Proj 2018'!K8-AgeAdj!G$27)/AgeAdj!G$28,IF($C8="PF",('Proj 2018'!K8-AgeAdj!G$31)/AgeAdj!G$32,IF($C8="C",('Proj 2018'!K8-AgeAdj!G$35)/AgeAdj!G$36,"BAD")))))</f>
        <v>1.4607998666250332</v>
      </c>
      <c r="L8" s="17">
        <f>IF($C8="PG",('Proj 2018'!L8-AgeAdj!H$19)/AgeAdj!H$20,IF($C8="SG",('Proj 2018'!L8-AgeAdj!H$23)/AgeAdj!H$24,IF($C8="SF",('Proj 2018'!L8-AgeAdj!H$27)/AgeAdj!H$28,IF($C8="PF",('Proj 2018'!L8-AgeAdj!H$31)/AgeAdj!H$32,IF($C8="C",('Proj 2018'!L8-AgeAdj!H$35)/AgeAdj!H$36,"BAD")))))</f>
        <v>0.70247872344682094</v>
      </c>
      <c r="M8" s="10">
        <f>IF($C8="PG",('Proj 2018'!M8-AgeAdj!I$19)/AgeAdj!I$20,IF($C8="SG",('Proj 2018'!M8-AgeAdj!I$23)/AgeAdj!I$24,IF($C8="SF",('Proj 2018'!M8-AgeAdj!I$27)/AgeAdj!I$28,IF($C8="PF",('Proj 2018'!M8-AgeAdj!I$31)/AgeAdj!I$32,IF($C8="C",('Proj 2018'!M8-AgeAdj!I$35)/AgeAdj!I$36,"BAD")))))</f>
        <v>1.1295446531058597</v>
      </c>
      <c r="N8" s="10">
        <f>IF($C8="PG",('Proj 2018'!N8-AgeAdj!J$19)/AgeAdj!J$20,IF($C8="SG",('Proj 2018'!N8-AgeAdj!J$23)/AgeAdj!J$24,IF($C8="SF",('Proj 2018'!N8-AgeAdj!J$27)/AgeAdj!J$28,IF($C8="PF",('Proj 2018'!N8-AgeAdj!J$31)/AgeAdj!J$32,IF($C8="C",('Proj 2018'!N8-AgeAdj!J$35)/AgeAdj!J$36,"BAD")))))</f>
        <v>0.48627392163949568</v>
      </c>
      <c r="O8" s="10">
        <f>IF($C8="PG",('Proj 2018'!O8-AgeAdj!K$19)/AgeAdj!K$20,IF($C8="SG",('Proj 2018'!O8-AgeAdj!K$23)/AgeAdj!K$24,IF($C8="SF",('Proj 2018'!O8-AgeAdj!K$27)/AgeAdj!K$28,IF($C8="PF",('Proj 2018'!O8-AgeAdj!K$31)/AgeAdj!K$32,IF($C8="C",('Proj 2018'!O8-AgeAdj!K$35)/AgeAdj!K$36,"BAD")))))</f>
        <v>0.12278440313202464</v>
      </c>
      <c r="P8" s="10">
        <f>IF($C8="PG",('Proj 2018'!P8-AgeAdj!L$19)/AgeAdj!L$20,IF($C8="SG",('Proj 2018'!P8-AgeAdj!L$23)/AgeAdj!L$24,IF($C8="SF",('Proj 2018'!P8-AgeAdj!L$27)/AgeAdj!L$28,IF($C8="PF",('Proj 2018'!P8-AgeAdj!L$31)/AgeAdj!L$32,IF($C8="C",('Proj 2018'!P8-AgeAdj!L$35)/AgeAdj!L$36,"BAD")))))</f>
        <v>1.9035372218721476</v>
      </c>
      <c r="Q8" s="10">
        <f>-IF($C8="PG",('Proj 2018'!Q8-AgeAdj!M$19)/AgeAdj!M$20,IF($C8="SG",('Proj 2018'!Q8-AgeAdj!M$23)/AgeAdj!M$24,IF($C8="SF",('Proj 2018'!Q8-AgeAdj!M$27)/AgeAdj!M$28,IF($C8="PF",('Proj 2018'!Q8-AgeAdj!M$31)/AgeAdj!M$32,IF($C8="C",('Proj 2018'!Q8-AgeAdj!M$35)/AgeAdj!M$36,"BAD")))))</f>
        <v>-0.52848987051078289</v>
      </c>
      <c r="R8" s="10">
        <f>IF($C8="PG",('Proj 2018'!R8-AgeAdj!N$19)/AgeAdj!N$20,IF($C8="SG",('Proj 2018'!R8-AgeAdj!N$23)/AgeAdj!N$24,IF($C8="SF",('Proj 2018'!R8-AgeAdj!N$27)/AgeAdj!N$28,IF($C8="PF",('Proj 2018'!R8-AgeAdj!N$31)/AgeAdj!N$32,IF($C8="C",('Proj 2018'!R8-AgeAdj!N$35)/AgeAdj!N$36,"BAD")))))</f>
        <v>1.6607030534223175</v>
      </c>
      <c r="S8" s="10">
        <f t="shared" si="0"/>
        <v>6.3025379584838888</v>
      </c>
      <c r="U8" s="10">
        <f>3*'Proj 2018'!$K8/(819)</f>
        <v>1.052991452991453</v>
      </c>
      <c r="V8" s="10">
        <f t="shared" si="1"/>
        <v>0.73970409169784912</v>
      </c>
      <c r="W8" s="10">
        <f>(2*'Proj 36 2018'!G8)/24.9</f>
        <v>1.3012048192771084</v>
      </c>
      <c r="X8" s="10">
        <f t="shared" si="2"/>
        <v>0.4591316668768069</v>
      </c>
    </row>
    <row r="9" spans="1:26" x14ac:dyDescent="0.25">
      <c r="A9" s="13" t="s">
        <v>854</v>
      </c>
      <c r="B9" s="13" t="s">
        <v>49</v>
      </c>
      <c r="C9" s="13" t="s">
        <v>31</v>
      </c>
      <c r="D9" s="3">
        <f>VLOOKUP(B9, Table1[[Player]:['#NAME?]], 3, FALSE)+1</f>
        <v>36</v>
      </c>
      <c r="F9" s="10">
        <f>IF($C9="PG",('Proj 2018'!F9-AgeAdj!B$19)/AgeAdj!B$20,IF($C9="SG",('Proj 2018'!F9-AgeAdj!B$23)/AgeAdj!B$24,IF($C9="SF",('Proj 2018'!F9-AgeAdj!B$27)/AgeAdj!B$28,IF($C9="PF",('Proj 2018'!F9-AgeAdj!B$31)/AgeAdj!B$32,IF($C9="C",('Proj 2018'!F9-AgeAdj!B$35)/AgeAdj!B$36,"BAD")))))</f>
        <v>-0.16727994733498794</v>
      </c>
      <c r="G9" s="10">
        <f>IF($C9="PG",('Proj 2018'!G9-AgeAdj!C$19)/AgeAdj!C$20,IF($C9="SG",('Proj 2018'!G9-AgeAdj!C$23)/AgeAdj!C$24,IF($C9="SF",('Proj 2018'!G9-AgeAdj!C$27)/AgeAdj!C$28,IF($C9="PF",('Proj 2018'!G9-AgeAdj!C$31)/AgeAdj!C$32,IF($C9="C",('Proj 2018'!G9-AgeAdj!C$35)/AgeAdj!C$36,"BAD")))))</f>
        <v>-0.28954785946060085</v>
      </c>
      <c r="H9" s="10">
        <f>IF($C9="PG",('Proj 2018'!H9-AgeAdj!D$19)/AgeAdj!D$20,IF($C9="SG",('Proj 2018'!H9-AgeAdj!D$23)/AgeAdj!D$24,IF($C9="SF",('Proj 2018'!H9-AgeAdj!D$27)/AgeAdj!D$28,IF($C9="PF",('Proj 2018'!H9-AgeAdj!D$31)/AgeAdj!D$32,IF($C9="C",('Proj 2018'!H9-AgeAdj!D$35)/AgeAdj!D$36,"BAD")))))</f>
        <v>1.0239053041512667</v>
      </c>
      <c r="I9" s="10">
        <f>IF($C9="PG",('Proj 2018'!I9-AgeAdj!E$19)/AgeAdj!E$20,IF($C9="SG",('Proj 2018'!I9-AgeAdj!E$23)/AgeAdj!E$24,IF($C9="SF",('Proj 2018'!I9-AgeAdj!E$27)/AgeAdj!E$28,IF($C9="PF",('Proj 2018'!I9-AgeAdj!E$31)/AgeAdj!E$32,IF($C9="C",('Proj 2018'!I9-AgeAdj!E$35)/AgeAdj!E$36,"BAD")))))</f>
        <v>-1.5694884369824209</v>
      </c>
      <c r="J9" s="10">
        <f>IF($C9="PG",('Proj 2018'!J9-AgeAdj!F$19)/AgeAdj!F$20,IF($C9="SG",('Proj 2018'!J9-AgeAdj!F$23)/AgeAdj!F$24,IF($C9="SF",('Proj 2018'!J9-AgeAdj!F$27)/AgeAdj!F$28,IF($C9="PF",('Proj 2018'!J9-AgeAdj!F$31)/AgeAdj!F$32,IF($C9="C",('Proj 2018'!J9-AgeAdj!F$35)/AgeAdj!F$36,"BAD")))))</f>
        <v>-0.40424861937105061</v>
      </c>
      <c r="K9" s="10">
        <f>IF($C9="PG",('Proj 2018'!K9-AgeAdj!G$19)/AgeAdj!G$20,IF($C9="SG",('Proj 2018'!K9-AgeAdj!G$23)/AgeAdj!G$24,IF($C9="SF",('Proj 2018'!K9-AgeAdj!G$27)/AgeAdj!G$28,IF($C9="PF",('Proj 2018'!K9-AgeAdj!G$31)/AgeAdj!G$32,IF($C9="C",('Proj 2018'!K9-AgeAdj!G$35)/AgeAdj!G$36,"BAD")))))</f>
        <v>-0.19188919102809415</v>
      </c>
      <c r="L9" s="17">
        <f>IF($C9="PG",('Proj 2018'!L9-AgeAdj!H$19)/AgeAdj!H$20,IF($C9="SG",('Proj 2018'!L9-AgeAdj!H$23)/AgeAdj!H$24,IF($C9="SF",('Proj 2018'!L9-AgeAdj!H$27)/AgeAdj!H$28,IF($C9="PF",('Proj 2018'!L9-AgeAdj!H$31)/AgeAdj!H$32,IF($C9="C",('Proj 2018'!L9-AgeAdj!H$35)/AgeAdj!H$36,"BAD")))))</f>
        <v>-2.7052246742615278</v>
      </c>
      <c r="M9" s="10">
        <f>IF($C9="PG",('Proj 2018'!M9-AgeAdj!I$19)/AgeAdj!I$20,IF($C9="SG",('Proj 2018'!M9-AgeAdj!I$23)/AgeAdj!I$24,IF($C9="SF",('Proj 2018'!M9-AgeAdj!I$27)/AgeAdj!I$28,IF($C9="PF",('Proj 2018'!M9-AgeAdj!I$31)/AgeAdj!I$32,IF($C9="C",('Proj 2018'!M9-AgeAdj!I$35)/AgeAdj!I$36,"BAD")))))</f>
        <v>1.7226166009737296</v>
      </c>
      <c r="N9" s="10">
        <f>IF($C9="PG",('Proj 2018'!N9-AgeAdj!J$19)/AgeAdj!J$20,IF($C9="SG",('Proj 2018'!N9-AgeAdj!J$23)/AgeAdj!J$24,IF($C9="SF",('Proj 2018'!N9-AgeAdj!J$27)/AgeAdj!J$28,IF($C9="PF",('Proj 2018'!N9-AgeAdj!J$31)/AgeAdj!J$32,IF($C9="C",('Proj 2018'!N9-AgeAdj!J$35)/AgeAdj!J$36,"BAD")))))</f>
        <v>-0.71871624316147675</v>
      </c>
      <c r="O9" s="10">
        <f>IF($C9="PG",('Proj 2018'!O9-AgeAdj!K$19)/AgeAdj!K$20,IF($C9="SG",('Proj 2018'!O9-AgeAdj!K$23)/AgeAdj!K$24,IF($C9="SF",('Proj 2018'!O9-AgeAdj!K$27)/AgeAdj!K$28,IF($C9="PF",('Proj 2018'!O9-AgeAdj!K$31)/AgeAdj!K$32,IF($C9="C",('Proj 2018'!O9-AgeAdj!K$35)/AgeAdj!K$36,"BAD")))))</f>
        <v>2.0626639562287208</v>
      </c>
      <c r="P9" s="10">
        <f>IF($C9="PG",('Proj 2018'!P9-AgeAdj!L$19)/AgeAdj!L$20,IF($C9="SG",('Proj 2018'!P9-AgeAdj!L$23)/AgeAdj!L$24,IF($C9="SF",('Proj 2018'!P9-AgeAdj!L$27)/AgeAdj!L$28,IF($C9="PF",('Proj 2018'!P9-AgeAdj!L$31)/AgeAdj!L$32,IF($C9="C",('Proj 2018'!P9-AgeAdj!L$35)/AgeAdj!L$36,"BAD")))))</f>
        <v>0.56285155107177964</v>
      </c>
      <c r="Q9" s="10">
        <f>-IF($C9="PG",('Proj 2018'!Q9-AgeAdj!M$19)/AgeAdj!M$20,IF($C9="SG",('Proj 2018'!Q9-AgeAdj!M$23)/AgeAdj!M$24,IF($C9="SF",('Proj 2018'!Q9-AgeAdj!M$27)/AgeAdj!M$28,IF($C9="PF",('Proj 2018'!Q9-AgeAdj!M$31)/AgeAdj!M$32,IF($C9="C",('Proj 2018'!Q9-AgeAdj!M$35)/AgeAdj!M$36,"BAD")))))</f>
        <v>-0.13519758726826542</v>
      </c>
      <c r="R9" s="10">
        <f>IF($C9="PG",('Proj 2018'!R9-AgeAdj!N$19)/AgeAdj!N$20,IF($C9="SG",('Proj 2018'!R9-AgeAdj!N$23)/AgeAdj!N$24,IF($C9="SF",('Proj 2018'!R9-AgeAdj!N$27)/AgeAdj!N$28,IF($C9="PF",('Proj 2018'!R9-AgeAdj!N$31)/AgeAdj!N$32,IF($C9="C",('Proj 2018'!R9-AgeAdj!N$35)/AgeAdj!N$36,"BAD")))))</f>
        <v>-0.42417246125737423</v>
      </c>
      <c r="S9" s="10">
        <f t="shared" si="0"/>
        <v>0.41917916930521476</v>
      </c>
      <c r="U9" s="10">
        <f>3*'Proj 2018'!$K9/(819)</f>
        <v>0.43369963369963371</v>
      </c>
      <c r="V9" s="10">
        <f t="shared" si="1"/>
        <v>-1.1732549503024354</v>
      </c>
      <c r="W9" s="10">
        <f>(2*'Proj 36 2018'!G9)/24.9</f>
        <v>0.89959839357429716</v>
      </c>
      <c r="X9" s="10">
        <f t="shared" si="2"/>
        <v>0.92110356678668159</v>
      </c>
    </row>
    <row r="10" spans="1:26" x14ac:dyDescent="0.25">
      <c r="A10" s="14" t="s">
        <v>940</v>
      </c>
      <c r="B10" s="14" t="s">
        <v>51</v>
      </c>
      <c r="C10" s="14" t="s">
        <v>52</v>
      </c>
      <c r="D10" s="3">
        <f>VLOOKUP(B10, Table1[[Player]:['#NAME?]], 3, FALSE)+1</f>
        <v>27</v>
      </c>
      <c r="F10" s="10">
        <f>IF($C10="PG",('Proj 2018'!F10-AgeAdj!B$19)/AgeAdj!B$20,IF($C10="SG",('Proj 2018'!F10-AgeAdj!B$23)/AgeAdj!B$24,IF($C10="SF",('Proj 2018'!F10-AgeAdj!B$27)/AgeAdj!B$28,IF($C10="PF",('Proj 2018'!F10-AgeAdj!B$31)/AgeAdj!B$32,IF($C10="C",('Proj 2018'!F10-AgeAdj!B$35)/AgeAdj!B$36,"BAD")))))</f>
        <v>-0.30962531386964443</v>
      </c>
      <c r="G10" s="10">
        <f>IF($C10="PG",('Proj 2018'!G10-AgeAdj!C$19)/AgeAdj!C$20,IF($C10="SG",('Proj 2018'!G10-AgeAdj!C$23)/AgeAdj!C$24,IF($C10="SF",('Proj 2018'!G10-AgeAdj!C$27)/AgeAdj!C$28,IF($C10="PF",('Proj 2018'!G10-AgeAdj!C$31)/AgeAdj!C$32,IF($C10="C",('Proj 2018'!G10-AgeAdj!C$35)/AgeAdj!C$36,"BAD")))))</f>
        <v>-0.12069518553486652</v>
      </c>
      <c r="H10" s="10">
        <f>IF($C10="PG",('Proj 2018'!H10-AgeAdj!D$19)/AgeAdj!D$20,IF($C10="SG",('Proj 2018'!H10-AgeAdj!D$23)/AgeAdj!D$24,IF($C10="SF",('Proj 2018'!H10-AgeAdj!D$27)/AgeAdj!D$28,IF($C10="PF",('Proj 2018'!H10-AgeAdj!D$31)/AgeAdj!D$32,IF($C10="C",('Proj 2018'!H10-AgeAdj!D$35)/AgeAdj!D$36,"BAD")))))</f>
        <v>-0.98470837474056438</v>
      </c>
      <c r="I10" s="10">
        <f>IF($C10="PG",('Proj 2018'!I10-AgeAdj!E$19)/AgeAdj!E$20,IF($C10="SG",('Proj 2018'!I10-AgeAdj!E$23)/AgeAdj!E$24,IF($C10="SF",('Proj 2018'!I10-AgeAdj!E$27)/AgeAdj!E$28,IF($C10="PF",('Proj 2018'!I10-AgeAdj!E$31)/AgeAdj!E$32,IF($C10="C",('Proj 2018'!I10-AgeAdj!E$35)/AgeAdj!E$36,"BAD")))))</f>
        <v>0.16945985460698029</v>
      </c>
      <c r="J10" s="10">
        <f>IF($C10="PG",('Proj 2018'!J10-AgeAdj!F$19)/AgeAdj!F$20,IF($C10="SG",('Proj 2018'!J10-AgeAdj!F$23)/AgeAdj!F$24,IF($C10="SF",('Proj 2018'!J10-AgeAdj!F$27)/AgeAdj!F$28,IF($C10="PF",('Proj 2018'!J10-AgeAdj!F$31)/AgeAdj!F$32,IF($C10="C",('Proj 2018'!J10-AgeAdj!F$35)/AgeAdj!F$36,"BAD")))))</f>
        <v>-0.15296856531088027</v>
      </c>
      <c r="K10" s="10">
        <f>IF($C10="PG",('Proj 2018'!K10-AgeAdj!G$19)/AgeAdj!G$20,IF($C10="SG",('Proj 2018'!K10-AgeAdj!G$23)/AgeAdj!G$24,IF($C10="SF",('Proj 2018'!K10-AgeAdj!G$27)/AgeAdj!G$28,IF($C10="PF",('Proj 2018'!K10-AgeAdj!G$31)/AgeAdj!G$32,IF($C10="C",('Proj 2018'!K10-AgeAdj!G$35)/AgeAdj!G$36,"BAD")))))</f>
        <v>-1.2848398300907263E-2</v>
      </c>
      <c r="L10" s="17">
        <f>IF($C10="PG",('Proj 2018'!L10-AgeAdj!H$19)/AgeAdj!H$20,IF($C10="SG",('Proj 2018'!L10-AgeAdj!H$23)/AgeAdj!H$24,IF($C10="SF",('Proj 2018'!L10-AgeAdj!H$27)/AgeAdj!H$28,IF($C10="PF",('Proj 2018'!L10-AgeAdj!H$31)/AgeAdj!H$32,IF($C10="C",('Proj 2018'!L10-AgeAdj!H$35)/AgeAdj!H$36,"BAD")))))</f>
        <v>-0.5511401246148121</v>
      </c>
      <c r="M10" s="10">
        <f>IF($C10="PG",('Proj 2018'!M10-AgeAdj!I$19)/AgeAdj!I$20,IF($C10="SG",('Proj 2018'!M10-AgeAdj!I$23)/AgeAdj!I$24,IF($C10="SF",('Proj 2018'!M10-AgeAdj!I$27)/AgeAdj!I$28,IF($C10="PF",('Proj 2018'!M10-AgeAdj!I$31)/AgeAdj!I$32,IF($C10="C",('Proj 2018'!M10-AgeAdj!I$35)/AgeAdj!I$36,"BAD")))))</f>
        <v>1.7631052164521914</v>
      </c>
      <c r="N10" s="10">
        <f>IF($C10="PG",('Proj 2018'!N10-AgeAdj!J$19)/AgeAdj!J$20,IF($C10="SG",('Proj 2018'!N10-AgeAdj!J$23)/AgeAdj!J$24,IF($C10="SF",('Proj 2018'!N10-AgeAdj!J$27)/AgeAdj!J$28,IF($C10="PF",('Proj 2018'!N10-AgeAdj!J$31)/AgeAdj!J$32,IF($C10="C",('Proj 2018'!N10-AgeAdj!J$35)/AgeAdj!J$36,"BAD")))))</f>
        <v>-0.12584426273137211</v>
      </c>
      <c r="O10" s="10">
        <f>IF($C10="PG",('Proj 2018'!O10-AgeAdj!K$19)/AgeAdj!K$20,IF($C10="SG",('Proj 2018'!O10-AgeAdj!K$23)/AgeAdj!K$24,IF($C10="SF",('Proj 2018'!O10-AgeAdj!K$27)/AgeAdj!K$28,IF($C10="PF",('Proj 2018'!O10-AgeAdj!K$31)/AgeAdj!K$32,IF($C10="C",('Proj 2018'!O10-AgeAdj!K$35)/AgeAdj!K$36,"BAD")))))</f>
        <v>0.24356299153989475</v>
      </c>
      <c r="P10" s="10">
        <f>IF($C10="PG",('Proj 2018'!P10-AgeAdj!L$19)/AgeAdj!L$20,IF($C10="SG",('Proj 2018'!P10-AgeAdj!L$23)/AgeAdj!L$24,IF($C10="SF",('Proj 2018'!P10-AgeAdj!L$27)/AgeAdj!L$28,IF($C10="PF",('Proj 2018'!P10-AgeAdj!L$31)/AgeAdj!L$32,IF($C10="C",('Proj 2018'!P10-AgeAdj!L$35)/AgeAdj!L$36,"BAD")))))</f>
        <v>0.87922320624540939</v>
      </c>
      <c r="Q10" s="10">
        <f>-IF($C10="PG",('Proj 2018'!Q10-AgeAdj!M$19)/AgeAdj!M$20,IF($C10="SG",('Proj 2018'!Q10-AgeAdj!M$23)/AgeAdj!M$24,IF($C10="SF",('Proj 2018'!Q10-AgeAdj!M$27)/AgeAdj!M$28,IF($C10="PF",('Proj 2018'!Q10-AgeAdj!M$31)/AgeAdj!M$32,IF($C10="C",('Proj 2018'!Q10-AgeAdj!M$35)/AgeAdj!M$36,"BAD")))))</f>
        <v>-0.5075397869365067</v>
      </c>
      <c r="R10" s="10">
        <f>IF($C10="PG",('Proj 2018'!R10-AgeAdj!N$19)/AgeAdj!N$20,IF($C10="SG",('Proj 2018'!R10-AgeAdj!N$23)/AgeAdj!N$24,IF($C10="SF",('Proj 2018'!R10-AgeAdj!N$27)/AgeAdj!N$28,IF($C10="PF",('Proj 2018'!R10-AgeAdj!N$31)/AgeAdj!N$32,IF($C10="C",('Proj 2018'!R10-AgeAdj!N$35)/AgeAdj!N$36,"BAD")))))</f>
        <v>-0.22693931877581822</v>
      </c>
      <c r="S10" s="10">
        <f t="shared" si="0"/>
        <v>1.360331858805204</v>
      </c>
      <c r="U10" s="10">
        <f>3*'Proj 2018'!$K10/(819)</f>
        <v>0.61424501424501421</v>
      </c>
      <c r="V10" s="10">
        <f t="shared" si="1"/>
        <v>-0.33853507369502417</v>
      </c>
      <c r="W10" s="10">
        <f>(2*'Proj 36 2018'!G10)/24.9</f>
        <v>0.76305220883534142</v>
      </c>
      <c r="X10" s="10">
        <f t="shared" si="2"/>
        <v>-0.7513839004044468</v>
      </c>
    </row>
    <row r="11" spans="1:26" x14ac:dyDescent="0.25">
      <c r="A11" s="13" t="s">
        <v>917</v>
      </c>
      <c r="B11" s="13" t="s">
        <v>58</v>
      </c>
      <c r="C11" s="13" t="s">
        <v>52</v>
      </c>
      <c r="D11" s="3">
        <f>VLOOKUP(B11, Table1[[Player]:['#NAME?]], 3, FALSE)+1</f>
        <v>24</v>
      </c>
      <c r="F11" s="10">
        <f>IF($C11="PG",('Proj 2018'!F11-AgeAdj!B$19)/AgeAdj!B$20,IF($C11="SG",('Proj 2018'!F11-AgeAdj!B$23)/AgeAdj!B$24,IF($C11="SF",('Proj 2018'!F11-AgeAdj!B$27)/AgeAdj!B$28,IF($C11="PF",('Proj 2018'!F11-AgeAdj!B$31)/AgeAdj!B$32,IF($C11="C",('Proj 2018'!F11-AgeAdj!B$35)/AgeAdj!B$36,"BAD")))))</f>
        <v>-1.0476335162940373</v>
      </c>
      <c r="G11" s="10">
        <f>IF($C11="PG",('Proj 2018'!G11-AgeAdj!C$19)/AgeAdj!C$20,IF($C11="SG",('Proj 2018'!G11-AgeAdj!C$23)/AgeAdj!C$24,IF($C11="SF",('Proj 2018'!G11-AgeAdj!C$27)/AgeAdj!C$28,IF($C11="PF",('Proj 2018'!G11-AgeAdj!C$31)/AgeAdj!C$32,IF($C11="C",('Proj 2018'!G11-AgeAdj!C$35)/AgeAdj!C$36,"BAD")))))</f>
        <v>-1.1129179304441594</v>
      </c>
      <c r="H11" s="10">
        <f>IF($C11="PG",('Proj 2018'!H11-AgeAdj!D$19)/AgeAdj!D$20,IF($C11="SG",('Proj 2018'!H11-AgeAdj!D$23)/AgeAdj!D$24,IF($C11="SF",('Proj 2018'!H11-AgeAdj!D$27)/AgeAdj!D$28,IF($C11="PF",('Proj 2018'!H11-AgeAdj!D$31)/AgeAdj!D$32,IF($C11="C",('Proj 2018'!H11-AgeAdj!D$35)/AgeAdj!D$36,"BAD")))))</f>
        <v>-0.33564479112844992</v>
      </c>
      <c r="I11" s="10">
        <f>IF($C11="PG",('Proj 2018'!I11-AgeAdj!E$19)/AgeAdj!E$20,IF($C11="SG",('Proj 2018'!I11-AgeAdj!E$23)/AgeAdj!E$24,IF($C11="SF",('Proj 2018'!I11-AgeAdj!E$27)/AgeAdj!E$28,IF($C11="PF",('Proj 2018'!I11-AgeAdj!E$31)/AgeAdj!E$32,IF($C11="C",('Proj 2018'!I11-AgeAdj!E$35)/AgeAdj!E$36,"BAD")))))</f>
        <v>-0.94229716463544155</v>
      </c>
      <c r="J11" s="10">
        <f>IF($C11="PG",('Proj 2018'!J11-AgeAdj!F$19)/AgeAdj!F$20,IF($C11="SG",('Proj 2018'!J11-AgeAdj!F$23)/AgeAdj!F$24,IF($C11="SF",('Proj 2018'!J11-AgeAdj!F$27)/AgeAdj!F$28,IF($C11="PF",('Proj 2018'!J11-AgeAdj!F$31)/AgeAdj!F$32,IF($C11="C",('Proj 2018'!J11-AgeAdj!F$35)/AgeAdj!F$36,"BAD")))))</f>
        <v>-0.63934651148210819</v>
      </c>
      <c r="K11" s="10">
        <f>IF($C11="PG",('Proj 2018'!K11-AgeAdj!G$19)/AgeAdj!G$20,IF($C11="SG",('Proj 2018'!K11-AgeAdj!G$23)/AgeAdj!G$24,IF($C11="SF",('Proj 2018'!K11-AgeAdj!G$27)/AgeAdj!G$28,IF($C11="PF",('Proj 2018'!K11-AgeAdj!G$31)/AgeAdj!G$32,IF($C11="C",('Proj 2018'!K11-AgeAdj!G$35)/AgeAdj!G$36,"BAD")))))</f>
        <v>-0.68548655368132161</v>
      </c>
      <c r="L11" s="17">
        <f>IF($C11="PG",('Proj 2018'!L11-AgeAdj!H$19)/AgeAdj!H$20,IF($C11="SG",('Proj 2018'!L11-AgeAdj!H$23)/AgeAdj!H$24,IF($C11="SF",('Proj 2018'!L11-AgeAdj!H$27)/AgeAdj!H$28,IF($C11="PF",('Proj 2018'!L11-AgeAdj!H$31)/AgeAdj!H$32,IF($C11="C",('Proj 2018'!L11-AgeAdj!H$35)/AgeAdj!H$36,"BAD")))))</f>
        <v>0.35701650780297367</v>
      </c>
      <c r="M11" s="10">
        <f>IF($C11="PG",('Proj 2018'!M11-AgeAdj!I$19)/AgeAdj!I$20,IF($C11="SG",('Proj 2018'!M11-AgeAdj!I$23)/AgeAdj!I$24,IF($C11="SF",('Proj 2018'!M11-AgeAdj!I$27)/AgeAdj!I$28,IF($C11="PF",('Proj 2018'!M11-AgeAdj!I$31)/AgeAdj!I$32,IF($C11="C",('Proj 2018'!M11-AgeAdj!I$35)/AgeAdj!I$36,"BAD")))))</f>
        <v>-1.1797127976488397</v>
      </c>
      <c r="N11" s="10">
        <f>IF($C11="PG",('Proj 2018'!N11-AgeAdj!J$19)/AgeAdj!J$20,IF($C11="SG",('Proj 2018'!N11-AgeAdj!J$23)/AgeAdj!J$24,IF($C11="SF",('Proj 2018'!N11-AgeAdj!J$27)/AgeAdj!J$28,IF($C11="PF",('Proj 2018'!N11-AgeAdj!J$31)/AgeAdj!J$32,IF($C11="C",('Proj 2018'!N11-AgeAdj!J$35)/AgeAdj!J$36,"BAD")))))</f>
        <v>-0.91202417337140107</v>
      </c>
      <c r="O11" s="10">
        <f>IF($C11="PG",('Proj 2018'!O11-AgeAdj!K$19)/AgeAdj!K$20,IF($C11="SG",('Proj 2018'!O11-AgeAdj!K$23)/AgeAdj!K$24,IF($C11="SF",('Proj 2018'!O11-AgeAdj!K$27)/AgeAdj!K$28,IF($C11="PF",('Proj 2018'!O11-AgeAdj!K$31)/AgeAdj!K$32,IF($C11="C",('Proj 2018'!O11-AgeAdj!K$35)/AgeAdj!K$36,"BAD")))))</f>
        <v>-1.1888939427724319</v>
      </c>
      <c r="P11" s="10">
        <f>IF($C11="PG",('Proj 2018'!P11-AgeAdj!L$19)/AgeAdj!L$20,IF($C11="SG",('Proj 2018'!P11-AgeAdj!L$23)/AgeAdj!L$24,IF($C11="SF",('Proj 2018'!P11-AgeAdj!L$27)/AgeAdj!L$28,IF($C11="PF",('Proj 2018'!P11-AgeAdj!L$31)/AgeAdj!L$32,IF($C11="C",('Proj 2018'!P11-AgeAdj!L$35)/AgeAdj!L$36,"BAD")))))</f>
        <v>-0.73539234012126098</v>
      </c>
      <c r="Q11" s="10">
        <f>-IF($C11="PG",('Proj 2018'!Q11-AgeAdj!M$19)/AgeAdj!M$20,IF($C11="SG",('Proj 2018'!Q11-AgeAdj!M$23)/AgeAdj!M$24,IF($C11="SF",('Proj 2018'!Q11-AgeAdj!M$27)/AgeAdj!M$28,IF($C11="PF",('Proj 2018'!Q11-AgeAdj!M$31)/AgeAdj!M$32,IF($C11="C",('Proj 2018'!Q11-AgeAdj!M$35)/AgeAdj!M$36,"BAD")))))</f>
        <v>0.89198280330259705</v>
      </c>
      <c r="R11" s="10">
        <f>IF($C11="PG",('Proj 2018'!R11-AgeAdj!N$19)/AgeAdj!N$20,IF($C11="SG",('Proj 2018'!R11-AgeAdj!N$23)/AgeAdj!N$24,IF($C11="SF",('Proj 2018'!R11-AgeAdj!N$27)/AgeAdj!N$28,IF($C11="PF",('Proj 2018'!R11-AgeAdj!N$31)/AgeAdj!N$32,IF($C11="C",('Proj 2018'!R11-AgeAdj!N$35)/AgeAdj!N$36,"BAD")))))</f>
        <v>-0.99593545705047892</v>
      </c>
      <c r="S11" s="10">
        <f t="shared" si="0"/>
        <v>-5.9507894560227346</v>
      </c>
      <c r="U11" s="10">
        <f>3*'Proj 2018'!$K11/(819)</f>
        <v>0.24126984126984122</v>
      </c>
      <c r="V11" s="10">
        <f t="shared" si="1"/>
        <v>8.6137316168336489E-2</v>
      </c>
      <c r="W11" s="10">
        <f>(2*'Proj 36 2018'!G11)/24.9</f>
        <v>1.036144578313253</v>
      </c>
      <c r="X11" s="10">
        <f t="shared" si="2"/>
        <v>-0.34777653056682761</v>
      </c>
    </row>
    <row r="12" spans="1:26" x14ac:dyDescent="0.25">
      <c r="A12" s="14" t="s">
        <v>975</v>
      </c>
      <c r="B12" s="14" t="s">
        <v>60</v>
      </c>
      <c r="C12" s="14" t="s">
        <v>31</v>
      </c>
      <c r="D12" s="3">
        <f>VLOOKUP(B12, Table1[[Player]:['#NAME?]], 3, FALSE)+1</f>
        <v>24</v>
      </c>
      <c r="F12" s="10">
        <f>IF($C12="PG",('Proj 2018'!F12-AgeAdj!B$19)/AgeAdj!B$20,IF($C12="SG",('Proj 2018'!F12-AgeAdj!B$23)/AgeAdj!B$24,IF($C12="SF",('Proj 2018'!F12-AgeAdj!B$27)/AgeAdj!B$28,IF($C12="PF",('Proj 2018'!F12-AgeAdj!B$31)/AgeAdj!B$32,IF($C12="C",('Proj 2018'!F12-AgeAdj!B$35)/AgeAdj!B$36,"BAD")))))</f>
        <v>-1.1467886027951086</v>
      </c>
      <c r="G12" s="10">
        <f>IF($C12="PG",('Proj 2018'!G12-AgeAdj!C$19)/AgeAdj!C$20,IF($C12="SG",('Proj 2018'!G12-AgeAdj!C$23)/AgeAdj!C$24,IF($C12="SF",('Proj 2018'!G12-AgeAdj!C$27)/AgeAdj!C$28,IF($C12="PF",('Proj 2018'!G12-AgeAdj!C$31)/AgeAdj!C$32,IF($C12="C",('Proj 2018'!G12-AgeAdj!C$35)/AgeAdj!C$36,"BAD")))))</f>
        <v>-1.2446357528831302</v>
      </c>
      <c r="H12" s="10">
        <f>IF($C12="PG",('Proj 2018'!H12-AgeAdj!D$19)/AgeAdj!D$20,IF($C12="SG",('Proj 2018'!H12-AgeAdj!D$23)/AgeAdj!D$24,IF($C12="SF",('Proj 2018'!H12-AgeAdj!D$27)/AgeAdj!D$28,IF($C12="PF",('Proj 2018'!H12-AgeAdj!D$31)/AgeAdj!D$32,IF($C12="C",('Proj 2018'!H12-AgeAdj!D$35)/AgeAdj!D$36,"BAD")))))</f>
        <v>0.5283904059114708</v>
      </c>
      <c r="I12" s="10">
        <f>IF($C12="PG",('Proj 2018'!I12-AgeAdj!E$19)/AgeAdj!E$20,IF($C12="SG",('Proj 2018'!I12-AgeAdj!E$23)/AgeAdj!E$24,IF($C12="SF",('Proj 2018'!I12-AgeAdj!E$27)/AgeAdj!E$28,IF($C12="PF",('Proj 2018'!I12-AgeAdj!E$31)/AgeAdj!E$32,IF($C12="C",('Proj 2018'!I12-AgeAdj!E$35)/AgeAdj!E$36,"BAD")))))</f>
        <v>-1.5629563532001245</v>
      </c>
      <c r="J12" s="10">
        <f>IF($C12="PG",('Proj 2018'!J12-AgeAdj!F$19)/AgeAdj!F$20,IF($C12="SG",('Proj 2018'!J12-AgeAdj!F$23)/AgeAdj!F$24,IF($C12="SF",('Proj 2018'!J12-AgeAdj!F$27)/AgeAdj!F$28,IF($C12="PF",('Proj 2018'!J12-AgeAdj!F$31)/AgeAdj!F$32,IF($C12="C",('Proj 2018'!J12-AgeAdj!F$35)/AgeAdj!F$36,"BAD")))))</f>
        <v>-0.66160154379064029</v>
      </c>
      <c r="K12" s="10">
        <f>IF($C12="PG",('Proj 2018'!K12-AgeAdj!G$19)/AgeAdj!G$20,IF($C12="SG",('Proj 2018'!K12-AgeAdj!G$23)/AgeAdj!G$24,IF($C12="SF",('Proj 2018'!K12-AgeAdj!G$27)/AgeAdj!G$28,IF($C12="PF",('Proj 2018'!K12-AgeAdj!G$31)/AgeAdj!G$32,IF($C12="C",('Proj 2018'!K12-AgeAdj!G$35)/AgeAdj!G$36,"BAD")))))</f>
        <v>-0.68467914932392571</v>
      </c>
      <c r="L12" s="17">
        <f>IF($C12="PG",('Proj 2018'!L12-AgeAdj!H$19)/AgeAdj!H$20,IF($C12="SG",('Proj 2018'!L12-AgeAdj!H$23)/AgeAdj!H$24,IF($C12="SF",('Proj 2018'!L12-AgeAdj!H$27)/AgeAdj!H$28,IF($C12="PF",('Proj 2018'!L12-AgeAdj!H$31)/AgeAdj!H$32,IF($C12="C",('Proj 2018'!L12-AgeAdj!H$35)/AgeAdj!H$36,"BAD")))))</f>
        <v>-0.1839151509077718</v>
      </c>
      <c r="M12" s="10">
        <f>IF($C12="PG",('Proj 2018'!M12-AgeAdj!I$19)/AgeAdj!I$20,IF($C12="SG",('Proj 2018'!M12-AgeAdj!I$23)/AgeAdj!I$24,IF($C12="SF",('Proj 2018'!M12-AgeAdj!I$27)/AgeAdj!I$28,IF($C12="PF",('Proj 2018'!M12-AgeAdj!I$31)/AgeAdj!I$32,IF($C12="C",('Proj 2018'!M12-AgeAdj!I$35)/AgeAdj!I$36,"BAD")))))</f>
        <v>0.18679761365958128</v>
      </c>
      <c r="N12" s="10">
        <f>IF($C12="PG",('Proj 2018'!N12-AgeAdj!J$19)/AgeAdj!J$20,IF($C12="SG",('Proj 2018'!N12-AgeAdj!J$23)/AgeAdj!J$24,IF($C12="SF",('Proj 2018'!N12-AgeAdj!J$27)/AgeAdj!J$28,IF($C12="PF",('Proj 2018'!N12-AgeAdj!J$31)/AgeAdj!J$32,IF($C12="C",('Proj 2018'!N12-AgeAdj!J$35)/AgeAdj!J$36,"BAD")))))</f>
        <v>-0.62130777955489558</v>
      </c>
      <c r="O12" s="10">
        <f>IF($C12="PG",('Proj 2018'!O12-AgeAdj!K$19)/AgeAdj!K$20,IF($C12="SG",('Proj 2018'!O12-AgeAdj!K$23)/AgeAdj!K$24,IF($C12="SF",('Proj 2018'!O12-AgeAdj!K$27)/AgeAdj!K$28,IF($C12="PF",('Proj 2018'!O12-AgeAdj!K$31)/AgeAdj!K$32,IF($C12="C",('Proj 2018'!O12-AgeAdj!K$35)/AgeAdj!K$36,"BAD")))))</f>
        <v>-4.6215070231377484E-2</v>
      </c>
      <c r="P12" s="10">
        <f>IF($C12="PG",('Proj 2018'!P12-AgeAdj!L$19)/AgeAdj!L$20,IF($C12="SG",('Proj 2018'!P12-AgeAdj!L$23)/AgeAdj!L$24,IF($C12="SF",('Proj 2018'!P12-AgeAdj!L$27)/AgeAdj!L$28,IF($C12="PF",('Proj 2018'!P12-AgeAdj!L$31)/AgeAdj!L$32,IF($C12="C",('Proj 2018'!P12-AgeAdj!L$35)/AgeAdj!L$36,"BAD")))))</f>
        <v>0.78598893230384137</v>
      </c>
      <c r="Q12" s="10">
        <f>-IF($C12="PG",('Proj 2018'!Q12-AgeAdj!M$19)/AgeAdj!M$20,IF($C12="SG",('Proj 2018'!Q12-AgeAdj!M$23)/AgeAdj!M$24,IF($C12="SF",('Proj 2018'!Q12-AgeAdj!M$27)/AgeAdj!M$28,IF($C12="PF",('Proj 2018'!Q12-AgeAdj!M$31)/AgeAdj!M$32,IF($C12="C",('Proj 2018'!Q12-AgeAdj!M$35)/AgeAdj!M$36,"BAD")))))</f>
        <v>0.94362050777362239</v>
      </c>
      <c r="R12" s="10">
        <f>IF($C12="PG",('Proj 2018'!R12-AgeAdj!N$19)/AgeAdj!N$20,IF($C12="SG",('Proj 2018'!R12-AgeAdj!N$23)/AgeAdj!N$24,IF($C12="SF",('Proj 2018'!R12-AgeAdj!N$27)/AgeAdj!N$28,IF($C12="PF",('Proj 2018'!R12-AgeAdj!N$31)/AgeAdj!N$32,IF($C12="C",('Proj 2018'!R12-AgeAdj!N$35)/AgeAdj!N$36,"BAD")))))</f>
        <v>-1.1799247394146004</v>
      </c>
      <c r="S12" s="10">
        <f t="shared" si="0"/>
        <v>-2.2864167122656309</v>
      </c>
      <c r="U12" s="10">
        <f>3*'Proj 2018'!$K12/(819)</f>
        <v>0.22222222222222221</v>
      </c>
      <c r="V12" s="10">
        <f t="shared" si="1"/>
        <v>-4.0870033535060399E-2</v>
      </c>
      <c r="W12" s="10">
        <f>(2*'Proj 36 2018'!G12)/24.9</f>
        <v>0.59437751004016071</v>
      </c>
      <c r="X12" s="10">
        <f t="shared" si="2"/>
        <v>0.31406337379476984</v>
      </c>
    </row>
    <row r="13" spans="1:26" x14ac:dyDescent="0.25">
      <c r="A13" s="13" t="s">
        <v>740</v>
      </c>
      <c r="B13" s="13" t="s">
        <v>61</v>
      </c>
      <c r="C13" s="13" t="s">
        <v>27</v>
      </c>
      <c r="D13" s="3">
        <f>VLOOKUP(B13, Table1[[Player]:['#NAME?]], 3, FALSE)+1</f>
        <v>29</v>
      </c>
      <c r="F13" s="10">
        <f>IF($C13="PG",('Proj 2018'!F13-AgeAdj!B$19)/AgeAdj!B$20,IF($C13="SG",('Proj 2018'!F13-AgeAdj!B$23)/AgeAdj!B$24,IF($C13="SF",('Proj 2018'!F13-AgeAdj!B$27)/AgeAdj!B$28,IF($C13="PF",('Proj 2018'!F13-AgeAdj!B$31)/AgeAdj!B$32,IF($C13="C",('Proj 2018'!F13-AgeAdj!B$35)/AgeAdj!B$36,"BAD")))))</f>
        <v>0.40727541265449974</v>
      </c>
      <c r="G13" s="10">
        <f>IF($C13="PG",('Proj 2018'!G13-AgeAdj!C$19)/AgeAdj!C$20,IF($C13="SG",('Proj 2018'!G13-AgeAdj!C$23)/AgeAdj!C$24,IF($C13="SF",('Proj 2018'!G13-AgeAdj!C$27)/AgeAdj!C$28,IF($C13="PF",('Proj 2018'!G13-AgeAdj!C$31)/AgeAdj!C$32,IF($C13="C",('Proj 2018'!G13-AgeAdj!C$35)/AgeAdj!C$36,"BAD")))))</f>
        <v>0.65305735596061454</v>
      </c>
      <c r="H13" s="10">
        <f>IF($C13="PG",('Proj 2018'!H13-AgeAdj!D$19)/AgeAdj!D$20,IF($C13="SG",('Proj 2018'!H13-AgeAdj!D$23)/AgeAdj!D$24,IF($C13="SF",('Proj 2018'!H13-AgeAdj!D$27)/AgeAdj!D$28,IF($C13="PF",('Proj 2018'!H13-AgeAdj!D$31)/AgeAdj!D$32,IF($C13="C",('Proj 2018'!H13-AgeAdj!D$35)/AgeAdj!D$36,"BAD")))))</f>
        <v>-0.77137284877324186</v>
      </c>
      <c r="I13" s="10">
        <f>IF($C13="PG",('Proj 2018'!I13-AgeAdj!E$19)/AgeAdj!E$20,IF($C13="SG",('Proj 2018'!I13-AgeAdj!E$23)/AgeAdj!E$24,IF($C13="SF",('Proj 2018'!I13-AgeAdj!E$27)/AgeAdj!E$28,IF($C13="PF",('Proj 2018'!I13-AgeAdj!E$31)/AgeAdj!E$32,IF($C13="C",('Proj 2018'!I13-AgeAdj!E$35)/AgeAdj!E$36,"BAD")))))</f>
        <v>3.0747547659295575</v>
      </c>
      <c r="J13" s="10">
        <f>IF($C13="PG",('Proj 2018'!J13-AgeAdj!F$19)/AgeAdj!F$20,IF($C13="SG",('Proj 2018'!J13-AgeAdj!F$23)/AgeAdj!F$24,IF($C13="SF",('Proj 2018'!J13-AgeAdj!F$27)/AgeAdj!F$28,IF($C13="PF",('Proj 2018'!J13-AgeAdj!F$31)/AgeAdj!F$32,IF($C13="C",('Proj 2018'!J13-AgeAdj!F$35)/AgeAdj!F$36,"BAD")))))</f>
        <v>0.27048700547888527</v>
      </c>
      <c r="K13" s="10">
        <f>IF($C13="PG",('Proj 2018'!K13-AgeAdj!G$19)/AgeAdj!G$20,IF($C13="SG",('Proj 2018'!K13-AgeAdj!G$23)/AgeAdj!G$24,IF($C13="SF",('Proj 2018'!K13-AgeAdj!G$27)/AgeAdj!G$28,IF($C13="PF",('Proj 2018'!K13-AgeAdj!G$31)/AgeAdj!G$32,IF($C13="C",('Proj 2018'!K13-AgeAdj!G$35)/AgeAdj!G$36,"BAD")))))</f>
        <v>0.11112388708944683</v>
      </c>
      <c r="L13" s="17">
        <f>IF($C13="PG",('Proj 2018'!L13-AgeAdj!H$19)/AgeAdj!H$20,IF($C13="SG",('Proj 2018'!L13-AgeAdj!H$23)/AgeAdj!H$24,IF($C13="SF",('Proj 2018'!L13-AgeAdj!H$27)/AgeAdj!H$28,IF($C13="PF",('Proj 2018'!L13-AgeAdj!H$31)/AgeAdj!H$32,IF($C13="C",('Proj 2018'!L13-AgeAdj!H$35)/AgeAdj!H$36,"BAD")))))</f>
        <v>1.1961422028259192</v>
      </c>
      <c r="M13" s="10">
        <f>IF($C13="PG",('Proj 2018'!M13-AgeAdj!I$19)/AgeAdj!I$20,IF($C13="SG",('Proj 2018'!M13-AgeAdj!I$23)/AgeAdj!I$24,IF($C13="SF",('Proj 2018'!M13-AgeAdj!I$27)/AgeAdj!I$28,IF($C13="PF",('Proj 2018'!M13-AgeAdj!I$31)/AgeAdj!I$32,IF($C13="C",('Proj 2018'!M13-AgeAdj!I$35)/AgeAdj!I$36,"BAD")))))</f>
        <v>-0.19908526503829702</v>
      </c>
      <c r="N13" s="10">
        <f>IF($C13="PG",('Proj 2018'!N13-AgeAdj!J$19)/AgeAdj!J$20,IF($C13="SG",('Proj 2018'!N13-AgeAdj!J$23)/AgeAdj!J$24,IF($C13="SF",('Proj 2018'!N13-AgeAdj!J$27)/AgeAdj!J$28,IF($C13="PF",('Proj 2018'!N13-AgeAdj!J$31)/AgeAdj!J$32,IF($C13="C",('Proj 2018'!N13-AgeAdj!J$35)/AgeAdj!J$36,"BAD")))))</f>
        <v>-0.35802104677405944</v>
      </c>
      <c r="O13" s="10">
        <f>IF($C13="PG",('Proj 2018'!O13-AgeAdj!K$19)/AgeAdj!K$20,IF($C13="SG",('Proj 2018'!O13-AgeAdj!K$23)/AgeAdj!K$24,IF($C13="SF",('Proj 2018'!O13-AgeAdj!K$27)/AgeAdj!K$28,IF($C13="PF",('Proj 2018'!O13-AgeAdj!K$31)/AgeAdj!K$32,IF($C13="C",('Proj 2018'!O13-AgeAdj!K$35)/AgeAdj!K$36,"BAD")))))</f>
        <v>-0.57639010861615203</v>
      </c>
      <c r="P13" s="10">
        <f>IF($C13="PG",('Proj 2018'!P13-AgeAdj!L$19)/AgeAdj!L$20,IF($C13="SG",('Proj 2018'!P13-AgeAdj!L$23)/AgeAdj!L$24,IF($C13="SF",('Proj 2018'!P13-AgeAdj!L$27)/AgeAdj!L$28,IF($C13="PF",('Proj 2018'!P13-AgeAdj!L$31)/AgeAdj!L$32,IF($C13="C",('Proj 2018'!P13-AgeAdj!L$35)/AgeAdj!L$36,"BAD")))))</f>
        <v>-0.85795380176636071</v>
      </c>
      <c r="Q13" s="10">
        <f>-IF($C13="PG",('Proj 2018'!Q13-AgeAdj!M$19)/AgeAdj!M$20,IF($C13="SG",('Proj 2018'!Q13-AgeAdj!M$23)/AgeAdj!M$24,IF($C13="SF",('Proj 2018'!Q13-AgeAdj!M$27)/AgeAdj!M$28,IF($C13="PF",('Proj 2018'!Q13-AgeAdj!M$31)/AgeAdj!M$32,IF($C13="C",('Proj 2018'!Q13-AgeAdj!M$35)/AgeAdj!M$36,"BAD")))))</f>
        <v>0.57979100460308919</v>
      </c>
      <c r="R13" s="10">
        <f>IF($C13="PG",('Proj 2018'!R13-AgeAdj!N$19)/AgeAdj!N$20,IF($C13="SG",('Proj 2018'!R13-AgeAdj!N$23)/AgeAdj!N$24,IF($C13="SF",('Proj 2018'!R13-AgeAdj!N$27)/AgeAdj!N$28,IF($C13="PF",('Proj 2018'!R13-AgeAdj!N$31)/AgeAdj!N$32,IF($C13="C",('Proj 2018'!R13-AgeAdj!N$35)/AgeAdj!N$36,"BAD")))))</f>
        <v>0.74473441050047995</v>
      </c>
      <c r="S13" s="10">
        <f t="shared" si="0"/>
        <v>3.0023052573896272</v>
      </c>
      <c r="U13" s="10">
        <f>3*'Proj 2018'!$K13/(819)</f>
        <v>0.54814814814814816</v>
      </c>
      <c r="V13" s="10">
        <f t="shared" si="1"/>
        <v>0.65566313340087423</v>
      </c>
      <c r="W13" s="10">
        <f>(2*'Proj 36 2018'!G13)/24.9</f>
        <v>1.0602409638554218</v>
      </c>
      <c r="X13" s="10">
        <f t="shared" si="2"/>
        <v>-0.81784109267524441</v>
      </c>
    </row>
    <row r="14" spans="1:26" x14ac:dyDescent="0.25">
      <c r="A14" s="14" t="s">
        <v>819</v>
      </c>
      <c r="B14" s="14" t="s">
        <v>63</v>
      </c>
      <c r="C14" s="14" t="s">
        <v>52</v>
      </c>
      <c r="D14" s="3">
        <f>VLOOKUP(B14, Table1[[Player]:['#NAME?]], 3, FALSE)+1</f>
        <v>23</v>
      </c>
      <c r="F14" s="10">
        <f>IF($C14="PG",('Proj 2018'!F14-AgeAdj!B$19)/AgeAdj!B$20,IF($C14="SG",('Proj 2018'!F14-AgeAdj!B$23)/AgeAdj!B$24,IF($C14="SF",('Proj 2018'!F14-AgeAdj!B$27)/AgeAdj!B$28,IF($C14="PF",('Proj 2018'!F14-AgeAdj!B$31)/AgeAdj!B$32,IF($C14="C",('Proj 2018'!F14-AgeAdj!B$35)/AgeAdj!B$36,"BAD")))))</f>
        <v>2.1793906450769369</v>
      </c>
      <c r="G14" s="10">
        <f>IF($C14="PG",('Proj 2018'!G14-AgeAdj!C$19)/AgeAdj!C$20,IF($C14="SG",('Proj 2018'!G14-AgeAdj!C$23)/AgeAdj!C$24,IF($C14="SF",('Proj 2018'!G14-AgeAdj!C$27)/AgeAdj!C$28,IF($C14="PF",('Proj 2018'!G14-AgeAdj!C$31)/AgeAdj!C$32,IF($C14="C",('Proj 2018'!G14-AgeAdj!C$35)/AgeAdj!C$36,"BAD")))))</f>
        <v>1.8079156277660287</v>
      </c>
      <c r="H14" s="10">
        <f>IF($C14="PG",('Proj 2018'!H14-AgeAdj!D$19)/AgeAdj!D$20,IF($C14="SG",('Proj 2018'!H14-AgeAdj!D$23)/AgeAdj!D$24,IF($C14="SF",('Proj 2018'!H14-AgeAdj!D$27)/AgeAdj!D$28,IF($C14="PF",('Proj 2018'!H14-AgeAdj!D$31)/AgeAdj!D$32,IF($C14="C",('Proj 2018'!H14-AgeAdj!D$35)/AgeAdj!D$36,"BAD")))))</f>
        <v>1.695296099528814</v>
      </c>
      <c r="I14" s="10">
        <f>IF($C14="PG",('Proj 2018'!I14-AgeAdj!E$19)/AgeAdj!E$20,IF($C14="SG",('Proj 2018'!I14-AgeAdj!E$23)/AgeAdj!E$24,IF($C14="SF",('Proj 2018'!I14-AgeAdj!E$27)/AgeAdj!E$28,IF($C14="PF",('Proj 2018'!I14-AgeAdj!E$31)/AgeAdj!E$32,IF($C14="C",('Proj 2018'!I14-AgeAdj!E$35)/AgeAdj!E$36,"BAD")))))</f>
        <v>-0.58791609597623062</v>
      </c>
      <c r="J14" s="10">
        <f>IF($C14="PG",('Proj 2018'!J14-AgeAdj!F$19)/AgeAdj!F$20,IF($C14="SG",('Proj 2018'!J14-AgeAdj!F$23)/AgeAdj!F$24,IF($C14="SF",('Proj 2018'!J14-AgeAdj!F$27)/AgeAdj!F$28,IF($C14="PF",('Proj 2018'!J14-AgeAdj!F$31)/AgeAdj!F$32,IF($C14="C",('Proj 2018'!J14-AgeAdj!F$35)/AgeAdj!F$36,"BAD")))))</f>
        <v>2.6352426459807181</v>
      </c>
      <c r="K14" s="10">
        <f>IF($C14="PG",('Proj 2018'!K14-AgeAdj!G$19)/AgeAdj!G$20,IF($C14="SG",('Proj 2018'!K14-AgeAdj!G$23)/AgeAdj!G$24,IF($C14="SF",('Proj 2018'!K14-AgeAdj!G$27)/AgeAdj!G$28,IF($C14="PF",('Proj 2018'!K14-AgeAdj!G$31)/AgeAdj!G$32,IF($C14="C",('Proj 2018'!K14-AgeAdj!G$35)/AgeAdj!G$36,"BAD")))))</f>
        <v>2.8469647629749231</v>
      </c>
      <c r="L14" s="17">
        <f>IF($C14="PG",('Proj 2018'!L14-AgeAdj!H$19)/AgeAdj!H$20,IF($C14="SG",('Proj 2018'!L14-AgeAdj!H$23)/AgeAdj!H$24,IF($C14="SF",('Proj 2018'!L14-AgeAdj!H$27)/AgeAdj!H$28,IF($C14="PF",('Proj 2018'!L14-AgeAdj!H$31)/AgeAdj!H$32,IF($C14="C",('Proj 2018'!L14-AgeAdj!H$35)/AgeAdj!H$36,"BAD")))))</f>
        <v>0.13264839861740307</v>
      </c>
      <c r="M14" s="10">
        <f>IF($C14="PG",('Proj 2018'!M14-AgeAdj!I$19)/AgeAdj!I$20,IF($C14="SG",('Proj 2018'!M14-AgeAdj!I$23)/AgeAdj!I$24,IF($C14="SF",('Proj 2018'!M14-AgeAdj!I$27)/AgeAdj!I$28,IF($C14="PF",('Proj 2018'!M14-AgeAdj!I$31)/AgeAdj!I$32,IF($C14="C",('Proj 2018'!M14-AgeAdj!I$35)/AgeAdj!I$36,"BAD")))))</f>
        <v>2.7520749787256911</v>
      </c>
      <c r="N14" s="10">
        <f>IF($C14="PG",('Proj 2018'!N14-AgeAdj!J$19)/AgeAdj!J$20,IF($C14="SG",('Proj 2018'!N14-AgeAdj!J$23)/AgeAdj!J$24,IF($C14="SF",('Proj 2018'!N14-AgeAdj!J$27)/AgeAdj!J$28,IF($C14="PF",('Proj 2018'!N14-AgeAdj!J$31)/AgeAdj!J$32,IF($C14="C",('Proj 2018'!N14-AgeAdj!J$35)/AgeAdj!J$36,"BAD")))))</f>
        <v>2.6734631724160192</v>
      </c>
      <c r="O14" s="10">
        <f>IF($C14="PG",('Proj 2018'!O14-AgeAdj!K$19)/AgeAdj!K$20,IF($C14="SG",('Proj 2018'!O14-AgeAdj!K$23)/AgeAdj!K$24,IF($C14="SF",('Proj 2018'!O14-AgeAdj!K$27)/AgeAdj!K$28,IF($C14="PF",('Proj 2018'!O14-AgeAdj!K$31)/AgeAdj!K$32,IF($C14="C",('Proj 2018'!O14-AgeAdj!K$35)/AgeAdj!K$36,"BAD")))))</f>
        <v>1.9471769173343201</v>
      </c>
      <c r="P14" s="10">
        <f>IF($C14="PG",('Proj 2018'!P14-AgeAdj!L$19)/AgeAdj!L$20,IF($C14="SG",('Proj 2018'!P14-AgeAdj!L$23)/AgeAdj!L$24,IF($C14="SF",('Proj 2018'!P14-AgeAdj!L$27)/AgeAdj!L$28,IF($C14="PF",('Proj 2018'!P14-AgeAdj!L$31)/AgeAdj!L$32,IF($C14="C",('Proj 2018'!P14-AgeAdj!L$35)/AgeAdj!L$36,"BAD")))))</f>
        <v>4.5246720335968131</v>
      </c>
      <c r="Q14" s="10">
        <f>-IF($C14="PG",('Proj 2018'!Q14-AgeAdj!M$19)/AgeAdj!M$20,IF($C14="SG",('Proj 2018'!Q14-AgeAdj!M$23)/AgeAdj!M$24,IF($C14="SF",('Proj 2018'!Q14-AgeAdj!M$27)/AgeAdj!M$28,IF($C14="PF",('Proj 2018'!Q14-AgeAdj!M$31)/AgeAdj!M$32,IF($C14="C",('Proj 2018'!Q14-AgeAdj!M$35)/AgeAdj!M$36,"BAD")))))</f>
        <v>-2.5882646603454482</v>
      </c>
      <c r="R14" s="10">
        <f>IF($C14="PG",('Proj 2018'!R14-AgeAdj!N$19)/AgeAdj!N$20,IF($C14="SG",('Proj 2018'!R14-AgeAdj!N$23)/AgeAdj!N$24,IF($C14="SF",('Proj 2018'!R14-AgeAdj!N$27)/AgeAdj!N$28,IF($C14="PF",('Proj 2018'!R14-AgeAdj!N$31)/AgeAdj!N$32,IF($C14="C",('Proj 2018'!R14-AgeAdj!N$35)/AgeAdj!N$36,"BAD")))))</f>
        <v>2.1486948724722557</v>
      </c>
      <c r="S14" s="10">
        <f t="shared" si="0"/>
        <v>14.111313662667003</v>
      </c>
      <c r="U14" s="10">
        <f>3*'Proj 2018'!$K14/(819)</f>
        <v>2.2000000000000002</v>
      </c>
      <c r="V14" s="10">
        <f t="shared" si="1"/>
        <v>0.29182647695828678</v>
      </c>
      <c r="W14" s="10">
        <f>(2*'Proj 36 2018'!G14)/24.9</f>
        <v>1.2771084337349399</v>
      </c>
      <c r="X14" s="10">
        <f t="shared" si="2"/>
        <v>2.1650769463861965</v>
      </c>
    </row>
    <row r="15" spans="1:26" x14ac:dyDescent="0.25">
      <c r="A15" s="13" t="s">
        <v>879</v>
      </c>
      <c r="B15" s="13" t="s">
        <v>65</v>
      </c>
      <c r="C15" s="13" t="s">
        <v>52</v>
      </c>
      <c r="D15" s="3">
        <f>VLOOKUP(B15, Table1[[Player]:['#NAME?]], 3, FALSE)+1</f>
        <v>33</v>
      </c>
      <c r="F15" s="10">
        <f>IF($C15="PG",('Proj 2018'!F15-AgeAdj!B$19)/AgeAdj!B$20,IF($C15="SG",('Proj 2018'!F15-AgeAdj!B$23)/AgeAdj!B$24,IF($C15="SF",('Proj 2018'!F15-AgeAdj!B$27)/AgeAdj!B$28,IF($C15="PF",('Proj 2018'!F15-AgeAdj!B$31)/AgeAdj!B$32,IF($C15="C",('Proj 2018'!F15-AgeAdj!B$35)/AgeAdj!B$36,"BAD")))))</f>
        <v>1.674352206103771</v>
      </c>
      <c r="G15" s="10">
        <f>IF($C15="PG",('Proj 2018'!G15-AgeAdj!C$19)/AgeAdj!C$20,IF($C15="SG",('Proj 2018'!G15-AgeAdj!C$23)/AgeAdj!C$24,IF($C15="SF",('Proj 2018'!G15-AgeAdj!C$27)/AgeAdj!C$28,IF($C15="PF",('Proj 2018'!G15-AgeAdj!C$31)/AgeAdj!C$32,IF($C15="C",('Proj 2018'!G15-AgeAdj!C$35)/AgeAdj!C$36,"BAD")))))</f>
        <v>1.9803039943729641</v>
      </c>
      <c r="H15" s="10">
        <f>IF($C15="PG",('Proj 2018'!H15-AgeAdj!D$19)/AgeAdj!D$20,IF($C15="SG",('Proj 2018'!H15-AgeAdj!D$23)/AgeAdj!D$24,IF($C15="SF",('Proj 2018'!H15-AgeAdj!D$27)/AgeAdj!D$28,IF($C15="PF",('Proj 2018'!H15-AgeAdj!D$31)/AgeAdj!D$32,IF($C15="C",('Proj 2018'!H15-AgeAdj!D$35)/AgeAdj!D$36,"BAD")))))</f>
        <v>-0.14720697653138407</v>
      </c>
      <c r="I15" s="10">
        <f>IF($C15="PG",('Proj 2018'!I15-AgeAdj!E$19)/AgeAdj!E$20,IF($C15="SG",('Proj 2018'!I15-AgeAdj!E$23)/AgeAdj!E$24,IF($C15="SF",('Proj 2018'!I15-AgeAdj!E$27)/AgeAdj!E$28,IF($C15="PF",('Proj 2018'!I15-AgeAdj!E$31)/AgeAdj!E$32,IF($C15="C",('Proj 2018'!I15-AgeAdj!E$35)/AgeAdj!E$36,"BAD")))))</f>
        <v>1.2889405638073601</v>
      </c>
      <c r="J15" s="10">
        <f>IF($C15="PG",('Proj 2018'!J15-AgeAdj!F$19)/AgeAdj!F$20,IF($C15="SG",('Proj 2018'!J15-AgeAdj!F$23)/AgeAdj!F$24,IF($C15="SF",('Proj 2018'!J15-AgeAdj!F$27)/AgeAdj!F$28,IF($C15="PF",('Proj 2018'!J15-AgeAdj!F$31)/AgeAdj!F$32,IF($C15="C",('Proj 2018'!J15-AgeAdj!F$35)/AgeAdj!F$36,"BAD")))))</f>
        <v>1.1852923507772259</v>
      </c>
      <c r="K15" s="10">
        <f>IF($C15="PG",('Proj 2018'!K15-AgeAdj!G$19)/AgeAdj!G$20,IF($C15="SG",('Proj 2018'!K15-AgeAdj!G$23)/AgeAdj!G$24,IF($C15="SF",('Proj 2018'!K15-AgeAdj!G$27)/AgeAdj!G$28,IF($C15="PF",('Proj 2018'!K15-AgeAdj!G$31)/AgeAdj!G$32,IF($C15="C",('Proj 2018'!K15-AgeAdj!G$35)/AgeAdj!G$36,"BAD")))))</f>
        <v>1.1465789590091136</v>
      </c>
      <c r="L15" s="17">
        <f>IF($C15="PG",('Proj 2018'!L15-AgeAdj!H$19)/AgeAdj!H$20,IF($C15="SG",('Proj 2018'!L15-AgeAdj!H$23)/AgeAdj!H$24,IF($C15="SF",('Proj 2018'!L15-AgeAdj!H$27)/AgeAdj!H$28,IF($C15="PF",('Proj 2018'!L15-AgeAdj!H$31)/AgeAdj!H$32,IF($C15="C",('Proj 2018'!L15-AgeAdj!H$35)/AgeAdj!H$36,"BAD")))))</f>
        <v>0.80575272617411375</v>
      </c>
      <c r="M15" s="10">
        <f>IF($C15="PG",('Proj 2018'!M15-AgeAdj!I$19)/AgeAdj!I$20,IF($C15="SG",('Proj 2018'!M15-AgeAdj!I$23)/AgeAdj!I$24,IF($C15="SF",('Proj 2018'!M15-AgeAdj!I$27)/AgeAdj!I$28,IF($C15="PF",('Proj 2018'!M15-AgeAdj!I$31)/AgeAdj!I$32,IF($C15="C",('Proj 2018'!M15-AgeAdj!I$35)/AgeAdj!I$36,"BAD")))))</f>
        <v>0.78410954797974586</v>
      </c>
      <c r="N15" s="10">
        <f>IF($C15="PG",('Proj 2018'!N15-AgeAdj!J$19)/AgeAdj!J$20,IF($C15="SG",('Proj 2018'!N15-AgeAdj!J$23)/AgeAdj!J$24,IF($C15="SF",('Proj 2018'!N15-AgeAdj!J$27)/AgeAdj!J$28,IF($C15="PF",('Proj 2018'!N15-AgeAdj!J$31)/AgeAdj!J$32,IF($C15="C",('Proj 2018'!N15-AgeAdj!J$35)/AgeAdj!J$36,"BAD")))))</f>
        <v>0.58228093825452931</v>
      </c>
      <c r="O15" s="10">
        <f>IF($C15="PG",('Proj 2018'!O15-AgeAdj!K$19)/AgeAdj!K$20,IF($C15="SG",('Proj 2018'!O15-AgeAdj!K$23)/AgeAdj!K$24,IF($C15="SF",('Proj 2018'!O15-AgeAdj!K$27)/AgeAdj!K$28,IF($C15="PF",('Proj 2018'!O15-AgeAdj!K$31)/AgeAdj!K$32,IF($C15="C",('Proj 2018'!O15-AgeAdj!K$35)/AgeAdj!K$36,"BAD")))))</f>
        <v>-0.10613602506115592</v>
      </c>
      <c r="P15" s="10">
        <f>IF($C15="PG",('Proj 2018'!P15-AgeAdj!L$19)/AgeAdj!L$20,IF($C15="SG",('Proj 2018'!P15-AgeAdj!L$23)/AgeAdj!L$24,IF($C15="SF",('Proj 2018'!P15-AgeAdj!L$27)/AgeAdj!L$28,IF($C15="PF",('Proj 2018'!P15-AgeAdj!L$31)/AgeAdj!L$32,IF($C15="C",('Proj 2018'!P15-AgeAdj!L$35)/AgeAdj!L$36,"BAD")))))</f>
        <v>7.1271133163284553E-2</v>
      </c>
      <c r="Q15" s="10">
        <f>-IF($C15="PG",('Proj 2018'!Q15-AgeAdj!M$19)/AgeAdj!M$20,IF($C15="SG",('Proj 2018'!Q15-AgeAdj!M$23)/AgeAdj!M$24,IF($C15="SF",('Proj 2018'!Q15-AgeAdj!M$27)/AgeAdj!M$28,IF($C15="PF",('Proj 2018'!Q15-AgeAdj!M$31)/AgeAdj!M$32,IF($C15="C",('Proj 2018'!Q15-AgeAdj!M$35)/AgeAdj!M$36,"BAD")))))</f>
        <v>-1.051232292447837</v>
      </c>
      <c r="R15" s="10">
        <f>IF($C15="PG",('Proj 2018'!R15-AgeAdj!N$19)/AgeAdj!N$20,IF($C15="SG",('Proj 2018'!R15-AgeAdj!N$23)/AgeAdj!N$24,IF($C15="SF",('Proj 2018'!R15-AgeAdj!N$27)/AgeAdj!N$28,IF($C15="PF",('Proj 2018'!R15-AgeAdj!N$31)/AgeAdj!N$32,IF($C15="C",('Proj 2018'!R15-AgeAdj!N$35)/AgeAdj!N$36,"BAD")))))</f>
        <v>1.6203675574939691</v>
      </c>
      <c r="S15" s="10">
        <f t="shared" si="0"/>
        <v>5.0823157747022991</v>
      </c>
      <c r="U15" s="10">
        <f>3*'Proj 2018'!$K15/(819)</f>
        <v>1.2571428571428573</v>
      </c>
      <c r="V15" s="10">
        <f t="shared" si="1"/>
        <v>1.0129462843331718</v>
      </c>
      <c r="W15" s="10">
        <f>(2*'Proj 36 2018'!G15)/24.9</f>
        <v>1.5823293172690764</v>
      </c>
      <c r="X15" s="10">
        <f t="shared" si="2"/>
        <v>-0.23292991467214991</v>
      </c>
    </row>
    <row r="16" spans="1:26" x14ac:dyDescent="0.25">
      <c r="A16" s="14" t="s">
        <v>737</v>
      </c>
      <c r="B16" s="14" t="s">
        <v>68</v>
      </c>
      <c r="C16" s="14" t="s">
        <v>52</v>
      </c>
      <c r="D16" s="3">
        <f>VLOOKUP(B16, Table1[[Player]:['#NAME?]], 3, FALSE)+1</f>
        <v>32</v>
      </c>
      <c r="F16" s="10">
        <f>IF($C16="PG",('Proj 2018'!F16-AgeAdj!B$19)/AgeAdj!B$20,IF($C16="SG",('Proj 2018'!F16-AgeAdj!B$23)/AgeAdj!B$24,IF($C16="SF",('Proj 2018'!F16-AgeAdj!B$27)/AgeAdj!B$28,IF($C16="PF",('Proj 2018'!F16-AgeAdj!B$31)/AgeAdj!B$32,IF($C16="C",('Proj 2018'!F16-AgeAdj!B$35)/AgeAdj!B$36,"BAD")))))</f>
        <v>0.20366156668654428</v>
      </c>
      <c r="G16" s="10">
        <f>IF($C16="PG",('Proj 2018'!G16-AgeAdj!C$19)/AgeAdj!C$20,IF($C16="SG",('Proj 2018'!G16-AgeAdj!C$23)/AgeAdj!C$24,IF($C16="SF",('Proj 2018'!G16-AgeAdj!C$27)/AgeAdj!C$28,IF($C16="PF",('Proj 2018'!G16-AgeAdj!C$31)/AgeAdj!C$32,IF($C16="C",('Proj 2018'!G16-AgeAdj!C$35)/AgeAdj!C$36,"BAD")))))</f>
        <v>0.44585598894166967</v>
      </c>
      <c r="H16" s="10">
        <f>IF($C16="PG",('Proj 2018'!H16-AgeAdj!D$19)/AgeAdj!D$20,IF($C16="SG",('Proj 2018'!H16-AgeAdj!D$23)/AgeAdj!D$24,IF($C16="SF",('Proj 2018'!H16-AgeAdj!D$27)/AgeAdj!D$28,IF($C16="PF",('Proj 2018'!H16-AgeAdj!D$31)/AgeAdj!D$32,IF($C16="C",('Proj 2018'!H16-AgeAdj!D$35)/AgeAdj!D$36,"BAD")))))</f>
        <v>-0.64970781545689293</v>
      </c>
      <c r="I16" s="10">
        <f>IF($C16="PG",('Proj 2018'!I16-AgeAdj!E$19)/AgeAdj!E$20,IF($C16="SG",('Proj 2018'!I16-AgeAdj!E$23)/AgeAdj!E$24,IF($C16="SF",('Proj 2018'!I16-AgeAdj!E$27)/AgeAdj!E$28,IF($C16="PF",('Proj 2018'!I16-AgeAdj!E$31)/AgeAdj!E$32,IF($C16="C",('Proj 2018'!I16-AgeAdj!E$35)/AgeAdj!E$36,"BAD")))))</f>
        <v>2.2205538731480159</v>
      </c>
      <c r="J16" s="10">
        <f>IF($C16="PG",('Proj 2018'!J16-AgeAdj!F$19)/AgeAdj!F$20,IF($C16="SG",('Proj 2018'!J16-AgeAdj!F$23)/AgeAdj!F$24,IF($C16="SF",('Proj 2018'!J16-AgeAdj!F$27)/AgeAdj!F$28,IF($C16="PF",('Proj 2018'!J16-AgeAdj!F$31)/AgeAdj!F$32,IF($C16="C",('Proj 2018'!J16-AgeAdj!F$35)/AgeAdj!F$36,"BAD")))))</f>
        <v>-0.35281996020411083</v>
      </c>
      <c r="K16" s="10">
        <f>IF($C16="PG",('Proj 2018'!K16-AgeAdj!G$19)/AgeAdj!G$20,IF($C16="SG",('Proj 2018'!K16-AgeAdj!G$23)/AgeAdj!G$24,IF($C16="SF",('Proj 2018'!K16-AgeAdj!G$27)/AgeAdj!G$28,IF($C16="PF",('Proj 2018'!K16-AgeAdj!G$31)/AgeAdj!G$32,IF($C16="C",('Proj 2018'!K16-AgeAdj!G$35)/AgeAdj!G$36,"BAD")))))</f>
        <v>-0.34197427005186509</v>
      </c>
      <c r="L16" s="17">
        <f>IF($C16="PG",('Proj 2018'!L16-AgeAdj!H$19)/AgeAdj!H$20,IF($C16="SG",('Proj 2018'!L16-AgeAdj!H$23)/AgeAdj!H$24,IF($C16="SF",('Proj 2018'!L16-AgeAdj!H$27)/AgeAdj!H$28,IF($C16="PF",('Proj 2018'!L16-AgeAdj!H$31)/AgeAdj!H$32,IF($C16="C",('Proj 2018'!L16-AgeAdj!H$35)/AgeAdj!H$36,"BAD")))))</f>
        <v>-0.20924586299870454</v>
      </c>
      <c r="M16" s="10">
        <f>IF($C16="PG",('Proj 2018'!M16-AgeAdj!I$19)/AgeAdj!I$20,IF($C16="SG",('Proj 2018'!M16-AgeAdj!I$23)/AgeAdj!I$24,IF($C16="SF",('Proj 2018'!M16-AgeAdj!I$27)/AgeAdj!I$28,IF($C16="PF",('Proj 2018'!M16-AgeAdj!I$31)/AgeAdj!I$32,IF($C16="C",('Proj 2018'!M16-AgeAdj!I$35)/AgeAdj!I$36,"BAD")))))</f>
        <v>0.9597303226767232</v>
      </c>
      <c r="N16" s="10">
        <f>IF($C16="PG",('Proj 2018'!N16-AgeAdj!J$19)/AgeAdj!J$20,IF($C16="SG",('Proj 2018'!N16-AgeAdj!J$23)/AgeAdj!J$24,IF($C16="SF",('Proj 2018'!N16-AgeAdj!J$27)/AgeAdj!J$28,IF($C16="PF",('Proj 2018'!N16-AgeAdj!J$31)/AgeAdj!J$32,IF($C16="C",('Proj 2018'!N16-AgeAdj!J$35)/AgeAdj!J$36,"BAD")))))</f>
        <v>0.32367441954220627</v>
      </c>
      <c r="O16" s="10">
        <f>IF($C16="PG",('Proj 2018'!O16-AgeAdj!K$19)/AgeAdj!K$20,IF($C16="SG",('Proj 2018'!O16-AgeAdj!K$23)/AgeAdj!K$24,IF($C16="SF",('Proj 2018'!O16-AgeAdj!K$27)/AgeAdj!K$28,IF($C16="PF",('Proj 2018'!O16-AgeAdj!K$31)/AgeAdj!K$32,IF($C16="C",('Proj 2018'!O16-AgeAdj!K$35)/AgeAdj!K$36,"BAD")))))</f>
        <v>2.1538172453258504</v>
      </c>
      <c r="P16" s="10">
        <f>IF($C16="PG",('Proj 2018'!P16-AgeAdj!L$19)/AgeAdj!L$20,IF($C16="SG",('Proj 2018'!P16-AgeAdj!L$23)/AgeAdj!L$24,IF($C16="SF",('Proj 2018'!P16-AgeAdj!L$27)/AgeAdj!L$28,IF($C16="PF",('Proj 2018'!P16-AgeAdj!L$31)/AgeAdj!L$32,IF($C16="C",('Proj 2018'!P16-AgeAdj!L$35)/AgeAdj!L$36,"BAD")))))</f>
        <v>-0.35010100064509619</v>
      </c>
      <c r="Q16" s="10">
        <f>-IF($C16="PG",('Proj 2018'!Q16-AgeAdj!M$19)/AgeAdj!M$20,IF($C16="SG",('Proj 2018'!Q16-AgeAdj!M$23)/AgeAdj!M$24,IF($C16="SF",('Proj 2018'!Q16-AgeAdj!M$27)/AgeAdj!M$28,IF($C16="PF",('Proj 2018'!Q16-AgeAdj!M$31)/AgeAdj!M$32,IF($C16="C",('Proj 2018'!Q16-AgeAdj!M$35)/AgeAdj!M$36,"BAD")))))</f>
        <v>0.31444173713686518</v>
      </c>
      <c r="R16" s="10">
        <f>IF($C16="PG",('Proj 2018'!R16-AgeAdj!N$19)/AgeAdj!N$20,IF($C16="SG",('Proj 2018'!R16-AgeAdj!N$23)/AgeAdj!N$24,IF($C16="SF",('Proj 2018'!R16-AgeAdj!N$27)/AgeAdj!N$28,IF($C16="PF",('Proj 2018'!R16-AgeAdj!N$31)/AgeAdj!N$32,IF($C16="C",('Proj 2018'!R16-AgeAdj!N$35)/AgeAdj!N$36,"BAD")))))</f>
        <v>0.28776780246752931</v>
      </c>
      <c r="S16" s="10">
        <f t="shared" si="0"/>
        <v>5.5323484198691979</v>
      </c>
      <c r="U16" s="10">
        <f>3*'Proj 2018'!$K16/(819)</f>
        <v>0.43174603174603171</v>
      </c>
      <c r="V16" s="10">
        <f t="shared" si="1"/>
        <v>-9.0341071008964491E-2</v>
      </c>
      <c r="W16" s="10">
        <f>(2*'Proj 36 2018'!G16)/24.9</f>
        <v>0.83534136546184745</v>
      </c>
      <c r="X16" s="10">
        <f t="shared" si="2"/>
        <v>-0.5427278137149949</v>
      </c>
    </row>
    <row r="17" spans="1:24" x14ac:dyDescent="0.25">
      <c r="A17" s="13" t="s">
        <v>701</v>
      </c>
      <c r="B17" s="13" t="s">
        <v>69</v>
      </c>
      <c r="C17" s="13" t="s">
        <v>27</v>
      </c>
      <c r="D17" s="3">
        <f>VLOOKUP(B17, Table1[[Player]:['#NAME?]], 3, FALSE)+1</f>
        <v>29</v>
      </c>
      <c r="F17" s="10">
        <f>IF($C17="PG",('Proj 2018'!F17-AgeAdj!B$19)/AgeAdj!B$20,IF($C17="SG",('Proj 2018'!F17-AgeAdj!B$23)/AgeAdj!B$24,IF($C17="SF",('Proj 2018'!F17-AgeAdj!B$27)/AgeAdj!B$28,IF($C17="PF",('Proj 2018'!F17-AgeAdj!B$31)/AgeAdj!B$32,IF($C17="C",('Proj 2018'!F17-AgeAdj!B$35)/AgeAdj!B$36,"BAD")))))</f>
        <v>-1.3832682793266629</v>
      </c>
      <c r="G17" s="10">
        <f>IF($C17="PG",('Proj 2018'!G17-AgeAdj!C$19)/AgeAdj!C$20,IF($C17="SG",('Proj 2018'!G17-AgeAdj!C$23)/AgeAdj!C$24,IF($C17="SF",('Proj 2018'!G17-AgeAdj!C$27)/AgeAdj!C$28,IF($C17="PF",('Proj 2018'!G17-AgeAdj!C$31)/AgeAdj!C$32,IF($C17="C",('Proj 2018'!G17-AgeAdj!C$35)/AgeAdj!C$36,"BAD")))))</f>
        <v>-1.3874965783983833</v>
      </c>
      <c r="H17" s="10">
        <f>IF($C17="PG",('Proj 2018'!H17-AgeAdj!D$19)/AgeAdj!D$20,IF($C17="SG",('Proj 2018'!H17-AgeAdj!D$23)/AgeAdj!D$24,IF($C17="SF",('Proj 2018'!H17-AgeAdj!D$27)/AgeAdj!D$28,IF($C17="PF",('Proj 2018'!H17-AgeAdj!D$31)/AgeAdj!D$32,IF($C17="C",('Proj 2018'!H17-AgeAdj!D$35)/AgeAdj!D$36,"BAD")))))</f>
        <v>-0.31406137601133904</v>
      </c>
      <c r="I17" s="10">
        <f>IF($C17="PG",('Proj 2018'!I17-AgeAdj!E$19)/AgeAdj!E$20,IF($C17="SG",('Proj 2018'!I17-AgeAdj!E$23)/AgeAdj!E$24,IF($C17="SF",('Proj 2018'!I17-AgeAdj!E$27)/AgeAdj!E$28,IF($C17="PF",('Proj 2018'!I17-AgeAdj!E$31)/AgeAdj!E$32,IF($C17="C",('Proj 2018'!I17-AgeAdj!E$35)/AgeAdj!E$36,"BAD")))))</f>
        <v>-0.55103504019142313</v>
      </c>
      <c r="J17" s="10">
        <f>IF($C17="PG",('Proj 2018'!J17-AgeAdj!F$19)/AgeAdj!F$20,IF($C17="SG",('Proj 2018'!J17-AgeAdj!F$23)/AgeAdj!F$24,IF($C17="SF",('Proj 2018'!J17-AgeAdj!F$27)/AgeAdj!F$28,IF($C17="PF",('Proj 2018'!J17-AgeAdj!F$31)/AgeAdj!F$32,IF($C17="C",('Proj 2018'!J17-AgeAdj!F$35)/AgeAdj!F$36,"BAD")))))</f>
        <v>-1.1464529927255707</v>
      </c>
      <c r="K17" s="10">
        <f>IF($C17="PG",('Proj 2018'!K17-AgeAdj!G$19)/AgeAdj!G$20,IF($C17="SG",('Proj 2018'!K17-AgeAdj!G$23)/AgeAdj!G$24,IF($C17="SF",('Proj 2018'!K17-AgeAdj!G$27)/AgeAdj!G$28,IF($C17="PF",('Proj 2018'!K17-AgeAdj!G$31)/AgeAdj!G$32,IF($C17="C",('Proj 2018'!K17-AgeAdj!G$35)/AgeAdj!G$36,"BAD")))))</f>
        <v>-1.2351789905946717</v>
      </c>
      <c r="L17" s="17">
        <f>IF($C17="PG",('Proj 2018'!L17-AgeAdj!H$19)/AgeAdj!H$20,IF($C17="SG",('Proj 2018'!L17-AgeAdj!H$23)/AgeAdj!H$24,IF($C17="SF",('Proj 2018'!L17-AgeAdj!H$27)/AgeAdj!H$28,IF($C17="PF",('Proj 2018'!L17-AgeAdj!H$31)/AgeAdj!H$32,IF($C17="C",('Proj 2018'!L17-AgeAdj!H$35)/AgeAdj!H$36,"BAD")))))</f>
        <v>1.237280826107511</v>
      </c>
      <c r="M17" s="10">
        <f>IF($C17="PG",('Proj 2018'!M17-AgeAdj!I$19)/AgeAdj!I$20,IF($C17="SG",('Proj 2018'!M17-AgeAdj!I$23)/AgeAdj!I$24,IF($C17="SF",('Proj 2018'!M17-AgeAdj!I$27)/AgeAdj!I$28,IF($C17="PF",('Proj 2018'!M17-AgeAdj!I$31)/AgeAdj!I$32,IF($C17="C",('Proj 2018'!M17-AgeAdj!I$35)/AgeAdj!I$36,"BAD")))))</f>
        <v>-1.6785440654784765</v>
      </c>
      <c r="N17" s="10">
        <f>IF($C17="PG",('Proj 2018'!N17-AgeAdj!J$19)/AgeAdj!J$20,IF($C17="SG",('Proj 2018'!N17-AgeAdj!J$23)/AgeAdj!J$24,IF($C17="SF",('Proj 2018'!N17-AgeAdj!J$27)/AgeAdj!J$28,IF($C17="PF",('Proj 2018'!N17-AgeAdj!J$31)/AgeAdj!J$32,IF($C17="C",('Proj 2018'!N17-AgeAdj!J$35)/AgeAdj!J$36,"BAD")))))</f>
        <v>-0.86384419302896598</v>
      </c>
      <c r="O17" s="10">
        <f>IF($C17="PG",('Proj 2018'!O17-AgeAdj!K$19)/AgeAdj!K$20,IF($C17="SG",('Proj 2018'!O17-AgeAdj!K$23)/AgeAdj!K$24,IF($C17="SF",('Proj 2018'!O17-AgeAdj!K$27)/AgeAdj!K$28,IF($C17="PF",('Proj 2018'!O17-AgeAdj!K$31)/AgeAdj!K$32,IF($C17="C",('Proj 2018'!O17-AgeAdj!K$35)/AgeAdj!K$36,"BAD")))))</f>
        <v>-1.2204467690462018</v>
      </c>
      <c r="P17" s="10">
        <f>IF($C17="PG",('Proj 2018'!P17-AgeAdj!L$19)/AgeAdj!L$20,IF($C17="SG",('Proj 2018'!P17-AgeAdj!L$23)/AgeAdj!L$24,IF($C17="SF",('Proj 2018'!P17-AgeAdj!L$27)/AgeAdj!L$28,IF($C17="PF",('Proj 2018'!P17-AgeAdj!L$31)/AgeAdj!L$32,IF($C17="C",('Proj 2018'!P17-AgeAdj!L$35)/AgeAdj!L$36,"BAD")))))</f>
        <v>-0.83648200809284057</v>
      </c>
      <c r="Q17" s="10">
        <f>-IF($C17="PG",('Proj 2018'!Q17-AgeAdj!M$19)/AgeAdj!M$20,IF($C17="SG",('Proj 2018'!Q17-AgeAdj!M$23)/AgeAdj!M$24,IF($C17="SF",('Proj 2018'!Q17-AgeAdj!M$27)/AgeAdj!M$28,IF($C17="PF",('Proj 2018'!Q17-AgeAdj!M$31)/AgeAdj!M$32,IF($C17="C",('Proj 2018'!Q17-AgeAdj!M$35)/AgeAdj!M$36,"BAD")))))</f>
        <v>1.2665959068962422</v>
      </c>
      <c r="R17" s="10">
        <f>IF($C17="PG",('Proj 2018'!R17-AgeAdj!N$19)/AgeAdj!N$20,IF($C17="SG",('Proj 2018'!R17-AgeAdj!N$23)/AgeAdj!N$24,IF($C17="SF",('Proj 2018'!R17-AgeAdj!N$27)/AgeAdj!N$28,IF($C17="PF",('Proj 2018'!R17-AgeAdj!N$31)/AgeAdj!N$32,IF($C17="C",('Proj 2018'!R17-AgeAdj!N$35)/AgeAdj!N$36,"BAD")))))</f>
        <v>-1.3602403078127194</v>
      </c>
      <c r="S17" s="10">
        <f t="shared" si="0"/>
        <v>-6.0937245362028269</v>
      </c>
      <c r="U17" s="10">
        <f>3*'Proj 2018'!$K17/(819)</f>
        <v>4.4566544566544568E-2</v>
      </c>
      <c r="V17" s="10">
        <f t="shared" si="1"/>
        <v>5.514133107805147E-2</v>
      </c>
      <c r="W17" s="10">
        <f>(2*'Proj 36 2018'!G17)/24.9</f>
        <v>0.9718875502008032</v>
      </c>
      <c r="X17" s="10">
        <f t="shared" si="2"/>
        <v>-0.30523234134435362</v>
      </c>
    </row>
    <row r="18" spans="1:24" x14ac:dyDescent="0.25">
      <c r="A18" s="14" t="s">
        <v>900</v>
      </c>
      <c r="B18" s="14" t="s">
        <v>72</v>
      </c>
      <c r="C18" s="14" t="s">
        <v>73</v>
      </c>
      <c r="D18" s="3">
        <f>VLOOKUP(B18, Table1[[Player]:['#NAME?]], 3, FALSE)+1</f>
        <v>30</v>
      </c>
      <c r="F18" s="10">
        <f>IF($C18="PG",('Proj 2018'!F18-AgeAdj!B$19)/AgeAdj!B$20,IF($C18="SG",('Proj 2018'!F18-AgeAdj!B$23)/AgeAdj!B$24,IF($C18="SF",('Proj 2018'!F18-AgeAdj!B$27)/AgeAdj!B$28,IF($C18="PF",('Proj 2018'!F18-AgeAdj!B$31)/AgeAdj!B$32,IF($C18="C",('Proj 2018'!F18-AgeAdj!B$35)/AgeAdj!B$36,"BAD")))))</f>
        <v>-1.2222750273366916</v>
      </c>
      <c r="G18" s="10">
        <f>IF($C18="PG",('Proj 2018'!G18-AgeAdj!C$19)/AgeAdj!C$20,IF($C18="SG",('Proj 2018'!G18-AgeAdj!C$23)/AgeAdj!C$24,IF($C18="SF",('Proj 2018'!G18-AgeAdj!C$27)/AgeAdj!C$28,IF($C18="PF",('Proj 2018'!G18-AgeAdj!C$31)/AgeAdj!C$32,IF($C18="C",('Proj 2018'!G18-AgeAdj!C$35)/AgeAdj!C$36,"BAD")))))</f>
        <v>-1.2199386528012075</v>
      </c>
      <c r="H18" s="10">
        <f>IF($C18="PG",('Proj 2018'!H18-AgeAdj!D$19)/AgeAdj!D$20,IF($C18="SG",('Proj 2018'!H18-AgeAdj!D$23)/AgeAdj!D$24,IF($C18="SF",('Proj 2018'!H18-AgeAdj!D$27)/AgeAdj!D$28,IF($C18="PF",('Proj 2018'!H18-AgeAdj!D$31)/AgeAdj!D$32,IF($C18="C",('Proj 2018'!H18-AgeAdj!D$35)/AgeAdj!D$36,"BAD")))))</f>
        <v>-1.3736556159446032</v>
      </c>
      <c r="I18" s="10">
        <f>IF($C18="PG",('Proj 2018'!I18-AgeAdj!E$19)/AgeAdj!E$20,IF($C18="SG",('Proj 2018'!I18-AgeAdj!E$23)/AgeAdj!E$24,IF($C18="SF",('Proj 2018'!I18-AgeAdj!E$27)/AgeAdj!E$28,IF($C18="PF",('Proj 2018'!I18-AgeAdj!E$31)/AgeAdj!E$32,IF($C18="C",('Proj 2018'!I18-AgeAdj!E$35)/AgeAdj!E$36,"BAD")))))</f>
        <v>-0.71335440706126174</v>
      </c>
      <c r="J18" s="10">
        <f>IF($C18="PG",('Proj 2018'!J18-AgeAdj!F$19)/AgeAdj!F$20,IF($C18="SG",('Proj 2018'!J18-AgeAdj!F$23)/AgeAdj!F$24,IF($C18="SF",('Proj 2018'!J18-AgeAdj!F$27)/AgeAdj!F$28,IF($C18="PF",('Proj 2018'!J18-AgeAdj!F$31)/AgeAdj!F$32,IF($C18="C",('Proj 2018'!J18-AgeAdj!F$35)/AgeAdj!F$36,"BAD")))))</f>
        <v>-0.76259368266057026</v>
      </c>
      <c r="K18" s="10">
        <f>IF($C18="PG",('Proj 2018'!K18-AgeAdj!G$19)/AgeAdj!G$20,IF($C18="SG",('Proj 2018'!K18-AgeAdj!G$23)/AgeAdj!G$24,IF($C18="SF",('Proj 2018'!K18-AgeAdj!G$27)/AgeAdj!G$28,IF($C18="PF",('Proj 2018'!K18-AgeAdj!G$31)/AgeAdj!G$32,IF($C18="C",('Proj 2018'!K18-AgeAdj!G$35)/AgeAdj!G$36,"BAD")))))</f>
        <v>-0.78538937757701777</v>
      </c>
      <c r="L18" s="17">
        <f>IF($C18="PG",('Proj 2018'!L18-AgeAdj!H$19)/AgeAdj!H$20,IF($C18="SG",('Proj 2018'!L18-AgeAdj!H$23)/AgeAdj!H$24,IF($C18="SF",('Proj 2018'!L18-AgeAdj!H$27)/AgeAdj!H$28,IF($C18="PF",('Proj 2018'!L18-AgeAdj!H$31)/AgeAdj!H$32,IF($C18="C",('Proj 2018'!L18-AgeAdj!H$35)/AgeAdj!H$36,"BAD")))))</f>
        <v>0.12600606351601304</v>
      </c>
      <c r="M18" s="10">
        <f>IF($C18="PG",('Proj 2018'!M18-AgeAdj!I$19)/AgeAdj!I$20,IF($C18="SG",('Proj 2018'!M18-AgeAdj!I$23)/AgeAdj!I$24,IF($C18="SF",('Proj 2018'!M18-AgeAdj!I$27)/AgeAdj!I$28,IF($C18="PF",('Proj 2018'!M18-AgeAdj!I$31)/AgeAdj!I$32,IF($C18="C",('Proj 2018'!M18-AgeAdj!I$35)/AgeAdj!I$36,"BAD")))))</f>
        <v>-1.2829643513089555</v>
      </c>
      <c r="N18" s="10">
        <f>IF($C18="PG",('Proj 2018'!N18-AgeAdj!J$19)/AgeAdj!J$20,IF($C18="SG",('Proj 2018'!N18-AgeAdj!J$23)/AgeAdj!J$24,IF($C18="SF",('Proj 2018'!N18-AgeAdj!J$27)/AgeAdj!J$28,IF($C18="PF",('Proj 2018'!N18-AgeAdj!J$31)/AgeAdj!J$32,IF($C18="C",('Proj 2018'!N18-AgeAdj!J$35)/AgeAdj!J$36,"BAD")))))</f>
        <v>-1.2152048173047887</v>
      </c>
      <c r="O18" s="10">
        <f>IF($C18="PG",('Proj 2018'!O18-AgeAdj!K$19)/AgeAdj!K$20,IF($C18="SG",('Proj 2018'!O18-AgeAdj!K$23)/AgeAdj!K$24,IF($C18="SF",('Proj 2018'!O18-AgeAdj!K$27)/AgeAdj!K$28,IF($C18="PF",('Proj 2018'!O18-AgeAdj!K$31)/AgeAdj!K$32,IF($C18="C",('Proj 2018'!O18-AgeAdj!K$35)/AgeAdj!K$36,"BAD")))))</f>
        <v>-1.6221302907612687</v>
      </c>
      <c r="P18" s="10">
        <f>IF($C18="PG",('Proj 2018'!P18-AgeAdj!L$19)/AgeAdj!L$20,IF($C18="SG",('Proj 2018'!P18-AgeAdj!L$23)/AgeAdj!L$24,IF($C18="SF",('Proj 2018'!P18-AgeAdj!L$27)/AgeAdj!L$28,IF($C18="PF",('Proj 2018'!P18-AgeAdj!L$31)/AgeAdj!L$32,IF($C18="C",('Proj 2018'!P18-AgeAdj!L$35)/AgeAdj!L$36,"BAD")))))</f>
        <v>-1.1807299707311225</v>
      </c>
      <c r="Q18" s="10">
        <f>-IF($C18="PG",('Proj 2018'!Q18-AgeAdj!M$19)/AgeAdj!M$20,IF($C18="SG",('Proj 2018'!Q18-AgeAdj!M$23)/AgeAdj!M$24,IF($C18="SF",('Proj 2018'!Q18-AgeAdj!M$27)/AgeAdj!M$28,IF($C18="PF",('Proj 2018'!Q18-AgeAdj!M$31)/AgeAdj!M$32,IF($C18="C",('Proj 2018'!Q18-AgeAdj!M$35)/AgeAdj!M$36,"BAD")))))</f>
        <v>1.1545936394753642</v>
      </c>
      <c r="R18" s="10">
        <f>IF($C18="PG",('Proj 2018'!R18-AgeAdj!N$19)/AgeAdj!N$20,IF($C18="SG",('Proj 2018'!R18-AgeAdj!N$23)/AgeAdj!N$24,IF($C18="SF",('Proj 2018'!R18-AgeAdj!N$27)/AgeAdj!N$28,IF($C18="PF",('Proj 2018'!R18-AgeAdj!N$31)/AgeAdj!N$32,IF($C18="C",('Proj 2018'!R18-AgeAdj!N$35)/AgeAdj!N$36,"BAD")))))</f>
        <v>-1.0988309694440663</v>
      </c>
      <c r="S18" s="10">
        <f t="shared" si="0"/>
        <v>-7.5851099585395065</v>
      </c>
      <c r="U18" s="10">
        <f>3*'Proj 2018'!$K18/(819)</f>
        <v>0.24126984126984122</v>
      </c>
      <c r="V18" s="10">
        <f t="shared" si="1"/>
        <v>3.0401462943545995E-2</v>
      </c>
      <c r="W18" s="10">
        <f>(2*'Proj 36 2018'!G18)/24.9</f>
        <v>0.9718875502008032</v>
      </c>
      <c r="X18" s="10">
        <f t="shared" si="2"/>
        <v>-1.3350387913999757</v>
      </c>
    </row>
    <row r="19" spans="1:24" x14ac:dyDescent="0.25">
      <c r="A19" s="14" t="s">
        <v>867</v>
      </c>
      <c r="B19" s="14" t="s">
        <v>77</v>
      </c>
      <c r="C19" s="14" t="s">
        <v>31</v>
      </c>
      <c r="D19" s="3">
        <f>VLOOKUP(B19, Table1[[Player]:['#NAME?]], 3, FALSE)+1</f>
        <v>24</v>
      </c>
      <c r="F19" s="10">
        <f>IF($C19="PG",('Proj 2018'!F19-AgeAdj!B$19)/AgeAdj!B$20,IF($C19="SG",('Proj 2018'!F19-AgeAdj!B$23)/AgeAdj!B$24,IF($C19="SF",('Proj 2018'!F19-AgeAdj!B$27)/AgeAdj!B$28,IF($C19="PF",('Proj 2018'!F19-AgeAdj!B$31)/AgeAdj!B$32,IF($C19="C",('Proj 2018'!F19-AgeAdj!B$35)/AgeAdj!B$36,"BAD")))))</f>
        <v>-0.94328957465242436</v>
      </c>
      <c r="G19" s="10">
        <f>IF($C19="PG",('Proj 2018'!G19-AgeAdj!C$19)/AgeAdj!C$20,IF($C19="SG",('Proj 2018'!G19-AgeAdj!C$23)/AgeAdj!C$24,IF($C19="SF",('Proj 2018'!G19-AgeAdj!C$27)/AgeAdj!C$28,IF($C19="PF",('Proj 2018'!G19-AgeAdj!C$31)/AgeAdj!C$32,IF($C19="C",('Proj 2018'!G19-AgeAdj!C$35)/AgeAdj!C$36,"BAD")))))</f>
        <v>-0.86491019639437217</v>
      </c>
      <c r="H19" s="10">
        <f>IF($C19="PG",('Proj 2018'!H19-AgeAdj!D$19)/AgeAdj!D$20,IF($C19="SG",('Proj 2018'!H19-AgeAdj!D$23)/AgeAdj!D$24,IF($C19="SF",('Proj 2018'!H19-AgeAdj!D$27)/AgeAdj!D$28,IF($C19="PF",('Proj 2018'!H19-AgeAdj!D$31)/AgeAdj!D$32,IF($C19="C",('Proj 2018'!H19-AgeAdj!D$35)/AgeAdj!D$36,"BAD")))))</f>
        <v>-1.546578230467673</v>
      </c>
      <c r="I19" s="10">
        <f>IF($C19="PG",('Proj 2018'!I19-AgeAdj!E$19)/AgeAdj!E$20,IF($C19="SG",('Proj 2018'!I19-AgeAdj!E$23)/AgeAdj!E$24,IF($C19="SF",('Proj 2018'!I19-AgeAdj!E$27)/AgeAdj!E$28,IF($C19="PF",('Proj 2018'!I19-AgeAdj!E$31)/AgeAdj!E$32,IF($C19="C",('Proj 2018'!I19-AgeAdj!E$35)/AgeAdj!E$36,"BAD")))))</f>
        <v>-1.1383709073508643</v>
      </c>
      <c r="J19" s="10">
        <f>IF($C19="PG",('Proj 2018'!J19-AgeAdj!F$19)/AgeAdj!F$20,IF($C19="SG",('Proj 2018'!J19-AgeAdj!F$23)/AgeAdj!F$24,IF($C19="SF",('Proj 2018'!J19-AgeAdj!F$27)/AgeAdj!F$28,IF($C19="PF",('Proj 2018'!J19-AgeAdj!F$31)/AgeAdj!F$32,IF($C19="C",('Proj 2018'!J19-AgeAdj!F$35)/AgeAdj!F$36,"BAD")))))</f>
        <v>-0.67911771142129307</v>
      </c>
      <c r="K19" s="10">
        <f>IF($C19="PG",('Proj 2018'!K19-AgeAdj!G$19)/AgeAdj!G$20,IF($C19="SG",('Proj 2018'!K19-AgeAdj!G$23)/AgeAdj!G$24,IF($C19="SF",('Proj 2018'!K19-AgeAdj!G$27)/AgeAdj!G$28,IF($C19="PF",('Proj 2018'!K19-AgeAdj!G$31)/AgeAdj!G$32,IF($C19="C",('Proj 2018'!K19-AgeAdj!G$35)/AgeAdj!G$36,"BAD")))))</f>
        <v>-0.6033062116376624</v>
      </c>
      <c r="L19" s="17">
        <f>IF($C19="PG",('Proj 2018'!L19-AgeAdj!H$19)/AgeAdj!H$20,IF($C19="SG",('Proj 2018'!L19-AgeAdj!H$23)/AgeAdj!H$24,IF($C19="SF",('Proj 2018'!L19-AgeAdj!H$27)/AgeAdj!H$28,IF($C19="PF",('Proj 2018'!L19-AgeAdj!H$31)/AgeAdj!H$32,IF($C19="C",('Proj 2018'!L19-AgeAdj!H$35)/AgeAdj!H$36,"BAD")))))</f>
        <v>-2.1835744280504055</v>
      </c>
      <c r="M19" s="10">
        <f>IF($C19="PG",('Proj 2018'!M19-AgeAdj!I$19)/AgeAdj!I$20,IF($C19="SG",('Proj 2018'!M19-AgeAdj!I$23)/AgeAdj!I$24,IF($C19="SF",('Proj 2018'!M19-AgeAdj!I$27)/AgeAdj!I$28,IF($C19="PF",('Proj 2018'!M19-AgeAdj!I$31)/AgeAdj!I$32,IF($C19="C",('Proj 2018'!M19-AgeAdj!I$35)/AgeAdj!I$36,"BAD")))))</f>
        <v>-0.47115593718328624</v>
      </c>
      <c r="N19" s="10">
        <f>IF($C19="PG",('Proj 2018'!N19-AgeAdj!J$19)/AgeAdj!J$20,IF($C19="SG",('Proj 2018'!N19-AgeAdj!J$23)/AgeAdj!J$24,IF($C19="SF",('Proj 2018'!N19-AgeAdj!J$27)/AgeAdj!J$28,IF($C19="PF",('Proj 2018'!N19-AgeAdj!J$31)/AgeAdj!J$32,IF($C19="C",('Proj 2018'!N19-AgeAdj!J$35)/AgeAdj!J$36,"BAD")))))</f>
        <v>0.30289429651883737</v>
      </c>
      <c r="O19" s="10">
        <f>IF($C19="PG",('Proj 2018'!O19-AgeAdj!K$19)/AgeAdj!K$20,IF($C19="SG",('Proj 2018'!O19-AgeAdj!K$23)/AgeAdj!K$24,IF($C19="SF",('Proj 2018'!O19-AgeAdj!K$27)/AgeAdj!K$28,IF($C19="PF",('Proj 2018'!O19-AgeAdj!K$31)/AgeAdj!K$32,IF($C19="C",('Proj 2018'!O19-AgeAdj!K$35)/AgeAdj!K$36,"BAD")))))</f>
        <v>-4.6215070231377761E-2</v>
      </c>
      <c r="P19" s="10">
        <f>IF($C19="PG",('Proj 2018'!P19-AgeAdj!L$19)/AgeAdj!L$20,IF($C19="SG",('Proj 2018'!P19-AgeAdj!L$23)/AgeAdj!L$24,IF($C19="SF",('Proj 2018'!P19-AgeAdj!L$27)/AgeAdj!L$28,IF($C19="PF",('Proj 2018'!P19-AgeAdj!L$31)/AgeAdj!L$32,IF($C19="C",('Proj 2018'!P19-AgeAdj!L$35)/AgeAdj!L$36,"BAD")))))</f>
        <v>-0.53588821221014482</v>
      </c>
      <c r="Q19" s="10">
        <f>-IF($C19="PG",('Proj 2018'!Q19-AgeAdj!M$19)/AgeAdj!M$20,IF($C19="SG",('Proj 2018'!Q19-AgeAdj!M$23)/AgeAdj!M$24,IF($C19="SF",('Proj 2018'!Q19-AgeAdj!M$27)/AgeAdj!M$28,IF($C19="PF",('Proj 2018'!Q19-AgeAdj!M$31)/AgeAdj!M$32,IF($C19="C",('Proj 2018'!Q19-AgeAdj!M$35)/AgeAdj!M$36,"BAD")))))</f>
        <v>-0.13239181849052334</v>
      </c>
      <c r="R19" s="10">
        <f>IF($C19="PG",('Proj 2018'!R19-AgeAdj!N$19)/AgeAdj!N$20,IF($C19="SG",('Proj 2018'!R19-AgeAdj!N$23)/AgeAdj!N$24,IF($C19="SF",('Proj 2018'!R19-AgeAdj!N$27)/AgeAdj!N$28,IF($C19="PF",('Proj 2018'!R19-AgeAdj!N$31)/AgeAdj!N$32,IF($C19="C",('Proj 2018'!R19-AgeAdj!N$35)/AgeAdj!N$36,"BAD")))))</f>
        <v>-0.98226877876753471</v>
      </c>
      <c r="S19" s="10">
        <f t="shared" si="0"/>
        <v>-5.6025809609899504</v>
      </c>
      <c r="U19" s="10">
        <f>3*'Proj 2018'!$K19/(819)</f>
        <v>0.25714285714285717</v>
      </c>
      <c r="V19" s="10">
        <f t="shared" si="1"/>
        <v>-0.56149056721296142</v>
      </c>
      <c r="W19" s="10">
        <f>(2*'Proj 36 2018'!G19)/24.9</f>
        <v>0.73092369477911645</v>
      </c>
      <c r="X19" s="10">
        <f t="shared" si="2"/>
        <v>-1.1304306744783794</v>
      </c>
    </row>
    <row r="20" spans="1:24" x14ac:dyDescent="0.25">
      <c r="A20" s="13" t="s">
        <v>675</v>
      </c>
      <c r="B20" s="13" t="s">
        <v>81</v>
      </c>
      <c r="C20" s="13" t="s">
        <v>27</v>
      </c>
      <c r="D20" s="3">
        <f>VLOOKUP(B20, Table1[[Player]:['#NAME?]], 3, FALSE)+1</f>
        <v>25</v>
      </c>
      <c r="F20" s="10">
        <f>IF($C20="PG",('Proj 2018'!F20-AgeAdj!B$19)/AgeAdj!B$20,IF($C20="SG",('Proj 2018'!F20-AgeAdj!B$23)/AgeAdj!B$24,IF($C20="SF",('Proj 2018'!F20-AgeAdj!B$27)/AgeAdj!B$28,IF($C20="PF",('Proj 2018'!F20-AgeAdj!B$31)/AgeAdj!B$32,IF($C20="C",('Proj 2018'!F20-AgeAdj!B$35)/AgeAdj!B$36,"BAD")))))</f>
        <v>2.1846156259520879</v>
      </c>
      <c r="G20" s="10">
        <f>IF($C20="PG",('Proj 2018'!G20-AgeAdj!C$19)/AgeAdj!C$20,IF($C20="SG",('Proj 2018'!G20-AgeAdj!C$23)/AgeAdj!C$24,IF($C20="SF",('Proj 2018'!G20-AgeAdj!C$27)/AgeAdj!C$28,IF($C20="PF",('Proj 2018'!G20-AgeAdj!C$31)/AgeAdj!C$32,IF($C20="C",('Proj 2018'!G20-AgeAdj!C$35)/AgeAdj!C$36,"BAD")))))</f>
        <v>2.1520800457127565</v>
      </c>
      <c r="H20" s="10">
        <f>IF($C20="PG",('Proj 2018'!H20-AgeAdj!D$19)/AgeAdj!D$20,IF($C20="SG",('Proj 2018'!H20-AgeAdj!D$23)/AgeAdj!D$24,IF($C20="SF",('Proj 2018'!H20-AgeAdj!D$27)/AgeAdj!D$28,IF($C20="PF",('Proj 2018'!H20-AgeAdj!D$31)/AgeAdj!D$32,IF($C20="C",('Proj 2018'!H20-AgeAdj!D$35)/AgeAdj!D$36,"BAD")))))</f>
        <v>0.18135938614738908</v>
      </c>
      <c r="I20" s="10">
        <f>IF($C20="PG",('Proj 2018'!I20-AgeAdj!E$19)/AgeAdj!E$20,IF($C20="SG",('Proj 2018'!I20-AgeAdj!E$23)/AgeAdj!E$24,IF($C20="SF",('Proj 2018'!I20-AgeAdj!E$27)/AgeAdj!E$28,IF($C20="PF",('Proj 2018'!I20-AgeAdj!E$31)/AgeAdj!E$32,IF($C20="C",('Proj 2018'!I20-AgeAdj!E$35)/AgeAdj!E$36,"BAD")))))</f>
        <v>0.3911874203889843</v>
      </c>
      <c r="J20" s="10">
        <f>IF($C20="PG",('Proj 2018'!J20-AgeAdj!F$19)/AgeAdj!F$20,IF($C20="SG",('Proj 2018'!J20-AgeAdj!F$23)/AgeAdj!F$24,IF($C20="SF",('Proj 2018'!J20-AgeAdj!F$27)/AgeAdj!F$28,IF($C20="PF",('Proj 2018'!J20-AgeAdj!F$31)/AgeAdj!F$32,IF($C20="C",('Proj 2018'!J20-AgeAdj!F$35)/AgeAdj!F$36,"BAD")))))</f>
        <v>1.5644430609971642</v>
      </c>
      <c r="K20" s="10">
        <f>IF($C20="PG",('Proj 2018'!K20-AgeAdj!G$19)/AgeAdj!G$20,IF($C20="SG",('Proj 2018'!K20-AgeAdj!G$23)/AgeAdj!G$24,IF($C20="SF",('Proj 2018'!K20-AgeAdj!G$27)/AgeAdj!G$28,IF($C20="PF",('Proj 2018'!K20-AgeAdj!G$31)/AgeAdj!G$32,IF($C20="C",('Proj 2018'!K20-AgeAdj!G$35)/AgeAdj!G$36,"BAD")))))</f>
        <v>1.284854521663001</v>
      </c>
      <c r="L20" s="17">
        <f>IF($C20="PG",('Proj 2018'!L20-AgeAdj!H$19)/AgeAdj!H$20,IF($C20="SG",('Proj 2018'!L20-AgeAdj!H$23)/AgeAdj!H$24,IF($C20="SF",('Proj 2018'!L20-AgeAdj!H$27)/AgeAdj!H$28,IF($C20="PF",('Proj 2018'!L20-AgeAdj!H$31)/AgeAdj!H$32,IF($C20="C",('Proj 2018'!L20-AgeAdj!H$35)/AgeAdj!H$36,"BAD")))))</f>
        <v>1.2064268586463172</v>
      </c>
      <c r="M20" s="10">
        <f>IF($C20="PG",('Proj 2018'!M20-AgeAdj!I$19)/AgeAdj!I$20,IF($C20="SG",('Proj 2018'!M20-AgeAdj!I$23)/AgeAdj!I$24,IF($C20="SF",('Proj 2018'!M20-AgeAdj!I$27)/AgeAdj!I$28,IF($C20="PF",('Proj 2018'!M20-AgeAdj!I$31)/AgeAdj!I$32,IF($C20="C",('Proj 2018'!M20-AgeAdj!I$35)/AgeAdj!I$36,"BAD")))))</f>
        <v>0.1414206766174482</v>
      </c>
      <c r="N20" s="10">
        <f>IF($C20="PG",('Proj 2018'!N20-AgeAdj!J$19)/AgeAdj!J$20,IF($C20="SG",('Proj 2018'!N20-AgeAdj!J$23)/AgeAdj!J$24,IF($C20="SF",('Proj 2018'!N20-AgeAdj!J$27)/AgeAdj!J$28,IF($C20="PF",('Proj 2018'!N20-AgeAdj!J$31)/AgeAdj!J$32,IF($C20="C",('Proj 2018'!N20-AgeAdj!J$35)/AgeAdj!J$36,"BAD")))))</f>
        <v>0.13074658728410016</v>
      </c>
      <c r="O20" s="10">
        <f>IF($C20="PG",('Proj 2018'!O20-AgeAdj!K$19)/AgeAdj!K$20,IF($C20="SG",('Proj 2018'!O20-AgeAdj!K$23)/AgeAdj!K$24,IF($C20="SF",('Proj 2018'!O20-AgeAdj!K$27)/AgeAdj!K$28,IF($C20="PF",('Proj 2018'!O20-AgeAdj!K$31)/AgeAdj!K$32,IF($C20="C",('Proj 2018'!O20-AgeAdj!K$35)/AgeAdj!K$36,"BAD")))))</f>
        <v>0.56047901617763107</v>
      </c>
      <c r="P20" s="10">
        <f>IF($C20="PG",('Proj 2018'!P20-AgeAdj!L$19)/AgeAdj!L$20,IF($C20="SG",('Proj 2018'!P20-AgeAdj!L$23)/AgeAdj!L$24,IF($C20="SF",('Proj 2018'!P20-AgeAdj!L$27)/AgeAdj!L$28,IF($C20="PF",('Proj 2018'!P20-AgeAdj!L$31)/AgeAdj!L$32,IF($C20="C",('Proj 2018'!P20-AgeAdj!L$35)/AgeAdj!L$36,"BAD")))))</f>
        <v>-0.74459000974430034</v>
      </c>
      <c r="Q20" s="10">
        <f>-IF($C20="PG",('Proj 2018'!Q20-AgeAdj!M$19)/AgeAdj!M$20,IF($C20="SG",('Proj 2018'!Q20-AgeAdj!M$23)/AgeAdj!M$24,IF($C20="SF",('Proj 2018'!Q20-AgeAdj!M$27)/AgeAdj!M$28,IF($C20="PF",('Proj 2018'!Q20-AgeAdj!M$31)/AgeAdj!M$32,IF($C20="C",('Proj 2018'!Q20-AgeAdj!M$35)/AgeAdj!M$36,"BAD")))))</f>
        <v>-0.41198480909781837</v>
      </c>
      <c r="R20" s="10">
        <f>IF($C20="PG",('Proj 2018'!R20-AgeAdj!N$19)/AgeAdj!N$20,IF($C20="SG",('Proj 2018'!R20-AgeAdj!N$23)/AgeAdj!N$24,IF($C20="SF",('Proj 2018'!R20-AgeAdj!N$27)/AgeAdj!N$28,IF($C20="PF",('Proj 2018'!R20-AgeAdj!N$31)/AgeAdj!N$32,IF($C20="C",('Proj 2018'!R20-AgeAdj!N$35)/AgeAdj!N$36,"BAD")))))</f>
        <v>2.0387066400313687</v>
      </c>
      <c r="S20" s="10">
        <f t="shared" si="0"/>
        <v>4.5183259277421461</v>
      </c>
      <c r="U20" s="10">
        <f>3*'Proj 2018'!$K20/(819)</f>
        <v>0.98717948717948723</v>
      </c>
      <c r="V20" s="10">
        <f t="shared" si="1"/>
        <v>1.1909598476380312</v>
      </c>
      <c r="W20" s="10">
        <f>(2*'Proj 36 2018'!G20)/24.9</f>
        <v>1.3172690763052208</v>
      </c>
      <c r="X20" s="10">
        <f t="shared" si="2"/>
        <v>0.23889911106965309</v>
      </c>
    </row>
    <row r="21" spans="1:24" x14ac:dyDescent="0.25">
      <c r="A21" s="13" t="s">
        <v>695</v>
      </c>
      <c r="B21" s="13" t="s">
        <v>84</v>
      </c>
      <c r="C21" s="13" t="s">
        <v>31</v>
      </c>
      <c r="D21" s="3">
        <f>VLOOKUP(B21, Table1[[Player]:['#NAME?]], 3, FALSE)+1</f>
        <v>27</v>
      </c>
      <c r="F21" s="10">
        <f>IF($C21="PG",('Proj 2018'!F21-AgeAdj!B$19)/AgeAdj!B$20,IF($C21="SG",('Proj 2018'!F21-AgeAdj!B$23)/AgeAdj!B$24,IF($C21="SF",('Proj 2018'!F21-AgeAdj!B$27)/AgeAdj!B$28,IF($C21="PF",('Proj 2018'!F21-AgeAdj!B$31)/AgeAdj!B$32,IF($C21="C",('Proj 2018'!F21-AgeAdj!B$35)/AgeAdj!B$36,"BAD")))))</f>
        <v>0.14377788337473549</v>
      </c>
      <c r="G21" s="10">
        <f>IF($C21="PG",('Proj 2018'!G21-AgeAdj!C$19)/AgeAdj!C$20,IF($C21="SG",('Proj 2018'!G21-AgeAdj!C$23)/AgeAdj!C$24,IF($C21="SF",('Proj 2018'!G21-AgeAdj!C$27)/AgeAdj!C$28,IF($C21="PF",('Proj 2018'!G21-AgeAdj!C$31)/AgeAdj!C$32,IF($C21="C",('Proj 2018'!G21-AgeAdj!C$35)/AgeAdj!C$36,"BAD")))))</f>
        <v>0.12923712367950549</v>
      </c>
      <c r="H21" s="10">
        <f>IF($C21="PG",('Proj 2018'!H21-AgeAdj!D$19)/AgeAdj!D$20,IF($C21="SG",('Proj 2018'!H21-AgeAdj!D$23)/AgeAdj!D$24,IF($C21="SF",('Proj 2018'!H21-AgeAdj!D$27)/AgeAdj!D$28,IF($C21="PF",('Proj 2018'!H21-AgeAdj!D$31)/AgeAdj!D$32,IF($C21="C",('Proj 2018'!H21-AgeAdj!D$35)/AgeAdj!D$36,"BAD")))))</f>
        <v>0.46645104363149631</v>
      </c>
      <c r="I21" s="10">
        <f>IF($C21="PG",('Proj 2018'!I21-AgeAdj!E$19)/AgeAdj!E$20,IF($C21="SG",('Proj 2018'!I21-AgeAdj!E$23)/AgeAdj!E$24,IF($C21="SF",('Proj 2018'!I21-AgeAdj!E$27)/AgeAdj!E$28,IF($C21="PF",('Proj 2018'!I21-AgeAdj!E$31)/AgeAdj!E$32,IF($C21="C",('Proj 2018'!I21-AgeAdj!E$35)/AgeAdj!E$36,"BAD")))))</f>
        <v>-0.24941368716017573</v>
      </c>
      <c r="J21" s="10">
        <f>IF($C21="PG",('Proj 2018'!J21-AgeAdj!F$19)/AgeAdj!F$20,IF($C21="SG",('Proj 2018'!J21-AgeAdj!F$23)/AgeAdj!F$24,IF($C21="SF",('Proj 2018'!J21-AgeAdj!F$27)/AgeAdj!F$28,IF($C21="PF",('Proj 2018'!J21-AgeAdj!F$31)/AgeAdj!F$32,IF($C21="C",('Proj 2018'!J21-AgeAdj!F$35)/AgeAdj!F$36,"BAD")))))</f>
        <v>0.3452412455943773</v>
      </c>
      <c r="K21" s="10">
        <f>IF($C21="PG",('Proj 2018'!K21-AgeAdj!G$19)/AgeAdj!G$20,IF($C21="SG",('Proj 2018'!K21-AgeAdj!G$23)/AgeAdj!G$24,IF($C21="SF",('Proj 2018'!K21-AgeAdj!G$27)/AgeAdj!G$28,IF($C21="PF",('Proj 2018'!K21-AgeAdj!G$31)/AgeAdj!G$32,IF($C21="C",('Proj 2018'!K21-AgeAdj!G$35)/AgeAdj!G$36,"BAD")))))</f>
        <v>0.48375277642754555</v>
      </c>
      <c r="L21" s="17">
        <f>IF($C21="PG",('Proj 2018'!L21-AgeAdj!H$19)/AgeAdj!H$20,IF($C21="SG",('Proj 2018'!L21-AgeAdj!H$23)/AgeAdj!H$24,IF($C21="SF",('Proj 2018'!L21-AgeAdj!H$27)/AgeAdj!H$28,IF($C21="PF",('Proj 2018'!L21-AgeAdj!H$31)/AgeAdj!H$32,IF($C21="C",('Proj 2018'!L21-AgeAdj!H$35)/AgeAdj!H$36,"BAD")))))</f>
        <v>-0.7055653971188941</v>
      </c>
      <c r="M21" s="10">
        <f>IF($C21="PG",('Proj 2018'!M21-AgeAdj!I$19)/AgeAdj!I$20,IF($C21="SG",('Proj 2018'!M21-AgeAdj!I$23)/AgeAdj!I$24,IF($C21="SF",('Proj 2018'!M21-AgeAdj!I$27)/AgeAdj!I$28,IF($C21="PF",('Proj 2018'!M21-AgeAdj!I$31)/AgeAdj!I$32,IF($C21="C",('Proj 2018'!M21-AgeAdj!I$35)/AgeAdj!I$36,"BAD")))))</f>
        <v>0.72362735715606008</v>
      </c>
      <c r="N21" s="10">
        <f>IF($C21="PG",('Proj 2018'!N21-AgeAdj!J$19)/AgeAdj!J$20,IF($C21="SG",('Proj 2018'!N21-AgeAdj!J$23)/AgeAdj!J$24,IF($C21="SF",('Proj 2018'!N21-AgeAdj!J$27)/AgeAdj!J$28,IF($C21="PF",('Proj 2018'!N21-AgeAdj!J$31)/AgeAdj!J$32,IF($C21="C",('Proj 2018'!N21-AgeAdj!J$35)/AgeAdj!J$36,"BAD")))))</f>
        <v>0.73737008479631028</v>
      </c>
      <c r="O21" s="10">
        <f>IF($C21="PG",('Proj 2018'!O21-AgeAdj!K$19)/AgeAdj!K$20,IF($C21="SG",('Proj 2018'!O21-AgeAdj!K$23)/AgeAdj!K$24,IF($C21="SF",('Proj 2018'!O21-AgeAdj!K$27)/AgeAdj!K$28,IF($C21="PF",('Proj 2018'!O21-AgeAdj!K$31)/AgeAdj!K$32,IF($C21="C",('Proj 2018'!O21-AgeAdj!K$35)/AgeAdj!K$36,"BAD")))))</f>
        <v>-0.24997779446083501</v>
      </c>
      <c r="P21" s="10">
        <f>IF($C21="PG",('Proj 2018'!P21-AgeAdj!L$19)/AgeAdj!L$20,IF($C21="SG",('Proj 2018'!P21-AgeAdj!L$23)/AgeAdj!L$24,IF($C21="SF",('Proj 2018'!P21-AgeAdj!L$27)/AgeAdj!L$28,IF($C21="PF",('Proj 2018'!P21-AgeAdj!L$31)/AgeAdj!L$32,IF($C21="C",('Proj 2018'!P21-AgeAdj!L$35)/AgeAdj!L$36,"BAD")))))</f>
        <v>0.98370559921832634</v>
      </c>
      <c r="Q21" s="10">
        <f>-IF($C21="PG",('Proj 2018'!Q21-AgeAdj!M$19)/AgeAdj!M$20,IF($C21="SG",('Proj 2018'!Q21-AgeAdj!M$23)/AgeAdj!M$24,IF($C21="SF",('Proj 2018'!Q21-AgeAdj!M$27)/AgeAdj!M$28,IF($C21="PF",('Proj 2018'!Q21-AgeAdj!M$31)/AgeAdj!M$32,IF($C21="C",('Proj 2018'!Q21-AgeAdj!M$35)/AgeAdj!M$36,"BAD")))))</f>
        <v>-0.24134917269284667</v>
      </c>
      <c r="R21" s="10">
        <f>IF($C21="PG",('Proj 2018'!R21-AgeAdj!N$19)/AgeAdj!N$20,IF($C21="SG",('Proj 2018'!R21-AgeAdj!N$23)/AgeAdj!N$24,IF($C21="SF",('Proj 2018'!R21-AgeAdj!N$27)/AgeAdj!N$28,IF($C21="PF",('Proj 2018'!R21-AgeAdj!N$31)/AgeAdj!N$32,IF($C21="C",('Proj 2018'!R21-AgeAdj!N$35)/AgeAdj!N$36,"BAD")))))</f>
        <v>0.16015947649175477</v>
      </c>
      <c r="S21" s="10">
        <f t="shared" si="0"/>
        <v>2.0510596366584206</v>
      </c>
      <c r="U21" s="10">
        <f>3*'Proj 2018'!$K21/(819)</f>
        <v>0.72364672364672356</v>
      </c>
      <c r="V21" s="10">
        <f t="shared" si="1"/>
        <v>-0.51058008794358711</v>
      </c>
      <c r="W21" s="10">
        <f>(2*'Proj 36 2018'!G21)/24.9</f>
        <v>1.1325301204819278</v>
      </c>
      <c r="X21" s="10">
        <f t="shared" si="2"/>
        <v>0.52826985664289949</v>
      </c>
    </row>
    <row r="22" spans="1:24" x14ac:dyDescent="0.25">
      <c r="A22" s="13" t="s">
        <v>633</v>
      </c>
      <c r="B22" s="13" t="s">
        <v>86</v>
      </c>
      <c r="C22" s="13" t="s">
        <v>31</v>
      </c>
      <c r="D22" s="3">
        <f>VLOOKUP(B22, Table1[[Player]:['#NAME?]], 3, FALSE)+1</f>
        <v>29</v>
      </c>
      <c r="F22" s="10">
        <f>IF($C22="PG",('Proj 2018'!F22-AgeAdj!B$19)/AgeAdj!B$20,IF($C22="SG",('Proj 2018'!F22-AgeAdj!B$23)/AgeAdj!B$24,IF($C22="SF",('Proj 2018'!F22-AgeAdj!B$27)/AgeAdj!B$28,IF($C22="PF",('Proj 2018'!F22-AgeAdj!B$31)/AgeAdj!B$32,IF($C22="C",('Proj 2018'!F22-AgeAdj!B$35)/AgeAdj!B$36,"BAD")))))</f>
        <v>-4.9146152536260389E-2</v>
      </c>
      <c r="G22" s="10">
        <f>IF($C22="PG",('Proj 2018'!G22-AgeAdj!C$19)/AgeAdj!C$20,IF($C22="SG",('Proj 2018'!G22-AgeAdj!C$23)/AgeAdj!C$24,IF($C22="SF",('Proj 2018'!G22-AgeAdj!C$27)/AgeAdj!C$28,IF($C22="PF",('Proj 2018'!G22-AgeAdj!C$31)/AgeAdj!C$32,IF($C22="C",('Proj 2018'!G22-AgeAdj!C$35)/AgeAdj!C$36,"BAD")))))</f>
        <v>9.1439243727455863E-2</v>
      </c>
      <c r="H22" s="10">
        <f>IF($C22="PG",('Proj 2018'!H22-AgeAdj!D$19)/AgeAdj!D$20,IF($C22="SG",('Proj 2018'!H22-AgeAdj!D$23)/AgeAdj!D$24,IF($C22="SF",('Proj 2018'!H22-AgeAdj!D$27)/AgeAdj!D$28,IF($C22="PF",('Proj 2018'!H22-AgeAdj!D$31)/AgeAdj!D$32,IF($C22="C",('Proj 2018'!H22-AgeAdj!D$35)/AgeAdj!D$36,"BAD")))))</f>
        <v>-0.7723362019679918</v>
      </c>
      <c r="I22" s="10">
        <f>IF($C22="PG",('Proj 2018'!I22-AgeAdj!E$19)/AgeAdj!E$20,IF($C22="SG",('Proj 2018'!I22-AgeAdj!E$23)/AgeAdj!E$24,IF($C22="SF",('Proj 2018'!I22-AgeAdj!E$27)/AgeAdj!E$28,IF($C22="PF",('Proj 2018'!I22-AgeAdj!E$31)/AgeAdj!E$32,IF($C22="C",('Proj 2018'!I22-AgeAdj!E$35)/AgeAdj!E$36,"BAD")))))</f>
        <v>-0.10689549554643832</v>
      </c>
      <c r="J22" s="10">
        <f>IF($C22="PG",('Proj 2018'!J22-AgeAdj!F$19)/AgeAdj!F$20,IF($C22="SG",('Proj 2018'!J22-AgeAdj!F$23)/AgeAdj!F$24,IF($C22="SF",('Proj 2018'!J22-AgeAdj!F$27)/AgeAdj!F$28,IF($C22="PF",('Proj 2018'!J22-AgeAdj!F$31)/AgeAdj!F$32,IF($C22="C",('Proj 2018'!J22-AgeAdj!F$35)/AgeAdj!F$36,"BAD")))))</f>
        <v>0.54869826961195867</v>
      </c>
      <c r="K22" s="10">
        <f>IF($C22="PG",('Proj 2018'!K22-AgeAdj!G$19)/AgeAdj!G$20,IF($C22="SG",('Proj 2018'!K22-AgeAdj!G$23)/AgeAdj!G$24,IF($C22="SF",('Proj 2018'!K22-AgeAdj!G$27)/AgeAdj!G$28,IF($C22="PF",('Proj 2018'!K22-AgeAdj!G$31)/AgeAdj!G$32,IF($C22="C",('Proj 2018'!K22-AgeAdj!G$35)/AgeAdj!G$36,"BAD")))))</f>
        <v>0.49522844712689024</v>
      </c>
      <c r="L22" s="17">
        <f>IF($C22="PG",('Proj 2018'!L22-AgeAdj!H$19)/AgeAdj!H$20,IF($C22="SG",('Proj 2018'!L22-AgeAdj!H$23)/AgeAdj!H$24,IF($C22="SF",('Proj 2018'!L22-AgeAdj!H$27)/AgeAdj!H$28,IF($C22="PF",('Proj 2018'!L22-AgeAdj!H$31)/AgeAdj!H$32,IF($C22="C",('Proj 2018'!L22-AgeAdj!H$35)/AgeAdj!H$36,"BAD")))))</f>
        <v>0.78693391842959304</v>
      </c>
      <c r="M22" s="10">
        <f>IF($C22="PG",('Proj 2018'!M22-AgeAdj!I$19)/AgeAdj!I$20,IF($C22="SG",('Proj 2018'!M22-AgeAdj!I$23)/AgeAdj!I$24,IF($C22="SF",('Proj 2018'!M22-AgeAdj!I$27)/AgeAdj!I$28,IF($C22="PF",('Proj 2018'!M22-AgeAdj!I$31)/AgeAdj!I$32,IF($C22="C",('Proj 2018'!M22-AgeAdj!I$35)/AgeAdj!I$36,"BAD")))))</f>
        <v>1.4182328889369957</v>
      </c>
      <c r="N22" s="10">
        <f>IF($C22="PG",('Proj 2018'!N22-AgeAdj!J$19)/AgeAdj!J$20,IF($C22="SG",('Proj 2018'!N22-AgeAdj!J$23)/AgeAdj!J$24,IF($C22="SF",('Proj 2018'!N22-AgeAdj!J$27)/AgeAdj!J$28,IF($C22="PF",('Proj 2018'!N22-AgeAdj!J$31)/AgeAdj!J$32,IF($C22="C",('Proj 2018'!N22-AgeAdj!J$35)/AgeAdj!J$36,"BAD")))))</f>
        <v>2.0208967957736212</v>
      </c>
      <c r="O22" s="10">
        <f>IF($C22="PG",('Proj 2018'!O22-AgeAdj!K$19)/AgeAdj!K$20,IF($C22="SG",('Proj 2018'!O22-AgeAdj!K$23)/AgeAdj!K$24,IF($C22="SF",('Proj 2018'!O22-AgeAdj!K$27)/AgeAdj!K$28,IF($C22="PF",('Proj 2018'!O22-AgeAdj!K$31)/AgeAdj!K$32,IF($C22="C",('Proj 2018'!O22-AgeAdj!K$35)/AgeAdj!K$36,"BAD")))))</f>
        <v>0.21185541631936358</v>
      </c>
      <c r="P22" s="10">
        <f>IF($C22="PG",('Proj 2018'!P22-AgeAdj!L$19)/AgeAdj!L$20,IF($C22="SG",('Proj 2018'!P22-AgeAdj!L$23)/AgeAdj!L$24,IF($C22="SF",('Proj 2018'!P22-AgeAdj!L$27)/AgeAdj!L$28,IF($C22="PF",('Proj 2018'!P22-AgeAdj!L$31)/AgeAdj!L$32,IF($C22="C",('Proj 2018'!P22-AgeAdj!L$35)/AgeAdj!L$36,"BAD")))))</f>
        <v>0.2013125029995784</v>
      </c>
      <c r="Q22" s="10">
        <f>-IF($C22="PG",('Proj 2018'!Q22-AgeAdj!M$19)/AgeAdj!M$20,IF($C22="SG",('Proj 2018'!Q22-AgeAdj!M$23)/AgeAdj!M$24,IF($C22="SF",('Proj 2018'!Q22-AgeAdj!M$27)/AgeAdj!M$28,IF($C22="PF",('Proj 2018'!Q22-AgeAdj!M$31)/AgeAdj!M$32,IF($C22="C",('Proj 2018'!Q22-AgeAdj!M$35)/AgeAdj!M$36,"BAD")))))</f>
        <v>-1.060399841728767</v>
      </c>
      <c r="R22" s="10">
        <f>IF($C22="PG",('Proj 2018'!R22-AgeAdj!N$19)/AgeAdj!N$20,IF($C22="SG",('Proj 2018'!R22-AgeAdj!N$23)/AgeAdj!N$24,IF($C22="SF",('Proj 2018'!R22-AgeAdj!N$27)/AgeAdj!N$28,IF($C22="PF",('Proj 2018'!R22-AgeAdj!N$31)/AgeAdj!N$32,IF($C22="C",('Proj 2018'!R22-AgeAdj!N$35)/AgeAdj!N$36,"BAD")))))</f>
        <v>7.2955350978567285E-2</v>
      </c>
      <c r="S22" s="10">
        <f t="shared" si="0"/>
        <v>3.0585903213908949</v>
      </c>
      <c r="U22" s="10">
        <f>3*'Proj 2018'!$K22/(819)</f>
        <v>0.72857142857142854</v>
      </c>
      <c r="V22" s="10">
        <f t="shared" si="1"/>
        <v>0.57333756914156064</v>
      </c>
      <c r="W22" s="10">
        <f>(2*'Proj 36 2018'!G22)/24.9</f>
        <v>1.0763052208835342</v>
      </c>
      <c r="X22" s="10">
        <f t="shared" si="2"/>
        <v>-0.83126948645550924</v>
      </c>
    </row>
    <row r="23" spans="1:24" x14ac:dyDescent="0.25">
      <c r="A23" s="14" t="s">
        <v>628</v>
      </c>
      <c r="B23" s="14" t="s">
        <v>89</v>
      </c>
      <c r="C23" s="14" t="s">
        <v>38</v>
      </c>
      <c r="D23" s="3">
        <f>VLOOKUP(B23, Table1[[Player]:['#NAME?]], 3, FALSE)+1</f>
        <v>31</v>
      </c>
      <c r="F23" s="10">
        <f>IF($C23="PG",('Proj 2018'!F23-AgeAdj!B$19)/AgeAdj!B$20,IF($C23="SG",('Proj 2018'!F23-AgeAdj!B$23)/AgeAdj!B$24,IF($C23="SF",('Proj 2018'!F23-AgeAdj!B$27)/AgeAdj!B$28,IF($C23="PF",('Proj 2018'!F23-AgeAdj!B$31)/AgeAdj!B$32,IF($C23="C",('Proj 2018'!F23-AgeAdj!B$35)/AgeAdj!B$36,"BAD")))))</f>
        <v>-0.67905881734436258</v>
      </c>
      <c r="G23" s="10">
        <f>IF($C23="PG",('Proj 2018'!G23-AgeAdj!C$19)/AgeAdj!C$20,IF($C23="SG",('Proj 2018'!G23-AgeAdj!C$23)/AgeAdj!C$24,IF($C23="SF",('Proj 2018'!G23-AgeAdj!C$27)/AgeAdj!C$28,IF($C23="PF",('Proj 2018'!G23-AgeAdj!C$31)/AgeAdj!C$32,IF($C23="C",('Proj 2018'!G23-AgeAdj!C$35)/AgeAdj!C$36,"BAD")))))</f>
        <v>-0.60943977150304973</v>
      </c>
      <c r="H23" s="10">
        <f>IF($C23="PG",('Proj 2018'!H23-AgeAdj!D$19)/AgeAdj!D$20,IF($C23="SG",('Proj 2018'!H23-AgeAdj!D$23)/AgeAdj!D$24,IF($C23="SF",('Proj 2018'!H23-AgeAdj!D$27)/AgeAdj!D$28,IF($C23="PF",('Proj 2018'!H23-AgeAdj!D$31)/AgeAdj!D$32,IF($C23="C",('Proj 2018'!H23-AgeAdj!D$35)/AgeAdj!D$36,"BAD")))))</f>
        <v>-0.4423099414447853</v>
      </c>
      <c r="I23" s="10">
        <f>IF($C23="PG",('Proj 2018'!I23-AgeAdj!E$19)/AgeAdj!E$20,IF($C23="SG",('Proj 2018'!I23-AgeAdj!E$23)/AgeAdj!E$24,IF($C23="SF",('Proj 2018'!I23-AgeAdj!E$27)/AgeAdj!E$28,IF($C23="PF",('Proj 2018'!I23-AgeAdj!E$31)/AgeAdj!E$32,IF($C23="C",('Proj 2018'!I23-AgeAdj!E$35)/AgeAdj!E$36,"BAD")))))</f>
        <v>-0.56816005422672167</v>
      </c>
      <c r="J23" s="10">
        <f>IF($C23="PG",('Proj 2018'!J23-AgeAdj!F$19)/AgeAdj!F$20,IF($C23="SG",('Proj 2018'!J23-AgeAdj!F$23)/AgeAdj!F$24,IF($C23="SF",('Proj 2018'!J23-AgeAdj!F$27)/AgeAdj!F$28,IF($C23="PF",('Proj 2018'!J23-AgeAdj!F$31)/AgeAdj!F$32,IF($C23="C",('Proj 2018'!J23-AgeAdj!F$35)/AgeAdj!F$36,"BAD")))))</f>
        <v>-0.34987792650764454</v>
      </c>
      <c r="K23" s="10">
        <f>IF($C23="PG",('Proj 2018'!K23-AgeAdj!G$19)/AgeAdj!G$20,IF($C23="SG",('Proj 2018'!K23-AgeAdj!G$23)/AgeAdj!G$24,IF($C23="SF",('Proj 2018'!K23-AgeAdj!G$27)/AgeAdj!G$28,IF($C23="PF",('Proj 2018'!K23-AgeAdj!G$31)/AgeAdj!G$32,IF($C23="C",('Proj 2018'!K23-AgeAdj!G$35)/AgeAdj!G$36,"BAD")))))</f>
        <v>-0.52995305167682782</v>
      </c>
      <c r="L23" s="17">
        <f>IF($C23="PG",('Proj 2018'!L23-AgeAdj!H$19)/AgeAdj!H$20,IF($C23="SG",('Proj 2018'!L23-AgeAdj!H$23)/AgeAdj!H$24,IF($C23="SF",('Proj 2018'!L23-AgeAdj!H$27)/AgeAdj!H$28,IF($C23="PF",('Proj 2018'!L23-AgeAdj!H$31)/AgeAdj!H$32,IF($C23="C",('Proj 2018'!L23-AgeAdj!H$35)/AgeAdj!H$36,"BAD")))))</f>
        <v>1.4207228250948638</v>
      </c>
      <c r="M23" s="10">
        <f>IF($C23="PG",('Proj 2018'!M23-AgeAdj!I$19)/AgeAdj!I$20,IF($C23="SG",('Proj 2018'!M23-AgeAdj!I$23)/AgeAdj!I$24,IF($C23="SF",('Proj 2018'!M23-AgeAdj!I$27)/AgeAdj!I$28,IF($C23="PF",('Proj 2018'!M23-AgeAdj!I$31)/AgeAdj!I$32,IF($C23="C",('Proj 2018'!M23-AgeAdj!I$35)/AgeAdj!I$36,"BAD")))))</f>
        <v>-0.31094641449750693</v>
      </c>
      <c r="N23" s="10">
        <f>IF($C23="PG",('Proj 2018'!N23-AgeAdj!J$19)/AgeAdj!J$20,IF($C23="SG",('Proj 2018'!N23-AgeAdj!J$23)/AgeAdj!J$24,IF($C23="SF",('Proj 2018'!N23-AgeAdj!J$27)/AgeAdj!J$28,IF($C23="PF",('Proj 2018'!N23-AgeAdj!J$31)/AgeAdj!J$32,IF($C23="C",('Proj 2018'!N23-AgeAdj!J$35)/AgeAdj!J$36,"BAD")))))</f>
        <v>-0.68019992946282204</v>
      </c>
      <c r="O23" s="10">
        <f>IF($C23="PG",('Proj 2018'!O23-AgeAdj!K$19)/AgeAdj!K$20,IF($C23="SG",('Proj 2018'!O23-AgeAdj!K$23)/AgeAdj!K$24,IF($C23="SF",('Proj 2018'!O23-AgeAdj!K$27)/AgeAdj!K$28,IF($C23="PF",('Proj 2018'!O23-AgeAdj!K$31)/AgeAdj!K$32,IF($C23="C",('Proj 2018'!O23-AgeAdj!K$35)/AgeAdj!K$36,"BAD")))))</f>
        <v>-0.88991062895526052</v>
      </c>
      <c r="P23" s="10">
        <f>IF($C23="PG",('Proj 2018'!P23-AgeAdj!L$19)/AgeAdj!L$20,IF($C23="SG",('Proj 2018'!P23-AgeAdj!L$23)/AgeAdj!L$24,IF($C23="SF",('Proj 2018'!P23-AgeAdj!L$27)/AgeAdj!L$28,IF($C23="PF",('Proj 2018'!P23-AgeAdj!L$31)/AgeAdj!L$32,IF($C23="C",('Proj 2018'!P23-AgeAdj!L$35)/AgeAdj!L$36,"BAD")))))</f>
        <v>-0.51254166069954621</v>
      </c>
      <c r="Q23" s="10">
        <f>-IF($C23="PG",('Proj 2018'!Q23-AgeAdj!M$19)/AgeAdj!M$20,IF($C23="SG",('Proj 2018'!Q23-AgeAdj!M$23)/AgeAdj!M$24,IF($C23="SF",('Proj 2018'!Q23-AgeAdj!M$27)/AgeAdj!M$28,IF($C23="PF",('Proj 2018'!Q23-AgeAdj!M$31)/AgeAdj!M$32,IF($C23="C",('Proj 2018'!Q23-AgeAdj!M$35)/AgeAdj!M$36,"BAD")))))</f>
        <v>0.60954522080794848</v>
      </c>
      <c r="R23" s="10">
        <f>IF($C23="PG",('Proj 2018'!R23-AgeAdj!N$19)/AgeAdj!N$20,IF($C23="SG",('Proj 2018'!R23-AgeAdj!N$23)/AgeAdj!N$24,IF($C23="SF",('Proj 2018'!R23-AgeAdj!N$27)/AgeAdj!N$28,IF($C23="PF",('Proj 2018'!R23-AgeAdj!N$31)/AgeAdj!N$32,IF($C23="C",('Proj 2018'!R23-AgeAdj!N$35)/AgeAdj!N$36,"BAD")))))</f>
        <v>-0.62896505180327811</v>
      </c>
      <c r="S23" s="10">
        <f t="shared" si="0"/>
        <v>-3.0616684886020868</v>
      </c>
      <c r="U23" s="10">
        <f>3*'Proj 2018'!$K23/(819)</f>
        <v>0.39126984126984127</v>
      </c>
      <c r="V23" s="10">
        <f t="shared" si="1"/>
        <v>0.55588599426330787</v>
      </c>
      <c r="W23" s="10">
        <f>(2*'Proj 36 2018'!G23)/24.9</f>
        <v>0.69076305220883538</v>
      </c>
      <c r="X23" s="10">
        <f t="shared" si="2"/>
        <v>-0.30553136517471113</v>
      </c>
    </row>
    <row r="24" spans="1:24" x14ac:dyDescent="0.25">
      <c r="A24" s="13" t="s">
        <v>593</v>
      </c>
      <c r="B24" s="13" t="s">
        <v>91</v>
      </c>
      <c r="C24" s="13" t="s">
        <v>52</v>
      </c>
      <c r="D24" s="3">
        <f>VLOOKUP(B24, Table1[[Player]:['#NAME?]], 3, FALSE)+1</f>
        <v>28</v>
      </c>
      <c r="F24" s="10">
        <f>IF($C24="PG",('Proj 2018'!F24-AgeAdj!B$19)/AgeAdj!B$20,IF($C24="SG",('Proj 2018'!F24-AgeAdj!B$23)/AgeAdj!B$24,IF($C24="SF",('Proj 2018'!F24-AgeAdj!B$27)/AgeAdj!B$28,IF($C24="PF",('Proj 2018'!F24-AgeAdj!B$31)/AgeAdj!B$32,IF($C24="C",('Proj 2018'!F24-AgeAdj!B$35)/AgeAdj!B$36,"BAD")))))</f>
        <v>0.24165635665559063</v>
      </c>
      <c r="G24" s="10">
        <f>IF($C24="PG",('Proj 2018'!G24-AgeAdj!C$19)/AgeAdj!C$20,IF($C24="SG",('Proj 2018'!G24-AgeAdj!C$23)/AgeAdj!C$24,IF($C24="SF",('Proj 2018'!G24-AgeAdj!C$27)/AgeAdj!C$28,IF($C24="PF",('Proj 2018'!G24-AgeAdj!C$31)/AgeAdj!C$32,IF($C24="C",('Proj 2018'!G24-AgeAdj!C$35)/AgeAdj!C$36,"BAD")))))</f>
        <v>0.46328636823192637</v>
      </c>
      <c r="H24" s="10">
        <f>IF($C24="PG",('Proj 2018'!H24-AgeAdj!D$19)/AgeAdj!D$20,IF($C24="SG",('Proj 2018'!H24-AgeAdj!D$23)/AgeAdj!D$24,IF($C24="SF",('Proj 2018'!H24-AgeAdj!D$27)/AgeAdj!D$28,IF($C24="PF",('Proj 2018'!H24-AgeAdj!D$31)/AgeAdj!D$32,IF($C24="C",('Proj 2018'!H24-AgeAdj!D$35)/AgeAdj!D$36,"BAD")))))</f>
        <v>-0.64970781545689293</v>
      </c>
      <c r="I24" s="10">
        <f>IF($C24="PG",('Proj 2018'!I24-AgeAdj!E$19)/AgeAdj!E$20,IF($C24="SG",('Proj 2018'!I24-AgeAdj!E$23)/AgeAdj!E$24,IF($C24="SF",('Proj 2018'!I24-AgeAdj!E$27)/AgeAdj!E$28,IF($C24="PF",('Proj 2018'!I24-AgeAdj!E$31)/AgeAdj!E$32,IF($C24="C",('Proj 2018'!I24-AgeAdj!E$35)/AgeAdj!E$36,"BAD")))))</f>
        <v>0.4885164000761224</v>
      </c>
      <c r="J24" s="10">
        <f>IF($C24="PG",('Proj 2018'!J24-AgeAdj!F$19)/AgeAdj!F$20,IF($C24="SG",('Proj 2018'!J24-AgeAdj!F$23)/AgeAdj!F$24,IF($C24="SF",('Proj 2018'!J24-AgeAdj!F$27)/AgeAdj!F$28,IF($C24="PF",('Proj 2018'!J24-AgeAdj!F$31)/AgeAdj!F$32,IF($C24="C",('Proj 2018'!J24-AgeAdj!F$35)/AgeAdj!F$36,"BAD")))))</f>
        <v>-3.559413557489946E-2</v>
      </c>
      <c r="K24" s="10">
        <f>IF($C24="PG",('Proj 2018'!K24-AgeAdj!G$19)/AgeAdj!G$20,IF($C24="SG",('Proj 2018'!K24-AgeAdj!G$23)/AgeAdj!G$24,IF($C24="SF",('Proj 2018'!K24-AgeAdj!G$27)/AgeAdj!G$28,IF($C24="PF",('Proj 2018'!K24-AgeAdj!G$31)/AgeAdj!G$32,IF($C24="C",('Proj 2018'!K24-AgeAdj!G$35)/AgeAdj!G$36,"BAD")))))</f>
        <v>7.7396976212429941E-2</v>
      </c>
      <c r="L24" s="17">
        <f>IF($C24="PG",('Proj 2018'!L24-AgeAdj!H$19)/AgeAdj!H$20,IF($C24="SG",('Proj 2018'!L24-AgeAdj!H$23)/AgeAdj!H$24,IF($C24="SF",('Proj 2018'!L24-AgeAdj!H$27)/AgeAdj!H$28,IF($C24="PF",('Proj 2018'!L24-AgeAdj!H$31)/AgeAdj!H$32,IF($C24="C",('Proj 2018'!L24-AgeAdj!H$35)/AgeAdj!H$36,"BAD")))))</f>
        <v>-0.52977173326380544</v>
      </c>
      <c r="M24" s="10">
        <f>IF($C24="PG",('Proj 2018'!M24-AgeAdj!I$19)/AgeAdj!I$20,IF($C24="SG",('Proj 2018'!M24-AgeAdj!I$23)/AgeAdj!I$24,IF($C24="SF",('Proj 2018'!M24-AgeAdj!I$27)/AgeAdj!I$28,IF($C24="PF",('Proj 2018'!M24-AgeAdj!I$31)/AgeAdj!I$32,IF($C24="C",('Proj 2018'!M24-AgeAdj!I$35)/AgeAdj!I$36,"BAD")))))</f>
        <v>-0.34488114650082297</v>
      </c>
      <c r="N24" s="10">
        <f>IF($C24="PG",('Proj 2018'!N24-AgeAdj!J$19)/AgeAdj!J$20,IF($C24="SG",('Proj 2018'!N24-AgeAdj!J$23)/AgeAdj!J$24,IF($C24="SF",('Proj 2018'!N24-AgeAdj!J$27)/AgeAdj!J$28,IF($C24="PF",('Proj 2018'!N24-AgeAdj!J$31)/AgeAdj!J$32,IF($C24="C",('Proj 2018'!N24-AgeAdj!J$35)/AgeAdj!J$36,"BAD")))))</f>
        <v>0.48451137925477145</v>
      </c>
      <c r="O24" s="10">
        <f>IF($C24="PG",('Proj 2018'!O24-AgeAdj!K$19)/AgeAdj!K$20,IF($C24="SG",('Proj 2018'!O24-AgeAdj!K$23)/AgeAdj!K$24,IF($C24="SF",('Proj 2018'!O24-AgeAdj!K$27)/AgeAdj!K$28,IF($C24="PF",('Proj 2018'!O24-AgeAdj!K$31)/AgeAdj!K$32,IF($C24="C",('Proj 2018'!O24-AgeAdj!K$35)/AgeAdj!K$36,"BAD")))))</f>
        <v>1.017295441372434</v>
      </c>
      <c r="P24" s="10">
        <f>IF($C24="PG",('Proj 2018'!P24-AgeAdj!L$19)/AgeAdj!L$20,IF($C24="SG",('Proj 2018'!P24-AgeAdj!L$23)/AgeAdj!L$24,IF($C24="SF",('Proj 2018'!P24-AgeAdj!L$27)/AgeAdj!L$28,IF($C24="PF",('Proj 2018'!P24-AgeAdj!L$31)/AgeAdj!L$32,IF($C24="C",('Proj 2018'!P24-AgeAdj!L$35)/AgeAdj!L$36,"BAD")))))</f>
        <v>1.0570499783113314</v>
      </c>
      <c r="Q24" s="10">
        <f>-IF($C24="PG",('Proj 2018'!Q24-AgeAdj!M$19)/AgeAdj!M$20,IF($C24="SG",('Proj 2018'!Q24-AgeAdj!M$23)/AgeAdj!M$24,IF($C24="SF",('Proj 2018'!Q24-AgeAdj!M$27)/AgeAdj!M$28,IF($C24="PF",('Proj 2018'!Q24-AgeAdj!M$31)/AgeAdj!M$32,IF($C24="C",('Proj 2018'!Q24-AgeAdj!M$35)/AgeAdj!M$36,"BAD")))))</f>
        <v>-0.86689226183849455</v>
      </c>
      <c r="R24" s="10">
        <f>IF($C24="PG",('Proj 2018'!R24-AgeAdj!N$19)/AgeAdj!N$20,IF($C24="SG",('Proj 2018'!R24-AgeAdj!N$23)/AgeAdj!N$24,IF($C24="SF",('Proj 2018'!R24-AgeAdj!N$27)/AgeAdj!N$28,IF($C24="PF",('Proj 2018'!R24-AgeAdj!N$31)/AgeAdj!N$32,IF($C24="C",('Proj 2018'!R24-AgeAdj!N$35)/AgeAdj!N$36,"BAD")))))</f>
        <v>0.20853232541452127</v>
      </c>
      <c r="S24" s="10">
        <f t="shared" si="0"/>
        <v>1.7247340139516918</v>
      </c>
      <c r="U24" s="10">
        <f>3*'Proj 2018'!$K24/(819)</f>
        <v>0.66428571428571437</v>
      </c>
      <c r="V24" s="10">
        <f t="shared" si="1"/>
        <v>-0.35191979423952796</v>
      </c>
      <c r="W24" s="10">
        <f>(2*'Proj 36 2018'!G24)/24.9</f>
        <v>1.0602409638554218</v>
      </c>
      <c r="X24" s="10">
        <f t="shared" si="2"/>
        <v>-0.68884684048441669</v>
      </c>
    </row>
    <row r="25" spans="1:24" x14ac:dyDescent="0.25">
      <c r="A25" s="14" t="s">
        <v>1012</v>
      </c>
      <c r="B25" s="14" t="s">
        <v>93</v>
      </c>
      <c r="C25" s="14" t="s">
        <v>31</v>
      </c>
      <c r="D25" s="3">
        <f>VLOOKUP(B25, Table1[[Player]:['#NAME?]], 3, FALSE)+1</f>
        <v>24</v>
      </c>
      <c r="F25" s="10">
        <f>IF($C25="PG",('Proj 2018'!F25-AgeAdj!B$19)/AgeAdj!B$20,IF($C25="SG",('Proj 2018'!F25-AgeAdj!B$23)/AgeAdj!B$24,IF($C25="SF",('Proj 2018'!F25-AgeAdj!B$27)/AgeAdj!B$28,IF($C25="PF",('Proj 2018'!F25-AgeAdj!B$31)/AgeAdj!B$32,IF($C25="C",('Proj 2018'!F25-AgeAdj!B$35)/AgeAdj!B$36,"BAD")))))</f>
        <v>2.0555208046802917</v>
      </c>
      <c r="G25" s="10">
        <f>IF($C25="PG",('Proj 2018'!G25-AgeAdj!C$19)/AgeAdj!C$20,IF($C25="SG",('Proj 2018'!G25-AgeAdj!C$23)/AgeAdj!C$24,IF($C25="SF",('Proj 2018'!G25-AgeAdj!C$27)/AgeAdj!C$28,IF($C25="PF",('Proj 2018'!G25-AgeAdj!C$31)/AgeAdj!C$32,IF($C25="C",('Proj 2018'!G25-AgeAdj!C$35)/AgeAdj!C$36,"BAD")))))</f>
        <v>1.8091321168757473</v>
      </c>
      <c r="H25" s="10">
        <f>IF($C25="PG",('Proj 2018'!H25-AgeAdj!D$19)/AgeAdj!D$20,IF($C25="SG",('Proj 2018'!H25-AgeAdj!D$23)/AgeAdj!D$24,IF($C25="SF",('Proj 2018'!H25-AgeAdj!D$27)/AgeAdj!D$28,IF($C25="PF",('Proj 2018'!H25-AgeAdj!D$31)/AgeAdj!D$32,IF($C25="C",('Proj 2018'!H25-AgeAdj!D$35)/AgeAdj!D$36,"BAD")))))</f>
        <v>1.6742686080909972</v>
      </c>
      <c r="I25" s="10">
        <f>IF($C25="PG",('Proj 2018'!I25-AgeAdj!E$19)/AgeAdj!E$20,IF($C25="SG",('Proj 2018'!I25-AgeAdj!E$23)/AgeAdj!E$24,IF($C25="SF",('Proj 2018'!I25-AgeAdj!E$27)/AgeAdj!E$28,IF($C25="PF",('Proj 2018'!I25-AgeAdj!E$31)/AgeAdj!E$32,IF($C25="C",('Proj 2018'!I25-AgeAdj!E$35)/AgeAdj!E$36,"BAD")))))</f>
        <v>2.0118749531111284</v>
      </c>
      <c r="J25" s="10">
        <f>IF($C25="PG",('Proj 2018'!J25-AgeAdj!F$19)/AgeAdj!F$20,IF($C25="SG",('Proj 2018'!J25-AgeAdj!F$23)/AgeAdj!F$24,IF($C25="SF",('Proj 2018'!J25-AgeAdj!F$27)/AgeAdj!F$28,IF($C25="PF",('Proj 2018'!J25-AgeAdj!F$31)/AgeAdj!F$32,IF($C25="C",('Proj 2018'!J25-AgeAdj!F$35)/AgeAdj!F$36,"BAD")))))</f>
        <v>1.6106720737831977</v>
      </c>
      <c r="K25" s="10">
        <f>IF($C25="PG",('Proj 2018'!K25-AgeAdj!G$19)/AgeAdj!G$20,IF($C25="SG",('Proj 2018'!K25-AgeAdj!G$23)/AgeAdj!G$24,IF($C25="SF",('Proj 2018'!K25-AgeAdj!G$27)/AgeAdj!G$28,IF($C25="PF",('Proj 2018'!K25-AgeAdj!G$31)/AgeAdj!G$32,IF($C25="C",('Proj 2018'!K25-AgeAdj!G$35)/AgeAdj!G$36,"BAD")))))</f>
        <v>1.6223100222592346</v>
      </c>
      <c r="L25" s="17">
        <f>IF($C25="PG",('Proj 2018'!L25-AgeAdj!H$19)/AgeAdj!H$20,IF($C25="SG",('Proj 2018'!L25-AgeAdj!H$23)/AgeAdj!H$24,IF($C25="SF",('Proj 2018'!L25-AgeAdj!H$27)/AgeAdj!H$28,IF($C25="PF",('Proj 2018'!L25-AgeAdj!H$31)/AgeAdj!H$32,IF($C25="C",('Proj 2018'!L25-AgeAdj!H$35)/AgeAdj!H$36,"BAD")))))</f>
        <v>0.33773509530334889</v>
      </c>
      <c r="M25" s="10">
        <f>IF($C25="PG",('Proj 2018'!M25-AgeAdj!I$19)/AgeAdj!I$20,IF($C25="SG",('Proj 2018'!M25-AgeAdj!I$23)/AgeAdj!I$24,IF($C25="SF",('Proj 2018'!M25-AgeAdj!I$27)/AgeAdj!I$28,IF($C25="PF",('Proj 2018'!M25-AgeAdj!I$31)/AgeAdj!I$32,IF($C25="C",('Proj 2018'!M25-AgeAdj!I$35)/AgeAdj!I$36,"BAD")))))</f>
        <v>0.28077400562720678</v>
      </c>
      <c r="N25" s="10">
        <f>IF($C25="PG",('Proj 2018'!N25-AgeAdj!J$19)/AgeAdj!J$20,IF($C25="SG",('Proj 2018'!N25-AgeAdj!J$23)/AgeAdj!J$24,IF($C25="SF",('Proj 2018'!N25-AgeAdj!J$27)/AgeAdj!J$28,IF($C25="PF",('Proj 2018'!N25-AgeAdj!J$31)/AgeAdj!J$32,IF($C25="C",('Proj 2018'!N25-AgeAdj!J$35)/AgeAdj!J$36,"BAD")))))</f>
        <v>1.2867983341578944</v>
      </c>
      <c r="O25" s="10">
        <f>IF($C25="PG",('Proj 2018'!O25-AgeAdj!K$19)/AgeAdj!K$20,IF($C25="SG",('Proj 2018'!O25-AgeAdj!K$23)/AgeAdj!K$24,IF($C25="SF",('Proj 2018'!O25-AgeAdj!K$27)/AgeAdj!K$28,IF($C25="PF",('Proj 2018'!O25-AgeAdj!K$31)/AgeAdj!K$32,IF($C25="C",('Proj 2018'!O25-AgeAdj!K$35)/AgeAdj!K$36,"BAD")))))</f>
        <v>0.9132944744610676</v>
      </c>
      <c r="P25" s="10">
        <f>IF($C25="PG",('Proj 2018'!P25-AgeAdj!L$19)/AgeAdj!L$20,IF($C25="SG",('Proj 2018'!P25-AgeAdj!L$23)/AgeAdj!L$24,IF($C25="SF",('Proj 2018'!P25-AgeAdj!L$27)/AgeAdj!L$28,IF($C25="PF",('Proj 2018'!P25-AgeAdj!L$31)/AgeAdj!L$32,IF($C25="C",('Proj 2018'!P25-AgeAdj!L$35)/AgeAdj!L$36,"BAD")))))</f>
        <v>0.30158309836335273</v>
      </c>
      <c r="Q25" s="10">
        <f>-IF($C25="PG",('Proj 2018'!Q25-AgeAdj!M$19)/AgeAdj!M$20,IF($C25="SG",('Proj 2018'!Q25-AgeAdj!M$23)/AgeAdj!M$24,IF($C25="SF",('Proj 2018'!Q25-AgeAdj!M$27)/AgeAdj!M$28,IF($C25="PF",('Proj 2018'!Q25-AgeAdj!M$31)/AgeAdj!M$32,IF($C25="C",('Proj 2018'!Q25-AgeAdj!M$35)/AgeAdj!M$36,"BAD")))))</f>
        <v>-1.3420288827946434</v>
      </c>
      <c r="R25" s="10">
        <f>IF($C25="PG",('Proj 2018'!R25-AgeAdj!N$19)/AgeAdj!N$20,IF($C25="SG",('Proj 2018'!R25-AgeAdj!N$23)/AgeAdj!N$24,IF($C25="SF",('Proj 2018'!R25-AgeAdj!N$27)/AgeAdj!N$28,IF($C25="PF",('Proj 2018'!R25-AgeAdj!N$31)/AgeAdj!N$32,IF($C25="C",('Proj 2018'!R25-AgeAdj!N$35)/AgeAdj!N$36,"BAD")))))</f>
        <v>2.1232041454822683</v>
      </c>
      <c r="S25" s="10">
        <f t="shared" si="0"/>
        <v>8.2972230496729384</v>
      </c>
      <c r="U25" s="10">
        <f>3*'Proj 2018'!$K25/(819)</f>
        <v>1.2122507122507122</v>
      </c>
      <c r="V25" s="10">
        <f t="shared" si="1"/>
        <v>0.40941960983354686</v>
      </c>
      <c r="W25" s="10">
        <f>(2*'Proj 36 2018'!G25)/24.9</f>
        <v>1.4216867469879517</v>
      </c>
      <c r="X25" s="10">
        <f t="shared" si="2"/>
        <v>2.3802854910209357</v>
      </c>
    </row>
    <row r="26" spans="1:24" x14ac:dyDescent="0.25">
      <c r="A26" s="13" t="s">
        <v>868</v>
      </c>
      <c r="B26" s="13" t="s">
        <v>95</v>
      </c>
      <c r="C26" s="13" t="s">
        <v>27</v>
      </c>
      <c r="D26" s="3">
        <f>VLOOKUP(B26, Table1[[Player]:['#NAME?]], 3, FALSE)+1</f>
        <v>29</v>
      </c>
      <c r="F26" s="10">
        <f>IF($C26="PG",('Proj 2018'!F26-AgeAdj!B$19)/AgeAdj!B$20,IF($C26="SG",('Proj 2018'!F26-AgeAdj!B$23)/AgeAdj!B$24,IF($C26="SF",('Proj 2018'!F26-AgeAdj!B$27)/AgeAdj!B$28,IF($C26="PF",('Proj 2018'!F26-AgeAdj!B$31)/AgeAdj!B$32,IF($C26="C",('Proj 2018'!F26-AgeAdj!B$35)/AgeAdj!B$36,"BAD")))))</f>
        <v>6.3510021605172204E-2</v>
      </c>
      <c r="G26" s="10">
        <f>IF($C26="PG",('Proj 2018'!G26-AgeAdj!C$19)/AgeAdj!C$20,IF($C26="SG",('Proj 2018'!G26-AgeAdj!C$23)/AgeAdj!C$24,IF($C26="SF",('Proj 2018'!G26-AgeAdj!C$27)/AgeAdj!C$28,IF($C26="PF",('Proj 2018'!G26-AgeAdj!C$31)/AgeAdj!C$32,IF($C26="C",('Proj 2018'!G26-AgeAdj!C$35)/AgeAdj!C$36,"BAD")))))</f>
        <v>-0.17729707730245484</v>
      </c>
      <c r="H26" s="10">
        <f>IF($C26="PG",('Proj 2018'!H26-AgeAdj!D$19)/AgeAdj!D$20,IF($C26="SG",('Proj 2018'!H26-AgeAdj!D$23)/AgeAdj!D$24,IF($C26="SF",('Proj 2018'!H26-AgeAdj!D$27)/AgeAdj!D$28,IF($C26="PF",('Proj 2018'!H26-AgeAdj!D$31)/AgeAdj!D$32,IF($C26="C",('Proj 2018'!H26-AgeAdj!D$35)/AgeAdj!D$36,"BAD")))))</f>
        <v>1.4008566468457957</v>
      </c>
      <c r="I26" s="10">
        <f>IF($C26="PG",('Proj 2018'!I26-AgeAdj!E$19)/AgeAdj!E$20,IF($C26="SG",('Proj 2018'!I26-AgeAdj!E$23)/AgeAdj!E$24,IF($C26="SF",('Proj 2018'!I26-AgeAdj!E$27)/AgeAdj!E$28,IF($C26="PF",('Proj 2018'!I26-AgeAdj!E$31)/AgeAdj!E$32,IF($C26="C",('Proj 2018'!I26-AgeAdj!E$35)/AgeAdj!E$36,"BAD")))))</f>
        <v>-0.71975174953910237</v>
      </c>
      <c r="J26" s="10">
        <f>IF($C26="PG",('Proj 2018'!J26-AgeAdj!F$19)/AgeAdj!F$20,IF($C26="SG",('Proj 2018'!J26-AgeAdj!F$23)/AgeAdj!F$24,IF($C26="SF",('Proj 2018'!J26-AgeAdj!F$27)/AgeAdj!F$28,IF($C26="PF",('Proj 2018'!J26-AgeAdj!F$31)/AgeAdj!F$32,IF($C26="C",('Proj 2018'!J26-AgeAdj!F$35)/AgeAdj!F$36,"BAD")))))</f>
        <v>-0.10221433302739404</v>
      </c>
      <c r="K26" s="10">
        <f>IF($C26="PG",('Proj 2018'!K26-AgeAdj!G$19)/AgeAdj!G$20,IF($C26="SG",('Proj 2018'!K26-AgeAdj!G$23)/AgeAdj!G$24,IF($C26="SF",('Proj 2018'!K26-AgeAdj!G$27)/AgeAdj!G$28,IF($C26="PF",('Proj 2018'!K26-AgeAdj!G$31)/AgeAdj!G$32,IF($C26="C",('Proj 2018'!K26-AgeAdj!G$35)/AgeAdj!G$36,"BAD")))))</f>
        <v>-9.7573188752963114E-2</v>
      </c>
      <c r="L26" s="17">
        <f>IF($C26="PG",('Proj 2018'!L26-AgeAdj!H$19)/AgeAdj!H$20,IF($C26="SG",('Proj 2018'!L26-AgeAdj!H$23)/AgeAdj!H$24,IF($C26="SF",('Proj 2018'!L26-AgeAdj!H$27)/AgeAdj!H$28,IF($C26="PF",('Proj 2018'!L26-AgeAdj!H$31)/AgeAdj!H$32,IF($C26="C",('Proj 2018'!L26-AgeAdj!H$35)/AgeAdj!H$36,"BAD")))))</f>
        <v>-7.1625281606345209E-3</v>
      </c>
      <c r="M26" s="10">
        <f>IF($C26="PG",('Proj 2018'!M26-AgeAdj!I$19)/AgeAdj!I$20,IF($C26="SG",('Proj 2018'!M26-AgeAdj!I$23)/AgeAdj!I$24,IF($C26="SF",('Proj 2018'!M26-AgeAdj!I$27)/AgeAdj!I$28,IF($C26="PF",('Proj 2018'!M26-AgeAdj!I$31)/AgeAdj!I$32,IF($C26="C",('Proj 2018'!M26-AgeAdj!I$35)/AgeAdj!I$36,"BAD")))))</f>
        <v>-0.68507707323345335</v>
      </c>
      <c r="N26" s="10">
        <f>IF($C26="PG",('Proj 2018'!N26-AgeAdj!J$19)/AgeAdj!J$20,IF($C26="SG",('Proj 2018'!N26-AgeAdj!J$23)/AgeAdj!J$24,IF($C26="SF",('Proj 2018'!N26-AgeAdj!J$27)/AgeAdj!J$28,IF($C26="PF",('Proj 2018'!N26-AgeAdj!J$31)/AgeAdj!J$32,IF($C26="C",('Proj 2018'!N26-AgeAdj!J$35)/AgeAdj!J$36,"BAD")))))</f>
        <v>-0.41342790407619889</v>
      </c>
      <c r="O26" s="10">
        <f>IF($C26="PG",('Proj 2018'!O26-AgeAdj!K$19)/AgeAdj!K$20,IF($C26="SG",('Proj 2018'!O26-AgeAdj!K$23)/AgeAdj!K$24,IF($C26="SF",('Proj 2018'!O26-AgeAdj!K$27)/AgeAdj!K$28,IF($C26="PF",('Proj 2018'!O26-AgeAdj!K$31)/AgeAdj!K$32,IF($C26="C",('Proj 2018'!O26-AgeAdj!K$35)/AgeAdj!K$36,"BAD")))))</f>
        <v>-0.45559776410681252</v>
      </c>
      <c r="P26" s="10">
        <f>IF($C26="PG",('Proj 2018'!P26-AgeAdj!L$19)/AgeAdj!L$20,IF($C26="SG",('Proj 2018'!P26-AgeAdj!L$23)/AgeAdj!L$24,IF($C26="SF",('Proj 2018'!P26-AgeAdj!L$27)/AgeAdj!L$28,IF($C26="PF",('Proj 2018'!P26-AgeAdj!L$31)/AgeAdj!L$32,IF($C26="C",('Proj 2018'!P26-AgeAdj!L$35)/AgeAdj!L$36,"BAD")))))</f>
        <v>-0.18413980199478747</v>
      </c>
      <c r="Q26" s="10">
        <f>-IF($C26="PG",('Proj 2018'!Q26-AgeAdj!M$19)/AgeAdj!M$20,IF($C26="SG",('Proj 2018'!Q26-AgeAdj!M$23)/AgeAdj!M$24,IF($C26="SF",('Proj 2018'!Q26-AgeAdj!M$27)/AgeAdj!M$28,IF($C26="PF",('Proj 2018'!Q26-AgeAdj!M$31)/AgeAdj!M$32,IF($C26="C",('Proj 2018'!Q26-AgeAdj!M$35)/AgeAdj!M$36,"BAD")))))</f>
        <v>-3.9168612576332335E-2</v>
      </c>
      <c r="R26" s="10">
        <f>IF($C26="PG",('Proj 2018'!R26-AgeAdj!N$19)/AgeAdj!N$20,IF($C26="SG",('Proj 2018'!R26-AgeAdj!N$23)/AgeAdj!N$24,IF($C26="SF",('Proj 2018'!R26-AgeAdj!N$27)/AgeAdj!N$28,IF($C26="PF",('Proj 2018'!R26-AgeAdj!N$31)/AgeAdj!N$32,IF($C26="C",('Proj 2018'!R26-AgeAdj!N$35)/AgeAdj!N$36,"BAD")))))</f>
        <v>-5.9463047754551634E-2</v>
      </c>
      <c r="S26" s="10">
        <f t="shared" si="0"/>
        <v>-1.9972140269663672</v>
      </c>
      <c r="U26" s="10">
        <f>3*'Proj 2018'!$K26/(819)</f>
        <v>0.47008547008547008</v>
      </c>
      <c r="V26" s="10">
        <f t="shared" si="1"/>
        <v>-3.3670004173922963E-3</v>
      </c>
      <c r="W26" s="10">
        <f>(2*'Proj 36 2018'!G26)/24.9</f>
        <v>1.2530120481927711</v>
      </c>
      <c r="X26" s="10">
        <f t="shared" si="2"/>
        <v>1.7552902562887078</v>
      </c>
    </row>
    <row r="27" spans="1:24" x14ac:dyDescent="0.25">
      <c r="A27" s="14" t="s">
        <v>595</v>
      </c>
      <c r="B27" s="14" t="s">
        <v>96</v>
      </c>
      <c r="C27" s="14" t="s">
        <v>31</v>
      </c>
      <c r="D27" s="3">
        <f>VLOOKUP(B27, Table1[[Player]:['#NAME?]], 3, FALSE)+1</f>
        <v>31</v>
      </c>
      <c r="F27" s="10">
        <f>IF($C27="PG",('Proj 2018'!F27-AgeAdj!B$19)/AgeAdj!B$20,IF($C27="SG",('Proj 2018'!F27-AgeAdj!B$23)/AgeAdj!B$24,IF($C27="SF",('Proj 2018'!F27-AgeAdj!B$27)/AgeAdj!B$28,IF($C27="PF",('Proj 2018'!F27-AgeAdj!B$31)/AgeAdj!B$32,IF($C27="C",('Proj 2018'!F27-AgeAdj!B$35)/AgeAdj!B$36,"BAD")))))</f>
        <v>-0.11426584154191959</v>
      </c>
      <c r="G27" s="10">
        <f>IF($C27="PG",('Proj 2018'!G27-AgeAdj!C$19)/AgeAdj!C$20,IF($C27="SG",('Proj 2018'!G27-AgeAdj!C$23)/AgeAdj!C$24,IF($C27="SF",('Proj 2018'!G27-AgeAdj!C$27)/AgeAdj!C$28,IF($C27="PF",('Proj 2018'!G27-AgeAdj!C$31)/AgeAdj!C$32,IF($C27="C",('Proj 2018'!G27-AgeAdj!C$35)/AgeAdj!C$36,"BAD")))))</f>
        <v>-7.8578434516424892E-2</v>
      </c>
      <c r="H27" s="10">
        <f>IF($C27="PG",('Proj 2018'!H27-AgeAdj!D$19)/AgeAdj!D$20,IF($C27="SG",('Proj 2018'!H27-AgeAdj!D$23)/AgeAdj!D$24,IF($C27="SF",('Proj 2018'!H27-AgeAdj!D$27)/AgeAdj!D$28,IF($C27="PF",('Proj 2018'!H27-AgeAdj!D$31)/AgeAdj!D$32,IF($C27="C",('Proj 2018'!H27-AgeAdj!D$35)/AgeAdj!D$36,"BAD")))))</f>
        <v>3.2875507671674853E-2</v>
      </c>
      <c r="I27" s="10">
        <f>IF($C27="PG",('Proj 2018'!I27-AgeAdj!E$19)/AgeAdj!E$20,IF($C27="SG",('Proj 2018'!I27-AgeAdj!E$23)/AgeAdj!E$24,IF($C27="SF",('Proj 2018'!I27-AgeAdj!E$27)/AgeAdj!E$28,IF($C27="PF",('Proj 2018'!I27-AgeAdj!E$31)/AgeAdj!E$32,IF($C27="C",('Proj 2018'!I27-AgeAdj!E$35)/AgeAdj!E$36,"BAD")))))</f>
        <v>3.7404173462471213E-2</v>
      </c>
      <c r="J27" s="10">
        <f>IF($C27="PG",('Proj 2018'!J27-AgeAdj!F$19)/AgeAdj!F$20,IF($C27="SG",('Proj 2018'!J27-AgeAdj!F$23)/AgeAdj!F$24,IF($C27="SF",('Proj 2018'!J27-AgeAdj!F$27)/AgeAdj!F$28,IF($C27="PF",('Proj 2018'!J27-AgeAdj!F$31)/AgeAdj!F$32,IF($C27="C",('Proj 2018'!J27-AgeAdj!F$35)/AgeAdj!F$36,"BAD")))))</f>
        <v>0.36376796135756778</v>
      </c>
      <c r="K27" s="10">
        <f>IF($C27="PG",('Proj 2018'!K27-AgeAdj!G$19)/AgeAdj!G$20,IF($C27="SG",('Proj 2018'!K27-AgeAdj!G$23)/AgeAdj!G$24,IF($C27="SF",('Proj 2018'!K27-AgeAdj!G$27)/AgeAdj!G$28,IF($C27="PF",('Proj 2018'!K27-AgeAdj!G$31)/AgeAdj!G$32,IF($C27="C",('Proj 2018'!K27-AgeAdj!G$35)/AgeAdj!G$36,"BAD")))))</f>
        <v>0.24854894721783388</v>
      </c>
      <c r="L27" s="17">
        <f>IF($C27="PG",('Proj 2018'!L27-AgeAdj!H$19)/AgeAdj!H$20,IF($C27="SG",('Proj 2018'!L27-AgeAdj!H$23)/AgeAdj!H$24,IF($C27="SF",('Proj 2018'!L27-AgeAdj!H$27)/AgeAdj!H$28,IF($C27="PF",('Proj 2018'!L27-AgeAdj!H$31)/AgeAdj!H$32,IF($C27="C",('Proj 2018'!L27-AgeAdj!H$35)/AgeAdj!H$36,"BAD")))))</f>
        <v>1.3230744492576909</v>
      </c>
      <c r="M27" s="10">
        <f>IF($C27="PG",('Proj 2018'!M27-AgeAdj!I$19)/AgeAdj!I$20,IF($C27="SG",('Proj 2018'!M27-AgeAdj!I$23)/AgeAdj!I$24,IF($C27="SF",('Proj 2018'!M27-AgeAdj!I$27)/AgeAdj!I$28,IF($C27="PF",('Proj 2018'!M27-AgeAdj!I$31)/AgeAdj!I$32,IF($C27="C",('Proj 2018'!M27-AgeAdj!I$35)/AgeAdj!I$36,"BAD")))))</f>
        <v>-0.25623394847350855</v>
      </c>
      <c r="N27" s="10">
        <f>IF($C27="PG",('Proj 2018'!N27-AgeAdj!J$19)/AgeAdj!J$20,IF($C27="SG",('Proj 2018'!N27-AgeAdj!J$23)/AgeAdj!J$24,IF($C27="SF",('Proj 2018'!N27-AgeAdj!J$27)/AgeAdj!J$28,IF($C27="PF",('Proj 2018'!N27-AgeAdj!J$31)/AgeAdj!J$32,IF($C27="C",('Proj 2018'!N27-AgeAdj!J$35)/AgeAdj!J$36,"BAD")))))</f>
        <v>2.4206083775684998E-3</v>
      </c>
      <c r="O27" s="10">
        <f>IF($C27="PG",('Proj 2018'!O27-AgeAdj!K$19)/AgeAdj!K$20,IF($C27="SG",('Proj 2018'!O27-AgeAdj!K$23)/AgeAdj!K$24,IF($C27="SF",('Proj 2018'!O27-AgeAdj!K$27)/AgeAdj!K$28,IF($C27="PF",('Proj 2018'!O27-AgeAdj!K$31)/AgeAdj!K$32,IF($C27="C",('Proj 2018'!O27-AgeAdj!K$35)/AgeAdj!K$36,"BAD")))))</f>
        <v>-0.42159032339609215</v>
      </c>
      <c r="P27" s="10">
        <f>IF($C27="PG",('Proj 2018'!P27-AgeAdj!L$19)/AgeAdj!L$20,IF($C27="SG",('Proj 2018'!P27-AgeAdj!L$23)/AgeAdj!L$24,IF($C27="SF",('Proj 2018'!P27-AgeAdj!L$27)/AgeAdj!L$28,IF($C27="PF",('Proj 2018'!P27-AgeAdj!L$31)/AgeAdj!L$32,IF($C27="C",('Proj 2018'!P27-AgeAdj!L$35)/AgeAdj!L$36,"BAD")))))</f>
        <v>-0.67993892667641254</v>
      </c>
      <c r="Q27" s="10">
        <f>-IF($C27="PG",('Proj 2018'!Q27-AgeAdj!M$19)/AgeAdj!M$20,IF($C27="SG",('Proj 2018'!Q27-AgeAdj!M$23)/AgeAdj!M$24,IF($C27="SF",('Proj 2018'!Q27-AgeAdj!M$27)/AgeAdj!M$28,IF($C27="PF",('Proj 2018'!Q27-AgeAdj!M$31)/AgeAdj!M$32,IF($C27="C",('Proj 2018'!Q27-AgeAdj!M$35)/AgeAdj!M$36,"BAD")))))</f>
        <v>0.36422925516985155</v>
      </c>
      <c r="R27" s="10">
        <f>IF($C27="PG",('Proj 2018'!R27-AgeAdj!N$19)/AgeAdj!N$20,IF($C27="SG",('Proj 2018'!R27-AgeAdj!N$23)/AgeAdj!N$24,IF($C27="SF",('Proj 2018'!R27-AgeAdj!N$27)/AgeAdj!N$28,IF($C27="PF",('Proj 2018'!R27-AgeAdj!N$31)/AgeAdj!N$32,IF($C27="C",('Proj 2018'!R27-AgeAdj!N$35)/AgeAdj!N$36,"BAD")))))</f>
        <v>1.3953571680935776E-2</v>
      </c>
      <c r="S27" s="10">
        <f t="shared" si="0"/>
        <v>-0.17679535503979879</v>
      </c>
      <c r="U27" s="10">
        <f>3*'Proj 2018'!$K27/(819)</f>
        <v>0.62271062271062272</v>
      </c>
      <c r="V27" s="10">
        <f t="shared" si="1"/>
        <v>0.82389251418977094</v>
      </c>
      <c r="W27" s="10">
        <f>(2*'Proj 36 2018'!G27)/24.9</f>
        <v>1.0040160642570282</v>
      </c>
      <c r="X27" s="10">
        <f t="shared" si="2"/>
        <v>3.3007537822966719E-2</v>
      </c>
    </row>
    <row r="28" spans="1:24" x14ac:dyDescent="0.25">
      <c r="A28" s="13" t="s">
        <v>929</v>
      </c>
      <c r="B28" s="13" t="s">
        <v>97</v>
      </c>
      <c r="C28" s="13" t="s">
        <v>27</v>
      </c>
      <c r="D28" s="3">
        <f>VLOOKUP(B28, Table1[[Player]:['#NAME?]], 3, FALSE)+1</f>
        <v>20</v>
      </c>
      <c r="F28" s="10">
        <f>IF($C28="PG",('Proj 2018'!F28-AgeAdj!B$19)/AgeAdj!B$20,IF($C28="SG",('Proj 2018'!F28-AgeAdj!B$23)/AgeAdj!B$24,IF($C28="SF",('Proj 2018'!F28-AgeAdj!B$27)/AgeAdj!B$28,IF($C28="PF",('Proj 2018'!F28-AgeAdj!B$31)/AgeAdj!B$32,IF($C28="C",('Proj 2018'!F28-AgeAdj!B$35)/AgeAdj!B$36,"BAD")))))</f>
        <v>-0.97804496951278275</v>
      </c>
      <c r="G28" s="10">
        <f>IF($C28="PG",('Proj 2018'!G28-AgeAdj!C$19)/AgeAdj!C$20,IF($C28="SG",('Proj 2018'!G28-AgeAdj!C$23)/AgeAdj!C$24,IF($C28="SF",('Proj 2018'!G28-AgeAdj!C$27)/AgeAdj!C$28,IF($C28="PF",('Proj 2018'!G28-AgeAdj!C$31)/AgeAdj!C$32,IF($C28="C",('Proj 2018'!G28-AgeAdj!C$35)/AgeAdj!C$36,"BAD")))))</f>
        <v>-0.75599336485367485</v>
      </c>
      <c r="H28" s="10">
        <f>IF($C28="PG",('Proj 2018'!H28-AgeAdj!D$19)/AgeAdj!D$20,IF($C28="SG",('Proj 2018'!H28-AgeAdj!D$23)/AgeAdj!D$24,IF($C28="SF",('Proj 2018'!H28-AgeAdj!D$27)/AgeAdj!D$28,IF($C28="PF",('Proj 2018'!H28-AgeAdj!D$31)/AgeAdj!D$32,IF($C28="C",('Proj 2018'!H28-AgeAdj!D$35)/AgeAdj!D$36,"BAD")))))</f>
        <v>-1.9908701094716486</v>
      </c>
      <c r="I28" s="10">
        <f>IF($C28="PG",('Proj 2018'!I28-AgeAdj!E$19)/AgeAdj!E$20,IF($C28="SG",('Proj 2018'!I28-AgeAdj!E$23)/AgeAdj!E$24,IF($C28="SF",('Proj 2018'!I28-AgeAdj!E$27)/AgeAdj!E$28,IF($C28="PF",('Proj 2018'!I28-AgeAdj!E$31)/AgeAdj!E$32,IF($C28="C",('Proj 2018'!I28-AgeAdj!E$35)/AgeAdj!E$36,"BAD")))))</f>
        <v>1.2531769043232999E-2</v>
      </c>
      <c r="J28" s="10">
        <f>IF($C28="PG",('Proj 2018'!J28-AgeAdj!F$19)/AgeAdj!F$20,IF($C28="SG",('Proj 2018'!J28-AgeAdj!F$23)/AgeAdj!F$24,IF($C28="SF",('Proj 2018'!J28-AgeAdj!F$27)/AgeAdj!F$28,IF($C28="PF",('Proj 2018'!J28-AgeAdj!F$31)/AgeAdj!F$32,IF($C28="C",('Proj 2018'!J28-AgeAdj!F$35)/AgeAdj!F$36,"BAD")))))</f>
        <v>-1.1667344356020326</v>
      </c>
      <c r="K28" s="10">
        <f>IF($C28="PG",('Proj 2018'!K28-AgeAdj!G$19)/AgeAdj!G$20,IF($C28="SG",('Proj 2018'!K28-AgeAdj!G$23)/AgeAdj!G$24,IF($C28="SF",('Proj 2018'!K28-AgeAdj!G$27)/AgeAdj!G$28,IF($C28="PF",('Proj 2018'!K28-AgeAdj!G$31)/AgeAdj!G$32,IF($C28="C",('Proj 2018'!K28-AgeAdj!G$35)/AgeAdj!G$36,"BAD")))))</f>
        <v>-1.1372502271649694</v>
      </c>
      <c r="L28" s="17">
        <f>IF($C28="PG",('Proj 2018'!L28-AgeAdj!H$19)/AgeAdj!H$20,IF($C28="SG",('Proj 2018'!L28-AgeAdj!H$23)/AgeAdj!H$24,IF($C28="SF",('Proj 2018'!L28-AgeAdj!H$27)/AgeAdj!H$28,IF($C28="PF",('Proj 2018'!L28-AgeAdj!H$31)/AgeAdj!H$32,IF($C28="C",('Proj 2018'!L28-AgeAdj!H$35)/AgeAdj!H$36,"BAD")))))</f>
        <v>-3.9050470840914375</v>
      </c>
      <c r="M28" s="10">
        <f>IF($C28="PG",('Proj 2018'!M28-AgeAdj!I$19)/AgeAdj!I$20,IF($C28="SG",('Proj 2018'!M28-AgeAdj!I$23)/AgeAdj!I$24,IF($C28="SF",('Proj 2018'!M28-AgeAdj!I$27)/AgeAdj!I$28,IF($C28="PF",('Proj 2018'!M28-AgeAdj!I$31)/AgeAdj!I$32,IF($C28="C",('Proj 2018'!M28-AgeAdj!I$35)/AgeAdj!I$36,"BAD")))))</f>
        <v>-0.86588090999737344</v>
      </c>
      <c r="N28" s="10">
        <f>IF($C28="PG",('Proj 2018'!N28-AgeAdj!J$19)/AgeAdj!J$20,IF($C28="SG",('Proj 2018'!N28-AgeAdj!J$23)/AgeAdj!J$24,IF($C28="SF",('Proj 2018'!N28-AgeAdj!J$27)/AgeAdj!J$28,IF($C28="PF",('Proj 2018'!N28-AgeAdj!J$31)/AgeAdj!J$32,IF($C28="C",('Proj 2018'!N28-AgeAdj!J$35)/AgeAdj!J$36,"BAD")))))</f>
        <v>-0.63769375506104942</v>
      </c>
      <c r="O28" s="10">
        <f>IF($C28="PG",('Proj 2018'!O28-AgeAdj!K$19)/AgeAdj!K$20,IF($C28="SG",('Proj 2018'!O28-AgeAdj!K$23)/AgeAdj!K$24,IF($C28="SF",('Proj 2018'!O28-AgeAdj!K$27)/AgeAdj!K$28,IF($C28="PF",('Proj 2018'!O28-AgeAdj!K$31)/AgeAdj!K$32,IF($C28="C",('Proj 2018'!O28-AgeAdj!K$35)/AgeAdj!K$36,"BAD")))))</f>
        <v>-0.93369183355134111</v>
      </c>
      <c r="P28" s="10">
        <f>IF($C28="PG",('Proj 2018'!P28-AgeAdj!L$19)/AgeAdj!L$20,IF($C28="SG",('Proj 2018'!P28-AgeAdj!L$23)/AgeAdj!L$24,IF($C28="SF",('Proj 2018'!P28-AgeAdj!L$27)/AgeAdj!L$28,IF($C28="PF",('Proj 2018'!P28-AgeAdj!L$31)/AgeAdj!L$32,IF($C28="C",('Proj 2018'!P28-AgeAdj!L$35)/AgeAdj!L$36,"BAD")))))</f>
        <v>0.21709159673497735</v>
      </c>
      <c r="Q28" s="10">
        <f>-IF($C28="PG",('Proj 2018'!Q28-AgeAdj!M$19)/AgeAdj!M$20,IF($C28="SG",('Proj 2018'!Q28-AgeAdj!M$23)/AgeAdj!M$24,IF($C28="SF",('Proj 2018'!Q28-AgeAdj!M$27)/AgeAdj!M$28,IF($C28="PF",('Proj 2018'!Q28-AgeAdj!M$31)/AgeAdj!M$32,IF($C28="C",('Proj 2018'!Q28-AgeAdj!M$35)/AgeAdj!M$36,"BAD")))))</f>
        <v>0.32850320461003557</v>
      </c>
      <c r="R28" s="10">
        <f>IF($C28="PG",('Proj 2018'!R28-AgeAdj!N$19)/AgeAdj!N$20,IF($C28="SG",('Proj 2018'!R28-AgeAdj!N$23)/AgeAdj!N$24,IF($C28="SF",('Proj 2018'!R28-AgeAdj!N$27)/AgeAdj!N$28,IF($C28="PF",('Proj 2018'!R28-AgeAdj!N$31)/AgeAdj!N$32,IF($C28="C",('Proj 2018'!R28-AgeAdj!N$35)/AgeAdj!N$36,"BAD")))))</f>
        <v>-0.9936048707179902</v>
      </c>
      <c r="S28" s="10">
        <f t="shared" si="0"/>
        <v>-6.7673251917303743</v>
      </c>
      <c r="U28" s="10">
        <f>3*'Proj 2018'!$K28/(819)</f>
        <v>8.11965811965812E-2</v>
      </c>
      <c r="V28" s="10">
        <f t="shared" si="1"/>
        <v>-0.31707647263990307</v>
      </c>
      <c r="W28" s="10">
        <f>(2*'Proj 36 2018'!G28)/24.9</f>
        <v>0.8112449799196787</v>
      </c>
      <c r="X28" s="10">
        <f t="shared" si="2"/>
        <v>-1.615083381981016</v>
      </c>
    </row>
    <row r="29" spans="1:24" x14ac:dyDescent="0.25">
      <c r="A29" s="14" t="s">
        <v>977</v>
      </c>
      <c r="B29" s="14" t="s">
        <v>99</v>
      </c>
      <c r="C29" s="14" t="s">
        <v>27</v>
      </c>
      <c r="D29" s="3">
        <f>VLOOKUP(B29, Table1[[Player]:['#NAME?]], 3, FALSE)+1</f>
        <v>25</v>
      </c>
      <c r="F29" s="10">
        <f>IF($C29="PG",('Proj 2018'!F29-AgeAdj!B$19)/AgeAdj!B$20,IF($C29="SG",('Proj 2018'!F29-AgeAdj!B$23)/AgeAdj!B$24,IF($C29="SF",('Proj 2018'!F29-AgeAdj!B$27)/AgeAdj!B$28,IF($C29="PF",('Proj 2018'!F29-AgeAdj!B$31)/AgeAdj!B$32,IF($C29="C",('Proj 2018'!F29-AgeAdj!B$35)/AgeAdj!B$36,"BAD")))))</f>
        <v>-0.93974538242488881</v>
      </c>
      <c r="G29" s="10">
        <f>IF($C29="PG",('Proj 2018'!G29-AgeAdj!C$19)/AgeAdj!C$20,IF($C29="SG",('Proj 2018'!G29-AgeAdj!C$23)/AgeAdj!C$24,IF($C29="SF",('Proj 2018'!G29-AgeAdj!C$27)/AgeAdj!C$28,IF($C29="PF",('Proj 2018'!G29-AgeAdj!C$31)/AgeAdj!C$32,IF($C29="C",('Proj 2018'!G29-AgeAdj!C$35)/AgeAdj!C$36,"BAD")))))</f>
        <v>-0.91433406493457148</v>
      </c>
      <c r="H29" s="10">
        <f>IF($C29="PG",('Proj 2018'!H29-AgeAdj!D$19)/AgeAdj!D$20,IF($C29="SG",('Proj 2018'!H29-AgeAdj!D$23)/AgeAdj!D$24,IF($C29="SF",('Proj 2018'!H29-AgeAdj!D$27)/AgeAdj!D$28,IF($C29="PF",('Proj 2018'!H29-AgeAdj!D$31)/AgeAdj!D$32,IF($C29="C",('Proj 2018'!H29-AgeAdj!D$35)/AgeAdj!D$36,"BAD")))))</f>
        <v>-0.35217066540816427</v>
      </c>
      <c r="I29" s="10">
        <f>IF($C29="PG",('Proj 2018'!I29-AgeAdj!E$19)/AgeAdj!E$20,IF($C29="SG",('Proj 2018'!I29-AgeAdj!E$23)/AgeAdj!E$24,IF($C29="SF",('Proj 2018'!I29-AgeAdj!E$27)/AgeAdj!E$28,IF($C29="PF",('Proj 2018'!I29-AgeAdj!E$31)/AgeAdj!E$32,IF($C29="C",('Proj 2018'!I29-AgeAdj!E$35)/AgeAdj!E$36,"BAD")))))</f>
        <v>0.51285189561142919</v>
      </c>
      <c r="J29" s="10">
        <f>IF($C29="PG",('Proj 2018'!J29-AgeAdj!F$19)/AgeAdj!F$20,IF($C29="SG",('Proj 2018'!J29-AgeAdj!F$23)/AgeAdj!F$24,IF($C29="SF",('Proj 2018'!J29-AgeAdj!F$27)/AgeAdj!F$28,IF($C29="PF",('Proj 2018'!J29-AgeAdj!F$31)/AgeAdj!F$32,IF($C29="C",('Proj 2018'!J29-AgeAdj!F$35)/AgeAdj!F$36,"BAD")))))</f>
        <v>-0.90045102089460138</v>
      </c>
      <c r="K29" s="10">
        <f>IF($C29="PG",('Proj 2018'!K29-AgeAdj!G$19)/AgeAdj!G$20,IF($C29="SG",('Proj 2018'!K29-AgeAdj!G$23)/AgeAdj!G$24,IF($C29="SF",('Proj 2018'!K29-AgeAdj!G$27)/AgeAdj!G$28,IF($C29="PF",('Proj 2018'!K29-AgeAdj!G$31)/AgeAdj!G$32,IF($C29="C",('Proj 2018'!K29-AgeAdj!G$35)/AgeAdj!G$36,"BAD")))))</f>
        <v>-0.97240347539163718</v>
      </c>
      <c r="L29" s="17">
        <f>IF($C29="PG",('Proj 2018'!L29-AgeAdj!H$19)/AgeAdj!H$20,IF($C29="SG",('Proj 2018'!L29-AgeAdj!H$23)/AgeAdj!H$24,IF($C29="SF",('Proj 2018'!L29-AgeAdj!H$27)/AgeAdj!H$28,IF($C29="PF",('Proj 2018'!L29-AgeAdj!H$31)/AgeAdj!H$32,IF($C29="C",('Proj 2018'!L29-AgeAdj!H$35)/AgeAdj!H$36,"BAD")))))</f>
        <v>0.82589459329159476</v>
      </c>
      <c r="M29" s="10">
        <f>IF($C29="PG",('Proj 2018'!M29-AgeAdj!I$19)/AgeAdj!I$20,IF($C29="SG",('Proj 2018'!M29-AgeAdj!I$23)/AgeAdj!I$24,IF($C29="SF",('Proj 2018'!M29-AgeAdj!I$27)/AgeAdj!I$28,IF($C29="PF",('Proj 2018'!M29-AgeAdj!I$31)/AgeAdj!I$32,IF($C29="C",('Proj 2018'!M29-AgeAdj!I$35)/AgeAdj!I$36,"BAD")))))</f>
        <v>-1.3893056321540309</v>
      </c>
      <c r="N29" s="10">
        <f>IF($C29="PG",('Proj 2018'!N29-AgeAdj!J$19)/AgeAdj!J$20,IF($C29="SG",('Proj 2018'!N29-AgeAdj!J$23)/AgeAdj!J$24,IF($C29="SF",('Proj 2018'!N29-AgeAdj!J$27)/AgeAdj!J$28,IF($C29="PF",('Proj 2018'!N29-AgeAdj!J$31)/AgeAdj!J$32,IF($C29="C",('Proj 2018'!N29-AgeAdj!J$35)/AgeAdj!J$36,"BAD")))))</f>
        <v>-0.55100275384001485</v>
      </c>
      <c r="O29" s="10">
        <f>IF($C29="PG",('Proj 2018'!O29-AgeAdj!K$19)/AgeAdj!K$20,IF($C29="SG",('Proj 2018'!O29-AgeAdj!K$23)/AgeAdj!K$24,IF($C29="SF",('Proj 2018'!O29-AgeAdj!K$27)/AgeAdj!K$28,IF($C29="PF",('Proj 2018'!O29-AgeAdj!K$31)/AgeAdj!K$32,IF($C29="C",('Proj 2018'!O29-AgeAdj!K$35)/AgeAdj!K$36,"BAD")))))</f>
        <v>-0.7729060573305061</v>
      </c>
      <c r="P29" s="10">
        <f>IF($C29="PG",('Proj 2018'!P29-AgeAdj!L$19)/AgeAdj!L$20,IF($C29="SG",('Proj 2018'!P29-AgeAdj!L$23)/AgeAdj!L$24,IF($C29="SF",('Proj 2018'!P29-AgeAdj!L$27)/AgeAdj!L$28,IF($C29="PF",('Proj 2018'!P29-AgeAdj!L$31)/AgeAdj!L$32,IF($C29="C",('Proj 2018'!P29-AgeAdj!L$35)/AgeAdj!L$36,"BAD")))))</f>
        <v>-0.2130721341480902</v>
      </c>
      <c r="Q29" s="10">
        <f>-IF($C29="PG",('Proj 2018'!Q29-AgeAdj!M$19)/AgeAdj!M$20,IF($C29="SG",('Proj 2018'!Q29-AgeAdj!M$23)/AgeAdj!M$24,IF($C29="SF",('Proj 2018'!Q29-AgeAdj!M$27)/AgeAdj!M$28,IF($C29="PF",('Proj 2018'!Q29-AgeAdj!M$31)/AgeAdj!M$32,IF($C29="C",('Proj 2018'!Q29-AgeAdj!M$35)/AgeAdj!M$36,"BAD")))))</f>
        <v>0.9153255814724266</v>
      </c>
      <c r="R29" s="10">
        <f>IF($C29="PG",('Proj 2018'!R29-AgeAdj!N$19)/AgeAdj!N$20,IF($C29="SG",('Proj 2018'!R29-AgeAdj!N$23)/AgeAdj!N$24,IF($C29="SF",('Proj 2018'!R29-AgeAdj!N$27)/AgeAdj!N$28,IF($C29="PF",('Proj 2018'!R29-AgeAdj!N$31)/AgeAdj!N$32,IF($C29="C",('Proj 2018'!R29-AgeAdj!N$35)/AgeAdj!N$36,"BAD")))))</f>
        <v>-0.8387615913472708</v>
      </c>
      <c r="S29" s="10">
        <f t="shared" si="0"/>
        <v>-3.0433774979574464</v>
      </c>
      <c r="U29" s="10">
        <f>3*'Proj 2018'!$K29/(819)</f>
        <v>0.14285714285714285</v>
      </c>
      <c r="V29" s="10">
        <f t="shared" si="1"/>
        <v>0.11798494189879924</v>
      </c>
      <c r="W29" s="10">
        <f>(2*'Proj 36 2018'!G29)/24.9</f>
        <v>0.83534136546184745</v>
      </c>
      <c r="X29" s="10">
        <f t="shared" si="2"/>
        <v>-0.29418272451766336</v>
      </c>
    </row>
    <row r="30" spans="1:24" x14ac:dyDescent="0.25">
      <c r="A30" s="13" t="s">
        <v>766</v>
      </c>
      <c r="B30" s="13" t="s">
        <v>100</v>
      </c>
      <c r="C30" s="13" t="s">
        <v>31</v>
      </c>
      <c r="D30" s="3">
        <f>VLOOKUP(B30, Table1[[Player]:['#NAME?]], 3, FALSE)+1</f>
        <v>29</v>
      </c>
      <c r="F30" s="10">
        <f>IF($C30="PG",('Proj 2018'!F30-AgeAdj!B$19)/AgeAdj!B$20,IF($C30="SG",('Proj 2018'!F30-AgeAdj!B$23)/AgeAdj!B$24,IF($C30="SF",('Proj 2018'!F30-AgeAdj!B$27)/AgeAdj!B$28,IF($C30="PF",('Proj 2018'!F30-AgeAdj!B$31)/AgeAdj!B$32,IF($C30="C",('Proj 2018'!F30-AgeAdj!B$35)/AgeAdj!B$36,"BAD")))))</f>
        <v>-0.33202719473392017</v>
      </c>
      <c r="G30" s="10">
        <f>IF($C30="PG",('Proj 2018'!G30-AgeAdj!C$19)/AgeAdj!C$20,IF($C30="SG",('Proj 2018'!G30-AgeAdj!C$23)/AgeAdj!C$24,IF($C30="SF",('Proj 2018'!G30-AgeAdj!C$27)/AgeAdj!C$28,IF($C30="PF",('Proj 2018'!G30-AgeAdj!C$31)/AgeAdj!C$32,IF($C30="C",('Proj 2018'!G30-AgeAdj!C$35)/AgeAdj!C$36,"BAD")))))</f>
        <v>-0.30630378741538183</v>
      </c>
      <c r="H30" s="10">
        <f>IF($C30="PG",('Proj 2018'!H30-AgeAdj!D$19)/AgeAdj!D$20,IF($C30="SG",('Proj 2018'!H30-AgeAdj!D$23)/AgeAdj!D$24,IF($C30="SF",('Proj 2018'!H30-AgeAdj!D$27)/AgeAdj!D$28,IF($C30="PF",('Proj 2018'!H30-AgeAdj!D$31)/AgeAdj!D$32,IF($C30="C",('Proj 2018'!H30-AgeAdj!D$35)/AgeAdj!D$36,"BAD")))))</f>
        <v>-0.24585162258821036</v>
      </c>
      <c r="I30" s="10">
        <f>IF($C30="PG",('Proj 2018'!I30-AgeAdj!E$19)/AgeAdj!E$20,IF($C30="SG",('Proj 2018'!I30-AgeAdj!E$23)/AgeAdj!E$24,IF($C30="SF",('Proj 2018'!I30-AgeAdj!E$27)/AgeAdj!E$28,IF($C30="PF",('Proj 2018'!I30-AgeAdj!E$31)/AgeAdj!E$32,IF($C30="C",('Proj 2018'!I30-AgeAdj!E$35)/AgeAdj!E$36,"BAD")))))</f>
        <v>0.11499741111883947</v>
      </c>
      <c r="J30" s="10">
        <f>IF($C30="PG",('Proj 2018'!J30-AgeAdj!F$19)/AgeAdj!F$20,IF($C30="SG",('Proj 2018'!J30-AgeAdj!F$23)/AgeAdj!F$24,IF($C30="SF",('Proj 2018'!J30-AgeAdj!F$27)/AgeAdj!F$28,IF($C30="PF",('Proj 2018'!J30-AgeAdj!F$31)/AgeAdj!F$32,IF($C30="C",('Proj 2018'!J30-AgeAdj!F$35)/AgeAdj!F$36,"BAD")))))</f>
        <v>-0.39593966805907432</v>
      </c>
      <c r="K30" s="10">
        <f>IF($C30="PG",('Proj 2018'!K30-AgeAdj!G$19)/AgeAdj!G$20,IF($C30="SG",('Proj 2018'!K30-AgeAdj!G$23)/AgeAdj!G$24,IF($C30="SF",('Proj 2018'!K30-AgeAdj!G$27)/AgeAdj!G$28,IF($C30="PF",('Proj 2018'!K30-AgeAdj!G$31)/AgeAdj!G$32,IF($C30="C",('Proj 2018'!K30-AgeAdj!G$35)/AgeAdj!G$36,"BAD")))))</f>
        <v>-0.3673436603982419</v>
      </c>
      <c r="L30" s="17">
        <f>IF($C30="PG",('Proj 2018'!L30-AgeAdj!H$19)/AgeAdj!H$20,IF($C30="SG",('Proj 2018'!L30-AgeAdj!H$23)/AgeAdj!H$24,IF($C30="SF",('Proj 2018'!L30-AgeAdj!H$27)/AgeAdj!H$28,IF($C30="PF",('Proj 2018'!L30-AgeAdj!H$31)/AgeAdj!H$32,IF($C30="C",('Proj 2018'!L30-AgeAdj!H$35)/AgeAdj!H$36,"BAD")))))</f>
        <v>-0.4882111278642598</v>
      </c>
      <c r="M30" s="10">
        <f>IF($C30="PG",('Proj 2018'!M30-AgeAdj!I$19)/AgeAdj!I$20,IF($C30="SG",('Proj 2018'!M30-AgeAdj!I$23)/AgeAdj!I$24,IF($C30="SF",('Proj 2018'!M30-AgeAdj!I$27)/AgeAdj!I$28,IF($C30="PF",('Proj 2018'!M30-AgeAdj!I$31)/AgeAdj!I$32,IF($C30="C",('Proj 2018'!M30-AgeAdj!I$35)/AgeAdj!I$36,"BAD")))))</f>
        <v>2.0654938035256465</v>
      </c>
      <c r="N30" s="10">
        <f>IF($C30="PG",('Proj 2018'!N30-AgeAdj!J$19)/AgeAdj!J$20,IF($C30="SG",('Proj 2018'!N30-AgeAdj!J$23)/AgeAdj!J$24,IF($C30="SF",('Proj 2018'!N30-AgeAdj!J$27)/AgeAdj!J$28,IF($C30="PF",('Proj 2018'!N30-AgeAdj!J$31)/AgeAdj!J$32,IF($C30="C",('Proj 2018'!N30-AgeAdj!J$35)/AgeAdj!J$36,"BAD")))))</f>
        <v>1.558075668288051</v>
      </c>
      <c r="O30" s="10">
        <f>IF($C30="PG",('Proj 2018'!O30-AgeAdj!K$19)/AgeAdj!K$20,IF($C30="SG",('Proj 2018'!O30-AgeAdj!K$23)/AgeAdj!K$24,IF($C30="SF",('Proj 2018'!O30-AgeAdj!K$27)/AgeAdj!K$28,IF($C30="PF",('Proj 2018'!O30-AgeAdj!K$31)/AgeAdj!K$32,IF($C30="C",('Proj 2018'!O30-AgeAdj!K$35)/AgeAdj!K$36,"BAD")))))</f>
        <v>1.6447114174041195</v>
      </c>
      <c r="P30" s="10">
        <f>IF($C30="PG",('Proj 2018'!P30-AgeAdj!L$19)/AgeAdj!L$20,IF($C30="SG",('Proj 2018'!P30-AgeAdj!L$23)/AgeAdj!L$24,IF($C30="SF",('Proj 2018'!P30-AgeAdj!L$27)/AgeAdj!L$28,IF($C30="PF",('Proj 2018'!P30-AgeAdj!L$31)/AgeAdj!L$32,IF($C30="C",('Proj 2018'!P30-AgeAdj!L$35)/AgeAdj!L$36,"BAD")))))</f>
        <v>0.42350837629395227</v>
      </c>
      <c r="Q30" s="10">
        <f>-IF($C30="PG",('Proj 2018'!Q30-AgeAdj!M$19)/AgeAdj!M$20,IF($C30="SG",('Proj 2018'!Q30-AgeAdj!M$23)/AgeAdj!M$24,IF($C30="SF",('Proj 2018'!Q30-AgeAdj!M$27)/AgeAdj!M$28,IF($C30="PF",('Proj 2018'!Q30-AgeAdj!M$31)/AgeAdj!M$32,IF($C30="C",('Proj 2018'!Q30-AgeAdj!M$35)/AgeAdj!M$36,"BAD")))))</f>
        <v>-0.22170879124865125</v>
      </c>
      <c r="R30" s="10">
        <f>IF($C30="PG",('Proj 2018'!R30-AgeAdj!N$19)/AgeAdj!N$20,IF($C30="SG",('Proj 2018'!R30-AgeAdj!N$23)/AgeAdj!N$24,IF($C30="SF",('Proj 2018'!R30-AgeAdj!N$27)/AgeAdj!N$28,IF($C30="PF",('Proj 2018'!R30-AgeAdj!N$31)/AgeAdj!N$32,IF($C30="C",('Proj 2018'!R30-AgeAdj!N$35)/AgeAdj!N$36,"BAD")))))</f>
        <v>-0.31595210367385529</v>
      </c>
      <c r="S30" s="10">
        <f t="shared" si="0"/>
        <v>4.5652706825750551</v>
      </c>
      <c r="U30" s="10">
        <f>3*'Proj 2018'!$K30/(819)</f>
        <v>0.35840455840455843</v>
      </c>
      <c r="V30" s="10">
        <f t="shared" si="1"/>
        <v>-0.17497709369038145</v>
      </c>
      <c r="W30" s="10">
        <f>(2*'Proj 36 2018'!G30)/24.9</f>
        <v>0.76305220883534142</v>
      </c>
      <c r="X30" s="10">
        <f t="shared" si="2"/>
        <v>-0.18759762366168664</v>
      </c>
    </row>
    <row r="31" spans="1:24" x14ac:dyDescent="0.25">
      <c r="A31" s="14" t="s">
        <v>895</v>
      </c>
      <c r="B31" s="14" t="s">
        <v>101</v>
      </c>
      <c r="C31" s="14" t="s">
        <v>38</v>
      </c>
      <c r="D31" s="3">
        <f>VLOOKUP(B31, Table1[[Player]:['#NAME?]], 3, FALSE)+1</f>
        <v>25</v>
      </c>
      <c r="F31" s="10">
        <f>IF($C31="PG",('Proj 2018'!F31-AgeAdj!B$19)/AgeAdj!B$20,IF($C31="SG",('Proj 2018'!F31-AgeAdj!B$23)/AgeAdj!B$24,IF($C31="SF",('Proj 2018'!F31-AgeAdj!B$27)/AgeAdj!B$28,IF($C31="PF",('Proj 2018'!F31-AgeAdj!B$31)/AgeAdj!B$32,IF($C31="C",('Proj 2018'!F31-AgeAdj!B$35)/AgeAdj!B$36,"BAD")))))</f>
        <v>-0.62249524291051928</v>
      </c>
      <c r="G31" s="10">
        <f>IF($C31="PG",('Proj 2018'!G31-AgeAdj!C$19)/AgeAdj!C$20,IF($C31="SG",('Proj 2018'!G31-AgeAdj!C$23)/AgeAdj!C$24,IF($C31="SF",('Proj 2018'!G31-AgeAdj!C$27)/AgeAdj!C$28,IF($C31="PF",('Proj 2018'!G31-AgeAdj!C$31)/AgeAdj!C$32,IF($C31="C",('Proj 2018'!G31-AgeAdj!C$35)/AgeAdj!C$36,"BAD")))))</f>
        <v>-0.58757139483799703</v>
      </c>
      <c r="H31" s="10">
        <f>IF($C31="PG",('Proj 2018'!H31-AgeAdj!D$19)/AgeAdj!D$20,IF($C31="SG",('Proj 2018'!H31-AgeAdj!D$23)/AgeAdj!D$24,IF($C31="SF",('Proj 2018'!H31-AgeAdj!D$27)/AgeAdj!D$28,IF($C31="PF",('Proj 2018'!H31-AgeAdj!D$31)/AgeAdj!D$32,IF($C31="C",('Proj 2018'!H31-AgeAdj!D$35)/AgeAdj!D$36,"BAD")))))</f>
        <v>-0.20447072734526453</v>
      </c>
      <c r="I31" s="10">
        <f>IF($C31="PG",('Proj 2018'!I31-AgeAdj!E$19)/AgeAdj!E$20,IF($C31="SG",('Proj 2018'!I31-AgeAdj!E$23)/AgeAdj!E$24,IF($C31="SF",('Proj 2018'!I31-AgeAdj!E$27)/AgeAdj!E$28,IF($C31="PF",('Proj 2018'!I31-AgeAdj!E$31)/AgeAdj!E$32,IF($C31="C",('Proj 2018'!I31-AgeAdj!E$35)/AgeAdj!E$36,"BAD")))))</f>
        <v>-0.56816005422672167</v>
      </c>
      <c r="J31" s="10">
        <f>IF($C31="PG",('Proj 2018'!J31-AgeAdj!F$19)/AgeAdj!F$20,IF($C31="SG",('Proj 2018'!J31-AgeAdj!F$23)/AgeAdj!F$24,IF($C31="SF",('Proj 2018'!J31-AgeAdj!F$27)/AgeAdj!F$28,IF($C31="PF",('Proj 2018'!J31-AgeAdj!F$31)/AgeAdj!F$32,IF($C31="C",('Proj 2018'!J31-AgeAdj!F$35)/AgeAdj!F$36,"BAD")))))</f>
        <v>-5.7697661001659316E-2</v>
      </c>
      <c r="K31" s="10">
        <f>IF($C31="PG",('Proj 2018'!K31-AgeAdj!G$19)/AgeAdj!G$20,IF($C31="SG",('Proj 2018'!K31-AgeAdj!G$23)/AgeAdj!G$24,IF($C31="SF",('Proj 2018'!K31-AgeAdj!G$27)/AgeAdj!G$28,IF($C31="PF",('Proj 2018'!K31-AgeAdj!G$31)/AgeAdj!G$32,IF($C31="C",('Proj 2018'!K31-AgeAdj!G$35)/AgeAdj!G$36,"BAD")))))</f>
        <v>0.30225548981375189</v>
      </c>
      <c r="L31" s="17">
        <f>IF($C31="PG",('Proj 2018'!L31-AgeAdj!H$19)/AgeAdj!H$20,IF($C31="SG",('Proj 2018'!L31-AgeAdj!H$23)/AgeAdj!H$24,IF($C31="SF",('Proj 2018'!L31-AgeAdj!H$27)/AgeAdj!H$28,IF($C31="PF",('Proj 2018'!L31-AgeAdj!H$31)/AgeAdj!H$32,IF($C31="C",('Proj 2018'!L31-AgeAdj!H$35)/AgeAdj!H$36,"BAD")))))</f>
        <v>-1.3623518318987189</v>
      </c>
      <c r="M31" s="10">
        <f>IF($C31="PG",('Proj 2018'!M31-AgeAdj!I$19)/AgeAdj!I$20,IF($C31="SG",('Proj 2018'!M31-AgeAdj!I$23)/AgeAdj!I$24,IF($C31="SF",('Proj 2018'!M31-AgeAdj!I$27)/AgeAdj!I$28,IF($C31="PF",('Proj 2018'!M31-AgeAdj!I$31)/AgeAdj!I$32,IF($C31="C",('Proj 2018'!M31-AgeAdj!I$35)/AgeAdj!I$36,"BAD")))))</f>
        <v>0.29975063687017495</v>
      </c>
      <c r="N31" s="10">
        <f>IF($C31="PG",('Proj 2018'!N31-AgeAdj!J$19)/AgeAdj!J$20,IF($C31="SG",('Proj 2018'!N31-AgeAdj!J$23)/AgeAdj!J$24,IF($C31="SF",('Proj 2018'!N31-AgeAdj!J$27)/AgeAdj!J$28,IF($C31="PF",('Proj 2018'!N31-AgeAdj!J$31)/AgeAdj!J$32,IF($C31="C",('Proj 2018'!N31-AgeAdj!J$35)/AgeAdj!J$36,"BAD")))))</f>
        <v>-0.2835826138942944</v>
      </c>
      <c r="O31" s="10">
        <f>IF($C31="PG",('Proj 2018'!O31-AgeAdj!K$19)/AgeAdj!K$20,IF($C31="SG",('Proj 2018'!O31-AgeAdj!K$23)/AgeAdj!K$24,IF($C31="SF",('Proj 2018'!O31-AgeAdj!K$27)/AgeAdj!K$28,IF($C31="PF",('Proj 2018'!O31-AgeAdj!K$31)/AgeAdj!K$32,IF($C31="C",('Proj 2018'!O31-AgeAdj!K$35)/AgeAdj!K$36,"BAD")))))</f>
        <v>-0.68976495487953338</v>
      </c>
      <c r="P31" s="10">
        <f>IF($C31="PG",('Proj 2018'!P31-AgeAdj!L$19)/AgeAdj!L$20,IF($C31="SG",('Proj 2018'!P31-AgeAdj!L$23)/AgeAdj!L$24,IF($C31="SF",('Proj 2018'!P31-AgeAdj!L$27)/AgeAdj!L$28,IF($C31="PF",('Proj 2018'!P31-AgeAdj!L$31)/AgeAdj!L$32,IF($C31="C",('Proj 2018'!P31-AgeAdj!L$35)/AgeAdj!L$36,"BAD")))))</f>
        <v>0.51604548659156135</v>
      </c>
      <c r="Q31" s="10">
        <f>-IF($C31="PG",('Proj 2018'!Q31-AgeAdj!M$19)/AgeAdj!M$20,IF($C31="SG",('Proj 2018'!Q31-AgeAdj!M$23)/AgeAdj!M$24,IF($C31="SF",('Proj 2018'!Q31-AgeAdj!M$27)/AgeAdj!M$28,IF($C31="PF",('Proj 2018'!Q31-AgeAdj!M$31)/AgeAdj!M$32,IF($C31="C",('Proj 2018'!Q31-AgeAdj!M$35)/AgeAdj!M$36,"BAD")))))</f>
        <v>-9.6997142275631141E-3</v>
      </c>
      <c r="R31" s="10">
        <f>IF($C31="PG",('Proj 2018'!R31-AgeAdj!N$19)/AgeAdj!N$20,IF($C31="SG",('Proj 2018'!R31-AgeAdj!N$23)/AgeAdj!N$24,IF($C31="SF",('Proj 2018'!R31-AgeAdj!N$27)/AgeAdj!N$28,IF($C31="PF",('Proj 2018'!R31-AgeAdj!N$31)/AgeAdj!N$32,IF($C31="C",('Proj 2018'!R31-AgeAdj!N$35)/AgeAdj!N$36,"BAD")))))</f>
        <v>-0.52643345649501994</v>
      </c>
      <c r="S31" s="10">
        <f t="shared" si="0"/>
        <v>-2.1879139023955103</v>
      </c>
      <c r="U31" s="10">
        <f>3*'Proj 2018'!$K31/(819)</f>
        <v>0.82063492063492083</v>
      </c>
      <c r="V31" s="10">
        <f t="shared" si="1"/>
        <v>-1.1179934874470441</v>
      </c>
      <c r="W31" s="10">
        <f>(2*'Proj 36 2018'!G31)/24.9</f>
        <v>0.54618473895582331</v>
      </c>
      <c r="X31" s="10">
        <f t="shared" si="2"/>
        <v>-0.11167879083918063</v>
      </c>
    </row>
    <row r="32" spans="1:24" x14ac:dyDescent="0.25">
      <c r="A32" s="13" t="s">
        <v>844</v>
      </c>
      <c r="B32" s="13" t="s">
        <v>102</v>
      </c>
      <c r="C32" s="13" t="s">
        <v>27</v>
      </c>
      <c r="D32" s="3">
        <f>VLOOKUP(B32, Table1[[Player]:['#NAME?]], 3, FALSE)+1</f>
        <v>29</v>
      </c>
      <c r="F32" s="10">
        <f>IF($C32="PG",('Proj 2018'!F32-AgeAdj!B$19)/AgeAdj!B$20,IF($C32="SG",('Proj 2018'!F32-AgeAdj!B$23)/AgeAdj!B$24,IF($C32="SF",('Proj 2018'!F32-AgeAdj!B$27)/AgeAdj!B$28,IF($C32="PF",('Proj 2018'!F32-AgeAdj!B$31)/AgeAdj!B$32,IF($C32="C",('Proj 2018'!F32-AgeAdj!B$35)/AgeAdj!B$36,"BAD")))))</f>
        <v>-0.96071896583016403</v>
      </c>
      <c r="G32" s="10">
        <f>IF($C32="PG",('Proj 2018'!G32-AgeAdj!C$19)/AgeAdj!C$20,IF($C32="SG",('Proj 2018'!G32-AgeAdj!C$23)/AgeAdj!C$24,IF($C32="SF",('Proj 2018'!G32-AgeAdj!C$27)/AgeAdj!C$28,IF($C32="PF",('Proj 2018'!G32-AgeAdj!C$31)/AgeAdj!C$32,IF($C32="C",('Proj 2018'!G32-AgeAdj!C$35)/AgeAdj!C$36,"BAD")))))</f>
        <v>-0.90408409378975263</v>
      </c>
      <c r="H32" s="10">
        <f>IF($C32="PG",('Proj 2018'!H32-AgeAdj!D$19)/AgeAdj!D$20,IF($C32="SG",('Proj 2018'!H32-AgeAdj!D$23)/AgeAdj!D$24,IF($C32="SF",('Proj 2018'!H32-AgeAdj!D$27)/AgeAdj!D$28,IF($C32="PF",('Proj 2018'!H32-AgeAdj!D$31)/AgeAdj!D$32,IF($C32="C",('Proj 2018'!H32-AgeAdj!D$35)/AgeAdj!D$36,"BAD")))))</f>
        <v>-0.65704498058276617</v>
      </c>
      <c r="I32" s="10">
        <f>IF($C32="PG",('Proj 2018'!I32-AgeAdj!E$19)/AgeAdj!E$20,IF($C32="SG",('Proj 2018'!I32-AgeAdj!E$23)/AgeAdj!E$24,IF($C32="SF",('Proj 2018'!I32-AgeAdj!E$27)/AgeAdj!E$28,IF($C32="PF",('Proj 2018'!I32-AgeAdj!E$31)/AgeAdj!E$32,IF($C32="C",('Proj 2018'!I32-AgeAdj!E$35)/AgeAdj!E$36,"BAD")))))</f>
        <v>-0.28285497234872481</v>
      </c>
      <c r="J32" s="10">
        <f>IF($C32="PG",('Proj 2018'!J32-AgeAdj!F$19)/AgeAdj!F$20,IF($C32="SG",('Proj 2018'!J32-AgeAdj!F$23)/AgeAdj!F$24,IF($C32="SF",('Proj 2018'!J32-AgeAdj!F$27)/AgeAdj!F$28,IF($C32="PF",('Proj 2018'!J32-AgeAdj!F$31)/AgeAdj!F$32,IF($C32="C",('Proj 2018'!J32-AgeAdj!F$35)/AgeAdj!F$36,"BAD")))))</f>
        <v>-0.84809422046057492</v>
      </c>
      <c r="K32" s="10">
        <f>IF($C32="PG",('Proj 2018'!K32-AgeAdj!G$19)/AgeAdj!G$20,IF($C32="SG",('Proj 2018'!K32-AgeAdj!G$23)/AgeAdj!G$24,IF($C32="SF",('Proj 2018'!K32-AgeAdj!G$27)/AgeAdj!G$28,IF($C32="PF",('Proj 2018'!K32-AgeAdj!G$31)/AgeAdj!G$32,IF($C32="C",('Proj 2018'!K32-AgeAdj!G$35)/AgeAdj!G$36,"BAD")))))</f>
        <v>-0.90777049152803369</v>
      </c>
      <c r="L32" s="17">
        <f>IF($C32="PG",('Proj 2018'!L32-AgeAdj!H$19)/AgeAdj!H$20,IF($C32="SG",('Proj 2018'!L32-AgeAdj!H$23)/AgeAdj!H$24,IF($C32="SF",('Proj 2018'!L32-AgeAdj!H$27)/AgeAdj!H$28,IF($C32="PF",('Proj 2018'!L32-AgeAdj!H$31)/AgeAdj!H$32,IF($C32="C",('Proj 2018'!L32-AgeAdj!H$35)/AgeAdj!H$36,"BAD")))))</f>
        <v>-5.8585807262624051E-2</v>
      </c>
      <c r="M32" s="10">
        <f>IF($C32="PG",('Proj 2018'!M32-AgeAdj!I$19)/AgeAdj!I$20,IF($C32="SG",('Proj 2018'!M32-AgeAdj!I$23)/AgeAdj!I$24,IF($C32="SF",('Proj 2018'!M32-AgeAdj!I$27)/AgeAdj!I$28,IF($C32="PF",('Proj 2018'!M32-AgeAdj!I$31)/AgeAdj!I$32,IF($C32="C",('Proj 2018'!M32-AgeAdj!I$35)/AgeAdj!I$36,"BAD")))))</f>
        <v>-0.97102382720784319</v>
      </c>
      <c r="N32" s="10">
        <f>IF($C32="PG",('Proj 2018'!N32-AgeAdj!J$19)/AgeAdj!J$20,IF($C32="SG",('Proj 2018'!N32-AgeAdj!J$23)/AgeAdj!J$24,IF($C32="SF",('Proj 2018'!N32-AgeAdj!J$27)/AgeAdj!J$28,IF($C32="PF",('Proj 2018'!N32-AgeAdj!J$31)/AgeAdj!J$32,IF($C32="C",('Proj 2018'!N32-AgeAdj!J$35)/AgeAdj!J$36,"BAD")))))</f>
        <v>-0.45149656113413167</v>
      </c>
      <c r="O32" s="10">
        <f>IF($C32="PG",('Proj 2018'!O32-AgeAdj!K$19)/AgeAdj!K$20,IF($C32="SG",('Proj 2018'!O32-AgeAdj!K$23)/AgeAdj!K$24,IF($C32="SF",('Proj 2018'!O32-AgeAdj!K$27)/AgeAdj!K$28,IF($C32="PF",('Proj 2018'!O32-AgeAdj!K$31)/AgeAdj!K$32,IF($C32="C",('Proj 2018'!O32-AgeAdj!K$35)/AgeAdj!K$36,"BAD")))))</f>
        <v>-0.51711050425190497</v>
      </c>
      <c r="P32" s="10">
        <f>IF($C32="PG",('Proj 2018'!P32-AgeAdj!L$19)/AgeAdj!L$20,IF($C32="SG",('Proj 2018'!P32-AgeAdj!L$23)/AgeAdj!L$24,IF($C32="SF",('Proj 2018'!P32-AgeAdj!L$27)/AgeAdj!L$28,IF($C32="PF",('Proj 2018'!P32-AgeAdj!L$31)/AgeAdj!L$32,IF($C32="C",('Proj 2018'!P32-AgeAdj!L$35)/AgeAdj!L$36,"BAD")))))</f>
        <v>-0.737129471264518</v>
      </c>
      <c r="Q32" s="10">
        <f>-IF($C32="PG",('Proj 2018'!Q32-AgeAdj!M$19)/AgeAdj!M$20,IF($C32="SG",('Proj 2018'!Q32-AgeAdj!M$23)/AgeAdj!M$24,IF($C32="SF",('Proj 2018'!Q32-AgeAdj!M$27)/AgeAdj!M$28,IF($C32="PF",('Proj 2018'!Q32-AgeAdj!M$31)/AgeAdj!M$32,IF($C32="C",('Proj 2018'!Q32-AgeAdj!M$35)/AgeAdj!M$36,"BAD")))))</f>
        <v>0.71487635373230285</v>
      </c>
      <c r="R32" s="10">
        <f>IF($C32="PG",('Proj 2018'!R32-AgeAdj!N$19)/AgeAdj!N$20,IF($C32="SG",('Proj 2018'!R32-AgeAdj!N$23)/AgeAdj!N$24,IF($C32="SF",('Proj 2018'!R32-AgeAdj!N$27)/AgeAdj!N$28,IF($C32="PF",('Proj 2018'!R32-AgeAdj!N$31)/AgeAdj!N$32,IF($C32="C",('Proj 2018'!R32-AgeAdj!N$35)/AgeAdj!N$36,"BAD")))))</f>
        <v>-0.94758441003350824</v>
      </c>
      <c r="S32" s="10">
        <f t="shared" si="0"/>
        <v>-4.4560660790899158</v>
      </c>
      <c r="U32" s="10">
        <f>3*'Proj 2018'!$K32/(819)</f>
        <v>0.16703296703296705</v>
      </c>
      <c r="V32" s="10">
        <f t="shared" si="1"/>
        <v>-9.7857612130976442E-3</v>
      </c>
      <c r="W32" s="10">
        <f>(2*'Proj 36 2018'!G32)/24.9</f>
        <v>0.86746987951807242</v>
      </c>
      <c r="X32" s="10">
        <f t="shared" si="2"/>
        <v>-0.56996673014408639</v>
      </c>
    </row>
    <row r="33" spans="1:24" x14ac:dyDescent="0.25">
      <c r="A33" s="14" t="s">
        <v>744</v>
      </c>
      <c r="B33" s="14" t="s">
        <v>103</v>
      </c>
      <c r="C33" s="14" t="s">
        <v>38</v>
      </c>
      <c r="D33" s="3">
        <f>VLOOKUP(B33, Table1[[Player]:['#NAME?]], 3, FALSE)+1</f>
        <v>26</v>
      </c>
      <c r="F33" s="10">
        <f>IF($C33="PG",('Proj 2018'!F33-AgeAdj!B$19)/AgeAdj!B$20,IF($C33="SG",('Proj 2018'!F33-AgeAdj!B$23)/AgeAdj!B$24,IF($C33="SF",('Proj 2018'!F33-AgeAdj!B$27)/AgeAdj!B$28,IF($C33="PF",('Proj 2018'!F33-AgeAdj!B$31)/AgeAdj!B$32,IF($C33="C",('Proj 2018'!F33-AgeAdj!B$35)/AgeAdj!B$36,"BAD")))))</f>
        <v>-1.1367095559454592</v>
      </c>
      <c r="G33" s="10">
        <f>IF($C33="PG",('Proj 2018'!G33-AgeAdj!C$19)/AgeAdj!C$20,IF($C33="SG",('Proj 2018'!G33-AgeAdj!C$23)/AgeAdj!C$24,IF($C33="SF",('Proj 2018'!G33-AgeAdj!C$27)/AgeAdj!C$28,IF($C33="PF",('Proj 2018'!G33-AgeAdj!C$31)/AgeAdj!C$32,IF($C33="C",('Proj 2018'!G33-AgeAdj!C$35)/AgeAdj!C$36,"BAD")))))</f>
        <v>-1.050666430097936</v>
      </c>
      <c r="H33" s="10">
        <f>IF($C33="PG",('Proj 2018'!H33-AgeAdj!D$19)/AgeAdj!D$20,IF($C33="SG",('Proj 2018'!H33-AgeAdj!D$23)/AgeAdj!D$24,IF($C33="SF",('Proj 2018'!H33-AgeAdj!D$27)/AgeAdj!D$28,IF($C33="PF",('Proj 2018'!H33-AgeAdj!D$31)/AgeAdj!D$32,IF($C33="C",('Proj 2018'!H33-AgeAdj!D$35)/AgeAdj!D$36,"BAD")))))</f>
        <v>-0.48987778426468948</v>
      </c>
      <c r="I33" s="10">
        <f>IF($C33="PG",('Proj 2018'!I33-AgeAdj!E$19)/AgeAdj!E$20,IF($C33="SG",('Proj 2018'!I33-AgeAdj!E$23)/AgeAdj!E$24,IF($C33="SF",('Proj 2018'!I33-AgeAdj!E$27)/AgeAdj!E$28,IF($C33="PF",('Proj 2018'!I33-AgeAdj!E$31)/AgeAdj!E$32,IF($C33="C",('Proj 2018'!I33-AgeAdj!E$35)/AgeAdj!E$36,"BAD")))))</f>
        <v>-0.56816005422672167</v>
      </c>
      <c r="J33" s="10">
        <f>IF($C33="PG",('Proj 2018'!J33-AgeAdj!F$19)/AgeAdj!F$20,IF($C33="SG",('Proj 2018'!J33-AgeAdj!F$23)/AgeAdj!F$24,IF($C33="SF",('Proj 2018'!J33-AgeAdj!F$27)/AgeAdj!F$28,IF($C33="PF",('Proj 2018'!J33-AgeAdj!F$31)/AgeAdj!F$32,IF($C33="C",('Proj 2018'!J33-AgeAdj!F$35)/AgeAdj!F$36,"BAD")))))</f>
        <v>-0.74493856719179352</v>
      </c>
      <c r="K33" s="10">
        <f>IF($C33="PG",('Proj 2018'!K33-AgeAdj!G$19)/AgeAdj!G$20,IF($C33="SG",('Proj 2018'!K33-AgeAdj!G$23)/AgeAdj!G$24,IF($C33="SF",('Proj 2018'!K33-AgeAdj!G$27)/AgeAdj!G$28,IF($C33="PF",('Proj 2018'!K33-AgeAdj!G$31)/AgeAdj!G$32,IF($C33="C",('Proj 2018'!K33-AgeAdj!G$35)/AgeAdj!G$36,"BAD")))))</f>
        <v>-0.84530009604941336</v>
      </c>
      <c r="L33" s="17">
        <f>IF($C33="PG",('Proj 2018'!L33-AgeAdj!H$19)/AgeAdj!H$20,IF($C33="SG",('Proj 2018'!L33-AgeAdj!H$23)/AgeAdj!H$24,IF($C33="SF",('Proj 2018'!L33-AgeAdj!H$27)/AgeAdj!H$28,IF($C33="PF",('Proj 2018'!L33-AgeAdj!H$31)/AgeAdj!H$32,IF($C33="C",('Proj 2018'!L33-AgeAdj!H$35)/AgeAdj!H$36,"BAD")))))</f>
        <v>0.62036148582873563</v>
      </c>
      <c r="M33" s="10">
        <f>IF($C33="PG",('Proj 2018'!M33-AgeAdj!I$19)/AgeAdj!I$20,IF($C33="SG",('Proj 2018'!M33-AgeAdj!I$23)/AgeAdj!I$24,IF($C33="SF",('Proj 2018'!M33-AgeAdj!I$27)/AgeAdj!I$28,IF($C33="PF",('Proj 2018'!M33-AgeAdj!I$31)/AgeAdj!I$32,IF($C33="C",('Proj 2018'!M33-AgeAdj!I$35)/AgeAdj!I$36,"BAD")))))</f>
        <v>-0.99424945612026316</v>
      </c>
      <c r="N33" s="10">
        <f>IF($C33="PG",('Proj 2018'!N33-AgeAdj!J$19)/AgeAdj!J$20,IF($C33="SG",('Proj 2018'!N33-AgeAdj!J$23)/AgeAdj!J$24,IF($C33="SF",('Proj 2018'!N33-AgeAdj!J$27)/AgeAdj!J$28,IF($C33="PF",('Proj 2018'!N33-AgeAdj!J$31)/AgeAdj!J$32,IF($C33="C",('Proj 2018'!N33-AgeAdj!J$35)/AgeAdj!J$36,"BAD")))))</f>
        <v>-0.84380457213483973</v>
      </c>
      <c r="O33" s="10">
        <f>IF($C33="PG",('Proj 2018'!O33-AgeAdj!K$19)/AgeAdj!K$20,IF($C33="SG",('Proj 2018'!O33-AgeAdj!K$23)/AgeAdj!K$24,IF($C33="SF",('Proj 2018'!O33-AgeAdj!K$27)/AgeAdj!K$28,IF($C33="PF",('Proj 2018'!O33-AgeAdj!K$31)/AgeAdj!K$32,IF($C33="C",('Proj 2018'!O33-AgeAdj!K$35)/AgeAdj!K$36,"BAD")))))</f>
        <v>-0.9299397637704061</v>
      </c>
      <c r="P33" s="10">
        <f>IF($C33="PG",('Proj 2018'!P33-AgeAdj!L$19)/AgeAdj!L$20,IF($C33="SG",('Proj 2018'!P33-AgeAdj!L$23)/AgeAdj!L$24,IF($C33="SF",('Proj 2018'!P33-AgeAdj!L$27)/AgeAdj!L$28,IF($C33="PF",('Proj 2018'!P33-AgeAdj!L$31)/AgeAdj!L$32,IF($C33="C",('Proj 2018'!P33-AgeAdj!L$35)/AgeAdj!L$36,"BAD")))))</f>
        <v>-0.96254853763940573</v>
      </c>
      <c r="Q33" s="10">
        <f>-IF($C33="PG",('Proj 2018'!Q33-AgeAdj!M$19)/AgeAdj!M$20,IF($C33="SG",('Proj 2018'!Q33-AgeAdj!M$23)/AgeAdj!M$24,IF($C33="SF",('Proj 2018'!Q33-AgeAdj!M$27)/AgeAdj!M$28,IF($C33="PF",('Proj 2018'!Q33-AgeAdj!M$31)/AgeAdj!M$32,IF($C33="C",('Proj 2018'!Q33-AgeAdj!M$35)/AgeAdj!M$36,"BAD")))))</f>
        <v>1.0008472349714927</v>
      </c>
      <c r="R33" s="10">
        <f>IF($C33="PG",('Proj 2018'!R33-AgeAdj!N$19)/AgeAdj!N$20,IF($C33="SG",('Proj 2018'!R33-AgeAdj!N$23)/AgeAdj!N$24,IF($C33="SF",('Proj 2018'!R33-AgeAdj!N$27)/AgeAdj!N$28,IF($C33="PF",('Proj 2018'!R33-AgeAdj!N$31)/AgeAdj!N$32,IF($C33="C",('Proj 2018'!R33-AgeAdj!N$35)/AgeAdj!N$36,"BAD")))))</f>
        <v>-1.0684549415518227</v>
      </c>
      <c r="S33" s="10">
        <f t="shared" si="0"/>
        <v>-5.2490515027636171</v>
      </c>
      <c r="U33" s="10">
        <f>3*'Proj 2018'!$K33/(819)</f>
        <v>0.22857142857142859</v>
      </c>
      <c r="V33" s="10">
        <f t="shared" si="1"/>
        <v>0.14179691104656816</v>
      </c>
      <c r="W33" s="10">
        <f>(2*'Proj 36 2018'!G33)/24.9</f>
        <v>0.77911646586345384</v>
      </c>
      <c r="X33" s="10">
        <f t="shared" si="2"/>
        <v>-0.38167184798132436</v>
      </c>
    </row>
    <row r="34" spans="1:24" x14ac:dyDescent="0.25">
      <c r="A34" s="13" t="s">
        <v>921</v>
      </c>
      <c r="B34" s="13" t="s">
        <v>105</v>
      </c>
      <c r="C34" s="13" t="s">
        <v>73</v>
      </c>
      <c r="D34" s="3">
        <f>VLOOKUP(B34, Table1[[Player]:['#NAME?]], 3, FALSE)+1</f>
        <v>28</v>
      </c>
      <c r="F34" s="10">
        <f>IF($C34="PG",('Proj 2018'!F34-AgeAdj!B$19)/AgeAdj!B$20,IF($C34="SG",('Proj 2018'!F34-AgeAdj!B$23)/AgeAdj!B$24,IF($C34="SF",('Proj 2018'!F34-AgeAdj!B$27)/AgeAdj!B$28,IF($C34="PF",('Proj 2018'!F34-AgeAdj!B$31)/AgeAdj!B$32,IF($C34="C",('Proj 2018'!F34-AgeAdj!B$35)/AgeAdj!B$36,"BAD")))))</f>
        <v>0.94013227452327808</v>
      </c>
      <c r="G34" s="10">
        <f>IF($C34="PG",('Proj 2018'!G34-AgeAdj!C$19)/AgeAdj!C$20,IF($C34="SG",('Proj 2018'!G34-AgeAdj!C$23)/AgeAdj!C$24,IF($C34="SF",('Proj 2018'!G34-AgeAdj!C$27)/AgeAdj!C$28,IF($C34="PF",('Proj 2018'!G34-AgeAdj!C$31)/AgeAdj!C$32,IF($C34="C",('Proj 2018'!G34-AgeAdj!C$35)/AgeAdj!C$36,"BAD")))))</f>
        <v>1.0271780468548291</v>
      </c>
      <c r="H34" s="10">
        <f>IF($C34="PG",('Proj 2018'!H34-AgeAdj!D$19)/AgeAdj!D$20,IF($C34="SG",('Proj 2018'!H34-AgeAdj!D$23)/AgeAdj!D$24,IF($C34="SF",('Proj 2018'!H34-AgeAdj!D$27)/AgeAdj!D$28,IF($C34="PF",('Proj 2018'!H34-AgeAdj!D$31)/AgeAdj!D$32,IF($C34="C",('Proj 2018'!H34-AgeAdj!D$35)/AgeAdj!D$36,"BAD")))))</f>
        <v>9.5405311048156249E-2</v>
      </c>
      <c r="I34" s="10">
        <f>IF($C34="PG",('Proj 2018'!I34-AgeAdj!E$19)/AgeAdj!E$20,IF($C34="SG",('Proj 2018'!I34-AgeAdj!E$23)/AgeAdj!E$24,IF($C34="SF",('Proj 2018'!I34-AgeAdj!E$27)/AgeAdj!E$28,IF($C34="PF",('Proj 2018'!I34-AgeAdj!E$31)/AgeAdj!E$32,IF($C34="C",('Proj 2018'!I34-AgeAdj!E$35)/AgeAdj!E$36,"BAD")))))</f>
        <v>0.33752182182297347</v>
      </c>
      <c r="J34" s="10">
        <f>IF($C34="PG",('Proj 2018'!J34-AgeAdj!F$19)/AgeAdj!F$20,IF($C34="SG",('Proj 2018'!J34-AgeAdj!F$23)/AgeAdj!F$24,IF($C34="SF",('Proj 2018'!J34-AgeAdj!F$27)/AgeAdj!F$28,IF($C34="PF",('Proj 2018'!J34-AgeAdj!F$31)/AgeAdj!F$32,IF($C34="C",('Proj 2018'!J34-AgeAdj!F$35)/AgeAdj!F$36,"BAD")))))</f>
        <v>1.6224589231816067</v>
      </c>
      <c r="K34" s="10">
        <f>IF($C34="PG",('Proj 2018'!K34-AgeAdj!G$19)/AgeAdj!G$20,IF($C34="SG",('Proj 2018'!K34-AgeAdj!G$23)/AgeAdj!G$24,IF($C34="SF",('Proj 2018'!K34-AgeAdj!G$27)/AgeAdj!G$28,IF($C34="PF",('Proj 2018'!K34-AgeAdj!G$31)/AgeAdj!G$32,IF($C34="C",('Proj 2018'!K34-AgeAdj!G$35)/AgeAdj!G$36,"BAD")))))</f>
        <v>1.6378783494901221</v>
      </c>
      <c r="L34" s="17">
        <f>IF($C34="PG",('Proj 2018'!L34-AgeAdj!H$19)/AgeAdj!H$20,IF($C34="SG",('Proj 2018'!L34-AgeAdj!H$23)/AgeAdj!H$24,IF($C34="SF",('Proj 2018'!L34-AgeAdj!H$27)/AgeAdj!H$28,IF($C34="PF",('Proj 2018'!L34-AgeAdj!H$31)/AgeAdj!H$32,IF($C34="C",('Proj 2018'!L34-AgeAdj!H$35)/AgeAdj!H$36,"BAD")))))</f>
        <v>0.6048291048768597</v>
      </c>
      <c r="M34" s="10">
        <f>IF($C34="PG",('Proj 2018'!M34-AgeAdj!I$19)/AgeAdj!I$20,IF($C34="SG",('Proj 2018'!M34-AgeAdj!I$23)/AgeAdj!I$24,IF($C34="SF",('Proj 2018'!M34-AgeAdj!I$27)/AgeAdj!I$28,IF($C34="PF",('Proj 2018'!M34-AgeAdj!I$31)/AgeAdj!I$32,IF($C34="C",('Proj 2018'!M34-AgeAdj!I$35)/AgeAdj!I$36,"BAD")))))</f>
        <v>0.96279001496046623</v>
      </c>
      <c r="N34" s="10">
        <f>IF($C34="PG",('Proj 2018'!N34-AgeAdj!J$19)/AgeAdj!J$20,IF($C34="SG",('Proj 2018'!N34-AgeAdj!J$23)/AgeAdj!J$24,IF($C34="SF",('Proj 2018'!N34-AgeAdj!J$27)/AgeAdj!J$28,IF($C34="PF",('Proj 2018'!N34-AgeAdj!J$31)/AgeAdj!J$32,IF($C34="C",('Proj 2018'!N34-AgeAdj!J$35)/AgeAdj!J$36,"BAD")))))</f>
        <v>0.66251224503744199</v>
      </c>
      <c r="O34" s="10">
        <f>IF($C34="PG",('Proj 2018'!O34-AgeAdj!K$19)/AgeAdj!K$20,IF($C34="SG",('Proj 2018'!O34-AgeAdj!K$23)/AgeAdj!K$24,IF($C34="SF",('Proj 2018'!O34-AgeAdj!K$27)/AgeAdj!K$28,IF($C34="PF",('Proj 2018'!O34-AgeAdj!K$31)/AgeAdj!K$32,IF($C34="C",('Proj 2018'!O34-AgeAdj!K$35)/AgeAdj!K$36,"BAD")))))</f>
        <v>0.84274393980101114</v>
      </c>
      <c r="P34" s="10">
        <f>IF($C34="PG",('Proj 2018'!P34-AgeAdj!L$19)/AgeAdj!L$20,IF($C34="SG",('Proj 2018'!P34-AgeAdj!L$23)/AgeAdj!L$24,IF($C34="SF",('Proj 2018'!P34-AgeAdj!L$27)/AgeAdj!L$28,IF($C34="PF",('Proj 2018'!P34-AgeAdj!L$31)/AgeAdj!L$32,IF($C34="C",('Proj 2018'!P34-AgeAdj!L$35)/AgeAdj!L$36,"BAD")))))</f>
        <v>1.3233585298251598</v>
      </c>
      <c r="Q34" s="10">
        <f>-IF($C34="PG",('Proj 2018'!Q34-AgeAdj!M$19)/AgeAdj!M$20,IF($C34="SG",('Proj 2018'!Q34-AgeAdj!M$23)/AgeAdj!M$24,IF($C34="SF",('Proj 2018'!Q34-AgeAdj!M$27)/AgeAdj!M$28,IF($C34="PF",('Proj 2018'!Q34-AgeAdj!M$31)/AgeAdj!M$32,IF($C34="C",('Proj 2018'!Q34-AgeAdj!M$35)/AgeAdj!M$36,"BAD")))))</f>
        <v>-1.2540923925804823</v>
      </c>
      <c r="R34" s="10">
        <f>IF($C34="PG",('Proj 2018'!R34-AgeAdj!N$19)/AgeAdj!N$20,IF($C34="SG",('Proj 2018'!R34-AgeAdj!N$23)/AgeAdj!N$24,IF($C34="SF",('Proj 2018'!R34-AgeAdj!N$27)/AgeAdj!N$28,IF($C34="PF",('Proj 2018'!R34-AgeAdj!N$31)/AgeAdj!N$32,IF($C34="C",('Proj 2018'!R34-AgeAdj!N$35)/AgeAdj!N$36,"BAD")))))</f>
        <v>1.1060384095613165</v>
      </c>
      <c r="S34" s="10">
        <f t="shared" si="0"/>
        <v>5.6635179745628701</v>
      </c>
      <c r="U34" s="10">
        <f>3*'Proj 2018'!$K34/(819)</f>
        <v>1.8311762311762312</v>
      </c>
      <c r="V34" s="10">
        <f t="shared" si="1"/>
        <v>1.1075486807741015</v>
      </c>
      <c r="W34" s="10">
        <f>(2*'Proj 36 2018'!G34)/24.9</f>
        <v>1.3734939759036147</v>
      </c>
      <c r="X34" s="10">
        <f t="shared" si="2"/>
        <v>0.13103861999385319</v>
      </c>
    </row>
    <row r="35" spans="1:24" x14ac:dyDescent="0.25">
      <c r="A35" s="14" t="s">
        <v>754</v>
      </c>
      <c r="B35" s="14" t="s">
        <v>106</v>
      </c>
      <c r="C35" s="14" t="s">
        <v>52</v>
      </c>
      <c r="D35" s="3">
        <f>VLOOKUP(B35, Table1[[Player]:['#NAME?]], 3, FALSE)+1</f>
        <v>28</v>
      </c>
      <c r="F35" s="10">
        <f>IF($C35="PG",('Proj 2018'!F35-AgeAdj!B$19)/AgeAdj!B$20,IF($C35="SG",('Proj 2018'!F35-AgeAdj!B$23)/AgeAdj!B$24,IF($C35="SF",('Proj 2018'!F35-AgeAdj!B$27)/AgeAdj!B$28,IF($C35="PF",('Proj 2018'!F35-AgeAdj!B$31)/AgeAdj!B$32,IF($C35="C",('Proj 2018'!F35-AgeAdj!B$35)/AgeAdj!B$36,"BAD")))))</f>
        <v>0.2061945526844807</v>
      </c>
      <c r="G35" s="10">
        <f>IF($C35="PG",('Proj 2018'!G35-AgeAdj!C$19)/AgeAdj!C$20,IF($C35="SG",('Proj 2018'!G35-AgeAdj!C$23)/AgeAdj!C$24,IF($C35="SF",('Proj 2018'!G35-AgeAdj!C$27)/AgeAdj!C$28,IF($C35="PF",('Proj 2018'!G35-AgeAdj!C$31)/AgeAdj!C$32,IF($C35="C",('Proj 2018'!G35-AgeAdj!C$35)/AgeAdj!C$36,"BAD")))))</f>
        <v>0.24416160001155424</v>
      </c>
      <c r="H35" s="10">
        <f>IF($C35="PG",('Proj 2018'!H35-AgeAdj!D$19)/AgeAdj!D$20,IF($C35="SG",('Proj 2018'!H35-AgeAdj!D$23)/AgeAdj!D$24,IF($C35="SF",('Proj 2018'!H35-AgeAdj!D$27)/AgeAdj!D$28,IF($C35="PF",('Proj 2018'!H35-AgeAdj!D$31)/AgeAdj!D$32,IF($C35="C",('Proj 2018'!H35-AgeAdj!D$35)/AgeAdj!D$36,"BAD")))))</f>
        <v>0.1040434429313704</v>
      </c>
      <c r="I35" s="10">
        <f>IF($C35="PG",('Proj 2018'!I35-AgeAdj!E$19)/AgeAdj!E$20,IF($C35="SG",('Proj 2018'!I35-AgeAdj!E$23)/AgeAdj!E$24,IF($C35="SF",('Proj 2018'!I35-AgeAdj!E$27)/AgeAdj!E$28,IF($C35="PF",('Proj 2018'!I35-AgeAdj!E$31)/AgeAdj!E$32,IF($C35="C",('Proj 2018'!I35-AgeAdj!E$35)/AgeAdj!E$36,"BAD")))))</f>
        <v>0.89162486567597521</v>
      </c>
      <c r="J35" s="10">
        <f>IF($C35="PG",('Proj 2018'!J35-AgeAdj!F$19)/AgeAdj!F$20,IF($C35="SG",('Proj 2018'!J35-AgeAdj!F$23)/AgeAdj!F$24,IF($C35="SF",('Proj 2018'!J35-AgeAdj!F$27)/AgeAdj!F$28,IF($C35="PF",('Proj 2018'!J35-AgeAdj!F$31)/AgeAdj!F$32,IF($C35="C",('Proj 2018'!J35-AgeAdj!F$35)/AgeAdj!F$36,"BAD")))))</f>
        <v>0.37714053948031073</v>
      </c>
      <c r="K35" s="10">
        <f>IF($C35="PG",('Proj 2018'!K35-AgeAdj!G$19)/AgeAdj!G$20,IF($C35="SG",('Proj 2018'!K35-AgeAdj!G$23)/AgeAdj!G$24,IF($C35="SF",('Proj 2018'!K35-AgeAdj!G$27)/AgeAdj!G$28,IF($C35="PF",('Proj 2018'!K35-AgeAdj!G$31)/AgeAdj!G$32,IF($C35="C",('Proj 2018'!K35-AgeAdj!G$35)/AgeAdj!G$36,"BAD")))))</f>
        <v>0.20192017902810788</v>
      </c>
      <c r="L35" s="17">
        <f>IF($C35="PG",('Proj 2018'!L35-AgeAdj!H$19)/AgeAdj!H$20,IF($C35="SG",('Proj 2018'!L35-AgeAdj!H$23)/AgeAdj!H$24,IF($C35="SF",('Proj 2018'!L35-AgeAdj!H$27)/AgeAdj!H$28,IF($C35="PF",('Proj 2018'!L35-AgeAdj!H$31)/AgeAdj!H$32,IF($C35="C",('Proj 2018'!L35-AgeAdj!H$35)/AgeAdj!H$36,"BAD")))))</f>
        <v>1.4468044667043154</v>
      </c>
      <c r="M35" s="10">
        <f>IF($C35="PG",('Proj 2018'!M35-AgeAdj!I$19)/AgeAdj!I$20,IF($C35="SG",('Proj 2018'!M35-AgeAdj!I$23)/AgeAdj!I$24,IF($C35="SF",('Proj 2018'!M35-AgeAdj!I$27)/AgeAdj!I$28,IF($C35="PF",('Proj 2018'!M35-AgeAdj!I$31)/AgeAdj!I$32,IF($C35="C",('Proj 2018'!M35-AgeAdj!I$35)/AgeAdj!I$36,"BAD")))))</f>
        <v>-0.46157804397312663</v>
      </c>
      <c r="N35" s="10">
        <f>IF($C35="PG",('Proj 2018'!N35-AgeAdj!J$19)/AgeAdj!J$20,IF($C35="SG",('Proj 2018'!N35-AgeAdj!J$23)/AgeAdj!J$24,IF($C35="SF",('Proj 2018'!N35-AgeAdj!J$27)/AgeAdj!J$28,IF($C35="PF",('Proj 2018'!N35-AgeAdj!J$31)/AgeAdj!J$32,IF($C35="C",('Proj 2018'!N35-AgeAdj!J$35)/AgeAdj!J$36,"BAD")))))</f>
        <v>-0.3902847674745446</v>
      </c>
      <c r="O35" s="10">
        <f>IF($C35="PG",('Proj 2018'!O35-AgeAdj!K$19)/AgeAdj!K$20,IF($C35="SG",('Proj 2018'!O35-AgeAdj!K$23)/AgeAdj!K$24,IF($C35="SF",('Proj 2018'!O35-AgeAdj!K$27)/AgeAdj!K$28,IF($C35="PF",('Proj 2018'!O35-AgeAdj!K$31)/AgeAdj!K$32,IF($C35="C",('Proj 2018'!O35-AgeAdj!K$35)/AgeAdj!K$36,"BAD")))))</f>
        <v>-0.97009830136963504</v>
      </c>
      <c r="P35" s="10">
        <f>IF($C35="PG",('Proj 2018'!P35-AgeAdj!L$19)/AgeAdj!L$20,IF($C35="SG",('Proj 2018'!P35-AgeAdj!L$23)/AgeAdj!L$24,IF($C35="SF",('Proj 2018'!P35-AgeAdj!L$27)/AgeAdj!L$28,IF($C35="PF",('Proj 2018'!P35-AgeAdj!L$31)/AgeAdj!L$32,IF($C35="C",('Proj 2018'!P35-AgeAdj!L$35)/AgeAdj!L$36,"BAD")))))</f>
        <v>-1.0201728953862523</v>
      </c>
      <c r="Q35" s="10">
        <f>-IF($C35="PG",('Proj 2018'!Q35-AgeAdj!M$19)/AgeAdj!M$20,IF($C35="SG",('Proj 2018'!Q35-AgeAdj!M$23)/AgeAdj!M$24,IF($C35="SF",('Proj 2018'!Q35-AgeAdj!M$27)/AgeAdj!M$28,IF($C35="PF",('Proj 2018'!Q35-AgeAdj!M$31)/AgeAdj!M$32,IF($C35="C",('Proj 2018'!Q35-AgeAdj!M$35)/AgeAdj!M$36,"BAD")))))</f>
        <v>-0.43561159554590284</v>
      </c>
      <c r="R35" s="10">
        <f>IF($C35="PG",('Proj 2018'!R35-AgeAdj!N$19)/AgeAdj!N$20,IF($C35="SG",('Proj 2018'!R35-AgeAdj!N$23)/AgeAdj!N$24,IF($C35="SF",('Proj 2018'!R35-AgeAdj!N$27)/AgeAdj!N$28,IF($C35="PF",('Proj 2018'!R35-AgeAdj!N$31)/AgeAdj!N$32,IF($C35="C",('Proj 2018'!R35-AgeAdj!N$35)/AgeAdj!N$36,"BAD")))))</f>
        <v>0.32140968099282891</v>
      </c>
      <c r="S35" s="10">
        <f t="shared" si="0"/>
        <v>-1.0662462127429835</v>
      </c>
      <c r="U35" s="10">
        <f>3*'Proj 2018'!$K35/(819)</f>
        <v>0.73333333333333339</v>
      </c>
      <c r="V35" s="10">
        <f t="shared" si="1"/>
        <v>1.0609899422498315</v>
      </c>
      <c r="W35" s="10">
        <f>(2*'Proj 36 2018'!G35)/24.9</f>
        <v>1.172690763052209</v>
      </c>
      <c r="X35" s="10">
        <f t="shared" si="2"/>
        <v>0.12201078448176771</v>
      </c>
    </row>
    <row r="36" spans="1:24" x14ac:dyDescent="0.25">
      <c r="A36" s="14" t="s">
        <v>919</v>
      </c>
      <c r="B36" s="14" t="s">
        <v>109</v>
      </c>
      <c r="C36" s="14" t="s">
        <v>31</v>
      </c>
      <c r="D36" s="3">
        <f>VLOOKUP(B36, Table1[[Player]:['#NAME?]], 3, FALSE)+1</f>
        <v>21</v>
      </c>
      <c r="F36" s="10">
        <f>IF($C36="PG",('Proj 2018'!F36-AgeAdj!B$19)/AgeAdj!B$20,IF($C36="SG",('Proj 2018'!F36-AgeAdj!B$23)/AgeAdj!B$24,IF($C36="SF",('Proj 2018'!F36-AgeAdj!B$27)/AgeAdj!B$28,IF($C36="PF",('Proj 2018'!F36-AgeAdj!B$31)/AgeAdj!B$32,IF($C36="C",('Proj 2018'!F36-AgeAdj!B$35)/AgeAdj!B$36,"BAD")))))</f>
        <v>2.0250829158555308</v>
      </c>
      <c r="G36" s="10">
        <f>IF($C36="PG",('Proj 2018'!G36-AgeAdj!C$19)/AgeAdj!C$20,IF($C36="SG",('Proj 2018'!G36-AgeAdj!C$23)/AgeAdj!C$24,IF($C36="SF",('Proj 2018'!G36-AgeAdj!C$27)/AgeAdj!C$28,IF($C36="PF",('Proj 2018'!G36-AgeAdj!C$31)/AgeAdj!C$32,IF($C36="C",('Proj 2018'!G36-AgeAdj!C$35)/AgeAdj!C$36,"BAD")))))</f>
        <v>2.2744487648091978</v>
      </c>
      <c r="H36" s="10">
        <f>IF($C36="PG",('Proj 2018'!H36-AgeAdj!D$19)/AgeAdj!D$20,IF($C36="SG",('Proj 2018'!H36-AgeAdj!D$23)/AgeAdj!D$24,IF($C36="SF",('Proj 2018'!H36-AgeAdj!D$27)/AgeAdj!D$28,IF($C36="PF",('Proj 2018'!H36-AgeAdj!D$31)/AgeAdj!D$32,IF($C36="C",('Proj 2018'!H36-AgeAdj!D$35)/AgeAdj!D$36,"BAD")))))</f>
        <v>-0.1529425791682486</v>
      </c>
      <c r="I36" s="10">
        <f>IF($C36="PG",('Proj 2018'!I36-AgeAdj!E$19)/AgeAdj!E$20,IF($C36="SG",('Proj 2018'!I36-AgeAdj!E$23)/AgeAdj!E$24,IF($C36="SF",('Proj 2018'!I36-AgeAdj!E$27)/AgeAdj!E$28,IF($C36="PF",('Proj 2018'!I36-AgeAdj!E$31)/AgeAdj!E$32,IF($C36="C",('Proj 2018'!I36-AgeAdj!E$35)/AgeAdj!E$36,"BAD")))))</f>
        <v>0.73366492207541889</v>
      </c>
      <c r="J36" s="10">
        <f>IF($C36="PG",('Proj 2018'!J36-AgeAdj!F$19)/AgeAdj!F$20,IF($C36="SG",('Proj 2018'!J36-AgeAdj!F$23)/AgeAdj!F$24,IF($C36="SF",('Proj 2018'!J36-AgeAdj!F$27)/AgeAdj!F$28,IF($C36="PF",('Proj 2018'!J36-AgeAdj!F$31)/AgeAdj!F$32,IF($C36="C",('Proj 2018'!J36-AgeAdj!F$35)/AgeAdj!F$36,"BAD")))))</f>
        <v>2.526340964988151</v>
      </c>
      <c r="K36" s="10">
        <f>IF($C36="PG",('Proj 2018'!K36-AgeAdj!G$19)/AgeAdj!G$20,IF($C36="SG",('Proj 2018'!K36-AgeAdj!G$23)/AgeAdj!G$24,IF($C36="SF",('Proj 2018'!K36-AgeAdj!G$27)/AgeAdj!G$28,IF($C36="PF",('Proj 2018'!K36-AgeAdj!G$31)/AgeAdj!G$32,IF($C36="C",('Proj 2018'!K36-AgeAdj!G$35)/AgeAdj!G$36,"BAD")))))</f>
        <v>2.5517445086524506</v>
      </c>
      <c r="L36" s="17">
        <f>IF($C36="PG",('Proj 2018'!L36-AgeAdj!H$19)/AgeAdj!H$20,IF($C36="SG",('Proj 2018'!L36-AgeAdj!H$23)/AgeAdj!H$24,IF($C36="SF",('Proj 2018'!L36-AgeAdj!H$27)/AgeAdj!H$28,IF($C36="PF",('Proj 2018'!L36-AgeAdj!H$31)/AgeAdj!H$32,IF($C36="C",('Proj 2018'!L36-AgeAdj!H$35)/AgeAdj!H$36,"BAD")))))</f>
        <v>0.43916708762217821</v>
      </c>
      <c r="M36" s="10">
        <f>IF($C36="PG",('Proj 2018'!M36-AgeAdj!I$19)/AgeAdj!I$20,IF($C36="SG",('Proj 2018'!M36-AgeAdj!I$23)/AgeAdj!I$24,IF($C36="SF",('Proj 2018'!M36-AgeAdj!I$27)/AgeAdj!I$28,IF($C36="PF",('Proj 2018'!M36-AgeAdj!I$31)/AgeAdj!I$32,IF($C36="C",('Proj 2018'!M36-AgeAdj!I$35)/AgeAdj!I$36,"BAD")))))</f>
        <v>0.49492374838529063</v>
      </c>
      <c r="N36" s="10">
        <f>IF($C36="PG",('Proj 2018'!N36-AgeAdj!J$19)/AgeAdj!J$20,IF($C36="SG",('Proj 2018'!N36-AgeAdj!J$23)/AgeAdj!J$24,IF($C36="SF",('Proj 2018'!N36-AgeAdj!J$27)/AgeAdj!J$28,IF($C36="PF",('Proj 2018'!N36-AgeAdj!J$31)/AgeAdj!J$32,IF($C36="C",('Proj 2018'!N36-AgeAdj!J$35)/AgeAdj!J$36,"BAD")))))</f>
        <v>1.3624077262718739</v>
      </c>
      <c r="O36" s="10">
        <f>IF($C36="PG",('Proj 2018'!O36-AgeAdj!K$19)/AgeAdj!K$20,IF($C36="SG",('Proj 2018'!O36-AgeAdj!K$23)/AgeAdj!K$24,IF($C36="SF",('Proj 2018'!O36-AgeAdj!K$27)/AgeAdj!K$28,IF($C36="PF",('Proj 2018'!O36-AgeAdj!K$31)/AgeAdj!K$32,IF($C36="C",('Proj 2018'!O36-AgeAdj!K$35)/AgeAdj!K$36,"BAD")))))</f>
        <v>0.48752161786220105</v>
      </c>
      <c r="P36" s="10">
        <f>IF($C36="PG",('Proj 2018'!P36-AgeAdj!L$19)/AgeAdj!L$20,IF($C36="SG",('Proj 2018'!P36-AgeAdj!L$23)/AgeAdj!L$24,IF($C36="SF",('Proj 2018'!P36-AgeAdj!L$27)/AgeAdj!L$28,IF($C36="PF",('Proj 2018'!P36-AgeAdj!L$31)/AgeAdj!L$32,IF($C36="C",('Proj 2018'!P36-AgeAdj!L$35)/AgeAdj!L$36,"BAD")))))</f>
        <v>0.40044143182059538</v>
      </c>
      <c r="Q36" s="10">
        <f>-IF($C36="PG",('Proj 2018'!Q36-AgeAdj!M$19)/AgeAdj!M$20,IF($C36="SG",('Proj 2018'!Q36-AgeAdj!M$23)/AgeAdj!M$24,IF($C36="SF",('Proj 2018'!Q36-AgeAdj!M$27)/AgeAdj!M$28,IF($C36="PF",('Proj 2018'!Q36-AgeAdj!M$31)/AgeAdj!M$32,IF($C36="C",('Proj 2018'!Q36-AgeAdj!M$35)/AgeAdj!M$36,"BAD")))))</f>
        <v>-3.2692413120063382</v>
      </c>
      <c r="R36" s="10">
        <f>IF($C36="PG",('Proj 2018'!R36-AgeAdj!N$19)/AgeAdj!N$20,IF($C36="SG",('Proj 2018'!R36-AgeAdj!N$23)/AgeAdj!N$24,IF($C36="SF",('Proj 2018'!R36-AgeAdj!N$27)/AgeAdj!N$28,IF($C36="PF",('Proj 2018'!R36-AgeAdj!N$31)/AgeAdj!N$32,IF($C36="C",('Proj 2018'!R36-AgeAdj!N$35)/AgeAdj!N$36,"BAD")))))</f>
        <v>2.1448255240069356</v>
      </c>
      <c r="S36" s="10">
        <f t="shared" si="0"/>
        <v>4.9107525493737665</v>
      </c>
      <c r="U36" s="10">
        <f>3*'Proj 2018'!$K36/(819)</f>
        <v>1.6111111111111112</v>
      </c>
      <c r="V36" s="10">
        <f t="shared" si="1"/>
        <v>0.70754697450239823</v>
      </c>
      <c r="W36" s="10">
        <f>(2*'Proj 36 2018'!G36)/24.9</f>
        <v>1.5180722891566265</v>
      </c>
      <c r="X36" s="10">
        <f t="shared" si="2"/>
        <v>-0.23217789126746174</v>
      </c>
    </row>
    <row r="37" spans="1:24" x14ac:dyDescent="0.25">
      <c r="A37" s="13" t="s">
        <v>610</v>
      </c>
      <c r="B37" s="13" t="s">
        <v>110</v>
      </c>
      <c r="C37" s="13" t="s">
        <v>27</v>
      </c>
      <c r="D37" s="3">
        <f>VLOOKUP(B37, Table1[[Player]:['#NAME?]], 3, FALSE)+1</f>
        <v>30</v>
      </c>
      <c r="F37" s="10">
        <f>IF($C37="PG",('Proj 2018'!F37-AgeAdj!B$19)/AgeAdj!B$20,IF($C37="SG",('Proj 2018'!F37-AgeAdj!B$23)/AgeAdj!B$24,IF($C37="SF",('Proj 2018'!F37-AgeAdj!B$27)/AgeAdj!B$28,IF($C37="PF",('Proj 2018'!F37-AgeAdj!B$31)/AgeAdj!B$32,IF($C37="C",('Proj 2018'!F37-AgeAdj!B$35)/AgeAdj!B$36,"BAD")))))</f>
        <v>0.38945546588443786</v>
      </c>
      <c r="G37" s="10">
        <f>IF($C37="PG",('Proj 2018'!G37-AgeAdj!C$19)/AgeAdj!C$20,IF($C37="SG",('Proj 2018'!G37-AgeAdj!C$23)/AgeAdj!C$24,IF($C37="SF",('Proj 2018'!G37-AgeAdj!C$27)/AgeAdj!C$28,IF($C37="PF",('Proj 2018'!G37-AgeAdj!C$31)/AgeAdj!C$32,IF($C37="C",('Proj 2018'!G37-AgeAdj!C$35)/AgeAdj!C$36,"BAD")))))</f>
        <v>0.15096892566363818</v>
      </c>
      <c r="H37" s="10">
        <f>IF($C37="PG",('Proj 2018'!H37-AgeAdj!D$19)/AgeAdj!D$20,IF($C37="SG",('Proj 2018'!H37-AgeAdj!D$23)/AgeAdj!D$24,IF($C37="SF",('Proj 2018'!H37-AgeAdj!D$27)/AgeAdj!D$28,IF($C37="PF",('Proj 2018'!H37-AgeAdj!D$31)/AgeAdj!D$32,IF($C37="C",('Proj 2018'!H37-AgeAdj!D$35)/AgeAdj!D$36,"BAD")))))</f>
        <v>1.0959823316711939</v>
      </c>
      <c r="I37" s="10">
        <f>IF($C37="PG",('Proj 2018'!I37-AgeAdj!E$19)/AgeAdj!E$20,IF($C37="SG",('Proj 2018'!I37-AgeAdj!E$23)/AgeAdj!E$24,IF($C37="SF",('Proj 2018'!I37-AgeAdj!E$27)/AgeAdj!E$28,IF($C37="PF",('Proj 2018'!I37-AgeAdj!E$31)/AgeAdj!E$32,IF($C37="C",('Proj 2018'!I37-AgeAdj!E$35)/AgeAdj!E$36,"BAD")))))</f>
        <v>-0.66763506968824859</v>
      </c>
      <c r="J37" s="10">
        <f>IF($C37="PG",('Proj 2018'!J37-AgeAdj!F$19)/AgeAdj!F$20,IF($C37="SG",('Proj 2018'!J37-AgeAdj!F$23)/AgeAdj!F$24,IF($C37="SF",('Proj 2018'!J37-AgeAdj!F$27)/AgeAdj!F$28,IF($C37="PF",('Proj 2018'!J37-AgeAdj!F$31)/AgeAdj!F$32,IF($C37="C",('Proj 2018'!J37-AgeAdj!F$35)/AgeAdj!F$36,"BAD")))))</f>
        <v>-0.36604352271448026</v>
      </c>
      <c r="K37" s="10">
        <f>IF($C37="PG",('Proj 2018'!K37-AgeAdj!G$19)/AgeAdj!G$20,IF($C37="SG",('Proj 2018'!K37-AgeAdj!G$23)/AgeAdj!G$24,IF($C37="SF",('Proj 2018'!K37-AgeAdj!G$27)/AgeAdj!G$28,IF($C37="PF",('Proj 2018'!K37-AgeAdj!G$31)/AgeAdj!G$32,IF($C37="C",('Proj 2018'!K37-AgeAdj!G$35)/AgeAdj!G$36,"BAD")))))</f>
        <v>-0.23189880925737161</v>
      </c>
      <c r="L37" s="17">
        <f>IF($C37="PG",('Proj 2018'!L37-AgeAdj!H$19)/AgeAdj!H$20,IF($C37="SG",('Proj 2018'!L37-AgeAdj!H$23)/AgeAdj!H$24,IF($C37="SF",('Proj 2018'!L37-AgeAdj!H$27)/AgeAdj!H$28,IF($C37="PF",('Proj 2018'!L37-AgeAdj!H$31)/AgeAdj!H$32,IF($C37="C",('Proj 2018'!L37-AgeAdj!H$35)/AgeAdj!H$36,"BAD")))))</f>
        <v>-0.72708843558848679</v>
      </c>
      <c r="M37" s="10">
        <f>IF($C37="PG",('Proj 2018'!M37-AgeAdj!I$19)/AgeAdj!I$20,IF($C37="SG",('Proj 2018'!M37-AgeAdj!I$23)/AgeAdj!I$24,IF($C37="SF",('Proj 2018'!M37-AgeAdj!I$27)/AgeAdj!I$28,IF($C37="PF",('Proj 2018'!M37-AgeAdj!I$31)/AgeAdj!I$32,IF($C37="C",('Proj 2018'!M37-AgeAdj!I$35)/AgeAdj!I$36,"BAD")))))</f>
        <v>1.2935561546347139</v>
      </c>
      <c r="N37" s="10">
        <f>IF($C37="PG",('Proj 2018'!N37-AgeAdj!J$19)/AgeAdj!J$20,IF($C37="SG",('Proj 2018'!N37-AgeAdj!J$23)/AgeAdj!J$24,IF($C37="SF",('Proj 2018'!N37-AgeAdj!J$27)/AgeAdj!J$28,IF($C37="PF",('Proj 2018'!N37-AgeAdj!J$31)/AgeAdj!J$32,IF($C37="C",('Proj 2018'!N37-AgeAdj!J$35)/AgeAdj!J$36,"BAD")))))</f>
        <v>0.43878232966623298</v>
      </c>
      <c r="O37" s="10">
        <f>IF($C37="PG",('Proj 2018'!O37-AgeAdj!K$19)/AgeAdj!K$20,IF($C37="SG",('Proj 2018'!O37-AgeAdj!K$23)/AgeAdj!K$24,IF($C37="SF",('Proj 2018'!O37-AgeAdj!K$27)/AgeAdj!K$28,IF($C37="PF",('Proj 2018'!O37-AgeAdj!K$31)/AgeAdj!K$32,IF($C37="C",('Proj 2018'!O37-AgeAdj!K$35)/AgeAdj!K$36,"BAD")))))</f>
        <v>1.103537035610376</v>
      </c>
      <c r="P37" s="10">
        <f>IF($C37="PG",('Proj 2018'!P37-AgeAdj!L$19)/AgeAdj!L$20,IF($C37="SG",('Proj 2018'!P37-AgeAdj!L$23)/AgeAdj!L$24,IF($C37="SF",('Proj 2018'!P37-AgeAdj!L$27)/AgeAdj!L$28,IF($C37="PF",('Proj 2018'!P37-AgeAdj!L$31)/AgeAdj!L$32,IF($C37="C",('Proj 2018'!P37-AgeAdj!L$35)/AgeAdj!L$36,"BAD")))))</f>
        <v>-0.25565179278880018</v>
      </c>
      <c r="Q37" s="10">
        <f>-IF($C37="PG",('Proj 2018'!Q37-AgeAdj!M$19)/AgeAdj!M$20,IF($C37="SG",('Proj 2018'!Q37-AgeAdj!M$23)/AgeAdj!M$24,IF($C37="SF",('Proj 2018'!Q37-AgeAdj!M$27)/AgeAdj!M$28,IF($C37="PF",('Proj 2018'!Q37-AgeAdj!M$31)/AgeAdj!M$32,IF($C37="C",('Proj 2018'!Q37-AgeAdj!M$35)/AgeAdj!M$36,"BAD")))))</f>
        <v>-1.1145859820552753</v>
      </c>
      <c r="R37" s="10">
        <f>IF($C37="PG",('Proj 2018'!R37-AgeAdj!N$19)/AgeAdj!N$20,IF($C37="SG",('Proj 2018'!R37-AgeAdj!N$23)/AgeAdj!N$24,IF($C37="SF",('Proj 2018'!R37-AgeAdj!N$27)/AgeAdj!N$28,IF($C37="PF",('Proj 2018'!R37-AgeAdj!N$31)/AgeAdj!N$32,IF($C37="C",('Proj 2018'!R37-AgeAdj!N$35)/AgeAdj!N$36,"BAD")))))</f>
        <v>0.13848116119519605</v>
      </c>
      <c r="S37" s="10">
        <f t="shared" si="0"/>
        <v>1.0804658428186813</v>
      </c>
      <c r="U37" s="10">
        <f>3*'Proj 2018'!$K37/(819)</f>
        <v>0.41984126984126979</v>
      </c>
      <c r="V37" s="10">
        <f t="shared" si="1"/>
        <v>-0.30526173208437257</v>
      </c>
      <c r="W37" s="10">
        <f>(2*'Proj 36 2018'!G37)/24.9</f>
        <v>0.9718875502008032</v>
      </c>
      <c r="X37" s="10">
        <f t="shared" si="2"/>
        <v>1.0651715833912807</v>
      </c>
    </row>
    <row r="38" spans="1:24" x14ac:dyDescent="0.25">
      <c r="A38" s="14" t="s">
        <v>704</v>
      </c>
      <c r="B38" s="14" t="s">
        <v>111</v>
      </c>
      <c r="C38" s="14" t="s">
        <v>31</v>
      </c>
      <c r="D38" s="3">
        <f>VLOOKUP(B38, Table1[[Player]:['#NAME?]], 3, FALSE)+1</f>
        <v>27</v>
      </c>
      <c r="F38" s="10">
        <f>IF($C38="PG",('Proj 2018'!F38-AgeAdj!B$19)/AgeAdj!B$20,IF($C38="SG",('Proj 2018'!F38-AgeAdj!B$23)/AgeAdj!B$24,IF($C38="SF",('Proj 2018'!F38-AgeAdj!B$27)/AgeAdj!B$28,IF($C38="PF",('Proj 2018'!F38-AgeAdj!B$31)/AgeAdj!B$32,IF($C38="C",('Proj 2018'!F38-AgeAdj!B$35)/AgeAdj!B$36,"BAD")))))</f>
        <v>1.1874322153981227</v>
      </c>
      <c r="G38" s="10">
        <f>IF($C38="PG",('Proj 2018'!G38-AgeAdj!C$19)/AgeAdj!C$20,IF($C38="SG",('Proj 2018'!G38-AgeAdj!C$23)/AgeAdj!C$24,IF($C38="SF",('Proj 2018'!G38-AgeAdj!C$27)/AgeAdj!C$28,IF($C38="PF",('Proj 2018'!G38-AgeAdj!C$31)/AgeAdj!C$32,IF($C38="C",('Proj 2018'!G38-AgeAdj!C$35)/AgeAdj!C$36,"BAD")))))</f>
        <v>1.0912958712994392</v>
      </c>
      <c r="H38" s="10">
        <f>IF($C38="PG",('Proj 2018'!H38-AgeAdj!D$19)/AgeAdj!D$20,IF($C38="SG",('Proj 2018'!H38-AgeAdj!D$23)/AgeAdj!D$24,IF($C38="SF",('Proj 2018'!H38-AgeAdj!D$27)/AgeAdj!D$28,IF($C38="PF",('Proj 2018'!H38-AgeAdj!D$31)/AgeAdj!D$32,IF($C38="C",('Proj 2018'!H38-AgeAdj!D$35)/AgeAdj!D$36,"BAD")))))</f>
        <v>1.0858446664312411</v>
      </c>
      <c r="I38" s="10">
        <f>IF($C38="PG",('Proj 2018'!I38-AgeAdj!E$19)/AgeAdj!E$20,IF($C38="SG",('Proj 2018'!I38-AgeAdj!E$23)/AgeAdj!E$24,IF($C38="SF",('Proj 2018'!I38-AgeAdj!E$27)/AgeAdj!E$28,IF($C38="PF",('Proj 2018'!I38-AgeAdj!E$31)/AgeAdj!E$32,IF($C38="C",('Proj 2018'!I38-AgeAdj!E$35)/AgeAdj!E$36,"BAD")))))</f>
        <v>0.69417550648244575</v>
      </c>
      <c r="J38" s="10">
        <f>IF($C38="PG",('Proj 2018'!J38-AgeAdj!F$19)/AgeAdj!F$20,IF($C38="SG",('Proj 2018'!J38-AgeAdj!F$23)/AgeAdj!F$24,IF($C38="SF",('Proj 2018'!J38-AgeAdj!F$27)/AgeAdj!F$28,IF($C38="PF",('Proj 2018'!J38-AgeAdj!F$31)/AgeAdj!F$32,IF($C38="C",('Proj 2018'!J38-AgeAdj!F$35)/AgeAdj!F$36,"BAD")))))</f>
        <v>-0.26456841082917909</v>
      </c>
      <c r="K38" s="10">
        <f>IF($C38="PG",('Proj 2018'!K38-AgeAdj!G$19)/AgeAdj!G$20,IF($C38="SG",('Proj 2018'!K38-AgeAdj!G$23)/AgeAdj!G$24,IF($C38="SF",('Proj 2018'!K38-AgeAdj!G$27)/AgeAdj!G$28,IF($C38="PF",('Proj 2018'!K38-AgeAdj!G$31)/AgeAdj!G$32,IF($C38="C",('Proj 2018'!K38-AgeAdj!G$35)/AgeAdj!G$36,"BAD")))))</f>
        <v>-0.16457519795857908</v>
      </c>
      <c r="L38" s="17">
        <f>IF($C38="PG",('Proj 2018'!L38-AgeAdj!H$19)/AgeAdj!H$20,IF($C38="SG",('Proj 2018'!L38-AgeAdj!H$23)/AgeAdj!H$24,IF($C38="SF",('Proj 2018'!L38-AgeAdj!H$27)/AgeAdj!H$28,IF($C38="PF",('Proj 2018'!L38-AgeAdj!H$31)/AgeAdj!H$32,IF($C38="C",('Proj 2018'!L38-AgeAdj!H$35)/AgeAdj!H$36,"BAD")))))</f>
        <v>-1.0243516586923578</v>
      </c>
      <c r="M38" s="10">
        <f>IF($C38="PG",('Proj 2018'!M38-AgeAdj!I$19)/AgeAdj!I$20,IF($C38="SG",('Proj 2018'!M38-AgeAdj!I$23)/AgeAdj!I$24,IF($C38="SF",('Proj 2018'!M38-AgeAdj!I$27)/AgeAdj!I$28,IF($C38="PF",('Proj 2018'!M38-AgeAdj!I$31)/AgeAdj!I$32,IF($C38="C",('Proj 2018'!M38-AgeAdj!I$35)/AgeAdj!I$36,"BAD")))))</f>
        <v>2.5865816103145254</v>
      </c>
      <c r="N38" s="10">
        <f>IF($C38="PG",('Proj 2018'!N38-AgeAdj!J$19)/AgeAdj!J$20,IF($C38="SG",('Proj 2018'!N38-AgeAdj!J$23)/AgeAdj!J$24,IF($C38="SF",('Proj 2018'!N38-AgeAdj!J$27)/AgeAdj!J$28,IF($C38="PF",('Proj 2018'!N38-AgeAdj!J$31)/AgeAdj!J$32,IF($C38="C",('Proj 2018'!N38-AgeAdj!J$35)/AgeAdj!J$36,"BAD")))))</f>
        <v>0.14539109528400224</v>
      </c>
      <c r="O38" s="10">
        <f>IF($C38="PG",('Proj 2018'!O38-AgeAdj!K$19)/AgeAdj!K$20,IF($C38="SG",('Proj 2018'!O38-AgeAdj!K$23)/AgeAdj!K$24,IF($C38="SF",('Proj 2018'!O38-AgeAdj!K$27)/AgeAdj!K$28,IF($C38="PF",('Proj 2018'!O38-AgeAdj!K$31)/AgeAdj!K$32,IF($C38="C",('Proj 2018'!O38-AgeAdj!K$35)/AgeAdj!K$36,"BAD")))))</f>
        <v>1.2528266044937344</v>
      </c>
      <c r="P38" s="10">
        <f>IF($C38="PG",('Proj 2018'!P38-AgeAdj!L$19)/AgeAdj!L$20,IF($C38="SG",('Proj 2018'!P38-AgeAdj!L$23)/AgeAdj!L$24,IF($C38="SF",('Proj 2018'!P38-AgeAdj!L$27)/AgeAdj!L$28,IF($C38="PF",('Proj 2018'!P38-AgeAdj!L$31)/AgeAdj!L$32,IF($C38="C",('Proj 2018'!P38-AgeAdj!L$35)/AgeAdj!L$36,"BAD")))))</f>
        <v>-0.3824224183669967</v>
      </c>
      <c r="Q38" s="10">
        <f>-IF($C38="PG",('Proj 2018'!Q38-AgeAdj!M$19)/AgeAdj!M$20,IF($C38="SG",('Proj 2018'!Q38-AgeAdj!M$23)/AgeAdj!M$24,IF($C38="SF",('Proj 2018'!Q38-AgeAdj!M$27)/AgeAdj!M$28,IF($C38="PF",('Proj 2018'!Q38-AgeAdj!M$31)/AgeAdj!M$32,IF($C38="C",('Proj 2018'!Q38-AgeAdj!M$35)/AgeAdj!M$36,"BAD")))))</f>
        <v>-0.57944431041078548</v>
      </c>
      <c r="R38" s="10">
        <f>IF($C38="PG",('Proj 2018'!R38-AgeAdj!N$19)/AgeAdj!N$20,IF($C38="SG",('Proj 2018'!R38-AgeAdj!N$23)/AgeAdj!N$24,IF($C38="SF",('Proj 2018'!R38-AgeAdj!N$27)/AgeAdj!N$28,IF($C38="PF",('Proj 2018'!R38-AgeAdj!N$31)/AgeAdj!N$32,IF($C38="C",('Proj 2018'!R38-AgeAdj!N$35)/AgeAdj!N$36,"BAD")))))</f>
        <v>0.90402314826486407</v>
      </c>
      <c r="S38" s="10">
        <f t="shared" si="0"/>
        <v>5.1152380766016607</v>
      </c>
      <c r="U38" s="10">
        <f>3*'Proj 2018'!$K38/(819)</f>
        <v>0.44542124542124545</v>
      </c>
      <c r="V38" s="10">
        <f t="shared" si="1"/>
        <v>-0.45626799156406855</v>
      </c>
      <c r="W38" s="10">
        <f>(2*'Proj 36 2018'!G38)/24.9</f>
        <v>1.2208835341365463</v>
      </c>
      <c r="X38" s="10">
        <f t="shared" si="2"/>
        <v>1.3256898738758929</v>
      </c>
    </row>
    <row r="39" spans="1:24" x14ac:dyDescent="0.25">
      <c r="A39" s="13" t="s">
        <v>787</v>
      </c>
      <c r="B39" s="13" t="s">
        <v>113</v>
      </c>
      <c r="C39" s="13" t="s">
        <v>52</v>
      </c>
      <c r="D39" s="3">
        <f>VLOOKUP(B39, Table1[[Player]:['#NAME?]], 3, FALSE)+1</f>
        <v>31</v>
      </c>
      <c r="F39" s="10">
        <f>IF($C39="PG",('Proj 2018'!F39-AgeAdj!B$19)/AgeAdj!B$20,IF($C39="SG",('Proj 2018'!F39-AgeAdj!B$23)/AgeAdj!B$24,IF($C39="SF",('Proj 2018'!F39-AgeAdj!B$27)/AgeAdj!B$28,IF($C39="PF",('Proj 2018'!F39-AgeAdj!B$31)/AgeAdj!B$32,IF($C39="C",('Proj 2018'!F39-AgeAdj!B$35)/AgeAdj!B$36,"BAD")))))</f>
        <v>-1.3452593710515641</v>
      </c>
      <c r="G39" s="10">
        <f>IF($C39="PG",('Proj 2018'!G39-AgeAdj!C$19)/AgeAdj!C$20,IF($C39="SG",('Proj 2018'!G39-AgeAdj!C$23)/AgeAdj!C$24,IF($C39="SF",('Proj 2018'!G39-AgeAdj!C$27)/AgeAdj!C$28,IF($C39="PF",('Proj 2018'!G39-AgeAdj!C$31)/AgeAdj!C$32,IF($C39="C",('Proj 2018'!G39-AgeAdj!C$35)/AgeAdj!C$36,"BAD")))))</f>
        <v>-1.4503202724198463</v>
      </c>
      <c r="H39" s="10">
        <f>IF($C39="PG",('Proj 2018'!H39-AgeAdj!D$19)/AgeAdj!D$20,IF($C39="SG",('Proj 2018'!H39-AgeAdj!D$23)/AgeAdj!D$24,IF($C39="SF",('Proj 2018'!H39-AgeAdj!D$27)/AgeAdj!D$28,IF($C39="PF",('Proj 2018'!H39-AgeAdj!D$31)/AgeAdj!D$32,IF($C39="C",('Proj 2018'!H39-AgeAdj!D$35)/AgeAdj!D$36,"BAD")))))</f>
        <v>-0.37751986103890894</v>
      </c>
      <c r="I39" s="10">
        <f>IF($C39="PG",('Proj 2018'!I39-AgeAdj!E$19)/AgeAdj!E$20,IF($C39="SG",('Proj 2018'!I39-AgeAdj!E$23)/AgeAdj!E$24,IF($C39="SF",('Proj 2018'!I39-AgeAdj!E$27)/AgeAdj!E$28,IF($C39="PF",('Proj 2018'!I39-AgeAdj!E$31)/AgeAdj!E$32,IF($C39="C",('Proj 2018'!I39-AgeAdj!E$35)/AgeAdj!E$36,"BAD")))))</f>
        <v>-1.3675544470264946</v>
      </c>
      <c r="J39" s="10">
        <f>IF($C39="PG",('Proj 2018'!J39-AgeAdj!F$19)/AgeAdj!F$20,IF($C39="SG",('Proj 2018'!J39-AgeAdj!F$23)/AgeAdj!F$24,IF($C39="SF",('Proj 2018'!J39-AgeAdj!F$27)/AgeAdj!F$28,IF($C39="PF",('Proj 2018'!J39-AgeAdj!F$31)/AgeAdj!F$32,IF($C39="C",('Proj 2018'!J39-AgeAdj!F$35)/AgeAdj!F$36,"BAD")))))</f>
        <v>-0.92928409313246252</v>
      </c>
      <c r="K39" s="10">
        <f>IF($C39="PG",('Proj 2018'!K39-AgeAdj!G$19)/AgeAdj!G$20,IF($C39="SG",('Proj 2018'!K39-AgeAdj!G$23)/AgeAdj!G$24,IF($C39="SF",('Proj 2018'!K39-AgeAdj!G$27)/AgeAdj!G$28,IF($C39="PF",('Proj 2018'!K39-AgeAdj!G$31)/AgeAdj!G$32,IF($C39="C",('Proj 2018'!K39-AgeAdj!G$35)/AgeAdj!G$36,"BAD")))))</f>
        <v>-0.9846285006753065</v>
      </c>
      <c r="L39" s="17">
        <f>IF($C39="PG",('Proj 2018'!L39-AgeAdj!H$19)/AgeAdj!H$20,IF($C39="SG",('Proj 2018'!L39-AgeAdj!H$23)/AgeAdj!H$24,IF($C39="SF",('Proj 2018'!L39-AgeAdj!H$27)/AgeAdj!H$28,IF($C39="PF",('Proj 2018'!L39-AgeAdj!H$31)/AgeAdj!H$32,IF($C39="C",('Proj 2018'!L39-AgeAdj!H$35)/AgeAdj!H$36,"BAD")))))</f>
        <v>-0.24129845002521461</v>
      </c>
      <c r="M39" s="10">
        <f>IF($C39="PG",('Proj 2018'!M39-AgeAdj!I$19)/AgeAdj!I$20,IF($C39="SG",('Proj 2018'!M39-AgeAdj!I$23)/AgeAdj!I$24,IF($C39="SF",('Proj 2018'!M39-AgeAdj!I$27)/AgeAdj!I$28,IF($C39="PF",('Proj 2018'!M39-AgeAdj!I$31)/AgeAdj!I$32,IF($C39="C",('Proj 2018'!M39-AgeAdj!I$35)/AgeAdj!I$36,"BAD")))))</f>
        <v>-1.6898876955726281</v>
      </c>
      <c r="N39" s="10">
        <f>IF($C39="PG",('Proj 2018'!N39-AgeAdj!J$19)/AgeAdj!J$20,IF($C39="SG",('Proj 2018'!N39-AgeAdj!J$23)/AgeAdj!J$24,IF($C39="SF",('Proj 2018'!N39-AgeAdj!J$27)/AgeAdj!J$28,IF($C39="PF",('Proj 2018'!N39-AgeAdj!J$31)/AgeAdj!J$32,IF($C39="C",('Proj 2018'!N39-AgeAdj!J$35)/AgeAdj!J$36,"BAD")))))</f>
        <v>-0.94536842111668895</v>
      </c>
      <c r="O39" s="10">
        <f>IF($C39="PG",('Proj 2018'!O39-AgeAdj!K$19)/AgeAdj!K$20,IF($C39="SG",('Proj 2018'!O39-AgeAdj!K$23)/AgeAdj!K$24,IF($C39="SF",('Proj 2018'!O39-AgeAdj!K$27)/AgeAdj!K$28,IF($C39="PF",('Proj 2018'!O39-AgeAdj!K$31)/AgeAdj!K$32,IF($C39="C",('Proj 2018'!O39-AgeAdj!K$35)/AgeAdj!K$36,"BAD")))))</f>
        <v>-1.2557481665343975</v>
      </c>
      <c r="P39" s="10">
        <f>IF($C39="PG",('Proj 2018'!P39-AgeAdj!L$19)/AgeAdj!L$20,IF($C39="SG",('Proj 2018'!P39-AgeAdj!L$23)/AgeAdj!L$24,IF($C39="SF",('Proj 2018'!P39-AgeAdj!L$27)/AgeAdj!L$28,IF($C39="PF",('Proj 2018'!P39-AgeAdj!L$31)/AgeAdj!L$32,IF($C39="C",('Proj 2018'!P39-AgeAdj!L$35)/AgeAdj!L$36,"BAD")))))</f>
        <v>-0.95316570591213656</v>
      </c>
      <c r="Q39" s="10">
        <f>-IF($C39="PG",('Proj 2018'!Q39-AgeAdj!M$19)/AgeAdj!M$20,IF($C39="SG",('Proj 2018'!Q39-AgeAdj!M$23)/AgeAdj!M$24,IF($C39="SF",('Proj 2018'!Q39-AgeAdj!M$27)/AgeAdj!M$28,IF($C39="PF",('Proj 2018'!Q39-AgeAdj!M$31)/AgeAdj!M$32,IF($C39="C",('Proj 2018'!Q39-AgeAdj!M$35)/AgeAdj!M$36,"BAD")))))</f>
        <v>1.1807533363854628</v>
      </c>
      <c r="R39" s="10">
        <f>IF($C39="PG",('Proj 2018'!R39-AgeAdj!N$19)/AgeAdj!N$20,IF($C39="SG",('Proj 2018'!R39-AgeAdj!N$23)/AgeAdj!N$24,IF($C39="SF",('Proj 2018'!R39-AgeAdj!N$27)/AgeAdj!N$28,IF($C39="PF",('Proj 2018'!R39-AgeAdj!N$31)/AgeAdj!N$32,IF($C39="C",('Proj 2018'!R39-AgeAdj!N$35)/AgeAdj!N$36,"BAD")))))</f>
        <v>-1.3181892408191376</v>
      </c>
      <c r="S39" s="10">
        <f t="shared" si="0"/>
        <v>-7.8760438826756598</v>
      </c>
      <c r="U39" s="10">
        <f>3*'Proj 2018'!$K39/(819)</f>
        <v>7.5396825396825393E-2</v>
      </c>
      <c r="V39" s="10">
        <f t="shared" si="1"/>
        <v>-1.8193137105075703E-2</v>
      </c>
      <c r="W39" s="10">
        <f>(2*'Proj 36 2018'!G39)/24.9</f>
        <v>0.78714859437751017</v>
      </c>
      <c r="X39" s="10">
        <f t="shared" si="2"/>
        <v>-0.29716422796637015</v>
      </c>
    </row>
    <row r="40" spans="1:24" x14ac:dyDescent="0.25">
      <c r="A40" s="14" t="s">
        <v>822</v>
      </c>
      <c r="B40" s="14" t="s">
        <v>114</v>
      </c>
      <c r="C40" s="14" t="s">
        <v>31</v>
      </c>
      <c r="D40" s="3">
        <f>VLOOKUP(B40, Table1[[Player]:['#NAME?]], 3, FALSE)+1</f>
        <v>25</v>
      </c>
      <c r="F40" s="10">
        <f>IF($C40="PG",('Proj 2018'!F40-AgeAdj!B$19)/AgeAdj!B$20,IF($C40="SG",('Proj 2018'!F40-AgeAdj!B$23)/AgeAdj!B$24,IF($C40="SF",('Proj 2018'!F40-AgeAdj!B$27)/AgeAdj!B$28,IF($C40="PF",('Proj 2018'!F40-AgeAdj!B$31)/AgeAdj!B$32,IF($C40="C",('Proj 2018'!F40-AgeAdj!B$35)/AgeAdj!B$36,"BAD")))))</f>
        <v>0.23971810895038032</v>
      </c>
      <c r="G40" s="10">
        <f>IF($C40="PG",('Proj 2018'!G40-AgeAdj!C$19)/AgeAdj!C$20,IF($C40="SG",('Proj 2018'!G40-AgeAdj!C$23)/AgeAdj!C$24,IF($C40="SF",('Proj 2018'!G40-AgeAdj!C$27)/AgeAdj!C$28,IF($C40="PF",('Proj 2018'!G40-AgeAdj!C$31)/AgeAdj!C$32,IF($C40="C",('Proj 2018'!G40-AgeAdj!C$35)/AgeAdj!C$36,"BAD")))))</f>
        <v>0.1329732427505039</v>
      </c>
      <c r="H40" s="10">
        <f>IF($C40="PG",('Proj 2018'!H40-AgeAdj!D$19)/AgeAdj!D$20,IF($C40="SG",('Proj 2018'!H40-AgeAdj!D$23)/AgeAdj!D$24,IF($C40="SF",('Proj 2018'!H40-AgeAdj!D$27)/AgeAdj!D$28,IF($C40="PF",('Proj 2018'!H40-AgeAdj!D$31)/AgeAdj!D$32,IF($C40="C",('Proj 2018'!H40-AgeAdj!D$35)/AgeAdj!D$36,"BAD")))))</f>
        <v>0.90002657959131771</v>
      </c>
      <c r="I40" s="10">
        <f>IF($C40="PG",('Proj 2018'!I40-AgeAdj!E$19)/AgeAdj!E$20,IF($C40="SG",('Proj 2018'!I40-AgeAdj!E$23)/AgeAdj!E$24,IF($C40="SF",('Proj 2018'!I40-AgeAdj!E$27)/AgeAdj!E$28,IF($C40="PF",('Proj 2018'!I40-AgeAdj!E$31)/AgeAdj!E$32,IF($C40="C",('Proj 2018'!I40-AgeAdj!E$35)/AgeAdj!E$36,"BAD")))))</f>
        <v>-0.32007895716865398</v>
      </c>
      <c r="J40" s="10">
        <f>IF($C40="PG",('Proj 2018'!J40-AgeAdj!F$19)/AgeAdj!F$20,IF($C40="SG",('Proj 2018'!J40-AgeAdj!F$23)/AgeAdj!F$24,IF($C40="SF",('Proj 2018'!J40-AgeAdj!F$27)/AgeAdj!F$28,IF($C40="PF",('Proj 2018'!J40-AgeAdj!F$31)/AgeAdj!F$32,IF($C40="C",('Proj 2018'!J40-AgeAdj!F$35)/AgeAdj!F$36,"BAD")))))</f>
        <v>7.4077496696773076E-2</v>
      </c>
      <c r="K40" s="10">
        <f>IF($C40="PG",('Proj 2018'!K40-AgeAdj!G$19)/AgeAdj!G$20,IF($C40="SG",('Proj 2018'!K40-AgeAdj!G$23)/AgeAdj!G$24,IF($C40="SF",('Proj 2018'!K40-AgeAdj!G$27)/AgeAdj!G$28,IF($C40="PF",('Proj 2018'!K40-AgeAdj!G$31)/AgeAdj!G$32,IF($C40="C",('Proj 2018'!K40-AgeAdj!G$35)/AgeAdj!G$36,"BAD")))))</f>
        <v>-1.1503028464839356E-2</v>
      </c>
      <c r="L40" s="17">
        <f>IF($C40="PG",('Proj 2018'!L40-AgeAdj!H$19)/AgeAdj!H$20,IF($C40="SG",('Proj 2018'!L40-AgeAdj!H$23)/AgeAdj!H$24,IF($C40="SF",('Proj 2018'!L40-AgeAdj!H$27)/AgeAdj!H$28,IF($C40="PF",('Proj 2018'!L40-AgeAdj!H$31)/AgeAdj!H$32,IF($C40="C",('Proj 2018'!L40-AgeAdj!H$35)/AgeAdj!H$36,"BAD")))))</f>
        <v>0.91734647998237362</v>
      </c>
      <c r="M40" s="10">
        <f>IF($C40="PG",('Proj 2018'!M40-AgeAdj!I$19)/AgeAdj!I$20,IF($C40="SG",('Proj 2018'!M40-AgeAdj!I$23)/AgeAdj!I$24,IF($C40="SF",('Proj 2018'!M40-AgeAdj!I$27)/AgeAdj!I$28,IF($C40="PF",('Proj 2018'!M40-AgeAdj!I$31)/AgeAdj!I$32,IF($C40="C",('Proj 2018'!M40-AgeAdj!I$35)/AgeAdj!I$36,"BAD")))))</f>
        <v>0.34896926351521818</v>
      </c>
      <c r="N40" s="10">
        <f>IF($C40="PG",('Proj 2018'!N40-AgeAdj!J$19)/AgeAdj!J$20,IF($C40="SG",('Proj 2018'!N40-AgeAdj!J$23)/AgeAdj!J$24,IF($C40="SF",('Proj 2018'!N40-AgeAdj!J$27)/AgeAdj!J$28,IF($C40="PF",('Proj 2018'!N40-AgeAdj!J$31)/AgeAdj!J$32,IF($C40="C",('Proj 2018'!N40-AgeAdj!J$35)/AgeAdj!J$36,"BAD")))))</f>
        <v>2.3810724454802141</v>
      </c>
      <c r="O40" s="10">
        <f>IF($C40="PG",('Proj 2018'!O40-AgeAdj!K$19)/AgeAdj!K$20,IF($C40="SG",('Proj 2018'!O40-AgeAdj!K$23)/AgeAdj!K$24,IF($C40="SF",('Proj 2018'!O40-AgeAdj!K$27)/AgeAdj!K$28,IF($C40="PF",('Proj 2018'!O40-AgeAdj!K$31)/AgeAdj!K$32,IF($C40="C",('Proj 2018'!O40-AgeAdj!K$35)/AgeAdj!K$36,"BAD")))))</f>
        <v>1.377082764684832</v>
      </c>
      <c r="P40" s="10">
        <f>IF($C40="PG",('Proj 2018'!P40-AgeAdj!L$19)/AgeAdj!L$20,IF($C40="SG",('Proj 2018'!P40-AgeAdj!L$23)/AgeAdj!L$24,IF($C40="SF",('Proj 2018'!P40-AgeAdj!L$27)/AgeAdj!L$28,IF($C40="PF",('Proj 2018'!P40-AgeAdj!L$31)/AgeAdj!L$32,IF($C40="C",('Proj 2018'!P40-AgeAdj!L$35)/AgeAdj!L$36,"BAD")))))</f>
        <v>-0.4991694026403119</v>
      </c>
      <c r="Q40" s="10">
        <f>-IF($C40="PG",('Proj 2018'!Q40-AgeAdj!M$19)/AgeAdj!M$20,IF($C40="SG",('Proj 2018'!Q40-AgeAdj!M$23)/AgeAdj!M$24,IF($C40="SF",('Proj 2018'!Q40-AgeAdj!M$27)/AgeAdj!M$28,IF($C40="PF",('Proj 2018'!Q40-AgeAdj!M$31)/AgeAdj!M$32,IF($C40="C",('Proj 2018'!Q40-AgeAdj!M$35)/AgeAdj!M$36,"BAD")))))</f>
        <v>-0.84365420364817967</v>
      </c>
      <c r="R40" s="10">
        <f>IF($C40="PG",('Proj 2018'!R40-AgeAdj!N$19)/AgeAdj!N$20,IF($C40="SG",('Proj 2018'!R40-AgeAdj!N$23)/AgeAdj!N$24,IF($C40="SF",('Proj 2018'!R40-AgeAdj!N$27)/AgeAdj!N$28,IF($C40="PF",('Proj 2018'!R40-AgeAdj!N$31)/AgeAdj!N$32,IF($C40="C",('Proj 2018'!R40-AgeAdj!N$35)/AgeAdj!N$36,"BAD")))))</f>
        <v>0.13483157593428877</v>
      </c>
      <c r="S40" s="10">
        <f t="shared" si="0"/>
        <v>3.5484751230870866</v>
      </c>
      <c r="U40" s="10">
        <f>3*'Proj 2018'!$K40/(819)</f>
        <v>0.51111111111111118</v>
      </c>
      <c r="V40" s="10">
        <f t="shared" si="1"/>
        <v>0.46886597865765767</v>
      </c>
      <c r="W40" s="10">
        <f>(2*'Proj 36 2018'!G40)/24.9</f>
        <v>0.92369477911646591</v>
      </c>
      <c r="X40" s="10">
        <f t="shared" si="2"/>
        <v>0.83134985263455052</v>
      </c>
    </row>
    <row r="41" spans="1:24" x14ac:dyDescent="0.25">
      <c r="A41" s="14" t="s">
        <v>626</v>
      </c>
      <c r="B41" s="14" t="s">
        <v>117</v>
      </c>
      <c r="C41" s="14" t="s">
        <v>52</v>
      </c>
      <c r="D41" s="3">
        <f>VLOOKUP(B41, Table1[[Player]:['#NAME?]], 3, FALSE)+1</f>
        <v>21</v>
      </c>
      <c r="F41" s="10">
        <f>IF($C41="PG",('Proj 2018'!F41-AgeAdj!B$19)/AgeAdj!B$20,IF($C41="SG",('Proj 2018'!F41-AgeAdj!B$23)/AgeAdj!B$24,IF($C41="SF",('Proj 2018'!F41-AgeAdj!B$27)/AgeAdj!B$28,IF($C41="PF",('Proj 2018'!F41-AgeAdj!B$31)/AgeAdj!B$32,IF($C41="C",('Proj 2018'!F41-AgeAdj!B$35)/AgeAdj!B$36,"BAD")))))</f>
        <v>0.17326573471130788</v>
      </c>
      <c r="G41" s="10">
        <f>IF($C41="PG",('Proj 2018'!G41-AgeAdj!C$19)/AgeAdj!C$20,IF($C41="SG",('Proj 2018'!G41-AgeAdj!C$23)/AgeAdj!C$24,IF($C41="SF",('Proj 2018'!G41-AgeAdj!C$27)/AgeAdj!C$28,IF($C41="PF",('Proj 2018'!G41-AgeAdj!C$31)/AgeAdj!C$32,IF($C41="C",('Proj 2018'!G41-AgeAdj!C$35)/AgeAdj!C$36,"BAD")))))</f>
        <v>0.16074478483675389</v>
      </c>
      <c r="H41" s="10">
        <f>IF($C41="PG",('Proj 2018'!H41-AgeAdj!D$19)/AgeAdj!D$20,IF($C41="SG",('Proj 2018'!H41-AgeAdj!D$23)/AgeAdj!D$24,IF($C41="SF",('Proj 2018'!H41-AgeAdj!D$27)/AgeAdj!D$28,IF($C41="PF",('Proj 2018'!H41-AgeAdj!D$31)/AgeAdj!D$32,IF($C41="C",('Proj 2018'!H41-AgeAdj!D$35)/AgeAdj!D$36,"BAD")))))</f>
        <v>0.29248125752843623</v>
      </c>
      <c r="I41" s="10">
        <f>IF($C41="PG",('Proj 2018'!I41-AgeAdj!E$19)/AgeAdj!E$20,IF($C41="SG",('Proj 2018'!I41-AgeAdj!E$23)/AgeAdj!E$24,IF($C41="SF",('Proj 2018'!I41-AgeAdj!E$27)/AgeAdj!E$28,IF($C41="PF",('Proj 2018'!I41-AgeAdj!E$31)/AgeAdj!E$32,IF($C41="C",('Proj 2018'!I41-AgeAdj!E$35)/AgeAdj!E$36,"BAD")))))</f>
        <v>-0.10950165328629606</v>
      </c>
      <c r="J41" s="10">
        <f>IF($C41="PG",('Proj 2018'!J41-AgeAdj!F$19)/AgeAdj!F$20,IF($C41="SG",('Proj 2018'!J41-AgeAdj!F$23)/AgeAdj!F$24,IF($C41="SF",('Proj 2018'!J41-AgeAdj!F$27)/AgeAdj!F$28,IF($C41="PF",('Proj 2018'!J41-AgeAdj!F$31)/AgeAdj!F$32,IF($C41="C",('Proj 2018'!J41-AgeAdj!F$35)/AgeAdj!F$36,"BAD")))))</f>
        <v>1.0454774451921263E-2</v>
      </c>
      <c r="K41" s="10">
        <f>IF($C41="PG",('Proj 2018'!K41-AgeAdj!G$19)/AgeAdj!G$20,IF($C41="SG",('Proj 2018'!K41-AgeAdj!G$23)/AgeAdj!G$24,IF($C41="SF",('Proj 2018'!K41-AgeAdj!G$27)/AgeAdj!G$28,IF($C41="PF",('Proj 2018'!K41-AgeAdj!G$31)/AgeAdj!G$32,IF($C41="C",('Proj 2018'!K41-AgeAdj!G$35)/AgeAdj!G$36,"BAD")))))</f>
        <v>0.1546872400290574</v>
      </c>
      <c r="L41" s="17">
        <f>IF($C41="PG",('Proj 2018'!L41-AgeAdj!H$19)/AgeAdj!H$20,IF($C41="SG",('Proj 2018'!L41-AgeAdj!H$23)/AgeAdj!H$24,IF($C41="SF",('Proj 2018'!L41-AgeAdj!H$27)/AgeAdj!H$28,IF($C41="PF",('Proj 2018'!L41-AgeAdj!H$31)/AgeAdj!H$32,IF($C41="C",('Proj 2018'!L41-AgeAdj!H$35)/AgeAdj!H$36,"BAD")))))</f>
        <v>-0.77550823380038159</v>
      </c>
      <c r="M41" s="10">
        <f>IF($C41="PG",('Proj 2018'!M41-AgeAdj!I$19)/AgeAdj!I$20,IF($C41="SG",('Proj 2018'!M41-AgeAdj!I$23)/AgeAdj!I$24,IF($C41="SF",('Proj 2018'!M41-AgeAdj!I$27)/AgeAdj!I$28,IF($C41="PF",('Proj 2018'!M41-AgeAdj!I$31)/AgeAdj!I$32,IF($C41="C",('Proj 2018'!M41-AgeAdj!I$35)/AgeAdj!I$36,"BAD")))))</f>
        <v>0.34183521170157805</v>
      </c>
      <c r="N41" s="10">
        <f>IF($C41="PG",('Proj 2018'!N41-AgeAdj!J$19)/AgeAdj!J$20,IF($C41="SG",('Proj 2018'!N41-AgeAdj!J$23)/AgeAdj!J$24,IF($C41="SF",('Proj 2018'!N41-AgeAdj!J$27)/AgeAdj!J$28,IF($C41="PF",('Proj 2018'!N41-AgeAdj!J$31)/AgeAdj!J$32,IF($C41="C",('Proj 2018'!N41-AgeAdj!J$35)/AgeAdj!J$36,"BAD")))))</f>
        <v>-0.30986628761826229</v>
      </c>
      <c r="O41" s="10">
        <f>IF($C41="PG",('Proj 2018'!O41-AgeAdj!K$19)/AgeAdj!K$20,IF($C41="SG",('Proj 2018'!O41-AgeAdj!K$23)/AgeAdj!K$24,IF($C41="SF",('Proj 2018'!O41-AgeAdj!K$27)/AgeAdj!K$28,IF($C41="PF",('Proj 2018'!O41-AgeAdj!K$31)/AgeAdj!K$32,IF($C41="C",('Proj 2018'!O41-AgeAdj!K$35)/AgeAdj!K$36,"BAD")))))</f>
        <v>-0.2954784070443453</v>
      </c>
      <c r="P41" s="10">
        <f>IF($C41="PG",('Proj 2018'!P41-AgeAdj!L$19)/AgeAdj!L$20,IF($C41="SG",('Proj 2018'!P41-AgeAdj!L$23)/AgeAdj!L$24,IF($C41="SF",('Proj 2018'!P41-AgeAdj!L$27)/AgeAdj!L$28,IF($C41="PF",('Proj 2018'!P41-AgeAdj!L$31)/AgeAdj!L$32,IF($C41="C",('Proj 2018'!P41-AgeAdj!L$35)/AgeAdj!L$36,"BAD")))))</f>
        <v>-7.3696344064369382E-2</v>
      </c>
      <c r="Q41" s="10">
        <f>-IF($C41="PG",('Proj 2018'!Q41-AgeAdj!M$19)/AgeAdj!M$20,IF($C41="SG",('Proj 2018'!Q41-AgeAdj!M$23)/AgeAdj!M$24,IF($C41="SF",('Proj 2018'!Q41-AgeAdj!M$27)/AgeAdj!M$28,IF($C41="PF",('Proj 2018'!Q41-AgeAdj!M$31)/AgeAdj!M$32,IF($C41="C",('Proj 2018'!Q41-AgeAdj!M$35)/AgeAdj!M$36,"BAD")))))</f>
        <v>-0.36060626227762632</v>
      </c>
      <c r="R41" s="10">
        <f>IF($C41="PG",('Proj 2018'!R41-AgeAdj!N$19)/AgeAdj!N$20,IF($C41="SG",('Proj 2018'!R41-AgeAdj!N$23)/AgeAdj!N$24,IF($C41="SF",('Proj 2018'!R41-AgeAdj!N$27)/AgeAdj!N$28,IF($C41="PF",('Proj 2018'!R41-AgeAdj!N$31)/AgeAdj!N$32,IF($C41="C",('Proj 2018'!R41-AgeAdj!N$35)/AgeAdj!N$36,"BAD")))))</f>
        <v>0.10096684539284016</v>
      </c>
      <c r="S41" s="10">
        <f t="shared" si="0"/>
        <v>-0.7901443728995482</v>
      </c>
      <c r="U41" s="10">
        <f>3*'Proj 2018'!$K41/(819)</f>
        <v>0.70714285714285707</v>
      </c>
      <c r="V41" s="10">
        <f t="shared" si="1"/>
        <v>-0.54839510818741266</v>
      </c>
      <c r="W41" s="10">
        <f>(2*'Proj 36 2018'!G41)/24.9</f>
        <v>0.9156626506024097</v>
      </c>
      <c r="X41" s="10">
        <f t="shared" si="2"/>
        <v>0.26781416352001391</v>
      </c>
    </row>
    <row r="42" spans="1:24" x14ac:dyDescent="0.25">
      <c r="A42" s="13" t="s">
        <v>602</v>
      </c>
      <c r="B42" s="13" t="s">
        <v>118</v>
      </c>
      <c r="C42" s="13" t="s">
        <v>52</v>
      </c>
      <c r="D42" s="3">
        <f>VLOOKUP(B42, Table1[[Player]:['#NAME?]], 3, FALSE)+1</f>
        <v>24</v>
      </c>
      <c r="F42" s="10">
        <f>IF($C42="PG",('Proj 2018'!F42-AgeAdj!B$19)/AgeAdj!B$20,IF($C42="SG",('Proj 2018'!F42-AgeAdj!B$23)/AgeAdj!B$24,IF($C42="SF",('Proj 2018'!F42-AgeAdj!B$27)/AgeAdj!B$28,IF($C42="PF",('Proj 2018'!F42-AgeAdj!B$31)/AgeAdj!B$32,IF($C42="C",('Proj 2018'!F42-AgeAdj!B$35)/AgeAdj!B$36,"BAD")))))</f>
        <v>-1.3769216960257691</v>
      </c>
      <c r="G42" s="10">
        <f>IF($C42="PG",('Proj 2018'!G42-AgeAdj!C$19)/AgeAdj!C$20,IF($C42="SG",('Proj 2018'!G42-AgeAdj!C$23)/AgeAdj!C$24,IF($C42="SF",('Proj 2018'!G42-AgeAdj!C$27)/AgeAdj!C$28,IF($C42="PF",('Proj 2018'!G42-AgeAdj!C$31)/AgeAdj!C$32,IF($C42="C",('Proj 2018'!G42-AgeAdj!C$35)/AgeAdj!C$36,"BAD")))))</f>
        <v>-1.4534328401502494</v>
      </c>
      <c r="H42" s="10">
        <f>IF($C42="PG",('Proj 2018'!H42-AgeAdj!D$19)/AgeAdj!D$20,IF($C42="SG",('Proj 2018'!H42-AgeAdj!D$23)/AgeAdj!D$24,IF($C42="SF",('Proj 2018'!H42-AgeAdj!D$27)/AgeAdj!D$28,IF($C42="PF",('Proj 2018'!H42-AgeAdj!D$31)/AgeAdj!D$32,IF($C42="C",('Proj 2018'!H42-AgeAdj!D$35)/AgeAdj!D$36,"BAD")))))</f>
        <v>-1.4872092136660733</v>
      </c>
      <c r="I42" s="10">
        <f>IF($C42="PG",('Proj 2018'!I42-AgeAdj!E$19)/AgeAdj!E$20,IF($C42="SG",('Proj 2018'!I42-AgeAdj!E$23)/AgeAdj!E$24,IF($C42="SF",('Proj 2018'!I42-AgeAdj!E$27)/AgeAdj!E$28,IF($C42="PF",('Proj 2018'!I42-AgeAdj!E$31)/AgeAdj!E$32,IF($C42="C",('Proj 2018'!I42-AgeAdj!E$35)/AgeAdj!E$36,"BAD")))))</f>
        <v>-1.1017686455320863</v>
      </c>
      <c r="J42" s="10">
        <f>IF($C42="PG",('Proj 2018'!J42-AgeAdj!F$19)/AgeAdj!F$20,IF($C42="SG",('Proj 2018'!J42-AgeAdj!F$23)/AgeAdj!F$24,IF($C42="SF",('Proj 2018'!J42-AgeAdj!F$27)/AgeAdj!F$28,IF($C42="PF",('Proj 2018'!J42-AgeAdj!F$31)/AgeAdj!F$32,IF($C42="C",('Proj 2018'!J42-AgeAdj!F$35)/AgeAdj!F$36,"BAD")))))</f>
        <v>-0.94633924499424815</v>
      </c>
      <c r="K42" s="10">
        <f>IF($C42="PG",('Proj 2018'!K42-AgeAdj!G$19)/AgeAdj!G$20,IF($C42="SG",('Proj 2018'!K42-AgeAdj!G$23)/AgeAdj!G$24,IF($C42="SF",('Proj 2018'!K42-AgeAdj!G$27)/AgeAdj!G$28,IF($C42="PF",('Proj 2018'!K42-AgeAdj!G$31)/AgeAdj!G$32,IF($C42="C",('Proj 2018'!K42-AgeAdj!G$35)/AgeAdj!G$36,"BAD")))))</f>
        <v>-1.0132545243110946</v>
      </c>
      <c r="L42" s="17">
        <f>IF($C42="PG",('Proj 2018'!L42-AgeAdj!H$19)/AgeAdj!H$20,IF($C42="SG",('Proj 2018'!L42-AgeAdj!H$23)/AgeAdj!H$24,IF($C42="SF",('Proj 2018'!L42-AgeAdj!H$27)/AgeAdj!H$28,IF($C42="PF",('Proj 2018'!L42-AgeAdj!H$31)/AgeAdj!H$32,IF($C42="C",('Proj 2018'!L42-AgeAdj!H$35)/AgeAdj!H$36,"BAD")))))</f>
        <v>0.16470098564391314</v>
      </c>
      <c r="M42" s="10">
        <f>IF($C42="PG",('Proj 2018'!M42-AgeAdj!I$19)/AgeAdj!I$20,IF($C42="SG",('Proj 2018'!M42-AgeAdj!I$23)/AgeAdj!I$24,IF($C42="SF",('Proj 2018'!M42-AgeAdj!I$27)/AgeAdj!I$28,IF($C42="PF",('Proj 2018'!M42-AgeAdj!I$31)/AgeAdj!I$32,IF($C42="C",('Proj 2018'!M42-AgeAdj!I$35)/AgeAdj!I$36,"BAD")))))</f>
        <v>-1.5477568589076429</v>
      </c>
      <c r="N42" s="10">
        <f>IF($C42="PG",('Proj 2018'!N42-AgeAdj!J$19)/AgeAdj!J$20,IF($C42="SG",('Proj 2018'!N42-AgeAdj!J$23)/AgeAdj!J$24,IF($C42="SF",('Proj 2018'!N42-AgeAdj!J$27)/AgeAdj!J$28,IF($C42="PF",('Proj 2018'!N42-AgeAdj!J$31)/AgeAdj!J$32,IF($C42="C",('Proj 2018'!N42-AgeAdj!J$35)/AgeAdj!J$36,"BAD")))))</f>
        <v>-0.89633276266773632</v>
      </c>
      <c r="O42" s="10">
        <f>IF($C42="PG",('Proj 2018'!O42-AgeAdj!K$19)/AgeAdj!K$20,IF($C42="SG",('Proj 2018'!O42-AgeAdj!K$23)/AgeAdj!K$24,IF($C42="SF",('Proj 2018'!O42-AgeAdj!K$27)/AgeAdj!K$28,IF($C42="PF",('Proj 2018'!O42-AgeAdj!K$31)/AgeAdj!K$32,IF($C42="C",('Proj 2018'!O42-AgeAdj!K$35)/AgeAdj!K$36,"BAD")))))</f>
        <v>-1.4076895841752284</v>
      </c>
      <c r="P42" s="10">
        <f>IF($C42="PG",('Proj 2018'!P42-AgeAdj!L$19)/AgeAdj!L$20,IF($C42="SG",('Proj 2018'!P42-AgeAdj!L$23)/AgeAdj!L$24,IF($C42="SF",('Proj 2018'!P42-AgeAdj!L$27)/AgeAdj!L$28,IF($C42="PF",('Proj 2018'!P42-AgeAdj!L$31)/AgeAdj!L$32,IF($C42="C",('Proj 2018'!P42-AgeAdj!L$35)/AgeAdj!L$36,"BAD")))))</f>
        <v>-0.95316570591213656</v>
      </c>
      <c r="Q42" s="10">
        <f>-IF($C42="PG",('Proj 2018'!Q42-AgeAdj!M$19)/AgeAdj!M$20,IF($C42="SG",('Proj 2018'!Q42-AgeAdj!M$23)/AgeAdj!M$24,IF($C42="SF",('Proj 2018'!Q42-AgeAdj!M$27)/AgeAdj!M$28,IF($C42="PF",('Proj 2018'!Q42-AgeAdj!M$31)/AgeAdj!M$32,IF($C42="C",('Proj 2018'!Q42-AgeAdj!M$35)/AgeAdj!M$36,"BAD")))))</f>
        <v>1.1244993364342553</v>
      </c>
      <c r="R42" s="10">
        <f>IF($C42="PG",('Proj 2018'!R42-AgeAdj!N$19)/AgeAdj!N$20,IF($C42="SG",('Proj 2018'!R42-AgeAdj!N$23)/AgeAdj!N$24,IF($C42="SF",('Proj 2018'!R42-AgeAdj!N$27)/AgeAdj!N$28,IF($C42="PF",('Proj 2018'!R42-AgeAdj!N$31)/AgeAdj!N$32,IF($C42="C",('Proj 2018'!R42-AgeAdj!N$35)/AgeAdj!N$36,"BAD")))))</f>
        <v>-1.3181892408191376</v>
      </c>
      <c r="S42" s="10">
        <f t="shared" si="0"/>
        <v>-7.9950012578214658</v>
      </c>
      <c r="U42" s="10">
        <f>3*'Proj 2018'!$K42/(819)</f>
        <v>5.9523809523809521E-2</v>
      </c>
      <c r="V42" s="10">
        <f t="shared" si="1"/>
        <v>9.803630097851972E-3</v>
      </c>
      <c r="W42" s="10">
        <f>(2*'Proj 36 2018'!G42)/24.9</f>
        <v>0.77911646586345384</v>
      </c>
      <c r="X42" s="10">
        <f t="shared" si="2"/>
        <v>-1.1587091865510772</v>
      </c>
    </row>
    <row r="43" spans="1:24" x14ac:dyDescent="0.25">
      <c r="A43" s="13" t="s">
        <v>1007</v>
      </c>
      <c r="B43" s="13" t="s">
        <v>121</v>
      </c>
      <c r="C43" s="13" t="s">
        <v>31</v>
      </c>
      <c r="D43" s="3">
        <f>VLOOKUP(B43, Table1[[Player]:['#NAME?]], 3, FALSE)+1</f>
        <v>26</v>
      </c>
      <c r="F43" s="10">
        <f>IF($C43="PG",('Proj 2018'!F43-AgeAdj!B$19)/AgeAdj!B$20,IF($C43="SG",('Proj 2018'!F43-AgeAdj!B$23)/AgeAdj!B$24,IF($C43="SF",('Proj 2018'!F43-AgeAdj!B$27)/AgeAdj!B$28,IF($C43="PF",('Proj 2018'!F43-AgeAdj!B$31)/AgeAdj!B$32,IF($C43="C",('Proj 2018'!F43-AgeAdj!B$35)/AgeAdj!B$36,"BAD")))))</f>
        <v>-1.534410768708601</v>
      </c>
      <c r="G43" s="10">
        <f>IF($C43="PG",('Proj 2018'!G43-AgeAdj!C$19)/AgeAdj!C$20,IF($C43="SG",('Proj 2018'!G43-AgeAdj!C$23)/AgeAdj!C$24,IF($C43="SF",('Proj 2018'!G43-AgeAdj!C$27)/AgeAdj!C$28,IF($C43="PF",('Proj 2018'!G43-AgeAdj!C$31)/AgeAdj!C$32,IF($C43="C",('Proj 2018'!G43-AgeAdj!C$35)/AgeAdj!C$36,"BAD")))))</f>
        <v>-1.6211427479211149</v>
      </c>
      <c r="H43" s="10">
        <f>IF($C43="PG",('Proj 2018'!H43-AgeAdj!D$19)/AgeAdj!D$20,IF($C43="SG",('Proj 2018'!H43-AgeAdj!D$23)/AgeAdj!D$24,IF($C43="SF",('Proj 2018'!H43-AgeAdj!D$27)/AgeAdj!D$28,IF($C43="PF",('Proj 2018'!H43-AgeAdj!D$31)/AgeAdj!D$32,IF($C43="C",('Proj 2018'!H43-AgeAdj!D$35)/AgeAdj!D$36,"BAD")))))</f>
        <v>-0.89621492652794077</v>
      </c>
      <c r="I43" s="10">
        <f>IF($C43="PG",('Proj 2018'!I43-AgeAdj!E$19)/AgeAdj!E$20,IF($C43="SG",('Proj 2018'!I43-AgeAdj!E$23)/AgeAdj!E$24,IF($C43="SF",('Proj 2018'!I43-AgeAdj!E$27)/AgeAdj!E$28,IF($C43="PF",('Proj 2018'!I43-AgeAdj!E$31)/AgeAdj!E$32,IF($C43="C",('Proj 2018'!I43-AgeAdj!E$35)/AgeAdj!E$36,"BAD")))))</f>
        <v>-1.659947900270585</v>
      </c>
      <c r="J43" s="10">
        <f>IF($C43="PG",('Proj 2018'!J43-AgeAdj!F$19)/AgeAdj!F$20,IF($C43="SG",('Proj 2018'!J43-AgeAdj!F$23)/AgeAdj!F$24,IF($C43="SF",('Proj 2018'!J43-AgeAdj!F$27)/AgeAdj!F$28,IF($C43="PF",('Proj 2018'!J43-AgeAdj!F$31)/AgeAdj!F$32,IF($C43="C",('Proj 2018'!J43-AgeAdj!F$35)/AgeAdj!F$36,"BAD")))))</f>
        <v>-0.92047029040903638</v>
      </c>
      <c r="K43" s="10">
        <f>IF($C43="PG",('Proj 2018'!K43-AgeAdj!G$19)/AgeAdj!G$20,IF($C43="SG",('Proj 2018'!K43-AgeAdj!G$23)/AgeAdj!G$24,IF($C43="SF",('Proj 2018'!K43-AgeAdj!G$27)/AgeAdj!G$28,IF($C43="PF",('Proj 2018'!K43-AgeAdj!G$31)/AgeAdj!G$32,IF($C43="C",('Proj 2018'!K43-AgeAdj!G$35)/AgeAdj!G$36,"BAD")))))</f>
        <v>-0.94762375274486343</v>
      </c>
      <c r="L43" s="17">
        <f>IF($C43="PG",('Proj 2018'!L43-AgeAdj!H$19)/AgeAdj!H$20,IF($C43="SG",('Proj 2018'!L43-AgeAdj!H$23)/AgeAdj!H$24,IF($C43="SF",('Proj 2018'!L43-AgeAdj!H$27)/AgeAdj!H$28,IF($C43="PF",('Proj 2018'!L43-AgeAdj!H$31)/AgeAdj!H$32,IF($C43="C",('Proj 2018'!L43-AgeAdj!H$35)/AgeAdj!H$36,"BAD")))))</f>
        <v>-0.4737208432472842</v>
      </c>
      <c r="M43" s="10">
        <f>IF($C43="PG",('Proj 2018'!M43-AgeAdj!I$19)/AgeAdj!I$20,IF($C43="SG",('Proj 2018'!M43-AgeAdj!I$23)/AgeAdj!I$24,IF($C43="SF",('Proj 2018'!M43-AgeAdj!I$27)/AgeAdj!I$28,IF($C43="PF",('Proj 2018'!M43-AgeAdj!I$31)/AgeAdj!I$32,IF($C43="C",('Proj 2018'!M43-AgeAdj!I$35)/AgeAdj!I$36,"BAD")))))</f>
        <v>-1.690829312581061</v>
      </c>
      <c r="N43" s="10">
        <f>IF($C43="PG",('Proj 2018'!N43-AgeAdj!J$19)/AgeAdj!J$20,IF($C43="SG",('Proj 2018'!N43-AgeAdj!J$23)/AgeAdj!J$24,IF($C43="SF",('Proj 2018'!N43-AgeAdj!J$27)/AgeAdj!J$28,IF($C43="PF",('Proj 2018'!N43-AgeAdj!J$31)/AgeAdj!J$32,IF($C43="C",('Proj 2018'!N43-AgeAdj!J$35)/AgeAdj!J$36,"BAD")))))</f>
        <v>-1.6259634858520751</v>
      </c>
      <c r="O43" s="10">
        <f>IF($C43="PG",('Proj 2018'!O43-AgeAdj!K$19)/AgeAdj!K$20,IF($C43="SG",('Proj 2018'!O43-AgeAdj!K$23)/AgeAdj!K$24,IF($C43="SF",('Proj 2018'!O43-AgeAdj!K$27)/AgeAdj!K$28,IF($C43="PF",('Proj 2018'!O43-AgeAdj!K$31)/AgeAdj!K$32,IF($C43="C",('Proj 2018'!O43-AgeAdj!K$35)/AgeAdj!K$36,"BAD")))))</f>
        <v>-1.9096230109992722</v>
      </c>
      <c r="P43" s="10">
        <f>IF($C43="PG",('Proj 2018'!P43-AgeAdj!L$19)/AgeAdj!L$20,IF($C43="SG",('Proj 2018'!P43-AgeAdj!L$23)/AgeAdj!L$24,IF($C43="SF",('Proj 2018'!P43-AgeAdj!L$27)/AgeAdj!L$28,IF($C43="PF",('Proj 2018'!P43-AgeAdj!L$31)/AgeAdj!L$32,IF($C43="C",('Proj 2018'!P43-AgeAdj!L$35)/AgeAdj!L$36,"BAD")))))</f>
        <v>-1.3507633322791297</v>
      </c>
      <c r="Q43" s="10">
        <f>-IF($C43="PG",('Proj 2018'!Q43-AgeAdj!M$19)/AgeAdj!M$20,IF($C43="SG",('Proj 2018'!Q43-AgeAdj!M$23)/AgeAdj!M$24,IF($C43="SF",('Proj 2018'!Q43-AgeAdj!M$27)/AgeAdj!M$28,IF($C43="PF",('Proj 2018'!Q43-AgeAdj!M$31)/AgeAdj!M$32,IF($C43="C",('Proj 2018'!Q43-AgeAdj!M$35)/AgeAdj!M$36,"BAD")))))</f>
        <v>1.5596036615204483</v>
      </c>
      <c r="R43" s="10">
        <f>IF($C43="PG",('Proj 2018'!R43-AgeAdj!N$19)/AgeAdj!N$20,IF($C43="SG",('Proj 2018'!R43-AgeAdj!N$23)/AgeAdj!N$24,IF($C43="SF",('Proj 2018'!R43-AgeAdj!N$27)/AgeAdj!N$28,IF($C43="PF",('Proj 2018'!R43-AgeAdj!N$31)/AgeAdj!N$32,IF($C43="C",('Proj 2018'!R43-AgeAdj!N$35)/AgeAdj!N$36,"BAD")))))</f>
        <v>-1.5329520522120954</v>
      </c>
      <c r="S43" s="10">
        <f t="shared" si="0"/>
        <v>-10.179826567894372</v>
      </c>
      <c r="U43" s="10">
        <f>3*'Proj 2018'!$K43/(819)</f>
        <v>0.10938135938135937</v>
      </c>
      <c r="V43" s="10">
        <f t="shared" si="1"/>
        <v>-5.1816229801671804E-2</v>
      </c>
      <c r="W43" s="10">
        <f>(2*'Proj 36 2018'!G43)/24.9</f>
        <v>1.1004016064257027</v>
      </c>
      <c r="X43" s="10">
        <f t="shared" si="2"/>
        <v>-0.98619634485403918</v>
      </c>
    </row>
    <row r="44" spans="1:24" x14ac:dyDescent="0.25">
      <c r="A44" s="14" t="s">
        <v>834</v>
      </c>
      <c r="B44" s="14" t="s">
        <v>122</v>
      </c>
      <c r="C44" s="14" t="s">
        <v>52</v>
      </c>
      <c r="D44" s="3">
        <f>VLOOKUP(B44, Table1[[Player]:['#NAME?]], 3, FALSE)+1</f>
        <v>28</v>
      </c>
      <c r="F44" s="10">
        <f>IF($C44="PG",('Proj 2018'!F44-AgeAdj!B$19)/AgeAdj!B$20,IF($C44="SG",('Proj 2018'!F44-AgeAdj!B$23)/AgeAdj!B$24,IF($C44="SF",('Proj 2018'!F44-AgeAdj!B$27)/AgeAdj!B$28,IF($C44="PF",('Proj 2018'!F44-AgeAdj!B$31)/AgeAdj!B$32,IF($C44="C",('Proj 2018'!F44-AgeAdj!B$35)/AgeAdj!B$36,"BAD")))))</f>
        <v>1.7281943956496499</v>
      </c>
      <c r="G44" s="10">
        <f>IF($C44="PG",('Proj 2018'!G44-AgeAdj!C$19)/AgeAdj!C$20,IF($C44="SG",('Proj 2018'!G44-AgeAdj!C$23)/AgeAdj!C$24,IF($C44="SF",('Proj 2018'!G44-AgeAdj!C$27)/AgeAdj!C$28,IF($C44="PF",('Proj 2018'!G44-AgeAdj!C$31)/AgeAdj!C$32,IF($C44="C",('Proj 2018'!G44-AgeAdj!C$35)/AgeAdj!C$36,"BAD")))))</f>
        <v>1.8354339188799507</v>
      </c>
      <c r="H44" s="10">
        <f>IF($C44="PG",('Proj 2018'!H44-AgeAdj!D$19)/AgeAdj!D$20,IF($C44="SG",('Proj 2018'!H44-AgeAdj!D$23)/AgeAdj!D$24,IF($C44="SF",('Proj 2018'!H44-AgeAdj!D$27)/AgeAdj!D$28,IF($C44="PF",('Proj 2018'!H44-AgeAdj!D$31)/AgeAdj!D$32,IF($C44="C",('Proj 2018'!H44-AgeAdj!D$35)/AgeAdj!D$36,"BAD")))))</f>
        <v>0.31341879248366578</v>
      </c>
      <c r="I44" s="10">
        <f>IF($C44="PG",('Proj 2018'!I44-AgeAdj!E$19)/AgeAdj!E$20,IF($C44="SG",('Proj 2018'!I44-AgeAdj!E$23)/AgeAdj!E$24,IF($C44="SF",('Proj 2018'!I44-AgeAdj!E$27)/AgeAdj!E$28,IF($C44="PF",('Proj 2018'!I44-AgeAdj!E$31)/AgeAdj!E$32,IF($C44="C",('Proj 2018'!I44-AgeAdj!E$35)/AgeAdj!E$36,"BAD")))))</f>
        <v>0.37163879762409446</v>
      </c>
      <c r="J44" s="10">
        <f>IF($C44="PG",('Proj 2018'!J44-AgeAdj!F$19)/AgeAdj!F$20,IF($C44="SG",('Proj 2018'!J44-AgeAdj!F$23)/AgeAdj!F$24,IF($C44="SF",('Proj 2018'!J44-AgeAdj!F$27)/AgeAdj!F$28,IF($C44="PF",('Proj 2018'!J44-AgeAdj!F$31)/AgeAdj!F$32,IF($C44="C",('Proj 2018'!J44-AgeAdj!F$35)/AgeAdj!F$36,"BAD")))))</f>
        <v>3.5627805203101328</v>
      </c>
      <c r="K44" s="10">
        <f>IF($C44="PG",('Proj 2018'!K44-AgeAdj!G$19)/AgeAdj!G$20,IF($C44="SG",('Proj 2018'!K44-AgeAdj!G$23)/AgeAdj!G$24,IF($C44="SF",('Proj 2018'!K44-AgeAdj!G$27)/AgeAdj!G$28,IF($C44="PF",('Proj 2018'!K44-AgeAdj!G$31)/AgeAdj!G$32,IF($C44="C",('Proj 2018'!K44-AgeAdj!G$35)/AgeAdj!G$36,"BAD")))))</f>
        <v>3.3686189936917064</v>
      </c>
      <c r="L44" s="17">
        <f>IF($C44="PG",('Proj 2018'!L44-AgeAdj!H$19)/AgeAdj!H$20,IF($C44="SG",('Proj 2018'!L44-AgeAdj!H$23)/AgeAdj!H$24,IF($C44="SF",('Proj 2018'!L44-AgeAdj!H$27)/AgeAdj!H$28,IF($C44="PF",('Proj 2018'!L44-AgeAdj!H$31)/AgeAdj!H$32,IF($C44="C",('Proj 2018'!L44-AgeAdj!H$35)/AgeAdj!H$36,"BAD")))))</f>
        <v>1.1476469877902213</v>
      </c>
      <c r="M44" s="10">
        <f>IF($C44="PG",('Proj 2018'!M44-AgeAdj!I$19)/AgeAdj!I$20,IF($C44="SG",('Proj 2018'!M44-AgeAdj!I$23)/AgeAdj!I$24,IF($C44="SF",('Proj 2018'!M44-AgeAdj!I$27)/AgeAdj!I$28,IF($C44="PF",('Proj 2018'!M44-AgeAdj!I$31)/AgeAdj!I$32,IF($C44="C",('Proj 2018'!M44-AgeAdj!I$35)/AgeAdj!I$36,"BAD")))))</f>
        <v>1.1947353173891919</v>
      </c>
      <c r="N44" s="10">
        <f>IF($C44="PG",('Proj 2018'!N44-AgeAdj!J$19)/AgeAdj!J$20,IF($C44="SG",('Proj 2018'!N44-AgeAdj!J$23)/AgeAdj!J$24,IF($C44="SF",('Proj 2018'!N44-AgeAdj!J$27)/AgeAdj!J$28,IF($C44="PF",('Proj 2018'!N44-AgeAdj!J$31)/AgeAdj!J$32,IF($C44="C",('Proj 2018'!N44-AgeAdj!J$35)/AgeAdj!J$36,"BAD")))))</f>
        <v>2.5375715322836396</v>
      </c>
      <c r="O44" s="10">
        <f>IF($C44="PG",('Proj 2018'!O44-AgeAdj!K$19)/AgeAdj!K$20,IF($C44="SG",('Proj 2018'!O44-AgeAdj!K$23)/AgeAdj!K$24,IF($C44="SF",('Proj 2018'!O44-AgeAdj!K$27)/AgeAdj!K$28,IF($C44="PF",('Proj 2018'!O44-AgeAdj!K$31)/AgeAdj!K$32,IF($C44="C",('Proj 2018'!O44-AgeAdj!K$35)/AgeAdj!K$36,"BAD")))))</f>
        <v>2.1715827033884714</v>
      </c>
      <c r="P44" s="10">
        <f>IF($C44="PG",('Proj 2018'!P44-AgeAdj!L$19)/AgeAdj!L$20,IF($C44="SG",('Proj 2018'!P44-AgeAdj!L$23)/AgeAdj!L$24,IF($C44="SF",('Proj 2018'!P44-AgeAdj!L$27)/AgeAdj!L$28,IF($C44="PF",('Proj 2018'!P44-AgeAdj!L$31)/AgeAdj!L$32,IF($C44="C",('Proj 2018'!P44-AgeAdj!L$35)/AgeAdj!L$36,"BAD")))))</f>
        <v>3.4048771574494907E-3</v>
      </c>
      <c r="Q44" s="10">
        <f>-IF($C44="PG",('Proj 2018'!Q44-AgeAdj!M$19)/AgeAdj!M$20,IF($C44="SG",('Proj 2018'!Q44-AgeAdj!M$23)/AgeAdj!M$24,IF($C44="SF",('Proj 2018'!Q44-AgeAdj!M$27)/AgeAdj!M$28,IF($C44="PF",('Proj 2018'!Q44-AgeAdj!M$31)/AgeAdj!M$32,IF($C44="C",('Proj 2018'!Q44-AgeAdj!M$35)/AgeAdj!M$36,"BAD")))))</f>
        <v>-1.2420150888635564</v>
      </c>
      <c r="R44" s="10">
        <f>IF($C44="PG",('Proj 2018'!R44-AgeAdj!N$19)/AgeAdj!N$20,IF($C44="SG",('Proj 2018'!R44-AgeAdj!N$23)/AgeAdj!N$24,IF($C44="SF",('Proj 2018'!R44-AgeAdj!N$27)/AgeAdj!N$28,IF($C44="PF",('Proj 2018'!R44-AgeAdj!N$31)/AgeAdj!N$32,IF($C44="C",('Proj 2018'!R44-AgeAdj!N$35)/AgeAdj!N$36,"BAD")))))</f>
        <v>2.1699196743758695</v>
      </c>
      <c r="S44" s="10">
        <f t="shared" si="0"/>
        <v>10.539397159777931</v>
      </c>
      <c r="U44" s="10">
        <f>3*'Proj 2018'!$K44/(819)</f>
        <v>2.4892551892551888</v>
      </c>
      <c r="V44" s="10">
        <f t="shared" si="1"/>
        <v>2.8567862197898948</v>
      </c>
      <c r="W44" s="10">
        <f>(2*'Proj 36 2018'!G44)/24.9</f>
        <v>1.285140562248996</v>
      </c>
      <c r="X44" s="10">
        <f t="shared" si="2"/>
        <v>0.40278720319185962</v>
      </c>
    </row>
    <row r="45" spans="1:24" x14ac:dyDescent="0.25">
      <c r="A45" s="13" t="s">
        <v>673</v>
      </c>
      <c r="B45" s="13" t="s">
        <v>126</v>
      </c>
      <c r="C45" s="13" t="s">
        <v>73</v>
      </c>
      <c r="D45" s="3">
        <f>VLOOKUP(B45, Table1[[Player]:['#NAME?]], 3, FALSE)+1</f>
        <v>36</v>
      </c>
      <c r="F45" s="10">
        <f>IF($C45="PG",('Proj 2018'!F45-AgeAdj!B$19)/AgeAdj!B$20,IF($C45="SG",('Proj 2018'!F45-AgeAdj!B$23)/AgeAdj!B$24,IF($C45="SF",('Proj 2018'!F45-AgeAdj!B$27)/AgeAdj!B$28,IF($C45="PF",('Proj 2018'!F45-AgeAdj!B$31)/AgeAdj!B$32,IF($C45="C",('Proj 2018'!F45-AgeAdj!B$35)/AgeAdj!B$36,"BAD")))))</f>
        <v>-1.3313634935366592</v>
      </c>
      <c r="G45" s="10">
        <f>IF($C45="PG",('Proj 2018'!G45-AgeAdj!C$19)/AgeAdj!C$20,IF($C45="SG",('Proj 2018'!G45-AgeAdj!C$23)/AgeAdj!C$24,IF($C45="SF",('Proj 2018'!G45-AgeAdj!C$27)/AgeAdj!C$28,IF($C45="PF",('Proj 2018'!G45-AgeAdj!C$31)/AgeAdj!C$32,IF($C45="C",('Proj 2018'!G45-AgeAdj!C$35)/AgeAdj!C$36,"BAD")))))</f>
        <v>-1.3852881986741929</v>
      </c>
      <c r="H45" s="10">
        <f>IF($C45="PG",('Proj 2018'!H45-AgeAdj!D$19)/AgeAdj!D$20,IF($C45="SG",('Proj 2018'!H45-AgeAdj!D$23)/AgeAdj!D$24,IF($C45="SF",('Proj 2018'!H45-AgeAdj!D$27)/AgeAdj!D$28,IF($C45="PF",('Proj 2018'!H45-AgeAdj!D$31)/AgeAdj!D$32,IF($C45="C",('Proj 2018'!H45-AgeAdj!D$35)/AgeAdj!D$36,"BAD")))))</f>
        <v>-0.52314665821195361</v>
      </c>
      <c r="I45" s="10">
        <f>IF($C45="PG",('Proj 2018'!I45-AgeAdj!E$19)/AgeAdj!E$20,IF($C45="SG",('Proj 2018'!I45-AgeAdj!E$23)/AgeAdj!E$24,IF($C45="SF",('Proj 2018'!I45-AgeAdj!E$27)/AgeAdj!E$28,IF($C45="PF",('Proj 2018'!I45-AgeAdj!E$31)/AgeAdj!E$32,IF($C45="C",('Proj 2018'!I45-AgeAdj!E$35)/AgeAdj!E$36,"BAD")))))</f>
        <v>-0.96054483484464659</v>
      </c>
      <c r="J45" s="10">
        <f>IF($C45="PG",('Proj 2018'!J45-AgeAdj!F$19)/AgeAdj!F$20,IF($C45="SG",('Proj 2018'!J45-AgeAdj!F$23)/AgeAdj!F$24,IF($C45="SF",('Proj 2018'!J45-AgeAdj!F$27)/AgeAdj!F$28,IF($C45="PF",('Proj 2018'!J45-AgeAdj!F$31)/AgeAdj!F$32,IF($C45="C",('Proj 2018'!J45-AgeAdj!F$35)/AgeAdj!F$36,"BAD")))))</f>
        <v>-1.0388245121160904</v>
      </c>
      <c r="K45" s="10">
        <f>IF($C45="PG",('Proj 2018'!K45-AgeAdj!G$19)/AgeAdj!G$20,IF($C45="SG",('Proj 2018'!K45-AgeAdj!G$23)/AgeAdj!G$24,IF($C45="SF",('Proj 2018'!K45-AgeAdj!G$27)/AgeAdj!G$28,IF($C45="PF",('Proj 2018'!K45-AgeAdj!G$31)/AgeAdj!G$32,IF($C45="C",('Proj 2018'!K45-AgeAdj!G$35)/AgeAdj!G$36,"BAD")))))</f>
        <v>-1.0816602833847346</v>
      </c>
      <c r="L45" s="17">
        <f>IF($C45="PG",('Proj 2018'!L45-AgeAdj!H$19)/AgeAdj!H$20,IF($C45="SG",('Proj 2018'!L45-AgeAdj!H$23)/AgeAdj!H$24,IF($C45="SF",('Proj 2018'!L45-AgeAdj!H$27)/AgeAdj!H$28,IF($C45="PF",('Proj 2018'!L45-AgeAdj!H$31)/AgeAdj!H$32,IF($C45="C",('Proj 2018'!L45-AgeAdj!H$35)/AgeAdj!H$36,"BAD")))))</f>
        <v>1.6205143441271406</v>
      </c>
      <c r="M45" s="10">
        <f>IF($C45="PG",('Proj 2018'!M45-AgeAdj!I$19)/AgeAdj!I$20,IF($C45="SG",('Proj 2018'!M45-AgeAdj!I$23)/AgeAdj!I$24,IF($C45="SF",('Proj 2018'!M45-AgeAdj!I$27)/AgeAdj!I$28,IF($C45="PF",('Proj 2018'!M45-AgeAdj!I$31)/AgeAdj!I$32,IF($C45="C",('Proj 2018'!M45-AgeAdj!I$35)/AgeAdj!I$36,"BAD")))))</f>
        <v>-1.0478397224740919</v>
      </c>
      <c r="N45" s="10">
        <f>IF($C45="PG",('Proj 2018'!N45-AgeAdj!J$19)/AgeAdj!J$20,IF($C45="SG",('Proj 2018'!N45-AgeAdj!J$23)/AgeAdj!J$24,IF($C45="SF",('Proj 2018'!N45-AgeAdj!J$27)/AgeAdj!J$28,IF($C45="PF",('Proj 2018'!N45-AgeAdj!J$31)/AgeAdj!J$32,IF($C45="C",('Proj 2018'!N45-AgeAdj!J$35)/AgeAdj!J$36,"BAD")))))</f>
        <v>-1.1670234253906946</v>
      </c>
      <c r="O45" s="10">
        <f>IF($C45="PG",('Proj 2018'!O45-AgeAdj!K$19)/AgeAdj!K$20,IF($C45="SG",('Proj 2018'!O45-AgeAdj!K$23)/AgeAdj!K$24,IF($C45="SF",('Proj 2018'!O45-AgeAdj!K$27)/AgeAdj!K$28,IF($C45="PF",('Proj 2018'!O45-AgeAdj!K$31)/AgeAdj!K$32,IF($C45="C",('Proj 2018'!O45-AgeAdj!K$35)/AgeAdj!K$36,"BAD")))))</f>
        <v>-1.6487159912449911</v>
      </c>
      <c r="P45" s="10">
        <f>IF($C45="PG",('Proj 2018'!P45-AgeAdj!L$19)/AgeAdj!L$20,IF($C45="SG",('Proj 2018'!P45-AgeAdj!L$23)/AgeAdj!L$24,IF($C45="SF",('Proj 2018'!P45-AgeAdj!L$27)/AgeAdj!L$28,IF($C45="PF",('Proj 2018'!P45-AgeAdj!L$31)/AgeAdj!L$32,IF($C45="C",('Proj 2018'!P45-AgeAdj!L$35)/AgeAdj!L$36,"BAD")))))</f>
        <v>-1.0589094490824384</v>
      </c>
      <c r="Q45" s="10">
        <f>-IF($C45="PG",('Proj 2018'!Q45-AgeAdj!M$19)/AgeAdj!M$20,IF($C45="SG",('Proj 2018'!Q45-AgeAdj!M$23)/AgeAdj!M$24,IF($C45="SF",('Proj 2018'!Q45-AgeAdj!M$27)/AgeAdj!M$28,IF($C45="PF",('Proj 2018'!Q45-AgeAdj!M$31)/AgeAdj!M$32,IF($C45="C",('Proj 2018'!Q45-AgeAdj!M$35)/AgeAdj!M$36,"BAD")))))</f>
        <v>1.0754592261396236</v>
      </c>
      <c r="R45" s="10">
        <f>IF($C45="PG",('Proj 2018'!R45-AgeAdj!N$19)/AgeAdj!N$20,IF($C45="SG",('Proj 2018'!R45-AgeAdj!N$23)/AgeAdj!N$24,IF($C45="SF",('Proj 2018'!R45-AgeAdj!N$27)/AgeAdj!N$28,IF($C45="PF",('Proj 2018'!R45-AgeAdj!N$31)/AgeAdj!N$32,IF($C45="C",('Proj 2018'!R45-AgeAdj!N$35)/AgeAdj!N$36,"BAD")))))</f>
        <v>-1.2719687563122064</v>
      </c>
      <c r="S45" s="10">
        <f t="shared" si="0"/>
        <v>-6.7643333512813157</v>
      </c>
      <c r="U45" s="10">
        <f>3*'Proj 2018'!$K45/(819)</f>
        <v>4.6886446886446893E-2</v>
      </c>
      <c r="V45" s="10">
        <f t="shared" si="1"/>
        <v>7.5980159724642504E-2</v>
      </c>
      <c r="W45" s="10">
        <f>(2*'Proj 36 2018'!G45)/24.9</f>
        <v>0.71485943775100413</v>
      </c>
      <c r="X45" s="10">
        <f t="shared" si="2"/>
        <v>-0.37397632595071389</v>
      </c>
    </row>
    <row r="46" spans="1:24" x14ac:dyDescent="0.25">
      <c r="A46" s="14" t="s">
        <v>775</v>
      </c>
      <c r="B46" s="14" t="s">
        <v>127</v>
      </c>
      <c r="C46" s="14" t="s">
        <v>31</v>
      </c>
      <c r="D46" s="3">
        <f>VLOOKUP(B46, Table1[[Player]:['#NAME?]], 3, FALSE)+1</f>
        <v>24</v>
      </c>
      <c r="F46" s="10">
        <f>IF($C46="PG",('Proj 2018'!F46-AgeAdj!B$19)/AgeAdj!B$20,IF($C46="SG",('Proj 2018'!F46-AgeAdj!B$23)/AgeAdj!B$24,IF($C46="SF",('Proj 2018'!F46-AgeAdj!B$27)/AgeAdj!B$28,IF($C46="PF",('Proj 2018'!F46-AgeAdj!B$31)/AgeAdj!B$32,IF($C46="C",('Proj 2018'!F46-AgeAdj!B$35)/AgeAdj!B$36,"BAD")))))</f>
        <v>0.53839206717825883</v>
      </c>
      <c r="G46" s="10">
        <f>IF($C46="PG",('Proj 2018'!G46-AgeAdj!C$19)/AgeAdj!C$20,IF($C46="SG",('Proj 2018'!G46-AgeAdj!C$23)/AgeAdj!C$24,IF($C46="SF",('Proj 2018'!G46-AgeAdj!C$27)/AgeAdj!C$28,IF($C46="PF",('Proj 2018'!G46-AgeAdj!C$31)/AgeAdj!C$32,IF($C46="C",('Proj 2018'!G46-AgeAdj!C$35)/AgeAdj!C$36,"BAD")))))</f>
        <v>0.77907923689876646</v>
      </c>
      <c r="H46" s="10">
        <f>IF($C46="PG",('Proj 2018'!H46-AgeAdj!D$19)/AgeAdj!D$20,IF($C46="SG",('Proj 2018'!H46-AgeAdj!D$23)/AgeAdj!D$24,IF($C46="SF",('Proj 2018'!H46-AgeAdj!D$27)/AgeAdj!D$28,IF($C46="PF",('Proj 2018'!H46-AgeAdj!D$31)/AgeAdj!D$32,IF($C46="C",('Proj 2018'!H46-AgeAdj!D$35)/AgeAdj!D$36,"BAD")))))</f>
        <v>-0.89621492652794077</v>
      </c>
      <c r="I46" s="10">
        <f>IF($C46="PG",('Proj 2018'!I46-AgeAdj!E$19)/AgeAdj!E$20,IF($C46="SG",('Proj 2018'!I46-AgeAdj!E$23)/AgeAdj!E$24,IF($C46="SF",('Proj 2018'!I46-AgeAdj!E$27)/AgeAdj!E$28,IF($C46="PF",('Proj 2018'!I46-AgeAdj!E$31)/AgeAdj!E$32,IF($C46="C",('Proj 2018'!I46-AgeAdj!E$35)/AgeAdj!E$36,"BAD")))))</f>
        <v>0.89726392953202194</v>
      </c>
      <c r="J46" s="10">
        <f>IF($C46="PG",('Proj 2018'!J46-AgeAdj!F$19)/AgeAdj!F$20,IF($C46="SG",('Proj 2018'!J46-AgeAdj!F$23)/AgeAdj!F$24,IF($C46="SF",('Proj 2018'!J46-AgeAdj!F$27)/AgeAdj!F$28,IF($C46="PF",('Proj 2018'!J46-AgeAdj!F$31)/AgeAdj!F$32,IF($C46="C",('Proj 2018'!J46-AgeAdj!F$35)/AgeAdj!F$36,"BAD")))))</f>
        <v>0.39677920035379799</v>
      </c>
      <c r="K46" s="10">
        <f>IF($C46="PG",('Proj 2018'!K46-AgeAdj!G$19)/AgeAdj!G$20,IF($C46="SG",('Proj 2018'!K46-AgeAdj!G$23)/AgeAdj!G$24,IF($C46="SF",('Proj 2018'!K46-AgeAdj!G$27)/AgeAdj!G$28,IF($C46="PF",('Proj 2018'!K46-AgeAdj!G$31)/AgeAdj!G$32,IF($C46="C",('Proj 2018'!K46-AgeAdj!G$35)/AgeAdj!G$36,"BAD")))))</f>
        <v>0.34357888143885446</v>
      </c>
      <c r="L46" s="17">
        <f>IF($C46="PG",('Proj 2018'!L46-AgeAdj!H$19)/AgeAdj!H$20,IF($C46="SG",('Proj 2018'!L46-AgeAdj!H$23)/AgeAdj!H$24,IF($C46="SF",('Proj 2018'!L46-AgeAdj!H$27)/AgeAdj!H$28,IF($C46="PF",('Proj 2018'!L46-AgeAdj!H$31)/AgeAdj!H$32,IF($C46="C",('Proj 2018'!L46-AgeAdj!H$35)/AgeAdj!H$36,"BAD")))))</f>
        <v>0.43916708762217821</v>
      </c>
      <c r="M46" s="10">
        <f>IF($C46="PG",('Proj 2018'!M46-AgeAdj!I$19)/AgeAdj!I$20,IF($C46="SG",('Proj 2018'!M46-AgeAdj!I$23)/AgeAdj!I$24,IF($C46="SF",('Proj 2018'!M46-AgeAdj!I$27)/AgeAdj!I$28,IF($C46="PF",('Proj 2018'!M46-AgeAdj!I$31)/AgeAdj!I$32,IF($C46="C",('Proj 2018'!M46-AgeAdj!I$35)/AgeAdj!I$36,"BAD")))))</f>
        <v>0.42631266575405996</v>
      </c>
      <c r="N46" s="10">
        <f>IF($C46="PG",('Proj 2018'!N46-AgeAdj!J$19)/AgeAdj!J$20,IF($C46="SG",('Proj 2018'!N46-AgeAdj!J$23)/AgeAdj!J$24,IF($C46="SF",('Proj 2018'!N46-AgeAdj!J$27)/AgeAdj!J$28,IF($C46="PF",('Proj 2018'!N46-AgeAdj!J$31)/AgeAdj!J$32,IF($C46="C",('Proj 2018'!N46-AgeAdj!J$35)/AgeAdj!J$36,"BAD")))))</f>
        <v>0.45136364830628817</v>
      </c>
      <c r="O46" s="10">
        <f>IF($C46="PG",('Proj 2018'!O46-AgeAdj!K$19)/AgeAdj!K$20,IF($C46="SG",('Proj 2018'!O46-AgeAdj!K$23)/AgeAdj!K$24,IF($C46="SF",('Proj 2018'!O46-AgeAdj!K$27)/AgeAdj!K$28,IF($C46="PF",('Proj 2018'!O46-AgeAdj!K$31)/AgeAdj!K$32,IF($C46="C",('Proj 2018'!O46-AgeAdj!K$35)/AgeAdj!K$36,"BAD")))))</f>
        <v>1.3601387428405913</v>
      </c>
      <c r="P46" s="10">
        <f>IF($C46="PG",('Proj 2018'!P46-AgeAdj!L$19)/AgeAdj!L$20,IF($C46="SG",('Proj 2018'!P46-AgeAdj!L$23)/AgeAdj!L$24,IF($C46="SF",('Proj 2018'!P46-AgeAdj!L$27)/AgeAdj!L$28,IF($C46="PF",('Proj 2018'!P46-AgeAdj!L$31)/AgeAdj!L$32,IF($C46="C",('Proj 2018'!P46-AgeAdj!L$35)/AgeAdj!L$36,"BAD")))))</f>
        <v>-0.34664511673485188</v>
      </c>
      <c r="Q46" s="10">
        <f>-IF($C46="PG",('Proj 2018'!Q46-AgeAdj!M$19)/AgeAdj!M$20,IF($C46="SG",('Proj 2018'!Q46-AgeAdj!M$23)/AgeAdj!M$24,IF($C46="SF",('Proj 2018'!Q46-AgeAdj!M$27)/AgeAdj!M$28,IF($C46="PF",('Proj 2018'!Q46-AgeAdj!M$31)/AgeAdj!M$32,IF($C46="C",('Proj 2018'!Q46-AgeAdj!M$35)/AgeAdj!M$36,"BAD")))))</f>
        <v>7.8040839840144025E-2</v>
      </c>
      <c r="R46" s="10">
        <f>IF($C46="PG",('Proj 2018'!R46-AgeAdj!N$19)/AgeAdj!N$20,IF($C46="SG",('Proj 2018'!R46-AgeAdj!N$23)/AgeAdj!N$24,IF($C46="SF",('Proj 2018'!R46-AgeAdj!N$27)/AgeAdj!N$28,IF($C46="PF",('Proj 2018'!R46-AgeAdj!N$31)/AgeAdj!N$32,IF($C46="C",('Proj 2018'!R46-AgeAdj!N$35)/AgeAdj!N$36,"BAD")))))</f>
        <v>0.57681541751898247</v>
      </c>
      <c r="S46" s="10">
        <f t="shared" si="0"/>
        <v>3.7760952667731651</v>
      </c>
      <c r="U46" s="10">
        <f>3*'Proj 2018'!$K46/(819)</f>
        <v>0.66349206349206347</v>
      </c>
      <c r="V46" s="10">
        <f t="shared" si="1"/>
        <v>0.29138387718423886</v>
      </c>
      <c r="W46" s="10">
        <f>(2*'Proj 36 2018'!G46)/24.9</f>
        <v>1.0602409638554218</v>
      </c>
      <c r="X46" s="10">
        <f t="shared" si="2"/>
        <v>-0.95020377752359997</v>
      </c>
    </row>
    <row r="47" spans="1:24" x14ac:dyDescent="0.25">
      <c r="A47" s="14" t="s">
        <v>742</v>
      </c>
      <c r="B47" s="14" t="s">
        <v>129</v>
      </c>
      <c r="C47" s="14" t="s">
        <v>38</v>
      </c>
      <c r="D47" s="3">
        <f>VLOOKUP(B47, Table1[[Player]:['#NAME?]], 3, FALSE)+1</f>
        <v>23</v>
      </c>
      <c r="F47" s="10">
        <f>IF($C47="PG",('Proj 2018'!F47-AgeAdj!B$19)/AgeAdj!B$20,IF($C47="SG",('Proj 2018'!F47-AgeAdj!B$23)/AgeAdj!B$24,IF($C47="SF",('Proj 2018'!F47-AgeAdj!B$27)/AgeAdj!B$28,IF($C47="PF",('Proj 2018'!F47-AgeAdj!B$31)/AgeAdj!B$32,IF($C47="C",('Proj 2018'!F47-AgeAdj!B$35)/AgeAdj!B$36,"BAD")))))</f>
        <v>0.91777439936490801</v>
      </c>
      <c r="G47" s="10">
        <f>IF($C47="PG",('Proj 2018'!G47-AgeAdj!C$19)/AgeAdj!C$20,IF($C47="SG",('Proj 2018'!G47-AgeAdj!C$23)/AgeAdj!C$24,IF($C47="SF",('Proj 2018'!G47-AgeAdj!C$27)/AgeAdj!C$28,IF($C47="PF",('Proj 2018'!G47-AgeAdj!C$31)/AgeAdj!C$32,IF($C47="C",('Proj 2018'!G47-AgeAdj!C$35)/AgeAdj!C$36,"BAD")))))</f>
        <v>0.44647628004797785</v>
      </c>
      <c r="H47" s="10">
        <f>IF($C47="PG",('Proj 2018'!H47-AgeAdj!D$19)/AgeAdj!D$20,IF($C47="SG",('Proj 2018'!H47-AgeAdj!D$23)/AgeAdj!D$24,IF($C47="SF",('Proj 2018'!H47-AgeAdj!D$27)/AgeAdj!D$28,IF($C47="PF",('Proj 2018'!H47-AgeAdj!D$31)/AgeAdj!D$32,IF($C47="C",('Proj 2018'!H47-AgeAdj!D$35)/AgeAdj!D$36,"BAD")))))</f>
        <v>1.6189632474177262</v>
      </c>
      <c r="I47" s="10">
        <f>IF($C47="PG",('Proj 2018'!I47-AgeAdj!E$19)/AgeAdj!E$20,IF($C47="SG",('Proj 2018'!I47-AgeAdj!E$23)/AgeAdj!E$24,IF($C47="SF",('Proj 2018'!I47-AgeAdj!E$27)/AgeAdj!E$28,IF($C47="PF",('Proj 2018'!I47-AgeAdj!E$31)/AgeAdj!E$32,IF($C47="C",('Proj 2018'!I47-AgeAdj!E$35)/AgeAdj!E$36,"BAD")))))</f>
        <v>-0.56816005422672167</v>
      </c>
      <c r="J47" s="10">
        <f>IF($C47="PG",('Proj 2018'!J47-AgeAdj!F$19)/AgeAdj!F$20,IF($C47="SG",('Proj 2018'!J47-AgeAdj!F$23)/AgeAdj!F$24,IF($C47="SF",('Proj 2018'!J47-AgeAdj!F$27)/AgeAdj!F$28,IF($C47="PF",('Proj 2018'!J47-AgeAdj!F$31)/AgeAdj!F$32,IF($C47="C",('Proj 2018'!J47-AgeAdj!F$35)/AgeAdj!F$36,"BAD")))))</f>
        <v>-0.11689344610417204</v>
      </c>
      <c r="K47" s="10">
        <f>IF($C47="PG",('Proj 2018'!K47-AgeAdj!G$19)/AgeAdj!G$20,IF($C47="SG",('Proj 2018'!K47-AgeAdj!G$23)/AgeAdj!G$24,IF($C47="SF",('Proj 2018'!K47-AgeAdj!G$27)/AgeAdj!G$28,IF($C47="PF",('Proj 2018'!K47-AgeAdj!G$31)/AgeAdj!G$32,IF($C47="C",('Proj 2018'!K47-AgeAdj!G$35)/AgeAdj!G$36,"BAD")))))</f>
        <v>0.20593560459075541</v>
      </c>
      <c r="L47" s="17">
        <f>IF($C47="PG",('Proj 2018'!L47-AgeAdj!H$19)/AgeAdj!H$20,IF($C47="SG",('Proj 2018'!L47-AgeAdj!H$23)/AgeAdj!H$24,IF($C47="SF",('Proj 2018'!L47-AgeAdj!H$27)/AgeAdj!H$28,IF($C47="PF",('Proj 2018'!L47-AgeAdj!H$31)/AgeAdj!H$32,IF($C47="C",('Proj 2018'!L47-AgeAdj!H$35)/AgeAdj!H$36,"BAD")))))</f>
        <v>-1.3896368775555188</v>
      </c>
      <c r="M47" s="10">
        <f>IF($C47="PG",('Proj 2018'!M47-AgeAdj!I$19)/AgeAdj!I$20,IF($C47="SG",('Proj 2018'!M47-AgeAdj!I$23)/AgeAdj!I$24,IF($C47="SF",('Proj 2018'!M47-AgeAdj!I$27)/AgeAdj!I$28,IF($C47="PF",('Proj 2018'!M47-AgeAdj!I$31)/AgeAdj!I$32,IF($C47="C",('Proj 2018'!M47-AgeAdj!I$35)/AgeAdj!I$36,"BAD")))))</f>
        <v>0.6082950672532772</v>
      </c>
      <c r="N47" s="10">
        <f>IF($C47="PG",('Proj 2018'!N47-AgeAdj!J$19)/AgeAdj!J$20,IF($C47="SG",('Proj 2018'!N47-AgeAdj!J$23)/AgeAdj!J$24,IF($C47="SF",('Proj 2018'!N47-AgeAdj!J$27)/AgeAdj!J$28,IF($C47="PF",('Proj 2018'!N47-AgeAdj!J$31)/AgeAdj!J$32,IF($C47="C",('Proj 2018'!N47-AgeAdj!J$35)/AgeAdj!J$36,"BAD")))))</f>
        <v>-0.22065775132813373</v>
      </c>
      <c r="O47" s="10">
        <f>IF($C47="PG",('Proj 2018'!O47-AgeAdj!K$19)/AgeAdj!K$20,IF($C47="SG",('Proj 2018'!O47-AgeAdj!K$23)/AgeAdj!K$24,IF($C47="SF",('Proj 2018'!O47-AgeAdj!K$27)/AgeAdj!K$28,IF($C47="PF",('Proj 2018'!O47-AgeAdj!K$31)/AgeAdj!K$32,IF($C47="C",('Proj 2018'!O47-AgeAdj!K$35)/AgeAdj!K$36,"BAD")))))</f>
        <v>-5.2993794897065488E-2</v>
      </c>
      <c r="P47" s="10">
        <f>IF($C47="PG",('Proj 2018'!P47-AgeAdj!L$19)/AgeAdj!L$20,IF($C47="SG",('Proj 2018'!P47-AgeAdj!L$23)/AgeAdj!L$24,IF($C47="SF",('Proj 2018'!P47-AgeAdj!L$27)/AgeAdj!L$28,IF($C47="PF",('Proj 2018'!P47-AgeAdj!L$31)/AgeAdj!L$32,IF($C47="C",('Proj 2018'!P47-AgeAdj!L$35)/AgeAdj!L$36,"BAD")))))</f>
        <v>0.67923479361370798</v>
      </c>
      <c r="Q47" s="10">
        <f>-IF($C47="PG",('Proj 2018'!Q47-AgeAdj!M$19)/AgeAdj!M$20,IF($C47="SG",('Proj 2018'!Q47-AgeAdj!M$23)/AgeAdj!M$24,IF($C47="SF",('Proj 2018'!Q47-AgeAdj!M$27)/AgeAdj!M$28,IF($C47="PF",('Proj 2018'!Q47-AgeAdj!M$31)/AgeAdj!M$32,IF($C47="C",('Proj 2018'!Q47-AgeAdj!M$35)/AgeAdj!M$36,"BAD")))))</f>
        <v>-0.22186197134685609</v>
      </c>
      <c r="R47" s="10">
        <f>IF($C47="PG",('Proj 2018'!R47-AgeAdj!N$19)/AgeAdj!N$20,IF($C47="SG",('Proj 2018'!R47-AgeAdj!N$23)/AgeAdj!N$24,IF($C47="SF",('Proj 2018'!R47-AgeAdj!N$27)/AgeAdj!N$28,IF($C47="PF",('Proj 2018'!R47-AgeAdj!N$31)/AgeAdj!N$32,IF($C47="C",('Proj 2018'!R47-AgeAdj!N$35)/AgeAdj!N$36,"BAD")))))</f>
        <v>0.61322614639323592</v>
      </c>
      <c r="S47" s="10">
        <f t="shared" si="0"/>
        <v>1.2779515627119147</v>
      </c>
      <c r="U47" s="10">
        <f>3*'Proj 2018'!$K47/(819)</f>
        <v>0.77094017094017075</v>
      </c>
      <c r="V47" s="10">
        <f t="shared" si="1"/>
        <v>-1.0713268919274168</v>
      </c>
      <c r="W47" s="10">
        <f>(2*'Proj 36 2018'!G47)/24.9</f>
        <v>1.0522088353413654</v>
      </c>
      <c r="X47" s="10">
        <f t="shared" si="2"/>
        <v>1.7034874330258807</v>
      </c>
    </row>
    <row r="48" spans="1:24" x14ac:dyDescent="0.25">
      <c r="A48" s="13" t="s">
        <v>611</v>
      </c>
      <c r="B48" s="13" t="s">
        <v>130</v>
      </c>
      <c r="C48" s="13" t="s">
        <v>52</v>
      </c>
      <c r="D48" s="3">
        <f>VLOOKUP(B48, Table1[[Player]:['#NAME?]], 3, FALSE)+1</f>
        <v>31</v>
      </c>
      <c r="F48" s="10">
        <f>IF($C48="PG",('Proj 2018'!F48-AgeAdj!B$19)/AgeAdj!B$20,IF($C48="SG",('Proj 2018'!F48-AgeAdj!B$23)/AgeAdj!B$24,IF($C48="SF",('Proj 2018'!F48-AgeAdj!B$27)/AgeAdj!B$28,IF($C48="PF",('Proj 2018'!F48-AgeAdj!B$31)/AgeAdj!B$32,IF($C48="C",('Proj 2018'!F48-AgeAdj!B$35)/AgeAdj!B$36,"BAD")))))</f>
        <v>-0.58468161390196893</v>
      </c>
      <c r="G48" s="10">
        <f>IF($C48="PG",('Proj 2018'!G48-AgeAdj!C$19)/AgeAdj!C$20,IF($C48="SG",('Proj 2018'!G48-AgeAdj!C$23)/AgeAdj!C$24,IF($C48="SF",('Proj 2018'!G48-AgeAdj!C$27)/AgeAdj!C$28,IF($C48="PF",('Proj 2018'!G48-AgeAdj!C$31)/AgeAdj!C$32,IF($C48="C",('Proj 2018'!G48-AgeAdj!C$35)/AgeAdj!C$36,"BAD")))))</f>
        <v>-0.50170539950778936</v>
      </c>
      <c r="H48" s="10">
        <f>IF($C48="PG",('Proj 2018'!H48-AgeAdj!D$19)/AgeAdj!D$20,IF($C48="SG",('Proj 2018'!H48-AgeAdj!D$23)/AgeAdj!D$24,IF($C48="SF",('Proj 2018'!H48-AgeAdj!D$27)/AgeAdj!D$28,IF($C48="PF",('Proj 2018'!H48-AgeAdj!D$31)/AgeAdj!D$32,IF($C48="C",('Proj 2018'!H48-AgeAdj!D$35)/AgeAdj!D$36,"BAD")))))</f>
        <v>-0.83814563005395759</v>
      </c>
      <c r="I48" s="10">
        <f>IF($C48="PG",('Proj 2018'!I48-AgeAdj!E$19)/AgeAdj!E$20,IF($C48="SG",('Proj 2018'!I48-AgeAdj!E$23)/AgeAdj!E$24,IF($C48="SF",('Proj 2018'!I48-AgeAdj!E$27)/AgeAdj!E$28,IF($C48="PF",('Proj 2018'!I48-AgeAdj!E$31)/AgeAdj!E$32,IF($C48="C",('Proj 2018'!I48-AgeAdj!E$35)/AgeAdj!E$36,"BAD")))))</f>
        <v>0.23942739893200418</v>
      </c>
      <c r="J48" s="10">
        <f>IF($C48="PG",('Proj 2018'!J48-AgeAdj!F$19)/AgeAdj!F$20,IF($C48="SG",('Proj 2018'!J48-AgeAdj!F$23)/AgeAdj!F$24,IF($C48="SF",('Proj 2018'!J48-AgeAdj!F$27)/AgeAdj!F$28,IF($C48="PF",('Proj 2018'!J48-AgeAdj!F$31)/AgeAdj!F$32,IF($C48="C",('Proj 2018'!J48-AgeAdj!F$35)/AgeAdj!F$36,"BAD")))))</f>
        <v>-0.49258474315351247</v>
      </c>
      <c r="K48" s="10">
        <f>IF($C48="PG",('Proj 2018'!K48-AgeAdj!G$19)/AgeAdj!G$20,IF($C48="SG",('Proj 2018'!K48-AgeAdj!G$23)/AgeAdj!G$24,IF($C48="SF",('Proj 2018'!K48-AgeAdj!G$27)/AgeAdj!G$28,IF($C48="PF",('Proj 2018'!K48-AgeAdj!G$31)/AgeAdj!G$32,IF($C48="C",('Proj 2018'!K48-AgeAdj!G$35)/AgeAdj!G$36,"BAD")))))</f>
        <v>-0.51666641429077664</v>
      </c>
      <c r="L48" s="17">
        <f>IF($C48="PG",('Proj 2018'!L48-AgeAdj!H$19)/AgeAdj!H$20,IF($C48="SG",('Proj 2018'!L48-AgeAdj!H$23)/AgeAdj!H$24,IF($C48="SF",('Proj 2018'!L48-AgeAdj!H$27)/AgeAdj!H$28,IF($C48="PF",('Proj 2018'!L48-AgeAdj!H$31)/AgeAdj!H$32,IF($C48="C",('Proj 2018'!L48-AgeAdj!H$35)/AgeAdj!H$36,"BAD")))))</f>
        <v>3.6490637537872801E-2</v>
      </c>
      <c r="M48" s="10">
        <f>IF($C48="PG",('Proj 2018'!M48-AgeAdj!I$19)/AgeAdj!I$20,IF($C48="SG",('Proj 2018'!M48-AgeAdj!I$23)/AgeAdj!I$24,IF($C48="SF",('Proj 2018'!M48-AgeAdj!I$27)/AgeAdj!I$28,IF($C48="PF",('Proj 2018'!M48-AgeAdj!I$31)/AgeAdj!I$32,IF($C48="C",('Proj 2018'!M48-AgeAdj!I$35)/AgeAdj!I$36,"BAD")))))</f>
        <v>-0.52065536879473973</v>
      </c>
      <c r="N48" s="10">
        <f>IF($C48="PG",('Proj 2018'!N48-AgeAdj!J$19)/AgeAdj!J$20,IF($C48="SG",('Proj 2018'!N48-AgeAdj!J$23)/AgeAdj!J$24,IF($C48="SF",('Proj 2018'!N48-AgeAdj!J$27)/AgeAdj!J$28,IF($C48="PF",('Proj 2018'!N48-AgeAdj!J$31)/AgeAdj!J$32,IF($C48="C",('Proj 2018'!N48-AgeAdj!J$35)/AgeAdj!J$36,"BAD")))))</f>
        <v>-0.68349285850776931</v>
      </c>
      <c r="O48" s="10">
        <f>IF($C48="PG",('Proj 2018'!O48-AgeAdj!K$19)/AgeAdj!K$20,IF($C48="SG",('Proj 2018'!O48-AgeAdj!K$23)/AgeAdj!K$24,IF($C48="SF",('Proj 2018'!O48-AgeAdj!K$27)/AgeAdj!K$28,IF($C48="PF",('Proj 2018'!O48-AgeAdj!K$31)/AgeAdj!K$32,IF($C48="C",('Proj 2018'!O48-AgeAdj!K$35)/AgeAdj!K$36,"BAD")))))</f>
        <v>-2.3853903507967542E-2</v>
      </c>
      <c r="P48" s="10">
        <f>IF($C48="PG",('Proj 2018'!P48-AgeAdj!L$19)/AgeAdj!L$20,IF($C48="SG",('Proj 2018'!P48-AgeAdj!L$23)/AgeAdj!L$24,IF($C48="SF",('Proj 2018'!P48-AgeAdj!L$27)/AgeAdj!L$28,IF($C48="PF",('Proj 2018'!P48-AgeAdj!L$31)/AgeAdj!L$32,IF($C48="C",('Proj 2018'!P48-AgeAdj!L$35)/AgeAdj!L$36,"BAD")))))</f>
        <v>-0.40121545928240232</v>
      </c>
      <c r="Q48" s="10">
        <f>-IF($C48="PG",('Proj 2018'!Q48-AgeAdj!M$19)/AgeAdj!M$20,IF($C48="SG",('Proj 2018'!Q48-AgeAdj!M$23)/AgeAdj!M$24,IF($C48="SF",('Proj 2018'!Q48-AgeAdj!M$27)/AgeAdj!M$28,IF($C48="PF",('Proj 2018'!Q48-AgeAdj!M$31)/AgeAdj!M$32,IF($C48="C",('Proj 2018'!Q48-AgeAdj!M$35)/AgeAdj!M$36,"BAD")))))</f>
        <v>0.74274142223546158</v>
      </c>
      <c r="R48" s="10">
        <f>IF($C48="PG",('Proj 2018'!R48-AgeAdj!N$19)/AgeAdj!N$20,IF($C48="SG",('Proj 2018'!R48-AgeAdj!N$23)/AgeAdj!N$24,IF($C48="SF",('Proj 2018'!R48-AgeAdj!N$27)/AgeAdj!N$28,IF($C48="PF",('Proj 2018'!R48-AgeAdj!N$31)/AgeAdj!N$32,IF($C48="C",('Proj 2018'!R48-AgeAdj!N$35)/AgeAdj!N$36,"BAD")))))</f>
        <v>-0.51260018204327396</v>
      </c>
      <c r="S48" s="10">
        <f t="shared" si="0"/>
        <v>-2.0696623541260122</v>
      </c>
      <c r="U48" s="10">
        <f>3*'Proj 2018'!$K48/(819)</f>
        <v>0.33487993487993495</v>
      </c>
      <c r="V48" s="10">
        <f t="shared" si="1"/>
        <v>1.2219982322410153E-2</v>
      </c>
      <c r="W48" s="10">
        <f>(2*'Proj 36 2018'!G48)/24.9</f>
        <v>0.84337349397590367</v>
      </c>
      <c r="X48" s="10">
        <f t="shared" si="2"/>
        <v>-0.70686980847924141</v>
      </c>
    </row>
    <row r="49" spans="1:24" x14ac:dyDescent="0.25">
      <c r="A49" s="14" t="s">
        <v>958</v>
      </c>
      <c r="B49" s="14" t="s">
        <v>131</v>
      </c>
      <c r="C49" s="14" t="s">
        <v>52</v>
      </c>
      <c r="D49" s="3">
        <f>VLOOKUP(B49, Table1[[Player]:['#NAME?]], 3, FALSE)+1</f>
        <v>41</v>
      </c>
      <c r="F49" s="10">
        <f>IF($C49="PG",('Proj 2018'!F49-AgeAdj!B$19)/AgeAdj!B$20,IF($C49="SG",('Proj 2018'!F49-AgeAdj!B$23)/AgeAdj!B$24,IF($C49="SF",('Proj 2018'!F49-AgeAdj!B$27)/AgeAdj!B$28,IF($C49="PF",('Proj 2018'!F49-AgeAdj!B$31)/AgeAdj!B$32,IF($C49="C",('Proj 2018'!F49-AgeAdj!B$35)/AgeAdj!B$36,"BAD")))))</f>
        <v>-0.72721078755508273</v>
      </c>
      <c r="G49" s="10">
        <f>IF($C49="PG",('Proj 2018'!G49-AgeAdj!C$19)/AgeAdj!C$20,IF($C49="SG",('Proj 2018'!G49-AgeAdj!C$23)/AgeAdj!C$24,IF($C49="SF",('Proj 2018'!G49-AgeAdj!C$27)/AgeAdj!C$28,IF($C49="PF",('Proj 2018'!G49-AgeAdj!C$31)/AgeAdj!C$32,IF($C49="C",('Proj 2018'!G49-AgeAdj!C$35)/AgeAdj!C$36,"BAD")))))</f>
        <v>-0.67131639798605813</v>
      </c>
      <c r="H49" s="10">
        <f>IF($C49="PG",('Proj 2018'!H49-AgeAdj!D$19)/AgeAdj!D$20,IF($C49="SG",('Proj 2018'!H49-AgeAdj!D$23)/AgeAdj!D$24,IF($C49="SF",('Proj 2018'!H49-AgeAdj!D$27)/AgeAdj!D$28,IF($C49="PF",('Proj 2018'!H49-AgeAdj!D$31)/AgeAdj!D$32,IF($C49="C",('Proj 2018'!H49-AgeAdj!D$35)/AgeAdj!D$36,"BAD")))))</f>
        <v>-0.96377083978533484</v>
      </c>
      <c r="I49" s="10">
        <f>IF($C49="PG",('Proj 2018'!I49-AgeAdj!E$19)/AgeAdj!E$20,IF($C49="SG",('Proj 2018'!I49-AgeAdj!E$23)/AgeAdj!E$24,IF($C49="SF",('Proj 2018'!I49-AgeAdj!E$27)/AgeAdj!E$28,IF($C49="PF",('Proj 2018'!I49-AgeAdj!E$31)/AgeAdj!E$32,IF($C49="C",('Proj 2018'!I49-AgeAdj!E$35)/AgeAdj!E$36,"BAD")))))</f>
        <v>0.18695174068823647</v>
      </c>
      <c r="J49" s="10">
        <f>IF($C49="PG",('Proj 2018'!J49-AgeAdj!F$19)/AgeAdj!F$20,IF($C49="SG",('Proj 2018'!J49-AgeAdj!F$23)/AgeAdj!F$24,IF($C49="SF",('Proj 2018'!J49-AgeAdj!F$27)/AgeAdj!F$28,IF($C49="PF",('Proj 2018'!J49-AgeAdj!F$31)/AgeAdj!F$32,IF($C49="C",('Proj 2018'!J49-AgeAdj!F$35)/AgeAdj!F$36,"BAD")))))</f>
        <v>-0.50316768353954344</v>
      </c>
      <c r="K49" s="10">
        <f>IF($C49="PG",('Proj 2018'!K49-AgeAdj!G$19)/AgeAdj!G$20,IF($C49="SG",('Proj 2018'!K49-AgeAdj!G$23)/AgeAdj!G$24,IF($C49="SF",('Proj 2018'!K49-AgeAdj!G$27)/AgeAdj!G$28,IF($C49="PF",('Proj 2018'!K49-AgeAdj!G$31)/AgeAdj!G$32,IF($C49="C",('Proj 2018'!K49-AgeAdj!G$35)/AgeAdj!G$36,"BAD")))))</f>
        <v>-0.5356403299570619</v>
      </c>
      <c r="L49" s="17">
        <f>IF($C49="PG",('Proj 2018'!L49-AgeAdj!H$19)/AgeAdj!H$20,IF($C49="SG",('Proj 2018'!L49-AgeAdj!H$23)/AgeAdj!H$24,IF($C49="SF",('Proj 2018'!L49-AgeAdj!H$27)/AgeAdj!H$28,IF($C49="PF",('Proj 2018'!L49-AgeAdj!H$31)/AgeAdj!H$32,IF($C49="C",('Proj 2018'!L49-AgeAdj!H$35)/AgeAdj!H$36,"BAD")))))</f>
        <v>7.9227420239886256E-2</v>
      </c>
      <c r="M49" s="10">
        <f>IF($C49="PG",('Proj 2018'!M49-AgeAdj!I$19)/AgeAdj!I$20,IF($C49="SG",('Proj 2018'!M49-AgeAdj!I$23)/AgeAdj!I$24,IF($C49="SF",('Proj 2018'!M49-AgeAdj!I$27)/AgeAdj!I$28,IF($C49="PF",('Proj 2018'!M49-AgeAdj!I$31)/AgeAdj!I$32,IF($C49="C",('Proj 2018'!M49-AgeAdj!I$35)/AgeAdj!I$36,"BAD")))))</f>
        <v>-0.84515867442202919</v>
      </c>
      <c r="N49" s="10">
        <f>IF($C49="PG",('Proj 2018'!N49-AgeAdj!J$19)/AgeAdj!J$20,IF($C49="SG",('Proj 2018'!N49-AgeAdj!J$23)/AgeAdj!J$24,IF($C49="SF",('Proj 2018'!N49-AgeAdj!J$27)/AgeAdj!J$28,IF($C49="PF",('Proj 2018'!N49-AgeAdj!J$31)/AgeAdj!J$32,IF($C49="C",('Proj 2018'!N49-AgeAdj!J$35)/AgeAdj!J$36,"BAD")))))</f>
        <v>-0.269128971368363</v>
      </c>
      <c r="O49" s="10">
        <f>IF($C49="PG",('Proj 2018'!O49-AgeAdj!K$19)/AgeAdj!K$20,IF($C49="SG",('Proj 2018'!O49-AgeAdj!K$23)/AgeAdj!K$24,IF($C49="SF",('Proj 2018'!O49-AgeAdj!K$27)/AgeAdj!K$28,IF($C49="PF",('Proj 2018'!O49-AgeAdj!K$31)/AgeAdj!K$32,IF($C49="C",('Proj 2018'!O49-AgeAdj!K$35)/AgeAdj!K$36,"BAD")))))</f>
        <v>-0.47640557205050416</v>
      </c>
      <c r="P49" s="10">
        <f>IF($C49="PG",('Proj 2018'!P49-AgeAdj!L$19)/AgeAdj!L$20,IF($C49="SG",('Proj 2018'!P49-AgeAdj!L$23)/AgeAdj!L$24,IF($C49="SF",('Proj 2018'!P49-AgeAdj!L$27)/AgeAdj!L$28,IF($C49="PF",('Proj 2018'!P49-AgeAdj!L$31)/AgeAdj!L$32,IF($C49="C",('Proj 2018'!P49-AgeAdj!L$35)/AgeAdj!L$36,"BAD")))))</f>
        <v>-0.16260973009733048</v>
      </c>
      <c r="Q49" s="10">
        <f>-IF($C49="PG",('Proj 2018'!Q49-AgeAdj!M$19)/AgeAdj!M$20,IF($C49="SG",('Proj 2018'!Q49-AgeAdj!M$23)/AgeAdj!M$24,IF($C49="SF",('Proj 2018'!Q49-AgeAdj!M$27)/AgeAdj!M$28,IF($C49="PF",('Proj 2018'!Q49-AgeAdj!M$31)/AgeAdj!M$32,IF($C49="C",('Proj 2018'!Q49-AgeAdj!M$35)/AgeAdj!M$36,"BAD")))))</f>
        <v>0.79562979825796454</v>
      </c>
      <c r="R49" s="10">
        <f>IF($C49="PG",('Proj 2018'!R49-AgeAdj!N$19)/AgeAdj!N$20,IF($C49="SG",('Proj 2018'!R49-AgeAdj!N$23)/AgeAdj!N$24,IF($C49="SF",('Proj 2018'!R49-AgeAdj!N$27)/AgeAdj!N$28,IF($C49="PF",('Proj 2018'!R49-AgeAdj!N$31)/AgeAdj!N$32,IF($C49="C",('Proj 2018'!R49-AgeAdj!N$35)/AgeAdj!N$36,"BAD")))))</f>
        <v>-0.62808807475411166</v>
      </c>
      <c r="S49" s="10">
        <f t="shared" si="0"/>
        <v>-2.4445595574904218</v>
      </c>
      <c r="U49" s="10">
        <f>3*'Proj 2018'!$K49/(819)</f>
        <v>0.32435897435897432</v>
      </c>
      <c r="V49" s="10">
        <f t="shared" si="1"/>
        <v>2.5698124770116949E-2</v>
      </c>
      <c r="W49" s="10">
        <f>(2*'Proj 36 2018'!G49)/24.9</f>
        <v>0.78714859437751017</v>
      </c>
      <c r="X49" s="10">
        <f t="shared" si="2"/>
        <v>-0.75863086183905892</v>
      </c>
    </row>
    <row r="50" spans="1:24" x14ac:dyDescent="0.25">
      <c r="A50" s="13" t="s">
        <v>643</v>
      </c>
      <c r="B50" s="13" t="s">
        <v>132</v>
      </c>
      <c r="C50" s="13" t="s">
        <v>73</v>
      </c>
      <c r="D50" s="3">
        <f>VLOOKUP(B50, Table1[[Player]:['#NAME?]], 3, FALSE)+1</f>
        <v>26</v>
      </c>
      <c r="F50" s="10">
        <f>IF($C50="PG",('Proj 2018'!F50-AgeAdj!B$19)/AgeAdj!B$20,IF($C50="SG",('Proj 2018'!F50-AgeAdj!B$23)/AgeAdj!B$24,IF($C50="SF",('Proj 2018'!F50-AgeAdj!B$27)/AgeAdj!B$28,IF($C50="PF",('Proj 2018'!F50-AgeAdj!B$31)/AgeAdj!B$32,IF($C50="C",('Proj 2018'!F50-AgeAdj!B$35)/AgeAdj!B$36,"BAD")))))</f>
        <v>-0.9516789618276803</v>
      </c>
      <c r="G50" s="10">
        <f>IF($C50="PG",('Proj 2018'!G50-AgeAdj!C$19)/AgeAdj!C$20,IF($C50="SG",('Proj 2018'!G50-AgeAdj!C$23)/AgeAdj!C$24,IF($C50="SF",('Proj 2018'!G50-AgeAdj!C$27)/AgeAdj!C$28,IF($C50="PF",('Proj 2018'!G50-AgeAdj!C$31)/AgeAdj!C$32,IF($C50="C",('Proj 2018'!G50-AgeAdj!C$35)/AgeAdj!C$36,"BAD")))))</f>
        <v>-0.86593782637280625</v>
      </c>
      <c r="H50" s="10">
        <f>IF($C50="PG",('Proj 2018'!H50-AgeAdj!D$19)/AgeAdj!D$20,IF($C50="SG",('Proj 2018'!H50-AgeAdj!D$23)/AgeAdj!D$24,IF($C50="SF",('Proj 2018'!H50-AgeAdj!D$27)/AgeAdj!D$28,IF($C50="PF",('Proj 2018'!H50-AgeAdj!D$31)/AgeAdj!D$32,IF($C50="C",('Proj 2018'!H50-AgeAdj!D$35)/AgeAdj!D$36,"BAD")))))</f>
        <v>-1.6571586018554869</v>
      </c>
      <c r="I50" s="10">
        <f>IF($C50="PG",('Proj 2018'!I50-AgeAdj!E$19)/AgeAdj!E$20,IF($C50="SG",('Proj 2018'!I50-AgeAdj!E$23)/AgeAdj!E$24,IF($C50="SF",('Proj 2018'!I50-AgeAdj!E$27)/AgeAdj!E$28,IF($C50="PF",('Proj 2018'!I50-AgeAdj!E$31)/AgeAdj!E$32,IF($C50="C",('Proj 2018'!I50-AgeAdj!E$35)/AgeAdj!E$36,"BAD")))))</f>
        <v>-1.0242439066195956</v>
      </c>
      <c r="J50" s="10">
        <f>IF($C50="PG",('Proj 2018'!J50-AgeAdj!F$19)/AgeAdj!F$20,IF($C50="SG",('Proj 2018'!J50-AgeAdj!F$23)/AgeAdj!F$24,IF($C50="SF",('Proj 2018'!J50-AgeAdj!F$27)/AgeAdj!F$28,IF($C50="PF",('Proj 2018'!J50-AgeAdj!F$31)/AgeAdj!F$32,IF($C50="C",('Proj 2018'!J50-AgeAdj!F$35)/AgeAdj!F$36,"BAD")))))</f>
        <v>-0.66957865152991047</v>
      </c>
      <c r="K50" s="10">
        <f>IF($C50="PG",('Proj 2018'!K50-AgeAdj!G$19)/AgeAdj!G$20,IF($C50="SG",('Proj 2018'!K50-AgeAdj!G$23)/AgeAdj!G$24,IF($C50="SF",('Proj 2018'!K50-AgeAdj!G$27)/AgeAdj!G$28,IF($C50="PF",('Proj 2018'!K50-AgeAdj!G$31)/AgeAdj!G$32,IF($C50="C",('Proj 2018'!K50-AgeAdj!G$35)/AgeAdj!G$36,"BAD")))))</f>
        <v>-0.65158361044400981</v>
      </c>
      <c r="L50" s="17">
        <f>IF($C50="PG",('Proj 2018'!L50-AgeAdj!H$19)/AgeAdj!H$20,IF($C50="SG",('Proj 2018'!L50-AgeAdj!H$23)/AgeAdj!H$24,IF($C50="SF",('Proj 2018'!L50-AgeAdj!H$27)/AgeAdj!H$28,IF($C50="PF",('Proj 2018'!L50-AgeAdj!H$31)/AgeAdj!H$32,IF($C50="C",('Proj 2018'!L50-AgeAdj!H$35)/AgeAdj!H$36,"BAD")))))</f>
        <v>-0.75909107354494432</v>
      </c>
      <c r="M50" s="10">
        <f>IF($C50="PG",('Proj 2018'!M50-AgeAdj!I$19)/AgeAdj!I$20,IF($C50="SG",('Proj 2018'!M50-AgeAdj!I$23)/AgeAdj!I$24,IF($C50="SF",('Proj 2018'!M50-AgeAdj!I$27)/AgeAdj!I$28,IF($C50="PF",('Proj 2018'!M50-AgeAdj!I$31)/AgeAdj!I$32,IF($C50="C",('Proj 2018'!M50-AgeAdj!I$35)/AgeAdj!I$36,"BAD")))))</f>
        <v>-0.31460472488745134</v>
      </c>
      <c r="N50" s="10">
        <f>IF($C50="PG",('Proj 2018'!N50-AgeAdj!J$19)/AgeAdj!J$20,IF($C50="SG",('Proj 2018'!N50-AgeAdj!J$23)/AgeAdj!J$24,IF($C50="SF",('Proj 2018'!N50-AgeAdj!J$27)/AgeAdj!J$28,IF($C50="PF",('Proj 2018'!N50-AgeAdj!J$31)/AgeAdj!J$32,IF($C50="C",('Proj 2018'!N50-AgeAdj!J$35)/AgeAdj!J$36,"BAD")))))</f>
        <v>-0.98244119157895393</v>
      </c>
      <c r="O50" s="10">
        <f>IF($C50="PG",('Proj 2018'!O50-AgeAdj!K$19)/AgeAdj!K$20,IF($C50="SG",('Proj 2018'!O50-AgeAdj!K$23)/AgeAdj!K$24,IF($C50="SF",('Proj 2018'!O50-AgeAdj!K$27)/AgeAdj!K$28,IF($C50="PF",('Proj 2018'!O50-AgeAdj!K$31)/AgeAdj!K$32,IF($C50="C",('Proj 2018'!O50-AgeAdj!K$35)/AgeAdj!K$36,"BAD")))))</f>
        <v>-0.72707837447594159</v>
      </c>
      <c r="P50" s="10">
        <f>IF($C50="PG",('Proj 2018'!P50-AgeAdj!L$19)/AgeAdj!L$20,IF($C50="SG",('Proj 2018'!P50-AgeAdj!L$23)/AgeAdj!L$24,IF($C50="SF",('Proj 2018'!P50-AgeAdj!L$27)/AgeAdj!L$28,IF($C50="PF",('Proj 2018'!P50-AgeAdj!L$31)/AgeAdj!L$32,IF($C50="C",('Proj 2018'!P50-AgeAdj!L$35)/AgeAdj!L$36,"BAD")))))</f>
        <v>0.89191084898607065</v>
      </c>
      <c r="Q50" s="10">
        <f>-IF($C50="PG",('Proj 2018'!Q50-AgeAdj!M$19)/AgeAdj!M$20,IF($C50="SG",('Proj 2018'!Q50-AgeAdj!M$23)/AgeAdj!M$24,IF($C50="SF",('Proj 2018'!Q50-AgeAdj!M$27)/AgeAdj!M$28,IF($C50="PF",('Proj 2018'!Q50-AgeAdj!M$31)/AgeAdj!M$32,IF($C50="C",('Proj 2018'!Q50-AgeAdj!M$35)/AgeAdj!M$36,"BAD")))))</f>
        <v>0.69116596399285657</v>
      </c>
      <c r="R50" s="10">
        <f>IF($C50="PG",('Proj 2018'!R50-AgeAdj!N$19)/AgeAdj!N$20,IF($C50="SG",('Proj 2018'!R50-AgeAdj!N$23)/AgeAdj!N$24,IF($C50="SF",('Proj 2018'!R50-AgeAdj!N$27)/AgeAdj!N$28,IF($C50="PF",('Proj 2018'!R50-AgeAdj!N$31)/AgeAdj!N$32,IF($C50="C",('Proj 2018'!R50-AgeAdj!N$35)/AgeAdj!N$36,"BAD")))))</f>
        <v>-0.93581615801781348</v>
      </c>
      <c r="S50" s="10">
        <f t="shared" si="0"/>
        <v>-4.3679930987094515</v>
      </c>
      <c r="U50" s="10">
        <f>3*'Proj 2018'!$K50/(819)</f>
        <v>0.32905982905982906</v>
      </c>
      <c r="V50" s="10">
        <f t="shared" si="1"/>
        <v>-0.24978637890154151</v>
      </c>
      <c r="W50" s="10">
        <f>(2*'Proj 36 2018'!G50)/24.9</f>
        <v>1.0441767068273093</v>
      </c>
      <c r="X50" s="10">
        <f t="shared" si="2"/>
        <v>-1.7303664115760107</v>
      </c>
    </row>
    <row r="51" spans="1:24" x14ac:dyDescent="0.25">
      <c r="A51" s="14" t="s">
        <v>729</v>
      </c>
      <c r="B51" s="14" t="s">
        <v>133</v>
      </c>
      <c r="C51" s="14" t="s">
        <v>52</v>
      </c>
      <c r="D51" s="3">
        <f>VLOOKUP(B51, Table1[[Player]:['#NAME?]], 3, FALSE)+1</f>
        <v>29</v>
      </c>
      <c r="F51" s="10">
        <f>IF($C51="PG",('Proj 2018'!F51-AgeAdj!B$19)/AgeAdj!B$20,IF($C51="SG",('Proj 2018'!F51-AgeAdj!B$23)/AgeAdj!B$24,IF($C51="SF",('Proj 2018'!F51-AgeAdj!B$27)/AgeAdj!B$28,IF($C51="PF",('Proj 2018'!F51-AgeAdj!B$31)/AgeAdj!B$32,IF($C51="C",('Proj 2018'!F51-AgeAdj!B$35)/AgeAdj!B$36,"BAD")))))</f>
        <v>-0.99327173987678674</v>
      </c>
      <c r="G51" s="10">
        <f>IF($C51="PG",('Proj 2018'!G51-AgeAdj!C$19)/AgeAdj!C$20,IF($C51="SG",('Proj 2018'!G51-AgeAdj!C$23)/AgeAdj!C$24,IF($C51="SF",('Proj 2018'!G51-AgeAdj!C$27)/AgeAdj!C$28,IF($C51="PF",('Proj 2018'!G51-AgeAdj!C$31)/AgeAdj!C$32,IF($C51="C",('Proj 2018'!G51-AgeAdj!C$35)/AgeAdj!C$36,"BAD")))))</f>
        <v>-1.1121517599259065</v>
      </c>
      <c r="H51" s="10">
        <f>IF($C51="PG",('Proj 2018'!H51-AgeAdj!D$19)/AgeAdj!D$20,IF($C51="SG",('Proj 2018'!H51-AgeAdj!D$23)/AgeAdj!D$24,IF($C51="SF",('Proj 2018'!H51-AgeAdj!D$27)/AgeAdj!D$28,IF($C51="PF",('Proj 2018'!H51-AgeAdj!D$31)/AgeAdj!D$32,IF($C51="C",('Proj 2018'!H51-AgeAdj!D$35)/AgeAdj!D$36,"BAD")))))</f>
        <v>0.62748181681210768</v>
      </c>
      <c r="I51" s="10">
        <f>IF($C51="PG",('Proj 2018'!I51-AgeAdj!E$19)/AgeAdj!E$20,IF($C51="SG",('Proj 2018'!I51-AgeAdj!E$23)/AgeAdj!E$24,IF($C51="SF",('Proj 2018'!I51-AgeAdj!E$27)/AgeAdj!E$28,IF($C51="PF",('Proj 2018'!I51-AgeAdj!E$31)/AgeAdj!E$32,IF($C51="C",('Proj 2018'!I51-AgeAdj!E$35)/AgeAdj!E$36,"BAD")))))</f>
        <v>-1.1467477811696016</v>
      </c>
      <c r="J51" s="10">
        <f>IF($C51="PG",('Proj 2018'!J51-AgeAdj!F$19)/AgeAdj!F$20,IF($C51="SG",('Proj 2018'!J51-AgeAdj!F$23)/AgeAdj!F$24,IF($C51="SF",('Proj 2018'!J51-AgeAdj!F$27)/AgeAdj!F$28,IF($C51="PF",('Proj 2018'!J51-AgeAdj!F$31)/AgeAdj!F$32,IF($C51="C",('Proj 2018'!J51-AgeAdj!F$35)/AgeAdj!F$36,"BAD")))))</f>
        <v>-0.85712768140952378</v>
      </c>
      <c r="K51" s="10">
        <f>IF($C51="PG",('Proj 2018'!K51-AgeAdj!G$19)/AgeAdj!G$20,IF($C51="SG",('Proj 2018'!K51-AgeAdj!G$23)/AgeAdj!G$24,IF($C51="SF",('Proj 2018'!K51-AgeAdj!G$27)/AgeAdj!G$28,IF($C51="PF",('Proj 2018'!K51-AgeAdj!G$31)/AgeAdj!G$32,IF($C51="C",('Proj 2018'!K51-AgeAdj!G$35)/AgeAdj!G$36,"BAD")))))</f>
        <v>-0.86340830058683493</v>
      </c>
      <c r="L51" s="17">
        <f>IF($C51="PG",('Proj 2018'!L51-AgeAdj!H$19)/AgeAdj!H$20,IF($C51="SG",('Proj 2018'!L51-AgeAdj!H$23)/AgeAdj!H$24,IF($C51="SF",('Proj 2018'!L51-AgeAdj!H$27)/AgeAdj!H$28,IF($C51="PF",('Proj 2018'!L51-AgeAdj!H$31)/AgeAdj!H$32,IF($C51="C",('Proj 2018'!L51-AgeAdj!H$35)/AgeAdj!H$36,"BAD")))))</f>
        <v>-1.8332436056752144</v>
      </c>
      <c r="M51" s="10">
        <f>IF($C51="PG",('Proj 2018'!M51-AgeAdj!I$19)/AgeAdj!I$20,IF($C51="SG",('Proj 2018'!M51-AgeAdj!I$23)/AgeAdj!I$24,IF($C51="SF",('Proj 2018'!M51-AgeAdj!I$27)/AgeAdj!I$28,IF($C51="PF",('Proj 2018'!M51-AgeAdj!I$31)/AgeAdj!I$32,IF($C51="C",('Proj 2018'!M51-AgeAdj!I$35)/AgeAdj!I$36,"BAD")))))</f>
        <v>-0.98291625457424525</v>
      </c>
      <c r="N51" s="10">
        <f>IF($C51="PG",('Proj 2018'!N51-AgeAdj!J$19)/AgeAdj!J$20,IF($C51="SG",('Proj 2018'!N51-AgeAdj!J$23)/AgeAdj!J$24,IF($C51="SF",('Proj 2018'!N51-AgeAdj!J$27)/AgeAdj!J$28,IF($C51="PF",('Proj 2018'!N51-AgeAdj!J$31)/AgeAdj!J$32,IF($C51="C",('Proj 2018'!N51-AgeAdj!J$35)/AgeAdj!J$36,"BAD")))))</f>
        <v>-0.74756611888106761</v>
      </c>
      <c r="O51" s="10">
        <f>IF($C51="PG",('Proj 2018'!O51-AgeAdj!K$19)/AgeAdj!K$20,IF($C51="SG",('Proj 2018'!O51-AgeAdj!K$23)/AgeAdj!K$24,IF($C51="SF",('Proj 2018'!O51-AgeAdj!K$27)/AgeAdj!K$28,IF($C51="PF",('Proj 2018'!O51-AgeAdj!K$31)/AgeAdj!K$32,IF($C51="C",('Proj 2018'!O51-AgeAdj!K$35)/AgeAdj!K$36,"BAD")))))</f>
        <v>-0.88501110749076972</v>
      </c>
      <c r="P51" s="10">
        <f>IF($C51="PG",('Proj 2018'!P51-AgeAdj!L$19)/AgeAdj!L$20,IF($C51="SG",('Proj 2018'!P51-AgeAdj!L$23)/AgeAdj!L$24,IF($C51="SF",('Proj 2018'!P51-AgeAdj!L$27)/AgeAdj!L$28,IF($C51="PF",('Proj 2018'!P51-AgeAdj!L$31)/AgeAdj!L$32,IF($C51="C",('Proj 2018'!P51-AgeAdj!L$35)/AgeAdj!L$36,"BAD")))))</f>
        <v>-1.0163070959935148</v>
      </c>
      <c r="Q51" s="10">
        <f>-IF($C51="PG",('Proj 2018'!Q51-AgeAdj!M$19)/AgeAdj!M$20,IF($C51="SG",('Proj 2018'!Q51-AgeAdj!M$23)/AgeAdj!M$24,IF($C51="SF",('Proj 2018'!Q51-AgeAdj!M$27)/AgeAdj!M$28,IF($C51="PF",('Proj 2018'!Q51-AgeAdj!M$31)/AgeAdj!M$32,IF($C51="C",('Proj 2018'!Q51-AgeAdj!M$35)/AgeAdj!M$36,"BAD")))))</f>
        <v>0.78812926493113677</v>
      </c>
      <c r="R51" s="10">
        <f>IF($C51="PG",('Proj 2018'!R51-AgeAdj!N$19)/AgeAdj!N$20,IF($C51="SG",('Proj 2018'!R51-AgeAdj!N$23)/AgeAdj!N$24,IF($C51="SF",('Proj 2018'!R51-AgeAdj!N$27)/AgeAdj!N$28,IF($C51="PF",('Proj 2018'!R51-AgeAdj!N$31)/AgeAdj!N$32,IF($C51="C",('Proj 2018'!R51-AgeAdj!N$35)/AgeAdj!N$36,"BAD")))))</f>
        <v>-1.0313479607613205</v>
      </c>
      <c r="S51" s="10">
        <f t="shared" si="0"/>
        <v>-6.6124279786273066</v>
      </c>
      <c r="U51" s="10">
        <f>3*'Proj 2018'!$K51/(819)</f>
        <v>0.14261294261294263</v>
      </c>
      <c r="V51" s="10">
        <f t="shared" si="1"/>
        <v>-0.26144426513170338</v>
      </c>
      <c r="W51" s="10">
        <f>(2*'Proj 36 2018'!G51)/24.9</f>
        <v>0.73895582329317266</v>
      </c>
      <c r="X51" s="10">
        <f t="shared" si="2"/>
        <v>0.46368134254388677</v>
      </c>
    </row>
    <row r="52" spans="1:24" x14ac:dyDescent="0.25">
      <c r="A52" s="13" t="s">
        <v>956</v>
      </c>
      <c r="B52" s="13" t="s">
        <v>134</v>
      </c>
      <c r="C52" s="13" t="s">
        <v>38</v>
      </c>
      <c r="D52" s="3">
        <f>VLOOKUP(B52, Table1[[Player]:['#NAME?]], 3, FALSE)+1</f>
        <v>24</v>
      </c>
      <c r="F52" s="10">
        <f>IF($C52="PG",('Proj 2018'!F52-AgeAdj!B$19)/AgeAdj!B$20,IF($C52="SG",('Proj 2018'!F52-AgeAdj!B$23)/AgeAdj!B$24,IF($C52="SF",('Proj 2018'!F52-AgeAdj!B$27)/AgeAdj!B$28,IF($C52="PF",('Proj 2018'!F52-AgeAdj!B$31)/AgeAdj!B$32,IF($C52="C",('Proj 2018'!F52-AgeAdj!B$35)/AgeAdj!B$36,"BAD")))))</f>
        <v>0.19767658638020932</v>
      </c>
      <c r="G52" s="10">
        <f>IF($C52="PG",('Proj 2018'!G52-AgeAdj!C$19)/AgeAdj!C$20,IF($C52="SG",('Proj 2018'!G52-AgeAdj!C$23)/AgeAdj!C$24,IF($C52="SF",('Proj 2018'!G52-AgeAdj!C$27)/AgeAdj!C$28,IF($C52="PF",('Proj 2018'!G52-AgeAdj!C$31)/AgeAdj!C$32,IF($C52="C",('Proj 2018'!G52-AgeAdj!C$35)/AgeAdj!C$36,"BAD")))))</f>
        <v>0.17653541334090211</v>
      </c>
      <c r="H52" s="10">
        <f>IF($C52="PG",('Proj 2018'!H52-AgeAdj!D$19)/AgeAdj!D$20,IF($C52="SG",('Proj 2018'!H52-AgeAdj!D$23)/AgeAdj!D$24,IF($C52="SF",('Proj 2018'!H52-AgeAdj!D$27)/AgeAdj!D$28,IF($C52="PF",('Proj 2018'!H52-AgeAdj!D$31)/AgeAdj!D$32,IF($C52="C",('Proj 2018'!H52-AgeAdj!D$35)/AgeAdj!D$36,"BAD")))))</f>
        <v>-0.17275883213199511</v>
      </c>
      <c r="I52" s="10">
        <f>IF($C52="PG",('Proj 2018'!I52-AgeAdj!E$19)/AgeAdj!E$20,IF($C52="SG",('Proj 2018'!I52-AgeAdj!E$23)/AgeAdj!E$24,IF($C52="SF",('Proj 2018'!I52-AgeAdj!E$27)/AgeAdj!E$28,IF($C52="PF",('Proj 2018'!I52-AgeAdj!E$31)/AgeAdj!E$32,IF($C52="C",('Proj 2018'!I52-AgeAdj!E$35)/AgeAdj!E$36,"BAD")))))</f>
        <v>-0.56816005422672167</v>
      </c>
      <c r="J52" s="10">
        <f>IF($C52="PG",('Proj 2018'!J52-AgeAdj!F$19)/AgeAdj!F$20,IF($C52="SG",('Proj 2018'!J52-AgeAdj!F$23)/AgeAdj!F$24,IF($C52="SF",('Proj 2018'!J52-AgeAdj!F$27)/AgeAdj!F$28,IF($C52="PF",('Proj 2018'!J52-AgeAdj!F$31)/AgeAdj!F$32,IF($C52="C",('Proj 2018'!J52-AgeAdj!F$35)/AgeAdj!F$36,"BAD")))))</f>
        <v>-1.2430295923267252E-2</v>
      </c>
      <c r="K52" s="10">
        <f>IF($C52="PG",('Proj 2018'!K52-AgeAdj!G$19)/AgeAdj!G$20,IF($C52="SG",('Proj 2018'!K52-AgeAdj!G$23)/AgeAdj!G$24,IF($C52="SF",('Proj 2018'!K52-AgeAdj!G$27)/AgeAdj!G$28,IF($C52="PF",('Proj 2018'!K52-AgeAdj!G$31)/AgeAdj!G$32,IF($C52="C",('Proj 2018'!K52-AgeAdj!G$35)/AgeAdj!G$36,"BAD")))))</f>
        <v>-2.3236067022090394E-3</v>
      </c>
      <c r="L52" s="17">
        <f>IF($C52="PG",('Proj 2018'!L52-AgeAdj!H$19)/AgeAdj!H$20,IF($C52="SG",('Proj 2018'!L52-AgeAdj!H$23)/AgeAdj!H$24,IF($C52="SF",('Proj 2018'!L52-AgeAdj!H$27)/AgeAdj!H$28,IF($C52="PF",('Proj 2018'!L52-AgeAdj!H$31)/AgeAdj!H$32,IF($C52="C",('Proj 2018'!L52-AgeAdj!H$35)/AgeAdj!H$36,"BAD")))))</f>
        <v>-0.13452477734272619</v>
      </c>
      <c r="M52" s="10">
        <f>IF($C52="PG",('Proj 2018'!M52-AgeAdj!I$19)/AgeAdj!I$20,IF($C52="SG",('Proj 2018'!M52-AgeAdj!I$23)/AgeAdj!I$24,IF($C52="SF",('Proj 2018'!M52-AgeAdj!I$27)/AgeAdj!I$28,IF($C52="PF",('Proj 2018'!M52-AgeAdj!I$31)/AgeAdj!I$32,IF($C52="C",('Proj 2018'!M52-AgeAdj!I$35)/AgeAdj!I$36,"BAD")))))</f>
        <v>-0.19719702976455733</v>
      </c>
      <c r="N52" s="10">
        <f>IF($C52="PG",('Proj 2018'!N52-AgeAdj!J$19)/AgeAdj!J$20,IF($C52="SG",('Proj 2018'!N52-AgeAdj!J$23)/AgeAdj!J$24,IF($C52="SF",('Proj 2018'!N52-AgeAdj!J$27)/AgeAdj!J$28,IF($C52="PF",('Proj 2018'!N52-AgeAdj!J$31)/AgeAdj!J$32,IF($C52="C",('Proj 2018'!N52-AgeAdj!J$35)/AgeAdj!J$36,"BAD")))))</f>
        <v>-1.0908209440931673E-2</v>
      </c>
      <c r="O52" s="10">
        <f>IF($C52="PG",('Proj 2018'!O52-AgeAdj!K$19)/AgeAdj!K$20,IF($C52="SG",('Proj 2018'!O52-AgeAdj!K$23)/AgeAdj!K$24,IF($C52="SF",('Proj 2018'!O52-AgeAdj!K$27)/AgeAdj!K$28,IF($C52="PF",('Proj 2018'!O52-AgeAdj!K$31)/AgeAdj!K$32,IF($C52="C",('Proj 2018'!O52-AgeAdj!K$35)/AgeAdj!K$36,"BAD")))))</f>
        <v>0.71926059061358671</v>
      </c>
      <c r="P52" s="10">
        <f>IF($C52="PG",('Proj 2018'!P52-AgeAdj!L$19)/AgeAdj!L$20,IF($C52="SG",('Proj 2018'!P52-AgeAdj!L$23)/AgeAdj!L$24,IF($C52="SF",('Proj 2018'!P52-AgeAdj!L$27)/AgeAdj!L$28,IF($C52="PF",('Proj 2018'!P52-AgeAdj!L$31)/AgeAdj!L$32,IF($C52="C",('Proj 2018'!P52-AgeAdj!L$35)/AgeAdj!L$36,"BAD")))))</f>
        <v>-0.30896712113151453</v>
      </c>
      <c r="Q52" s="10">
        <f>-IF($C52="PG",('Proj 2018'!Q52-AgeAdj!M$19)/AgeAdj!M$20,IF($C52="SG",('Proj 2018'!Q52-AgeAdj!M$23)/AgeAdj!M$24,IF($C52="SF",('Proj 2018'!Q52-AgeAdj!M$27)/AgeAdj!M$28,IF($C52="PF",('Proj 2018'!Q52-AgeAdj!M$31)/AgeAdj!M$32,IF($C52="C",('Proj 2018'!Q52-AgeAdj!M$35)/AgeAdj!M$36,"BAD")))))</f>
        <v>0.15745842774521301</v>
      </c>
      <c r="R52" s="10">
        <f>IF($C52="PG",('Proj 2018'!R52-AgeAdj!N$19)/AgeAdj!N$20,IF($C52="SG",('Proj 2018'!R52-AgeAdj!N$23)/AgeAdj!N$24,IF($C52="SF",('Proj 2018'!R52-AgeAdj!N$27)/AgeAdj!N$28,IF($C52="PF",('Proj 2018'!R52-AgeAdj!N$31)/AgeAdj!N$32,IF($C52="C",('Proj 2018'!R52-AgeAdj!N$35)/AgeAdj!N$36,"BAD")))))</f>
        <v>8.7793377370416162E-2</v>
      </c>
      <c r="S52" s="10">
        <f t="shared" si="0"/>
        <v>-0.18725592025252341</v>
      </c>
      <c r="U52" s="10">
        <f>3*'Proj 2018'!$K52/(819)</f>
        <v>0.66349206349206347</v>
      </c>
      <c r="V52" s="10">
        <f t="shared" si="1"/>
        <v>-8.925612210993579E-2</v>
      </c>
      <c r="W52" s="10">
        <f>(2*'Proj 36 2018'!G52)/24.9</f>
        <v>0.97991967871485941</v>
      </c>
      <c r="X52" s="10">
        <f t="shared" si="2"/>
        <v>-0.16928977927793898</v>
      </c>
    </row>
    <row r="53" spans="1:24" x14ac:dyDescent="0.25">
      <c r="A53" s="14" t="s">
        <v>925</v>
      </c>
      <c r="B53" s="14" t="s">
        <v>135</v>
      </c>
      <c r="C53" s="14" t="s">
        <v>38</v>
      </c>
      <c r="D53" s="3">
        <f>VLOOKUP(B53, Table1[[Player]:['#NAME?]], 3, FALSE)+1</f>
        <v>35</v>
      </c>
      <c r="F53" s="10">
        <f>IF($C53="PG",('Proj 2018'!F53-AgeAdj!B$19)/AgeAdj!B$20,IF($C53="SG",('Proj 2018'!F53-AgeAdj!B$23)/AgeAdj!B$24,IF($C53="SF",('Proj 2018'!F53-AgeAdj!B$27)/AgeAdj!B$28,IF($C53="PF",('Proj 2018'!F53-AgeAdj!B$31)/AgeAdj!B$32,IF($C53="C",('Proj 2018'!F53-AgeAdj!B$35)/AgeAdj!B$36,"BAD")))))</f>
        <v>-0.361432591677396</v>
      </c>
      <c r="G53" s="10">
        <f>IF($C53="PG",('Proj 2018'!G53-AgeAdj!C$19)/AgeAdj!C$20,IF($C53="SG",('Proj 2018'!G53-AgeAdj!C$23)/AgeAdj!C$24,IF($C53="SF",('Proj 2018'!G53-AgeAdj!C$27)/AgeAdj!C$28,IF($C53="PF",('Proj 2018'!G53-AgeAdj!C$31)/AgeAdj!C$32,IF($C53="C",('Proj 2018'!G53-AgeAdj!C$35)/AgeAdj!C$36,"BAD")))))</f>
        <v>-0.58974833731144127</v>
      </c>
      <c r="H53" s="10">
        <f>IF($C53="PG",('Proj 2018'!H53-AgeAdj!D$19)/AgeAdj!D$20,IF($C53="SG",('Proj 2018'!H53-AgeAdj!D$23)/AgeAdj!D$24,IF($C53="SF",('Proj 2018'!H53-AgeAdj!D$27)/AgeAdj!D$28,IF($C53="PF",('Proj 2018'!H53-AgeAdj!D$31)/AgeAdj!D$32,IF($C53="C",('Proj 2018'!H53-AgeAdj!D$35)/AgeAdj!D$36,"BAD")))))</f>
        <v>2.0629297804034983</v>
      </c>
      <c r="I53" s="10">
        <f>IF($C53="PG",('Proj 2018'!I53-AgeAdj!E$19)/AgeAdj!E$20,IF($C53="SG",('Proj 2018'!I53-AgeAdj!E$23)/AgeAdj!E$24,IF($C53="SF",('Proj 2018'!I53-AgeAdj!E$27)/AgeAdj!E$28,IF($C53="PF",('Proj 2018'!I53-AgeAdj!E$31)/AgeAdj!E$32,IF($C53="C",('Proj 2018'!I53-AgeAdj!E$35)/AgeAdj!E$36,"BAD")))))</f>
        <v>-0.56816005422672167</v>
      </c>
      <c r="J53" s="10">
        <f>IF($C53="PG",('Proj 2018'!J53-AgeAdj!F$19)/AgeAdj!F$20,IF($C53="SG",('Proj 2018'!J53-AgeAdj!F$23)/AgeAdj!F$24,IF($C53="SF",('Proj 2018'!J53-AgeAdj!F$27)/AgeAdj!F$28,IF($C53="PF",('Proj 2018'!J53-AgeAdj!F$31)/AgeAdj!F$32,IF($C53="C",('Proj 2018'!J53-AgeAdj!F$35)/AgeAdj!F$36,"BAD")))))</f>
        <v>2.935496414909472E-2</v>
      </c>
      <c r="K53" s="10">
        <f>IF($C53="PG",('Proj 2018'!K53-AgeAdj!G$19)/AgeAdj!G$20,IF($C53="SG",('Proj 2018'!K53-AgeAdj!G$23)/AgeAdj!G$24,IF($C53="SF",('Proj 2018'!K53-AgeAdj!G$27)/AgeAdj!G$28,IF($C53="PF",('Proj 2018'!K53-AgeAdj!G$31)/AgeAdj!G$32,IF($C53="C",('Proj 2018'!K53-AgeAdj!G$35)/AgeAdj!G$36,"BAD")))))</f>
        <v>-4.9181929243126032E-2</v>
      </c>
      <c r="L53" s="17">
        <f>IF($C53="PG",('Proj 2018'!L53-AgeAdj!H$19)/AgeAdj!H$20,IF($C53="SG",('Proj 2018'!L53-AgeAdj!H$23)/AgeAdj!H$24,IF($C53="SF",('Proj 2018'!L53-AgeAdj!H$27)/AgeAdj!H$28,IF($C53="PF",('Proj 2018'!L53-AgeAdj!H$31)/AgeAdj!H$32,IF($C53="C",('Proj 2018'!L53-AgeAdj!H$35)/AgeAdj!H$36,"BAD")))))</f>
        <v>0.45665121188793645</v>
      </c>
      <c r="M53" s="10">
        <f>IF($C53="PG",('Proj 2018'!M53-AgeAdj!I$19)/AgeAdj!I$20,IF($C53="SG",('Proj 2018'!M53-AgeAdj!I$23)/AgeAdj!I$24,IF($C53="SF",('Proj 2018'!M53-AgeAdj!I$27)/AgeAdj!I$28,IF($C53="PF",('Proj 2018'!M53-AgeAdj!I$31)/AgeAdj!I$32,IF($C53="C",('Proj 2018'!M53-AgeAdj!I$35)/AgeAdj!I$36,"BAD")))))</f>
        <v>1.1243561056816525</v>
      </c>
      <c r="N53" s="10">
        <f>IF($C53="PG",('Proj 2018'!N53-AgeAdj!J$19)/AgeAdj!J$20,IF($C53="SG",('Proj 2018'!N53-AgeAdj!J$23)/AgeAdj!J$24,IF($C53="SF",('Proj 2018'!N53-AgeAdj!J$27)/AgeAdj!J$28,IF($C53="PF",('Proj 2018'!N53-AgeAdj!J$31)/AgeAdj!J$32,IF($C53="C",('Proj 2018'!N53-AgeAdj!J$35)/AgeAdj!J$36,"BAD")))))</f>
        <v>-0.63176685342704986</v>
      </c>
      <c r="O53" s="10">
        <f>IF($C53="PG",('Proj 2018'!O53-AgeAdj!K$19)/AgeAdj!K$20,IF($C53="SG",('Proj 2018'!O53-AgeAdj!K$23)/AgeAdj!K$24,IF($C53="SF",('Proj 2018'!O53-AgeAdj!K$27)/AgeAdj!K$28,IF($C53="PF",('Proj 2018'!O53-AgeAdj!K$31)/AgeAdj!K$32,IF($C53="C",('Proj 2018'!O53-AgeAdj!K$35)/AgeAdj!K$36,"BAD")))))</f>
        <v>0.13668272084239294</v>
      </c>
      <c r="P53" s="10">
        <f>IF($C53="PG",('Proj 2018'!P53-AgeAdj!L$19)/AgeAdj!L$20,IF($C53="SG",('Proj 2018'!P53-AgeAdj!L$23)/AgeAdj!L$24,IF($C53="SF",('Proj 2018'!P53-AgeAdj!L$27)/AgeAdj!L$28,IF($C53="PF",('Proj 2018'!P53-AgeAdj!L$31)/AgeAdj!L$32,IF($C53="C",('Proj 2018'!P53-AgeAdj!L$35)/AgeAdj!L$36,"BAD")))))</f>
        <v>-0.71694038868688181</v>
      </c>
      <c r="Q53" s="10">
        <f>-IF($C53="PG",('Proj 2018'!Q53-AgeAdj!M$19)/AgeAdj!M$20,IF($C53="SG",('Proj 2018'!Q53-AgeAdj!M$23)/AgeAdj!M$24,IF($C53="SF",('Proj 2018'!Q53-AgeAdj!M$27)/AgeAdj!M$28,IF($C53="PF",('Proj 2018'!Q53-AgeAdj!M$31)/AgeAdj!M$32,IF($C53="C",('Proj 2018'!Q53-AgeAdj!M$35)/AgeAdj!M$36,"BAD")))))</f>
        <v>-4.1845510760789469E-2</v>
      </c>
      <c r="R53" s="10">
        <f>IF($C53="PG",('Proj 2018'!R53-AgeAdj!N$19)/AgeAdj!N$20,IF($C53="SG",('Proj 2018'!R53-AgeAdj!N$23)/AgeAdj!N$24,IF($C53="SF",('Proj 2018'!R53-AgeAdj!N$27)/AgeAdj!N$28,IF($C53="PF",('Proj 2018'!R53-AgeAdj!N$31)/AgeAdj!N$32,IF($C53="C",('Proj 2018'!R53-AgeAdj!N$35)/AgeAdj!N$36,"BAD")))))</f>
        <v>-0.2991532354758466</v>
      </c>
      <c r="S53" s="10">
        <f t="shared" si="0"/>
        <v>-5.6501853184810269E-2</v>
      </c>
      <c r="U53" s="10">
        <f>3*'Proj 2018'!$K53/(819)</f>
        <v>0.63931623931623938</v>
      </c>
      <c r="V53" s="10">
        <f t="shared" si="1"/>
        <v>0.29194453546339871</v>
      </c>
      <c r="W53" s="10">
        <f>(2*'Proj 36 2018'!G53)/24.9</f>
        <v>0.50602409638554213</v>
      </c>
      <c r="X53" s="10">
        <f t="shared" si="2"/>
        <v>1.043892178035505</v>
      </c>
    </row>
    <row r="54" spans="1:24" x14ac:dyDescent="0.25">
      <c r="A54" s="13" t="s">
        <v>693</v>
      </c>
      <c r="B54" s="13" t="s">
        <v>136</v>
      </c>
      <c r="C54" s="13" t="s">
        <v>52</v>
      </c>
      <c r="D54" s="3">
        <f>VLOOKUP(B54, Table1[[Player]:['#NAME?]], 3, FALSE)+1</f>
        <v>30</v>
      </c>
      <c r="F54" s="10">
        <f>IF($C54="PG",('Proj 2018'!F54-AgeAdj!B$19)/AgeAdj!B$20,IF($C54="SG",('Proj 2018'!F54-AgeAdj!B$23)/AgeAdj!B$24,IF($C54="SF",('Proj 2018'!F54-AgeAdj!B$27)/AgeAdj!B$28,IF($C54="PF",('Proj 2018'!F54-AgeAdj!B$31)/AgeAdj!B$32,IF($C54="C",('Proj 2018'!F54-AgeAdj!B$35)/AgeAdj!B$36,"BAD")))))</f>
        <v>0.42870763034935522</v>
      </c>
      <c r="G54" s="10">
        <f>IF($C54="PG",('Proj 2018'!G54-AgeAdj!C$19)/AgeAdj!C$20,IF($C54="SG",('Proj 2018'!G54-AgeAdj!C$23)/AgeAdj!C$24,IF($C54="SF",('Proj 2018'!G54-AgeAdj!C$27)/AgeAdj!C$28,IF($C54="PF",('Proj 2018'!G54-AgeAdj!C$31)/AgeAdj!C$32,IF($C54="C",('Proj 2018'!G54-AgeAdj!C$35)/AgeAdj!C$36,"BAD")))))</f>
        <v>0.41271911402722539</v>
      </c>
      <c r="H54" s="10">
        <f>IF($C54="PG",('Proj 2018'!H54-AgeAdj!D$19)/AgeAdj!D$20,IF($C54="SG",('Proj 2018'!H54-AgeAdj!D$23)/AgeAdj!D$24,IF($C54="SF",('Proj 2018'!H54-AgeAdj!D$27)/AgeAdj!D$28,IF($C54="PF",('Proj 2018'!H54-AgeAdj!D$31)/AgeAdj!D$32,IF($C54="C",('Proj 2018'!H54-AgeAdj!D$35)/AgeAdj!D$36,"BAD")))))</f>
        <v>0.43904400221504297</v>
      </c>
      <c r="I54" s="10">
        <f>IF($C54="PG",('Proj 2018'!I54-AgeAdj!E$19)/AgeAdj!E$20,IF($C54="SG",('Proj 2018'!I54-AgeAdj!E$23)/AgeAdj!E$24,IF($C54="SF",('Proj 2018'!I54-AgeAdj!E$27)/AgeAdj!E$28,IF($C54="PF",('Proj 2018'!I54-AgeAdj!E$31)/AgeAdj!E$32,IF($C54="C",('Proj 2018'!I54-AgeAdj!E$35)/AgeAdj!E$36,"BAD")))))</f>
        <v>0.25850945647519252</v>
      </c>
      <c r="J54" s="10">
        <f>IF($C54="PG",('Proj 2018'!J54-AgeAdj!F$19)/AgeAdj!F$20,IF($C54="SG",('Proj 2018'!J54-AgeAdj!F$23)/AgeAdj!F$24,IF($C54="SF",('Proj 2018'!J54-AgeAdj!F$27)/AgeAdj!F$28,IF($C54="PF",('Proj 2018'!J54-AgeAdj!F$31)/AgeAdj!F$32,IF($C54="C",('Proj 2018'!J54-AgeAdj!F$35)/AgeAdj!F$36,"BAD")))))</f>
        <v>-0.161539872400393</v>
      </c>
      <c r="K54" s="10">
        <f>IF($C54="PG",('Proj 2018'!K54-AgeAdj!G$19)/AgeAdj!G$20,IF($C54="SG",('Proj 2018'!K54-AgeAdj!G$23)/AgeAdj!G$24,IF($C54="SF",('Proj 2018'!K54-AgeAdj!G$27)/AgeAdj!G$28,IF($C54="PF",('Proj 2018'!K54-AgeAdj!G$31)/AgeAdj!G$32,IF($C54="C",('Proj 2018'!K54-AgeAdj!G$35)/AgeAdj!G$36,"BAD")))))</f>
        <v>-8.4780457693400091E-2</v>
      </c>
      <c r="L54" s="17">
        <f>IF($C54="PG",('Proj 2018'!L54-AgeAdj!H$19)/AgeAdj!H$20,IF($C54="SG",('Proj 2018'!L54-AgeAdj!H$23)/AgeAdj!H$24,IF($C54="SF",('Proj 2018'!L54-AgeAdj!H$27)/AgeAdj!H$28,IF($C54="PF",('Proj 2018'!L54-AgeAdj!H$31)/AgeAdj!H$32,IF($C54="C",('Proj 2018'!L54-AgeAdj!H$35)/AgeAdj!H$36,"BAD")))))</f>
        <v>-0.3267720154292415</v>
      </c>
      <c r="M54" s="10">
        <f>IF($C54="PG",('Proj 2018'!M54-AgeAdj!I$19)/AgeAdj!I$20,IF($C54="SG",('Proj 2018'!M54-AgeAdj!I$23)/AgeAdj!I$24,IF($C54="SF",('Proj 2018'!M54-AgeAdj!I$27)/AgeAdj!I$28,IF($C54="PF",('Proj 2018'!M54-AgeAdj!I$31)/AgeAdj!I$32,IF($C54="C",('Proj 2018'!M54-AgeAdj!I$35)/AgeAdj!I$36,"BAD")))))</f>
        <v>0.4961651323232335</v>
      </c>
      <c r="N54" s="10">
        <f>IF($C54="PG",('Proj 2018'!N54-AgeAdj!J$19)/AgeAdj!J$20,IF($C54="SG",('Proj 2018'!N54-AgeAdj!J$23)/AgeAdj!J$24,IF($C54="SF",('Proj 2018'!N54-AgeAdj!J$27)/AgeAdj!J$28,IF($C54="PF",('Proj 2018'!N54-AgeAdj!J$31)/AgeAdj!J$32,IF($C54="C",('Proj 2018'!N54-AgeAdj!J$35)/AgeAdj!J$36,"BAD")))))</f>
        <v>-0.18991752310467033</v>
      </c>
      <c r="O54" s="10">
        <f>IF($C54="PG",('Proj 2018'!O54-AgeAdj!K$19)/AgeAdj!K$20,IF($C54="SG",('Proj 2018'!O54-AgeAdj!K$23)/AgeAdj!K$24,IF($C54="SF",('Proj 2018'!O54-AgeAdj!K$27)/AgeAdj!K$28,IF($C54="PF",('Proj 2018'!O54-AgeAdj!K$31)/AgeAdj!K$32,IF($C54="C",('Proj 2018'!O54-AgeAdj!K$35)/AgeAdj!K$36,"BAD")))))</f>
        <v>-0.67276063484788573</v>
      </c>
      <c r="P54" s="10">
        <f>IF($C54="PG",('Proj 2018'!P54-AgeAdj!L$19)/AgeAdj!L$20,IF($C54="SG",('Proj 2018'!P54-AgeAdj!L$23)/AgeAdj!L$24,IF($C54="SF",('Proj 2018'!P54-AgeAdj!L$27)/AgeAdj!L$28,IF($C54="PF",('Proj 2018'!P54-AgeAdj!L$31)/AgeAdj!L$32,IF($C54="C",('Proj 2018'!P54-AgeAdj!L$35)/AgeAdj!L$36,"BAD")))))</f>
        <v>-0.25732181521939773</v>
      </c>
      <c r="Q54" s="10">
        <f>-IF($C54="PG",('Proj 2018'!Q54-AgeAdj!M$19)/AgeAdj!M$20,IF($C54="SG",('Proj 2018'!Q54-AgeAdj!M$23)/AgeAdj!M$24,IF($C54="SF",('Proj 2018'!Q54-AgeAdj!M$27)/AgeAdj!M$28,IF($C54="PF",('Proj 2018'!Q54-AgeAdj!M$31)/AgeAdj!M$32,IF($C54="C",('Proj 2018'!Q54-AgeAdj!M$35)/AgeAdj!M$36,"BAD")))))</f>
        <v>-0.14943740092232358</v>
      </c>
      <c r="R54" s="10">
        <f>IF($C54="PG",('Proj 2018'!R54-AgeAdj!N$19)/AgeAdj!N$20,IF($C54="SG",('Proj 2018'!R54-AgeAdj!N$23)/AgeAdj!N$24,IF($C54="SF",('Proj 2018'!R54-AgeAdj!N$27)/AgeAdj!N$28,IF($C54="PF",('Proj 2018'!R54-AgeAdj!N$31)/AgeAdj!N$32,IF($C54="C",('Proj 2018'!R54-AgeAdj!N$35)/AgeAdj!N$36,"BAD")))))</f>
        <v>0.28361364337837319</v>
      </c>
      <c r="S54" s="10">
        <f t="shared" si="0"/>
        <v>-1.104382035766488E-2</v>
      </c>
      <c r="U54" s="10">
        <f>3*'Proj 2018'!$K54/(819)</f>
        <v>0.57435897435897443</v>
      </c>
      <c r="V54" s="10">
        <f t="shared" si="1"/>
        <v>-0.18768443963115411</v>
      </c>
      <c r="W54" s="10">
        <f>(2*'Proj 36 2018'!G54)/24.9</f>
        <v>1.2369477911646587</v>
      </c>
      <c r="X54" s="10">
        <f t="shared" si="2"/>
        <v>0.54307450876398888</v>
      </c>
    </row>
    <row r="55" spans="1:24" x14ac:dyDescent="0.25">
      <c r="A55" s="14" t="s">
        <v>924</v>
      </c>
      <c r="B55" s="14" t="s">
        <v>137</v>
      </c>
      <c r="C55" s="14" t="s">
        <v>27</v>
      </c>
      <c r="D55" s="3">
        <f>VLOOKUP(B55, Table1[[Player]:['#NAME?]], 3, FALSE)+1</f>
        <v>20</v>
      </c>
      <c r="F55" s="10">
        <f>IF($C55="PG",('Proj 2018'!F55-AgeAdj!B$19)/AgeAdj!B$20,IF($C55="SG",('Proj 2018'!F55-AgeAdj!B$23)/AgeAdj!B$24,IF($C55="SF",('Proj 2018'!F55-AgeAdj!B$27)/AgeAdj!B$28,IF($C55="PF",('Proj 2018'!F55-AgeAdj!B$31)/AgeAdj!B$32,IF($C55="C",('Proj 2018'!F55-AgeAdj!B$35)/AgeAdj!B$36,"BAD")))))</f>
        <v>0.42798302670499799</v>
      </c>
      <c r="G55" s="10">
        <f>IF($C55="PG",('Proj 2018'!G55-AgeAdj!C$19)/AgeAdj!C$20,IF($C55="SG",('Proj 2018'!G55-AgeAdj!C$23)/AgeAdj!C$24,IF($C55="SF",('Proj 2018'!G55-AgeAdj!C$27)/AgeAdj!C$28,IF($C55="PF",('Proj 2018'!G55-AgeAdj!C$31)/AgeAdj!C$32,IF($C55="C",('Proj 2018'!G55-AgeAdj!C$35)/AgeAdj!C$36,"BAD")))))</f>
        <v>0.49242108942541013</v>
      </c>
      <c r="H55" s="10">
        <f>IF($C55="PG",('Proj 2018'!H55-AgeAdj!D$19)/AgeAdj!D$20,IF($C55="SG",('Proj 2018'!H55-AgeAdj!D$23)/AgeAdj!D$24,IF($C55="SF",('Proj 2018'!H55-AgeAdj!D$27)/AgeAdj!D$28,IF($C55="PF",('Proj 2018'!H55-AgeAdj!D$31)/AgeAdj!D$32,IF($C55="C",('Proj 2018'!H55-AgeAdj!D$35)/AgeAdj!D$36,"BAD")))))</f>
        <v>-0.18067886312245068</v>
      </c>
      <c r="I55" s="10">
        <f>IF($C55="PG",('Proj 2018'!I55-AgeAdj!E$19)/AgeAdj!E$20,IF($C55="SG",('Proj 2018'!I55-AgeAdj!E$23)/AgeAdj!E$24,IF($C55="SF",('Proj 2018'!I55-AgeAdj!E$27)/AgeAdj!E$28,IF($C55="PF",('Proj 2018'!I55-AgeAdj!E$31)/AgeAdj!E$32,IF($C55="C",('Proj 2018'!I55-AgeAdj!E$35)/AgeAdj!E$36,"BAD")))))</f>
        <v>0.52663189909741781</v>
      </c>
      <c r="J55" s="10">
        <f>IF($C55="PG",('Proj 2018'!J55-AgeAdj!F$19)/AgeAdj!F$20,IF($C55="SG",('Proj 2018'!J55-AgeAdj!F$23)/AgeAdj!F$24,IF($C55="SF",('Proj 2018'!J55-AgeAdj!F$27)/AgeAdj!F$28,IF($C55="PF",('Proj 2018'!J55-AgeAdj!F$31)/AgeAdj!F$32,IF($C55="C",('Proj 2018'!J55-AgeAdj!F$35)/AgeAdj!F$36,"BAD")))))</f>
        <v>0.24546754485481254</v>
      </c>
      <c r="K55" s="10">
        <f>IF($C55="PG",('Proj 2018'!K55-AgeAdj!G$19)/AgeAdj!G$20,IF($C55="SG",('Proj 2018'!K55-AgeAdj!G$23)/AgeAdj!G$24,IF($C55="SF",('Proj 2018'!K55-AgeAdj!G$27)/AgeAdj!G$28,IF($C55="PF",('Proj 2018'!K55-AgeAdj!G$31)/AgeAdj!G$32,IF($C55="C",('Proj 2018'!K55-AgeAdj!G$35)/AgeAdj!G$36,"BAD")))))</f>
        <v>0.60832998096947422</v>
      </c>
      <c r="L55" s="17">
        <f>IF($C55="PG",('Proj 2018'!L55-AgeAdj!H$19)/AgeAdj!H$20,IF($C55="SG",('Proj 2018'!L55-AgeAdj!H$23)/AgeAdj!H$24,IF($C55="SF",('Proj 2018'!L55-AgeAdj!H$27)/AgeAdj!H$28,IF($C55="PF",('Proj 2018'!L55-AgeAdj!H$31)/AgeAdj!H$32,IF($C55="C",('Proj 2018'!L55-AgeAdj!H$35)/AgeAdj!H$36,"BAD")))))</f>
        <v>-1.2310365707879842</v>
      </c>
      <c r="M55" s="10">
        <f>IF($C55="PG",('Proj 2018'!M55-AgeAdj!I$19)/AgeAdj!I$20,IF($C55="SG",('Proj 2018'!M55-AgeAdj!I$23)/AgeAdj!I$24,IF($C55="SF",('Proj 2018'!M55-AgeAdj!I$27)/AgeAdj!I$28,IF($C55="PF",('Proj 2018'!M55-AgeAdj!I$31)/AgeAdj!I$32,IF($C55="C",('Proj 2018'!M55-AgeAdj!I$35)/AgeAdj!I$36,"BAD")))))</f>
        <v>0.18841059197693691</v>
      </c>
      <c r="N55" s="10">
        <f>IF($C55="PG",('Proj 2018'!N55-AgeAdj!J$19)/AgeAdj!J$20,IF($C55="SG",('Proj 2018'!N55-AgeAdj!J$23)/AgeAdj!J$24,IF($C55="SF",('Proj 2018'!N55-AgeAdj!J$27)/AgeAdj!J$28,IF($C55="PF",('Proj 2018'!N55-AgeAdj!J$31)/AgeAdj!J$32,IF($C55="C",('Proj 2018'!N55-AgeAdj!J$35)/AgeAdj!J$36,"BAD")))))</f>
        <v>-0.40400496916086909</v>
      </c>
      <c r="O55" s="10">
        <f>IF($C55="PG",('Proj 2018'!O55-AgeAdj!K$19)/AgeAdj!K$20,IF($C55="SG",('Proj 2018'!O55-AgeAdj!K$23)/AgeAdj!K$24,IF($C55="SF",('Proj 2018'!O55-AgeAdj!K$27)/AgeAdj!K$28,IF($C55="PF",('Proj 2018'!O55-AgeAdj!K$31)/AgeAdj!K$32,IF($C55="C",('Proj 2018'!O55-AgeAdj!K$35)/AgeAdj!K$36,"BAD")))))</f>
        <v>1.1431244426344449</v>
      </c>
      <c r="P55" s="10">
        <f>IF($C55="PG",('Proj 2018'!P55-AgeAdj!L$19)/AgeAdj!L$20,IF($C55="SG",('Proj 2018'!P55-AgeAdj!L$23)/AgeAdj!L$24,IF($C55="SF",('Proj 2018'!P55-AgeAdj!L$27)/AgeAdj!L$28,IF($C55="PF",('Proj 2018'!P55-AgeAdj!L$31)/AgeAdj!L$32,IF($C55="C",('Proj 2018'!P55-AgeAdj!L$35)/AgeAdj!L$36,"BAD")))))</f>
        <v>1.2488294791829437</v>
      </c>
      <c r="Q55" s="10">
        <f>-IF($C55="PG",('Proj 2018'!Q55-AgeAdj!M$19)/AgeAdj!M$20,IF($C55="SG",('Proj 2018'!Q55-AgeAdj!M$23)/AgeAdj!M$24,IF($C55="SF",('Proj 2018'!Q55-AgeAdj!M$27)/AgeAdj!M$28,IF($C55="PF",('Proj 2018'!Q55-AgeAdj!M$31)/AgeAdj!M$32,IF($C55="C",('Proj 2018'!Q55-AgeAdj!M$35)/AgeAdj!M$36,"BAD")))))</f>
        <v>-0.88799120287078714</v>
      </c>
      <c r="R55" s="10">
        <f>IF($C55="PG",('Proj 2018'!R55-AgeAdj!N$19)/AgeAdj!N$20,IF($C55="SG",('Proj 2018'!R55-AgeAdj!N$23)/AgeAdj!N$24,IF($C55="SF",('Proj 2018'!R55-AgeAdj!N$27)/AgeAdj!N$28,IF($C55="PF",('Proj 2018'!R55-AgeAdj!N$31)/AgeAdj!N$32,IF($C55="C",('Proj 2018'!R55-AgeAdj!N$35)/AgeAdj!N$36,"BAD")))))</f>
        <v>0.44323695629186888</v>
      </c>
      <c r="S55" s="10">
        <f t="shared" si="0"/>
        <v>2.1027550153941807</v>
      </c>
      <c r="U55" s="10">
        <f>3*'Proj 2018'!$K55/(819)</f>
        <v>0.73412698412698407</v>
      </c>
      <c r="V55" s="10">
        <f t="shared" si="1"/>
        <v>-0.90373716506260737</v>
      </c>
      <c r="W55" s="10">
        <f>(2*'Proj 36 2018'!G55)/24.9</f>
        <v>1.0522088353413654</v>
      </c>
      <c r="X55" s="10">
        <f t="shared" si="2"/>
        <v>-0.19011189613687582</v>
      </c>
    </row>
    <row r="56" spans="1:24" x14ac:dyDescent="0.25">
      <c r="A56" s="14" t="s">
        <v>855</v>
      </c>
      <c r="B56" s="14" t="s">
        <v>140</v>
      </c>
      <c r="C56" s="14" t="s">
        <v>31</v>
      </c>
      <c r="D56" s="3">
        <f>VLOOKUP(B56, Table1[[Player]:['#NAME?]], 3, FALSE)+1</f>
        <v>26</v>
      </c>
      <c r="F56" s="10">
        <f>IF($C56="PG",('Proj 2018'!F56-AgeAdj!B$19)/AgeAdj!B$20,IF($C56="SG",('Proj 2018'!F56-AgeAdj!B$23)/AgeAdj!B$24,IF($C56="SF",('Proj 2018'!F56-AgeAdj!B$27)/AgeAdj!B$28,IF($C56="PF",('Proj 2018'!F56-AgeAdj!B$31)/AgeAdj!B$32,IF($C56="C",('Proj 2018'!F56-AgeAdj!B$35)/AgeAdj!B$36,"BAD")))))</f>
        <v>-0.4101221209185914</v>
      </c>
      <c r="G56" s="10">
        <f>IF($C56="PG",('Proj 2018'!G56-AgeAdj!C$19)/AgeAdj!C$20,IF($C56="SG",('Proj 2018'!G56-AgeAdj!C$23)/AgeAdj!C$24,IF($C56="SF",('Proj 2018'!G56-AgeAdj!C$27)/AgeAdj!C$28,IF($C56="PF",('Proj 2018'!G56-AgeAdj!C$31)/AgeAdj!C$32,IF($C56="C",('Proj 2018'!G56-AgeAdj!C$35)/AgeAdj!C$36,"BAD")))))</f>
        <v>-0.60187770959069742</v>
      </c>
      <c r="H56" s="10">
        <f>IF($C56="PG",('Proj 2018'!H56-AgeAdj!D$19)/AgeAdj!D$20,IF($C56="SG",('Proj 2018'!H56-AgeAdj!D$23)/AgeAdj!D$24,IF($C56="SF",('Proj 2018'!H56-AgeAdj!D$27)/AgeAdj!D$28,IF($C56="PF",('Proj 2018'!H56-AgeAdj!D$31)/AgeAdj!D$32,IF($C56="C",('Proj 2018'!H56-AgeAdj!D$35)/AgeAdj!D$36,"BAD")))))</f>
        <v>1.8291170137909334</v>
      </c>
      <c r="I56" s="10">
        <f>IF($C56="PG",('Proj 2018'!I56-AgeAdj!E$19)/AgeAdj!E$20,IF($C56="SG",('Proj 2018'!I56-AgeAdj!E$23)/AgeAdj!E$24,IF($C56="SF",('Proj 2018'!I56-AgeAdj!E$27)/AgeAdj!E$28,IF($C56="PF",('Proj 2018'!I56-AgeAdj!E$31)/AgeAdj!E$32,IF($C56="C",('Proj 2018'!I56-AgeAdj!E$35)/AgeAdj!E$36,"BAD")))))</f>
        <v>-0.73308479994929798</v>
      </c>
      <c r="J56" s="10">
        <f>IF($C56="PG",('Proj 2018'!J56-AgeAdj!F$19)/AgeAdj!F$20,IF($C56="SG",('Proj 2018'!J56-AgeAdj!F$23)/AgeAdj!F$24,IF($C56="SF",('Proj 2018'!J56-AgeAdj!F$27)/AgeAdj!F$28,IF($C56="PF",('Proj 2018'!J56-AgeAdj!F$31)/AgeAdj!F$32,IF($C56="C",('Proj 2018'!J56-AgeAdj!F$35)/AgeAdj!F$36,"BAD")))))</f>
        <v>-0.69225483714428249</v>
      </c>
      <c r="K56" s="10">
        <f>IF($C56="PG",('Proj 2018'!K56-AgeAdj!G$19)/AgeAdj!G$20,IF($C56="SG",('Proj 2018'!K56-AgeAdj!G$23)/AgeAdj!G$24,IF($C56="SF",('Proj 2018'!K56-AgeAdj!G$27)/AgeAdj!G$28,IF($C56="PF",('Proj 2018'!K56-AgeAdj!G$31)/AgeAdj!G$32,IF($C56="C",('Proj 2018'!K56-AgeAdj!G$35)/AgeAdj!G$36,"BAD")))))</f>
        <v>-0.70317299879807638</v>
      </c>
      <c r="L56" s="17">
        <f>IF($C56="PG",('Proj 2018'!L56-AgeAdj!H$19)/AgeAdj!H$20,IF($C56="SG",('Proj 2018'!L56-AgeAdj!H$23)/AgeAdj!H$24,IF($C56="SF",('Proj 2018'!L56-AgeAdj!H$27)/AgeAdj!H$28,IF($C56="PF",('Proj 2018'!L56-AgeAdj!H$31)/AgeAdj!H$32,IF($C56="C",('Proj 2018'!L56-AgeAdj!H$35)/AgeAdj!H$36,"BAD")))))</f>
        <v>-0.61862368941704038</v>
      </c>
      <c r="M56" s="10">
        <f>IF($C56="PG",('Proj 2018'!M56-AgeAdj!I$19)/AgeAdj!I$20,IF($C56="SG",('Proj 2018'!M56-AgeAdj!I$23)/AgeAdj!I$24,IF($C56="SF",('Proj 2018'!M56-AgeAdj!I$27)/AgeAdj!I$28,IF($C56="PF",('Proj 2018'!M56-AgeAdj!I$31)/AgeAdj!I$32,IF($C56="C",('Proj 2018'!M56-AgeAdj!I$35)/AgeAdj!I$36,"BAD")))))</f>
        <v>-0.86036789683681325</v>
      </c>
      <c r="N56" s="10">
        <f>IF($C56="PG",('Proj 2018'!N56-AgeAdj!J$19)/AgeAdj!J$20,IF($C56="SG",('Proj 2018'!N56-AgeAdj!J$23)/AgeAdj!J$24,IF($C56="SF",('Proj 2018'!N56-AgeAdj!J$27)/AgeAdj!J$28,IF($C56="PF",('Proj 2018'!N56-AgeAdj!J$31)/AgeAdj!J$32,IF($C56="C",('Proj 2018'!N56-AgeAdj!J$35)/AgeAdj!J$36,"BAD")))))</f>
        <v>-0.69279302300811241</v>
      </c>
      <c r="O56" s="10">
        <f>IF($C56="PG",('Proj 2018'!O56-AgeAdj!K$19)/AgeAdj!K$20,IF($C56="SG",('Proj 2018'!O56-AgeAdj!K$23)/AgeAdj!K$24,IF($C56="SF",('Proj 2018'!O56-AgeAdj!K$27)/AgeAdj!K$28,IF($C56="PF",('Proj 2018'!O56-AgeAdj!K$31)/AgeAdj!K$32,IF($C56="C",('Proj 2018'!O56-AgeAdj!K$35)/AgeAdj!K$36,"BAD")))))</f>
        <v>-0.65619985662403879</v>
      </c>
      <c r="P56" s="10">
        <f>IF($C56="PG",('Proj 2018'!P56-AgeAdj!L$19)/AgeAdj!L$20,IF($C56="SG",('Proj 2018'!P56-AgeAdj!L$23)/AgeAdj!L$24,IF($C56="SF",('Proj 2018'!P56-AgeAdj!L$27)/AgeAdj!L$28,IF($C56="PF",('Proj 2018'!P56-AgeAdj!L$31)/AgeAdj!L$32,IF($C56="C",('Proj 2018'!P56-AgeAdj!L$35)/AgeAdj!L$36,"BAD")))))</f>
        <v>-0.70112285527439311</v>
      </c>
      <c r="Q56" s="10">
        <f>-IF($C56="PG",('Proj 2018'!Q56-AgeAdj!M$19)/AgeAdj!M$20,IF($C56="SG",('Proj 2018'!Q56-AgeAdj!M$23)/AgeAdj!M$24,IF($C56="SF",('Proj 2018'!Q56-AgeAdj!M$27)/AgeAdj!M$28,IF($C56="PF",('Proj 2018'!Q56-AgeAdj!M$31)/AgeAdj!M$32,IF($C56="C",('Proj 2018'!Q56-AgeAdj!M$35)/AgeAdj!M$36,"BAD")))))</f>
        <v>0.67461742620758591</v>
      </c>
      <c r="R56" s="10">
        <f>IF($C56="PG",('Proj 2018'!R56-AgeAdj!N$19)/AgeAdj!N$20,IF($C56="SG",('Proj 2018'!R56-AgeAdj!N$23)/AgeAdj!N$24,IF($C56="SF",('Proj 2018'!R56-AgeAdj!N$27)/AgeAdj!N$28,IF($C56="PF",('Proj 2018'!R56-AgeAdj!N$31)/AgeAdj!N$32,IF($C56="C",('Proj 2018'!R56-AgeAdj!N$35)/AgeAdj!N$36,"BAD")))))</f>
        <v>-0.54713065644750236</v>
      </c>
      <c r="S56" s="10">
        <f t="shared" si="0"/>
        <v>-3.5633603539400123</v>
      </c>
      <c r="U56" s="10">
        <f>3*'Proj 2018'!$K56/(819)</f>
        <v>0.21428571428571427</v>
      </c>
      <c r="V56" s="10">
        <f t="shared" si="1"/>
        <v>-0.13256221916079436</v>
      </c>
      <c r="W56" s="10">
        <f>(2*'Proj 36 2018'!G56)/24.9</f>
        <v>1.1004016064257027</v>
      </c>
      <c r="X56" s="10">
        <f t="shared" si="2"/>
        <v>2.0127633003161272</v>
      </c>
    </row>
    <row r="57" spans="1:24" x14ac:dyDescent="0.25">
      <c r="A57" s="13" t="s">
        <v>781</v>
      </c>
      <c r="B57" s="13" t="s">
        <v>141</v>
      </c>
      <c r="C57" s="13" t="s">
        <v>31</v>
      </c>
      <c r="D57" s="3">
        <f>VLOOKUP(B57, Table1[[Player]:['#NAME?]], 3, FALSE)+1</f>
        <v>25</v>
      </c>
      <c r="F57" s="10">
        <f>IF($C57="PG",('Proj 2018'!F57-AgeAdj!B$19)/AgeAdj!B$20,IF($C57="SG",('Proj 2018'!F57-AgeAdj!B$23)/AgeAdj!B$24,IF($C57="SF",('Proj 2018'!F57-AgeAdj!B$27)/AgeAdj!B$28,IF($C57="PF",('Proj 2018'!F57-AgeAdj!B$31)/AgeAdj!B$32,IF($C57="C",('Proj 2018'!F57-AgeAdj!B$35)/AgeAdj!B$36,"BAD")))))</f>
        <v>0.18002506069519311</v>
      </c>
      <c r="G57" s="10">
        <f>IF($C57="PG",('Proj 2018'!G57-AgeAdj!C$19)/AgeAdj!C$20,IF($C57="SG",('Proj 2018'!G57-AgeAdj!C$23)/AgeAdj!C$24,IF($C57="SF",('Proj 2018'!G57-AgeAdj!C$27)/AgeAdj!C$28,IF($C57="PF",('Proj 2018'!G57-AgeAdj!C$31)/AgeAdj!C$32,IF($C57="C",('Proj 2018'!G57-AgeAdj!C$35)/AgeAdj!C$36,"BAD")))))</f>
        <v>0.13297324275050423</v>
      </c>
      <c r="H57" s="10">
        <f>IF($C57="PG",('Proj 2018'!H57-AgeAdj!D$19)/AgeAdj!D$20,IF($C57="SG",('Proj 2018'!H57-AgeAdj!D$23)/AgeAdj!D$24,IF($C57="SF",('Proj 2018'!H57-AgeAdj!D$27)/AgeAdj!D$28,IF($C57="PF",('Proj 2018'!H57-AgeAdj!D$31)/AgeAdj!D$32,IF($C57="C",('Proj 2018'!H57-AgeAdj!D$35)/AgeAdj!D$36,"BAD")))))</f>
        <v>0.5283904059114708</v>
      </c>
      <c r="I57" s="10">
        <f>IF($C57="PG",('Proj 2018'!I57-AgeAdj!E$19)/AgeAdj!E$20,IF($C57="SG",('Proj 2018'!I57-AgeAdj!E$23)/AgeAdj!E$24,IF($C57="SF",('Proj 2018'!I57-AgeAdj!E$27)/AgeAdj!E$28,IF($C57="PF",('Proj 2018'!I57-AgeAdj!E$31)/AgeAdj!E$32,IF($C57="C",('Proj 2018'!I57-AgeAdj!E$35)/AgeAdj!E$36,"BAD")))))</f>
        <v>-0.44359472323389337</v>
      </c>
      <c r="J57" s="10">
        <f>IF($C57="PG",('Proj 2018'!J57-AgeAdj!F$19)/AgeAdj!F$20,IF($C57="SG",('Proj 2018'!J57-AgeAdj!F$23)/AgeAdj!F$24,IF($C57="SF",('Proj 2018'!J57-AgeAdj!F$27)/AgeAdj!F$28,IF($C57="PF",('Proj 2018'!J57-AgeAdj!F$31)/AgeAdj!F$32,IF($C57="C",('Proj 2018'!J57-AgeAdj!F$35)/AgeAdj!F$36,"BAD")))))</f>
        <v>-0.27624585591628081</v>
      </c>
      <c r="K57" s="10">
        <f>IF($C57="PG",('Proj 2018'!K57-AgeAdj!G$19)/AgeAdj!G$20,IF($C57="SG",('Proj 2018'!K57-AgeAdj!G$23)/AgeAdj!G$24,IF($C57="SF",('Proj 2018'!K57-AgeAdj!G$27)/AgeAdj!G$28,IF($C57="PF",('Proj 2018'!K57-AgeAdj!G$31)/AgeAdj!G$32,IF($C57="C",('Proj 2018'!K57-AgeAdj!G$35)/AgeAdj!G$36,"BAD")))))</f>
        <v>-0.27781446089260975</v>
      </c>
      <c r="L57" s="17">
        <f>IF($C57="PG",('Proj 2018'!L57-AgeAdj!H$19)/AgeAdj!H$20,IF($C57="SG",('Proj 2018'!L57-AgeAdj!H$23)/AgeAdj!H$24,IF($C57="SF",('Proj 2018'!L57-AgeAdj!H$27)/AgeAdj!H$28,IF($C57="PF",('Proj 2018'!L57-AgeAdj!H$31)/AgeAdj!H$32,IF($C57="C",('Proj 2018'!L57-AgeAdj!H$35)/AgeAdj!H$36,"BAD")))))</f>
        <v>-5.3502589354991234E-2</v>
      </c>
      <c r="M57" s="10">
        <f>IF($C57="PG",('Proj 2018'!M57-AgeAdj!I$19)/AgeAdj!I$20,IF($C57="SG",('Proj 2018'!M57-AgeAdj!I$23)/AgeAdj!I$24,IF($C57="SF",('Proj 2018'!M57-AgeAdj!I$27)/AgeAdj!I$28,IF($C57="PF",('Proj 2018'!M57-AgeAdj!I$31)/AgeAdj!I$32,IF($C57="C",('Proj 2018'!M57-AgeAdj!I$35)/AgeAdj!I$36,"BAD")))))</f>
        <v>-0.46652246147312487</v>
      </c>
      <c r="N57" s="10">
        <f>IF($C57="PG",('Proj 2018'!N57-AgeAdj!J$19)/AgeAdj!J$20,IF($C57="SG",('Proj 2018'!N57-AgeAdj!J$23)/AgeAdj!J$24,IF($C57="SF",('Proj 2018'!N57-AgeAdj!J$27)/AgeAdj!J$28,IF($C57="PF",('Proj 2018'!N57-AgeAdj!J$31)/AgeAdj!J$32,IF($C57="C",('Proj 2018'!N57-AgeAdj!J$35)/AgeAdj!J$36,"BAD")))))</f>
        <v>-0.13112325301855113</v>
      </c>
      <c r="O57" s="10">
        <f>IF($C57="PG",('Proj 2018'!O57-AgeAdj!K$19)/AgeAdj!K$20,IF($C57="SG",('Proj 2018'!O57-AgeAdj!K$23)/AgeAdj!K$24,IF($C57="SF",('Proj 2018'!O57-AgeAdj!K$27)/AgeAdj!K$28,IF($C57="PF",('Proj 2018'!O57-AgeAdj!K$31)/AgeAdj!K$32,IF($C57="C",('Proj 2018'!O57-AgeAdj!K$35)/AgeAdj!K$36,"BAD")))))</f>
        <v>2.1561017145584914E-2</v>
      </c>
      <c r="P57" s="10">
        <f>IF($C57="PG",('Proj 2018'!P57-AgeAdj!L$19)/AgeAdj!L$20,IF($C57="SG",('Proj 2018'!P57-AgeAdj!L$23)/AgeAdj!L$24,IF($C57="SF",('Proj 2018'!P57-AgeAdj!L$27)/AgeAdj!L$28,IF($C57="PF",('Proj 2018'!P57-AgeAdj!L$31)/AgeAdj!L$32,IF($C57="C",('Proj 2018'!P57-AgeAdj!L$35)/AgeAdj!L$36,"BAD")))))</f>
        <v>-1.1601079748973051</v>
      </c>
      <c r="Q57" s="10">
        <f>-IF($C57="PG",('Proj 2018'!Q57-AgeAdj!M$19)/AgeAdj!M$20,IF($C57="SG",('Proj 2018'!Q57-AgeAdj!M$23)/AgeAdj!M$24,IF($C57="SF",('Proj 2018'!Q57-AgeAdj!M$27)/AgeAdj!M$28,IF($C57="PF",('Proj 2018'!Q57-AgeAdj!M$31)/AgeAdj!M$32,IF($C57="C",('Proj 2018'!Q57-AgeAdj!M$35)/AgeAdj!M$36,"BAD")))))</f>
        <v>-0.44242926843103997</v>
      </c>
      <c r="R57" s="10">
        <f>IF($C57="PG",('Proj 2018'!R57-AgeAdj!N$19)/AgeAdj!N$20,IF($C57="SG",('Proj 2018'!R57-AgeAdj!N$23)/AgeAdj!N$24,IF($C57="SF",('Proj 2018'!R57-AgeAdj!N$27)/AgeAdj!N$28,IF($C57="PF",('Proj 2018'!R57-AgeAdj!N$31)/AgeAdj!N$32,IF($C57="C",('Proj 2018'!R57-AgeAdj!N$35)/AgeAdj!N$36,"BAD")))))</f>
        <v>1.0942095263241241E-3</v>
      </c>
      <c r="S57" s="10">
        <f t="shared" si="0"/>
        <v>-2.4560991551748184</v>
      </c>
      <c r="U57" s="10">
        <f>3*'Proj 2018'!$K57/(819)</f>
        <v>0.3968253968253968</v>
      </c>
      <c r="V57" s="10">
        <f t="shared" si="1"/>
        <v>-2.1231186251980647E-2</v>
      </c>
      <c r="W57" s="10">
        <f>(2*'Proj 36 2018'!G57)/24.9</f>
        <v>1.2931726907630523</v>
      </c>
      <c r="X57" s="10">
        <f t="shared" si="2"/>
        <v>0.68330004298591807</v>
      </c>
    </row>
    <row r="58" spans="1:24" x14ac:dyDescent="0.25">
      <c r="A58" s="14" t="s">
        <v>751</v>
      </c>
      <c r="B58" s="14" t="s">
        <v>143</v>
      </c>
      <c r="C58" s="14" t="s">
        <v>73</v>
      </c>
      <c r="D58" s="3">
        <f>VLOOKUP(B58, Table1[[Player]:['#NAME?]], 3, FALSE)+1</f>
        <v>30</v>
      </c>
      <c r="F58" s="10">
        <f>IF($C58="PG",('Proj 2018'!F58-AgeAdj!B$19)/AgeAdj!B$20,IF($C58="SG",('Proj 2018'!F58-AgeAdj!B$23)/AgeAdj!B$24,IF($C58="SF",('Proj 2018'!F58-AgeAdj!B$27)/AgeAdj!B$28,IF($C58="PF",('Proj 2018'!F58-AgeAdj!B$31)/AgeAdj!B$32,IF($C58="C",('Proj 2018'!F58-AgeAdj!B$35)/AgeAdj!B$36,"BAD")))))</f>
        <v>-3.5082014360147025E-2</v>
      </c>
      <c r="G58" s="10">
        <f>IF($C58="PG",('Proj 2018'!G58-AgeAdj!C$19)/AgeAdj!C$20,IF($C58="SG",('Proj 2018'!G58-AgeAdj!C$23)/AgeAdj!C$24,IF($C58="SF",('Proj 2018'!G58-AgeAdj!C$27)/AgeAdj!C$28,IF($C58="PF",('Proj 2018'!G58-AgeAdj!C$31)/AgeAdj!C$32,IF($C58="C",('Proj 2018'!G58-AgeAdj!C$35)/AgeAdj!C$36,"BAD")))))</f>
        <v>-0.15754053516366756</v>
      </c>
      <c r="H58" s="10">
        <f>IF($C58="PG",('Proj 2018'!H58-AgeAdj!D$19)/AgeAdj!D$20,IF($C58="SG",('Proj 2018'!H58-AgeAdj!D$23)/AgeAdj!D$24,IF($C58="SF",('Proj 2018'!H58-AgeAdj!D$27)/AgeAdj!D$28,IF($C58="PF",('Proj 2018'!H58-AgeAdj!D$31)/AgeAdj!D$32,IF($C58="C",('Proj 2018'!H58-AgeAdj!D$35)/AgeAdj!D$36,"BAD")))))</f>
        <v>1.177871257253347</v>
      </c>
      <c r="I58" s="10">
        <f>IF($C58="PG",('Proj 2018'!I58-AgeAdj!E$19)/AgeAdj!E$20,IF($C58="SG",('Proj 2018'!I58-AgeAdj!E$23)/AgeAdj!E$24,IF($C58="SF",('Proj 2018'!I58-AgeAdj!E$27)/AgeAdj!E$28,IF($C58="PF",('Proj 2018'!I58-AgeAdj!E$31)/AgeAdj!E$32,IF($C58="C",('Proj 2018'!I58-AgeAdj!E$35)/AgeAdj!E$36,"BAD")))))</f>
        <v>-0.30446024110291303</v>
      </c>
      <c r="J58" s="10">
        <f>IF($C58="PG",('Proj 2018'!J58-AgeAdj!F$19)/AgeAdj!F$20,IF($C58="SG",('Proj 2018'!J58-AgeAdj!F$23)/AgeAdj!F$24,IF($C58="SF",('Proj 2018'!J58-AgeAdj!F$27)/AgeAdj!F$28,IF($C58="PF",('Proj 2018'!J58-AgeAdj!F$31)/AgeAdj!F$32,IF($C58="C",('Proj 2018'!J58-AgeAdj!F$35)/AgeAdj!F$36,"BAD")))))</f>
        <v>-0.2438310303732833</v>
      </c>
      <c r="K58" s="10">
        <f>IF($C58="PG",('Proj 2018'!K58-AgeAdj!G$19)/AgeAdj!G$20,IF($C58="SG",('Proj 2018'!K58-AgeAdj!G$23)/AgeAdj!G$24,IF($C58="SF",('Proj 2018'!K58-AgeAdj!G$27)/AgeAdj!G$28,IF($C58="PF",('Proj 2018'!K58-AgeAdj!G$31)/AgeAdj!G$32,IF($C58="C",('Proj 2018'!K58-AgeAdj!G$35)/AgeAdj!G$36,"BAD")))))</f>
        <v>-0.2924109670967146</v>
      </c>
      <c r="L58" s="17">
        <f>IF($C58="PG",('Proj 2018'!L58-AgeAdj!H$19)/AgeAdj!H$20,IF($C58="SG",('Proj 2018'!L58-AgeAdj!H$23)/AgeAdj!H$24,IF($C58="SF",('Proj 2018'!L58-AgeAdj!H$27)/AgeAdj!H$28,IF($C58="PF",('Proj 2018'!L58-AgeAdj!H$31)/AgeAdj!H$32,IF($C58="C",('Proj 2018'!L58-AgeAdj!H$35)/AgeAdj!H$36,"BAD")))))</f>
        <v>0.79345636359476901</v>
      </c>
      <c r="M58" s="10">
        <f>IF($C58="PG",('Proj 2018'!M58-AgeAdj!I$19)/AgeAdj!I$20,IF($C58="SG",('Proj 2018'!M58-AgeAdj!I$23)/AgeAdj!I$24,IF($C58="SF",('Proj 2018'!M58-AgeAdj!I$27)/AgeAdj!I$28,IF($C58="PF",('Proj 2018'!M58-AgeAdj!I$31)/AgeAdj!I$32,IF($C58="C",('Proj 2018'!M58-AgeAdj!I$35)/AgeAdj!I$36,"BAD")))))</f>
        <v>-0.59879632531636973</v>
      </c>
      <c r="N58" s="10">
        <f>IF($C58="PG",('Proj 2018'!N58-AgeAdj!J$19)/AgeAdj!J$20,IF($C58="SG",('Proj 2018'!N58-AgeAdj!J$23)/AgeAdj!J$24,IF($C58="SF",('Proj 2018'!N58-AgeAdj!J$27)/AgeAdj!J$28,IF($C58="PF",('Proj 2018'!N58-AgeAdj!J$31)/AgeAdj!J$32,IF($C58="C",('Proj 2018'!N58-AgeAdj!J$35)/AgeAdj!J$36,"BAD")))))</f>
        <v>-0.23512065854520559</v>
      </c>
      <c r="O58" s="10">
        <f>IF($C58="PG",('Proj 2018'!O58-AgeAdj!K$19)/AgeAdj!K$20,IF($C58="SG",('Proj 2018'!O58-AgeAdj!K$23)/AgeAdj!K$24,IF($C58="SF",('Proj 2018'!O58-AgeAdj!K$27)/AgeAdj!K$28,IF($C58="PF",('Proj 2018'!O58-AgeAdj!K$31)/AgeAdj!K$32,IF($C58="C",('Proj 2018'!O58-AgeAdj!K$35)/AgeAdj!K$36,"BAD")))))</f>
        <v>-0.21118918651799157</v>
      </c>
      <c r="P58" s="10">
        <f>IF($C58="PG",('Proj 2018'!P58-AgeAdj!L$19)/AgeAdj!L$20,IF($C58="SG",('Proj 2018'!P58-AgeAdj!L$23)/AgeAdj!L$24,IF($C58="SF",('Proj 2018'!P58-AgeAdj!L$27)/AgeAdj!L$28,IF($C58="PF",('Proj 2018'!P58-AgeAdj!L$31)/AgeAdj!L$32,IF($C58="C",('Proj 2018'!P58-AgeAdj!L$35)/AgeAdj!L$36,"BAD")))))</f>
        <v>-0.39820231430728414</v>
      </c>
      <c r="Q58" s="10">
        <f>-IF($C58="PG",('Proj 2018'!Q58-AgeAdj!M$19)/AgeAdj!M$20,IF($C58="SG",('Proj 2018'!Q58-AgeAdj!M$23)/AgeAdj!M$24,IF($C58="SF",('Proj 2018'!Q58-AgeAdj!M$27)/AgeAdj!M$28,IF($C58="PF",('Proj 2018'!Q58-AgeAdj!M$31)/AgeAdj!M$32,IF($C58="C",('Proj 2018'!Q58-AgeAdj!M$35)/AgeAdj!M$36,"BAD")))))</f>
        <v>0.38212797727321562</v>
      </c>
      <c r="R58" s="10">
        <f>IF($C58="PG",('Proj 2018'!R58-AgeAdj!N$19)/AgeAdj!N$20,IF($C58="SG",('Proj 2018'!R58-AgeAdj!N$23)/AgeAdj!N$24,IF($C58="SF",('Proj 2018'!R58-AgeAdj!N$27)/AgeAdj!N$28,IF($C58="PF",('Proj 2018'!R58-AgeAdj!N$31)/AgeAdj!N$32,IF($C58="C",('Proj 2018'!R58-AgeAdj!N$35)/AgeAdj!N$36,"BAD")))))</f>
        <v>-0.12631749444889118</v>
      </c>
      <c r="S58" s="10">
        <f t="shared" si="0"/>
        <v>-0.7312701836715727</v>
      </c>
      <c r="U58" s="10">
        <f>3*'Proj 2018'!$K58/(819)</f>
        <v>0.56471306471306471</v>
      </c>
      <c r="V58" s="10">
        <f t="shared" si="1"/>
        <v>0.44807517480168579</v>
      </c>
      <c r="W58" s="10">
        <f>(2*'Proj 36 2018'!G58)/24.9</f>
        <v>1.0040160642570282</v>
      </c>
      <c r="X58" s="10">
        <f t="shared" si="2"/>
        <v>1.1826016639089829</v>
      </c>
    </row>
    <row r="59" spans="1:24" x14ac:dyDescent="0.25">
      <c r="A59" s="13" t="s">
        <v>792</v>
      </c>
      <c r="B59" s="13" t="s">
        <v>145</v>
      </c>
      <c r="C59" s="13" t="s">
        <v>73</v>
      </c>
      <c r="D59" s="3">
        <f>VLOOKUP(B59, Table1[[Player]:['#NAME?]], 3, FALSE)+1</f>
        <v>30</v>
      </c>
      <c r="F59" s="10">
        <f>IF($C59="PG",('Proj 2018'!F59-AgeAdj!B$19)/AgeAdj!B$20,IF($C59="SG",('Proj 2018'!F59-AgeAdj!B$23)/AgeAdj!B$24,IF($C59="SF",('Proj 2018'!F59-AgeAdj!B$27)/AgeAdj!B$28,IF($C59="PF",('Proj 2018'!F59-AgeAdj!B$31)/AgeAdj!B$32,IF($C59="C",('Proj 2018'!F59-AgeAdj!B$35)/AgeAdj!B$36,"BAD")))))</f>
        <v>0.98490695072061285</v>
      </c>
      <c r="G59" s="10">
        <f>IF($C59="PG",('Proj 2018'!G59-AgeAdj!C$19)/AgeAdj!C$20,IF($C59="SG",('Proj 2018'!G59-AgeAdj!C$23)/AgeAdj!C$24,IF($C59="SF",('Proj 2018'!G59-AgeAdj!C$27)/AgeAdj!C$28,IF($C59="PF",('Proj 2018'!G59-AgeAdj!C$31)/AgeAdj!C$32,IF($C59="C",('Proj 2018'!G59-AgeAdj!C$35)/AgeAdj!C$36,"BAD")))))</f>
        <v>0.89694481542714555</v>
      </c>
      <c r="H59" s="10">
        <f>IF($C59="PG",('Proj 2018'!H59-AgeAdj!D$19)/AgeAdj!D$20,IF($C59="SG",('Proj 2018'!H59-AgeAdj!D$23)/AgeAdj!D$24,IF($C59="SF",('Proj 2018'!H59-AgeAdj!D$27)/AgeAdj!D$28,IF($C59="PF",('Proj 2018'!H59-AgeAdj!D$31)/AgeAdj!D$32,IF($C59="C",('Proj 2018'!H59-AgeAdj!D$35)/AgeAdj!D$36,"BAD")))))</f>
        <v>0.76550327774660853</v>
      </c>
      <c r="I59" s="10">
        <f>IF($C59="PG",('Proj 2018'!I59-AgeAdj!E$19)/AgeAdj!E$20,IF($C59="SG",('Proj 2018'!I59-AgeAdj!E$23)/AgeAdj!E$24,IF($C59="SF",('Proj 2018'!I59-AgeAdj!E$27)/AgeAdj!E$28,IF($C59="PF",('Proj 2018'!I59-AgeAdj!E$31)/AgeAdj!E$32,IF($C59="C",('Proj 2018'!I59-AgeAdj!E$35)/AgeAdj!E$36,"BAD")))))</f>
        <v>1.3547262776918441</v>
      </c>
      <c r="J59" s="10">
        <f>IF($C59="PG",('Proj 2018'!J59-AgeAdj!F$19)/AgeAdj!F$20,IF($C59="SG",('Proj 2018'!J59-AgeAdj!F$23)/AgeAdj!F$24,IF($C59="SF",('Proj 2018'!J59-AgeAdj!F$27)/AgeAdj!F$28,IF($C59="PF",('Proj 2018'!J59-AgeAdj!F$31)/AgeAdj!F$32,IF($C59="C",('Proj 2018'!J59-AgeAdj!F$35)/AgeAdj!F$36,"BAD")))))</f>
        <v>1.0911403241008868</v>
      </c>
      <c r="K59" s="10">
        <f>IF($C59="PG",('Proj 2018'!K59-AgeAdj!G$19)/AgeAdj!G$20,IF($C59="SG",('Proj 2018'!K59-AgeAdj!G$23)/AgeAdj!G$24,IF($C59="SF",('Proj 2018'!K59-AgeAdj!G$27)/AgeAdj!G$28,IF($C59="PF",('Proj 2018'!K59-AgeAdj!G$31)/AgeAdj!G$32,IF($C59="C",('Proj 2018'!K59-AgeAdj!G$35)/AgeAdj!G$36,"BAD")))))</f>
        <v>1.043413506450894</v>
      </c>
      <c r="L59" s="17">
        <f>IF($C59="PG",('Proj 2018'!L59-AgeAdj!H$19)/AgeAdj!H$20,IF($C59="SG",('Proj 2018'!L59-AgeAdj!H$23)/AgeAdj!H$24,IF($C59="SF",('Proj 2018'!L59-AgeAdj!H$27)/AgeAdj!H$28,IF($C59="PF",('Proj 2018'!L59-AgeAdj!H$31)/AgeAdj!H$32,IF($C59="C",('Proj 2018'!L59-AgeAdj!H$35)/AgeAdj!H$36,"BAD")))))</f>
        <v>0.77894657446262217</v>
      </c>
      <c r="M59" s="10">
        <f>IF($C59="PG",('Proj 2018'!M59-AgeAdj!I$19)/AgeAdj!I$20,IF($C59="SG",('Proj 2018'!M59-AgeAdj!I$23)/AgeAdj!I$24,IF($C59="SF",('Proj 2018'!M59-AgeAdj!I$27)/AgeAdj!I$28,IF($C59="PF",('Proj 2018'!M59-AgeAdj!I$31)/AgeAdj!I$32,IF($C59="C",('Proj 2018'!M59-AgeAdj!I$35)/AgeAdj!I$36,"BAD")))))</f>
        <v>0.28676537010017089</v>
      </c>
      <c r="N59" s="10">
        <f>IF($C59="PG",('Proj 2018'!N59-AgeAdj!J$19)/AgeAdj!J$20,IF($C59="SG",('Proj 2018'!N59-AgeAdj!J$23)/AgeAdj!J$24,IF($C59="SF",('Proj 2018'!N59-AgeAdj!J$27)/AgeAdj!J$28,IF($C59="PF",('Proj 2018'!N59-AgeAdj!J$31)/AgeAdj!J$32,IF($C59="C",('Proj 2018'!N59-AgeAdj!J$35)/AgeAdj!J$36,"BAD")))))</f>
        <v>0.70017516406888158</v>
      </c>
      <c r="O59" s="10">
        <f>IF($C59="PG",('Proj 2018'!O59-AgeAdj!K$19)/AgeAdj!K$20,IF($C59="SG",('Proj 2018'!O59-AgeAdj!K$23)/AgeAdj!K$24,IF($C59="SF",('Proj 2018'!O59-AgeAdj!K$27)/AgeAdj!K$28,IF($C59="PF",('Proj 2018'!O59-AgeAdj!K$31)/AgeAdj!K$32,IF($C59="C",('Proj 2018'!O59-AgeAdj!K$35)/AgeAdj!K$36,"BAD")))))</f>
        <v>0.73735062716911037</v>
      </c>
      <c r="P59" s="10">
        <f>IF($C59="PG",('Proj 2018'!P59-AgeAdj!L$19)/AgeAdj!L$20,IF($C59="SG",('Proj 2018'!P59-AgeAdj!L$23)/AgeAdj!L$24,IF($C59="SF",('Proj 2018'!P59-AgeAdj!L$27)/AgeAdj!L$28,IF($C59="PF",('Proj 2018'!P59-AgeAdj!L$31)/AgeAdj!L$32,IF($C59="C",('Proj 2018'!P59-AgeAdj!L$35)/AgeAdj!L$36,"BAD")))))</f>
        <v>0.36867478898807737</v>
      </c>
      <c r="Q59" s="10">
        <f>-IF($C59="PG",('Proj 2018'!Q59-AgeAdj!M$19)/AgeAdj!M$20,IF($C59="SG",('Proj 2018'!Q59-AgeAdj!M$23)/AgeAdj!M$24,IF($C59="SF",('Proj 2018'!Q59-AgeAdj!M$27)/AgeAdj!M$28,IF($C59="PF",('Proj 2018'!Q59-AgeAdj!M$31)/AgeAdj!M$32,IF($C59="C",('Proj 2018'!Q59-AgeAdj!M$35)/AgeAdj!M$36,"BAD")))))</f>
        <v>-0.39531591191165555</v>
      </c>
      <c r="R59" s="10">
        <f>IF($C59="PG",('Proj 2018'!R59-AgeAdj!N$19)/AgeAdj!N$20,IF($C59="SG",('Proj 2018'!R59-AgeAdj!N$23)/AgeAdj!N$24,IF($C59="SF",('Proj 2018'!R59-AgeAdj!N$27)/AgeAdj!N$28,IF($C59="PF",('Proj 2018'!R59-AgeAdj!N$31)/AgeAdj!N$32,IF($C59="C",('Proj 2018'!R59-AgeAdj!N$35)/AgeAdj!N$36,"BAD")))))</f>
        <v>1.0938404180805752</v>
      </c>
      <c r="S59" s="10">
        <f t="shared" si="0"/>
        <v>5.8886208212306386</v>
      </c>
      <c r="U59" s="10">
        <f>3*'Proj 2018'!$K59/(819)</f>
        <v>1.4411477411477411</v>
      </c>
      <c r="V59" s="10">
        <f t="shared" si="1"/>
        <v>1.1225770962615786</v>
      </c>
      <c r="W59" s="10">
        <f>(2*'Proj 36 2018'!G59)/24.9</f>
        <v>1.2690763052208838</v>
      </c>
      <c r="X59" s="10">
        <f t="shared" si="2"/>
        <v>0.97148207135714193</v>
      </c>
    </row>
    <row r="60" spans="1:24" x14ac:dyDescent="0.25">
      <c r="A60" s="14" t="s">
        <v>848</v>
      </c>
      <c r="B60" s="14" t="s">
        <v>147</v>
      </c>
      <c r="C60" s="14" t="s">
        <v>38</v>
      </c>
      <c r="D60" s="3">
        <f>VLOOKUP(B60, Table1[[Player]:['#NAME?]], 3, FALSE)+1</f>
        <v>27</v>
      </c>
      <c r="F60" s="10">
        <f>IF($C60="PG",('Proj 2018'!F60-AgeAdj!B$19)/AgeAdj!B$20,IF($C60="SG",('Proj 2018'!F60-AgeAdj!B$23)/AgeAdj!B$24,IF($C60="SF",('Proj 2018'!F60-AgeAdj!B$27)/AgeAdj!B$28,IF($C60="PF",('Proj 2018'!F60-AgeAdj!B$31)/AgeAdj!B$32,IF($C60="C",('Proj 2018'!F60-AgeAdj!B$35)/AgeAdj!B$36,"BAD")))))</f>
        <v>2.3099107645391159</v>
      </c>
      <c r="G60" s="10">
        <f>IF($C60="PG",('Proj 2018'!G60-AgeAdj!C$19)/AgeAdj!C$20,IF($C60="SG",('Proj 2018'!G60-AgeAdj!C$23)/AgeAdj!C$24,IF($C60="SF",('Proj 2018'!G60-AgeAdj!C$27)/AgeAdj!C$28,IF($C60="PF",('Proj 2018'!G60-AgeAdj!C$31)/AgeAdj!C$32,IF($C60="C",('Proj 2018'!G60-AgeAdj!C$35)/AgeAdj!C$36,"BAD")))))</f>
        <v>2.8449226501650782</v>
      </c>
      <c r="H60" s="10">
        <f>IF($C60="PG",('Proj 2018'!H60-AgeAdj!D$19)/AgeAdj!D$20,IF($C60="SG",('Proj 2018'!H60-AgeAdj!D$23)/AgeAdj!D$24,IF($C60="SF",('Proj 2018'!H60-AgeAdj!D$27)/AgeAdj!D$28,IF($C60="PF",('Proj 2018'!H60-AgeAdj!D$31)/AgeAdj!D$32,IF($C60="C",('Proj 2018'!H60-AgeAdj!D$35)/AgeAdj!D$36,"BAD")))))</f>
        <v>-1.4095227454495023</v>
      </c>
      <c r="I60" s="10">
        <f>IF($C60="PG",('Proj 2018'!I60-AgeAdj!E$19)/AgeAdj!E$20,IF($C60="SG",('Proj 2018'!I60-AgeAdj!E$23)/AgeAdj!E$24,IF($C60="SF",('Proj 2018'!I60-AgeAdj!E$27)/AgeAdj!E$28,IF($C60="PF",('Proj 2018'!I60-AgeAdj!E$31)/AgeAdj!E$32,IF($C60="C",('Proj 2018'!I60-AgeAdj!E$35)/AgeAdj!E$36,"BAD")))))</f>
        <v>3.1034983441282429</v>
      </c>
      <c r="J60" s="10">
        <f>IF($C60="PG",('Proj 2018'!J60-AgeAdj!F$19)/AgeAdj!F$20,IF($C60="SG",('Proj 2018'!J60-AgeAdj!F$23)/AgeAdj!F$24,IF($C60="SF",('Proj 2018'!J60-AgeAdj!F$27)/AgeAdj!F$28,IF($C60="PF",('Proj 2018'!J60-AgeAdj!F$31)/AgeAdj!F$32,IF($C60="C",('Proj 2018'!J60-AgeAdj!F$35)/AgeAdj!F$36,"BAD")))))</f>
        <v>3.92298147089191</v>
      </c>
      <c r="K60" s="10">
        <f>IF($C60="PG",('Proj 2018'!K60-AgeAdj!G$19)/AgeAdj!G$20,IF($C60="SG",('Proj 2018'!K60-AgeAdj!G$23)/AgeAdj!G$24,IF($C60="SF",('Proj 2018'!K60-AgeAdj!G$27)/AgeAdj!G$28,IF($C60="PF",('Proj 2018'!K60-AgeAdj!G$31)/AgeAdj!G$32,IF($C60="C",('Proj 2018'!K60-AgeAdj!G$35)/AgeAdj!G$36,"BAD")))))</f>
        <v>3.6400826671728108</v>
      </c>
      <c r="L60" s="17">
        <f>IF($C60="PG",('Proj 2018'!L60-AgeAdj!H$19)/AgeAdj!H$20,IF($C60="SG",('Proj 2018'!L60-AgeAdj!H$23)/AgeAdj!H$24,IF($C60="SF",('Proj 2018'!L60-AgeAdj!H$27)/AgeAdj!H$28,IF($C60="PF",('Proj 2018'!L60-AgeAdj!H$31)/AgeAdj!H$32,IF($C60="C",('Proj 2018'!L60-AgeAdj!H$35)/AgeAdj!H$36,"BAD")))))</f>
        <v>0.8022617902074014</v>
      </c>
      <c r="M60" s="10">
        <f>IF($C60="PG",('Proj 2018'!M60-AgeAdj!I$19)/AgeAdj!I$20,IF($C60="SG",('Proj 2018'!M60-AgeAdj!I$23)/AgeAdj!I$24,IF($C60="SF",('Proj 2018'!M60-AgeAdj!I$27)/AgeAdj!I$28,IF($C60="PF",('Proj 2018'!M60-AgeAdj!I$31)/AgeAdj!I$32,IF($C60="C",('Proj 2018'!M60-AgeAdj!I$35)/AgeAdj!I$36,"BAD")))))</f>
        <v>1.3358443234502795</v>
      </c>
      <c r="N60" s="10">
        <f>IF($C60="PG",('Proj 2018'!N60-AgeAdj!J$19)/AgeAdj!J$20,IF($C60="SG",('Proj 2018'!N60-AgeAdj!J$23)/AgeAdj!J$24,IF($C60="SF",('Proj 2018'!N60-AgeAdj!J$27)/AgeAdj!J$28,IF($C60="PF",('Proj 2018'!N60-AgeAdj!J$31)/AgeAdj!J$32,IF($C60="C",('Proj 2018'!N60-AgeAdj!J$35)/AgeAdj!J$36,"BAD")))))</f>
        <v>2.7882947677446386</v>
      </c>
      <c r="O60" s="10">
        <f>IF($C60="PG",('Proj 2018'!O60-AgeAdj!K$19)/AgeAdj!K$20,IF($C60="SG",('Proj 2018'!O60-AgeAdj!K$23)/AgeAdj!K$24,IF($C60="SF",('Proj 2018'!O60-AgeAdj!K$27)/AgeAdj!K$28,IF($C60="PF",('Proj 2018'!O60-AgeAdj!K$31)/AgeAdj!K$32,IF($C60="C",('Proj 2018'!O60-AgeAdj!K$35)/AgeAdj!K$36,"BAD")))))</f>
        <v>2.3555284552880709</v>
      </c>
      <c r="P60" s="10">
        <f>IF($C60="PG",('Proj 2018'!P60-AgeAdj!L$19)/AgeAdj!L$20,IF($C60="SG",('Proj 2018'!P60-AgeAdj!L$23)/AgeAdj!L$24,IF($C60="SF",('Proj 2018'!P60-AgeAdj!L$27)/AgeAdj!L$28,IF($C60="PF",('Proj 2018'!P60-AgeAdj!L$31)/AgeAdj!L$32,IF($C60="C",('Proj 2018'!P60-AgeAdj!L$35)/AgeAdj!L$36,"BAD")))))</f>
        <v>0.84654504273237363</v>
      </c>
      <c r="Q60" s="10">
        <f>-IF($C60="PG",('Proj 2018'!Q60-AgeAdj!M$19)/AgeAdj!M$20,IF($C60="SG",('Proj 2018'!Q60-AgeAdj!M$23)/AgeAdj!M$24,IF($C60="SF",('Proj 2018'!Q60-AgeAdj!M$27)/AgeAdj!M$28,IF($C60="PF",('Proj 2018'!Q60-AgeAdj!M$31)/AgeAdj!M$32,IF($C60="C",('Proj 2018'!Q60-AgeAdj!M$35)/AgeAdj!M$36,"BAD")))))</f>
        <v>-3.2654844340154994</v>
      </c>
      <c r="R60" s="10">
        <f>IF($C60="PG",('Proj 2018'!R60-AgeAdj!N$19)/AgeAdj!N$20,IF($C60="SG",('Proj 2018'!R60-AgeAdj!N$23)/AgeAdj!N$24,IF($C60="SF",('Proj 2018'!R60-AgeAdj!N$27)/AgeAdj!N$28,IF($C60="PF",('Proj 2018'!R60-AgeAdj!N$31)/AgeAdj!N$32,IF($C60="C",('Proj 2018'!R60-AgeAdj!N$35)/AgeAdj!N$36,"BAD")))))</f>
        <v>2.91565106378851</v>
      </c>
      <c r="S60" s="10">
        <f t="shared" si="0"/>
        <v>13.018749744164509</v>
      </c>
      <c r="U60" s="10">
        <f>3*'Proj 2018'!$K60/(819)</f>
        <v>2.5427350427350426</v>
      </c>
      <c r="V60" s="10">
        <f t="shared" si="1"/>
        <v>2.0399391674077085</v>
      </c>
      <c r="W60" s="10">
        <f>(2*'Proj 36 2018'!G60)/24.9</f>
        <v>1.678714859437751</v>
      </c>
      <c r="X60" s="10">
        <f t="shared" si="2"/>
        <v>-2.3661867775015741</v>
      </c>
    </row>
    <row r="61" spans="1:24" x14ac:dyDescent="0.25">
      <c r="A61" s="13" t="s">
        <v>904</v>
      </c>
      <c r="B61" s="13" t="s">
        <v>148</v>
      </c>
      <c r="C61" s="13" t="s">
        <v>52</v>
      </c>
      <c r="D61" s="3">
        <f>VLOOKUP(B61, Table1[[Player]:['#NAME?]], 3, FALSE)+1</f>
        <v>27</v>
      </c>
      <c r="F61" s="10">
        <f>IF($C61="PG",('Proj 2018'!F61-AgeAdj!B$19)/AgeAdj!B$20,IF($C61="SG",('Proj 2018'!F61-AgeAdj!B$23)/AgeAdj!B$24,IF($C61="SF",('Proj 2018'!F61-AgeAdj!B$27)/AgeAdj!B$28,IF($C61="PF",('Proj 2018'!F61-AgeAdj!B$31)/AgeAdj!B$32,IF($C61="C",('Proj 2018'!F61-AgeAdj!B$35)/AgeAdj!B$36,"BAD")))))</f>
        <v>0.30783873439654408</v>
      </c>
      <c r="G61" s="10">
        <f>IF($C61="PG",('Proj 2018'!G61-AgeAdj!C$19)/AgeAdj!C$20,IF($C61="SG",('Proj 2018'!G61-AgeAdj!C$23)/AgeAdj!C$24,IF($C61="SF",('Proj 2018'!G61-AgeAdj!C$27)/AgeAdj!C$28,IF($C61="PF",('Proj 2018'!G61-AgeAdj!C$31)/AgeAdj!C$32,IF($C61="C",('Proj 2018'!G61-AgeAdj!C$35)/AgeAdj!C$36,"BAD")))))</f>
        <v>0.57623267213106377</v>
      </c>
      <c r="H61" s="10">
        <f>IF($C61="PG",('Proj 2018'!H61-AgeAdj!D$19)/AgeAdj!D$20,IF($C61="SG",('Proj 2018'!H61-AgeAdj!D$23)/AgeAdj!D$24,IF($C61="SF",('Proj 2018'!H61-AgeAdj!D$27)/AgeAdj!D$28,IF($C61="PF",('Proj 2018'!H61-AgeAdj!D$31)/AgeAdj!D$32,IF($C61="C",('Proj 2018'!H61-AgeAdj!D$35)/AgeAdj!D$36,"BAD")))))</f>
        <v>-0.85908316500918713</v>
      </c>
      <c r="I61" s="10">
        <f>IF($C61="PG",('Proj 2018'!I61-AgeAdj!E$19)/AgeAdj!E$20,IF($C61="SG",('Proj 2018'!I61-AgeAdj!E$23)/AgeAdj!E$24,IF($C61="SF",('Proj 2018'!I61-AgeAdj!E$27)/AgeAdj!E$28,IF($C61="PF",('Proj 2018'!I61-AgeAdj!E$31)/AgeAdj!E$32,IF($C61="C",('Proj 2018'!I61-AgeAdj!E$35)/AgeAdj!E$36,"BAD")))))</f>
        <v>1.5326911321864194</v>
      </c>
      <c r="J61" s="10">
        <f>IF($C61="PG",('Proj 2018'!J61-AgeAdj!F$19)/AgeAdj!F$20,IF($C61="SG",('Proj 2018'!J61-AgeAdj!F$23)/AgeAdj!F$24,IF($C61="SF",('Proj 2018'!J61-AgeAdj!F$27)/AgeAdj!F$28,IF($C61="PF",('Proj 2018'!J61-AgeAdj!F$31)/AgeAdj!F$32,IF($C61="C",('Proj 2018'!J61-AgeAdj!F$35)/AgeAdj!F$36,"BAD")))))</f>
        <v>0.18769716033863124</v>
      </c>
      <c r="K61" s="10">
        <f>IF($C61="PG",('Proj 2018'!K61-AgeAdj!G$19)/AgeAdj!G$20,IF($C61="SG",('Proj 2018'!K61-AgeAdj!G$23)/AgeAdj!G$24,IF($C61="SF",('Proj 2018'!K61-AgeAdj!G$27)/AgeAdj!G$28,IF($C61="PF",('Proj 2018'!K61-AgeAdj!G$31)/AgeAdj!G$32,IF($C61="C",('Proj 2018'!K61-AgeAdj!G$35)/AgeAdj!G$36,"BAD")))))</f>
        <v>0.17637695793771235</v>
      </c>
      <c r="L61" s="17">
        <f>IF($C61="PG",('Proj 2018'!L61-AgeAdj!H$19)/AgeAdj!H$20,IF($C61="SG",('Proj 2018'!L61-AgeAdj!H$23)/AgeAdj!H$24,IF($C61="SF",('Proj 2018'!L61-AgeAdj!H$27)/AgeAdj!H$28,IF($C61="PF",('Proj 2018'!L61-AgeAdj!H$31)/AgeAdj!H$32,IF($C61="C",('Proj 2018'!L61-AgeAdj!H$35)/AgeAdj!H$36,"BAD")))))</f>
        <v>0.68822657374357676</v>
      </c>
      <c r="M61" s="10">
        <f>IF($C61="PG",('Proj 2018'!M61-AgeAdj!I$19)/AgeAdj!I$20,IF($C61="SG",('Proj 2018'!M61-AgeAdj!I$23)/AgeAdj!I$24,IF($C61="SF",('Proj 2018'!M61-AgeAdj!I$27)/AgeAdj!I$28,IF($C61="PF",('Proj 2018'!M61-AgeAdj!I$31)/AgeAdj!I$32,IF($C61="C",('Proj 2018'!M61-AgeAdj!I$35)/AgeAdj!I$36,"BAD")))))</f>
        <v>1.3026089780374885</v>
      </c>
      <c r="N61" s="10">
        <f>IF($C61="PG",('Proj 2018'!N61-AgeAdj!J$19)/AgeAdj!J$20,IF($C61="SG",('Proj 2018'!N61-AgeAdj!J$23)/AgeAdj!J$24,IF($C61="SF",('Proj 2018'!N61-AgeAdj!J$27)/AgeAdj!J$28,IF($C61="PF",('Proj 2018'!N61-AgeAdj!J$31)/AgeAdj!J$32,IF($C61="C",('Proj 2018'!N61-AgeAdj!J$35)/AgeAdj!J$36,"BAD")))))</f>
        <v>-0.20299369869105768</v>
      </c>
      <c r="O61" s="10">
        <f>IF($C61="PG",('Proj 2018'!O61-AgeAdj!K$19)/AgeAdj!K$20,IF($C61="SG",('Proj 2018'!O61-AgeAdj!K$23)/AgeAdj!K$24,IF($C61="SF",('Proj 2018'!O61-AgeAdj!K$27)/AgeAdj!K$28,IF($C61="PF",('Proj 2018'!O61-AgeAdj!K$31)/AgeAdj!K$32,IF($C61="C",('Proj 2018'!O61-AgeAdj!K$35)/AgeAdj!K$36,"BAD")))))</f>
        <v>2.2663318130557788</v>
      </c>
      <c r="P61" s="10">
        <f>IF($C61="PG",('Proj 2018'!P61-AgeAdj!L$19)/AgeAdj!L$20,IF($C61="SG",('Proj 2018'!P61-AgeAdj!L$23)/AgeAdj!L$24,IF($C61="SF",('Proj 2018'!P61-AgeAdj!L$27)/AgeAdj!L$28,IF($C61="PF",('Proj 2018'!P61-AgeAdj!L$31)/AgeAdj!L$32,IF($C61="C",('Proj 2018'!P61-AgeAdj!L$35)/AgeAdj!L$36,"BAD")))))</f>
        <v>1.8314984566563981</v>
      </c>
      <c r="Q61" s="10">
        <f>-IF($C61="PG",('Proj 2018'!Q61-AgeAdj!M$19)/AgeAdj!M$20,IF($C61="SG",('Proj 2018'!Q61-AgeAdj!M$23)/AgeAdj!M$24,IF($C61="SF",('Proj 2018'!Q61-AgeAdj!M$27)/AgeAdj!M$28,IF($C61="PF",('Proj 2018'!Q61-AgeAdj!M$31)/AgeAdj!M$32,IF($C61="C",('Proj 2018'!Q61-AgeAdj!M$35)/AgeAdj!M$36,"BAD")))))</f>
        <v>-1.0300769420388358</v>
      </c>
      <c r="R61" s="10">
        <f>IF($C61="PG",('Proj 2018'!R61-AgeAdj!N$19)/AgeAdj!N$20,IF($C61="SG",('Proj 2018'!R61-AgeAdj!N$23)/AgeAdj!N$24,IF($C61="SF",('Proj 2018'!R61-AgeAdj!N$27)/AgeAdj!N$28,IF($C61="PF",('Proj 2018'!R61-AgeAdj!N$31)/AgeAdj!N$32,IF($C61="C",('Proj 2018'!R61-AgeAdj!N$35)/AgeAdj!N$36,"BAD")))))</f>
        <v>0.41709154198077603</v>
      </c>
      <c r="S61" s="10">
        <f t="shared" si="0"/>
        <v>6.4080278005885498</v>
      </c>
      <c r="U61" s="10">
        <f>3*'Proj 2018'!$K61/(819)</f>
        <v>0.71916971916971917</v>
      </c>
      <c r="V61" s="10">
        <f t="shared" si="1"/>
        <v>0.49495171176430613</v>
      </c>
      <c r="W61" s="10">
        <f>(2*'Proj 36 2018'!G61)/24.9</f>
        <v>0.99598393574297195</v>
      </c>
      <c r="X61" s="10">
        <f t="shared" si="2"/>
        <v>-0.85563303181637917</v>
      </c>
    </row>
    <row r="62" spans="1:24" x14ac:dyDescent="0.25">
      <c r="A62" s="14" t="s">
        <v>606</v>
      </c>
      <c r="B62" s="14" t="s">
        <v>149</v>
      </c>
      <c r="C62" s="14" t="s">
        <v>31</v>
      </c>
      <c r="D62" s="3">
        <f>VLOOKUP(B62, Table1[[Player]:['#NAME?]], 3, FALSE)+1</f>
        <v>25</v>
      </c>
      <c r="F62" s="10">
        <f>IF($C62="PG",('Proj 2018'!F62-AgeAdj!B$19)/AgeAdj!B$20,IF($C62="SG",('Proj 2018'!F62-AgeAdj!B$23)/AgeAdj!B$24,IF($C62="SF",('Proj 2018'!F62-AgeAdj!B$27)/AgeAdj!B$28,IF($C62="PF",('Proj 2018'!F62-AgeAdj!B$31)/AgeAdj!B$32,IF($C62="C",('Proj 2018'!F62-AgeAdj!B$35)/AgeAdj!B$36,"BAD")))))</f>
        <v>0.18002506069519311</v>
      </c>
      <c r="G62" s="10">
        <f>IF($C62="PG",('Proj 2018'!G62-AgeAdj!C$19)/AgeAdj!C$20,IF($C62="SG",('Proj 2018'!G62-AgeAdj!C$23)/AgeAdj!C$24,IF($C62="SF",('Proj 2018'!G62-AgeAdj!C$27)/AgeAdj!C$28,IF($C62="PF",('Proj 2018'!G62-AgeAdj!C$31)/AgeAdj!C$32,IF($C62="C",('Proj 2018'!G62-AgeAdj!C$35)/AgeAdj!C$36,"BAD")))))</f>
        <v>5.097270729612103E-2</v>
      </c>
      <c r="H62" s="10">
        <f>IF($C62="PG",('Proj 2018'!H62-AgeAdj!D$19)/AgeAdj!D$20,IF($C62="SG",('Proj 2018'!H62-AgeAdj!D$23)/AgeAdj!D$24,IF($C62="SF",('Proj 2018'!H62-AgeAdj!D$27)/AgeAdj!D$28,IF($C62="PF",('Proj 2018'!H62-AgeAdj!D$31)/AgeAdj!D$32,IF($C62="C",('Proj 2018'!H62-AgeAdj!D$35)/AgeAdj!D$36,"BAD")))))</f>
        <v>1.2406930721311775</v>
      </c>
      <c r="I62" s="10">
        <f>IF($C62="PG",('Proj 2018'!I62-AgeAdj!E$19)/AgeAdj!E$20,IF($C62="SG",('Proj 2018'!I62-AgeAdj!E$23)/AgeAdj!E$24,IF($C62="SF",('Proj 2018'!I62-AgeAdj!E$27)/AgeAdj!E$28,IF($C62="PF",('Proj 2018'!I62-AgeAdj!E$31)/AgeAdj!E$32,IF($C62="C",('Proj 2018'!I62-AgeAdj!E$35)/AgeAdj!E$36,"BAD")))))</f>
        <v>0.59856955294156322</v>
      </c>
      <c r="J62" s="10">
        <f>IF($C62="PG",('Proj 2018'!J62-AgeAdj!F$19)/AgeAdj!F$20,IF($C62="SG",('Proj 2018'!J62-AgeAdj!F$23)/AgeAdj!F$24,IF($C62="SF",('Proj 2018'!J62-AgeAdj!F$27)/AgeAdj!F$28,IF($C62="PF",('Proj 2018'!J62-AgeAdj!F$31)/AgeAdj!F$32,IF($C62="C",('Proj 2018'!J62-AgeAdj!F$35)/AgeAdj!F$36,"BAD")))))</f>
        <v>-3.5398550994806259E-2</v>
      </c>
      <c r="K62" s="10">
        <f>IF($C62="PG",('Proj 2018'!K62-AgeAdj!G$19)/AgeAdj!G$20,IF($C62="SG",('Proj 2018'!K62-AgeAdj!G$23)/AgeAdj!G$24,IF($C62="SF",('Proj 2018'!K62-AgeAdj!G$27)/AgeAdj!G$28,IF($C62="PF",('Proj 2018'!K62-AgeAdj!G$31)/AgeAdj!G$32,IF($C62="C",('Proj 2018'!K62-AgeAdj!G$35)/AgeAdj!G$36,"BAD")))))</f>
        <v>-9.287596615110251E-2</v>
      </c>
      <c r="L62" s="17">
        <f>IF($C62="PG",('Proj 2018'!L62-AgeAdj!H$19)/AgeAdj!H$20,IF($C62="SG",('Proj 2018'!L62-AgeAdj!H$23)/AgeAdj!H$24,IF($C62="SF",('Proj 2018'!L62-AgeAdj!H$27)/AgeAdj!H$28,IF($C62="PF",('Proj 2018'!L62-AgeAdj!H$31)/AgeAdj!H$32,IF($C62="C",('Proj 2018'!L62-AgeAdj!H$35)/AgeAdj!H$36,"BAD")))))</f>
        <v>0.65652135687681246</v>
      </c>
      <c r="M62" s="10">
        <f>IF($C62="PG",('Proj 2018'!M62-AgeAdj!I$19)/AgeAdj!I$20,IF($C62="SG",('Proj 2018'!M62-AgeAdj!I$23)/AgeAdj!I$24,IF($C62="SF",('Proj 2018'!M62-AgeAdj!I$27)/AgeAdj!I$28,IF($C62="PF",('Proj 2018'!M62-AgeAdj!I$31)/AgeAdj!I$32,IF($C62="C",('Proj 2018'!M62-AgeAdj!I$35)/AgeAdj!I$36,"BAD")))))</f>
        <v>0.32116840925425166</v>
      </c>
      <c r="N62" s="10">
        <f>IF($C62="PG",('Proj 2018'!N62-AgeAdj!J$19)/AgeAdj!J$20,IF($C62="SG",('Proj 2018'!N62-AgeAdj!J$23)/AgeAdj!J$24,IF($C62="SF",('Proj 2018'!N62-AgeAdj!J$27)/AgeAdj!J$28,IF($C62="PF",('Proj 2018'!N62-AgeAdj!J$31)/AgeAdj!J$32,IF($C62="C",('Proj 2018'!N62-AgeAdj!J$35)/AgeAdj!J$36,"BAD")))))</f>
        <v>-0.61620169073680864</v>
      </c>
      <c r="O62" s="10">
        <f>IF($C62="PG",('Proj 2018'!O62-AgeAdj!K$19)/AgeAdj!K$20,IF($C62="SG",('Proj 2018'!O62-AgeAdj!K$23)/AgeAdj!K$24,IF($C62="SF",('Proj 2018'!O62-AgeAdj!K$27)/AgeAdj!K$28,IF($C62="PF",('Proj 2018'!O62-AgeAdj!K$31)/AgeAdj!K$32,IF($C62="C",('Proj 2018'!O62-AgeAdj!K$35)/AgeAdj!K$36,"BAD")))))</f>
        <v>0.10628112636678777</v>
      </c>
      <c r="P62" s="10">
        <f>IF($C62="PG",('Proj 2018'!P62-AgeAdj!L$19)/AgeAdj!L$20,IF($C62="SG",('Proj 2018'!P62-AgeAdj!L$23)/AgeAdj!L$24,IF($C62="SF",('Proj 2018'!P62-AgeAdj!L$27)/AgeAdj!L$28,IF($C62="PF",('Proj 2018'!P62-AgeAdj!L$31)/AgeAdj!L$32,IF($C62="C",('Proj 2018'!P62-AgeAdj!L$35)/AgeAdj!L$36,"BAD")))))</f>
        <v>0.12505036004684825</v>
      </c>
      <c r="Q62" s="10">
        <f>-IF($C62="PG",('Proj 2018'!Q62-AgeAdj!M$19)/AgeAdj!M$20,IF($C62="SG",('Proj 2018'!Q62-AgeAdj!M$23)/AgeAdj!M$24,IF($C62="SF",('Proj 2018'!Q62-AgeAdj!M$27)/AgeAdj!M$28,IF($C62="PF",('Proj 2018'!Q62-AgeAdj!M$31)/AgeAdj!M$32,IF($C62="C",('Proj 2018'!Q62-AgeAdj!M$35)/AgeAdj!M$36,"BAD")))))</f>
        <v>0.46944558433518524</v>
      </c>
      <c r="R62" s="10">
        <f>IF($C62="PG",('Proj 2018'!R62-AgeAdj!N$19)/AgeAdj!N$20,IF($C62="SG",('Proj 2018'!R62-AgeAdj!N$23)/AgeAdj!N$24,IF($C62="SF",('Proj 2018'!R62-AgeAdj!N$27)/AgeAdj!N$28,IF($C62="PF",('Proj 2018'!R62-AgeAdj!N$31)/AgeAdj!N$32,IF($C62="C",('Proj 2018'!R62-AgeAdj!N$35)/AgeAdj!N$36,"BAD")))))</f>
        <v>0.21251725200950336</v>
      </c>
      <c r="S62" s="10">
        <f t="shared" si="0"/>
        <v>2.144486179293835</v>
      </c>
      <c r="U62" s="10">
        <f>3*'Proj 2018'!$K62/(819)</f>
        <v>0.47619047619047616</v>
      </c>
      <c r="V62" s="10">
        <f t="shared" si="1"/>
        <v>0.31262921756038686</v>
      </c>
      <c r="W62" s="10">
        <f>(2*'Proj 36 2018'!G62)/24.9</f>
        <v>0.82730923694779124</v>
      </c>
      <c r="X62" s="10">
        <f t="shared" si="2"/>
        <v>1.0264368387912555</v>
      </c>
    </row>
    <row r="63" spans="1:24" x14ac:dyDescent="0.25">
      <c r="A63" s="13" t="s">
        <v>841</v>
      </c>
      <c r="B63" s="13" t="s">
        <v>150</v>
      </c>
      <c r="C63" s="13" t="s">
        <v>31</v>
      </c>
      <c r="D63" s="3">
        <f>VLOOKUP(B63, Table1[[Player]:['#NAME?]], 3, FALSE)+1</f>
        <v>37</v>
      </c>
      <c r="F63" s="10">
        <f>IF($C63="PG",('Proj 2018'!F63-AgeAdj!B$19)/AgeAdj!B$20,IF($C63="SG",('Proj 2018'!F63-AgeAdj!B$23)/AgeAdj!B$24,IF($C63="SF",('Proj 2018'!F63-AgeAdj!B$27)/AgeAdj!B$28,IF($C63="PF",('Proj 2018'!F63-AgeAdj!B$31)/AgeAdj!B$32,IF($C63="C",('Proj 2018'!F63-AgeAdj!B$35)/AgeAdj!B$36,"BAD")))))</f>
        <v>-0.32715713252195855</v>
      </c>
      <c r="G63" s="10">
        <f>IF($C63="PG",('Proj 2018'!G63-AgeAdj!C$19)/AgeAdj!C$20,IF($C63="SG",('Proj 2018'!G63-AgeAdj!C$23)/AgeAdj!C$24,IF($C63="SF",('Proj 2018'!G63-AgeAdj!C$27)/AgeAdj!C$28,IF($C63="PF",('Proj 2018'!G63-AgeAdj!C$31)/AgeAdj!C$32,IF($C63="C",('Proj 2018'!G63-AgeAdj!C$35)/AgeAdj!C$36,"BAD")))))</f>
        <v>-0.27290514723524378</v>
      </c>
      <c r="H63" s="10">
        <f>IF($C63="PG",('Proj 2018'!H63-AgeAdj!D$19)/AgeAdj!D$20,IF($C63="SG",('Proj 2018'!H63-AgeAdj!D$23)/AgeAdj!D$24,IF($C63="SF",('Proj 2018'!H63-AgeAdj!D$27)/AgeAdj!D$28,IF($C63="PF",('Proj 2018'!H63-AgeAdj!D$31)/AgeAdj!D$32,IF($C63="C",('Proj 2018'!H63-AgeAdj!D$35)/AgeAdj!D$36,"BAD")))))</f>
        <v>-0.46263939056812109</v>
      </c>
      <c r="I63" s="10">
        <f>IF($C63="PG",('Proj 2018'!I63-AgeAdj!E$19)/AgeAdj!E$20,IF($C63="SG",('Proj 2018'!I63-AgeAdj!E$23)/AgeAdj!E$24,IF($C63="SF",('Proj 2018'!I63-AgeAdj!E$27)/AgeAdj!E$28,IF($C63="PF",('Proj 2018'!I63-AgeAdj!E$31)/AgeAdj!E$32,IF($C63="C",('Proj 2018'!I63-AgeAdj!E$35)/AgeAdj!E$36,"BAD")))))</f>
        <v>-0.52999637689972168</v>
      </c>
      <c r="J63" s="10">
        <f>IF($C63="PG",('Proj 2018'!J63-AgeAdj!F$19)/AgeAdj!F$20,IF($C63="SG",('Proj 2018'!J63-AgeAdj!F$23)/AgeAdj!F$24,IF($C63="SF",('Proj 2018'!J63-AgeAdj!F$27)/AgeAdj!F$28,IF($C63="PF",('Proj 2018'!J63-AgeAdj!F$31)/AgeAdj!F$32,IF($C63="C",('Proj 2018'!J63-AgeAdj!F$35)/AgeAdj!F$36,"BAD")))))</f>
        <v>-2.377724747062316E-2</v>
      </c>
      <c r="K63" s="10">
        <f>IF($C63="PG",('Proj 2018'!K63-AgeAdj!G$19)/AgeAdj!G$20,IF($C63="SG",('Proj 2018'!K63-AgeAdj!G$23)/AgeAdj!G$24,IF($C63="SF",('Proj 2018'!K63-AgeAdj!G$27)/AgeAdj!G$28,IF($C63="PF",('Proj 2018'!K63-AgeAdj!G$31)/AgeAdj!G$32,IF($C63="C",('Proj 2018'!K63-AgeAdj!G$35)/AgeAdj!G$36,"BAD")))))</f>
        <v>-8.5193905600301642E-2</v>
      </c>
      <c r="L63" s="17">
        <f>IF($C63="PG",('Proj 2018'!L63-AgeAdj!H$19)/AgeAdj!H$20,IF($C63="SG",('Proj 2018'!L63-AgeAdj!H$23)/AgeAdj!H$24,IF($C63="SF",('Proj 2018'!L63-AgeAdj!H$27)/AgeAdj!H$28,IF($C63="PF",('Proj 2018'!L63-AgeAdj!H$31)/AgeAdj!H$32,IF($C63="C",('Proj 2018'!L63-AgeAdj!H$35)/AgeAdj!H$36,"BAD")))))</f>
        <v>0.8014242030465687</v>
      </c>
      <c r="M63" s="10">
        <f>IF($C63="PG",('Proj 2018'!M63-AgeAdj!I$19)/AgeAdj!I$20,IF($C63="SG",('Proj 2018'!M63-AgeAdj!I$23)/AgeAdj!I$24,IF($C63="SF",('Proj 2018'!M63-AgeAdj!I$27)/AgeAdj!I$28,IF($C63="PF",('Proj 2018'!M63-AgeAdj!I$31)/AgeAdj!I$32,IF($C63="C",('Proj 2018'!M63-AgeAdj!I$35)/AgeAdj!I$36,"BAD")))))</f>
        <v>-1.2752421835004633</v>
      </c>
      <c r="N63" s="10">
        <f>IF($C63="PG",('Proj 2018'!N63-AgeAdj!J$19)/AgeAdj!J$20,IF($C63="SG",('Proj 2018'!N63-AgeAdj!J$23)/AgeAdj!J$24,IF($C63="SF",('Proj 2018'!N63-AgeAdj!J$27)/AgeAdj!J$28,IF($C63="PF",('Proj 2018'!N63-AgeAdj!J$31)/AgeAdj!J$32,IF($C63="C",('Proj 2018'!N63-AgeAdj!J$35)/AgeAdj!J$36,"BAD")))))</f>
        <v>-0.13190880514441025</v>
      </c>
      <c r="O63" s="10">
        <f>IF($C63="PG",('Proj 2018'!O63-AgeAdj!K$19)/AgeAdj!K$20,IF($C63="SG",('Proj 2018'!O63-AgeAdj!K$23)/AgeAdj!K$24,IF($C63="SF",('Proj 2018'!O63-AgeAdj!K$27)/AgeAdj!K$28,IF($C63="PF",('Proj 2018'!O63-AgeAdj!K$31)/AgeAdj!K$32,IF($C63="C",('Proj 2018'!O63-AgeAdj!K$35)/AgeAdj!K$36,"BAD")))))</f>
        <v>-0.675750651059701</v>
      </c>
      <c r="P63" s="10">
        <f>IF($C63="PG",('Proj 2018'!P63-AgeAdj!L$19)/AgeAdj!L$20,IF($C63="SG",('Proj 2018'!P63-AgeAdj!L$23)/AgeAdj!L$24,IF($C63="SF",('Proj 2018'!P63-AgeAdj!L$27)/AgeAdj!L$28,IF($C63="PF",('Proj 2018'!P63-AgeAdj!L$31)/AgeAdj!L$32,IF($C63="C",('Proj 2018'!P63-AgeAdj!L$35)/AgeAdj!L$36,"BAD")))))</f>
        <v>-0.87483106977783365</v>
      </c>
      <c r="Q63" s="10">
        <f>-IF($C63="PG",('Proj 2018'!Q63-AgeAdj!M$19)/AgeAdj!M$20,IF($C63="SG",('Proj 2018'!Q63-AgeAdj!M$23)/AgeAdj!M$24,IF($C63="SF",('Proj 2018'!Q63-AgeAdj!M$27)/AgeAdj!M$28,IF($C63="PF",('Proj 2018'!Q63-AgeAdj!M$31)/AgeAdj!M$32,IF($C63="C",('Proj 2018'!Q63-AgeAdj!M$35)/AgeAdj!M$36,"BAD")))))</f>
        <v>5.4893247423770435E-2</v>
      </c>
      <c r="R63" s="10">
        <f>IF($C63="PG",('Proj 2018'!R63-AgeAdj!N$19)/AgeAdj!N$20,IF($C63="SG",('Proj 2018'!R63-AgeAdj!N$23)/AgeAdj!N$24,IF($C63="SF",('Proj 2018'!R63-AgeAdj!N$27)/AgeAdj!N$28,IF($C63="PF",('Proj 2018'!R63-AgeAdj!N$31)/AgeAdj!N$32,IF($C63="C",('Proj 2018'!R63-AgeAdj!N$35)/AgeAdj!N$36,"BAD")))))</f>
        <v>-0.31101007429678867</v>
      </c>
      <c r="S63" s="10">
        <f t="shared" si="0"/>
        <v>-3.7535030334336974</v>
      </c>
      <c r="U63" s="10">
        <f>3*'Proj 2018'!$K63/(819)</f>
        <v>0.47948717948717939</v>
      </c>
      <c r="V63" s="10">
        <f t="shared" si="1"/>
        <v>0.38427263069155981</v>
      </c>
      <c r="W63" s="10">
        <f>(2*'Proj 36 2018'!G63)/24.9</f>
        <v>1.1646586345381527</v>
      </c>
      <c r="X63" s="10">
        <f t="shared" si="2"/>
        <v>-0.53881696090263098</v>
      </c>
    </row>
    <row r="64" spans="1:24" x14ac:dyDescent="0.25">
      <c r="A64" s="14" t="s">
        <v>666</v>
      </c>
      <c r="B64" s="14" t="s">
        <v>151</v>
      </c>
      <c r="C64" s="14" t="s">
        <v>52</v>
      </c>
      <c r="D64" s="3">
        <f>VLOOKUP(B64, Table1[[Player]:['#NAME?]], 3, FALSE)+1</f>
        <v>27</v>
      </c>
      <c r="F64" s="10">
        <f>IF($C64="PG",('Proj 2018'!F64-AgeAdj!B$19)/AgeAdj!B$20,IF($C64="SG",('Proj 2018'!F64-AgeAdj!B$23)/AgeAdj!B$24,IF($C64="SF",('Proj 2018'!F64-AgeAdj!B$27)/AgeAdj!B$28,IF($C64="PF",('Proj 2018'!F64-AgeAdj!B$31)/AgeAdj!B$32,IF($C64="C",('Proj 2018'!F64-AgeAdj!B$35)/AgeAdj!B$36,"BAD")))))</f>
        <v>7.4479280791787755E-2</v>
      </c>
      <c r="G64" s="10">
        <f>IF($C64="PG",('Proj 2018'!G64-AgeAdj!C$19)/AgeAdj!C$20,IF($C64="SG",('Proj 2018'!G64-AgeAdj!C$23)/AgeAdj!C$24,IF($C64="SF",('Proj 2018'!G64-AgeAdj!C$27)/AgeAdj!C$28,IF($C64="PF",('Proj 2018'!G64-AgeAdj!C$31)/AgeAdj!C$32,IF($C64="C",('Proj 2018'!G64-AgeAdj!C$35)/AgeAdj!C$36,"BAD")))))</f>
        <v>4.1222183989277773E-2</v>
      </c>
      <c r="H64" s="10">
        <f>IF($C64="PG",('Proj 2018'!H64-AgeAdj!D$19)/AgeAdj!D$20,IF($C64="SG",('Proj 2018'!H64-AgeAdj!D$23)/AgeAdj!D$24,IF($C64="SF",('Proj 2018'!H64-AgeAdj!D$27)/AgeAdj!D$28,IF($C64="PF",('Proj 2018'!H64-AgeAdj!D$31)/AgeAdj!D$32,IF($C64="C",('Proj 2018'!H64-AgeAdj!D$35)/AgeAdj!D$36,"BAD")))))</f>
        <v>0.48091907212550206</v>
      </c>
      <c r="I64" s="10">
        <f>IF($C64="PG",('Proj 2018'!I64-AgeAdj!E$19)/AgeAdj!E$20,IF($C64="SG",('Proj 2018'!I64-AgeAdj!E$23)/AgeAdj!E$24,IF($C64="SF",('Proj 2018'!I64-AgeAdj!E$27)/AgeAdj!E$28,IF($C64="PF",('Proj 2018'!I64-AgeAdj!E$31)/AgeAdj!E$32,IF($C64="C",('Proj 2018'!I64-AgeAdj!E$35)/AgeAdj!E$36,"BAD")))))</f>
        <v>1.219427354185745</v>
      </c>
      <c r="J64" s="10">
        <f>IF($C64="PG",('Proj 2018'!J64-AgeAdj!F$19)/AgeAdj!F$20,IF($C64="SG",('Proj 2018'!J64-AgeAdj!F$23)/AgeAdj!F$24,IF($C64="SF",('Proj 2018'!J64-AgeAdj!F$27)/AgeAdj!F$28,IF($C64="PF",('Proj 2018'!J64-AgeAdj!F$31)/AgeAdj!F$32,IF($C64="C",('Proj 2018'!J64-AgeAdj!F$35)/AgeAdj!F$36,"BAD")))))</f>
        <v>0.14860150453238455</v>
      </c>
      <c r="K64" s="10">
        <f>IF($C64="PG",('Proj 2018'!K64-AgeAdj!G$19)/AgeAdj!G$20,IF($C64="SG",('Proj 2018'!K64-AgeAdj!G$23)/AgeAdj!G$24,IF($C64="SF",('Proj 2018'!K64-AgeAdj!G$27)/AgeAdj!G$28,IF($C64="PF",('Proj 2018'!K64-AgeAdj!G$31)/AgeAdj!G$32,IF($C64="C",('Proj 2018'!K64-AgeAdj!G$35)/AgeAdj!G$36,"BAD")))))</f>
        <v>0.10745430103000708</v>
      </c>
      <c r="L64" s="17">
        <f>IF($C64="PG",('Proj 2018'!L64-AgeAdj!H$19)/AgeAdj!H$20,IF($C64="SG",('Proj 2018'!L64-AgeAdj!H$23)/AgeAdj!H$24,IF($C64="SF",('Proj 2018'!L64-AgeAdj!H$27)/AgeAdj!H$28,IF($C64="PF",('Proj 2018'!L64-AgeAdj!H$31)/AgeAdj!H$32,IF($C64="C",('Proj 2018'!L64-AgeAdj!H$35)/AgeAdj!H$36,"BAD")))))</f>
        <v>0.57070042131304088</v>
      </c>
      <c r="M64" s="10">
        <f>IF($C64="PG",('Proj 2018'!M64-AgeAdj!I$19)/AgeAdj!I$20,IF($C64="SG",('Proj 2018'!M64-AgeAdj!I$23)/AgeAdj!I$24,IF($C64="SF",('Proj 2018'!M64-AgeAdj!I$27)/AgeAdj!I$28,IF($C64="PF",('Proj 2018'!M64-AgeAdj!I$31)/AgeAdj!I$32,IF($C64="C",('Proj 2018'!M64-AgeAdj!I$35)/AgeAdj!I$36,"BAD")))))</f>
        <v>0.44805931068277727</v>
      </c>
      <c r="N64" s="10">
        <f>IF($C64="PG",('Proj 2018'!N64-AgeAdj!J$19)/AgeAdj!J$20,IF($C64="SG",('Proj 2018'!N64-AgeAdj!J$23)/AgeAdj!J$24,IF($C64="SF",('Proj 2018'!N64-AgeAdj!J$27)/AgeAdj!J$28,IF($C64="PF",('Proj 2018'!N64-AgeAdj!J$31)/AgeAdj!J$32,IF($C64="C",('Proj 2018'!N64-AgeAdj!J$35)/AgeAdj!J$36,"BAD")))))</f>
        <v>1.3769058144825441E-2</v>
      </c>
      <c r="O64" s="10">
        <f>IF($C64="PG",('Proj 2018'!O64-AgeAdj!K$19)/AgeAdj!K$20,IF($C64="SG",('Proj 2018'!O64-AgeAdj!K$23)/AgeAdj!K$24,IF($C64="SF",('Proj 2018'!O64-AgeAdj!K$27)/AgeAdj!K$28,IF($C64="PF",('Proj 2018'!O64-AgeAdj!K$31)/AgeAdj!K$32,IF($C64="C",('Proj 2018'!O64-AgeAdj!K$35)/AgeAdj!K$36,"BAD")))))</f>
        <v>-3.4139168702116113E-2</v>
      </c>
      <c r="P64" s="10">
        <f>IF($C64="PG",('Proj 2018'!P64-AgeAdj!L$19)/AgeAdj!L$20,IF($C64="SG",('Proj 2018'!P64-AgeAdj!L$23)/AgeAdj!L$24,IF($C64="SF",('Proj 2018'!P64-AgeAdj!L$27)/AgeAdj!L$28,IF($C64="PF",('Proj 2018'!P64-AgeAdj!L$31)/AgeAdj!L$32,IF($C64="C",('Proj 2018'!P64-AgeAdj!L$35)/AgeAdj!L$36,"BAD")))))</f>
        <v>-0.33334920327656725</v>
      </c>
      <c r="Q64" s="10">
        <f>-IF($C64="PG",('Proj 2018'!Q64-AgeAdj!M$19)/AgeAdj!M$20,IF($C64="SG",('Proj 2018'!Q64-AgeAdj!M$23)/AgeAdj!M$24,IF($C64="SF",('Proj 2018'!Q64-AgeAdj!M$27)/AgeAdj!M$28,IF($C64="PF",('Proj 2018'!Q64-AgeAdj!M$31)/AgeAdj!M$32,IF($C64="C",('Proj 2018'!Q64-AgeAdj!M$35)/AgeAdj!M$36,"BAD")))))</f>
        <v>0.29194013715638245</v>
      </c>
      <c r="R64" s="10">
        <f>IF($C64="PG",('Proj 2018'!R64-AgeAdj!N$19)/AgeAdj!N$20,IF($C64="SG",('Proj 2018'!R64-AgeAdj!N$23)/AgeAdj!N$24,IF($C64="SF",('Proj 2018'!R64-AgeAdj!N$27)/AgeAdj!N$28,IF($C64="PF",('Proj 2018'!R64-AgeAdj!N$31)/AgeAdj!N$32,IF($C64="C",('Proj 2018'!R64-AgeAdj!N$35)/AgeAdj!N$36,"BAD")))))</f>
        <v>0.22402529578801456</v>
      </c>
      <c r="S64" s="10">
        <f t="shared" si="0"/>
        <v>2.4298807732079752</v>
      </c>
      <c r="U64" s="10">
        <f>3*'Proj 2018'!$K64/(819)</f>
        <v>0.68095238095238086</v>
      </c>
      <c r="V64" s="10">
        <f t="shared" si="1"/>
        <v>0.3886198107036421</v>
      </c>
      <c r="W64" s="10">
        <f>(2*'Proj 36 2018'!G64)/24.9</f>
        <v>0.89156626506024095</v>
      </c>
      <c r="X64" s="10">
        <f t="shared" si="2"/>
        <v>0.42877122093117048</v>
      </c>
    </row>
    <row r="65" spans="1:24" x14ac:dyDescent="0.25">
      <c r="A65" s="13" t="s">
        <v>853</v>
      </c>
      <c r="B65" s="13" t="s">
        <v>152</v>
      </c>
      <c r="C65" s="13" t="s">
        <v>52</v>
      </c>
      <c r="D65" s="3">
        <f>VLOOKUP(B65, Table1[[Player]:['#NAME?]], 3, FALSE)+1</f>
        <v>30</v>
      </c>
      <c r="F65" s="10">
        <f>IF($C65="PG",('Proj 2018'!F65-AgeAdj!B$19)/AgeAdj!B$20,IF($C65="SG",('Proj 2018'!F65-AgeAdj!B$23)/AgeAdj!B$24,IF($C65="SF",('Proj 2018'!F65-AgeAdj!B$27)/AgeAdj!B$28,IF($C65="PF",('Proj 2018'!F65-AgeAdj!B$31)/AgeAdj!B$32,IF($C65="C",('Proj 2018'!F65-AgeAdj!B$35)/AgeAdj!B$36,"BAD")))))</f>
        <v>-0.40172208682025512</v>
      </c>
      <c r="G65" s="10">
        <f>IF($C65="PG",('Proj 2018'!G65-AgeAdj!C$19)/AgeAdj!C$20,IF($C65="SG",('Proj 2018'!G65-AgeAdj!C$23)/AgeAdj!C$24,IF($C65="SF",('Proj 2018'!G65-AgeAdj!C$27)/AgeAdj!C$28,IF($C65="PF",('Proj 2018'!G65-AgeAdj!C$31)/AgeAdj!C$32,IF($C65="C",('Proj 2018'!G65-AgeAdj!C$35)/AgeAdj!C$36,"BAD")))))</f>
        <v>-0.54145049514216625</v>
      </c>
      <c r="H65" s="10">
        <f>IF($C65="PG",('Proj 2018'!H65-AgeAdj!D$19)/AgeAdj!D$20,IF($C65="SG",('Proj 2018'!H65-AgeAdj!D$23)/AgeAdj!D$24,IF($C65="SF",('Proj 2018'!H65-AgeAdj!D$27)/AgeAdj!D$28,IF($C65="PF",('Proj 2018'!H65-AgeAdj!D$31)/AgeAdj!D$32,IF($C65="C",('Proj 2018'!H65-AgeAdj!D$35)/AgeAdj!D$36,"BAD")))))</f>
        <v>0.9415448411405507</v>
      </c>
      <c r="I65" s="10">
        <f>IF($C65="PG",('Proj 2018'!I65-AgeAdj!E$19)/AgeAdj!E$20,IF($C65="SG",('Proj 2018'!I65-AgeAdj!E$23)/AgeAdj!E$24,IF($C65="SF",('Proj 2018'!I65-AgeAdj!E$27)/AgeAdj!E$28,IF($C65="PF",('Proj 2018'!I65-AgeAdj!E$31)/AgeAdj!E$32,IF($C65="C",('Proj 2018'!I65-AgeAdj!E$35)/AgeAdj!E$36,"BAD")))))</f>
        <v>0.22716036193995467</v>
      </c>
      <c r="J65" s="10">
        <f>IF($C65="PG",('Proj 2018'!J65-AgeAdj!F$19)/AgeAdj!F$20,IF($C65="SG",('Proj 2018'!J65-AgeAdj!F$23)/AgeAdj!F$24,IF($C65="SF",('Proj 2018'!J65-AgeAdj!F$27)/AgeAdj!F$28,IF($C65="PF",('Proj 2018'!J65-AgeAdj!F$31)/AgeAdj!F$32,IF($C65="C",('Proj 2018'!J65-AgeAdj!F$35)/AgeAdj!F$36,"BAD")))))</f>
        <v>-0.92075651720156981</v>
      </c>
      <c r="K65" s="10">
        <f>IF($C65="PG",('Proj 2018'!K65-AgeAdj!G$19)/AgeAdj!G$20,IF($C65="SG",('Proj 2018'!K65-AgeAdj!G$23)/AgeAdj!G$24,IF($C65="SF",('Proj 2018'!K65-AgeAdj!G$27)/AgeAdj!G$28,IF($C65="PF",('Proj 2018'!K65-AgeAdj!G$31)/AgeAdj!G$32,IF($C65="C",('Proj 2018'!K65-AgeAdj!G$35)/AgeAdj!G$36,"BAD")))))</f>
        <v>-0.90590693567688951</v>
      </c>
      <c r="L65" s="17">
        <f>IF($C65="PG",('Proj 2018'!L65-AgeAdj!H$19)/AgeAdj!H$20,IF($C65="SG",('Proj 2018'!L65-AgeAdj!H$23)/AgeAdj!H$24,IF($C65="SF",('Proj 2018'!L65-AgeAdj!H$27)/AgeAdj!H$28,IF($C65="PF",('Proj 2018'!L65-AgeAdj!H$31)/AgeAdj!H$32,IF($C65="C",('Proj 2018'!L65-AgeAdj!H$35)/AgeAdj!H$36,"BAD")))))</f>
        <v>-1.7584542359466908</v>
      </c>
      <c r="M65" s="10">
        <f>IF($C65="PG",('Proj 2018'!M65-AgeAdj!I$19)/AgeAdj!I$20,IF($C65="SG",('Proj 2018'!M65-AgeAdj!I$23)/AgeAdj!I$24,IF($C65="SF",('Proj 2018'!M65-AgeAdj!I$27)/AgeAdj!I$28,IF($C65="PF",('Proj 2018'!M65-AgeAdj!I$31)/AgeAdj!I$32,IF($C65="C",('Proj 2018'!M65-AgeAdj!I$35)/AgeAdj!I$36,"BAD")))))</f>
        <v>0.20269660317690835</v>
      </c>
      <c r="N65" s="10">
        <f>IF($C65="PG",('Proj 2018'!N65-AgeAdj!J$19)/AgeAdj!J$20,IF($C65="SG",('Proj 2018'!N65-AgeAdj!J$23)/AgeAdj!J$24,IF($C65="SF",('Proj 2018'!N65-AgeAdj!J$27)/AgeAdj!J$28,IF($C65="PF",('Proj 2018'!N65-AgeAdj!J$31)/AgeAdj!J$32,IF($C65="C",('Proj 2018'!N65-AgeAdj!J$35)/AgeAdj!J$36,"BAD")))))</f>
        <v>-0.81787570914941188</v>
      </c>
      <c r="O65" s="10">
        <f>IF($C65="PG",('Proj 2018'!O65-AgeAdj!K$19)/AgeAdj!K$20,IF($C65="SG",('Proj 2018'!O65-AgeAdj!K$23)/AgeAdj!K$24,IF($C65="SF",('Proj 2018'!O65-AgeAdj!K$27)/AgeAdj!K$28,IF($C65="PF",('Proj 2018'!O65-AgeAdj!K$31)/AgeAdj!K$32,IF($C65="C",('Proj 2018'!O65-AgeAdj!K$35)/AgeAdj!K$36,"BAD")))))</f>
        <v>-0.40487622774574378</v>
      </c>
      <c r="P65" s="10">
        <f>IF($C65="PG",('Proj 2018'!P65-AgeAdj!L$19)/AgeAdj!L$20,IF($C65="SG",('Proj 2018'!P65-AgeAdj!L$23)/AgeAdj!L$24,IF($C65="SF",('Proj 2018'!P65-AgeAdj!L$27)/AgeAdj!L$28,IF($C65="PF",('Proj 2018'!P65-AgeAdj!L$31)/AgeAdj!L$32,IF($C65="C",('Proj 2018'!P65-AgeAdj!L$35)/AgeAdj!L$36,"BAD")))))</f>
        <v>5.1942136199597359E-2</v>
      </c>
      <c r="Q65" s="10">
        <f>-IF($C65="PG",('Proj 2018'!Q65-AgeAdj!M$19)/AgeAdj!M$20,IF($C65="SG",('Proj 2018'!Q65-AgeAdj!M$23)/AgeAdj!M$24,IF($C65="SF",('Proj 2018'!Q65-AgeAdj!M$27)/AgeAdj!M$28,IF($C65="PF",('Proj 2018'!Q65-AgeAdj!M$31)/AgeAdj!M$32,IF($C65="C",('Proj 2018'!Q65-AgeAdj!M$35)/AgeAdj!M$36,"BAD")))))</f>
        <v>0.8994833366294247</v>
      </c>
      <c r="R65" s="10">
        <f>IF($C65="PG",('Proj 2018'!R65-AgeAdj!N$19)/AgeAdj!N$20,IF($C65="SG",('Proj 2018'!R65-AgeAdj!N$23)/AgeAdj!N$24,IF($C65="SF",('Proj 2018'!R65-AgeAdj!N$27)/AgeAdj!N$28,IF($C65="PF",('Proj 2018'!R65-AgeAdj!N$31)/AgeAdj!N$32,IF($C65="C",('Proj 2018'!R65-AgeAdj!N$35)/AgeAdj!N$36,"BAD")))))</f>
        <v>-0.4970618110239976</v>
      </c>
      <c r="S65" s="10">
        <f t="shared" si="0"/>
        <v>-1.470664722785866</v>
      </c>
      <c r="U65" s="10">
        <f>3*'Proj 2018'!$K65/(819)</f>
        <v>0.11904761904761904</v>
      </c>
      <c r="V65" s="10">
        <f t="shared" si="1"/>
        <v>-0.20933978999365366</v>
      </c>
      <c r="W65" s="10">
        <f>(2*'Proj 36 2018'!G65)/24.9</f>
        <v>0.62650602409638556</v>
      </c>
      <c r="X65" s="10">
        <f t="shared" si="2"/>
        <v>0.58988351493142932</v>
      </c>
    </row>
    <row r="66" spans="1:24" x14ac:dyDescent="0.25">
      <c r="A66" s="14" t="s">
        <v>678</v>
      </c>
      <c r="B66" s="14" t="s">
        <v>153</v>
      </c>
      <c r="C66" s="14" t="s">
        <v>73</v>
      </c>
      <c r="D66" s="3">
        <f>VLOOKUP(B66, Table1[[Player]:['#NAME?]], 3, FALSE)+1</f>
        <v>27</v>
      </c>
      <c r="F66" s="10">
        <f>IF($C66="PG",('Proj 2018'!F66-AgeAdj!B$19)/AgeAdj!B$20,IF($C66="SG",('Proj 2018'!F66-AgeAdj!B$23)/AgeAdj!B$24,IF($C66="SF",('Proj 2018'!F66-AgeAdj!B$27)/AgeAdj!B$28,IF($C66="PF",('Proj 2018'!F66-AgeAdj!B$31)/AgeAdj!B$32,IF($C66="C",('Proj 2018'!F66-AgeAdj!B$35)/AgeAdj!B$36,"BAD")))))</f>
        <v>0.26316986630832556</v>
      </c>
      <c r="G66" s="10">
        <f>IF($C66="PG",('Proj 2018'!G66-AgeAdj!C$19)/AgeAdj!C$20,IF($C66="SG",('Proj 2018'!G66-AgeAdj!C$23)/AgeAdj!C$24,IF($C66="SF",('Proj 2018'!G66-AgeAdj!C$27)/AgeAdj!C$28,IF($C66="PF",('Proj 2018'!G66-AgeAdj!C$31)/AgeAdj!C$32,IF($C66="C",('Proj 2018'!G66-AgeAdj!C$35)/AgeAdj!C$36,"BAD")))))</f>
        <v>0.10337613685125357</v>
      </c>
      <c r="H66" s="10">
        <f>IF($C66="PG",('Proj 2018'!H66-AgeAdj!D$19)/AgeAdj!D$20,IF($C66="SG",('Proj 2018'!H66-AgeAdj!D$23)/AgeAdj!D$24,IF($C66="SF",('Proj 2018'!H66-AgeAdj!D$27)/AgeAdj!D$28,IF($C66="PF",('Proj 2018'!H66-AgeAdj!D$31)/AgeAdj!D$32,IF($C66="C",('Proj 2018'!H66-AgeAdj!D$35)/AgeAdj!D$36,"BAD")))))</f>
        <v>1.3067362508492033</v>
      </c>
      <c r="I66" s="10">
        <f>IF($C66="PG",('Proj 2018'!I66-AgeAdj!E$19)/AgeAdj!E$20,IF($C66="SG",('Proj 2018'!I66-AgeAdj!E$23)/AgeAdj!E$24,IF($C66="SF",('Proj 2018'!I66-AgeAdj!E$27)/AgeAdj!E$28,IF($C66="PF",('Proj 2018'!I66-AgeAdj!E$31)/AgeAdj!E$32,IF($C66="C",('Proj 2018'!I66-AgeAdj!E$35)/AgeAdj!E$36,"BAD")))))</f>
        <v>0.79260573758828146</v>
      </c>
      <c r="J66" s="10">
        <f>IF($C66="PG",('Proj 2018'!J66-AgeAdj!F$19)/AgeAdj!F$20,IF($C66="SG",('Proj 2018'!J66-AgeAdj!F$23)/AgeAdj!F$24,IF($C66="SF",('Proj 2018'!J66-AgeAdj!F$27)/AgeAdj!F$28,IF($C66="PF",('Proj 2018'!J66-AgeAdj!F$31)/AgeAdj!F$32,IF($C66="C",('Proj 2018'!J66-AgeAdj!F$35)/AgeAdj!F$36,"BAD")))))</f>
        <v>-0.52814384856940388</v>
      </c>
      <c r="K66" s="10">
        <f>IF($C66="PG",('Proj 2018'!K66-AgeAdj!G$19)/AgeAdj!G$20,IF($C66="SG",('Proj 2018'!K66-AgeAdj!G$23)/AgeAdj!G$24,IF($C66="SF",('Proj 2018'!K66-AgeAdj!G$27)/AgeAdj!G$28,IF($C66="PF",('Proj 2018'!K66-AgeAdj!G$31)/AgeAdj!G$32,IF($C66="C",('Proj 2018'!K66-AgeAdj!G$35)/AgeAdj!G$36,"BAD")))))</f>
        <v>-0.55127581004805526</v>
      </c>
      <c r="L66" s="17">
        <f>IF($C66="PG",('Proj 2018'!L66-AgeAdj!H$19)/AgeAdj!H$20,IF($C66="SG",('Proj 2018'!L66-AgeAdj!H$23)/AgeAdj!H$24,IF($C66="SF",('Proj 2018'!L66-AgeAdj!H$27)/AgeAdj!H$28,IF($C66="PF",('Proj 2018'!L66-AgeAdj!H$31)/AgeAdj!H$32,IF($C66="C",('Proj 2018'!L66-AgeAdj!H$35)/AgeAdj!H$36,"BAD")))))</f>
        <v>0.64835847227330035</v>
      </c>
      <c r="M66" s="10">
        <f>IF($C66="PG",('Proj 2018'!M66-AgeAdj!I$19)/AgeAdj!I$20,IF($C66="SG",('Proj 2018'!M66-AgeAdj!I$23)/AgeAdj!I$24,IF($C66="SF",('Proj 2018'!M66-AgeAdj!I$27)/AgeAdj!I$28,IF($C66="PF",('Proj 2018'!M66-AgeAdj!I$31)/AgeAdj!I$32,IF($C66="C",('Proj 2018'!M66-AgeAdj!I$35)/AgeAdj!I$36,"BAD")))))</f>
        <v>-0.20522712856237221</v>
      </c>
      <c r="N66" s="10">
        <f>IF($C66="PG",('Proj 2018'!N66-AgeAdj!J$19)/AgeAdj!J$20,IF($C66="SG",('Proj 2018'!N66-AgeAdj!J$23)/AgeAdj!J$24,IF($C66="SF",('Proj 2018'!N66-AgeAdj!J$27)/AgeAdj!J$28,IF($C66="PF",('Proj 2018'!N66-AgeAdj!J$31)/AgeAdj!J$32,IF($C66="C",('Proj 2018'!N66-AgeAdj!J$35)/AgeAdj!J$36,"BAD")))))</f>
        <v>-0.61112778863536021</v>
      </c>
      <c r="O66" s="10">
        <f>IF($C66="PG",('Proj 2018'!O66-AgeAdj!K$19)/AgeAdj!K$20,IF($C66="SG",('Proj 2018'!O66-AgeAdj!K$23)/AgeAdj!K$24,IF($C66="SF",('Proj 2018'!O66-AgeAdj!K$27)/AgeAdj!K$28,IF($C66="PF",('Proj 2018'!O66-AgeAdj!K$31)/AgeAdj!K$32,IF($C66="C",('Proj 2018'!O66-AgeAdj!K$35)/AgeAdj!K$36,"BAD")))))</f>
        <v>0.42053769640474964</v>
      </c>
      <c r="P66" s="10">
        <f>IF($C66="PG",('Proj 2018'!P66-AgeAdj!L$19)/AgeAdj!L$20,IF($C66="SG",('Proj 2018'!P66-AgeAdj!L$23)/AgeAdj!L$24,IF($C66="SF",('Proj 2018'!P66-AgeAdj!L$27)/AgeAdj!L$28,IF($C66="PF",('Proj 2018'!P66-AgeAdj!L$31)/AgeAdj!L$32,IF($C66="C",('Proj 2018'!P66-AgeAdj!L$35)/AgeAdj!L$36,"BAD")))))</f>
        <v>-0.72474899039333995</v>
      </c>
      <c r="Q66" s="10">
        <f>-IF($C66="PG",('Proj 2018'!Q66-AgeAdj!M$19)/AgeAdj!M$20,IF($C66="SG",('Proj 2018'!Q66-AgeAdj!M$23)/AgeAdj!M$24,IF($C66="SF",('Proj 2018'!Q66-AgeAdj!M$27)/AgeAdj!M$28,IF($C66="PF",('Proj 2018'!Q66-AgeAdj!M$31)/AgeAdj!M$32,IF($C66="C",('Proj 2018'!Q66-AgeAdj!M$35)/AgeAdj!M$36,"BAD")))))</f>
        <v>0.46307265496630967</v>
      </c>
      <c r="R66" s="10">
        <f>IF($C66="PG",('Proj 2018'!R66-AgeAdj!N$19)/AgeAdj!N$20,IF($C66="SG",('Proj 2018'!R66-AgeAdj!N$23)/AgeAdj!N$24,IF($C66="SF",('Proj 2018'!R66-AgeAdj!N$27)/AgeAdj!N$28,IF($C66="PF",('Proj 2018'!R66-AgeAdj!N$31)/AgeAdj!N$32,IF($C66="C",('Proj 2018'!R66-AgeAdj!N$35)/AgeAdj!N$36,"BAD")))))</f>
        <v>0.12750350951881181</v>
      </c>
      <c r="S66" s="10">
        <f t="shared" ref="S66:S129" si="3">SUM(0.5*G66+0.5*H66+I66+0.5*K66+0.5*L66+M66+N66+O66+P66+Q66+R66)</f>
        <v>1.0162132158499313</v>
      </c>
      <c r="U66" s="10">
        <f>3*'Proj 2018'!$K66/(819)</f>
        <v>0.39487179487179491</v>
      </c>
      <c r="V66" s="10">
        <f t="shared" si="1"/>
        <v>0.25601847366689301</v>
      </c>
      <c r="W66" s="10">
        <f>(2*'Proj 36 2018'!G66)/24.9</f>
        <v>1.0040160642570282</v>
      </c>
      <c r="X66" s="10">
        <f t="shared" si="2"/>
        <v>1.3119841875996017</v>
      </c>
    </row>
    <row r="67" spans="1:24" x14ac:dyDescent="0.25">
      <c r="A67" s="13" t="s">
        <v>721</v>
      </c>
      <c r="B67" s="13" t="s">
        <v>154</v>
      </c>
      <c r="C67" s="13" t="s">
        <v>73</v>
      </c>
      <c r="D67" s="3">
        <f>VLOOKUP(B67, Table1[[Player]:['#NAME?]], 3, FALSE)+1</f>
        <v>29</v>
      </c>
      <c r="F67" s="10">
        <f>IF($C67="PG",('Proj 2018'!F67-AgeAdj!B$19)/AgeAdj!B$20,IF($C67="SG",('Proj 2018'!F67-AgeAdj!B$23)/AgeAdj!B$24,IF($C67="SF",('Proj 2018'!F67-AgeAdj!B$27)/AgeAdj!B$28,IF($C67="PF",('Proj 2018'!F67-AgeAdj!B$31)/AgeAdj!B$32,IF($C67="C",('Proj 2018'!F67-AgeAdj!B$35)/AgeAdj!B$36,"BAD")))))</f>
        <v>1.8488486428578585</v>
      </c>
      <c r="G67" s="10">
        <f>IF($C67="PG",('Proj 2018'!G67-AgeAdj!C$19)/AgeAdj!C$20,IF($C67="SG",('Proj 2018'!G67-AgeAdj!C$23)/AgeAdj!C$24,IF($C67="SF",('Proj 2018'!G67-AgeAdj!C$27)/AgeAdj!C$28,IF($C67="PF",('Proj 2018'!G67-AgeAdj!C$31)/AgeAdj!C$32,IF($C67="C",('Proj 2018'!G67-AgeAdj!C$35)/AgeAdj!C$36,"BAD")))))</f>
        <v>1.7239790415299707</v>
      </c>
      <c r="H67" s="10">
        <f>IF($C67="PG",('Proj 2018'!H67-AgeAdj!D$19)/AgeAdj!D$20,IF($C67="SG",('Proj 2018'!H67-AgeAdj!D$23)/AgeAdj!D$24,IF($C67="SF",('Proj 2018'!H67-AgeAdj!D$27)/AgeAdj!D$28,IF($C67="PF",('Proj 2018'!H67-AgeAdj!D$31)/AgeAdj!D$32,IF($C67="C",('Proj 2018'!H67-AgeAdj!D$35)/AgeAdj!D$36,"BAD")))))</f>
        <v>0.97168726749997847</v>
      </c>
      <c r="I67" s="10">
        <f>IF($C67="PG",('Proj 2018'!I67-AgeAdj!E$19)/AgeAdj!E$20,IF($C67="SG",('Proj 2018'!I67-AgeAdj!E$23)/AgeAdj!E$24,IF($C67="SF",('Proj 2018'!I67-AgeAdj!E$27)/AgeAdj!E$28,IF($C67="PF",('Proj 2018'!I67-AgeAdj!E$31)/AgeAdj!E$32,IF($C67="C",('Proj 2018'!I67-AgeAdj!E$35)/AgeAdj!E$36,"BAD")))))</f>
        <v>3.2293329160837239</v>
      </c>
      <c r="J67" s="10">
        <f>IF($C67="PG",('Proj 2018'!J67-AgeAdj!F$19)/AgeAdj!F$20,IF($C67="SG",('Proj 2018'!J67-AgeAdj!F$23)/AgeAdj!F$24,IF($C67="SF",('Proj 2018'!J67-AgeAdj!F$27)/AgeAdj!F$28,IF($C67="PF",('Proj 2018'!J67-AgeAdj!F$31)/AgeAdj!F$32,IF($C67="C",('Proj 2018'!J67-AgeAdj!F$35)/AgeAdj!F$36,"BAD")))))</f>
        <v>0.9315932070877847</v>
      </c>
      <c r="K67" s="10">
        <f>IF($C67="PG",('Proj 2018'!K67-AgeAdj!G$19)/AgeAdj!G$20,IF($C67="SG",('Proj 2018'!K67-AgeAdj!G$23)/AgeAdj!G$24,IF($C67="SF",('Proj 2018'!K67-AgeAdj!G$27)/AgeAdj!G$28,IF($C67="PF",('Proj 2018'!K67-AgeAdj!G$31)/AgeAdj!G$32,IF($C67="C",('Proj 2018'!K67-AgeAdj!G$35)/AgeAdj!G$36,"BAD")))))</f>
        <v>0.80287949529732994</v>
      </c>
      <c r="L67" s="17">
        <f>IF($C67="PG",('Proj 2018'!L67-AgeAdj!H$19)/AgeAdj!H$20,IF($C67="SG",('Proj 2018'!L67-AgeAdj!H$23)/AgeAdj!H$24,IF($C67="SF",('Proj 2018'!L67-AgeAdj!H$27)/AgeAdj!H$28,IF($C67="PF",('Proj 2018'!L67-AgeAdj!H$31)/AgeAdj!H$32,IF($C67="C",('Proj 2018'!L67-AgeAdj!H$35)/AgeAdj!H$36,"BAD")))))</f>
        <v>1.3448283506163501</v>
      </c>
      <c r="M67" s="10">
        <f>IF($C67="PG",('Proj 2018'!M67-AgeAdj!I$19)/AgeAdj!I$20,IF($C67="SG",('Proj 2018'!M67-AgeAdj!I$23)/AgeAdj!I$24,IF($C67="SF",('Proj 2018'!M67-AgeAdj!I$27)/AgeAdj!I$28,IF($C67="PF",('Proj 2018'!M67-AgeAdj!I$31)/AgeAdj!I$32,IF($C67="C",('Proj 2018'!M67-AgeAdj!I$35)/AgeAdj!I$36,"BAD")))))</f>
        <v>0.9224451419395755</v>
      </c>
      <c r="N67" s="10">
        <f>IF($C67="PG",('Proj 2018'!N67-AgeAdj!J$19)/AgeAdj!J$20,IF($C67="SG",('Proj 2018'!N67-AgeAdj!J$23)/AgeAdj!J$24,IF($C67="SF",('Proj 2018'!N67-AgeAdj!J$27)/AgeAdj!J$28,IF($C67="PF",('Proj 2018'!N67-AgeAdj!J$31)/AgeAdj!J$32,IF($C67="C",('Proj 2018'!N67-AgeAdj!J$35)/AgeAdj!J$36,"BAD")))))</f>
        <v>0.97263754228731503</v>
      </c>
      <c r="O67" s="10">
        <f>IF($C67="PG",('Proj 2018'!O67-AgeAdj!K$19)/AgeAdj!K$20,IF($C67="SG",('Proj 2018'!O67-AgeAdj!K$23)/AgeAdj!K$24,IF($C67="SF",('Proj 2018'!O67-AgeAdj!K$27)/AgeAdj!K$28,IF($C67="PF",('Proj 2018'!O67-AgeAdj!K$31)/AgeAdj!K$32,IF($C67="C",('Proj 2018'!O67-AgeAdj!K$35)/AgeAdj!K$36,"BAD")))))</f>
        <v>1.9018992572864588</v>
      </c>
      <c r="P67" s="10">
        <f>IF($C67="PG",('Proj 2018'!P67-AgeAdj!L$19)/AgeAdj!L$20,IF($C67="SG",('Proj 2018'!P67-AgeAdj!L$23)/AgeAdj!L$24,IF($C67="SF",('Proj 2018'!P67-AgeAdj!L$27)/AgeAdj!L$28,IF($C67="PF",('Proj 2018'!P67-AgeAdj!L$31)/AgeAdj!L$32,IF($C67="C",('Proj 2018'!P67-AgeAdj!L$35)/AgeAdj!L$36,"BAD")))))</f>
        <v>-9.1959058496008939E-2</v>
      </c>
      <c r="Q67" s="10">
        <f>-IF($C67="PG",('Proj 2018'!Q67-AgeAdj!M$19)/AgeAdj!M$20,IF($C67="SG",('Proj 2018'!Q67-AgeAdj!M$23)/AgeAdj!M$24,IF($C67="SF",('Proj 2018'!Q67-AgeAdj!M$27)/AgeAdj!M$28,IF($C67="PF",('Proj 2018'!Q67-AgeAdj!M$31)/AgeAdj!M$32,IF($C67="C",('Proj 2018'!Q67-AgeAdj!M$35)/AgeAdj!M$36,"BAD")))))</f>
        <v>-1.1676522695168499</v>
      </c>
      <c r="R67" s="10">
        <f>IF($C67="PG",('Proj 2018'!R67-AgeAdj!N$19)/AgeAdj!N$20,IF($C67="SG",('Proj 2018'!R67-AgeAdj!N$23)/AgeAdj!N$24,IF($C67="SF",('Proj 2018'!R67-AgeAdj!N$27)/AgeAdj!N$28,IF($C67="PF",('Proj 2018'!R67-AgeAdj!N$31)/AgeAdj!N$32,IF($C67="C",('Proj 2018'!R67-AgeAdj!N$35)/AgeAdj!N$36,"BAD")))))</f>
        <v>1.8723495897795048</v>
      </c>
      <c r="S67" s="10">
        <f t="shared" si="3"/>
        <v>10.060740196835534</v>
      </c>
      <c r="U67" s="10">
        <f>3*'Proj 2018'!$K67/(819)</f>
        <v>1.2833333333333337</v>
      </c>
      <c r="V67" s="10">
        <f t="shared" ref="V67:V130" si="4">U67*L67</f>
        <v>1.7258630499576497</v>
      </c>
      <c r="W67" s="10">
        <f>(2*'Proj 36 2018'!G67)/24.9</f>
        <v>1.5823293172690764</v>
      </c>
      <c r="X67" s="10">
        <f t="shared" ref="X67:X130" si="5">W67*H67</f>
        <v>1.5375292505822953</v>
      </c>
    </row>
    <row r="68" spans="1:24" x14ac:dyDescent="0.25">
      <c r="A68" s="14" t="s">
        <v>931</v>
      </c>
      <c r="B68" s="14" t="s">
        <v>155</v>
      </c>
      <c r="C68" s="14" t="s">
        <v>31</v>
      </c>
      <c r="D68" s="3">
        <f>VLOOKUP(B68, Table1[[Player]:['#NAME?]], 3, FALSE)+1</f>
        <v>26</v>
      </c>
      <c r="F68" s="10">
        <f>IF($C68="PG",('Proj 2018'!F68-AgeAdj!B$19)/AgeAdj!B$20,IF($C68="SG",('Proj 2018'!F68-AgeAdj!B$23)/AgeAdj!B$24,IF($C68="SF",('Proj 2018'!F68-AgeAdj!B$27)/AgeAdj!B$28,IF($C68="PF",('Proj 2018'!F68-AgeAdj!B$31)/AgeAdj!B$32,IF($C68="C",('Proj 2018'!F68-AgeAdj!B$35)/AgeAdj!B$36,"BAD")))))</f>
        <v>-1.1657818454217592</v>
      </c>
      <c r="G68" s="10">
        <f>IF($C68="PG",('Proj 2018'!G68-AgeAdj!C$19)/AgeAdj!C$20,IF($C68="SG",('Proj 2018'!G68-AgeAdj!C$23)/AgeAdj!C$24,IF($C68="SF",('Proj 2018'!G68-AgeAdj!C$27)/AgeAdj!C$28,IF($C68="PF",('Proj 2018'!G68-AgeAdj!C$31)/AgeAdj!C$32,IF($C68="C",('Proj 2018'!G68-AgeAdj!C$35)/AgeAdj!C$36,"BAD")))))</f>
        <v>-1.1361427367434851</v>
      </c>
      <c r="H68" s="10">
        <f>IF($C68="PG",('Proj 2018'!H68-AgeAdj!D$19)/AgeAdj!D$20,IF($C68="SG",('Proj 2018'!H68-AgeAdj!D$23)/AgeAdj!D$24,IF($C68="SF",('Proj 2018'!H68-AgeAdj!D$27)/AgeAdj!D$28,IF($C68="PF",('Proj 2018'!H68-AgeAdj!D$31)/AgeAdj!D$32,IF($C68="C",('Proj 2018'!H68-AgeAdj!D$35)/AgeAdj!D$36,"BAD")))))</f>
        <v>-1.6704569550276218</v>
      </c>
      <c r="I68" s="10">
        <f>IF($C68="PG",('Proj 2018'!I68-AgeAdj!E$19)/AgeAdj!E$20,IF($C68="SG",('Proj 2018'!I68-AgeAdj!E$23)/AgeAdj!E$24,IF($C68="SF",('Proj 2018'!I68-AgeAdj!E$27)/AgeAdj!E$28,IF($C68="PF",('Proj 2018'!I68-AgeAdj!E$31)/AgeAdj!E$32,IF($C68="C",('Proj 2018'!I68-AgeAdj!E$35)/AgeAdj!E$36,"BAD")))))</f>
        <v>-0.53623154778282267</v>
      </c>
      <c r="J68" s="10">
        <f>IF($C68="PG",('Proj 2018'!J68-AgeAdj!F$19)/AgeAdj!F$20,IF($C68="SG",('Proj 2018'!J68-AgeAdj!F$23)/AgeAdj!F$24,IF($C68="SF",('Proj 2018'!J68-AgeAdj!F$27)/AgeAdj!F$28,IF($C68="PF",('Proj 2018'!J68-AgeAdj!F$31)/AgeAdj!F$32,IF($C68="C",('Proj 2018'!J68-AgeAdj!F$35)/AgeAdj!F$36,"BAD")))))</f>
        <v>-0.92434405825043087</v>
      </c>
      <c r="K68" s="10">
        <f>IF($C68="PG",('Proj 2018'!K68-AgeAdj!G$19)/AgeAdj!G$20,IF($C68="SG",('Proj 2018'!K68-AgeAdj!G$23)/AgeAdj!G$24,IF($C68="SF",('Proj 2018'!K68-AgeAdj!G$27)/AgeAdj!G$28,IF($C68="PF",('Proj 2018'!K68-AgeAdj!G$31)/AgeAdj!G$32,IF($C68="C",('Proj 2018'!K68-AgeAdj!G$35)/AgeAdj!G$36,"BAD")))))</f>
        <v>-0.96578566133101662</v>
      </c>
      <c r="L68" s="17">
        <f>IF($C68="PG",('Proj 2018'!L68-AgeAdj!H$19)/AgeAdj!H$20,IF($C68="SG",('Proj 2018'!L68-AgeAdj!H$23)/AgeAdj!H$24,IF($C68="SF",('Proj 2018'!L68-AgeAdj!H$27)/AgeAdj!H$28,IF($C68="PF",('Proj 2018'!L68-AgeAdj!H$31)/AgeAdj!H$32,IF($C68="C",('Proj 2018'!L68-AgeAdj!H$35)/AgeAdj!H$36,"BAD")))))</f>
        <v>-8.2483158588942479E-2</v>
      </c>
      <c r="M68" s="10">
        <f>IF($C68="PG",('Proj 2018'!M68-AgeAdj!I$19)/AgeAdj!I$20,IF($C68="SG",('Proj 2018'!M68-AgeAdj!I$23)/AgeAdj!I$24,IF($C68="SF",('Proj 2018'!M68-AgeAdj!I$27)/AgeAdj!I$28,IF($C68="PF",('Proj 2018'!M68-AgeAdj!I$31)/AgeAdj!I$32,IF($C68="C",('Proj 2018'!M68-AgeAdj!I$35)/AgeAdj!I$36,"BAD")))))</f>
        <v>-1.6248913890133847</v>
      </c>
      <c r="N68" s="10">
        <f>IF($C68="PG",('Proj 2018'!N68-AgeAdj!J$19)/AgeAdj!J$20,IF($C68="SG",('Proj 2018'!N68-AgeAdj!J$23)/AgeAdj!J$24,IF($C68="SF",('Proj 2018'!N68-AgeAdj!J$27)/AgeAdj!J$28,IF($C68="PF",('Proj 2018'!N68-AgeAdj!J$31)/AgeAdj!J$32,IF($C68="C",('Proj 2018'!N68-AgeAdj!J$35)/AgeAdj!J$36,"BAD")))))</f>
        <v>-1.4791307009934984</v>
      </c>
      <c r="O68" s="10">
        <f>IF($C68="PG",('Proj 2018'!O68-AgeAdj!K$19)/AgeAdj!K$20,IF($C68="SG",('Proj 2018'!O68-AgeAdj!K$23)/AgeAdj!K$24,IF($C68="SF",('Proj 2018'!O68-AgeAdj!K$27)/AgeAdj!K$28,IF($C68="PF",('Proj 2018'!O68-AgeAdj!K$31)/AgeAdj!K$32,IF($C68="C",('Proj 2018'!O68-AgeAdj!K$35)/AgeAdj!K$36,"BAD")))))</f>
        <v>-1.7745052983439178</v>
      </c>
      <c r="P68" s="10">
        <f>IF($C68="PG",('Proj 2018'!P68-AgeAdj!L$19)/AgeAdj!L$20,IF($C68="SG",('Proj 2018'!P68-AgeAdj!L$23)/AgeAdj!L$24,IF($C68="SF",('Proj 2018'!P68-AgeAdj!L$27)/AgeAdj!L$28,IF($C68="PF",('Proj 2018'!P68-AgeAdj!L$31)/AgeAdj!L$32,IF($C68="C",('Proj 2018'!P68-AgeAdj!L$35)/AgeAdj!L$36,"BAD")))))</f>
        <v>-1.3804208323163025</v>
      </c>
      <c r="Q68" s="10">
        <f>-IF($C68="PG",('Proj 2018'!Q68-AgeAdj!M$19)/AgeAdj!M$20,IF($C68="SG",('Proj 2018'!Q68-AgeAdj!M$23)/AgeAdj!M$24,IF($C68="SF",('Proj 2018'!Q68-AgeAdj!M$27)/AgeAdj!M$28,IF($C68="PF",('Proj 2018'!Q68-AgeAdj!M$31)/AgeAdj!M$32,IF($C68="C",('Proj 2018'!Q68-AgeAdj!M$35)/AgeAdj!M$36,"BAD")))))</f>
        <v>1.326607945935437</v>
      </c>
      <c r="R68" s="10">
        <f>IF($C68="PG",('Proj 2018'!R68-AgeAdj!N$19)/AgeAdj!N$20,IF($C68="SG",('Proj 2018'!R68-AgeAdj!N$23)/AgeAdj!N$24,IF($C68="SF",('Proj 2018'!R68-AgeAdj!N$27)/AgeAdj!N$28,IF($C68="PF",('Proj 2018'!R68-AgeAdj!N$31)/AgeAdj!N$32,IF($C68="C",('Proj 2018'!R68-AgeAdj!N$35)/AgeAdj!N$36,"BAD")))))</f>
        <v>-1.1179728711520871</v>
      </c>
      <c r="S68" s="10">
        <f t="shared" si="3"/>
        <v>-8.5139789495121097</v>
      </c>
      <c r="U68" s="10">
        <f>3*'Proj 2018'!$K68/(819)</f>
        <v>0.10158730158730159</v>
      </c>
      <c r="V68" s="10">
        <f t="shared" si="4"/>
        <v>-8.3792415074481243E-3</v>
      </c>
      <c r="W68" s="10">
        <f>(2*'Proj 36 2018'!G68)/24.9</f>
        <v>1.2128514056224899</v>
      </c>
      <c r="X68" s="10">
        <f t="shared" si="5"/>
        <v>-2.0260160659371156</v>
      </c>
    </row>
    <row r="69" spans="1:24" x14ac:dyDescent="0.25">
      <c r="A69" s="13" t="s">
        <v>846</v>
      </c>
      <c r="B69" s="13" t="s">
        <v>156</v>
      </c>
      <c r="C69" s="13" t="s">
        <v>38</v>
      </c>
      <c r="D69" s="3">
        <f>VLOOKUP(B69, Table1[[Player]:['#NAME?]], 3, FALSE)+1</f>
        <v>24</v>
      </c>
      <c r="F69" s="10">
        <f>IF($C69="PG",('Proj 2018'!F69-AgeAdj!B$19)/AgeAdj!B$20,IF($C69="SG",('Proj 2018'!F69-AgeAdj!B$23)/AgeAdj!B$24,IF($C69="SF",('Proj 2018'!F69-AgeAdj!B$27)/AgeAdj!B$28,IF($C69="PF",('Proj 2018'!F69-AgeAdj!B$31)/AgeAdj!B$32,IF($C69="C",('Proj 2018'!F69-AgeAdj!B$35)/AgeAdj!B$36,"BAD")))))</f>
        <v>2.8982906034925557</v>
      </c>
      <c r="G69" s="10">
        <f>IF($C69="PG",('Proj 2018'!G69-AgeAdj!C$19)/AgeAdj!C$20,IF($C69="SG",('Proj 2018'!G69-AgeAdj!C$23)/AgeAdj!C$24,IF($C69="SF",('Proj 2018'!G69-AgeAdj!C$27)/AgeAdj!C$28,IF($C69="PF",('Proj 2018'!G69-AgeAdj!C$31)/AgeAdj!C$32,IF($C69="C",('Proj 2018'!G69-AgeAdj!C$35)/AgeAdj!C$36,"BAD")))))</f>
        <v>2.9698494625615894</v>
      </c>
      <c r="H69" s="10">
        <f>IF($C69="PG",('Proj 2018'!H69-AgeAdj!D$19)/AgeAdj!D$20,IF($C69="SG",('Proj 2018'!H69-AgeAdj!D$23)/AgeAdj!D$24,IF($C69="SF",('Proj 2018'!H69-AgeAdj!D$27)/AgeAdj!D$28,IF($C69="PF",('Proj 2018'!H69-AgeAdj!D$31)/AgeAdj!D$32,IF($C69="C",('Proj 2018'!H69-AgeAdj!D$35)/AgeAdj!D$36,"BAD")))))</f>
        <v>-0.56915752229786309</v>
      </c>
      <c r="I69" s="10">
        <f>IF($C69="PG",('Proj 2018'!I69-AgeAdj!E$19)/AgeAdj!E$20,IF($C69="SG",('Proj 2018'!I69-AgeAdj!E$23)/AgeAdj!E$24,IF($C69="SF",('Proj 2018'!I69-AgeAdj!E$27)/AgeAdj!E$28,IF($C69="PF",('Proj 2018'!I69-AgeAdj!E$31)/AgeAdj!E$32,IF($C69="C",('Proj 2018'!I69-AgeAdj!E$35)/AgeAdj!E$36,"BAD")))))</f>
        <v>0.45490265738921276</v>
      </c>
      <c r="J69" s="10">
        <f>IF($C69="PG",('Proj 2018'!J69-AgeAdj!F$19)/AgeAdj!F$20,IF($C69="SG",('Proj 2018'!J69-AgeAdj!F$23)/AgeAdj!F$24,IF($C69="SF",('Proj 2018'!J69-AgeAdj!F$27)/AgeAdj!F$28,IF($C69="PF",('Proj 2018'!J69-AgeAdj!F$31)/AgeAdj!F$32,IF($C69="C",('Proj 2018'!J69-AgeAdj!F$35)/AgeAdj!F$36,"BAD")))))</f>
        <v>3.7251345955492869</v>
      </c>
      <c r="K69" s="10">
        <f>IF($C69="PG",('Proj 2018'!K69-AgeAdj!G$19)/AgeAdj!G$20,IF($C69="SG",('Proj 2018'!K69-AgeAdj!G$23)/AgeAdj!G$24,IF($C69="SF",('Proj 2018'!K69-AgeAdj!G$27)/AgeAdj!G$28,IF($C69="PF",('Proj 2018'!K69-AgeAdj!G$31)/AgeAdj!G$32,IF($C69="C",('Proj 2018'!K69-AgeAdj!G$35)/AgeAdj!G$36,"BAD")))))</f>
        <v>3.2910118300624442</v>
      </c>
      <c r="L69" s="17">
        <f>IF($C69="PG",('Proj 2018'!L69-AgeAdj!H$19)/AgeAdj!H$20,IF($C69="SG",('Proj 2018'!L69-AgeAdj!H$23)/AgeAdj!H$24,IF($C69="SF",('Proj 2018'!L69-AgeAdj!H$27)/AgeAdj!H$28,IF($C69="PF",('Proj 2018'!L69-AgeAdj!H$31)/AgeAdj!H$32,IF($C69="C",('Proj 2018'!L69-AgeAdj!H$35)/AgeAdj!H$36,"BAD")))))</f>
        <v>1.0751122467754</v>
      </c>
      <c r="M69" s="10">
        <f>IF($C69="PG",('Proj 2018'!M69-AgeAdj!I$19)/AgeAdj!I$20,IF($C69="SG",('Proj 2018'!M69-AgeAdj!I$23)/AgeAdj!I$24,IF($C69="SF",('Proj 2018'!M69-AgeAdj!I$27)/AgeAdj!I$28,IF($C69="PF",('Proj 2018'!M69-AgeAdj!I$31)/AgeAdj!I$32,IF($C69="C",('Proj 2018'!M69-AgeAdj!I$35)/AgeAdj!I$36,"BAD")))))</f>
        <v>1.5716586507744534</v>
      </c>
      <c r="N69" s="10">
        <f>IF($C69="PG",('Proj 2018'!N69-AgeAdj!J$19)/AgeAdj!J$20,IF($C69="SG",('Proj 2018'!N69-AgeAdj!J$23)/AgeAdj!J$24,IF($C69="SF",('Proj 2018'!N69-AgeAdj!J$27)/AgeAdj!J$28,IF($C69="PF",('Proj 2018'!N69-AgeAdj!J$31)/AgeAdj!J$32,IF($C69="C",('Proj 2018'!N69-AgeAdj!J$35)/AgeAdj!J$36,"BAD")))))</f>
        <v>0.70033341895839918</v>
      </c>
      <c r="O69" s="10">
        <f>IF($C69="PG",('Proj 2018'!O69-AgeAdj!K$19)/AgeAdj!K$20,IF($C69="SG",('Proj 2018'!O69-AgeAdj!K$23)/AgeAdj!K$24,IF($C69="SF",('Proj 2018'!O69-AgeAdj!K$27)/AgeAdj!K$28,IF($C69="PF",('Proj 2018'!O69-AgeAdj!K$31)/AgeAdj!K$32,IF($C69="C",('Proj 2018'!O69-AgeAdj!K$35)/AgeAdj!K$36,"BAD")))))</f>
        <v>1.7550914330608891</v>
      </c>
      <c r="P69" s="10">
        <f>IF($C69="PG",('Proj 2018'!P69-AgeAdj!L$19)/AgeAdj!L$20,IF($C69="SG",('Proj 2018'!P69-AgeAdj!L$23)/AgeAdj!L$24,IF($C69="SF",('Proj 2018'!P69-AgeAdj!L$27)/AgeAdj!L$28,IF($C69="PF",('Proj 2018'!P69-AgeAdj!L$31)/AgeAdj!L$32,IF($C69="C",('Proj 2018'!P69-AgeAdj!L$35)/AgeAdj!L$36,"BAD")))))</f>
        <v>2.4743171708573235</v>
      </c>
      <c r="Q69" s="10">
        <f>-IF($C69="PG",('Proj 2018'!Q69-AgeAdj!M$19)/AgeAdj!M$20,IF($C69="SG",('Proj 2018'!Q69-AgeAdj!M$23)/AgeAdj!M$24,IF($C69="SF",('Proj 2018'!Q69-AgeAdj!M$27)/AgeAdj!M$28,IF($C69="PF",('Proj 2018'!Q69-AgeAdj!M$31)/AgeAdj!M$32,IF($C69="C",('Proj 2018'!Q69-AgeAdj!M$35)/AgeAdj!M$36,"BAD")))))</f>
        <v>-1.5778301160211241</v>
      </c>
      <c r="R69" s="10">
        <f>IF($C69="PG",('Proj 2018'!R69-AgeAdj!N$19)/AgeAdj!N$20,IF($C69="SG",('Proj 2018'!R69-AgeAdj!N$23)/AgeAdj!N$24,IF($C69="SF",('Proj 2018'!R69-AgeAdj!N$27)/AgeAdj!N$28,IF($C69="PF",('Proj 2018'!R69-AgeAdj!N$31)/AgeAdj!N$32,IF($C69="C",('Proj 2018'!R69-AgeAdj!N$35)/AgeAdj!N$36,"BAD")))))</f>
        <v>3.0952387262099803</v>
      </c>
      <c r="S69" s="10">
        <f t="shared" si="3"/>
        <v>11.857119949779921</v>
      </c>
      <c r="U69" s="10">
        <f>3*'Proj 2018'!$K69/(819)</f>
        <v>2.3626373626373627</v>
      </c>
      <c r="V69" s="10">
        <f t="shared" si="4"/>
        <v>2.5401003632605605</v>
      </c>
      <c r="W69" s="10">
        <f>(2*'Proj 36 2018'!G69)/24.9</f>
        <v>1.6305220883534137</v>
      </c>
      <c r="X69" s="10">
        <f t="shared" si="5"/>
        <v>-0.92802391185916633</v>
      </c>
    </row>
    <row r="70" spans="1:24" x14ac:dyDescent="0.25">
      <c r="A70" s="14" t="s">
        <v>941</v>
      </c>
      <c r="B70" s="14" t="s">
        <v>157</v>
      </c>
      <c r="C70" s="14" t="s">
        <v>27</v>
      </c>
      <c r="D70" s="3">
        <f>VLOOKUP(B70, Table1[[Player]:['#NAME?]], 3, FALSE)+1</f>
        <v>28</v>
      </c>
      <c r="F70" s="10">
        <f>IF($C70="PG",('Proj 2018'!F70-AgeAdj!B$19)/AgeAdj!B$20,IF($C70="SG",('Proj 2018'!F70-AgeAdj!B$23)/AgeAdj!B$24,IF($C70="SF",('Proj 2018'!F70-AgeAdj!B$27)/AgeAdj!B$28,IF($C70="PF",('Proj 2018'!F70-AgeAdj!B$31)/AgeAdj!B$32,IF($C70="C",('Proj 2018'!F70-AgeAdj!B$35)/AgeAdj!B$36,"BAD")))))</f>
        <v>-1.0116710950810233</v>
      </c>
      <c r="G70" s="10">
        <f>IF($C70="PG",('Proj 2018'!G70-AgeAdj!C$19)/AgeAdj!C$20,IF($C70="SG",('Proj 2018'!G70-AgeAdj!C$23)/AgeAdj!C$24,IF($C70="SF",('Proj 2018'!G70-AgeAdj!C$27)/AgeAdj!C$28,IF($C70="PF",('Proj 2018'!G70-AgeAdj!C$31)/AgeAdj!C$32,IF($C70="C",('Proj 2018'!G70-AgeAdj!C$35)/AgeAdj!C$36,"BAD")))))</f>
        <v>-1.1124734811012091</v>
      </c>
      <c r="H70" s="10">
        <f>IF($C70="PG",('Proj 2018'!H70-AgeAdj!D$19)/AgeAdj!D$20,IF($C70="SG",('Proj 2018'!H70-AgeAdj!D$23)/AgeAdj!D$24,IF($C70="SF",('Proj 2018'!H70-AgeAdj!D$27)/AgeAdj!D$28,IF($C70="PF",('Proj 2018'!H70-AgeAdj!D$31)/AgeAdj!D$32,IF($C70="C",('Proj 2018'!H70-AgeAdj!D$35)/AgeAdj!D$36,"BAD")))))</f>
        <v>1.3246380680521452</v>
      </c>
      <c r="I70" s="10">
        <f>IF($C70="PG",('Proj 2018'!I70-AgeAdj!E$19)/AgeAdj!E$20,IF($C70="SG",('Proj 2018'!I70-AgeAdj!E$23)/AgeAdj!E$24,IF($C70="SF",('Proj 2018'!I70-AgeAdj!E$27)/AgeAdj!E$28,IF($C70="PF",('Proj 2018'!I70-AgeAdj!E$31)/AgeAdj!E$32,IF($C70="C",('Proj 2018'!I70-AgeAdj!E$35)/AgeAdj!E$36,"BAD")))))</f>
        <v>-1.1958685366511395</v>
      </c>
      <c r="J70" s="10">
        <f>IF($C70="PG",('Proj 2018'!J70-AgeAdj!F$19)/AgeAdj!F$20,IF($C70="SG",('Proj 2018'!J70-AgeAdj!F$23)/AgeAdj!F$24,IF($C70="SF",('Proj 2018'!J70-AgeAdj!F$27)/AgeAdj!F$28,IF($C70="PF",('Proj 2018'!J70-AgeAdj!F$31)/AgeAdj!F$32,IF($C70="C",('Proj 2018'!J70-AgeAdj!F$35)/AgeAdj!F$36,"BAD")))))</f>
        <v>-0.3778033509369666</v>
      </c>
      <c r="K70" s="10">
        <f>IF($C70="PG",('Proj 2018'!K70-AgeAdj!G$19)/AgeAdj!G$20,IF($C70="SG",('Proj 2018'!K70-AgeAdj!G$23)/AgeAdj!G$24,IF($C70="SF",('Proj 2018'!K70-AgeAdj!G$27)/AgeAdj!G$28,IF($C70="PF",('Proj 2018'!K70-AgeAdj!G$31)/AgeAdj!G$32,IF($C70="C",('Proj 2018'!K70-AgeAdj!G$35)/AgeAdj!G$36,"BAD")))))</f>
        <v>-0.19182962355405173</v>
      </c>
      <c r="L70" s="17">
        <f>IF($C70="PG",('Proj 2018'!L70-AgeAdj!H$19)/AgeAdj!H$20,IF($C70="SG",('Proj 2018'!L70-AgeAdj!H$23)/AgeAdj!H$24,IF($C70="SF",('Proj 2018'!L70-AgeAdj!H$27)/AgeAdj!H$28,IF($C70="PF",('Proj 2018'!L70-AgeAdj!H$31)/AgeAdj!H$32,IF($C70="C",('Proj 2018'!L70-AgeAdj!H$35)/AgeAdj!H$36,"BAD")))))</f>
        <v>-1.3030291615307694</v>
      </c>
      <c r="M70" s="10">
        <f>IF($C70="PG",('Proj 2018'!M70-AgeAdj!I$19)/AgeAdj!I$20,IF($C70="SG",('Proj 2018'!M70-AgeAdj!I$23)/AgeAdj!I$24,IF($C70="SF",('Proj 2018'!M70-AgeAdj!I$27)/AgeAdj!I$28,IF($C70="PF",('Proj 2018'!M70-AgeAdj!I$31)/AgeAdj!I$32,IF($C70="C",('Proj 2018'!M70-AgeAdj!I$35)/AgeAdj!I$36,"BAD")))))</f>
        <v>-5.5122566893785569E-3</v>
      </c>
      <c r="N70" s="10">
        <f>IF($C70="PG",('Proj 2018'!N70-AgeAdj!J$19)/AgeAdj!J$20,IF($C70="SG",('Proj 2018'!N70-AgeAdj!J$23)/AgeAdj!J$24,IF($C70="SF",('Proj 2018'!N70-AgeAdj!J$27)/AgeAdj!J$28,IF($C70="PF",('Proj 2018'!N70-AgeAdj!J$31)/AgeAdj!J$32,IF($C70="C",('Proj 2018'!N70-AgeAdj!J$35)/AgeAdj!J$36,"BAD")))))</f>
        <v>-0.70365429946835845</v>
      </c>
      <c r="O70" s="10">
        <f>IF($C70="PG",('Proj 2018'!O70-AgeAdj!K$19)/AgeAdj!K$20,IF($C70="SG",('Proj 2018'!O70-AgeAdj!K$23)/AgeAdj!K$24,IF($C70="SF",('Proj 2018'!O70-AgeAdj!K$27)/AgeAdj!K$28,IF($C70="PF",('Proj 2018'!O70-AgeAdj!K$31)/AgeAdj!K$32,IF($C70="C",('Proj 2018'!O70-AgeAdj!K$35)/AgeAdj!K$36,"BAD")))))</f>
        <v>-0.80731664958988936</v>
      </c>
      <c r="P70" s="10">
        <f>IF($C70="PG",('Proj 2018'!P70-AgeAdj!L$19)/AgeAdj!L$20,IF($C70="SG",('Proj 2018'!P70-AgeAdj!L$23)/AgeAdj!L$24,IF($C70="SF",('Proj 2018'!P70-AgeAdj!L$27)/AgeAdj!L$28,IF($C70="PF",('Proj 2018'!P70-AgeAdj!L$31)/AgeAdj!L$32,IF($C70="C",('Proj 2018'!P70-AgeAdj!L$35)/AgeAdj!L$36,"BAD")))))</f>
        <v>-0.18413980199478747</v>
      </c>
      <c r="Q70" s="10">
        <f>-IF($C70="PG",('Proj 2018'!Q70-AgeAdj!M$19)/AgeAdj!M$20,IF($C70="SG",('Proj 2018'!Q70-AgeAdj!M$23)/AgeAdj!M$24,IF($C70="SF",('Proj 2018'!Q70-AgeAdj!M$27)/AgeAdj!M$28,IF($C70="PF",('Proj 2018'!Q70-AgeAdj!M$31)/AgeAdj!M$32,IF($C70="C",('Proj 2018'!Q70-AgeAdj!M$35)/AgeAdj!M$36,"BAD")))))</f>
        <v>0.5200556822058966</v>
      </c>
      <c r="R70" s="10">
        <f>IF($C70="PG",('Proj 2018'!R70-AgeAdj!N$19)/AgeAdj!N$20,IF($C70="SG",('Proj 2018'!R70-AgeAdj!N$23)/AgeAdj!N$24,IF($C70="SF",('Proj 2018'!R70-AgeAdj!N$27)/AgeAdj!N$28,IF($C70="PF",('Proj 2018'!R70-AgeAdj!N$31)/AgeAdj!N$32,IF($C70="C",('Proj 2018'!R70-AgeAdj!N$35)/AgeAdj!N$36,"BAD")))))</f>
        <v>-0.99198290899273822</v>
      </c>
      <c r="S70" s="10">
        <f t="shared" si="3"/>
        <v>-4.0097658702473371</v>
      </c>
      <c r="U70" s="10">
        <f>3*'Proj 2018'!$K70/(819)</f>
        <v>0.43482905982905984</v>
      </c>
      <c r="V70" s="10">
        <f t="shared" si="4"/>
        <v>-0.56659494523827258</v>
      </c>
      <c r="W70" s="10">
        <f>(2*'Proj 36 2018'!G70)/24.9</f>
        <v>0.52208835341365467</v>
      </c>
      <c r="X70" s="10">
        <f t="shared" si="5"/>
        <v>0.69157810781838913</v>
      </c>
    </row>
    <row r="71" spans="1:24" x14ac:dyDescent="0.25">
      <c r="A71" s="13" t="s">
        <v>1024</v>
      </c>
      <c r="B71" s="13" t="s">
        <v>158</v>
      </c>
      <c r="C71" s="13" t="s">
        <v>38</v>
      </c>
      <c r="D71" s="3">
        <f>VLOOKUP(B71, Table1[[Player]:['#NAME?]], 3, FALSE)+1</f>
        <v>28</v>
      </c>
      <c r="F71" s="10">
        <f>IF($C71="PG",('Proj 2018'!F71-AgeAdj!B$19)/AgeAdj!B$20,IF($C71="SG",('Proj 2018'!F71-AgeAdj!B$23)/AgeAdj!B$24,IF($C71="SF",('Proj 2018'!F71-AgeAdj!B$27)/AgeAdj!B$28,IF($C71="PF",('Proj 2018'!F71-AgeAdj!B$31)/AgeAdj!B$32,IF($C71="C",('Proj 2018'!F71-AgeAdj!B$35)/AgeAdj!B$36,"BAD")))))</f>
        <v>-0.28311379630745898</v>
      </c>
      <c r="G71" s="10">
        <f>IF($C71="PG",('Proj 2018'!G71-AgeAdj!C$19)/AgeAdj!C$20,IF($C71="SG",('Proj 2018'!G71-AgeAdj!C$23)/AgeAdj!C$24,IF($C71="SF",('Proj 2018'!G71-AgeAdj!C$27)/AgeAdj!C$28,IF($C71="PF",('Proj 2018'!G71-AgeAdj!C$31)/AgeAdj!C$32,IF($C71="C",('Proj 2018'!G71-AgeAdj!C$35)/AgeAdj!C$36,"BAD")))))</f>
        <v>-0.46922488582712374</v>
      </c>
      <c r="H71" s="10">
        <f>IF($C71="PG",('Proj 2018'!H71-AgeAdj!D$19)/AgeAdj!D$20,IF($C71="SG",('Proj 2018'!H71-AgeAdj!D$23)/AgeAdj!D$24,IF($C71="SF",('Proj 2018'!H71-AgeAdj!D$27)/AgeAdj!D$28,IF($C71="PF",('Proj 2018'!H71-AgeAdj!D$31)/AgeAdj!D$32,IF($C71="C",('Proj 2018'!H71-AgeAdj!D$35)/AgeAdj!D$36,"BAD")))))</f>
        <v>1.2859883476783973</v>
      </c>
      <c r="I71" s="10">
        <f>IF($C71="PG",('Proj 2018'!I71-AgeAdj!E$19)/AgeAdj!E$20,IF($C71="SG",('Proj 2018'!I71-AgeAdj!E$23)/AgeAdj!E$24,IF($C71="SF",('Proj 2018'!I71-AgeAdj!E$27)/AgeAdj!E$28,IF($C71="PF",('Proj 2018'!I71-AgeAdj!E$31)/AgeAdj!E$32,IF($C71="C",('Proj 2018'!I71-AgeAdj!E$35)/AgeAdj!E$36,"BAD")))))</f>
        <v>-0.56816005422672167</v>
      </c>
      <c r="J71" s="10">
        <f>IF($C71="PG",('Proj 2018'!J71-AgeAdj!F$19)/AgeAdj!F$20,IF($C71="SG",('Proj 2018'!J71-AgeAdj!F$23)/AgeAdj!F$24,IF($C71="SF",('Proj 2018'!J71-AgeAdj!F$27)/AgeAdj!F$28,IF($C71="PF",('Proj 2018'!J71-AgeAdj!F$31)/AgeAdj!F$32,IF($C71="C",('Proj 2018'!J71-AgeAdj!F$35)/AgeAdj!F$36,"BAD")))))</f>
        <v>-0.300495346422126</v>
      </c>
      <c r="K71" s="10">
        <f>IF($C71="PG",('Proj 2018'!K71-AgeAdj!G$19)/AgeAdj!G$20,IF($C71="SG",('Proj 2018'!K71-AgeAdj!G$23)/AgeAdj!G$24,IF($C71="SF",('Proj 2018'!K71-AgeAdj!G$27)/AgeAdj!G$28,IF($C71="PF",('Proj 2018'!K71-AgeAdj!G$31)/AgeAdj!G$32,IF($C71="C",('Proj 2018'!K71-AgeAdj!G$35)/AgeAdj!G$36,"BAD")))))</f>
        <v>-0.36535727729699041</v>
      </c>
      <c r="L71" s="17">
        <f>IF($C71="PG",('Proj 2018'!L71-AgeAdj!H$19)/AgeAdj!H$20,IF($C71="SG",('Proj 2018'!L71-AgeAdj!H$23)/AgeAdj!H$24,IF($C71="SF",('Proj 2018'!L71-AgeAdj!H$27)/AgeAdj!H$28,IF($C71="PF",('Proj 2018'!L71-AgeAdj!H$31)/AgeAdj!H$32,IF($C71="C",('Proj 2018'!L71-AgeAdj!H$35)/AgeAdj!H$36,"BAD")))))</f>
        <v>0.13832567922527142</v>
      </c>
      <c r="M71" s="10">
        <f>IF($C71="PG",('Proj 2018'!M71-AgeAdj!I$19)/AgeAdj!I$20,IF($C71="SG",('Proj 2018'!M71-AgeAdj!I$23)/AgeAdj!I$24,IF($C71="SF",('Proj 2018'!M71-AgeAdj!I$27)/AgeAdj!I$28,IF($C71="PF",('Proj 2018'!M71-AgeAdj!I$31)/AgeAdj!I$32,IF($C71="C",('Proj 2018'!M71-AgeAdj!I$35)/AgeAdj!I$36,"BAD")))))</f>
        <v>0.87091776021009337</v>
      </c>
      <c r="N71" s="10">
        <f>IF($C71="PG",('Proj 2018'!N71-AgeAdj!J$19)/AgeAdj!J$20,IF($C71="SG",('Proj 2018'!N71-AgeAdj!J$23)/AgeAdj!J$24,IF($C71="SF",('Proj 2018'!N71-AgeAdj!J$27)/AgeAdj!J$28,IF($C71="PF",('Proj 2018'!N71-AgeAdj!J$31)/AgeAdj!J$32,IF($C71="C",('Proj 2018'!N71-AgeAdj!J$35)/AgeAdj!J$36,"BAD")))))</f>
        <v>-0.3876946592310328</v>
      </c>
      <c r="O71" s="10">
        <f>IF($C71="PG",('Proj 2018'!O71-AgeAdj!K$19)/AgeAdj!K$20,IF($C71="SG",('Proj 2018'!O71-AgeAdj!K$23)/AgeAdj!K$24,IF($C71="SF",('Proj 2018'!O71-AgeAdj!K$27)/AgeAdj!K$28,IF($C71="PF",('Proj 2018'!O71-AgeAdj!K$31)/AgeAdj!K$32,IF($C71="C",('Proj 2018'!O71-AgeAdj!K$35)/AgeAdj!K$36,"BAD")))))</f>
        <v>0.35099255031424853</v>
      </c>
      <c r="P71" s="10">
        <f>IF($C71="PG",('Proj 2018'!P71-AgeAdj!L$19)/AgeAdj!L$20,IF($C71="SG",('Proj 2018'!P71-AgeAdj!L$23)/AgeAdj!L$24,IF($C71="SF",('Proj 2018'!P71-AgeAdj!L$27)/AgeAdj!L$28,IF($C71="PF",('Proj 2018'!P71-AgeAdj!L$31)/AgeAdj!L$32,IF($C71="C",('Proj 2018'!P71-AgeAdj!L$35)/AgeAdj!L$36,"BAD")))))</f>
        <v>0.58033218329725533</v>
      </c>
      <c r="Q71" s="10">
        <f>-IF($C71="PG",('Proj 2018'!Q71-AgeAdj!M$19)/AgeAdj!M$20,IF($C71="SG",('Proj 2018'!Q71-AgeAdj!M$23)/AgeAdj!M$24,IF($C71="SF",('Proj 2018'!Q71-AgeAdj!M$27)/AgeAdj!M$28,IF($C71="PF",('Proj 2018'!Q71-AgeAdj!M$31)/AgeAdj!M$32,IF($C71="C",('Proj 2018'!Q71-AgeAdj!M$35)/AgeAdj!M$36,"BAD")))))</f>
        <v>2.8290772584431304E-2</v>
      </c>
      <c r="R71" s="10">
        <f>IF($C71="PG",('Proj 2018'!R71-AgeAdj!N$19)/AgeAdj!N$20,IF($C71="SG",('Proj 2018'!R71-AgeAdj!N$23)/AgeAdj!N$24,IF($C71="SF",('Proj 2018'!R71-AgeAdj!N$27)/AgeAdj!N$28,IF($C71="PF",('Proj 2018'!R71-AgeAdj!N$31)/AgeAdj!N$32,IF($C71="C",('Proj 2018'!R71-AgeAdj!N$35)/AgeAdj!N$36,"BAD")))))</f>
        <v>-0.34062502556080482</v>
      </c>
      <c r="S71" s="10">
        <f t="shared" si="3"/>
        <v>0.82891945927724642</v>
      </c>
      <c r="U71" s="10">
        <f>3*'Proj 2018'!$K71/(819)</f>
        <v>0.47619047619047616</v>
      </c>
      <c r="V71" s="10">
        <f t="shared" si="4"/>
        <v>6.5869371059653056E-2</v>
      </c>
      <c r="W71" s="10">
        <f>(2*'Proj 36 2018'!G71)/24.9</f>
        <v>0.56224899598393574</v>
      </c>
      <c r="X71" s="10">
        <f t="shared" si="5"/>
        <v>0.72304565732921933</v>
      </c>
    </row>
    <row r="72" spans="1:24" x14ac:dyDescent="0.25">
      <c r="A72" s="14" t="s">
        <v>769</v>
      </c>
      <c r="B72" s="14" t="s">
        <v>159</v>
      </c>
      <c r="C72" s="14" t="s">
        <v>52</v>
      </c>
      <c r="D72" s="3">
        <f>VLOOKUP(B72, Table1[[Player]:['#NAME?]], 3, FALSE)+1</f>
        <v>23</v>
      </c>
      <c r="F72" s="10">
        <f>IF($C72="PG",('Proj 2018'!F72-AgeAdj!B$19)/AgeAdj!B$20,IF($C72="SG",('Proj 2018'!F72-AgeAdj!B$23)/AgeAdj!B$24,IF($C72="SF",('Proj 2018'!F72-AgeAdj!B$27)/AgeAdj!B$28,IF($C72="PF",('Proj 2018'!F72-AgeAdj!B$31)/AgeAdj!B$32,IF($C72="C",('Proj 2018'!F72-AgeAdj!B$35)/AgeAdj!B$36,"BAD")))))</f>
        <v>-0.40594373015014912</v>
      </c>
      <c r="G72" s="10">
        <f>IF($C72="PG",('Proj 2018'!G72-AgeAdj!C$19)/AgeAdj!C$20,IF($C72="SG",('Proj 2018'!G72-AgeAdj!C$23)/AgeAdj!C$24,IF($C72="SF",('Proj 2018'!G72-AgeAdj!C$27)/AgeAdj!C$28,IF($C72="PF",('Proj 2018'!G72-AgeAdj!C$31)/AgeAdj!C$32,IF($C72="C",('Proj 2018'!G72-AgeAdj!C$35)/AgeAdj!C$36,"BAD")))))</f>
        <v>-0.52006156817426863</v>
      </c>
      <c r="H72" s="10">
        <f>IF($C72="PG",('Proj 2018'!H72-AgeAdj!D$19)/AgeAdj!D$20,IF($C72="SG",('Proj 2018'!H72-AgeAdj!D$23)/AgeAdj!D$24,IF($C72="SF",('Proj 2018'!H72-AgeAdj!D$27)/AgeAdj!D$28,IF($C72="PF",('Proj 2018'!H72-AgeAdj!D$31)/AgeAdj!D$32,IF($C72="C",('Proj 2018'!H72-AgeAdj!D$35)/AgeAdj!D$36,"BAD")))))</f>
        <v>0.69029442167779631</v>
      </c>
      <c r="I72" s="10">
        <f>IF($C72="PG",('Proj 2018'!I72-AgeAdj!E$19)/AgeAdj!E$20,IF($C72="SG",('Proj 2018'!I72-AgeAdj!E$23)/AgeAdj!E$24,IF($C72="SF",('Proj 2018'!I72-AgeAdj!E$27)/AgeAdj!E$28,IF($C72="PF",('Proj 2018'!I72-AgeAdj!E$31)/AgeAdj!E$32,IF($C72="C",('Proj 2018'!I72-AgeAdj!E$35)/AgeAdj!E$36,"BAD")))))</f>
        <v>-0.33507883352898593</v>
      </c>
      <c r="J72" s="10">
        <f>IF($C72="PG",('Proj 2018'!J72-AgeAdj!F$19)/AgeAdj!F$20,IF($C72="SG",('Proj 2018'!J72-AgeAdj!F$23)/AgeAdj!F$24,IF($C72="SF",('Proj 2018'!J72-AgeAdj!F$27)/AgeAdj!F$28,IF($C72="PF",('Proj 2018'!J72-AgeAdj!F$31)/AgeAdj!F$32,IF($C72="C",('Proj 2018'!J72-AgeAdj!F$35)/AgeAdj!F$36,"BAD")))))</f>
        <v>-0.73817892996322454</v>
      </c>
      <c r="K72" s="10">
        <f>IF($C72="PG",('Proj 2018'!K72-AgeAdj!G$19)/AgeAdj!G$20,IF($C72="SG",('Proj 2018'!K72-AgeAdj!G$23)/AgeAdj!G$24,IF($C72="SF",('Proj 2018'!K72-AgeAdj!G$27)/AgeAdj!G$28,IF($C72="PF",('Proj 2018'!K72-AgeAdj!G$31)/AgeAdj!G$32,IF($C72="C",('Proj 2018'!K72-AgeAdj!G$35)/AgeAdj!G$36,"BAD")))))</f>
        <v>-0.67763274719663102</v>
      </c>
      <c r="L72" s="17">
        <f>IF($C72="PG",('Proj 2018'!L72-AgeAdj!H$19)/AgeAdj!H$20,IF($C72="SG",('Proj 2018'!L72-AgeAdj!H$23)/AgeAdj!H$24,IF($C72="SF",('Proj 2018'!L72-AgeAdj!H$27)/AgeAdj!H$28,IF($C72="PF",('Proj 2018'!L72-AgeAdj!H$31)/AgeAdj!H$32,IF($C72="C",('Proj 2018'!L72-AgeAdj!H$35)/AgeAdj!H$36,"BAD")))))</f>
        <v>-2.1217168889138041</v>
      </c>
      <c r="M72" s="10">
        <f>IF($C72="PG",('Proj 2018'!M72-AgeAdj!I$19)/AgeAdj!I$20,IF($C72="SG",('Proj 2018'!M72-AgeAdj!I$23)/AgeAdj!I$24,IF($C72="SF",('Proj 2018'!M72-AgeAdj!I$27)/AgeAdj!I$28,IF($C72="PF",('Proj 2018'!M72-AgeAdj!I$31)/AgeAdj!I$32,IF($C72="C",('Proj 2018'!M72-AgeAdj!I$35)/AgeAdj!I$36,"BAD")))))</f>
        <v>-8.0414213176017102E-2</v>
      </c>
      <c r="N72" s="10">
        <f>IF($C72="PG",('Proj 2018'!N72-AgeAdj!J$19)/AgeAdj!J$20,IF($C72="SG",('Proj 2018'!N72-AgeAdj!J$23)/AgeAdj!J$24,IF($C72="SF",('Proj 2018'!N72-AgeAdj!J$27)/AgeAdj!J$28,IF($C72="PF",('Proj 2018'!N72-AgeAdj!J$31)/AgeAdj!J$32,IF($C72="C",('Proj 2018'!N72-AgeAdj!J$35)/AgeAdj!J$36,"BAD")))))</f>
        <v>-0.53170863573962657</v>
      </c>
      <c r="O72" s="10">
        <f>IF($C72="PG",('Proj 2018'!O72-AgeAdj!K$19)/AgeAdj!K$20,IF($C72="SG",('Proj 2018'!O72-AgeAdj!K$23)/AgeAdj!K$24,IF($C72="SF",('Proj 2018'!O72-AgeAdj!K$27)/AgeAdj!K$28,IF($C72="PF",('Proj 2018'!O72-AgeAdj!K$31)/AgeAdj!K$32,IF($C72="C",('Proj 2018'!O72-AgeAdj!K$35)/AgeAdj!K$36,"BAD")))))</f>
        <v>-0.66590379138512013</v>
      </c>
      <c r="P72" s="10">
        <f>IF($C72="PG",('Proj 2018'!P72-AgeAdj!L$19)/AgeAdj!L$20,IF($C72="SG",('Proj 2018'!P72-AgeAdj!L$23)/AgeAdj!L$24,IF($C72="SF",('Proj 2018'!P72-AgeAdj!L$27)/AgeAdj!L$28,IF($C72="PF",('Proj 2018'!P72-AgeAdj!L$31)/AgeAdj!L$32,IF($C72="C",('Proj 2018'!P72-AgeAdj!L$35)/AgeAdj!L$36,"BAD")))))</f>
        <v>-0.44202111953907536</v>
      </c>
      <c r="Q72" s="10">
        <f>-IF($C72="PG",('Proj 2018'!Q72-AgeAdj!M$19)/AgeAdj!M$20,IF($C72="SG",('Proj 2018'!Q72-AgeAdj!M$23)/AgeAdj!M$24,IF($C72="SF",('Proj 2018'!Q72-AgeAdj!M$27)/AgeAdj!M$28,IF($C72="PF",('Proj 2018'!Q72-AgeAdj!M$31)/AgeAdj!M$32,IF($C72="C",('Proj 2018'!Q72-AgeAdj!M$35)/AgeAdj!M$36,"BAD")))))</f>
        <v>0.77928248203282724</v>
      </c>
      <c r="R72" s="10">
        <f>IF($C72="PG",('Proj 2018'!R72-AgeAdj!N$19)/AgeAdj!N$20,IF($C72="SG",('Proj 2018'!R72-AgeAdj!N$23)/AgeAdj!N$24,IF($C72="SF",('Proj 2018'!R72-AgeAdj!N$27)/AgeAdj!N$28,IF($C72="PF",('Proj 2018'!R72-AgeAdj!N$31)/AgeAdj!N$32,IF($C72="C",('Proj 2018'!R72-AgeAdj!N$35)/AgeAdj!N$36,"BAD")))))</f>
        <v>-0.51686784274688824</v>
      </c>
      <c r="S72" s="10">
        <f t="shared" si="3"/>
        <v>-3.1072703453863397</v>
      </c>
      <c r="U72" s="10">
        <f>3*'Proj 2018'!$K72/(819)</f>
        <v>0.24562474562474565</v>
      </c>
      <c r="V72" s="10">
        <f t="shared" si="4"/>
        <v>-0.52114617112717987</v>
      </c>
      <c r="W72" s="10">
        <f>(2*'Proj 36 2018'!G72)/24.9</f>
        <v>0.87550200803212863</v>
      </c>
      <c r="X72" s="10">
        <f t="shared" si="5"/>
        <v>0.60435415231228762</v>
      </c>
    </row>
    <row r="73" spans="1:24" x14ac:dyDescent="0.25">
      <c r="A73" s="13" t="s">
        <v>600</v>
      </c>
      <c r="B73" s="13" t="s">
        <v>160</v>
      </c>
      <c r="C73" s="13" t="s">
        <v>73</v>
      </c>
      <c r="D73" s="3">
        <f>VLOOKUP(B73, Table1[[Player]:['#NAME?]], 3, FALSE)+1</f>
        <v>28</v>
      </c>
      <c r="F73" s="10">
        <f>IF($C73="PG",('Proj 2018'!F73-AgeAdj!B$19)/AgeAdj!B$20,IF($C73="SG",('Proj 2018'!F73-AgeAdj!B$23)/AgeAdj!B$24,IF($C73="SF",('Proj 2018'!F73-AgeAdj!B$27)/AgeAdj!B$28,IF($C73="PF",('Proj 2018'!F73-AgeAdj!B$31)/AgeAdj!B$32,IF($C73="C",('Proj 2018'!F73-AgeAdj!B$35)/AgeAdj!B$36,"BAD")))))</f>
        <v>-0.96903394508676588</v>
      </c>
      <c r="G73" s="10">
        <f>IF($C73="PG",('Proj 2018'!G73-AgeAdj!C$19)/AgeAdj!C$20,IF($C73="SG",('Proj 2018'!G73-AgeAdj!C$23)/AgeAdj!C$24,IF($C73="SF",('Proj 2018'!G73-AgeAdj!C$27)/AgeAdj!C$28,IF($C73="PF",('Proj 2018'!G73-AgeAdj!C$31)/AgeAdj!C$32,IF($C73="C",('Proj 2018'!G73-AgeAdj!C$35)/AgeAdj!C$36,"BAD")))))</f>
        <v>-0.9006994305711864</v>
      </c>
      <c r="H73" s="10">
        <f>IF($C73="PG",('Proj 2018'!H73-AgeAdj!D$19)/AgeAdj!D$20,IF($C73="SG",('Proj 2018'!H73-AgeAdj!D$23)/AgeAdj!D$24,IF($C73="SF",('Proj 2018'!H73-AgeAdj!D$27)/AgeAdj!D$28,IF($C73="PF",('Proj 2018'!H73-AgeAdj!D$31)/AgeAdj!D$32,IF($C73="C",('Proj 2018'!H73-AgeAdj!D$35)/AgeAdj!D$36,"BAD")))))</f>
        <v>-1.450974612102117</v>
      </c>
      <c r="I73" s="10">
        <f>IF($C73="PG",('Proj 2018'!I73-AgeAdj!E$19)/AgeAdj!E$20,IF($C73="SG",('Proj 2018'!I73-AgeAdj!E$23)/AgeAdj!E$24,IF($C73="SF",('Proj 2018'!I73-AgeAdj!E$27)/AgeAdj!E$28,IF($C73="PF",('Proj 2018'!I73-AgeAdj!E$31)/AgeAdj!E$32,IF($C73="C",('Proj 2018'!I73-AgeAdj!E$35)/AgeAdj!E$36,"BAD")))))</f>
        <v>-0.95436507415006189</v>
      </c>
      <c r="J73" s="10">
        <f>IF($C73="PG",('Proj 2018'!J73-AgeAdj!F$19)/AgeAdj!F$20,IF($C73="SG",('Proj 2018'!J73-AgeAdj!F$23)/AgeAdj!F$24,IF($C73="SF",('Proj 2018'!J73-AgeAdj!F$27)/AgeAdj!F$28,IF($C73="PF",('Proj 2018'!J73-AgeAdj!F$31)/AgeAdj!F$32,IF($C73="C",('Proj 2018'!J73-AgeAdj!F$35)/AgeAdj!F$36,"BAD")))))</f>
        <v>-0.67816576456679845</v>
      </c>
      <c r="K73" s="10">
        <f>IF($C73="PG",('Proj 2018'!K73-AgeAdj!G$19)/AgeAdj!G$20,IF($C73="SG",('Proj 2018'!K73-AgeAdj!G$23)/AgeAdj!G$24,IF($C73="SF",('Proj 2018'!K73-AgeAdj!G$27)/AgeAdj!G$28,IF($C73="PF",('Proj 2018'!K73-AgeAdj!G$31)/AgeAdj!G$32,IF($C73="C",('Proj 2018'!K73-AgeAdj!G$35)/AgeAdj!G$36,"BAD")))))</f>
        <v>-0.69587536646300263</v>
      </c>
      <c r="L73" s="17">
        <f>IF($C73="PG",('Proj 2018'!L73-AgeAdj!H$19)/AgeAdj!H$20,IF($C73="SG",('Proj 2018'!L73-AgeAdj!H$23)/AgeAdj!H$24,IF($C73="SF",('Proj 2018'!L73-AgeAdj!H$27)/AgeAdj!H$28,IF($C73="PF",('Proj 2018'!L73-AgeAdj!H$31)/AgeAdj!H$32,IF($C73="C",('Proj 2018'!L73-AgeAdj!H$35)/AgeAdj!H$36,"BAD")))))</f>
        <v>9.9277504588397049E-3</v>
      </c>
      <c r="M73" s="10">
        <f>IF($C73="PG",('Proj 2018'!M73-AgeAdj!I$19)/AgeAdj!I$20,IF($C73="SG",('Proj 2018'!M73-AgeAdj!I$23)/AgeAdj!I$24,IF($C73="SF",('Proj 2018'!M73-AgeAdj!I$27)/AgeAdj!I$28,IF($C73="PF",('Proj 2018'!M73-AgeAdj!I$31)/AgeAdj!I$32,IF($C73="C",('Proj 2018'!M73-AgeAdj!I$35)/AgeAdj!I$36,"BAD")))))</f>
        <v>-0.84123759608227611</v>
      </c>
      <c r="N73" s="10">
        <f>IF($C73="PG",('Proj 2018'!N73-AgeAdj!J$19)/AgeAdj!J$20,IF($C73="SG",('Proj 2018'!N73-AgeAdj!J$23)/AgeAdj!J$24,IF($C73="SF",('Proj 2018'!N73-AgeAdj!J$27)/AgeAdj!J$28,IF($C73="PF",('Proj 2018'!N73-AgeAdj!J$31)/AgeAdj!J$32,IF($C73="C",('Proj 2018'!N73-AgeAdj!J$35)/AgeAdj!J$36,"BAD")))))</f>
        <v>-0.78292951238538111</v>
      </c>
      <c r="O73" s="10">
        <f>IF($C73="PG",('Proj 2018'!O73-AgeAdj!K$19)/AgeAdj!K$20,IF($C73="SG",('Proj 2018'!O73-AgeAdj!K$23)/AgeAdj!K$24,IF($C73="SF",('Proj 2018'!O73-AgeAdj!K$27)/AgeAdj!K$28,IF($C73="PF",('Proj 2018'!O73-AgeAdj!K$31)/AgeAdj!K$32,IF($C73="C",('Proj 2018'!O73-AgeAdj!K$35)/AgeAdj!K$36,"BAD")))))</f>
        <v>-1.0173056047565798</v>
      </c>
      <c r="P73" s="10">
        <f>IF($C73="PG",('Proj 2018'!P73-AgeAdj!L$19)/AgeAdj!L$20,IF($C73="SG",('Proj 2018'!P73-AgeAdj!L$23)/AgeAdj!L$24,IF($C73="SF",('Proj 2018'!P73-AgeAdj!L$27)/AgeAdj!L$28,IF($C73="PF",('Proj 2018'!P73-AgeAdj!L$31)/AgeAdj!L$32,IF($C73="C",('Proj 2018'!P73-AgeAdj!L$35)/AgeAdj!L$36,"BAD")))))</f>
        <v>-1.1807299707311225</v>
      </c>
      <c r="Q73" s="10">
        <f>-IF($C73="PG",('Proj 2018'!Q73-AgeAdj!M$19)/AgeAdj!M$20,IF($C73="SG",('Proj 2018'!Q73-AgeAdj!M$23)/AgeAdj!M$24,IF($C73="SF",('Proj 2018'!Q73-AgeAdj!M$27)/AgeAdj!M$28,IF($C73="PF",('Proj 2018'!Q73-AgeAdj!M$31)/AgeAdj!M$32,IF($C73="C",('Proj 2018'!Q73-AgeAdj!M$35)/AgeAdj!M$36,"BAD")))))</f>
        <v>0.62509131494945214</v>
      </c>
      <c r="R73" s="10">
        <f>IF($C73="PG",('Proj 2018'!R73-AgeAdj!N$19)/AgeAdj!N$20,IF($C73="SG",('Proj 2018'!R73-AgeAdj!N$23)/AgeAdj!N$24,IF($C73="SF",('Proj 2018'!R73-AgeAdj!N$27)/AgeAdj!N$28,IF($C73="PF",('Proj 2018'!R73-AgeAdj!N$31)/AgeAdj!N$32,IF($C73="C",('Proj 2018'!R73-AgeAdj!N$35)/AgeAdj!N$36,"BAD")))))</f>
        <v>-0.93622340415628025</v>
      </c>
      <c r="S73" s="10">
        <f t="shared" si="3"/>
        <v>-6.6065106766509825</v>
      </c>
      <c r="U73" s="10">
        <f>3*'Proj 2018'!$K73/(819)</f>
        <v>0.30000000000000004</v>
      </c>
      <c r="V73" s="10">
        <f t="shared" si="4"/>
        <v>2.978325137651912E-3</v>
      </c>
      <c r="W73" s="10">
        <f>(2*'Proj 36 2018'!G73)/24.9</f>
        <v>0.89959839357429716</v>
      </c>
      <c r="X73" s="10">
        <f t="shared" si="5"/>
        <v>-1.3052944301641534</v>
      </c>
    </row>
    <row r="74" spans="1:24" x14ac:dyDescent="0.25">
      <c r="A74" s="14" t="s">
        <v>825</v>
      </c>
      <c r="B74" s="14" t="s">
        <v>161</v>
      </c>
      <c r="C74" s="14" t="s">
        <v>73</v>
      </c>
      <c r="D74" s="3">
        <f>VLOOKUP(B74, Table1[[Player]:['#NAME?]], 3, FALSE)+1</f>
        <v>27</v>
      </c>
      <c r="F74" s="10">
        <f>IF($C74="PG",('Proj 2018'!F74-AgeAdj!B$19)/AgeAdj!B$20,IF($C74="SG",('Proj 2018'!F74-AgeAdj!B$23)/AgeAdj!B$24,IF($C74="SF",('Proj 2018'!F74-AgeAdj!B$27)/AgeAdj!B$28,IF($C74="PF",('Proj 2018'!F74-AgeAdj!B$31)/AgeAdj!B$32,IF($C74="C",('Proj 2018'!F74-AgeAdj!B$35)/AgeAdj!B$36,"BAD")))))</f>
        <v>-0.60953786329141735</v>
      </c>
      <c r="G74" s="10">
        <f>IF($C74="PG",('Proj 2018'!G74-AgeAdj!C$19)/AgeAdj!C$20,IF($C74="SG",('Proj 2018'!G74-AgeAdj!C$23)/AgeAdj!C$24,IF($C74="SF",('Proj 2018'!G74-AgeAdj!C$27)/AgeAdj!C$28,IF($C74="PF",('Proj 2018'!G74-AgeAdj!C$31)/AgeAdj!C$32,IF($C74="C",('Proj 2018'!G74-AgeAdj!C$35)/AgeAdj!C$36,"BAD")))))</f>
        <v>-0.51220985398049923</v>
      </c>
      <c r="H74" s="10">
        <f>IF($C74="PG",('Proj 2018'!H74-AgeAdj!D$19)/AgeAdj!D$20,IF($C74="SG",('Proj 2018'!H74-AgeAdj!D$23)/AgeAdj!D$24,IF($C74="SF",('Proj 2018'!H74-AgeAdj!D$27)/AgeAdj!D$28,IF($C74="PF",('Proj 2018'!H74-AgeAdj!D$31)/AgeAdj!D$32,IF($C74="C",('Proj 2018'!H74-AgeAdj!D$35)/AgeAdj!D$36,"BAD")))))</f>
        <v>-1.0386066325953771</v>
      </c>
      <c r="I74" s="10">
        <f>IF($C74="PG",('Proj 2018'!I74-AgeAdj!E$19)/AgeAdj!E$20,IF($C74="SG",('Proj 2018'!I74-AgeAdj!E$23)/AgeAdj!E$24,IF($C74="SF",('Proj 2018'!I74-AgeAdj!E$27)/AgeAdj!E$28,IF($C74="PF",('Proj 2018'!I74-AgeAdj!E$31)/AgeAdj!E$32,IF($C74="C",('Proj 2018'!I74-AgeAdj!E$35)/AgeAdj!E$36,"BAD")))))</f>
        <v>-0.23228380529821333</v>
      </c>
      <c r="J74" s="10">
        <f>IF($C74="PG",('Proj 2018'!J74-AgeAdj!F$19)/AgeAdj!F$20,IF($C74="SG",('Proj 2018'!J74-AgeAdj!F$23)/AgeAdj!F$24,IF($C74="SF",('Proj 2018'!J74-AgeAdj!F$27)/AgeAdj!F$28,IF($C74="PF",('Proj 2018'!J74-AgeAdj!F$31)/AgeAdj!F$32,IF($C74="C",('Proj 2018'!J74-AgeAdj!F$35)/AgeAdj!F$36,"BAD")))))</f>
        <v>-0.61148935745684529</v>
      </c>
      <c r="K74" s="10">
        <f>IF($C74="PG",('Proj 2018'!K74-AgeAdj!G$19)/AgeAdj!G$20,IF($C74="SG",('Proj 2018'!K74-AgeAdj!G$23)/AgeAdj!G$24,IF($C74="SF",('Proj 2018'!K74-AgeAdj!G$27)/AgeAdj!G$28,IF($C74="PF",('Proj 2018'!K74-AgeAdj!G$31)/AgeAdj!G$32,IF($C74="C",('Proj 2018'!K74-AgeAdj!G$35)/AgeAdj!G$36,"BAD")))))</f>
        <v>-0.6659132962148604</v>
      </c>
      <c r="L74" s="17">
        <f>IF($C74="PG",('Proj 2018'!L74-AgeAdj!H$19)/AgeAdj!H$20,IF($C74="SG",('Proj 2018'!L74-AgeAdj!H$23)/AgeAdj!H$24,IF($C74="SF",('Proj 2018'!L74-AgeAdj!H$27)/AgeAdj!H$28,IF($C74="PF",('Proj 2018'!L74-AgeAdj!H$31)/AgeAdj!H$32,IF($C74="C",('Proj 2018'!L74-AgeAdj!H$35)/AgeAdj!H$36,"BAD")))))</f>
        <v>0.70639762880188783</v>
      </c>
      <c r="M74" s="10">
        <f>IF($C74="PG",('Proj 2018'!M74-AgeAdj!I$19)/AgeAdj!I$20,IF($C74="SG",('Proj 2018'!M74-AgeAdj!I$23)/AgeAdj!I$24,IF($C74="SF",('Proj 2018'!M74-AgeAdj!I$27)/AgeAdj!I$28,IF($C74="PF",('Proj 2018'!M74-AgeAdj!I$31)/AgeAdj!I$32,IF($C74="C",('Proj 2018'!M74-AgeAdj!I$35)/AgeAdj!I$36,"BAD")))))</f>
        <v>-0.59991242323805405</v>
      </c>
      <c r="N74" s="10">
        <f>IF($C74="PG",('Proj 2018'!N74-AgeAdj!J$19)/AgeAdj!J$20,IF($C74="SG",('Proj 2018'!N74-AgeAdj!J$23)/AgeAdj!J$24,IF($C74="SF",('Proj 2018'!N74-AgeAdj!J$27)/AgeAdj!J$28,IF($C74="PF",('Proj 2018'!N74-AgeAdj!J$31)/AgeAdj!J$32,IF($C74="C",('Proj 2018'!N74-AgeAdj!J$35)/AgeAdj!J$36,"BAD")))))</f>
        <v>5.074428995919085E-2</v>
      </c>
      <c r="O74" s="10">
        <f>IF($C74="PG",('Proj 2018'!O74-AgeAdj!K$19)/AgeAdj!K$20,IF($C74="SG",('Proj 2018'!O74-AgeAdj!K$23)/AgeAdj!K$24,IF($C74="SF",('Proj 2018'!O74-AgeAdj!K$27)/AgeAdj!K$28,IF($C74="PF",('Proj 2018'!O74-AgeAdj!K$31)/AgeAdj!K$32,IF($C74="C",('Proj 2018'!O74-AgeAdj!K$35)/AgeAdj!K$36,"BAD")))))</f>
        <v>-0.50553087044492007</v>
      </c>
      <c r="P74" s="10">
        <f>IF($C74="PG",('Proj 2018'!P74-AgeAdj!L$19)/AgeAdj!L$20,IF($C74="SG",('Proj 2018'!P74-AgeAdj!L$23)/AgeAdj!L$24,IF($C74="SF",('Proj 2018'!P74-AgeAdj!L$27)/AgeAdj!L$28,IF($C74="PF",('Proj 2018'!P74-AgeAdj!L$31)/AgeAdj!L$32,IF($C74="C",('Proj 2018'!P74-AgeAdj!L$35)/AgeAdj!L$36,"BAD")))))</f>
        <v>-1.1807299707311225</v>
      </c>
      <c r="Q74" s="10">
        <f>-IF($C74="PG",('Proj 2018'!Q74-AgeAdj!M$19)/AgeAdj!M$20,IF($C74="SG",('Proj 2018'!Q74-AgeAdj!M$23)/AgeAdj!M$24,IF($C74="SF",('Proj 2018'!Q74-AgeAdj!M$27)/AgeAdj!M$28,IF($C74="PF",('Proj 2018'!Q74-AgeAdj!M$31)/AgeAdj!M$32,IF($C74="C",('Proj 2018'!Q74-AgeAdj!M$35)/AgeAdj!M$36,"BAD")))))</f>
        <v>0.14446612807208589</v>
      </c>
      <c r="R74" s="10">
        <f>IF($C74="PG",('Proj 2018'!R74-AgeAdj!N$19)/AgeAdj!N$20,IF($C74="SG",('Proj 2018'!R74-AgeAdj!N$23)/AgeAdj!N$24,IF($C74="SF",('Proj 2018'!R74-AgeAdj!N$27)/AgeAdj!N$28,IF($C74="PF",('Proj 2018'!R74-AgeAdj!N$31)/AgeAdj!N$32,IF($C74="C",('Proj 2018'!R74-AgeAdj!N$35)/AgeAdj!N$36,"BAD")))))</f>
        <v>-0.59372940170576249</v>
      </c>
      <c r="S74" s="10">
        <f t="shared" si="3"/>
        <v>-3.6721421303812201</v>
      </c>
      <c r="U74" s="10">
        <f>3*'Proj 2018'!$K74/(819)</f>
        <v>0.31965811965811969</v>
      </c>
      <c r="V74" s="10">
        <f t="shared" si="4"/>
        <v>0.22580573775376589</v>
      </c>
      <c r="W74" s="10">
        <f>(2*'Proj 36 2018'!G74)/24.9</f>
        <v>0.77911646586345384</v>
      </c>
      <c r="X74" s="10">
        <f t="shared" si="5"/>
        <v>-0.80919552901005287</v>
      </c>
    </row>
    <row r="75" spans="1:24" x14ac:dyDescent="0.25">
      <c r="A75" s="13" t="s">
        <v>783</v>
      </c>
      <c r="B75" s="13" t="s">
        <v>162</v>
      </c>
      <c r="C75" s="13" t="s">
        <v>52</v>
      </c>
      <c r="D75" s="3">
        <f>VLOOKUP(B75, Table1[[Player]:['#NAME?]], 3, FALSE)+1</f>
        <v>32</v>
      </c>
      <c r="F75" s="10">
        <f>IF($C75="PG",('Proj 2018'!F75-AgeAdj!B$19)/AgeAdj!B$20,IF($C75="SG",('Proj 2018'!F75-AgeAdj!B$23)/AgeAdj!B$24,IF($C75="SF",('Proj 2018'!F75-AgeAdj!B$27)/AgeAdj!B$28,IF($C75="PF",('Proj 2018'!F75-AgeAdj!B$31)/AgeAdj!B$32,IF($C75="C",('Proj 2018'!F75-AgeAdj!B$35)/AgeAdj!B$36,"BAD")))))</f>
        <v>-0.60468570844977432</v>
      </c>
      <c r="G75" s="10">
        <f>IF($C75="PG",('Proj 2018'!G75-AgeAdj!C$19)/AgeAdj!C$20,IF($C75="SG",('Proj 2018'!G75-AgeAdj!C$23)/AgeAdj!C$24,IF($C75="SF",('Proj 2018'!G75-AgeAdj!C$27)/AgeAdj!C$28,IF($C75="PF",('Proj 2018'!G75-AgeAdj!C$31)/AgeAdj!C$32,IF($C75="C",('Proj 2018'!G75-AgeAdj!C$35)/AgeAdj!C$36,"BAD")))))</f>
        <v>-0.48941474744414654</v>
      </c>
      <c r="H75" s="10">
        <f>IF($C75="PG",('Proj 2018'!H75-AgeAdj!D$19)/AgeAdj!D$20,IF($C75="SG",('Proj 2018'!H75-AgeAdj!D$23)/AgeAdj!D$24,IF($C75="SF",('Proj 2018'!H75-AgeAdj!D$27)/AgeAdj!D$28,IF($C75="PF",('Proj 2018'!H75-AgeAdj!D$31)/AgeAdj!D$32,IF($C75="C",('Proj 2018'!H75-AgeAdj!D$35)/AgeAdj!D$36,"BAD")))))</f>
        <v>-1.1103335844719415</v>
      </c>
      <c r="I75" s="10">
        <f>IF($C75="PG",('Proj 2018'!I75-AgeAdj!E$19)/AgeAdj!E$20,IF($C75="SG",('Proj 2018'!I75-AgeAdj!E$23)/AgeAdj!E$24,IF($C75="SF",('Proj 2018'!I75-AgeAdj!E$27)/AgeAdj!E$28,IF($C75="PF",('Proj 2018'!I75-AgeAdj!E$31)/AgeAdj!E$32,IF($C75="C",('Proj 2018'!I75-AgeAdj!E$35)/AgeAdj!E$36,"BAD")))))</f>
        <v>-0.4952318164807446</v>
      </c>
      <c r="J75" s="10">
        <f>IF($C75="PG",('Proj 2018'!J75-AgeAdj!F$19)/AgeAdj!F$20,IF($C75="SG",('Proj 2018'!J75-AgeAdj!F$23)/AgeAdj!F$24,IF($C75="SF",('Proj 2018'!J75-AgeAdj!F$27)/AgeAdj!F$28,IF($C75="PF",('Proj 2018'!J75-AgeAdj!F$31)/AgeAdj!F$32,IF($C75="C",('Proj 2018'!J75-AgeAdj!F$35)/AgeAdj!F$36,"BAD")))))</f>
        <v>-0.67826724265387506</v>
      </c>
      <c r="K75" s="10">
        <f>IF($C75="PG",('Proj 2018'!K75-AgeAdj!G$19)/AgeAdj!G$20,IF($C75="SG",('Proj 2018'!K75-AgeAdj!G$23)/AgeAdj!G$24,IF($C75="SF",('Proj 2018'!K75-AgeAdj!G$27)/AgeAdj!G$28,IF($C75="PF",('Proj 2018'!K75-AgeAdj!G$31)/AgeAdj!G$32,IF($C75="C",('Proj 2018'!K75-AgeAdj!G$35)/AgeAdj!G$36,"BAD")))))</f>
        <v>-0.69671676295382301</v>
      </c>
      <c r="L75" s="17">
        <f>IF($C75="PG",('Proj 2018'!L75-AgeAdj!H$19)/AgeAdj!H$20,IF($C75="SG",('Proj 2018'!L75-AgeAdj!H$23)/AgeAdj!H$24,IF($C75="SF",('Proj 2018'!L75-AgeAdj!H$27)/AgeAdj!H$28,IF($C75="PF",('Proj 2018'!L75-AgeAdj!H$31)/AgeAdj!H$32,IF($C75="C",('Proj 2018'!L75-AgeAdj!H$35)/AgeAdj!H$36,"BAD")))))</f>
        <v>-0.29471942840273141</v>
      </c>
      <c r="M75" s="10">
        <f>IF($C75="PG",('Proj 2018'!M75-AgeAdj!I$19)/AgeAdj!I$20,IF($C75="SG",('Proj 2018'!M75-AgeAdj!I$23)/AgeAdj!I$24,IF($C75="SF",('Proj 2018'!M75-AgeAdj!I$27)/AgeAdj!I$28,IF($C75="PF",('Proj 2018'!M75-AgeAdj!I$31)/AgeAdj!I$32,IF($C75="C",('Proj 2018'!M75-AgeAdj!I$35)/AgeAdj!I$36,"BAD")))))</f>
        <v>5.5770529107571742E-2</v>
      </c>
      <c r="N75" s="10">
        <f>IF($C75="PG",('Proj 2018'!N75-AgeAdj!J$19)/AgeAdj!J$20,IF($C75="SG",('Proj 2018'!N75-AgeAdj!J$23)/AgeAdj!J$24,IF($C75="SF",('Proj 2018'!N75-AgeAdj!J$27)/AgeAdj!J$28,IF($C75="PF",('Proj 2018'!N75-AgeAdj!J$31)/AgeAdj!J$32,IF($C75="C",('Proj 2018'!N75-AgeAdj!J$35)/AgeAdj!J$36,"BAD")))))</f>
        <v>-0.51310023202053678</v>
      </c>
      <c r="O75" s="10">
        <f>IF($C75="PG",('Proj 2018'!O75-AgeAdj!K$19)/AgeAdj!K$20,IF($C75="SG",('Proj 2018'!O75-AgeAdj!K$23)/AgeAdj!K$24,IF($C75="SF",('Proj 2018'!O75-AgeAdj!K$27)/AgeAdj!K$28,IF($C75="PF",('Proj 2018'!O75-AgeAdj!K$31)/AgeAdj!K$32,IF($C75="C",('Proj 2018'!O75-AgeAdj!K$35)/AgeAdj!K$36,"BAD")))))</f>
        <v>-0.33241185933242434</v>
      </c>
      <c r="P75" s="10">
        <f>IF($C75="PG",('Proj 2018'!P75-AgeAdj!L$19)/AgeAdj!L$20,IF($C75="SG",('Proj 2018'!P75-AgeAdj!L$23)/AgeAdj!L$24,IF($C75="SF",('Proj 2018'!P75-AgeAdj!L$27)/AgeAdj!L$28,IF($C75="PF",('Proj 2018'!P75-AgeAdj!L$31)/AgeAdj!L$32,IF($C75="C",('Proj 2018'!P75-AgeAdj!L$35)/AgeAdj!L$36,"BAD")))))</f>
        <v>-0.37759112966011799</v>
      </c>
      <c r="Q75" s="10">
        <f>-IF($C75="PG",('Proj 2018'!Q75-AgeAdj!M$19)/AgeAdj!M$20,IF($C75="SG",('Proj 2018'!Q75-AgeAdj!M$23)/AgeAdj!M$24,IF($C75="SF",('Proj 2018'!Q75-AgeAdj!M$27)/AgeAdj!M$28,IF($C75="PF",('Proj 2018'!Q75-AgeAdj!M$31)/AgeAdj!M$32,IF($C75="C",('Proj 2018'!Q75-AgeAdj!M$35)/AgeAdj!M$36,"BAD")))))</f>
        <v>0.7215860718264604</v>
      </c>
      <c r="R75" s="10">
        <f>IF($C75="PG",('Proj 2018'!R75-AgeAdj!N$19)/AgeAdj!N$20,IF($C75="SG",('Proj 2018'!R75-AgeAdj!N$23)/AgeAdj!N$24,IF($C75="SF",('Proj 2018'!R75-AgeAdj!N$27)/AgeAdj!N$28,IF($C75="PF",('Proj 2018'!R75-AgeAdj!N$31)/AgeAdj!N$32,IF($C75="C",('Proj 2018'!R75-AgeAdj!N$35)/AgeAdj!N$36,"BAD")))))</f>
        <v>-0.64818921067459245</v>
      </c>
      <c r="S75" s="10">
        <f t="shared" si="3"/>
        <v>-2.8847599088707052</v>
      </c>
      <c r="U75" s="10">
        <f>3*'Proj 2018'!$K75/(819)</f>
        <v>0.23504273504273504</v>
      </c>
      <c r="V75" s="10">
        <f t="shared" si="4"/>
        <v>-6.9271660522009518E-2</v>
      </c>
      <c r="W75" s="10">
        <f>(2*'Proj 36 2018'!G75)/24.9</f>
        <v>0.82730923694779124</v>
      </c>
      <c r="X75" s="10">
        <f t="shared" si="5"/>
        <v>-0.91858923052698782</v>
      </c>
    </row>
    <row r="76" spans="1:24" x14ac:dyDescent="0.25">
      <c r="A76" s="14" t="s">
        <v>1025</v>
      </c>
      <c r="B76" s="14" t="s">
        <v>163</v>
      </c>
      <c r="C76" s="14" t="s">
        <v>31</v>
      </c>
      <c r="D76" s="3">
        <f>VLOOKUP(B76, Table1[[Player]:['#NAME?]], 3, FALSE)+1</f>
        <v>28</v>
      </c>
      <c r="F76" s="10">
        <f>IF($C76="PG",('Proj 2018'!F76-AgeAdj!B$19)/AgeAdj!B$20,IF($C76="SG",('Proj 2018'!F76-AgeAdj!B$23)/AgeAdj!B$24,IF($C76="SF",('Proj 2018'!F76-AgeAdj!B$27)/AgeAdj!B$28,IF($C76="PF",('Proj 2018'!F76-AgeAdj!B$31)/AgeAdj!B$32,IF($C76="C",('Proj 2018'!F76-AgeAdj!B$35)/AgeAdj!B$36,"BAD")))))</f>
        <v>2.80672790087538</v>
      </c>
      <c r="G76" s="10">
        <f>IF($C76="PG",('Proj 2018'!G76-AgeAdj!C$19)/AgeAdj!C$20,IF($C76="SG",('Proj 2018'!G76-AgeAdj!C$23)/AgeAdj!C$24,IF($C76="SF",('Proj 2018'!G76-AgeAdj!C$27)/AgeAdj!C$28,IF($C76="PF",('Proj 2018'!G76-AgeAdj!C$31)/AgeAdj!C$32,IF($C76="C",('Proj 2018'!G76-AgeAdj!C$35)/AgeAdj!C$36,"BAD")))))</f>
        <v>2.6622126380870745</v>
      </c>
      <c r="H76" s="10">
        <f>IF($C76="PG",('Proj 2018'!H76-AgeAdj!D$19)/AgeAdj!D$20,IF($C76="SG",('Proj 2018'!H76-AgeAdj!D$23)/AgeAdj!D$24,IF($C76="SF",('Proj 2018'!H76-AgeAdj!D$27)/AgeAdj!D$28,IF($C76="PF",('Proj 2018'!H76-AgeAdj!D$31)/AgeAdj!D$32,IF($C76="C",('Proj 2018'!H76-AgeAdj!D$35)/AgeAdj!D$36,"BAD")))))</f>
        <v>1.2097233909911902</v>
      </c>
      <c r="I76" s="10">
        <f>IF($C76="PG",('Proj 2018'!I76-AgeAdj!E$19)/AgeAdj!E$20,IF($C76="SG",('Proj 2018'!I76-AgeAdj!E$23)/AgeAdj!E$24,IF($C76="SF",('Proj 2018'!I76-AgeAdj!E$27)/AgeAdj!E$28,IF($C76="PF",('Proj 2018'!I76-AgeAdj!E$31)/AgeAdj!E$32,IF($C76="C",('Proj 2018'!I76-AgeAdj!E$35)/AgeAdj!E$36,"BAD")))))</f>
        <v>-1.1749901649182832</v>
      </c>
      <c r="J76" s="10">
        <f>IF($C76="PG",('Proj 2018'!J76-AgeAdj!F$19)/AgeAdj!F$20,IF($C76="SG",('Proj 2018'!J76-AgeAdj!F$23)/AgeAdj!F$24,IF($C76="SF",('Proj 2018'!J76-AgeAdj!F$27)/AgeAdj!F$28,IF($C76="PF",('Proj 2018'!J76-AgeAdj!F$31)/AgeAdj!F$32,IF($C76="C",('Proj 2018'!J76-AgeAdj!F$35)/AgeAdj!F$36,"BAD")))))</f>
        <v>4.4480666636972597</v>
      </c>
      <c r="K76" s="10">
        <f>IF($C76="PG",('Proj 2018'!K76-AgeAdj!G$19)/AgeAdj!G$20,IF($C76="SG",('Proj 2018'!K76-AgeAdj!G$23)/AgeAdj!G$24,IF($C76="SF",('Proj 2018'!K76-AgeAdj!G$27)/AgeAdj!G$28,IF($C76="PF",('Proj 2018'!K76-AgeAdj!G$31)/AgeAdj!G$32,IF($C76="C",('Proj 2018'!K76-AgeAdj!G$35)/AgeAdj!G$36,"BAD")))))</f>
        <v>4.4106134814388822</v>
      </c>
      <c r="L76" s="17">
        <f>IF($C76="PG",('Proj 2018'!L76-AgeAdj!H$19)/AgeAdj!H$20,IF($C76="SG",('Proj 2018'!L76-AgeAdj!H$23)/AgeAdj!H$24,IF($C76="SF",('Proj 2018'!L76-AgeAdj!H$27)/AgeAdj!H$28,IF($C76="PF",('Proj 2018'!L76-AgeAdj!H$31)/AgeAdj!H$32,IF($C76="C",('Proj 2018'!L76-AgeAdj!H$35)/AgeAdj!H$36,"BAD")))))</f>
        <v>0.58406993379193439</v>
      </c>
      <c r="M76" s="10">
        <f>IF($C76="PG",('Proj 2018'!M76-AgeAdj!I$19)/AgeAdj!I$20,IF($C76="SG",('Proj 2018'!M76-AgeAdj!I$23)/AgeAdj!I$24,IF($C76="SF",('Proj 2018'!M76-AgeAdj!I$27)/AgeAdj!I$28,IF($C76="PF",('Proj 2018'!M76-AgeAdj!I$31)/AgeAdj!I$32,IF($C76="C",('Proj 2018'!M76-AgeAdj!I$35)/AgeAdj!I$36,"BAD")))))</f>
        <v>2.006446689988465</v>
      </c>
      <c r="N76" s="10">
        <f>IF($C76="PG",('Proj 2018'!N76-AgeAdj!J$19)/AgeAdj!J$20,IF($C76="SG",('Proj 2018'!N76-AgeAdj!J$23)/AgeAdj!J$24,IF($C76="SF",('Proj 2018'!N76-AgeAdj!J$27)/AgeAdj!J$28,IF($C76="PF",('Proj 2018'!N76-AgeAdj!J$31)/AgeAdj!J$32,IF($C76="C",('Proj 2018'!N76-AgeAdj!J$35)/AgeAdj!J$36,"BAD")))))</f>
        <v>1.7175427498375346</v>
      </c>
      <c r="O76" s="10">
        <f>IF($C76="PG",('Proj 2018'!O76-AgeAdj!K$19)/AgeAdj!K$20,IF($C76="SG",('Proj 2018'!O76-AgeAdj!K$23)/AgeAdj!K$24,IF($C76="SF",('Proj 2018'!O76-AgeAdj!K$27)/AgeAdj!K$28,IF($C76="PF",('Proj 2018'!O76-AgeAdj!K$31)/AgeAdj!K$32,IF($C76="C",('Proj 2018'!O76-AgeAdj!K$35)/AgeAdj!K$36,"BAD")))))</f>
        <v>0.99692842843584473</v>
      </c>
      <c r="P76" s="10">
        <f>IF($C76="PG",('Proj 2018'!P76-AgeAdj!L$19)/AgeAdj!L$20,IF($C76="SG",('Proj 2018'!P76-AgeAdj!L$23)/AgeAdj!L$24,IF($C76="SF",('Proj 2018'!P76-AgeAdj!L$27)/AgeAdj!L$28,IF($C76="PF",('Proj 2018'!P76-AgeAdj!L$31)/AgeAdj!L$32,IF($C76="C",('Proj 2018'!P76-AgeAdj!L$35)/AgeAdj!L$36,"BAD")))))</f>
        <v>-0.27509051347056201</v>
      </c>
      <c r="Q76" s="10">
        <f>-IF($C76="PG",('Proj 2018'!Q76-AgeAdj!M$19)/AgeAdj!M$20,IF($C76="SG",('Proj 2018'!Q76-AgeAdj!M$23)/AgeAdj!M$24,IF($C76="SF",('Proj 2018'!Q76-AgeAdj!M$27)/AgeAdj!M$28,IF($C76="PF",('Proj 2018'!Q76-AgeAdj!M$31)/AgeAdj!M$32,IF($C76="C",('Proj 2018'!Q76-AgeAdj!M$35)/AgeAdj!M$36,"BAD")))))</f>
        <v>-2.0499009640125272</v>
      </c>
      <c r="R76" s="10">
        <f>IF($C76="PG",('Proj 2018'!R76-AgeAdj!N$19)/AgeAdj!N$20,IF($C76="SG",('Proj 2018'!R76-AgeAdj!N$23)/AgeAdj!N$24,IF($C76="SF",('Proj 2018'!R76-AgeAdj!N$27)/AgeAdj!N$28,IF($C76="PF",('Proj 2018'!R76-AgeAdj!N$31)/AgeAdj!N$32,IF($C76="C",('Proj 2018'!R76-AgeAdj!N$35)/AgeAdj!N$36,"BAD")))))</f>
        <v>2.8825999095833024</v>
      </c>
      <c r="S76" s="10">
        <f t="shared" si="3"/>
        <v>8.5368458575983137</v>
      </c>
      <c r="U76" s="10">
        <f>3*'Proj 2018'!$K76/(819)</f>
        <v>2.4088319088319086</v>
      </c>
      <c r="V76" s="10">
        <f t="shared" si="4"/>
        <v>1.4069262935073519</v>
      </c>
      <c r="W76" s="10">
        <f>(2*'Proj 36 2018'!G76)/24.9</f>
        <v>1.7028112449799198</v>
      </c>
      <c r="X76" s="10">
        <f t="shared" si="5"/>
        <v>2.0599305934950389</v>
      </c>
    </row>
    <row r="77" spans="1:24" x14ac:dyDescent="0.25">
      <c r="A77" s="14" t="s">
        <v>839</v>
      </c>
      <c r="B77" s="14" t="s">
        <v>165</v>
      </c>
      <c r="C77" s="14" t="s">
        <v>27</v>
      </c>
      <c r="D77" s="3">
        <f>VLOOKUP(B77, Table1[[Player]:['#NAME?]], 3, FALSE)+1</f>
        <v>28</v>
      </c>
      <c r="F77" s="10">
        <f>IF($C77="PG",('Proj 2018'!F77-AgeAdj!B$19)/AgeAdj!B$20,IF($C77="SG",('Proj 2018'!F77-AgeAdj!B$23)/AgeAdj!B$24,IF($C77="SF",('Proj 2018'!F77-AgeAdj!B$27)/AgeAdj!B$28,IF($C77="PF",('Proj 2018'!F77-AgeAdj!B$31)/AgeAdj!B$32,IF($C77="C",('Proj 2018'!F77-AgeAdj!B$35)/AgeAdj!B$36,"BAD")))))</f>
        <v>-9.0657215110235195E-2</v>
      </c>
      <c r="G77" s="10">
        <f>IF($C77="PG",('Proj 2018'!G77-AgeAdj!C$19)/AgeAdj!C$20,IF($C77="SG",('Proj 2018'!G77-AgeAdj!C$23)/AgeAdj!C$24,IF($C77="SF",('Proj 2018'!G77-AgeAdj!C$27)/AgeAdj!C$28,IF($C77="PF",('Proj 2018'!G77-AgeAdj!C$31)/AgeAdj!C$32,IF($C77="C",('Proj 2018'!G77-AgeAdj!C$35)/AgeAdj!C$36,"BAD")))))</f>
        <v>-0.21893758507828065</v>
      </c>
      <c r="H77" s="10">
        <f>IF($C77="PG",('Proj 2018'!H77-AgeAdj!D$19)/AgeAdj!D$20,IF($C77="SG",('Proj 2018'!H77-AgeAdj!D$23)/AgeAdj!D$24,IF($C77="SF",('Proj 2018'!H77-AgeAdj!D$27)/AgeAdj!D$28,IF($C77="PF",('Proj 2018'!H77-AgeAdj!D$31)/AgeAdj!D$32,IF($C77="C",('Proj 2018'!H77-AgeAdj!D$35)/AgeAdj!D$36,"BAD")))))</f>
        <v>0.82921730589341713</v>
      </c>
      <c r="I77" s="10">
        <f>IF($C77="PG",('Proj 2018'!I77-AgeAdj!E$19)/AgeAdj!E$20,IF($C77="SG",('Proj 2018'!I77-AgeAdj!E$23)/AgeAdj!E$24,IF($C77="SF",('Proj 2018'!I77-AgeAdj!E$27)/AgeAdj!E$28,IF($C77="PF",('Proj 2018'!I77-AgeAdj!E$31)/AgeAdj!E$32,IF($C77="C",('Proj 2018'!I77-AgeAdj!E$35)/AgeAdj!E$36,"BAD")))))</f>
        <v>-0.96620181188466514</v>
      </c>
      <c r="J77" s="10">
        <f>IF($C77="PG",('Proj 2018'!J77-AgeAdj!F$19)/AgeAdj!F$20,IF($C77="SG",('Proj 2018'!J77-AgeAdj!F$23)/AgeAdj!F$24,IF($C77="SF",('Proj 2018'!J77-AgeAdj!F$27)/AgeAdj!F$28,IF($C77="PF",('Proj 2018'!J77-AgeAdj!F$31)/AgeAdj!F$32,IF($C77="C",('Proj 2018'!J77-AgeAdj!F$35)/AgeAdj!F$36,"BAD")))))</f>
        <v>-8.6875426650237855E-2</v>
      </c>
      <c r="K77" s="10">
        <f>IF($C77="PG",('Proj 2018'!K77-AgeAdj!G$19)/AgeAdj!G$20,IF($C77="SG",('Proj 2018'!K77-AgeAdj!G$23)/AgeAdj!G$24,IF($C77="SF",('Proj 2018'!K77-AgeAdj!G$27)/AgeAdj!G$28,IF($C77="PF",('Proj 2018'!K77-AgeAdj!G$31)/AgeAdj!G$32,IF($C77="C",('Proj 2018'!K77-AgeAdj!G$35)/AgeAdj!G$36,"BAD")))))</f>
        <v>-0.13429647503910161</v>
      </c>
      <c r="L77" s="17">
        <f>IF($C77="PG",('Proj 2018'!L77-AgeAdj!H$19)/AgeAdj!H$20,IF($C77="SG",('Proj 2018'!L77-AgeAdj!H$23)/AgeAdj!H$24,IF($C77="SF",('Proj 2018'!L77-AgeAdj!H$27)/AgeAdj!H$28,IF($C77="PF",('Proj 2018'!L77-AgeAdj!H$31)/AgeAdj!H$32,IF($C77="C",('Proj 2018'!L77-AgeAdj!H$35)/AgeAdj!H$36,"BAD")))))</f>
        <v>0.72304803508761561</v>
      </c>
      <c r="M77" s="10">
        <f>IF($C77="PG",('Proj 2018'!M77-AgeAdj!I$19)/AgeAdj!I$20,IF($C77="SG",('Proj 2018'!M77-AgeAdj!I$23)/AgeAdj!I$24,IF($C77="SF",('Proj 2018'!M77-AgeAdj!I$27)/AgeAdj!I$28,IF($C77="PF",('Proj 2018'!M77-AgeAdj!I$31)/AgeAdj!I$32,IF($C77="C",('Proj 2018'!M77-AgeAdj!I$35)/AgeAdj!I$36,"BAD")))))</f>
        <v>0.68454776937661255</v>
      </c>
      <c r="N77" s="10">
        <f>IF($C77="PG",('Proj 2018'!N77-AgeAdj!J$19)/AgeAdj!J$20,IF($C77="SG",('Proj 2018'!N77-AgeAdj!J$23)/AgeAdj!J$24,IF($C77="SF",('Proj 2018'!N77-AgeAdj!J$27)/AgeAdj!J$28,IF($C77="PF",('Proj 2018'!N77-AgeAdj!J$31)/AgeAdj!J$32,IF($C77="C",('Proj 2018'!N77-AgeAdj!J$35)/AgeAdj!J$36,"BAD")))))</f>
        <v>0.14723672338592736</v>
      </c>
      <c r="O77" s="10">
        <f>IF($C77="PG",('Proj 2018'!O77-AgeAdj!K$19)/AgeAdj!K$20,IF($C77="SG",('Proj 2018'!O77-AgeAdj!K$23)/AgeAdj!K$24,IF($C77="SF",('Proj 2018'!O77-AgeAdj!K$27)/AgeAdj!K$28,IF($C77="PF",('Proj 2018'!O77-AgeAdj!K$31)/AgeAdj!K$32,IF($C77="C",('Proj 2018'!O77-AgeAdj!K$35)/AgeAdj!K$36,"BAD")))))</f>
        <v>0.7472503723937528</v>
      </c>
      <c r="P77" s="10">
        <f>IF($C77="PG",('Proj 2018'!P77-AgeAdj!L$19)/AgeAdj!L$20,IF($C77="SG",('Proj 2018'!P77-AgeAdj!L$23)/AgeAdj!L$24,IF($C77="SF",('Proj 2018'!P77-AgeAdj!L$27)/AgeAdj!L$28,IF($C77="PF",('Proj 2018'!P77-AgeAdj!L$31)/AgeAdj!L$32,IF($C77="C",('Proj 2018'!P77-AgeAdj!L$35)/AgeAdj!L$36,"BAD")))))</f>
        <v>1.0714142348466535</v>
      </c>
      <c r="Q77" s="10">
        <f>-IF($C77="PG",('Proj 2018'!Q77-AgeAdj!M$19)/AgeAdj!M$20,IF($C77="SG",('Proj 2018'!Q77-AgeAdj!M$23)/AgeAdj!M$24,IF($C77="SF",('Proj 2018'!Q77-AgeAdj!M$27)/AgeAdj!M$28,IF($C77="PF",('Proj 2018'!Q77-AgeAdj!M$31)/AgeAdj!M$32,IF($C77="C",('Proj 2018'!Q77-AgeAdj!M$35)/AgeAdj!M$36,"BAD")))))</f>
        <v>-6.1864403760676145E-2</v>
      </c>
      <c r="R77" s="10">
        <f>IF($C77="PG",('Proj 2018'!R77-AgeAdj!N$19)/AgeAdj!N$20,IF($C77="SG",('Proj 2018'!R77-AgeAdj!N$23)/AgeAdj!N$24,IF($C77="SF",('Proj 2018'!R77-AgeAdj!N$27)/AgeAdj!N$28,IF($C77="PF",('Proj 2018'!R77-AgeAdj!N$31)/AgeAdj!N$32,IF($C77="C",('Proj 2018'!R77-AgeAdj!N$35)/AgeAdj!N$36,"BAD")))))</f>
        <v>-0.18932811655639084</v>
      </c>
      <c r="S77" s="10">
        <f t="shared" si="3"/>
        <v>2.0325704082330391</v>
      </c>
      <c r="U77" s="10">
        <f>3*'Proj 2018'!$K77/(819)</f>
        <v>0.45634920634920634</v>
      </c>
      <c r="V77" s="10">
        <f t="shared" si="4"/>
        <v>0.32996239696458646</v>
      </c>
      <c r="W77" s="10">
        <f>(2*'Proj 36 2018'!G77)/24.9</f>
        <v>0.72289156626506024</v>
      </c>
      <c r="X77" s="10">
        <f t="shared" si="5"/>
        <v>0.5994341970313859</v>
      </c>
    </row>
    <row r="78" spans="1:24" x14ac:dyDescent="0.25">
      <c r="A78" s="13" t="s">
        <v>619</v>
      </c>
      <c r="B78" s="13" t="s">
        <v>166</v>
      </c>
      <c r="C78" s="13" t="s">
        <v>73</v>
      </c>
      <c r="D78" s="3">
        <f>VLOOKUP(B78, Table1[[Player]:['#NAME?]], 3, FALSE)+1</f>
        <v>24</v>
      </c>
      <c r="F78" s="10">
        <f>IF($C78="PG",('Proj 2018'!F78-AgeAdj!B$19)/AgeAdj!B$20,IF($C78="SG",('Proj 2018'!F78-AgeAdj!B$23)/AgeAdj!B$24,IF($C78="SF",('Proj 2018'!F78-AgeAdj!B$27)/AgeAdj!B$28,IF($C78="PF",('Proj 2018'!F78-AgeAdj!B$31)/AgeAdj!B$32,IF($C78="C",('Proj 2018'!F78-AgeAdj!B$35)/AgeAdj!B$36,"BAD")))))</f>
        <v>-1.4413374180661724</v>
      </c>
      <c r="G78" s="10">
        <f>IF($C78="PG",('Proj 2018'!G78-AgeAdj!C$19)/AgeAdj!C$20,IF($C78="SG",('Proj 2018'!G78-AgeAdj!C$23)/AgeAdj!C$24,IF($C78="SF",('Proj 2018'!G78-AgeAdj!C$27)/AgeAdj!C$28,IF($C78="PF",('Proj 2018'!G78-AgeAdj!C$31)/AgeAdj!C$32,IF($C78="C",('Proj 2018'!G78-AgeAdj!C$35)/AgeAdj!C$36,"BAD")))))</f>
        <v>-1.5222541034424963</v>
      </c>
      <c r="H78" s="10">
        <f>IF($C78="PG",('Proj 2018'!H78-AgeAdj!D$19)/AgeAdj!D$20,IF($C78="SG",('Proj 2018'!H78-AgeAdj!D$23)/AgeAdj!D$24,IF($C78="SF",('Proj 2018'!H78-AgeAdj!D$27)/AgeAdj!D$28,IF($C78="PF",('Proj 2018'!H78-AgeAdj!D$31)/AgeAdj!D$32,IF($C78="C",('Proj 2018'!H78-AgeAdj!D$35)/AgeAdj!D$36,"BAD")))))</f>
        <v>0.35313529823986867</v>
      </c>
      <c r="I78" s="10">
        <f>IF($C78="PG",('Proj 2018'!I78-AgeAdj!E$19)/AgeAdj!E$20,IF($C78="SG",('Proj 2018'!I78-AgeAdj!E$23)/AgeAdj!E$24,IF($C78="SF",('Proj 2018'!I78-AgeAdj!E$27)/AgeAdj!E$28,IF($C78="PF",('Proj 2018'!I78-AgeAdj!E$31)/AgeAdj!E$32,IF($C78="C",('Proj 2018'!I78-AgeAdj!E$35)/AgeAdj!E$36,"BAD")))))</f>
        <v>-1.1046600233504082</v>
      </c>
      <c r="J78" s="10">
        <f>IF($C78="PG",('Proj 2018'!J78-AgeAdj!F$19)/AgeAdj!F$20,IF($C78="SG",('Proj 2018'!J78-AgeAdj!F$23)/AgeAdj!F$24,IF($C78="SF",('Proj 2018'!J78-AgeAdj!F$27)/AgeAdj!F$28,IF($C78="PF",('Proj 2018'!J78-AgeAdj!F$31)/AgeAdj!F$32,IF($C78="C",('Proj 2018'!J78-AgeAdj!F$35)/AgeAdj!F$36,"BAD")))))</f>
        <v>-0.87541680226707641</v>
      </c>
      <c r="K78" s="10">
        <f>IF($C78="PG",('Proj 2018'!K78-AgeAdj!G$19)/AgeAdj!G$20,IF($C78="SG",('Proj 2018'!K78-AgeAdj!G$23)/AgeAdj!G$24,IF($C78="SF",('Proj 2018'!K78-AgeAdj!G$27)/AgeAdj!G$28,IF($C78="PF",('Proj 2018'!K78-AgeAdj!G$31)/AgeAdj!G$32,IF($C78="C",('Proj 2018'!K78-AgeAdj!G$35)/AgeAdj!G$36,"BAD")))))</f>
        <v>-0.89638240902937472</v>
      </c>
      <c r="L78" s="17">
        <f>IF($C78="PG",('Proj 2018'!L78-AgeAdj!H$19)/AgeAdj!H$20,IF($C78="SG",('Proj 2018'!L78-AgeAdj!H$23)/AgeAdj!H$24,IF($C78="SF",('Proj 2018'!L78-AgeAdj!H$27)/AgeAdj!H$28,IF($C78="PF",('Proj 2018'!L78-AgeAdj!H$31)/AgeAdj!H$32,IF($C78="C",('Proj 2018'!L78-AgeAdj!H$35)/AgeAdj!H$36,"BAD")))))</f>
        <v>-0.19320929739121645</v>
      </c>
      <c r="M78" s="10">
        <f>IF($C78="PG",('Proj 2018'!M78-AgeAdj!I$19)/AgeAdj!I$20,IF($C78="SG",('Proj 2018'!M78-AgeAdj!I$23)/AgeAdj!I$24,IF($C78="SF",('Proj 2018'!M78-AgeAdj!I$27)/AgeAdj!I$28,IF($C78="PF",('Proj 2018'!M78-AgeAdj!I$31)/AgeAdj!I$32,IF($C78="C",('Proj 2018'!M78-AgeAdj!I$35)/AgeAdj!I$36,"BAD")))))</f>
        <v>-1.2810628511460855</v>
      </c>
      <c r="N78" s="10">
        <f>IF($C78="PG",('Proj 2018'!N78-AgeAdj!J$19)/AgeAdj!J$20,IF($C78="SG",('Proj 2018'!N78-AgeAdj!J$23)/AgeAdj!J$24,IF($C78="SF",('Proj 2018'!N78-AgeAdj!J$27)/AgeAdj!J$28,IF($C78="PF",('Proj 2018'!N78-AgeAdj!J$31)/AgeAdj!J$32,IF($C78="C",('Proj 2018'!N78-AgeAdj!J$35)/AgeAdj!J$36,"BAD")))))</f>
        <v>-1.3753287741178843</v>
      </c>
      <c r="O78" s="10">
        <f>IF($C78="PG",('Proj 2018'!O78-AgeAdj!K$19)/AgeAdj!K$20,IF($C78="SG",('Proj 2018'!O78-AgeAdj!K$23)/AgeAdj!K$24,IF($C78="SF",('Proj 2018'!O78-AgeAdj!K$27)/AgeAdj!K$28,IF($C78="PF",('Proj 2018'!O78-AgeAdj!K$31)/AgeAdj!K$32,IF($C78="C",('Proj 2018'!O78-AgeAdj!K$35)/AgeAdj!K$36,"BAD")))))</f>
        <v>-1.6021910153984766</v>
      </c>
      <c r="P78" s="10">
        <f>IF($C78="PG",('Proj 2018'!P78-AgeAdj!L$19)/AgeAdj!L$20,IF($C78="SG",('Proj 2018'!P78-AgeAdj!L$23)/AgeAdj!L$24,IF($C78="SF",('Proj 2018'!P78-AgeAdj!L$27)/AgeAdj!L$28,IF($C78="PF",('Proj 2018'!P78-AgeAdj!L$31)/AgeAdj!L$32,IF($C78="C",('Proj 2018'!P78-AgeAdj!L$35)/AgeAdj!L$36,"BAD")))))</f>
        <v>-0.69217892036921269</v>
      </c>
      <c r="Q78" s="10">
        <f>-IF($C78="PG",('Proj 2018'!Q78-AgeAdj!M$19)/AgeAdj!M$20,IF($C78="SG",('Proj 2018'!Q78-AgeAdj!M$23)/AgeAdj!M$24,IF($C78="SF",('Proj 2018'!Q78-AgeAdj!M$27)/AgeAdj!M$28,IF($C78="PF",('Proj 2018'!Q78-AgeAdj!M$31)/AgeAdj!M$32,IF($C78="C",('Proj 2018'!Q78-AgeAdj!M$35)/AgeAdj!M$36,"BAD")))))</f>
        <v>1.3541752848735926</v>
      </c>
      <c r="R78" s="10">
        <f>IF($C78="PG",('Proj 2018'!R78-AgeAdj!N$19)/AgeAdj!N$20,IF($C78="SG",('Proj 2018'!R78-AgeAdj!N$23)/AgeAdj!N$24,IF($C78="SF",('Proj 2018'!R78-AgeAdj!N$27)/AgeAdj!N$28,IF($C78="PF",('Proj 2018'!R78-AgeAdj!N$31)/AgeAdj!N$32,IF($C78="C",('Proj 2018'!R78-AgeAdj!N$35)/AgeAdj!N$36,"BAD")))))</f>
        <v>-1.3160822398111203</v>
      </c>
      <c r="S78" s="10">
        <f t="shared" si="3"/>
        <v>-7.1466837951312039</v>
      </c>
      <c r="U78" s="10">
        <f>3*'Proj 2018'!$K78/(819)</f>
        <v>0.16844729344729345</v>
      </c>
      <c r="V78" s="10">
        <f t="shared" si="4"/>
        <v>-3.254558321440363E-2</v>
      </c>
      <c r="W78" s="10">
        <f>(2*'Proj 36 2018'!G78)/24.9</f>
        <v>0.6506024096385542</v>
      </c>
      <c r="X78" s="10">
        <f t="shared" si="5"/>
        <v>0.22975067596328805</v>
      </c>
    </row>
    <row r="79" spans="1:24" x14ac:dyDescent="0.25">
      <c r="A79" s="14" t="s">
        <v>808</v>
      </c>
      <c r="B79" s="14" t="s">
        <v>168</v>
      </c>
      <c r="C79" s="14" t="s">
        <v>73</v>
      </c>
      <c r="D79" s="3">
        <f>VLOOKUP(B79, Table1[[Player]:['#NAME?]], 3, FALSE)+1</f>
        <v>31</v>
      </c>
      <c r="F79" s="10">
        <f>IF($C79="PG",('Proj 2018'!F79-AgeAdj!B$19)/AgeAdj!B$20,IF($C79="SG",('Proj 2018'!F79-AgeAdj!B$23)/AgeAdj!B$24,IF($C79="SF",('Proj 2018'!F79-AgeAdj!B$27)/AgeAdj!B$28,IF($C79="PF",('Proj 2018'!F79-AgeAdj!B$31)/AgeAdj!B$32,IF($C79="C",('Proj 2018'!F79-AgeAdj!B$35)/AgeAdj!B$36,"BAD")))))</f>
        <v>1.1904218290080526</v>
      </c>
      <c r="G79" s="10">
        <f>IF($C79="PG",('Proj 2018'!G79-AgeAdj!C$19)/AgeAdj!C$20,IF($C79="SG",('Proj 2018'!G79-AgeAdj!C$23)/AgeAdj!C$24,IF($C79="SF",('Proj 2018'!G79-AgeAdj!C$27)/AgeAdj!C$28,IF($C79="PF",('Proj 2018'!G79-AgeAdj!C$31)/AgeAdj!C$32,IF($C79="C",('Proj 2018'!G79-AgeAdj!C$35)/AgeAdj!C$36,"BAD")))))</f>
        <v>1.038310491527465</v>
      </c>
      <c r="H79" s="10">
        <f>IF($C79="PG",('Proj 2018'!H79-AgeAdj!D$19)/AgeAdj!D$20,IF($C79="SG",('Proj 2018'!H79-AgeAdj!D$23)/AgeAdj!D$24,IF($C79="SF",('Proj 2018'!H79-AgeAdj!D$27)/AgeAdj!D$28,IF($C79="PF",('Proj 2018'!H79-AgeAdj!D$31)/AgeAdj!D$32,IF($C79="C",('Proj 2018'!H79-AgeAdj!D$35)/AgeAdj!D$36,"BAD")))))</f>
        <v>1.1520982585341757</v>
      </c>
      <c r="I79" s="10">
        <f>IF($C79="PG",('Proj 2018'!I79-AgeAdj!E$19)/AgeAdj!E$20,IF($C79="SG",('Proj 2018'!I79-AgeAdj!E$23)/AgeAdj!E$24,IF($C79="SF",('Proj 2018'!I79-AgeAdj!E$27)/AgeAdj!E$28,IF($C79="PF",('Proj 2018'!I79-AgeAdj!E$31)/AgeAdj!E$32,IF($C79="C",('Proj 2018'!I79-AgeAdj!E$35)/AgeAdj!E$36,"BAD")))))</f>
        <v>0.40217162601247408</v>
      </c>
      <c r="J79" s="10">
        <f>IF($C79="PG",('Proj 2018'!J79-AgeAdj!F$19)/AgeAdj!F$20,IF($C79="SG",('Proj 2018'!J79-AgeAdj!F$23)/AgeAdj!F$24,IF($C79="SF",('Proj 2018'!J79-AgeAdj!F$27)/AgeAdj!F$28,IF($C79="PF",('Proj 2018'!J79-AgeAdj!F$31)/AgeAdj!F$32,IF($C79="C",('Proj 2018'!J79-AgeAdj!F$35)/AgeAdj!F$36,"BAD")))))</f>
        <v>0.8442788644437984</v>
      </c>
      <c r="K79" s="10">
        <f>IF($C79="PG",('Proj 2018'!K79-AgeAdj!G$19)/AgeAdj!G$20,IF($C79="SG",('Proj 2018'!K79-AgeAdj!G$23)/AgeAdj!G$24,IF($C79="SF",('Proj 2018'!K79-AgeAdj!G$27)/AgeAdj!G$28,IF($C79="PF",('Proj 2018'!K79-AgeAdj!G$31)/AgeAdj!G$32,IF($C79="C",('Proj 2018'!K79-AgeAdj!G$35)/AgeAdj!G$36,"BAD")))))</f>
        <v>0.94856463396764468</v>
      </c>
      <c r="L79" s="17">
        <f>IF($C79="PG",('Proj 2018'!L79-AgeAdj!H$19)/AgeAdj!H$20,IF($C79="SG",('Proj 2018'!L79-AgeAdj!H$23)/AgeAdj!H$24,IF($C79="SF",('Proj 2018'!L79-AgeAdj!H$27)/AgeAdj!H$28,IF($C79="PF",('Proj 2018'!L79-AgeAdj!H$31)/AgeAdj!H$32,IF($C79="C",('Proj 2018'!L79-AgeAdj!H$35)/AgeAdj!H$36,"BAD")))))</f>
        <v>-0.22222887565551019</v>
      </c>
      <c r="M79" s="10">
        <f>IF($C79="PG",('Proj 2018'!M79-AgeAdj!I$19)/AgeAdj!I$20,IF($C79="SG",('Proj 2018'!M79-AgeAdj!I$23)/AgeAdj!I$24,IF($C79="SF",('Proj 2018'!M79-AgeAdj!I$27)/AgeAdj!I$28,IF($C79="PF",('Proj 2018'!M79-AgeAdj!I$31)/AgeAdj!I$32,IF($C79="C",('Proj 2018'!M79-AgeAdj!I$35)/AgeAdj!I$36,"BAD")))))</f>
        <v>0.45682562379683561</v>
      </c>
      <c r="N79" s="10">
        <f>IF($C79="PG",('Proj 2018'!N79-AgeAdj!J$19)/AgeAdj!J$20,IF($C79="SG",('Proj 2018'!N79-AgeAdj!J$23)/AgeAdj!J$24,IF($C79="SF",('Proj 2018'!N79-AgeAdj!J$27)/AgeAdj!J$28,IF($C79="PF",('Proj 2018'!N79-AgeAdj!J$31)/AgeAdj!J$32,IF($C79="C",('Proj 2018'!N79-AgeAdj!J$35)/AgeAdj!J$36,"BAD")))))</f>
        <v>0.51231297634749629</v>
      </c>
      <c r="O79" s="10">
        <f>IF($C79="PG",('Proj 2018'!O79-AgeAdj!K$19)/AgeAdj!K$20,IF($C79="SG",('Proj 2018'!O79-AgeAdj!K$23)/AgeAdj!K$24,IF($C79="SF",('Proj 2018'!O79-AgeAdj!K$27)/AgeAdj!K$28,IF($C79="PF",('Proj 2018'!O79-AgeAdj!K$31)/AgeAdj!K$32,IF($C79="C",('Proj 2018'!O79-AgeAdj!K$35)/AgeAdj!K$36,"BAD")))))</f>
        <v>0.56675904906522445</v>
      </c>
      <c r="P79" s="10">
        <f>IF($C79="PG",('Proj 2018'!P79-AgeAdj!L$19)/AgeAdj!L$20,IF($C79="SG",('Proj 2018'!P79-AgeAdj!L$23)/AgeAdj!L$24,IF($C79="SF",('Proj 2018'!P79-AgeAdj!L$27)/AgeAdj!L$28,IF($C79="PF",('Proj 2018'!P79-AgeAdj!L$31)/AgeAdj!L$32,IF($C79="C",('Proj 2018'!P79-AgeAdj!L$35)/AgeAdj!L$36,"BAD")))))</f>
        <v>-0.13848772995904807</v>
      </c>
      <c r="Q79" s="10">
        <f>-IF($C79="PG",('Proj 2018'!Q79-AgeAdj!M$19)/AgeAdj!M$20,IF($C79="SG",('Proj 2018'!Q79-AgeAdj!M$23)/AgeAdj!M$24,IF($C79="SF",('Proj 2018'!Q79-AgeAdj!M$27)/AgeAdj!M$28,IF($C79="PF",('Proj 2018'!Q79-AgeAdj!M$31)/AgeAdj!M$32,IF($C79="C",('Proj 2018'!Q79-AgeAdj!M$35)/AgeAdj!M$36,"BAD")))))</f>
        <v>-0.89100508433414272</v>
      </c>
      <c r="R79" s="10">
        <f>IF($C79="PG",('Proj 2018'!R79-AgeAdj!N$19)/AgeAdj!N$20,IF($C79="SG",('Proj 2018'!R79-AgeAdj!N$23)/AgeAdj!N$24,IF($C79="SF",('Proj 2018'!R79-AgeAdj!N$27)/AgeAdj!N$28,IF($C79="PF",('Proj 2018'!R79-AgeAdj!N$31)/AgeAdj!N$32,IF($C79="C",('Proj 2018'!R79-AgeAdj!N$35)/AgeAdj!N$36,"BAD")))))</f>
        <v>1.0577894384896391</v>
      </c>
      <c r="S79" s="10">
        <f t="shared" si="3"/>
        <v>3.4247381536053672</v>
      </c>
      <c r="U79" s="10">
        <f>3*'Proj 2018'!$K79/(819)</f>
        <v>1.3789173789173792</v>
      </c>
      <c r="V79" s="10">
        <f t="shared" si="4"/>
        <v>-0.30643525873865229</v>
      </c>
      <c r="W79" s="10">
        <f>(2*'Proj 36 2018'!G79)/24.9</f>
        <v>1.3253012048192772</v>
      </c>
      <c r="X79" s="10">
        <f t="shared" si="5"/>
        <v>1.5268772101055341</v>
      </c>
    </row>
    <row r="80" spans="1:24" x14ac:dyDescent="0.25">
      <c r="A80" s="13" t="s">
        <v>707</v>
      </c>
      <c r="B80" s="13" t="s">
        <v>169</v>
      </c>
      <c r="C80" s="13" t="s">
        <v>38</v>
      </c>
      <c r="D80" s="3">
        <f>VLOOKUP(B80, Table1[[Player]:['#NAME?]], 3, FALSE)+1</f>
        <v>24</v>
      </c>
      <c r="F80" s="10">
        <f>IF($C80="PG",('Proj 2018'!F80-AgeAdj!B$19)/AgeAdj!B$20,IF($C80="SG",('Proj 2018'!F80-AgeAdj!B$23)/AgeAdj!B$24,IF($C80="SF",('Proj 2018'!F80-AgeAdj!B$27)/AgeAdj!B$28,IF($C80="PF",('Proj 2018'!F80-AgeAdj!B$31)/AgeAdj!B$32,IF($C80="C",('Proj 2018'!F80-AgeAdj!B$35)/AgeAdj!B$36,"BAD")))))</f>
        <v>1.1361177076689744</v>
      </c>
      <c r="G80" s="10">
        <f>IF($C80="PG",('Proj 2018'!G80-AgeAdj!C$19)/AgeAdj!C$20,IF($C80="SG",('Proj 2018'!G80-AgeAdj!C$23)/AgeAdj!C$24,IF($C80="SF",('Proj 2018'!G80-AgeAdj!C$27)/AgeAdj!C$28,IF($C80="PF",('Proj 2018'!G80-AgeAdj!C$31)/AgeAdj!C$32,IF($C80="C",('Proj 2018'!G80-AgeAdj!C$35)/AgeAdj!C$36,"BAD")))))</f>
        <v>1.0744252317060061</v>
      </c>
      <c r="H80" s="10">
        <f>IF($C80="PG",('Proj 2018'!H80-AgeAdj!D$19)/AgeAdj!D$20,IF($C80="SG",('Proj 2018'!H80-AgeAdj!D$23)/AgeAdj!D$24,IF($C80="SF",('Proj 2018'!H80-AgeAdj!D$27)/AgeAdj!D$28,IF($C80="PF",('Proj 2018'!H80-AgeAdj!D$31)/AgeAdj!D$32,IF($C80="C",('Proj 2018'!H80-AgeAdj!D$35)/AgeAdj!D$36,"BAD")))))</f>
        <v>-0.17275883213199511</v>
      </c>
      <c r="I80" s="10">
        <f>IF($C80="PG",('Proj 2018'!I80-AgeAdj!E$19)/AgeAdj!E$20,IF($C80="SG",('Proj 2018'!I80-AgeAdj!E$23)/AgeAdj!E$24,IF($C80="SF",('Proj 2018'!I80-AgeAdj!E$27)/AgeAdj!E$28,IF($C80="PF",('Proj 2018'!I80-AgeAdj!E$31)/AgeAdj!E$32,IF($C80="C",('Proj 2018'!I80-AgeAdj!E$35)/AgeAdj!E$36,"BAD")))))</f>
        <v>-0.56816005422672167</v>
      </c>
      <c r="J80" s="10">
        <f>IF($C80="PG",('Proj 2018'!J80-AgeAdj!F$19)/AgeAdj!F$20,IF($C80="SG",('Proj 2018'!J80-AgeAdj!F$23)/AgeAdj!F$24,IF($C80="SF",('Proj 2018'!J80-AgeAdj!F$27)/AgeAdj!F$28,IF($C80="PF",('Proj 2018'!J80-AgeAdj!F$31)/AgeAdj!F$32,IF($C80="C",('Proj 2018'!J80-AgeAdj!F$35)/AgeAdj!F$36,"BAD")))))</f>
        <v>4.5182714176504449E-2</v>
      </c>
      <c r="K80" s="10">
        <f>IF($C80="PG",('Proj 2018'!K80-AgeAdj!G$19)/AgeAdj!G$20,IF($C80="SG",('Proj 2018'!K80-AgeAdj!G$23)/AgeAdj!G$24,IF($C80="SF",('Proj 2018'!K80-AgeAdj!G$27)/AgeAdj!G$28,IF($C80="PF",('Proj 2018'!K80-AgeAdj!G$31)/AgeAdj!G$32,IF($C80="C",('Proj 2018'!K80-AgeAdj!G$35)/AgeAdj!G$36,"BAD")))))</f>
        <v>1.1575382052828131</v>
      </c>
      <c r="L80" s="17">
        <f>IF($C80="PG",('Proj 2018'!L80-AgeAdj!H$19)/AgeAdj!H$20,IF($C80="SG",('Proj 2018'!L80-AgeAdj!H$23)/AgeAdj!H$24,IF($C80="SF",('Proj 2018'!L80-AgeAdj!H$27)/AgeAdj!H$28,IF($C80="PF",('Proj 2018'!L80-AgeAdj!H$31)/AgeAdj!H$32,IF($C80="C",('Proj 2018'!L80-AgeAdj!H$35)/AgeAdj!H$36,"BAD")))))</f>
        <v>-2.7084140843008444</v>
      </c>
      <c r="M80" s="10">
        <f>IF($C80="PG",('Proj 2018'!M80-AgeAdj!I$19)/AgeAdj!I$20,IF($C80="SG",('Proj 2018'!M80-AgeAdj!I$23)/AgeAdj!I$24,IF($C80="SF",('Proj 2018'!M80-AgeAdj!I$27)/AgeAdj!I$28,IF($C80="PF",('Proj 2018'!M80-AgeAdj!I$31)/AgeAdj!I$32,IF($C80="C",('Proj 2018'!M80-AgeAdj!I$35)/AgeAdj!I$36,"BAD")))))</f>
        <v>2.3181971659612439</v>
      </c>
      <c r="N80" s="10">
        <f>IF($C80="PG",('Proj 2018'!N80-AgeAdj!J$19)/AgeAdj!J$20,IF($C80="SG",('Proj 2018'!N80-AgeAdj!J$23)/AgeAdj!J$24,IF($C80="SF",('Proj 2018'!N80-AgeAdj!J$27)/AgeAdj!J$28,IF($C80="PF",('Proj 2018'!N80-AgeAdj!J$31)/AgeAdj!J$32,IF($C80="C",('Proj 2018'!N80-AgeAdj!J$35)/AgeAdj!J$36,"BAD")))))</f>
        <v>-0.13485112055609652</v>
      </c>
      <c r="O80" s="10">
        <f>IF($C80="PG",('Proj 2018'!O80-AgeAdj!K$19)/AgeAdj!K$20,IF($C80="SG",('Proj 2018'!O80-AgeAdj!K$23)/AgeAdj!K$24,IF($C80="SF",('Proj 2018'!O80-AgeAdj!K$27)/AgeAdj!K$28,IF($C80="PF",('Proj 2018'!O80-AgeAdj!K$31)/AgeAdj!K$32,IF($C80="C",('Proj 2018'!O80-AgeAdj!K$35)/AgeAdj!K$36,"BAD")))))</f>
        <v>2.9929154481138482</v>
      </c>
      <c r="P80" s="10">
        <f>IF($C80="PG",('Proj 2018'!P80-AgeAdj!L$19)/AgeAdj!L$20,IF($C80="SG",('Proj 2018'!P80-AgeAdj!L$23)/AgeAdj!L$24,IF($C80="SF",('Proj 2018'!P80-AgeAdj!L$27)/AgeAdj!L$28,IF($C80="PF",('Proj 2018'!P80-AgeAdj!L$31)/AgeAdj!L$32,IF($C80="C",('Proj 2018'!P80-AgeAdj!L$35)/AgeAdj!L$36,"BAD")))))</f>
        <v>0.48390213823871392</v>
      </c>
      <c r="Q80" s="10">
        <f>-IF($C80="PG",('Proj 2018'!Q80-AgeAdj!M$19)/AgeAdj!M$20,IF($C80="SG",('Proj 2018'!Q80-AgeAdj!M$23)/AgeAdj!M$24,IF($C80="SF",('Proj 2018'!Q80-AgeAdj!M$27)/AgeAdj!M$28,IF($C80="PF",('Proj 2018'!Q80-AgeAdj!M$31)/AgeAdj!M$32,IF($C80="C",('Proj 2018'!Q80-AgeAdj!M$35)/AgeAdj!M$36,"BAD")))))</f>
        <v>-1.0430409555138158</v>
      </c>
      <c r="R80" s="10">
        <f>IF($C80="PG",('Proj 2018'!R80-AgeAdj!N$19)/AgeAdj!N$20,IF($C80="SG",('Proj 2018'!R80-AgeAdj!N$23)/AgeAdj!N$24,IF($C80="SF",('Proj 2018'!R80-AgeAdj!N$27)/AgeAdj!N$28,IF($C80="PF",('Proj 2018'!R80-AgeAdj!N$31)/AgeAdj!N$32,IF($C80="C",('Proj 2018'!R80-AgeAdj!N$35)/AgeAdj!N$36,"BAD")))))</f>
        <v>0.82910162513904551</v>
      </c>
      <c r="S80" s="10">
        <f t="shared" si="3"/>
        <v>4.5534595074342086</v>
      </c>
      <c r="U80" s="10">
        <f>3*'Proj 2018'!$K80/(819)</f>
        <v>1.2619047619047619</v>
      </c>
      <c r="V80" s="10">
        <f t="shared" si="4"/>
        <v>-3.4177606301891608</v>
      </c>
      <c r="W80" s="10">
        <f>(2*'Proj 36 2018'!G80)/24.9</f>
        <v>1.0923694779116466</v>
      </c>
      <c r="X80" s="10">
        <f t="shared" si="5"/>
        <v>-0.1887164752606533</v>
      </c>
    </row>
    <row r="81" spans="1:24" x14ac:dyDescent="0.25">
      <c r="A81" s="14" t="s">
        <v>930</v>
      </c>
      <c r="B81" s="14" t="s">
        <v>170</v>
      </c>
      <c r="C81" s="14" t="s">
        <v>27</v>
      </c>
      <c r="D81" s="3">
        <f>VLOOKUP(B81, Table1[[Player]:['#NAME?]], 3, FALSE)+1</f>
        <v>32</v>
      </c>
      <c r="F81" s="10">
        <f>IF($C81="PG",('Proj 2018'!F81-AgeAdj!B$19)/AgeAdj!B$20,IF($C81="SG",('Proj 2018'!F81-AgeAdj!B$23)/AgeAdj!B$24,IF($C81="SF",('Proj 2018'!F81-AgeAdj!B$27)/AgeAdj!B$28,IF($C81="PF",('Proj 2018'!F81-AgeAdj!B$31)/AgeAdj!B$32,IF($C81="C",('Proj 2018'!F81-AgeAdj!B$35)/AgeAdj!B$36,"BAD")))))</f>
        <v>-1.1478284069158133</v>
      </c>
      <c r="G81" s="10">
        <f>IF($C81="PG",('Proj 2018'!G81-AgeAdj!C$19)/AgeAdj!C$20,IF($C81="SG",('Proj 2018'!G81-AgeAdj!C$23)/AgeAdj!C$24,IF($C81="SF",('Proj 2018'!G81-AgeAdj!C$27)/AgeAdj!C$28,IF($C81="PF",('Proj 2018'!G81-AgeAdj!C$31)/AgeAdj!C$32,IF($C81="C",('Proj 2018'!G81-AgeAdj!C$35)/AgeAdj!C$36,"BAD")))))</f>
        <v>-1.1464798957848004</v>
      </c>
      <c r="H81" s="10">
        <f>IF($C81="PG",('Proj 2018'!H81-AgeAdj!D$19)/AgeAdj!D$20,IF($C81="SG",('Proj 2018'!H81-AgeAdj!D$23)/AgeAdj!D$24,IF($C81="SF",('Proj 2018'!H81-AgeAdj!D$27)/AgeAdj!D$28,IF($C81="PF",('Proj 2018'!H81-AgeAdj!D$31)/AgeAdj!D$32,IF($C81="C",('Proj 2018'!H81-AgeAdj!D$35)/AgeAdj!D$36,"BAD")))))</f>
        <v>-8.5405639630387595E-2</v>
      </c>
      <c r="I81" s="10">
        <f>IF($C81="PG",('Proj 2018'!I81-AgeAdj!E$19)/AgeAdj!E$20,IF($C81="SG",('Proj 2018'!I81-AgeAdj!E$23)/AgeAdj!E$24,IF($C81="SF",('Proj 2018'!I81-AgeAdj!E$27)/AgeAdj!E$28,IF($C81="PF",('Proj 2018'!I81-AgeAdj!E$31)/AgeAdj!E$32,IF($C81="C",('Proj 2018'!I81-AgeAdj!E$35)/AgeAdj!E$36,"BAD")))))</f>
        <v>-0.27366830335806575</v>
      </c>
      <c r="J81" s="10">
        <f>IF($C81="PG",('Proj 2018'!J81-AgeAdj!F$19)/AgeAdj!F$20,IF($C81="SG",('Proj 2018'!J81-AgeAdj!F$23)/AgeAdj!F$24,IF($C81="SF",('Proj 2018'!J81-AgeAdj!F$27)/AgeAdj!F$28,IF($C81="PF",('Proj 2018'!J81-AgeAdj!F$31)/AgeAdj!F$32,IF($C81="C",('Proj 2018'!J81-AgeAdj!F$35)/AgeAdj!F$36,"BAD")))))</f>
        <v>-0.98972345600965039</v>
      </c>
      <c r="K81" s="10">
        <f>IF($C81="PG",('Proj 2018'!K81-AgeAdj!G$19)/AgeAdj!G$20,IF($C81="SG",('Proj 2018'!K81-AgeAdj!G$23)/AgeAdj!G$24,IF($C81="SF",('Proj 2018'!K81-AgeAdj!G$27)/AgeAdj!G$28,IF($C81="PF",('Proj 2018'!K81-AgeAdj!G$31)/AgeAdj!G$32,IF($C81="C",('Proj 2018'!K81-AgeAdj!G$35)/AgeAdj!G$36,"BAD")))))</f>
        <v>-0.99223404998615194</v>
      </c>
      <c r="L81" s="17">
        <f>IF($C81="PG",('Proj 2018'!L81-AgeAdj!H$19)/AgeAdj!H$20,IF($C81="SG",('Proj 2018'!L81-AgeAdj!H$23)/AgeAdj!H$24,IF($C81="SF",('Proj 2018'!L81-AgeAdj!H$27)/AgeAdj!H$28,IF($C81="PF",('Proj 2018'!L81-AgeAdj!H$31)/AgeAdj!H$32,IF($C81="C",('Proj 2018'!L81-AgeAdj!H$35)/AgeAdj!H$36,"BAD")))))</f>
        <v>-0.84021964961286377</v>
      </c>
      <c r="M81" s="10">
        <f>IF($C81="PG",('Proj 2018'!M81-AgeAdj!I$19)/AgeAdj!I$20,IF($C81="SG",('Proj 2018'!M81-AgeAdj!I$23)/AgeAdj!I$24,IF($C81="SF",('Proj 2018'!M81-AgeAdj!I$27)/AgeAdj!I$28,IF($C81="PF",('Proj 2018'!M81-AgeAdj!I$31)/AgeAdj!I$32,IF($C81="C",('Proj 2018'!M81-AgeAdj!I$35)/AgeAdj!I$36,"BAD")))))</f>
        <v>-1.3095897452852947</v>
      </c>
      <c r="N81" s="10">
        <f>IF($C81="PG",('Proj 2018'!N81-AgeAdj!J$19)/AgeAdj!J$20,IF($C81="SG",('Proj 2018'!N81-AgeAdj!J$23)/AgeAdj!J$24,IF($C81="SF",('Proj 2018'!N81-AgeAdj!J$27)/AgeAdj!J$28,IF($C81="PF",('Proj 2018'!N81-AgeAdj!J$31)/AgeAdj!J$32,IF($C81="C",('Proj 2018'!N81-AgeAdj!J$35)/AgeAdj!J$36,"BAD")))))</f>
        <v>-0.35199036842824821</v>
      </c>
      <c r="O81" s="10">
        <f>IF($C81="PG",('Proj 2018'!O81-AgeAdj!K$19)/AgeAdj!K$20,IF($C81="SG",('Proj 2018'!O81-AgeAdj!K$23)/AgeAdj!K$24,IF($C81="SF",('Proj 2018'!O81-AgeAdj!K$27)/AgeAdj!K$28,IF($C81="PF",('Proj 2018'!O81-AgeAdj!K$31)/AgeAdj!K$32,IF($C81="C",('Proj 2018'!O81-AgeAdj!K$35)/AgeAdj!K$36,"BAD")))))</f>
        <v>-0.75372139084961098</v>
      </c>
      <c r="P81" s="10">
        <f>IF($C81="PG",('Proj 2018'!P81-AgeAdj!L$19)/AgeAdj!L$20,IF($C81="SG",('Proj 2018'!P81-AgeAdj!L$23)/AgeAdj!L$24,IF($C81="SF",('Proj 2018'!P81-AgeAdj!L$27)/AgeAdj!L$28,IF($C81="PF",('Proj 2018'!P81-AgeAdj!L$31)/AgeAdj!L$32,IF($C81="C",('Proj 2018'!P81-AgeAdj!L$35)/AgeAdj!L$36,"BAD")))))</f>
        <v>-0.95002776446806636</v>
      </c>
      <c r="Q81" s="10">
        <f>-IF($C81="PG",('Proj 2018'!Q81-AgeAdj!M$19)/AgeAdj!M$20,IF($C81="SG",('Proj 2018'!Q81-AgeAdj!M$23)/AgeAdj!M$24,IF($C81="SF",('Proj 2018'!Q81-AgeAdj!M$27)/AgeAdj!M$28,IF($C81="PF",('Proj 2018'!Q81-AgeAdj!M$31)/AgeAdj!M$32,IF($C81="C",('Proj 2018'!Q81-AgeAdj!M$35)/AgeAdj!M$36,"BAD")))))</f>
        <v>0.80801988075284958</v>
      </c>
      <c r="R81" s="10">
        <f>IF($C81="PG",('Proj 2018'!R81-AgeAdj!N$19)/AgeAdj!N$20,IF($C81="SG",('Proj 2018'!R81-AgeAdj!N$23)/AgeAdj!N$24,IF($C81="SF",('Proj 2018'!R81-AgeAdj!N$27)/AgeAdj!N$28,IF($C81="PF",('Proj 2018'!R81-AgeAdj!N$31)/AgeAdj!N$32,IF($C81="C",('Proj 2018'!R81-AgeAdj!N$35)/AgeAdj!N$36,"BAD")))))</f>
        <v>-1.1005462138029352</v>
      </c>
      <c r="S81" s="10">
        <f t="shared" si="3"/>
        <v>-5.463693522946472</v>
      </c>
      <c r="U81" s="10">
        <f>3*'Proj 2018'!$K81/(819)</f>
        <v>0.13543956043956043</v>
      </c>
      <c r="V81" s="10">
        <f t="shared" si="4"/>
        <v>-0.11379898001624775</v>
      </c>
      <c r="W81" s="10">
        <f>(2*'Proj 36 2018'!G81)/24.9</f>
        <v>0.73092369477911645</v>
      </c>
      <c r="X81" s="10">
        <f t="shared" si="5"/>
        <v>-6.2425005673616633E-2</v>
      </c>
    </row>
    <row r="82" spans="1:24" x14ac:dyDescent="0.25">
      <c r="A82" s="14" t="s">
        <v>651</v>
      </c>
      <c r="B82" s="14" t="s">
        <v>172</v>
      </c>
      <c r="C82" s="14" t="s">
        <v>73</v>
      </c>
      <c r="D82" s="3">
        <f>VLOOKUP(B82, Table1[[Player]:['#NAME?]], 3, FALSE)+1</f>
        <v>23</v>
      </c>
      <c r="F82" s="10">
        <f>IF($C82="PG",('Proj 2018'!F82-AgeAdj!B$19)/AgeAdj!B$20,IF($C82="SG",('Proj 2018'!F82-AgeAdj!B$23)/AgeAdj!B$24,IF($C82="SF",('Proj 2018'!F82-AgeAdj!B$27)/AgeAdj!B$28,IF($C82="PF",('Proj 2018'!F82-AgeAdj!B$31)/AgeAdj!B$32,IF($C82="C",('Proj 2018'!F82-AgeAdj!B$35)/AgeAdj!B$36,"BAD")))))</f>
        <v>-0.61449642993687048</v>
      </c>
      <c r="G82" s="10">
        <f>IF($C82="PG",('Proj 2018'!G82-AgeAdj!C$19)/AgeAdj!C$20,IF($C82="SG",('Proj 2018'!G82-AgeAdj!C$23)/AgeAdj!C$24,IF($C82="SF",('Proj 2018'!G82-AgeAdj!C$27)/AgeAdj!C$28,IF($C82="PF",('Proj 2018'!G82-AgeAdj!C$31)/AgeAdj!C$32,IF($C82="C",('Proj 2018'!G82-AgeAdj!C$35)/AgeAdj!C$36,"BAD")))))</f>
        <v>-0.46866234981989124</v>
      </c>
      <c r="H82" s="10">
        <f>IF($C82="PG",('Proj 2018'!H82-AgeAdj!D$19)/AgeAdj!D$20,IF($C82="SG",('Proj 2018'!H82-AgeAdj!D$23)/AgeAdj!D$24,IF($C82="SF",('Proj 2018'!H82-AgeAdj!D$27)/AgeAdj!D$28,IF($C82="PF",('Proj 2018'!H82-AgeAdj!D$31)/AgeAdj!D$32,IF($C82="C",('Proj 2018'!H82-AgeAdj!D$35)/AgeAdj!D$36,"BAD")))))</f>
        <v>-1.3736556159446032</v>
      </c>
      <c r="I82" s="10">
        <f>IF($C82="PG",('Proj 2018'!I82-AgeAdj!E$19)/AgeAdj!E$20,IF($C82="SG",('Proj 2018'!I82-AgeAdj!E$23)/AgeAdj!E$24,IF($C82="SF",('Proj 2018'!I82-AgeAdj!E$27)/AgeAdj!E$28,IF($C82="PF",('Proj 2018'!I82-AgeAdj!E$31)/AgeAdj!E$32,IF($C82="C",('Proj 2018'!I82-AgeAdj!E$35)/AgeAdj!E$36,"BAD")))))</f>
        <v>-0.73807344983960033</v>
      </c>
      <c r="J82" s="10">
        <f>IF($C82="PG",('Proj 2018'!J82-AgeAdj!F$19)/AgeAdj!F$20,IF($C82="SG",('Proj 2018'!J82-AgeAdj!F$23)/AgeAdj!F$24,IF($C82="SF",('Proj 2018'!J82-AgeAdj!F$27)/AgeAdj!F$28,IF($C82="PF",('Proj 2018'!J82-AgeAdj!F$31)/AgeAdj!F$32,IF($C82="C",('Proj 2018'!J82-AgeAdj!F$35)/AgeAdj!F$36,"BAD")))))</f>
        <v>-0.71756545967722529</v>
      </c>
      <c r="K82" s="10">
        <f>IF($C82="PG",('Proj 2018'!K82-AgeAdj!G$19)/AgeAdj!G$20,IF($C82="SG",('Proj 2018'!K82-AgeAdj!G$23)/AgeAdj!G$24,IF($C82="SF",('Proj 2018'!K82-AgeAdj!G$27)/AgeAdj!G$28,IF($C82="PF",('Proj 2018'!K82-AgeAdj!G$31)/AgeAdj!G$32,IF($C82="C",('Proj 2018'!K82-AgeAdj!G$35)/AgeAdj!G$36,"BAD")))))</f>
        <v>-0.61119995054433984</v>
      </c>
      <c r="L82" s="17">
        <f>IF($C82="PG",('Proj 2018'!L82-AgeAdj!H$19)/AgeAdj!H$20,IF($C82="SG",('Proj 2018'!L82-AgeAdj!H$23)/AgeAdj!H$24,IF($C82="SF",('Proj 2018'!L82-AgeAdj!H$27)/AgeAdj!H$28,IF($C82="PF",('Proj 2018'!L82-AgeAdj!H$31)/AgeAdj!H$32,IF($C82="C",('Proj 2018'!L82-AgeAdj!H$35)/AgeAdj!H$36,"BAD")))))</f>
        <v>-2.8339909194419448</v>
      </c>
      <c r="M82" s="10">
        <f>IF($C82="PG",('Proj 2018'!M82-AgeAdj!I$19)/AgeAdj!I$20,IF($C82="SG",('Proj 2018'!M82-AgeAdj!I$23)/AgeAdj!I$24,IF($C82="SF",('Proj 2018'!M82-AgeAdj!I$27)/AgeAdj!I$28,IF($C82="PF",('Proj 2018'!M82-AgeAdj!I$31)/AgeAdj!I$32,IF($C82="C",('Proj 2018'!M82-AgeAdj!I$35)/AgeAdj!I$36,"BAD")))))</f>
        <v>0.40011131459123928</v>
      </c>
      <c r="N82" s="10">
        <f>IF($C82="PG",('Proj 2018'!N82-AgeAdj!J$19)/AgeAdj!J$20,IF($C82="SG",('Proj 2018'!N82-AgeAdj!J$23)/AgeAdj!J$24,IF($C82="SF",('Proj 2018'!N82-AgeAdj!J$27)/AgeAdj!J$28,IF($C82="PF",('Proj 2018'!N82-AgeAdj!J$31)/AgeAdj!J$32,IF($C82="C",('Proj 2018'!N82-AgeAdj!J$35)/AgeAdj!J$36,"BAD")))))</f>
        <v>-7.2762940017782982E-2</v>
      </c>
      <c r="O82" s="10">
        <f>IF($C82="PG",('Proj 2018'!O82-AgeAdj!K$19)/AgeAdj!K$20,IF($C82="SG",('Proj 2018'!O82-AgeAdj!K$23)/AgeAdj!K$24,IF($C82="SF",('Proj 2018'!O82-AgeAdj!K$27)/AgeAdj!K$28,IF($C82="PF",('Proj 2018'!O82-AgeAdj!K$31)/AgeAdj!K$32,IF($C82="C",('Proj 2018'!O82-AgeAdj!K$35)/AgeAdj!K$36,"BAD")))))</f>
        <v>1.6612037189784712</v>
      </c>
      <c r="P82" s="10">
        <f>IF($C82="PG",('Proj 2018'!P82-AgeAdj!L$19)/AgeAdj!L$20,IF($C82="SG",('Proj 2018'!P82-AgeAdj!L$23)/AgeAdj!L$24,IF($C82="SF",('Proj 2018'!P82-AgeAdj!L$27)/AgeAdj!L$28,IF($C82="PF",('Proj 2018'!P82-AgeAdj!L$31)/AgeAdj!L$32,IF($C82="C",('Proj 2018'!P82-AgeAdj!L$35)/AgeAdj!L$36,"BAD")))))</f>
        <v>3.4382981417814795</v>
      </c>
      <c r="Q82" s="10">
        <f>-IF($C82="PG",('Proj 2018'!Q82-AgeAdj!M$19)/AgeAdj!M$20,IF($C82="SG",('Proj 2018'!Q82-AgeAdj!M$23)/AgeAdj!M$24,IF($C82="SF",('Proj 2018'!Q82-AgeAdj!M$27)/AgeAdj!M$28,IF($C82="PF",('Proj 2018'!Q82-AgeAdj!M$31)/AgeAdj!M$32,IF($C82="C",('Proj 2018'!Q82-AgeAdj!M$35)/AgeAdj!M$36,"BAD")))))</f>
        <v>-0.11621193938682475</v>
      </c>
      <c r="R82" s="10">
        <f>IF($C82="PG",('Proj 2018'!R82-AgeAdj!N$19)/AgeAdj!N$20,IF($C82="SG",('Proj 2018'!R82-AgeAdj!N$23)/AgeAdj!N$24,IF($C82="SF",('Proj 2018'!R82-AgeAdj!N$27)/AgeAdj!N$28,IF($C82="PF",('Proj 2018'!R82-AgeAdj!N$31)/AgeAdj!N$32,IF($C82="C",('Proj 2018'!R82-AgeAdj!N$35)/AgeAdj!N$36,"BAD")))))</f>
        <v>-0.69798441315324455</v>
      </c>
      <c r="S82" s="10">
        <f t="shared" si="3"/>
        <v>1.2308260150783474</v>
      </c>
      <c r="U82" s="10">
        <f>3*'Proj 2018'!$K82/(819)</f>
        <v>0.35555555555555557</v>
      </c>
      <c r="V82" s="10">
        <f t="shared" si="4"/>
        <v>-1.0076412158015804</v>
      </c>
      <c r="W82" s="10">
        <f>(2*'Proj 36 2018'!G82)/24.9</f>
        <v>0.68273092369477917</v>
      </c>
      <c r="X82" s="10">
        <f t="shared" si="5"/>
        <v>-0.93783716751237978</v>
      </c>
    </row>
    <row r="83" spans="1:24" x14ac:dyDescent="0.25">
      <c r="A83" s="13" t="s">
        <v>719</v>
      </c>
      <c r="B83" s="13" t="s">
        <v>173</v>
      </c>
      <c r="C83" s="13" t="s">
        <v>52</v>
      </c>
      <c r="D83" s="3">
        <f>VLOOKUP(B83, Table1[[Player]:['#NAME?]], 3, FALSE)+1</f>
        <v>29</v>
      </c>
      <c r="F83" s="10">
        <f>IF($C83="PG",('Proj 2018'!F83-AgeAdj!B$19)/AgeAdj!B$20,IF($C83="SG",('Proj 2018'!F83-AgeAdj!B$23)/AgeAdj!B$24,IF($C83="SF",('Proj 2018'!F83-AgeAdj!B$27)/AgeAdj!B$28,IF($C83="PF",('Proj 2018'!F83-AgeAdj!B$31)/AgeAdj!B$32,IF($C83="C",('Proj 2018'!F83-AgeAdj!B$35)/AgeAdj!B$36,"BAD")))))</f>
        <v>1.8929683822333587</v>
      </c>
      <c r="G83" s="10">
        <f>IF($C83="PG",('Proj 2018'!G83-AgeAdj!C$19)/AgeAdj!C$20,IF($C83="SG",('Proj 2018'!G83-AgeAdj!C$23)/AgeAdj!C$24,IF($C83="SF",('Proj 2018'!G83-AgeAdj!C$27)/AgeAdj!C$28,IF($C83="PF",('Proj 2018'!G83-AgeAdj!C$31)/AgeAdj!C$32,IF($C83="C",('Proj 2018'!G83-AgeAdj!C$35)/AgeAdj!C$36,"BAD")))))</f>
        <v>1.4324920738220348</v>
      </c>
      <c r="H83" s="10">
        <f>IF($C83="PG",('Proj 2018'!H83-AgeAdj!D$19)/AgeAdj!D$20,IF($C83="SG",('Proj 2018'!H83-AgeAdj!D$23)/AgeAdj!D$24,IF($C83="SF",('Proj 2018'!H83-AgeAdj!D$27)/AgeAdj!D$28,IF($C83="PF",('Proj 2018'!H83-AgeAdj!D$31)/AgeAdj!D$32,IF($C83="C",('Proj 2018'!H83-AgeAdj!D$35)/AgeAdj!D$36,"BAD")))))</f>
        <v>2.0302966588124867</v>
      </c>
      <c r="I83" s="10">
        <f>IF($C83="PG",('Proj 2018'!I83-AgeAdj!E$19)/AgeAdj!E$20,IF($C83="SG",('Proj 2018'!I83-AgeAdj!E$23)/AgeAdj!E$24,IF($C83="SF",('Proj 2018'!I83-AgeAdj!E$27)/AgeAdj!E$28,IF($C83="PF",('Proj 2018'!I83-AgeAdj!E$31)/AgeAdj!E$32,IF($C83="C",('Proj 2018'!I83-AgeAdj!E$35)/AgeAdj!E$36,"BAD")))))</f>
        <v>1.0040727047697633</v>
      </c>
      <c r="J83" s="10">
        <f>IF($C83="PG",('Proj 2018'!J83-AgeAdj!F$19)/AgeAdj!F$20,IF($C83="SG",('Proj 2018'!J83-AgeAdj!F$23)/AgeAdj!F$24,IF($C83="SF",('Proj 2018'!J83-AgeAdj!F$27)/AgeAdj!F$28,IF($C83="PF",('Proj 2018'!J83-AgeAdj!F$31)/AgeAdj!F$32,IF($C83="C",('Proj 2018'!J83-AgeAdj!F$35)/AgeAdj!F$36,"BAD")))))</f>
        <v>1.7971787221877478</v>
      </c>
      <c r="K83" s="10">
        <f>IF($C83="PG",('Proj 2018'!K83-AgeAdj!G$19)/AgeAdj!G$20,IF($C83="SG",('Proj 2018'!K83-AgeAdj!G$23)/AgeAdj!G$24,IF($C83="SF",('Proj 2018'!K83-AgeAdj!G$27)/AgeAdj!G$28,IF($C83="PF",('Proj 2018'!K83-AgeAdj!G$31)/AgeAdj!G$32,IF($C83="C",('Proj 2018'!K83-AgeAdj!G$35)/AgeAdj!G$36,"BAD")))))</f>
        <v>1.6382859649992265</v>
      </c>
      <c r="L83" s="17">
        <f>IF($C83="PG",('Proj 2018'!L83-AgeAdj!H$19)/AgeAdj!H$20,IF($C83="SG",('Proj 2018'!L83-AgeAdj!H$23)/AgeAdj!H$24,IF($C83="SF",('Proj 2018'!L83-AgeAdj!H$27)/AgeAdj!H$28,IF($C83="PF",('Proj 2018'!L83-AgeAdj!H$31)/AgeAdj!H$32,IF($C83="C",('Proj 2018'!L83-AgeAdj!H$35)/AgeAdj!H$36,"BAD")))))</f>
        <v>1.2544889445452549</v>
      </c>
      <c r="M83" s="10">
        <f>IF($C83="PG",('Proj 2018'!M83-AgeAdj!I$19)/AgeAdj!I$20,IF($C83="SG",('Proj 2018'!M83-AgeAdj!I$23)/AgeAdj!I$24,IF($C83="SF",('Proj 2018'!M83-AgeAdj!I$27)/AgeAdj!I$28,IF($C83="PF",('Proj 2018'!M83-AgeAdj!I$31)/AgeAdj!I$32,IF($C83="C",('Proj 2018'!M83-AgeAdj!I$35)/AgeAdj!I$36,"BAD")))))</f>
        <v>1.789268031730336</v>
      </c>
      <c r="N83" s="10">
        <f>IF($C83="PG",('Proj 2018'!N83-AgeAdj!J$19)/AgeAdj!J$20,IF($C83="SG",('Proj 2018'!N83-AgeAdj!J$23)/AgeAdj!J$24,IF($C83="SF",('Proj 2018'!N83-AgeAdj!J$27)/AgeAdj!J$28,IF($C83="PF",('Proj 2018'!N83-AgeAdj!J$31)/AgeAdj!J$32,IF($C83="C",('Proj 2018'!N83-AgeAdj!J$35)/AgeAdj!J$36,"BAD")))))</f>
        <v>1.7241328248442955</v>
      </c>
      <c r="O83" s="10">
        <f>IF($C83="PG",('Proj 2018'!O83-AgeAdj!K$19)/AgeAdj!K$20,IF($C83="SG",('Proj 2018'!O83-AgeAdj!K$23)/AgeAdj!K$24,IF($C83="SF",('Proj 2018'!O83-AgeAdj!K$27)/AgeAdj!K$28,IF($C83="PF",('Proj 2018'!O83-AgeAdj!K$31)/AgeAdj!K$32,IF($C83="C",('Proj 2018'!O83-AgeAdj!K$35)/AgeAdj!K$36,"BAD")))))</f>
        <v>0.1509956047925578</v>
      </c>
      <c r="P83" s="10">
        <f>IF($C83="PG",('Proj 2018'!P83-AgeAdj!L$19)/AgeAdj!L$20,IF($C83="SG",('Proj 2018'!P83-AgeAdj!L$23)/AgeAdj!L$24,IF($C83="SF",('Proj 2018'!P83-AgeAdj!L$27)/AgeAdj!L$28,IF($C83="PF",('Proj 2018'!P83-AgeAdj!L$31)/AgeAdj!L$32,IF($C83="C",('Proj 2018'!P83-AgeAdj!L$35)/AgeAdj!L$36,"BAD")))))</f>
        <v>2.8920160900640348</v>
      </c>
      <c r="Q83" s="10">
        <f>-IF($C83="PG",('Proj 2018'!Q83-AgeAdj!M$19)/AgeAdj!M$20,IF($C83="SG",('Proj 2018'!Q83-AgeAdj!M$23)/AgeAdj!M$24,IF($C83="SF",('Proj 2018'!Q83-AgeAdj!M$27)/AgeAdj!M$28,IF($C83="PF",('Proj 2018'!Q83-AgeAdj!M$31)/AgeAdj!M$32,IF($C83="C",('Proj 2018'!Q83-AgeAdj!M$35)/AgeAdj!M$36,"BAD")))))</f>
        <v>-1.1273915539202408</v>
      </c>
      <c r="R83" s="10">
        <f>IF($C83="PG",('Proj 2018'!R83-AgeAdj!N$19)/AgeAdj!N$20,IF($C83="SG",('Proj 2018'!R83-AgeAdj!N$23)/AgeAdj!N$24,IF($C83="SF",('Proj 2018'!R83-AgeAdj!N$27)/AgeAdj!N$28,IF($C83="PF",('Proj 2018'!R83-AgeAdj!N$31)/AgeAdj!N$32,IF($C83="C",('Proj 2018'!R83-AgeAdj!N$35)/AgeAdj!N$36,"BAD")))))</f>
        <v>1.8900473934457631</v>
      </c>
      <c r="S83" s="10">
        <f t="shared" si="3"/>
        <v>11.500922916816009</v>
      </c>
      <c r="U83" s="10">
        <f>3*'Proj 2018'!$K83/(819)</f>
        <v>1.5297924297924299</v>
      </c>
      <c r="V83" s="10">
        <f t="shared" si="4"/>
        <v>1.9191076906236264</v>
      </c>
      <c r="W83" s="10">
        <f>(2*'Proj 36 2018'!G83)/24.9</f>
        <v>1.4297188755020083</v>
      </c>
      <c r="X83" s="10">
        <f t="shared" si="5"/>
        <v>2.9027534559728729</v>
      </c>
    </row>
    <row r="84" spans="1:24" x14ac:dyDescent="0.25">
      <c r="A84" s="14" t="s">
        <v>816</v>
      </c>
      <c r="B84" s="14" t="s">
        <v>175</v>
      </c>
      <c r="C84" s="14" t="s">
        <v>31</v>
      </c>
      <c r="D84" s="3">
        <f>VLOOKUP(B84, Table1[[Player]:['#NAME?]], 3, FALSE)+1</f>
        <v>30</v>
      </c>
      <c r="F84" s="10">
        <f>IF($C84="PG",('Proj 2018'!F84-AgeAdj!B$19)/AgeAdj!B$20,IF($C84="SG",('Proj 2018'!F84-AgeAdj!B$23)/AgeAdj!B$24,IF($C84="SF",('Proj 2018'!F84-AgeAdj!B$27)/AgeAdj!B$28,IF($C84="PF",('Proj 2018'!F84-AgeAdj!B$31)/AgeAdj!B$32,IF($C84="C",('Proj 2018'!F84-AgeAdj!B$35)/AgeAdj!B$36,"BAD")))))</f>
        <v>-0.53474353430682497</v>
      </c>
      <c r="G84" s="10">
        <f>IF($C84="PG",('Proj 2018'!G84-AgeAdj!C$19)/AgeAdj!C$20,IF($C84="SG",('Proj 2018'!G84-AgeAdj!C$23)/AgeAdj!C$24,IF($C84="SF",('Proj 2018'!G84-AgeAdj!C$27)/AgeAdj!C$28,IF($C84="PF",('Proj 2018'!G84-AgeAdj!C$31)/AgeAdj!C$32,IF($C84="C",('Proj 2018'!G84-AgeAdj!C$35)/AgeAdj!C$36,"BAD")))))</f>
        <v>-0.50528043187840899</v>
      </c>
      <c r="H84" s="10">
        <f>IF($C84="PG",('Proj 2018'!H84-AgeAdj!D$19)/AgeAdj!D$20,IF($C84="SG",('Proj 2018'!H84-AgeAdj!D$23)/AgeAdj!D$24,IF($C84="SF",('Proj 2018'!H84-AgeAdj!D$27)/AgeAdj!D$28,IF($C84="PF",('Proj 2018'!H84-AgeAdj!D$31)/AgeAdj!D$32,IF($C84="C",('Proj 2018'!H84-AgeAdj!D$35)/AgeAdj!D$36,"BAD")))))</f>
        <v>-0.36973034714815933</v>
      </c>
      <c r="I84" s="10">
        <f>IF($C84="PG",('Proj 2018'!I84-AgeAdj!E$19)/AgeAdj!E$20,IF($C84="SG",('Proj 2018'!I84-AgeAdj!E$23)/AgeAdj!E$24,IF($C84="SF",('Proj 2018'!I84-AgeAdj!E$27)/AgeAdj!E$28,IF($C84="PF",('Proj 2018'!I84-AgeAdj!E$31)/AgeAdj!E$32,IF($C84="C",('Proj 2018'!I84-AgeAdj!E$35)/AgeAdj!E$36,"BAD")))))</f>
        <v>0.4738661352795428</v>
      </c>
      <c r="J84" s="10">
        <f>IF($C84="PG",('Proj 2018'!J84-AgeAdj!F$19)/AgeAdj!F$20,IF($C84="SG",('Proj 2018'!J84-AgeAdj!F$23)/AgeAdj!F$24,IF($C84="SF",('Proj 2018'!J84-AgeAdj!F$27)/AgeAdj!F$28,IF($C84="PF",('Proj 2018'!J84-AgeAdj!F$31)/AgeAdj!F$32,IF($C84="C",('Proj 2018'!J84-AgeAdj!F$35)/AgeAdj!F$36,"BAD")))))</f>
        <v>-0.82488927953984981</v>
      </c>
      <c r="K84" s="10">
        <f>IF($C84="PG",('Proj 2018'!K84-AgeAdj!G$19)/AgeAdj!G$20,IF($C84="SG",('Proj 2018'!K84-AgeAdj!G$23)/AgeAdj!G$24,IF($C84="SF",('Proj 2018'!K84-AgeAdj!G$27)/AgeAdj!G$28,IF($C84="PF",('Proj 2018'!K84-AgeAdj!G$31)/AgeAdj!G$32,IF($C84="C",('Proj 2018'!K84-AgeAdj!G$35)/AgeAdj!G$36,"BAD")))))</f>
        <v>-0.89546161320238704</v>
      </c>
      <c r="L84" s="17">
        <f>IF($C84="PG",('Proj 2018'!L84-AgeAdj!H$19)/AgeAdj!H$20,IF($C84="SG",('Proj 2018'!L84-AgeAdj!H$23)/AgeAdj!H$24,IF($C84="SF",('Proj 2018'!L84-AgeAdj!H$27)/AgeAdj!H$28,IF($C84="PF",('Proj 2018'!L84-AgeAdj!H$31)/AgeAdj!H$32,IF($C84="C",('Proj 2018'!L84-AgeAdj!H$35)/AgeAdj!H$36,"BAD")))))</f>
        <v>0.84489505689749556</v>
      </c>
      <c r="M84" s="10">
        <f>IF($C84="PG",('Proj 2018'!M84-AgeAdj!I$19)/AgeAdj!I$20,IF($C84="SG",('Proj 2018'!M84-AgeAdj!I$23)/AgeAdj!I$24,IF($C84="SF",('Proj 2018'!M84-AgeAdj!I$27)/AgeAdj!I$28,IF($C84="PF",('Proj 2018'!M84-AgeAdj!I$31)/AgeAdj!I$32,IF($C84="C",('Proj 2018'!M84-AgeAdj!I$35)/AgeAdj!I$36,"BAD")))))</f>
        <v>-0.95006723430275131</v>
      </c>
      <c r="N84" s="10">
        <f>IF($C84="PG",('Proj 2018'!N84-AgeAdj!J$19)/AgeAdj!J$20,IF($C84="SG",('Proj 2018'!N84-AgeAdj!J$23)/AgeAdj!J$24,IF($C84="SF",('Proj 2018'!N84-AgeAdj!J$27)/AgeAdj!J$28,IF($C84="PF",('Proj 2018'!N84-AgeAdj!J$31)/AgeAdj!J$32,IF($C84="C",('Proj 2018'!N84-AgeAdj!J$35)/AgeAdj!J$36,"BAD")))))</f>
        <v>-1.0444912560231381</v>
      </c>
      <c r="O84" s="10">
        <f>IF($C84="PG",('Proj 2018'!O84-AgeAdj!K$19)/AgeAdj!K$20,IF($C84="SG",('Proj 2018'!O84-AgeAdj!K$23)/AgeAdj!K$24,IF($C84="SF",('Proj 2018'!O84-AgeAdj!K$27)/AgeAdj!K$28,IF($C84="PF",('Proj 2018'!O84-AgeAdj!K$31)/AgeAdj!K$32,IF($C84="C",('Proj 2018'!O84-AgeAdj!K$35)/AgeAdj!K$36,"BAD")))))</f>
        <v>-1.0559049873086885</v>
      </c>
      <c r="P84" s="10">
        <f>IF($C84="PG",('Proj 2018'!P84-AgeAdj!L$19)/AgeAdj!L$20,IF($C84="SG",('Proj 2018'!P84-AgeAdj!L$23)/AgeAdj!L$24,IF($C84="SF",('Proj 2018'!P84-AgeAdj!L$27)/AgeAdj!L$28,IF($C84="PF",('Proj 2018'!P84-AgeAdj!L$31)/AgeAdj!L$32,IF($C84="C",('Proj 2018'!P84-AgeAdj!L$35)/AgeAdj!L$36,"BAD")))))</f>
        <v>-1.2224828757691366</v>
      </c>
      <c r="Q84" s="10">
        <f>-IF($C84="PG",('Proj 2018'!Q84-AgeAdj!M$19)/AgeAdj!M$20,IF($C84="SG",('Proj 2018'!Q84-AgeAdj!M$23)/AgeAdj!M$24,IF($C84="SF",('Proj 2018'!Q84-AgeAdj!M$27)/AgeAdj!M$28,IF($C84="PF",('Proj 2018'!Q84-AgeAdj!M$31)/AgeAdj!M$32,IF($C84="C",('Proj 2018'!Q84-AgeAdj!M$35)/AgeAdj!M$36,"BAD")))))</f>
        <v>1.307376739104662</v>
      </c>
      <c r="R84" s="10">
        <f>IF($C84="PG",('Proj 2018'!R84-AgeAdj!N$19)/AgeAdj!N$20,IF($C84="SG",('Proj 2018'!R84-AgeAdj!N$23)/AgeAdj!N$24,IF($C84="SF",('Proj 2018'!R84-AgeAdj!N$27)/AgeAdj!N$28,IF($C84="PF",('Proj 2018'!R84-AgeAdj!N$31)/AgeAdj!N$32,IF($C84="C",('Proj 2018'!R84-AgeAdj!N$35)/AgeAdj!N$36,"BAD")))))</f>
        <v>-0.50533772944501343</v>
      </c>
      <c r="S84" s="10">
        <f t="shared" si="3"/>
        <v>-3.4598298761302528</v>
      </c>
      <c r="U84" s="10">
        <f>3*'Proj 2018'!$K84/(819)</f>
        <v>0.13176638176638175</v>
      </c>
      <c r="V84" s="10">
        <f t="shared" si="4"/>
        <v>0.11132876461968423</v>
      </c>
      <c r="W84" s="10">
        <f>(2*'Proj 36 2018'!G84)/24.9</f>
        <v>1.0682730923694781</v>
      </c>
      <c r="X84" s="10">
        <f t="shared" si="5"/>
        <v>-0.39497298129080483</v>
      </c>
    </row>
    <row r="85" spans="1:24" x14ac:dyDescent="0.25">
      <c r="A85" s="14" t="s">
        <v>910</v>
      </c>
      <c r="B85" s="14" t="s">
        <v>177</v>
      </c>
      <c r="C85" s="14" t="s">
        <v>38</v>
      </c>
      <c r="D85" s="3">
        <f>VLOOKUP(B85, Table1[[Player]:['#NAME?]], 3, FALSE)+1</f>
        <v>23</v>
      </c>
      <c r="F85" s="10">
        <f>IF($C85="PG",('Proj 2018'!F85-AgeAdj!B$19)/AgeAdj!B$20,IF($C85="SG",('Proj 2018'!F85-AgeAdj!B$23)/AgeAdj!B$24,IF($C85="SF",('Proj 2018'!F85-AgeAdj!B$27)/AgeAdj!B$28,IF($C85="PF",('Proj 2018'!F85-AgeAdj!B$31)/AgeAdj!B$32,IF($C85="C",('Proj 2018'!F85-AgeAdj!B$35)/AgeAdj!B$36,"BAD")))))</f>
        <v>0.25470163519754579</v>
      </c>
      <c r="G85" s="10">
        <f>IF($C85="PG",('Proj 2018'!G85-AgeAdj!C$19)/AgeAdj!C$20,IF($C85="SG",('Proj 2018'!G85-AgeAdj!C$23)/AgeAdj!C$24,IF($C85="SF",('Proj 2018'!G85-AgeAdj!C$27)/AgeAdj!C$28,IF($C85="PF",('Proj 2018'!G85-AgeAdj!C$31)/AgeAdj!C$32,IF($C85="C",('Proj 2018'!G85-AgeAdj!C$35)/AgeAdj!C$36,"BAD")))))</f>
        <v>0.47048861520960417</v>
      </c>
      <c r="H85" s="10">
        <f>IF($C85="PG",('Proj 2018'!H85-AgeAdj!D$19)/AgeAdj!D$20,IF($C85="SG",('Proj 2018'!H85-AgeAdj!D$23)/AgeAdj!D$24,IF($C85="SF",('Proj 2018'!H85-AgeAdj!D$27)/AgeAdj!D$28,IF($C85="PF",('Proj 2018'!H85-AgeAdj!D$31)/AgeAdj!D$32,IF($C85="C",('Proj 2018'!H85-AgeAdj!D$35)/AgeAdj!D$36,"BAD")))))</f>
        <v>-1.1875394789566163</v>
      </c>
      <c r="I85" s="10">
        <f>IF($C85="PG",('Proj 2018'!I85-AgeAdj!E$19)/AgeAdj!E$20,IF($C85="SG",('Proj 2018'!I85-AgeAdj!E$23)/AgeAdj!E$24,IF($C85="SF",('Proj 2018'!I85-AgeAdj!E$27)/AgeAdj!E$28,IF($C85="PF",('Proj 2018'!I85-AgeAdj!E$31)/AgeAdj!E$32,IF($C85="C",('Proj 2018'!I85-AgeAdj!E$35)/AgeAdj!E$36,"BAD")))))</f>
        <v>0.94748840742651441</v>
      </c>
      <c r="J85" s="10">
        <f>IF($C85="PG",('Proj 2018'!J85-AgeAdj!F$19)/AgeAdj!F$20,IF($C85="SG",('Proj 2018'!J85-AgeAdj!F$23)/AgeAdj!F$24,IF($C85="SF",('Proj 2018'!J85-AgeAdj!F$27)/AgeAdj!F$28,IF($C85="PF",('Proj 2018'!J85-AgeAdj!F$31)/AgeAdj!F$32,IF($C85="C",('Proj 2018'!J85-AgeAdj!F$35)/AgeAdj!F$36,"BAD")))))</f>
        <v>1.6793979045065679</v>
      </c>
      <c r="K85" s="10">
        <f>IF($C85="PG",('Proj 2018'!K85-AgeAdj!G$19)/AgeAdj!G$20,IF($C85="SG",('Proj 2018'!K85-AgeAdj!G$23)/AgeAdj!G$24,IF($C85="SF",('Proj 2018'!K85-AgeAdj!G$27)/AgeAdj!G$28,IF($C85="PF",('Proj 2018'!K85-AgeAdj!G$31)/AgeAdj!G$32,IF($C85="C",('Proj 2018'!K85-AgeAdj!G$35)/AgeAdj!G$36,"BAD")))))</f>
        <v>1.4726880344931896</v>
      </c>
      <c r="L85" s="17">
        <f>IF($C85="PG",('Proj 2018'!L85-AgeAdj!H$19)/AgeAdj!H$20,IF($C85="SG",('Proj 2018'!L85-AgeAdj!H$23)/AgeAdj!H$24,IF($C85="SF",('Proj 2018'!L85-AgeAdj!H$27)/AgeAdj!H$28,IF($C85="PF",('Proj 2018'!L85-AgeAdj!H$31)/AgeAdj!H$32,IF($C85="C",('Proj 2018'!L85-AgeAdj!H$35)/AgeAdj!H$36,"BAD")))))</f>
        <v>0.90230695761566748</v>
      </c>
      <c r="M85" s="10">
        <f>IF($C85="PG",('Proj 2018'!M85-AgeAdj!I$19)/AgeAdj!I$20,IF($C85="SG",('Proj 2018'!M85-AgeAdj!I$23)/AgeAdj!I$24,IF($C85="SF",('Proj 2018'!M85-AgeAdj!I$27)/AgeAdj!I$28,IF($C85="PF",('Proj 2018'!M85-AgeAdj!I$31)/AgeAdj!I$32,IF($C85="C",('Proj 2018'!M85-AgeAdj!I$35)/AgeAdj!I$36,"BAD")))))</f>
        <v>-0.28848199699978311</v>
      </c>
      <c r="N85" s="10">
        <f>IF($C85="PG",('Proj 2018'!N85-AgeAdj!J$19)/AgeAdj!J$20,IF($C85="SG",('Proj 2018'!N85-AgeAdj!J$23)/AgeAdj!J$24,IF($C85="SF",('Proj 2018'!N85-AgeAdj!J$27)/AgeAdj!J$28,IF($C85="PF",('Proj 2018'!N85-AgeAdj!J$31)/AgeAdj!J$32,IF($C85="C",('Proj 2018'!N85-AgeAdj!J$35)/AgeAdj!J$36,"BAD")))))</f>
        <v>9.0152933468356733E-2</v>
      </c>
      <c r="O85" s="10">
        <f>IF($C85="PG",('Proj 2018'!O85-AgeAdj!K$19)/AgeAdj!K$20,IF($C85="SG",('Proj 2018'!O85-AgeAdj!K$23)/AgeAdj!K$24,IF($C85="SF",('Proj 2018'!O85-AgeAdj!K$27)/AgeAdj!K$28,IF($C85="PF",('Proj 2018'!O85-AgeAdj!K$31)/AgeAdj!K$32,IF($C85="C",('Proj 2018'!O85-AgeAdj!K$35)/AgeAdj!K$36,"BAD")))))</f>
        <v>-3.0823812537908214E-2</v>
      </c>
      <c r="P85" s="10">
        <f>IF($C85="PG",('Proj 2018'!P85-AgeAdj!L$19)/AgeAdj!L$20,IF($C85="SG",('Proj 2018'!P85-AgeAdj!L$23)/AgeAdj!L$24,IF($C85="SF",('Proj 2018'!P85-AgeAdj!L$27)/AgeAdj!L$28,IF($C85="PF",('Proj 2018'!P85-AgeAdj!L$31)/AgeAdj!L$32,IF($C85="C",('Proj 2018'!P85-AgeAdj!L$35)/AgeAdj!L$36,"BAD")))))</f>
        <v>1.3994381073486537</v>
      </c>
      <c r="Q85" s="10">
        <f>-IF($C85="PG",('Proj 2018'!Q85-AgeAdj!M$19)/AgeAdj!M$20,IF($C85="SG",('Proj 2018'!Q85-AgeAdj!M$23)/AgeAdj!M$24,IF($C85="SF",('Proj 2018'!Q85-AgeAdj!M$27)/AgeAdj!M$28,IF($C85="PF",('Proj 2018'!Q85-AgeAdj!M$31)/AgeAdj!M$32,IF($C85="C",('Proj 2018'!Q85-AgeAdj!M$35)/AgeAdj!M$36,"BAD")))))</f>
        <v>-1.7093356472934131</v>
      </c>
      <c r="R85" s="10">
        <f>IF($C85="PG",('Proj 2018'!R85-AgeAdj!N$19)/AgeAdj!N$20,IF($C85="SG",('Proj 2018'!R85-AgeAdj!N$23)/AgeAdj!N$24,IF($C85="SF",('Proj 2018'!R85-AgeAdj!N$27)/AgeAdj!N$28,IF($C85="PF",('Proj 2018'!R85-AgeAdj!N$31)/AgeAdj!N$32,IF($C85="C",('Proj 2018'!R85-AgeAdj!N$35)/AgeAdj!N$36,"BAD")))))</f>
        <v>0.66031390805219903</v>
      </c>
      <c r="S85" s="10">
        <f t="shared" si="3"/>
        <v>1.8977239636455421</v>
      </c>
      <c r="U85" s="10">
        <f>3*'Proj 2018'!$K85/(819)</f>
        <v>1.4245014245014247</v>
      </c>
      <c r="V85" s="10">
        <f t="shared" si="4"/>
        <v>1.285337546461065</v>
      </c>
      <c r="W85" s="10">
        <f>(2*'Proj 36 2018'!G85)/24.9</f>
        <v>1.5742971887550203</v>
      </c>
      <c r="X85" s="10">
        <f t="shared" si="5"/>
        <v>-1.8695400632570027</v>
      </c>
    </row>
    <row r="86" spans="1:24" x14ac:dyDescent="0.25">
      <c r="A86" s="13" t="s">
        <v>795</v>
      </c>
      <c r="B86" s="13" t="s">
        <v>178</v>
      </c>
      <c r="C86" s="13" t="s">
        <v>52</v>
      </c>
      <c r="D86" s="3">
        <f>VLOOKUP(B86, Table1[[Player]:['#NAME?]], 3, FALSE)+1</f>
        <v>27</v>
      </c>
      <c r="F86" s="10">
        <f>IF($C86="PG",('Proj 2018'!F86-AgeAdj!B$19)/AgeAdj!B$20,IF($C86="SG",('Proj 2018'!F86-AgeAdj!B$23)/AgeAdj!B$24,IF($C86="SF",('Proj 2018'!F86-AgeAdj!B$27)/AgeAdj!B$28,IF($C86="PF",('Proj 2018'!F86-AgeAdj!B$31)/AgeAdj!B$32,IF($C86="C",('Proj 2018'!F86-AgeAdj!B$35)/AgeAdj!B$36,"BAD")))))</f>
        <v>-0.54103631670675711</v>
      </c>
      <c r="G86" s="10">
        <f>IF($C86="PG",('Proj 2018'!G86-AgeAdj!C$19)/AgeAdj!C$20,IF($C86="SG",('Proj 2018'!G86-AgeAdj!C$23)/AgeAdj!C$24,IF($C86="SF",('Proj 2018'!G86-AgeAdj!C$27)/AgeAdj!C$28,IF($C86="PF",('Proj 2018'!G86-AgeAdj!C$31)/AgeAdj!C$32,IF($C86="C",('Proj 2018'!G86-AgeAdj!C$35)/AgeAdj!C$36,"BAD")))))</f>
        <v>-0.60494687684238779</v>
      </c>
      <c r="H86" s="10">
        <f>IF($C86="PG",('Proj 2018'!H86-AgeAdj!D$19)/AgeAdj!D$20,IF($C86="SG",('Proj 2018'!H86-AgeAdj!D$23)/AgeAdj!D$24,IF($C86="SF",('Proj 2018'!H86-AgeAdj!D$27)/AgeAdj!D$28,IF($C86="PF",('Proj 2018'!H86-AgeAdj!D$31)/AgeAdj!D$32,IF($C86="C",('Proj 2018'!H86-AgeAdj!D$35)/AgeAdj!D$36,"BAD")))))</f>
        <v>0.31341879248366578</v>
      </c>
      <c r="I86" s="10">
        <f>IF($C86="PG",('Proj 2018'!I86-AgeAdj!E$19)/AgeAdj!E$20,IF($C86="SG",('Proj 2018'!I86-AgeAdj!E$23)/AgeAdj!E$24,IF($C86="SF",('Proj 2018'!I86-AgeAdj!E$27)/AgeAdj!E$28,IF($C86="PF",('Proj 2018'!I86-AgeAdj!E$31)/AgeAdj!E$32,IF($C86="C",('Proj 2018'!I86-AgeAdj!E$35)/AgeAdj!E$36,"BAD")))))</f>
        <v>-0.26897313418294061</v>
      </c>
      <c r="J86" s="10">
        <f>IF($C86="PG",('Proj 2018'!J86-AgeAdj!F$19)/AgeAdj!F$20,IF($C86="SG",('Proj 2018'!J86-AgeAdj!F$23)/AgeAdj!F$24,IF($C86="SF",('Proj 2018'!J86-AgeAdj!F$27)/AgeAdj!F$28,IF($C86="PF",('Proj 2018'!J86-AgeAdj!F$31)/AgeAdj!F$32,IF($C86="C",('Proj 2018'!J86-AgeAdj!F$35)/AgeAdj!F$36,"BAD")))))</f>
        <v>-0.18909050233096955</v>
      </c>
      <c r="K86" s="10">
        <f>IF($C86="PG",('Proj 2018'!K86-AgeAdj!G$19)/AgeAdj!G$20,IF($C86="SG",('Proj 2018'!K86-AgeAdj!G$23)/AgeAdj!G$24,IF($C86="SF",('Proj 2018'!K86-AgeAdj!G$27)/AgeAdj!G$28,IF($C86="PF",('Proj 2018'!K86-AgeAdj!G$31)/AgeAdj!G$32,IF($C86="C",('Proj 2018'!K86-AgeAdj!G$35)/AgeAdj!G$36,"BAD")))))</f>
        <v>-0.22747017550871293</v>
      </c>
      <c r="L86" s="17">
        <f>IF($C86="PG",('Proj 2018'!L86-AgeAdj!H$19)/AgeAdj!H$20,IF($C86="SG",('Proj 2018'!L86-AgeAdj!H$23)/AgeAdj!H$24,IF($C86="SF",('Proj 2018'!L86-AgeAdj!H$27)/AgeAdj!H$28,IF($C86="PF",('Proj 2018'!L86-AgeAdj!H$31)/AgeAdj!H$32,IF($C86="C",('Proj 2018'!L86-AgeAdj!H$35)/AgeAdj!H$36,"BAD")))))</f>
        <v>0.26085874672344339</v>
      </c>
      <c r="M86" s="10">
        <f>IF($C86="PG",('Proj 2018'!M86-AgeAdj!I$19)/AgeAdj!I$20,IF($C86="SG",('Proj 2018'!M86-AgeAdj!I$23)/AgeAdj!I$24,IF($C86="SF",('Proj 2018'!M86-AgeAdj!I$27)/AgeAdj!I$28,IF($C86="PF",('Proj 2018'!M86-AgeAdj!I$31)/AgeAdj!I$32,IF($C86="C",('Proj 2018'!M86-AgeAdj!I$35)/AgeAdj!I$36,"BAD")))))</f>
        <v>0.18474323433501535</v>
      </c>
      <c r="N86" s="10">
        <f>IF($C86="PG",('Proj 2018'!N86-AgeAdj!J$19)/AgeAdj!J$20,IF($C86="SG",('Proj 2018'!N86-AgeAdj!J$23)/AgeAdj!J$24,IF($C86="SF",('Proj 2018'!N86-AgeAdj!J$27)/AgeAdj!J$28,IF($C86="PF",('Proj 2018'!N86-AgeAdj!J$31)/AgeAdj!J$32,IF($C86="C",('Proj 2018'!N86-AgeAdj!J$35)/AgeAdj!J$36,"BAD")))))</f>
        <v>-0.50404749507611479</v>
      </c>
      <c r="O86" s="10">
        <f>IF($C86="PG",('Proj 2018'!O86-AgeAdj!K$19)/AgeAdj!K$20,IF($C86="SG",('Proj 2018'!O86-AgeAdj!K$23)/AgeAdj!K$24,IF($C86="SF",('Proj 2018'!O86-AgeAdj!K$27)/AgeAdj!K$28,IF($C86="PF",('Proj 2018'!O86-AgeAdj!K$31)/AgeAdj!K$32,IF($C86="C",('Proj 2018'!O86-AgeAdj!K$35)/AgeAdj!K$36,"BAD")))))</f>
        <v>-0.16784761622604716</v>
      </c>
      <c r="P86" s="10">
        <f>IF($C86="PG",('Proj 2018'!P86-AgeAdj!L$19)/AgeAdj!L$20,IF($C86="SG",('Proj 2018'!P86-AgeAdj!L$23)/AgeAdj!L$24,IF($C86="SF",('Proj 2018'!P86-AgeAdj!L$27)/AgeAdj!L$28,IF($C86="PF",('Proj 2018'!P86-AgeAdj!L$31)/AgeAdj!L$32,IF($C86="C",('Proj 2018'!P86-AgeAdj!L$35)/AgeAdj!L$36,"BAD")))))</f>
        <v>-0.19933482432833613</v>
      </c>
      <c r="Q86" s="10">
        <f>-IF($C86="PG",('Proj 2018'!Q86-AgeAdj!M$19)/AgeAdj!M$20,IF($C86="SG",('Proj 2018'!Q86-AgeAdj!M$23)/AgeAdj!M$24,IF($C86="SF",('Proj 2018'!Q86-AgeAdj!M$27)/AgeAdj!M$28,IF($C86="PF",('Proj 2018'!Q86-AgeAdj!M$31)/AgeAdj!M$32,IF($C86="C",('Proj 2018'!Q86-AgeAdj!M$35)/AgeAdj!M$36,"BAD")))))</f>
        <v>0.20193373723445018</v>
      </c>
      <c r="R86" s="10">
        <f>IF($C86="PG",('Proj 2018'!R86-AgeAdj!N$19)/AgeAdj!N$20,IF($C86="SG",('Proj 2018'!R86-AgeAdj!N$23)/AgeAdj!N$24,IF($C86="SF",('Proj 2018'!R86-AgeAdj!N$27)/AgeAdj!N$28,IF($C86="PF",('Proj 2018'!R86-AgeAdj!N$31)/AgeAdj!N$32,IF($C86="C",('Proj 2018'!R86-AgeAdj!N$35)/AgeAdj!N$36,"BAD")))))</f>
        <v>-0.45412415027460218</v>
      </c>
      <c r="S86" s="10">
        <f t="shared" si="3"/>
        <v>-1.336720005090571</v>
      </c>
      <c r="U86" s="10">
        <f>3*'Proj 2018'!$K86/(819)</f>
        <v>0.4952380952380952</v>
      </c>
      <c r="V86" s="10">
        <f t="shared" si="4"/>
        <v>0.12918718885351482</v>
      </c>
      <c r="W86" s="10">
        <f>(2*'Proj 36 2018'!G86)/24.9</f>
        <v>0.61847389558232935</v>
      </c>
      <c r="X86" s="10">
        <f t="shared" si="5"/>
        <v>0.19384134153608246</v>
      </c>
    </row>
    <row r="87" spans="1:24" x14ac:dyDescent="0.25">
      <c r="A87" s="14" t="s">
        <v>786</v>
      </c>
      <c r="B87" s="14" t="s">
        <v>179</v>
      </c>
      <c r="C87" s="14" t="s">
        <v>73</v>
      </c>
      <c r="D87" s="3">
        <f>VLOOKUP(B87, Table1[[Player]:['#NAME?]], 3, FALSE)+1</f>
        <v>23</v>
      </c>
      <c r="F87" s="10">
        <f>IF($C87="PG",('Proj 2018'!F87-AgeAdj!B$19)/AgeAdj!B$20,IF($C87="SG",('Proj 2018'!F87-AgeAdj!B$23)/AgeAdj!B$24,IF($C87="SF",('Proj 2018'!F87-AgeAdj!B$27)/AgeAdj!B$28,IF($C87="PF",('Proj 2018'!F87-AgeAdj!B$31)/AgeAdj!B$32,IF($C87="C",('Proj 2018'!F87-AgeAdj!B$35)/AgeAdj!B$36,"BAD")))))</f>
        <v>-0.88615504544133583</v>
      </c>
      <c r="G87" s="10">
        <f>IF($C87="PG",('Proj 2018'!G87-AgeAdj!C$19)/AgeAdj!C$20,IF($C87="SG",('Proj 2018'!G87-AgeAdj!C$23)/AgeAdj!C$24,IF($C87="SF",('Proj 2018'!G87-AgeAdj!C$27)/AgeAdj!C$28,IF($C87="PF",('Proj 2018'!G87-AgeAdj!C$31)/AgeAdj!C$32,IF($C87="C",('Proj 2018'!G87-AgeAdj!C$35)/AgeAdj!C$36,"BAD")))))</f>
        <v>-0.92411030686805473</v>
      </c>
      <c r="H87" s="10">
        <f>IF($C87="PG",('Proj 2018'!H87-AgeAdj!D$19)/AgeAdj!D$20,IF($C87="SG",('Proj 2018'!H87-AgeAdj!D$23)/AgeAdj!D$24,IF($C87="SF",('Proj 2018'!H87-AgeAdj!D$27)/AgeAdj!D$28,IF($C87="PF",('Proj 2018'!H87-AgeAdj!D$31)/AgeAdj!D$32,IF($C87="C",('Proj 2018'!H87-AgeAdj!D$35)/AgeAdj!D$36,"BAD")))))</f>
        <v>6.9632312328985008E-2</v>
      </c>
      <c r="I87" s="10">
        <f>IF($C87="PG",('Proj 2018'!I87-AgeAdj!E$19)/AgeAdj!E$20,IF($C87="SG",('Proj 2018'!I87-AgeAdj!E$23)/AgeAdj!E$24,IF($C87="SF",('Proj 2018'!I87-AgeAdj!E$27)/AgeAdj!E$28,IF($C87="PF",('Proj 2018'!I87-AgeAdj!E$31)/AgeAdj!E$32,IF($C87="C",('Proj 2018'!I87-AgeAdj!E$35)/AgeAdj!E$36,"BAD")))))</f>
        <v>-0.62683775733707714</v>
      </c>
      <c r="J87" s="10">
        <f>IF($C87="PG",('Proj 2018'!J87-AgeAdj!F$19)/AgeAdj!F$20,IF($C87="SG",('Proj 2018'!J87-AgeAdj!F$23)/AgeAdj!F$24,IF($C87="SF",('Proj 2018'!J87-AgeAdj!F$27)/AgeAdj!F$28,IF($C87="PF",('Proj 2018'!J87-AgeAdj!F$31)/AgeAdj!F$32,IF($C87="C",('Proj 2018'!J87-AgeAdj!F$35)/AgeAdj!F$36,"BAD")))))</f>
        <v>-0.89204982373768693</v>
      </c>
      <c r="K87" s="10">
        <f>IF($C87="PG",('Proj 2018'!K87-AgeAdj!G$19)/AgeAdj!G$20,IF($C87="SG",('Proj 2018'!K87-AgeAdj!G$23)/AgeAdj!G$24,IF($C87="SF",('Proj 2018'!K87-AgeAdj!G$27)/AgeAdj!G$28,IF($C87="PF",('Proj 2018'!K87-AgeAdj!G$31)/AgeAdj!G$32,IF($C87="C",('Proj 2018'!K87-AgeAdj!G$35)/AgeAdj!G$36,"BAD")))))</f>
        <v>-0.93538582863293473</v>
      </c>
      <c r="L87" s="17">
        <f>IF($C87="PG",('Proj 2018'!L87-AgeAdj!H$19)/AgeAdj!H$20,IF($C87="SG",('Proj 2018'!L87-AgeAdj!H$23)/AgeAdj!H$24,IF($C87="SF",('Proj 2018'!L87-AgeAdj!H$27)/AgeAdj!H$28,IF($C87="PF",('Proj 2018'!L87-AgeAdj!H$31)/AgeAdj!H$32,IF($C87="C",('Proj 2018'!L87-AgeAdj!H$35)/AgeAdj!H$36,"BAD")))))</f>
        <v>0.50326058095183157</v>
      </c>
      <c r="M87" s="10">
        <f>IF($C87="PG",('Proj 2018'!M87-AgeAdj!I$19)/AgeAdj!I$20,IF($C87="SG",('Proj 2018'!M87-AgeAdj!I$23)/AgeAdj!I$24,IF($C87="SF",('Proj 2018'!M87-AgeAdj!I$27)/AgeAdj!I$28,IF($C87="PF",('Proj 2018'!M87-AgeAdj!I$31)/AgeAdj!I$32,IF($C87="C",('Proj 2018'!M87-AgeAdj!I$35)/AgeAdj!I$36,"BAD")))))</f>
        <v>-1.0895073782169793</v>
      </c>
      <c r="N87" s="10">
        <f>IF($C87="PG",('Proj 2018'!N87-AgeAdj!J$19)/AgeAdj!J$20,IF($C87="SG",('Proj 2018'!N87-AgeAdj!J$23)/AgeAdj!J$24,IF($C87="SF",('Proj 2018'!N87-AgeAdj!J$27)/AgeAdj!J$28,IF($C87="PF",('Proj 2018'!N87-AgeAdj!J$31)/AgeAdj!J$32,IF($C87="C",('Proj 2018'!N87-AgeAdj!J$35)/AgeAdj!J$36,"BAD")))))</f>
        <v>-0.94613549485495341</v>
      </c>
      <c r="O87" s="10">
        <f>IF($C87="PG",('Proj 2018'!O87-AgeAdj!K$19)/AgeAdj!K$20,IF($C87="SG",('Proj 2018'!O87-AgeAdj!K$23)/AgeAdj!K$24,IF($C87="SF",('Proj 2018'!O87-AgeAdj!K$27)/AgeAdj!K$28,IF($C87="PF",('Proj 2018'!O87-AgeAdj!K$31)/AgeAdj!K$32,IF($C87="C",('Proj 2018'!O87-AgeAdj!K$35)/AgeAdj!K$36,"BAD")))))</f>
        <v>-0.8568419125512543</v>
      </c>
      <c r="P87" s="10">
        <f>IF($C87="PG",('Proj 2018'!P87-AgeAdj!L$19)/AgeAdj!L$20,IF($C87="SG",('Proj 2018'!P87-AgeAdj!L$23)/AgeAdj!L$24,IF($C87="SF",('Proj 2018'!P87-AgeAdj!L$27)/AgeAdj!L$28,IF($C87="PF",('Proj 2018'!P87-AgeAdj!L$31)/AgeAdj!L$32,IF($C87="C",('Proj 2018'!P87-AgeAdj!L$35)/AgeAdj!L$36,"BAD")))))</f>
        <v>-0.98277162305201093</v>
      </c>
      <c r="Q87" s="10">
        <f>-IF($C87="PG",('Proj 2018'!Q87-AgeAdj!M$19)/AgeAdj!M$20,IF($C87="SG",('Proj 2018'!Q87-AgeAdj!M$23)/AgeAdj!M$24,IF($C87="SF",('Proj 2018'!Q87-AgeAdj!M$27)/AgeAdj!M$28,IF($C87="PF",('Proj 2018'!Q87-AgeAdj!M$31)/AgeAdj!M$32,IF($C87="C",('Proj 2018'!Q87-AgeAdj!M$35)/AgeAdj!M$36,"BAD")))))</f>
        <v>0.73099177985463459</v>
      </c>
      <c r="R87" s="10">
        <f>IF($C87="PG",('Proj 2018'!R87-AgeAdj!N$19)/AgeAdj!N$20,IF($C87="SG",('Proj 2018'!R87-AgeAdj!N$23)/AgeAdj!N$24,IF($C87="SF",('Proj 2018'!R87-AgeAdj!N$27)/AgeAdj!N$28,IF($C87="PF",('Proj 2018'!R87-AgeAdj!N$31)/AgeAdj!N$32,IF($C87="C",('Proj 2018'!R87-AgeAdj!N$35)/AgeAdj!N$36,"BAD")))))</f>
        <v>-0.899164005555808</v>
      </c>
      <c r="S87" s="10">
        <f t="shared" si="3"/>
        <v>-5.3135680128235361</v>
      </c>
      <c r="U87" s="10">
        <f>3*'Proj 2018'!$K87/(819)</f>
        <v>0.14285714285714285</v>
      </c>
      <c r="V87" s="10">
        <f t="shared" si="4"/>
        <v>7.189436870740451E-2</v>
      </c>
      <c r="W87" s="10">
        <f>(2*'Proj 36 2018'!G87)/24.9</f>
        <v>1.0200803212851406</v>
      </c>
      <c r="X87" s="10">
        <f t="shared" si="5"/>
        <v>7.1030551532378278E-2</v>
      </c>
    </row>
    <row r="88" spans="1:24" x14ac:dyDescent="0.25">
      <c r="A88" s="13" t="s">
        <v>796</v>
      </c>
      <c r="B88" s="13" t="s">
        <v>180</v>
      </c>
      <c r="C88" s="13" t="s">
        <v>52</v>
      </c>
      <c r="D88" s="3">
        <f>VLOOKUP(B88, Table1[[Player]:['#NAME?]], 3, FALSE)+1</f>
        <v>28</v>
      </c>
      <c r="F88" s="10">
        <f>IF($C88="PG",('Proj 2018'!F88-AgeAdj!B$19)/AgeAdj!B$20,IF($C88="SG",('Proj 2018'!F88-AgeAdj!B$23)/AgeAdj!B$24,IF($C88="SF",('Proj 2018'!F88-AgeAdj!B$27)/AgeAdj!B$28,IF($C88="PF",('Proj 2018'!F88-AgeAdj!B$31)/AgeAdj!B$32,IF($C88="C",('Proj 2018'!F88-AgeAdj!B$35)/AgeAdj!B$36,"BAD")))))</f>
        <v>8.9092661549113467E-2</v>
      </c>
      <c r="G88" s="10">
        <f>IF($C88="PG",('Proj 2018'!G88-AgeAdj!C$19)/AgeAdj!C$20,IF($C88="SG",('Proj 2018'!G88-AgeAdj!C$23)/AgeAdj!C$24,IF($C88="SF",('Proj 2018'!G88-AgeAdj!C$27)/AgeAdj!C$28,IF($C88="PF",('Proj 2018'!G88-AgeAdj!C$31)/AgeAdj!C$32,IF($C88="C",('Proj 2018'!G88-AgeAdj!C$35)/AgeAdj!C$36,"BAD")))))</f>
        <v>0.28400246696071285</v>
      </c>
      <c r="H88" s="10">
        <f>IF($C88="PG",('Proj 2018'!H88-AgeAdj!D$19)/AgeAdj!D$20,IF($C88="SG",('Proj 2018'!H88-AgeAdj!D$23)/AgeAdj!D$24,IF($C88="SF",('Proj 2018'!H88-AgeAdj!D$27)/AgeAdj!D$28,IF($C88="PF",('Proj 2018'!H88-AgeAdj!D$31)/AgeAdj!D$32,IF($C88="C",('Proj 2018'!H88-AgeAdj!D$35)/AgeAdj!D$36,"BAD")))))</f>
        <v>-0.73345795527780999</v>
      </c>
      <c r="I88" s="10">
        <f>IF($C88="PG",('Proj 2018'!I88-AgeAdj!E$19)/AgeAdj!E$20,IF($C88="SG",('Proj 2018'!I88-AgeAdj!E$23)/AgeAdj!E$24,IF($C88="SF",('Proj 2018'!I88-AgeAdj!E$27)/AgeAdj!E$28,IF($C88="PF",('Proj 2018'!I88-AgeAdj!E$31)/AgeAdj!E$32,IF($C88="C",('Proj 2018'!I88-AgeAdj!E$35)/AgeAdj!E$36,"BAD")))))</f>
        <v>8.6770938586497884E-2</v>
      </c>
      <c r="J88" s="10">
        <f>IF($C88="PG",('Proj 2018'!J88-AgeAdj!F$19)/AgeAdj!F$20,IF($C88="SG",('Proj 2018'!J88-AgeAdj!F$23)/AgeAdj!F$24,IF($C88="SF",('Proj 2018'!J88-AgeAdj!F$27)/AgeAdj!F$28,IF($C88="PF",('Proj 2018'!J88-AgeAdj!F$31)/AgeAdj!F$32,IF($C88="C",('Proj 2018'!J88-AgeAdj!F$35)/AgeAdj!F$36,"BAD")))))</f>
        <v>9.2740331691824416E-3</v>
      </c>
      <c r="K88" s="10">
        <f>IF($C88="PG",('Proj 2018'!K88-AgeAdj!G$19)/AgeAdj!G$20,IF($C88="SG",('Proj 2018'!K88-AgeAdj!G$23)/AgeAdj!G$24,IF($C88="SF",('Proj 2018'!K88-AgeAdj!G$27)/AgeAdj!G$28,IF($C88="PF",('Proj 2018'!K88-AgeAdj!G$31)/AgeAdj!G$32,IF($C88="C",('Proj 2018'!K88-AgeAdj!G$35)/AgeAdj!G$36,"BAD")))))</f>
        <v>4.4697249213087334E-2</v>
      </c>
      <c r="L88" s="17">
        <f>IF($C88="PG",('Proj 2018'!L88-AgeAdj!H$19)/AgeAdj!H$20,IF($C88="SG",('Proj 2018'!L88-AgeAdj!H$23)/AgeAdj!H$24,IF($C88="SF",('Proj 2018'!L88-AgeAdj!H$27)/AgeAdj!H$28,IF($C88="PF",('Proj 2018'!L88-AgeAdj!H$31)/AgeAdj!H$32,IF($C88="C",('Proj 2018'!L88-AgeAdj!H$35)/AgeAdj!H$36,"BAD")))))</f>
        <v>-8.1035514892664182E-2</v>
      </c>
      <c r="M88" s="10">
        <f>IF($C88="PG",('Proj 2018'!M88-AgeAdj!I$19)/AgeAdj!I$20,IF($C88="SG",('Proj 2018'!M88-AgeAdj!I$23)/AgeAdj!I$24,IF($C88="SF",('Proj 2018'!M88-AgeAdj!I$27)/AgeAdj!I$28,IF($C88="PF",('Proj 2018'!M88-AgeAdj!I$31)/AgeAdj!I$32,IF($C88="C",('Proj 2018'!M88-AgeAdj!I$35)/AgeAdj!I$36,"BAD")))))</f>
        <v>-0.21437396530398656</v>
      </c>
      <c r="N88" s="10">
        <f>IF($C88="PG",('Proj 2018'!N88-AgeAdj!J$19)/AgeAdj!J$20,IF($C88="SG",('Proj 2018'!N88-AgeAdj!J$23)/AgeAdj!J$24,IF($C88="SF",('Proj 2018'!N88-AgeAdj!J$27)/AgeAdj!J$28,IF($C88="PF",('Proj 2018'!N88-AgeAdj!J$31)/AgeAdj!J$32,IF($C88="C",('Proj 2018'!N88-AgeAdj!J$35)/AgeAdj!J$36,"BAD")))))</f>
        <v>0.95706424775360133</v>
      </c>
      <c r="O88" s="10">
        <f>IF($C88="PG",('Proj 2018'!O88-AgeAdj!K$19)/AgeAdj!K$20,IF($C88="SG",('Proj 2018'!O88-AgeAdj!K$23)/AgeAdj!K$24,IF($C88="SF",('Proj 2018'!O88-AgeAdj!K$27)/AgeAdj!K$28,IF($C88="PF",('Proj 2018'!O88-AgeAdj!K$31)/AgeAdj!K$32,IF($C88="C",('Proj 2018'!O88-AgeAdj!K$35)/AgeAdj!K$36,"BAD")))))</f>
        <v>0.11265961634164062</v>
      </c>
      <c r="P88" s="10">
        <f>IF($C88="PG",('Proj 2018'!P88-AgeAdj!L$19)/AgeAdj!L$20,IF($C88="SG",('Proj 2018'!P88-AgeAdj!L$23)/AgeAdj!L$24,IF($C88="SF",('Proj 2018'!P88-AgeAdj!L$27)/AgeAdj!L$28,IF($C88="PF",('Proj 2018'!P88-AgeAdj!L$31)/AgeAdj!L$32,IF($C88="C",('Proj 2018'!P88-AgeAdj!L$35)/AgeAdj!L$36,"BAD")))))</f>
        <v>-0.5549883684601804</v>
      </c>
      <c r="Q88" s="10">
        <f>-IF($C88="PG",('Proj 2018'!Q88-AgeAdj!M$19)/AgeAdj!M$20,IF($C88="SG",('Proj 2018'!Q88-AgeAdj!M$23)/AgeAdj!M$24,IF($C88="SF",('Proj 2018'!Q88-AgeAdj!M$27)/AgeAdj!M$28,IF($C88="PF",('Proj 2018'!Q88-AgeAdj!M$31)/AgeAdj!M$32,IF($C88="C",('Proj 2018'!Q88-AgeAdj!M$35)/AgeAdj!M$36,"BAD")))))</f>
        <v>-0.57350601593911932</v>
      </c>
      <c r="R88" s="10">
        <f>IF($C88="PG",('Proj 2018'!R88-AgeAdj!N$19)/AgeAdj!N$20,IF($C88="SG",('Proj 2018'!R88-AgeAdj!N$23)/AgeAdj!N$24,IF($C88="SF",('Proj 2018'!R88-AgeAdj!N$27)/AgeAdj!N$28,IF($C88="PF",('Proj 2018'!R88-AgeAdj!N$31)/AgeAdj!N$32,IF($C88="C",('Proj 2018'!R88-AgeAdj!N$35)/AgeAdj!N$36,"BAD")))))</f>
        <v>6.4805231026576801E-2</v>
      </c>
      <c r="S88" s="10">
        <f t="shared" si="3"/>
        <v>-0.36446519299330654</v>
      </c>
      <c r="U88" s="10">
        <f>3*'Proj 2018'!$K88/(819)</f>
        <v>0.64615384615384619</v>
      </c>
      <c r="V88" s="10">
        <f t="shared" si="4"/>
        <v>-5.2361409622952243E-2</v>
      </c>
      <c r="W88" s="10">
        <f>(2*'Proj 36 2018'!G88)/24.9</f>
        <v>1.357429718875502</v>
      </c>
      <c r="X88" s="10">
        <f t="shared" si="5"/>
        <v>-0.99561762603975812</v>
      </c>
    </row>
    <row r="89" spans="1:24" x14ac:dyDescent="0.25">
      <c r="A89" s="14" t="s">
        <v>1002</v>
      </c>
      <c r="B89" s="14" t="s">
        <v>181</v>
      </c>
      <c r="C89" s="14" t="s">
        <v>73</v>
      </c>
      <c r="D89" s="3">
        <f>VLOOKUP(B89, Table1[[Player]:['#NAME?]], 3, FALSE)+1</f>
        <v>22</v>
      </c>
      <c r="F89" s="10">
        <f>IF($C89="PG",('Proj 2018'!F89-AgeAdj!B$19)/AgeAdj!B$20,IF($C89="SG",('Proj 2018'!F89-AgeAdj!B$23)/AgeAdj!B$24,IF($C89="SF",('Proj 2018'!F89-AgeAdj!B$27)/AgeAdj!B$28,IF($C89="PF",('Proj 2018'!F89-AgeAdj!B$31)/AgeAdj!B$32,IF($C89="C",('Proj 2018'!F89-AgeAdj!B$35)/AgeAdj!B$36,"BAD")))))</f>
        <v>-0.78255642088454824</v>
      </c>
      <c r="G89" s="10">
        <f>IF($C89="PG",('Proj 2018'!G89-AgeAdj!C$19)/AgeAdj!C$20,IF($C89="SG",('Proj 2018'!G89-AgeAdj!C$23)/AgeAdj!C$24,IF($C89="SF",('Proj 2018'!G89-AgeAdj!C$27)/AgeAdj!C$28,IF($C89="PF",('Proj 2018'!G89-AgeAdj!C$31)/AgeAdj!C$32,IF($C89="C",('Proj 2018'!G89-AgeAdj!C$35)/AgeAdj!C$36,"BAD")))))</f>
        <v>-0.79499577698835722</v>
      </c>
      <c r="H89" s="10">
        <f>IF($C89="PG",('Proj 2018'!H89-AgeAdj!D$19)/AgeAdj!D$20,IF($C89="SG",('Proj 2018'!H89-AgeAdj!D$23)/AgeAdj!D$24,IF($C89="SF",('Proj 2018'!H89-AgeAdj!D$27)/AgeAdj!D$28,IF($C89="PF",('Proj 2018'!H89-AgeAdj!D$31)/AgeAdj!D$32,IF($C89="C",('Proj 2018'!H89-AgeAdj!D$35)/AgeAdj!D$36,"BAD")))))</f>
        <v>-8.5005679986042457E-2</v>
      </c>
      <c r="I89" s="10">
        <f>IF($C89="PG",('Proj 2018'!I89-AgeAdj!E$19)/AgeAdj!E$20,IF($C89="SG",('Proj 2018'!I89-AgeAdj!E$23)/AgeAdj!E$24,IF($C89="SF",('Proj 2018'!I89-AgeAdj!E$27)/AgeAdj!E$28,IF($C89="PF",('Proj 2018'!I89-AgeAdj!E$31)/AgeAdj!E$32,IF($C89="C",('Proj 2018'!I89-AgeAdj!E$35)/AgeAdj!E$36,"BAD")))))</f>
        <v>-0.58769927293804136</v>
      </c>
      <c r="J89" s="10">
        <f>IF($C89="PG",('Proj 2018'!J89-AgeAdj!F$19)/AgeAdj!F$20,IF($C89="SG",('Proj 2018'!J89-AgeAdj!F$23)/AgeAdj!F$24,IF($C89="SF",('Proj 2018'!J89-AgeAdj!F$27)/AgeAdj!F$28,IF($C89="PF",('Proj 2018'!J89-AgeAdj!F$31)/AgeAdj!F$32,IF($C89="C",('Proj 2018'!J89-AgeAdj!F$35)/AgeAdj!F$36,"BAD")))))</f>
        <v>-0.71287501978312684</v>
      </c>
      <c r="K89" s="10">
        <f>IF($C89="PG",('Proj 2018'!K89-AgeAdj!G$19)/AgeAdj!G$20,IF($C89="SG",('Proj 2018'!K89-AgeAdj!G$23)/AgeAdj!G$24,IF($C89="SF",('Proj 2018'!K89-AgeAdj!G$27)/AgeAdj!G$28,IF($C89="PF",('Proj 2018'!K89-AgeAdj!G$31)/AgeAdj!G$32,IF($C89="C",('Proj 2018'!K89-AgeAdj!G$35)/AgeAdj!G$36,"BAD")))))</f>
        <v>-0.72974553283046772</v>
      </c>
      <c r="L89" s="17">
        <f>IF($C89="PG",('Proj 2018'!L89-AgeAdj!H$19)/AgeAdj!H$20,IF($C89="SG",('Proj 2018'!L89-AgeAdj!H$23)/AgeAdj!H$24,IF($C89="SF",('Proj 2018'!L89-AgeAdj!H$27)/AgeAdj!H$28,IF($C89="PF",('Proj 2018'!L89-AgeAdj!H$31)/AgeAdj!H$32,IF($C89="C",('Proj 2018'!L89-AgeAdj!H$35)/AgeAdj!H$36,"BAD")))))</f>
        <v>-0.14967992999477583</v>
      </c>
      <c r="M89" s="10">
        <f>IF($C89="PG",('Proj 2018'!M89-AgeAdj!I$19)/AgeAdj!I$20,IF($C89="SG",('Proj 2018'!M89-AgeAdj!I$23)/AgeAdj!I$24,IF($C89="SF",('Proj 2018'!M89-AgeAdj!I$27)/AgeAdj!I$28,IF($C89="PF",('Proj 2018'!M89-AgeAdj!I$31)/AgeAdj!I$32,IF($C89="C",('Proj 2018'!M89-AgeAdj!I$35)/AgeAdj!I$36,"BAD")))))</f>
        <v>-0.58329496529297409</v>
      </c>
      <c r="N89" s="10">
        <f>IF($C89="PG",('Proj 2018'!N89-AgeAdj!J$19)/AgeAdj!J$20,IF($C89="SG",('Proj 2018'!N89-AgeAdj!J$23)/AgeAdj!J$24,IF($C89="SF",('Proj 2018'!N89-AgeAdj!J$27)/AgeAdj!J$28,IF($C89="PF",('Proj 2018'!N89-AgeAdj!J$31)/AgeAdj!J$32,IF($C89="C",('Proj 2018'!N89-AgeAdj!J$35)/AgeAdj!J$36,"BAD")))))</f>
        <v>-1.0409714035872724</v>
      </c>
      <c r="O89" s="10">
        <f>IF($C89="PG",('Proj 2018'!O89-AgeAdj!K$19)/AgeAdj!K$20,IF($C89="SG",('Proj 2018'!O89-AgeAdj!K$23)/AgeAdj!K$24,IF($C89="SF",('Proj 2018'!O89-AgeAdj!K$27)/AgeAdj!K$28,IF($C89="PF",('Proj 2018'!O89-AgeAdj!K$31)/AgeAdj!K$32,IF($C89="C",('Proj 2018'!O89-AgeAdj!K$35)/AgeAdj!K$36,"BAD")))))</f>
        <v>-1.3505763501061021</v>
      </c>
      <c r="P89" s="10">
        <f>IF($C89="PG",('Proj 2018'!P89-AgeAdj!L$19)/AgeAdj!L$20,IF($C89="SG",('Proj 2018'!P89-AgeAdj!L$23)/AgeAdj!L$24,IF($C89="SF",('Proj 2018'!P89-AgeAdj!L$27)/AgeAdj!L$28,IF($C89="PF",('Proj 2018'!P89-AgeAdj!L$31)/AgeAdj!L$32,IF($C89="C",('Proj 2018'!P89-AgeAdj!L$35)/AgeAdj!L$36,"BAD")))))</f>
        <v>-8.0961372513836255E-2</v>
      </c>
      <c r="Q89" s="10">
        <f>-IF($C89="PG",('Proj 2018'!Q89-AgeAdj!M$19)/AgeAdj!M$20,IF($C89="SG",('Proj 2018'!Q89-AgeAdj!M$23)/AgeAdj!M$24,IF($C89="SF",('Proj 2018'!Q89-AgeAdj!M$27)/AgeAdj!M$28,IF($C89="PF",('Proj 2018'!Q89-AgeAdj!M$31)/AgeAdj!M$32,IF($C89="C",('Proj 2018'!Q89-AgeAdj!M$35)/AgeAdj!M$36,"BAD")))))</f>
        <v>0.61164363686625456</v>
      </c>
      <c r="R89" s="10">
        <f>IF($C89="PG",('Proj 2018'!R89-AgeAdj!N$19)/AgeAdj!N$20,IF($C89="SG",('Proj 2018'!R89-AgeAdj!N$23)/AgeAdj!N$24,IF($C89="SF",('Proj 2018'!R89-AgeAdj!N$27)/AgeAdj!N$28,IF($C89="PF",('Proj 2018'!R89-AgeAdj!N$31)/AgeAdj!N$32,IF($C89="C",('Proj 2018'!R89-AgeAdj!N$35)/AgeAdj!N$36,"BAD")))))</f>
        <v>-0.77185110560180492</v>
      </c>
      <c r="S89" s="10">
        <f t="shared" si="3"/>
        <v>-4.6834242930735979</v>
      </c>
      <c r="U89" s="10">
        <f>3*'Proj 2018'!$K89/(819)</f>
        <v>0.27777777777777779</v>
      </c>
      <c r="V89" s="10">
        <f t="shared" si="4"/>
        <v>-4.1577758331882181E-2</v>
      </c>
      <c r="W89" s="10">
        <f>(2*'Proj 36 2018'!G89)/24.9</f>
        <v>0.85140562248995988</v>
      </c>
      <c r="X89" s="10">
        <f t="shared" si="5"/>
        <v>-7.2374313883698804E-2</v>
      </c>
    </row>
    <row r="90" spans="1:24" x14ac:dyDescent="0.25">
      <c r="A90" s="13" t="s">
        <v>699</v>
      </c>
      <c r="B90" s="13" t="s">
        <v>182</v>
      </c>
      <c r="C90" s="13" t="s">
        <v>27</v>
      </c>
      <c r="D90" s="3">
        <f>VLOOKUP(B90, Table1[[Player]:['#NAME?]], 3, FALSE)+1</f>
        <v>28</v>
      </c>
      <c r="F90" s="10">
        <f>IF($C90="PG",('Proj 2018'!F90-AgeAdj!B$19)/AgeAdj!B$20,IF($C90="SG",('Proj 2018'!F90-AgeAdj!B$23)/AgeAdj!B$24,IF($C90="SF",('Proj 2018'!F90-AgeAdj!B$27)/AgeAdj!B$28,IF($C90="PF",('Proj 2018'!F90-AgeAdj!B$31)/AgeAdj!B$32,IF($C90="C",('Proj 2018'!F90-AgeAdj!B$35)/AgeAdj!B$36,"BAD")))))</f>
        <v>-0.84809994189314186</v>
      </c>
      <c r="G90" s="10">
        <f>IF($C90="PG",('Proj 2018'!G90-AgeAdj!C$19)/AgeAdj!C$20,IF($C90="SG",('Proj 2018'!G90-AgeAdj!C$23)/AgeAdj!C$24,IF($C90="SF",('Proj 2018'!G90-AgeAdj!C$27)/AgeAdj!C$28,IF($C90="PF",('Proj 2018'!G90-AgeAdj!C$31)/AgeAdj!C$32,IF($C90="C",('Proj 2018'!G90-AgeAdj!C$35)/AgeAdj!C$36,"BAD")))))</f>
        <v>-0.99604911267243113</v>
      </c>
      <c r="H90" s="10">
        <f>IF($C90="PG",('Proj 2018'!H90-AgeAdj!D$19)/AgeAdj!D$20,IF($C90="SG",('Proj 2018'!H90-AgeAdj!D$23)/AgeAdj!D$24,IF($C90="SF",('Proj 2018'!H90-AgeAdj!D$27)/AgeAdj!D$28,IF($C90="PF",('Proj 2018'!H90-AgeAdj!D$31)/AgeAdj!D$32,IF($C90="C",('Proj 2018'!H90-AgeAdj!D$35)/AgeAdj!D$36,"BAD")))))</f>
        <v>1.7057309620203975</v>
      </c>
      <c r="I90" s="10">
        <f>IF($C90="PG",('Proj 2018'!I90-AgeAdj!E$19)/AgeAdj!E$20,IF($C90="SG",('Proj 2018'!I90-AgeAdj!E$23)/AgeAdj!E$24,IF($C90="SF",('Proj 2018'!I90-AgeAdj!E$27)/AgeAdj!E$28,IF($C90="PF",('Proj 2018'!I90-AgeAdj!E$31)/AgeAdj!E$32,IF($C90="C",('Proj 2018'!I90-AgeAdj!E$35)/AgeAdj!E$36,"BAD")))))</f>
        <v>-1.1958685366511395</v>
      </c>
      <c r="J90" s="10">
        <f>IF($C90="PG",('Proj 2018'!J90-AgeAdj!F$19)/AgeAdj!F$20,IF($C90="SG",('Proj 2018'!J90-AgeAdj!F$23)/AgeAdj!F$24,IF($C90="SF",('Proj 2018'!J90-AgeAdj!F$27)/AgeAdj!F$28,IF($C90="PF",('Proj 2018'!J90-AgeAdj!F$31)/AgeAdj!F$32,IF($C90="C",('Proj 2018'!J90-AgeAdj!F$35)/AgeAdj!F$36,"BAD")))))</f>
        <v>-0.35070461633732408</v>
      </c>
      <c r="K90" s="10">
        <f>IF($C90="PG",('Proj 2018'!K90-AgeAdj!G$19)/AgeAdj!G$20,IF($C90="SG",('Proj 2018'!K90-AgeAdj!G$23)/AgeAdj!G$24,IF($C90="SF",('Proj 2018'!K90-AgeAdj!G$27)/AgeAdj!G$28,IF($C90="PF",('Proj 2018'!K90-AgeAdj!G$31)/AgeAdj!G$32,IF($C90="C",('Proj 2018'!K90-AgeAdj!G$35)/AgeAdj!G$36,"BAD")))))</f>
        <v>-0.27928544978363312</v>
      </c>
      <c r="L90" s="17">
        <f>IF($C90="PG",('Proj 2018'!L90-AgeAdj!H$19)/AgeAdj!H$20,IF($C90="SG",('Proj 2018'!L90-AgeAdj!H$23)/AgeAdj!H$24,IF($C90="SF",('Proj 2018'!L90-AgeAdj!H$27)/AgeAdj!H$28,IF($C90="PF",('Proj 2018'!L90-AgeAdj!H$31)/AgeAdj!H$32,IF($C90="C",('Proj 2018'!L90-AgeAdj!H$35)/AgeAdj!H$36,"BAD")))))</f>
        <v>-0.52139531918052984</v>
      </c>
      <c r="M90" s="10">
        <f>IF($C90="PG",('Proj 2018'!M90-AgeAdj!I$19)/AgeAdj!I$20,IF($C90="SG",('Proj 2018'!M90-AgeAdj!I$23)/AgeAdj!I$24,IF($C90="SF",('Proj 2018'!M90-AgeAdj!I$27)/AgeAdj!I$28,IF($C90="PF",('Proj 2018'!M90-AgeAdj!I$31)/AgeAdj!I$32,IF($C90="C",('Proj 2018'!M90-AgeAdj!I$35)/AgeAdj!I$36,"BAD")))))</f>
        <v>-0.4972764301215889</v>
      </c>
      <c r="N90" s="10">
        <f>IF($C90="PG",('Proj 2018'!N90-AgeAdj!J$19)/AgeAdj!J$20,IF($C90="SG",('Proj 2018'!N90-AgeAdj!J$23)/AgeAdj!J$24,IF($C90="SF",('Proj 2018'!N90-AgeAdj!J$27)/AgeAdj!J$28,IF($C90="PF",('Proj 2018'!N90-AgeAdj!J$31)/AgeAdj!J$32,IF($C90="C",('Proj 2018'!N90-AgeAdj!J$35)/AgeAdj!J$36,"BAD")))))</f>
        <v>-0.78092236577406315</v>
      </c>
      <c r="O90" s="10">
        <f>IF($C90="PG",('Proj 2018'!O90-AgeAdj!K$19)/AgeAdj!K$20,IF($C90="SG",('Proj 2018'!O90-AgeAdj!K$23)/AgeAdj!K$24,IF($C90="SF",('Proj 2018'!O90-AgeAdj!K$27)/AgeAdj!K$28,IF($C90="PF",('Proj 2018'!O90-AgeAdj!K$31)/AgeAdj!K$32,IF($C90="C",('Proj 2018'!O90-AgeAdj!K$35)/AgeAdj!K$36,"BAD")))))</f>
        <v>-0.70225776171832099</v>
      </c>
      <c r="P90" s="10">
        <f>IF($C90="PG",('Proj 2018'!P90-AgeAdj!L$19)/AgeAdj!L$20,IF($C90="SG",('Proj 2018'!P90-AgeAdj!L$23)/AgeAdj!L$24,IF($C90="SF",('Proj 2018'!P90-AgeAdj!L$27)/AgeAdj!L$28,IF($C90="PF",('Proj 2018'!P90-AgeAdj!L$31)/AgeAdj!L$32,IF($C90="C",('Proj 2018'!P90-AgeAdj!L$35)/AgeAdj!L$36,"BAD")))))</f>
        <v>-0.47437294529364227</v>
      </c>
      <c r="Q90" s="10">
        <f>-IF($C90="PG",('Proj 2018'!Q90-AgeAdj!M$19)/AgeAdj!M$20,IF($C90="SG",('Proj 2018'!Q90-AgeAdj!M$23)/AgeAdj!M$24,IF($C90="SF",('Proj 2018'!Q90-AgeAdj!M$27)/AgeAdj!M$28,IF($C90="PF",('Proj 2018'!Q90-AgeAdj!M$31)/AgeAdj!M$32,IF($C90="C",('Proj 2018'!Q90-AgeAdj!M$35)/AgeAdj!M$36,"BAD")))))</f>
        <v>0.97245845314714774</v>
      </c>
      <c r="R90" s="10">
        <f>IF($C90="PG",('Proj 2018'!R90-AgeAdj!N$19)/AgeAdj!N$20,IF($C90="SG",('Proj 2018'!R90-AgeAdj!N$23)/AgeAdj!N$24,IF($C90="SF",('Proj 2018'!R90-AgeAdj!N$27)/AgeAdj!N$28,IF($C90="PF",('Proj 2018'!R90-AgeAdj!N$31)/AgeAdj!N$32,IF($C90="C",('Proj 2018'!R90-AgeAdj!N$35)/AgeAdj!N$36,"BAD")))))</f>
        <v>-0.85663921391893683</v>
      </c>
      <c r="S90" s="10">
        <f t="shared" si="3"/>
        <v>-3.5803782601386414</v>
      </c>
      <c r="U90" s="10">
        <f>3*'Proj 2018'!$K90/(819)</f>
        <v>0.40211640211640209</v>
      </c>
      <c r="V90" s="10">
        <f t="shared" si="4"/>
        <v>-0.20966160982920776</v>
      </c>
      <c r="W90" s="10">
        <f>(2*'Proj 36 2018'!G90)/24.9</f>
        <v>0.93172690763052213</v>
      </c>
      <c r="X90" s="10">
        <f t="shared" si="5"/>
        <v>1.5892754344929005</v>
      </c>
    </row>
    <row r="91" spans="1:24" x14ac:dyDescent="0.25">
      <c r="A91" s="14" t="s">
        <v>999</v>
      </c>
      <c r="B91" s="14" t="s">
        <v>184</v>
      </c>
      <c r="C91" s="14" t="s">
        <v>27</v>
      </c>
      <c r="D91" s="3">
        <f>VLOOKUP(B91, Table1[[Player]:['#NAME?]], 3, FALSE)+1</f>
        <v>26</v>
      </c>
      <c r="F91" s="10">
        <f>IF($C91="PG",('Proj 2018'!F91-AgeAdj!B$19)/AgeAdj!B$20,IF($C91="SG",('Proj 2018'!F91-AgeAdj!B$23)/AgeAdj!B$24,IF($C91="SF",('Proj 2018'!F91-AgeAdj!B$27)/AgeAdj!B$28,IF($C91="PF",('Proj 2018'!F91-AgeAdj!B$31)/AgeAdj!B$32,IF($C91="C",('Proj 2018'!F91-AgeAdj!B$35)/AgeAdj!B$36,"BAD")))))</f>
        <v>0.30590309286233563</v>
      </c>
      <c r="G91" s="10">
        <f>IF($C91="PG",('Proj 2018'!G91-AgeAdj!C$19)/AgeAdj!C$20,IF($C91="SG",('Proj 2018'!G91-AgeAdj!C$23)/AgeAdj!C$24,IF($C91="SF",('Proj 2018'!G91-AgeAdj!C$27)/AgeAdj!C$28,IF($C91="PF",('Proj 2018'!G91-AgeAdj!C$31)/AgeAdj!C$32,IF($C91="C",('Proj 2018'!G91-AgeAdj!C$35)/AgeAdj!C$36,"BAD")))))</f>
        <v>0.19928259173687207</v>
      </c>
      <c r="H91" s="10">
        <f>IF($C91="PG",('Proj 2018'!H91-AgeAdj!D$19)/AgeAdj!D$20,IF($C91="SG",('Proj 2018'!H91-AgeAdj!D$23)/AgeAdj!D$24,IF($C91="SF",('Proj 2018'!H91-AgeAdj!D$27)/AgeAdj!D$28,IF($C91="PF",('Proj 2018'!H91-AgeAdj!D$31)/AgeAdj!D$32,IF($C91="C",('Proj 2018'!H91-AgeAdj!D$35)/AgeAdj!D$36,"BAD")))))</f>
        <v>0.54339763541722774</v>
      </c>
      <c r="I91" s="10">
        <f>IF($C91="PG",('Proj 2018'!I91-AgeAdj!E$19)/AgeAdj!E$20,IF($C91="SG",('Proj 2018'!I91-AgeAdj!E$23)/AgeAdj!E$24,IF($C91="SF",('Proj 2018'!I91-AgeAdj!E$27)/AgeAdj!E$28,IF($C91="PF",('Proj 2018'!I91-AgeAdj!E$31)/AgeAdj!E$32,IF($C91="C",('Proj 2018'!I91-AgeAdj!E$35)/AgeAdj!E$36,"BAD")))))</f>
        <v>-1.0926951772175848</v>
      </c>
      <c r="J91" s="10">
        <f>IF($C91="PG",('Proj 2018'!J91-AgeAdj!F$19)/AgeAdj!F$20,IF($C91="SG",('Proj 2018'!J91-AgeAdj!F$23)/AgeAdj!F$24,IF($C91="SF",('Proj 2018'!J91-AgeAdj!F$27)/AgeAdj!F$28,IF($C91="PF",('Proj 2018'!J91-AgeAdj!F$31)/AgeAdj!F$32,IF($C91="C",('Proj 2018'!J91-AgeAdj!F$35)/AgeAdj!F$36,"BAD")))))</f>
        <v>-8.8920614167192075E-2</v>
      </c>
      <c r="K91" s="10">
        <f>IF($C91="PG",('Proj 2018'!K91-AgeAdj!G$19)/AgeAdj!G$20,IF($C91="SG",('Proj 2018'!K91-AgeAdj!G$23)/AgeAdj!G$24,IF($C91="SF",('Proj 2018'!K91-AgeAdj!G$27)/AgeAdj!G$28,IF($C91="PF",('Proj 2018'!K91-AgeAdj!G$31)/AgeAdj!G$32,IF($C91="C",('Proj 2018'!K91-AgeAdj!G$35)/AgeAdj!G$36,"BAD")))))</f>
        <v>0.21841028791354286</v>
      </c>
      <c r="L91" s="17">
        <f>IF($C91="PG",('Proj 2018'!L91-AgeAdj!H$19)/AgeAdj!H$20,IF($C91="SG",('Proj 2018'!L91-AgeAdj!H$23)/AgeAdj!H$24,IF($C91="SF",('Proj 2018'!L91-AgeAdj!H$27)/AgeAdj!H$28,IF($C91="PF",('Proj 2018'!L91-AgeAdj!H$31)/AgeAdj!H$32,IF($C91="C",('Proj 2018'!L91-AgeAdj!H$35)/AgeAdj!H$36,"BAD")))))</f>
        <v>-1.3235984731715653</v>
      </c>
      <c r="M91" s="10">
        <f>IF($C91="PG",('Proj 2018'!M91-AgeAdj!I$19)/AgeAdj!I$20,IF($C91="SG",('Proj 2018'!M91-AgeAdj!I$23)/AgeAdj!I$24,IF($C91="SF",('Proj 2018'!M91-AgeAdj!I$27)/AgeAdj!I$28,IF($C91="PF",('Proj 2018'!M91-AgeAdj!I$31)/AgeAdj!I$32,IF($C91="C",('Proj 2018'!M91-AgeAdj!I$35)/AgeAdj!I$36,"BAD")))))</f>
        <v>0.54677429165254876</v>
      </c>
      <c r="N91" s="10">
        <f>IF($C91="PG",('Proj 2018'!N91-AgeAdj!J$19)/AgeAdj!J$20,IF($C91="SG",('Proj 2018'!N91-AgeAdj!J$23)/AgeAdj!J$24,IF($C91="SF",('Proj 2018'!N91-AgeAdj!J$27)/AgeAdj!J$28,IF($C91="PF",('Proj 2018'!N91-AgeAdj!J$31)/AgeAdj!J$32,IF($C91="C",('Proj 2018'!N91-AgeAdj!J$35)/AgeAdj!J$36,"BAD")))))</f>
        <v>-0.2034849141626498</v>
      </c>
      <c r="O91" s="10">
        <f>IF($C91="PG",('Proj 2018'!O91-AgeAdj!K$19)/AgeAdj!K$20,IF($C91="SG",('Proj 2018'!O91-AgeAdj!K$23)/AgeAdj!K$24,IF($C91="SF",('Proj 2018'!O91-AgeAdj!K$27)/AgeAdj!K$28,IF($C91="PF",('Proj 2018'!O91-AgeAdj!K$31)/AgeAdj!K$32,IF($C91="C",('Proj 2018'!O91-AgeAdj!K$35)/AgeAdj!K$36,"BAD")))))</f>
        <v>0.8617493342479835</v>
      </c>
      <c r="P91" s="10">
        <f>IF($C91="PG",('Proj 2018'!P91-AgeAdj!L$19)/AgeAdj!L$20,IF($C91="SG",('Proj 2018'!P91-AgeAdj!L$23)/AgeAdj!L$24,IF($C91="SF",('Proj 2018'!P91-AgeAdj!L$27)/AgeAdj!L$28,IF($C91="PF",('Proj 2018'!P91-AgeAdj!L$31)/AgeAdj!L$32,IF($C91="C",('Proj 2018'!P91-AgeAdj!L$35)/AgeAdj!L$36,"BAD")))))</f>
        <v>0.67782533894983665</v>
      </c>
      <c r="Q91" s="10">
        <f>-IF($C91="PG",('Proj 2018'!Q91-AgeAdj!M$19)/AgeAdj!M$20,IF($C91="SG",('Proj 2018'!Q91-AgeAdj!M$23)/AgeAdj!M$24,IF($C91="SF",('Proj 2018'!Q91-AgeAdj!M$27)/AgeAdj!M$28,IF($C91="PF",('Proj 2018'!Q91-AgeAdj!M$31)/AgeAdj!M$32,IF($C91="C",('Proj 2018'!Q91-AgeAdj!M$35)/AgeAdj!M$36,"BAD")))))</f>
        <v>-0.20021794682043526</v>
      </c>
      <c r="R91" s="10">
        <f>IF($C91="PG",('Proj 2018'!R91-AgeAdj!N$19)/AgeAdj!N$20,IF($C91="SG",('Proj 2018'!R91-AgeAdj!N$23)/AgeAdj!N$24,IF($C91="SF",('Proj 2018'!R91-AgeAdj!N$27)/AgeAdj!N$28,IF($C91="PF",('Proj 2018'!R91-AgeAdj!N$31)/AgeAdj!N$32,IF($C91="C",('Proj 2018'!R91-AgeAdj!N$35)/AgeAdj!N$36,"BAD")))))</f>
        <v>6.901794704173933E-2</v>
      </c>
      <c r="S91" s="10">
        <f t="shared" si="3"/>
        <v>0.47771489463947703</v>
      </c>
      <c r="U91" s="10">
        <f>3*'Proj 2018'!$K91/(819)</f>
        <v>0.58827838827838819</v>
      </c>
      <c r="V91" s="10">
        <f t="shared" si="4"/>
        <v>-0.77864437652510388</v>
      </c>
      <c r="W91" s="10">
        <f>(2*'Proj 36 2018'!G91)/24.9</f>
        <v>1.0200803212851406</v>
      </c>
      <c r="X91" s="10">
        <f t="shared" si="5"/>
        <v>0.55430923452199132</v>
      </c>
    </row>
    <row r="92" spans="1:24" x14ac:dyDescent="0.25">
      <c r="A92" s="13" t="s">
        <v>659</v>
      </c>
      <c r="B92" s="13" t="s">
        <v>185</v>
      </c>
      <c r="C92" s="13" t="s">
        <v>38</v>
      </c>
      <c r="D92" s="3">
        <f>VLOOKUP(B92, Table1[[Player]:['#NAME?]], 3, FALSE)+1</f>
        <v>25</v>
      </c>
      <c r="F92" s="10">
        <f>IF($C92="PG",('Proj 2018'!F92-AgeAdj!B$19)/AgeAdj!B$20,IF($C92="SG",('Proj 2018'!F92-AgeAdj!B$23)/AgeAdj!B$24,IF($C92="SF",('Proj 2018'!F92-AgeAdj!B$27)/AgeAdj!B$28,IF($C92="PF",('Proj 2018'!F92-AgeAdj!B$31)/AgeAdj!B$32,IF($C92="C",('Proj 2018'!F92-AgeAdj!B$35)/AgeAdj!B$36,"BAD")))))</f>
        <v>-0.73562239177820599</v>
      </c>
      <c r="G92" s="10">
        <f>IF($C92="PG",('Proj 2018'!G92-AgeAdj!C$19)/AgeAdj!C$20,IF($C92="SG",('Proj 2018'!G92-AgeAdj!C$23)/AgeAdj!C$24,IF($C92="SF",('Proj 2018'!G92-AgeAdj!C$27)/AgeAdj!C$28,IF($C92="PF",('Proj 2018'!G92-AgeAdj!C$31)/AgeAdj!C$32,IF($C92="C",('Proj 2018'!G92-AgeAdj!C$35)/AgeAdj!C$36,"BAD")))))</f>
        <v>-0.75737290776664135</v>
      </c>
      <c r="H92" s="10">
        <f>IF($C92="PG",('Proj 2018'!H92-AgeAdj!D$19)/AgeAdj!D$20,IF($C92="SG",('Proj 2018'!H92-AgeAdj!D$23)/AgeAdj!D$24,IF($C92="SF",('Proj 2018'!H92-AgeAdj!D$27)/AgeAdj!D$28,IF($C92="PF",('Proj 2018'!H92-AgeAdj!D$31)/AgeAdj!D$32,IF($C92="C",('Proj 2018'!H92-AgeAdj!D$35)/AgeAdj!D$36,"BAD")))))</f>
        <v>0.60418260059310436</v>
      </c>
      <c r="I92" s="10">
        <f>IF($C92="PG",('Proj 2018'!I92-AgeAdj!E$19)/AgeAdj!E$20,IF($C92="SG",('Proj 2018'!I92-AgeAdj!E$23)/AgeAdj!E$24,IF($C92="SF",('Proj 2018'!I92-AgeAdj!E$27)/AgeAdj!E$28,IF($C92="PF",('Proj 2018'!I92-AgeAdj!E$31)/AgeAdj!E$32,IF($C92="C",('Proj 2018'!I92-AgeAdj!E$35)/AgeAdj!E$36,"BAD")))))</f>
        <v>-0.56816005422672167</v>
      </c>
      <c r="J92" s="10">
        <f>IF($C92="PG",('Proj 2018'!J92-AgeAdj!F$19)/AgeAdj!F$20,IF($C92="SG",('Proj 2018'!J92-AgeAdj!F$23)/AgeAdj!F$24,IF($C92="SF",('Proj 2018'!J92-AgeAdj!F$27)/AgeAdj!F$28,IF($C92="PF",('Proj 2018'!J92-AgeAdj!F$31)/AgeAdj!F$32,IF($C92="C",('Proj 2018'!J92-AgeAdj!F$35)/AgeAdj!F$36,"BAD")))))</f>
        <v>-0.49802566676420035</v>
      </c>
      <c r="K92" s="10">
        <f>IF($C92="PG",('Proj 2018'!K92-AgeAdj!G$19)/AgeAdj!G$20,IF($C92="SG",('Proj 2018'!K92-AgeAdj!G$23)/AgeAdj!G$24,IF($C92="SF",('Proj 2018'!K92-AgeAdj!G$27)/AgeAdj!G$28,IF($C92="PF",('Proj 2018'!K92-AgeAdj!G$31)/AgeAdj!G$32,IF($C92="C",('Proj 2018'!K92-AgeAdj!G$35)/AgeAdj!G$36,"BAD")))))</f>
        <v>-0.50072576463741736</v>
      </c>
      <c r="L92" s="17">
        <f>IF($C92="PG",('Proj 2018'!L92-AgeAdj!H$19)/AgeAdj!H$20,IF($C92="SG",('Proj 2018'!L92-AgeAdj!H$23)/AgeAdj!H$24,IF($C92="SF",('Proj 2018'!L92-AgeAdj!H$27)/AgeAdj!H$28,IF($C92="PF",('Proj 2018'!L92-AgeAdj!H$31)/AgeAdj!H$32,IF($C92="C",('Proj 2018'!L92-AgeAdj!H$35)/AgeAdj!H$36,"BAD")))))</f>
        <v>-0.35280514259712509</v>
      </c>
      <c r="M92" s="10">
        <f>IF($C92="PG",('Proj 2018'!M92-AgeAdj!I$19)/AgeAdj!I$20,IF($C92="SG",('Proj 2018'!M92-AgeAdj!I$23)/AgeAdj!I$24,IF($C92="SF",('Proj 2018'!M92-AgeAdj!I$27)/AgeAdj!I$28,IF($C92="PF",('Proj 2018'!M92-AgeAdj!I$31)/AgeAdj!I$32,IF($C92="C",('Proj 2018'!M92-AgeAdj!I$35)/AgeAdj!I$36,"BAD")))))</f>
        <v>-0.32950127867380374</v>
      </c>
      <c r="N92" s="10">
        <f>IF($C92="PG",('Proj 2018'!N92-AgeAdj!J$19)/AgeAdj!J$20,IF($C92="SG",('Proj 2018'!N92-AgeAdj!J$23)/AgeAdj!J$24,IF($C92="SF",('Proj 2018'!N92-AgeAdj!J$27)/AgeAdj!J$28,IF($C92="PF",('Proj 2018'!N92-AgeAdj!J$31)/AgeAdj!J$32,IF($C92="C",('Proj 2018'!N92-AgeAdj!J$35)/AgeAdj!J$36,"BAD")))))</f>
        <v>-0.54634158545844391</v>
      </c>
      <c r="O92" s="10">
        <f>IF($C92="PG",('Proj 2018'!O92-AgeAdj!K$19)/AgeAdj!K$20,IF($C92="SG",('Proj 2018'!O92-AgeAdj!K$23)/AgeAdj!K$24,IF($C92="SF",('Proj 2018'!O92-AgeAdj!K$27)/AgeAdj!K$28,IF($C92="PF",('Proj 2018'!O92-AgeAdj!K$31)/AgeAdj!K$32,IF($C92="C",('Proj 2018'!O92-AgeAdj!K$35)/AgeAdj!K$36,"BAD")))))</f>
        <v>-0.41756683813654411</v>
      </c>
      <c r="P92" s="10">
        <f>IF($C92="PG",('Proj 2018'!P92-AgeAdj!L$19)/AgeAdj!L$20,IF($C92="SG",('Proj 2018'!P92-AgeAdj!L$23)/AgeAdj!L$24,IF($C92="SF",('Proj 2018'!P92-AgeAdj!L$27)/AgeAdj!L$28,IF($C92="PF",('Proj 2018'!P92-AgeAdj!L$31)/AgeAdj!L$32,IF($C92="C",('Proj 2018'!P92-AgeAdj!L$35)/AgeAdj!L$36,"BAD")))))</f>
        <v>-1.0911219310507942</v>
      </c>
      <c r="Q92" s="10">
        <f>-IF($C92="PG",('Proj 2018'!Q92-AgeAdj!M$19)/AgeAdj!M$20,IF($C92="SG",('Proj 2018'!Q92-AgeAdj!M$23)/AgeAdj!M$24,IF($C92="SF",('Proj 2018'!Q92-AgeAdj!M$27)/AgeAdj!M$28,IF($C92="PF",('Proj 2018'!Q92-AgeAdj!M$31)/AgeAdj!M$32,IF($C92="C",('Proj 2018'!Q92-AgeAdj!M$35)/AgeAdj!M$36,"BAD")))))</f>
        <v>0.90967006662270566</v>
      </c>
      <c r="R92" s="10">
        <f>IF($C92="PG",('Proj 2018'!R92-AgeAdj!N$19)/AgeAdj!N$20,IF($C92="SG",('Proj 2018'!R92-AgeAdj!N$23)/AgeAdj!N$24,IF($C92="SF",('Proj 2018'!R92-AgeAdj!N$27)/AgeAdj!N$28,IF($C92="PF",('Proj 2018'!R92-AgeAdj!N$31)/AgeAdj!N$32,IF($C92="C",('Proj 2018'!R92-AgeAdj!N$35)/AgeAdj!N$36,"BAD")))))</f>
        <v>-0.71416736339746478</v>
      </c>
      <c r="S92" s="10">
        <f t="shared" si="3"/>
        <v>-3.2605495915251064</v>
      </c>
      <c r="U92" s="10">
        <f>3*'Proj 2018'!$K92/(819)</f>
        <v>0.40634920634920635</v>
      </c>
      <c r="V92" s="10">
        <f t="shared" si="4"/>
        <v>-0.14336208969026035</v>
      </c>
      <c r="W92" s="10">
        <f>(2*'Proj 36 2018'!G92)/24.9</f>
        <v>0.61847389558232935</v>
      </c>
      <c r="X92" s="10">
        <f t="shared" si="5"/>
        <v>0.37367116663187983</v>
      </c>
    </row>
    <row r="93" spans="1:24" x14ac:dyDescent="0.25">
      <c r="A93" s="14" t="s">
        <v>885</v>
      </c>
      <c r="B93" s="14" t="s">
        <v>186</v>
      </c>
      <c r="C93" s="14" t="s">
        <v>73</v>
      </c>
      <c r="D93" s="3">
        <f>VLOOKUP(B93, Table1[[Player]:['#NAME?]], 3, FALSE)+1</f>
        <v>33</v>
      </c>
      <c r="F93" s="10">
        <f>IF($C93="PG",('Proj 2018'!F93-AgeAdj!B$19)/AgeAdj!B$20,IF($C93="SG",('Proj 2018'!F93-AgeAdj!B$23)/AgeAdj!B$24,IF($C93="SF",('Proj 2018'!F93-AgeAdj!B$27)/AgeAdj!B$28,IF($C93="PF",('Proj 2018'!F93-AgeAdj!B$31)/AgeAdj!B$32,IF($C93="C",('Proj 2018'!F93-AgeAdj!B$35)/AgeAdj!B$36,"BAD")))))</f>
        <v>-0.68453618380389536</v>
      </c>
      <c r="G93" s="10">
        <f>IF($C93="PG",('Proj 2018'!G93-AgeAdj!C$19)/AgeAdj!C$20,IF($C93="SG",('Proj 2018'!G93-AgeAdj!C$23)/AgeAdj!C$24,IF($C93="SF",('Proj 2018'!G93-AgeAdj!C$27)/AgeAdj!C$28,IF($C93="PF",('Proj 2018'!G93-AgeAdj!C$31)/AgeAdj!C$32,IF($C93="C",('Proj 2018'!G93-AgeAdj!C$35)/AgeAdj!C$36,"BAD")))))</f>
        <v>-0.70444916511055167</v>
      </c>
      <c r="H93" s="10">
        <f>IF($C93="PG",('Proj 2018'!H93-AgeAdj!D$19)/AgeAdj!D$20,IF($C93="SG",('Proj 2018'!H93-AgeAdj!D$23)/AgeAdj!D$24,IF($C93="SF",('Proj 2018'!H93-AgeAdj!D$27)/AgeAdj!D$28,IF($C93="PF",('Proj 2018'!H93-AgeAdj!D$31)/AgeAdj!D$32,IF($C93="C",('Proj 2018'!H93-AgeAdj!D$35)/AgeAdj!D$36,"BAD")))))</f>
        <v>-7.6866838285287228E-3</v>
      </c>
      <c r="I93" s="10">
        <f>IF($C93="PG",('Proj 2018'!I93-AgeAdj!E$19)/AgeAdj!E$20,IF($C93="SG",('Proj 2018'!I93-AgeAdj!E$23)/AgeAdj!E$24,IF($C93="SF",('Proj 2018'!I93-AgeAdj!E$27)/AgeAdj!E$28,IF($C93="PF",('Proj 2018'!I93-AgeAdj!E$31)/AgeAdj!E$32,IF($C93="C",('Proj 2018'!I93-AgeAdj!E$35)/AgeAdj!E$36,"BAD")))))</f>
        <v>-0.70812537878122872</v>
      </c>
      <c r="J93" s="10">
        <f>IF($C93="PG",('Proj 2018'!J93-AgeAdj!F$19)/AgeAdj!F$20,IF($C93="SG",('Proj 2018'!J93-AgeAdj!F$23)/AgeAdj!F$24,IF($C93="SF",('Proj 2018'!J93-AgeAdj!F$27)/AgeAdj!F$28,IF($C93="PF",('Proj 2018'!J93-AgeAdj!F$31)/AgeAdj!F$32,IF($C93="C",('Proj 2018'!J93-AgeAdj!F$35)/AgeAdj!F$36,"BAD")))))</f>
        <v>-0.83652223145293714</v>
      </c>
      <c r="K93" s="10">
        <f>IF($C93="PG",('Proj 2018'!K93-AgeAdj!G$19)/AgeAdj!G$20,IF($C93="SG",('Proj 2018'!K93-AgeAdj!G$23)/AgeAdj!G$24,IF($C93="SF",('Proj 2018'!K93-AgeAdj!G$27)/AgeAdj!G$28,IF($C93="PF",('Proj 2018'!K93-AgeAdj!G$31)/AgeAdj!G$32,IF($C93="C",('Proj 2018'!K93-AgeAdj!G$35)/AgeAdj!G$36,"BAD")))))</f>
        <v>-0.85219921123591857</v>
      </c>
      <c r="L93" s="17">
        <f>IF($C93="PG",('Proj 2018'!L93-AgeAdj!H$19)/AgeAdj!H$20,IF($C93="SG",('Proj 2018'!L93-AgeAdj!H$23)/AgeAdj!H$24,IF($C93="SF",('Proj 2018'!L93-AgeAdj!H$27)/AgeAdj!H$28,IF($C93="PF",('Proj 2018'!L93-AgeAdj!H$31)/AgeAdj!H$32,IF($C93="C",('Proj 2018'!L93-AgeAdj!H$35)/AgeAdj!H$36,"BAD")))))</f>
        <v>-0.35281697784483201</v>
      </c>
      <c r="M93" s="10">
        <f>IF($C93="PG",('Proj 2018'!M93-AgeAdj!I$19)/AgeAdj!I$20,IF($C93="SG",('Proj 2018'!M93-AgeAdj!I$23)/AgeAdj!I$24,IF($C93="SF",('Proj 2018'!M93-AgeAdj!I$27)/AgeAdj!I$28,IF($C93="PF",('Proj 2018'!M93-AgeAdj!I$31)/AgeAdj!I$32,IF($C93="C",('Proj 2018'!M93-AgeAdj!I$35)/AgeAdj!I$36,"BAD")))))</f>
        <v>-0.31344729000570459</v>
      </c>
      <c r="N93" s="10">
        <f>IF($C93="PG",('Proj 2018'!N93-AgeAdj!J$19)/AgeAdj!J$20,IF($C93="SG",('Proj 2018'!N93-AgeAdj!J$23)/AgeAdj!J$24,IF($C93="SF",('Proj 2018'!N93-AgeAdj!J$27)/AgeAdj!J$28,IF($C93="PF",('Proj 2018'!N93-AgeAdj!J$31)/AgeAdj!J$32,IF($C93="C",('Proj 2018'!N93-AgeAdj!J$35)/AgeAdj!J$36,"BAD")))))</f>
        <v>-0.86368423967801777</v>
      </c>
      <c r="O93" s="10">
        <f>IF($C93="PG",('Proj 2018'!O93-AgeAdj!K$19)/AgeAdj!K$20,IF($C93="SG",('Proj 2018'!O93-AgeAdj!K$23)/AgeAdj!K$24,IF($C93="SF",('Proj 2018'!O93-AgeAdj!K$27)/AgeAdj!K$28,IF($C93="PF",('Proj 2018'!O93-AgeAdj!K$31)/AgeAdj!K$32,IF($C93="C",('Proj 2018'!O93-AgeAdj!K$35)/AgeAdj!K$36,"BAD")))))</f>
        <v>-0.43242019411468302</v>
      </c>
      <c r="P93" s="10">
        <f>IF($C93="PG",('Proj 2018'!P93-AgeAdj!L$19)/AgeAdj!L$20,IF($C93="SG",('Proj 2018'!P93-AgeAdj!L$23)/AgeAdj!L$24,IF($C93="SF",('Proj 2018'!P93-AgeAdj!L$27)/AgeAdj!L$28,IF($C93="PF",('Proj 2018'!P93-AgeAdj!L$31)/AgeAdj!L$32,IF($C93="C",('Proj 2018'!P93-AgeAdj!L$35)/AgeAdj!L$36,"BAD")))))</f>
        <v>0.28492318035460701</v>
      </c>
      <c r="Q93" s="10">
        <f>-IF($C93="PG",('Proj 2018'!Q93-AgeAdj!M$19)/AgeAdj!M$20,IF($C93="SG",('Proj 2018'!Q93-AgeAdj!M$23)/AgeAdj!M$24,IF($C93="SF",('Proj 2018'!Q93-AgeAdj!M$27)/AgeAdj!M$28,IF($C93="PF",('Proj 2018'!Q93-AgeAdj!M$31)/AgeAdj!M$32,IF($C93="C",('Proj 2018'!Q93-AgeAdj!M$35)/AgeAdj!M$36,"BAD")))))</f>
        <v>0.77172272789508922</v>
      </c>
      <c r="R93" s="10">
        <f>IF($C93="PG",('Proj 2018'!R93-AgeAdj!N$19)/AgeAdj!N$20,IF($C93="SG",('Proj 2018'!R93-AgeAdj!N$23)/AgeAdj!N$24,IF($C93="SF",('Proj 2018'!R93-AgeAdj!N$27)/AgeAdj!N$28,IF($C93="PF",('Proj 2018'!R93-AgeAdj!N$31)/AgeAdj!N$32,IF($C93="C",('Proj 2018'!R93-AgeAdj!N$35)/AgeAdj!N$36,"BAD")))))</f>
        <v>-0.76843799510798849</v>
      </c>
      <c r="S93" s="10">
        <f t="shared" si="3"/>
        <v>-2.9880452084478422</v>
      </c>
      <c r="U93" s="10">
        <f>3*'Proj 2018'!$K93/(819)</f>
        <v>0.19743589743589743</v>
      </c>
      <c r="V93" s="10">
        <f t="shared" si="4"/>
        <v>-6.9658736651415545E-2</v>
      </c>
      <c r="W93" s="10">
        <f>(2*'Proj 36 2018'!G93)/24.9</f>
        <v>0.87550200803212863</v>
      </c>
      <c r="X93" s="10">
        <f t="shared" si="5"/>
        <v>-6.7297071269849873E-3</v>
      </c>
    </row>
    <row r="94" spans="1:24" x14ac:dyDescent="0.25">
      <c r="A94" s="13" t="s">
        <v>683</v>
      </c>
      <c r="B94" s="13" t="s">
        <v>187</v>
      </c>
      <c r="C94" s="13" t="s">
        <v>73</v>
      </c>
      <c r="D94" s="3">
        <f>VLOOKUP(B94, Table1[[Player]:['#NAME?]], 3, FALSE)+1</f>
        <v>24</v>
      </c>
      <c r="F94" s="10">
        <f>IF($C94="PG",('Proj 2018'!F94-AgeAdj!B$19)/AgeAdj!B$20,IF($C94="SG",('Proj 2018'!F94-AgeAdj!B$23)/AgeAdj!B$24,IF($C94="SF",('Proj 2018'!F94-AgeAdj!B$27)/AgeAdj!B$28,IF($C94="PF",('Proj 2018'!F94-AgeAdj!B$31)/AgeAdj!B$32,IF($C94="C",('Proj 2018'!F94-AgeAdj!B$35)/AgeAdj!B$36,"BAD")))))</f>
        <v>-0.54082629691871031</v>
      </c>
      <c r="G94" s="10">
        <f>IF($C94="PG",('Proj 2018'!G94-AgeAdj!C$19)/AgeAdj!C$20,IF($C94="SG",('Proj 2018'!G94-AgeAdj!C$23)/AgeAdj!C$24,IF($C94="SF",('Proj 2018'!G94-AgeAdj!C$27)/AgeAdj!C$28,IF($C94="PF",('Proj 2018'!G94-AgeAdj!C$31)/AgeAdj!C$32,IF($C94="C",('Proj 2018'!G94-AgeAdj!C$35)/AgeAdj!C$36,"BAD")))))</f>
        <v>-0.47930365722755852</v>
      </c>
      <c r="H94" s="10">
        <f>IF($C94="PG",('Proj 2018'!H94-AgeAdj!D$19)/AgeAdj!D$20,IF($C94="SG",('Proj 2018'!H94-AgeAdj!D$23)/AgeAdj!D$24,IF($C94="SF",('Proj 2018'!H94-AgeAdj!D$27)/AgeAdj!D$28,IF($C94="PF",('Proj 2018'!H94-AgeAdj!D$31)/AgeAdj!D$32,IF($C94="C",('Proj 2018'!H94-AgeAdj!D$35)/AgeAdj!D$36,"BAD")))))</f>
        <v>-0.62623865308863713</v>
      </c>
      <c r="I94" s="10">
        <f>IF($C94="PG",('Proj 2018'!I94-AgeAdj!E$19)/AgeAdj!E$20,IF($C94="SG",('Proj 2018'!I94-AgeAdj!E$23)/AgeAdj!E$24,IF($C94="SF",('Proj 2018'!I94-AgeAdj!E$27)/AgeAdj!E$28,IF($C94="PF",('Proj 2018'!I94-AgeAdj!E$31)/AgeAdj!E$32,IF($C94="C",('Proj 2018'!I94-AgeAdj!E$35)/AgeAdj!E$36,"BAD")))))</f>
        <v>-2.1221209267784716E-2</v>
      </c>
      <c r="J94" s="10">
        <f>IF($C94="PG",('Proj 2018'!J94-AgeAdj!F$19)/AgeAdj!F$20,IF($C94="SG",('Proj 2018'!J94-AgeAdj!F$23)/AgeAdj!F$24,IF($C94="SF",('Proj 2018'!J94-AgeAdj!F$27)/AgeAdj!F$28,IF($C94="PF",('Proj 2018'!J94-AgeAdj!F$31)/AgeAdj!F$32,IF($C94="C",('Proj 2018'!J94-AgeAdj!F$35)/AgeAdj!F$36,"BAD")))))</f>
        <v>-0.49242434476050029</v>
      </c>
      <c r="K94" s="10">
        <f>IF($C94="PG",('Proj 2018'!K94-AgeAdj!G$19)/AgeAdj!G$20,IF($C94="SG",('Proj 2018'!K94-AgeAdj!G$23)/AgeAdj!G$24,IF($C94="SF",('Proj 2018'!K94-AgeAdj!G$27)/AgeAdj!G$28,IF($C94="PF",('Proj 2018'!K94-AgeAdj!G$31)/AgeAdj!G$32,IF($C94="C",('Proj 2018'!K94-AgeAdj!G$35)/AgeAdj!G$36,"BAD")))))</f>
        <v>-0.49991226105124004</v>
      </c>
      <c r="L94" s="17">
        <f>IF($C94="PG",('Proj 2018'!L94-AgeAdj!H$19)/AgeAdj!H$20,IF($C94="SG",('Proj 2018'!L94-AgeAdj!H$23)/AgeAdj!H$24,IF($C94="SF",('Proj 2018'!L94-AgeAdj!H$27)/AgeAdj!H$28,IF($C94="PF",('Proj 2018'!L94-AgeAdj!H$31)/AgeAdj!H$32,IF($C94="C",('Proj 2018'!L94-AgeAdj!H$35)/AgeAdj!H$36,"BAD")))))</f>
        <v>0.37267247876250981</v>
      </c>
      <c r="M94" s="10">
        <f>IF($C94="PG",('Proj 2018'!M94-AgeAdj!I$19)/AgeAdj!I$20,IF($C94="SG",('Proj 2018'!M94-AgeAdj!I$23)/AgeAdj!I$24,IF($C94="SF",('Proj 2018'!M94-AgeAdj!I$27)/AgeAdj!I$28,IF($C94="PF",('Proj 2018'!M94-AgeAdj!I$31)/AgeAdj!I$32,IF($C94="C",('Proj 2018'!M94-AgeAdj!I$35)/AgeAdj!I$36,"BAD")))))</f>
        <v>-0.56717355086864285</v>
      </c>
      <c r="N94" s="10">
        <f>IF($C94="PG",('Proj 2018'!N94-AgeAdj!J$19)/AgeAdj!J$20,IF($C94="SG",('Proj 2018'!N94-AgeAdj!J$23)/AgeAdj!J$24,IF($C94="SF",('Proj 2018'!N94-AgeAdj!J$27)/AgeAdj!J$28,IF($C94="PF",('Proj 2018'!N94-AgeAdj!J$31)/AgeAdj!J$32,IF($C94="C",('Proj 2018'!N94-AgeAdj!J$35)/AgeAdj!J$36,"BAD")))))</f>
        <v>-0.50062727243801286</v>
      </c>
      <c r="O94" s="10">
        <f>IF($C94="PG",('Proj 2018'!O94-AgeAdj!K$19)/AgeAdj!K$20,IF($C94="SG",('Proj 2018'!O94-AgeAdj!K$23)/AgeAdj!K$24,IF($C94="SF",('Proj 2018'!O94-AgeAdj!K$27)/AgeAdj!K$28,IF($C94="PF",('Proj 2018'!O94-AgeAdj!K$31)/AgeAdj!K$32,IF($C94="C",('Proj 2018'!O94-AgeAdj!K$35)/AgeAdj!K$36,"BAD")))))</f>
        <v>-0.36310747499640622</v>
      </c>
      <c r="P94" s="10">
        <f>IF($C94="PG",('Proj 2018'!P94-AgeAdj!L$19)/AgeAdj!L$20,IF($C94="SG",('Proj 2018'!P94-AgeAdj!L$23)/AgeAdj!L$24,IF($C94="SF",('Proj 2018'!P94-AgeAdj!L$27)/AgeAdj!L$28,IF($C94="PF",('Proj 2018'!P94-AgeAdj!L$31)/AgeAdj!L$32,IF($C94="C",('Proj 2018'!P94-AgeAdj!L$35)/AgeAdj!L$36,"BAD")))))</f>
        <v>-0.19093823233556487</v>
      </c>
      <c r="Q94" s="10">
        <f>-IF($C94="PG",('Proj 2018'!Q94-AgeAdj!M$19)/AgeAdj!M$20,IF($C94="SG",('Proj 2018'!Q94-AgeAdj!M$23)/AgeAdj!M$24,IF($C94="SF",('Proj 2018'!Q94-AgeAdj!M$27)/AgeAdj!M$28,IF($C94="PF",('Proj 2018'!Q94-AgeAdj!M$31)/AgeAdj!M$32,IF($C94="C",('Proj 2018'!Q94-AgeAdj!M$35)/AgeAdj!M$36,"BAD")))))</f>
        <v>0.51919085004426979</v>
      </c>
      <c r="R94" s="10">
        <f>IF($C94="PG",('Proj 2018'!R94-AgeAdj!N$19)/AgeAdj!N$20,IF($C94="SG",('Proj 2018'!R94-AgeAdj!N$23)/AgeAdj!N$24,IF($C94="SF",('Proj 2018'!R94-AgeAdj!N$27)/AgeAdj!N$28,IF($C94="PF",('Proj 2018'!R94-AgeAdj!N$31)/AgeAdj!N$32,IF($C94="C",('Proj 2018'!R94-AgeAdj!N$35)/AgeAdj!N$36,"BAD")))))</f>
        <v>-0.48319116412193636</v>
      </c>
      <c r="S94" s="10">
        <f t="shared" si="3"/>
        <v>-2.2234591002865409</v>
      </c>
      <c r="U94" s="10">
        <f>3*'Proj 2018'!$K94/(819)</f>
        <v>0.42857142857142855</v>
      </c>
      <c r="V94" s="10">
        <f t="shared" si="4"/>
        <v>0.15971677661250419</v>
      </c>
      <c r="W94" s="10">
        <f>(2*'Proj 36 2018'!G94)/24.9</f>
        <v>0.94779116465863467</v>
      </c>
      <c r="X94" s="10">
        <f t="shared" si="5"/>
        <v>-0.59354346236513411</v>
      </c>
    </row>
    <row r="95" spans="1:24" x14ac:dyDescent="0.25">
      <c r="A95" s="14" t="s">
        <v>685</v>
      </c>
      <c r="B95" s="14" t="s">
        <v>188</v>
      </c>
      <c r="C95" s="14" t="s">
        <v>27</v>
      </c>
      <c r="D95" s="3">
        <f>VLOOKUP(B95, Table1[[Player]:['#NAME?]], 3, FALSE)+1</f>
        <v>24</v>
      </c>
      <c r="F95" s="10">
        <f>IF($C95="PG",('Proj 2018'!F95-AgeAdj!B$19)/AgeAdj!B$20,IF($C95="SG",('Proj 2018'!F95-AgeAdj!B$23)/AgeAdj!B$24,IF($C95="SF",('Proj 2018'!F95-AgeAdj!B$27)/AgeAdj!B$28,IF($C95="PF",('Proj 2018'!F95-AgeAdj!B$31)/AgeAdj!B$32,IF($C95="C",('Proj 2018'!F95-AgeAdj!B$35)/AgeAdj!B$36,"BAD")))))</f>
        <v>-1.2734989270479662</v>
      </c>
      <c r="G95" s="10">
        <f>IF($C95="PG",('Proj 2018'!G95-AgeAdj!C$19)/AgeAdj!C$20,IF($C95="SG",('Proj 2018'!G95-AgeAdj!C$23)/AgeAdj!C$24,IF($C95="SF",('Proj 2018'!G95-AgeAdj!C$27)/AgeAdj!C$28,IF($C95="PF",('Proj 2018'!G95-AgeAdj!C$31)/AgeAdj!C$32,IF($C95="C",('Proj 2018'!G95-AgeAdj!C$35)/AgeAdj!C$36,"BAD")))))</f>
        <v>-1.1673090472171097</v>
      </c>
      <c r="H95" s="10">
        <f>IF($C95="PG",('Proj 2018'!H95-AgeAdj!D$19)/AgeAdj!D$20,IF($C95="SG",('Proj 2018'!H95-AgeAdj!D$23)/AgeAdj!D$24,IF($C95="SF",('Proj 2018'!H95-AgeAdj!D$27)/AgeAdj!D$28,IF($C95="PF",('Proj 2018'!H95-AgeAdj!D$31)/AgeAdj!D$32,IF($C95="C",('Proj 2018'!H95-AgeAdj!D$35)/AgeAdj!D$36,"BAD")))))</f>
        <v>-1.6478865049002214</v>
      </c>
      <c r="I95" s="10">
        <f>IF($C95="PG",('Proj 2018'!I95-AgeAdj!E$19)/AgeAdj!E$20,IF($C95="SG",('Proj 2018'!I95-AgeAdj!E$23)/AgeAdj!E$24,IF($C95="SF",('Proj 2018'!I95-AgeAdj!E$27)/AgeAdj!E$28,IF($C95="PF",('Proj 2018'!I95-AgeAdj!E$31)/AgeAdj!E$32,IF($C95="C",('Proj 2018'!I95-AgeAdj!E$35)/AgeAdj!E$36,"BAD")))))</f>
        <v>-0.52877503456021113</v>
      </c>
      <c r="J95" s="10">
        <f>IF($C95="PG",('Proj 2018'!J95-AgeAdj!F$19)/AgeAdj!F$20,IF($C95="SG",('Proj 2018'!J95-AgeAdj!F$23)/AgeAdj!F$24,IF($C95="SF",('Proj 2018'!J95-AgeAdj!F$27)/AgeAdj!F$28,IF($C95="PF",('Proj 2018'!J95-AgeAdj!F$31)/AgeAdj!F$32,IF($C95="C",('Proj 2018'!J95-AgeAdj!F$35)/AgeAdj!F$36,"BAD")))))</f>
        <v>-0.96153395473429881</v>
      </c>
      <c r="K95" s="10">
        <f>IF($C95="PG",('Proj 2018'!K95-AgeAdj!G$19)/AgeAdj!G$20,IF($C95="SG",('Proj 2018'!K95-AgeAdj!G$23)/AgeAdj!G$24,IF($C95="SF",('Proj 2018'!K95-AgeAdj!G$27)/AgeAdj!G$28,IF($C95="PF",('Proj 2018'!K95-AgeAdj!G$31)/AgeAdj!G$32,IF($C95="C",('Proj 2018'!K95-AgeAdj!G$35)/AgeAdj!G$36,"BAD")))))</f>
        <v>-1.0204973792093355</v>
      </c>
      <c r="L95" s="17">
        <f>IF($C95="PG",('Proj 2018'!L95-AgeAdj!H$19)/AgeAdj!H$20,IF($C95="SG",('Proj 2018'!L95-AgeAdj!H$23)/AgeAdj!H$24,IF($C95="SF",('Proj 2018'!L95-AgeAdj!H$27)/AgeAdj!H$28,IF($C95="PF",('Proj 2018'!L95-AgeAdj!H$31)/AgeAdj!H$32,IF($C95="C",('Proj 2018'!L95-AgeAdj!H$35)/AgeAdj!H$36,"BAD")))))</f>
        <v>0.10596868586374245</v>
      </c>
      <c r="M95" s="10">
        <f>IF($C95="PG",('Proj 2018'!M95-AgeAdj!I$19)/AgeAdj!I$20,IF($C95="SG",('Proj 2018'!M95-AgeAdj!I$23)/AgeAdj!I$24,IF($C95="SF",('Proj 2018'!M95-AgeAdj!I$27)/AgeAdj!I$28,IF($C95="PF",('Proj 2018'!M95-AgeAdj!I$31)/AgeAdj!I$32,IF($C95="C",('Proj 2018'!M95-AgeAdj!I$35)/AgeAdj!I$36,"BAD")))))</f>
        <v>-1.3086515371613658</v>
      </c>
      <c r="N95" s="10">
        <f>IF($C95="PG",('Proj 2018'!N95-AgeAdj!J$19)/AgeAdj!J$20,IF($C95="SG",('Proj 2018'!N95-AgeAdj!J$23)/AgeAdj!J$24,IF($C95="SF",('Proj 2018'!N95-AgeAdj!J$27)/AgeAdj!J$28,IF($C95="PF",('Proj 2018'!N95-AgeAdj!J$31)/AgeAdj!J$32,IF($C95="C",('Proj 2018'!N95-AgeAdj!J$35)/AgeAdj!J$36,"BAD")))))</f>
        <v>-0.69423136455302858</v>
      </c>
      <c r="O95" s="10">
        <f>IF($C95="PG",('Proj 2018'!O95-AgeAdj!K$19)/AgeAdj!K$20,IF($C95="SG",('Proj 2018'!O95-AgeAdj!K$23)/AgeAdj!K$24,IF($C95="SF",('Proj 2018'!O95-AgeAdj!K$27)/AgeAdj!K$28,IF($C95="PF",('Proj 2018'!O95-AgeAdj!K$31)/AgeAdj!K$32,IF($C95="C",('Proj 2018'!O95-AgeAdj!K$35)/AgeAdj!K$36,"BAD")))))</f>
        <v>-0.57395396049159386</v>
      </c>
      <c r="P95" s="10">
        <f>IF($C95="PG",('Proj 2018'!P95-AgeAdj!L$19)/AgeAdj!L$20,IF($C95="SG",('Proj 2018'!P95-AgeAdj!L$23)/AgeAdj!L$24,IF($C95="SF",('Proj 2018'!P95-AgeAdj!L$27)/AgeAdj!L$28,IF($C95="PF",('Proj 2018'!P95-AgeAdj!L$31)/AgeAdj!L$32,IF($C95="C",('Proj 2018'!P95-AgeAdj!L$35)/AgeAdj!L$36,"BAD")))))</f>
        <v>-0.80554806805471812</v>
      </c>
      <c r="Q95" s="10">
        <f>-IF($C95="PG",('Proj 2018'!Q95-AgeAdj!M$19)/AgeAdj!M$20,IF($C95="SG",('Proj 2018'!Q95-AgeAdj!M$23)/AgeAdj!M$24,IF($C95="SF",('Proj 2018'!Q95-AgeAdj!M$27)/AgeAdj!M$28,IF($C95="PF",('Proj 2018'!Q95-AgeAdj!M$31)/AgeAdj!M$32,IF($C95="C",('Proj 2018'!Q95-AgeAdj!M$35)/AgeAdj!M$36,"BAD")))))</f>
        <v>1.1370785918709208</v>
      </c>
      <c r="R95" s="10">
        <f>IF($C95="PG",('Proj 2018'!R95-AgeAdj!N$19)/AgeAdj!N$20,IF($C95="SG",('Proj 2018'!R95-AgeAdj!N$23)/AgeAdj!N$24,IF($C95="SF",('Proj 2018'!R95-AgeAdj!N$27)/AgeAdj!N$28,IF($C95="PF",('Proj 2018'!R95-AgeAdj!N$31)/AgeAdj!N$32,IF($C95="C",('Proj 2018'!R95-AgeAdj!N$35)/AgeAdj!N$36,"BAD")))))</f>
        <v>-1.2256679456482598</v>
      </c>
      <c r="S95" s="10">
        <f t="shared" si="3"/>
        <v>-5.8646114413297186</v>
      </c>
      <c r="U95" s="10">
        <f>3*'Proj 2018'!$K95/(819)</f>
        <v>0.12486772486772486</v>
      </c>
      <c r="V95" s="10">
        <f t="shared" si="4"/>
        <v>1.3232068711028156E-2</v>
      </c>
      <c r="W95" s="10">
        <f>(2*'Proj 36 2018'!G95)/24.9</f>
        <v>0.58634538152610449</v>
      </c>
      <c r="X95" s="10">
        <f t="shared" si="5"/>
        <v>-0.9662306414274392</v>
      </c>
    </row>
    <row r="96" spans="1:24" x14ac:dyDescent="0.25">
      <c r="A96" s="13" t="s">
        <v>889</v>
      </c>
      <c r="B96" s="13" t="s">
        <v>189</v>
      </c>
      <c r="C96" s="13" t="s">
        <v>31</v>
      </c>
      <c r="D96" s="3">
        <f>VLOOKUP(B96, Table1[[Player]:['#NAME?]], 3, FALSE)+1</f>
        <v>25</v>
      </c>
      <c r="F96" s="10">
        <f>IF($C96="PG",('Proj 2018'!F96-AgeAdj!B$19)/AgeAdj!B$20,IF($C96="SG",('Proj 2018'!F96-AgeAdj!B$23)/AgeAdj!B$24,IF($C96="SF",('Proj 2018'!F96-AgeAdj!B$27)/AgeAdj!B$28,IF($C96="PF",('Proj 2018'!F96-AgeAdj!B$31)/AgeAdj!B$32,IF($C96="C",('Proj 2018'!F96-AgeAdj!B$35)/AgeAdj!B$36,"BAD")))))</f>
        <v>0.98149815614945746</v>
      </c>
      <c r="G96" s="10">
        <f>IF($C96="PG",('Proj 2018'!G96-AgeAdj!C$19)/AgeAdj!C$20,IF($C96="SG",('Proj 2018'!G96-AgeAdj!C$23)/AgeAdj!C$24,IF($C96="SF",('Proj 2018'!G96-AgeAdj!C$27)/AgeAdj!C$28,IF($C96="PF",('Proj 2018'!G96-AgeAdj!C$31)/AgeAdj!C$32,IF($C96="C",('Proj 2018'!G96-AgeAdj!C$35)/AgeAdj!C$36,"BAD")))))</f>
        <v>1.013144670645479</v>
      </c>
      <c r="H96" s="10">
        <f>IF($C96="PG",('Proj 2018'!H96-AgeAdj!D$19)/AgeAdj!D$20,IF($C96="SG",('Proj 2018'!H96-AgeAdj!D$23)/AgeAdj!D$24,IF($C96="SF",('Proj 2018'!H96-AgeAdj!D$27)/AgeAdj!D$28,IF($C96="PF",('Proj 2018'!H96-AgeAdj!D$31)/AgeAdj!D$32,IF($C96="C",('Proj 2018'!H96-AgeAdj!D$35)/AgeAdj!D$36,"BAD")))))</f>
        <v>0.34257231907154728</v>
      </c>
      <c r="I96" s="10">
        <f>IF($C96="PG",('Proj 2018'!I96-AgeAdj!E$19)/AgeAdj!E$20,IF($C96="SG",('Proj 2018'!I96-AgeAdj!E$23)/AgeAdj!E$24,IF($C96="SF",('Proj 2018'!I96-AgeAdj!E$27)/AgeAdj!E$28,IF($C96="PF",('Proj 2018'!I96-AgeAdj!E$31)/AgeAdj!E$32,IF($C96="C",('Proj 2018'!I96-AgeAdj!E$35)/AgeAdj!E$36,"BAD")))))</f>
        <v>0.66092126177257349</v>
      </c>
      <c r="J96" s="10">
        <f>IF($C96="PG",('Proj 2018'!J96-AgeAdj!F$19)/AgeAdj!F$20,IF($C96="SG",('Proj 2018'!J96-AgeAdj!F$23)/AgeAdj!F$24,IF($C96="SF",('Proj 2018'!J96-AgeAdj!F$27)/AgeAdj!F$28,IF($C96="PF",('Proj 2018'!J96-AgeAdj!F$31)/AgeAdj!F$32,IF($C96="C",('Proj 2018'!J96-AgeAdj!F$35)/AgeAdj!F$36,"BAD")))))</f>
        <v>1.273261280641458</v>
      </c>
      <c r="K96" s="10">
        <f>IF($C96="PG",('Proj 2018'!K96-AgeAdj!G$19)/AgeAdj!G$20,IF($C96="SG",('Proj 2018'!K96-AgeAdj!G$23)/AgeAdj!G$24,IF($C96="SF",('Proj 2018'!K96-AgeAdj!G$27)/AgeAdj!G$28,IF($C96="PF",('Proj 2018'!K96-AgeAdj!G$31)/AgeAdj!G$32,IF($C96="C",('Proj 2018'!K96-AgeAdj!G$35)/AgeAdj!G$36,"BAD")))))</f>
        <v>1.3581799156668772</v>
      </c>
      <c r="L96" s="17">
        <f>IF($C96="PG",('Proj 2018'!L96-AgeAdj!H$19)/AgeAdj!H$20,IF($C96="SG",('Proj 2018'!L96-AgeAdj!H$23)/AgeAdj!H$24,IF($C96="SF",('Proj 2018'!L96-AgeAdj!H$27)/AgeAdj!H$28,IF($C96="PF",('Proj 2018'!L96-AgeAdj!H$31)/AgeAdj!H$32,IF($C96="C",('Proj 2018'!L96-AgeAdj!H$35)/AgeAdj!H$36,"BAD")))))</f>
        <v>4.7929402963838103E-2</v>
      </c>
      <c r="M96" s="10">
        <f>IF($C96="PG",('Proj 2018'!M96-AgeAdj!I$19)/AgeAdj!I$20,IF($C96="SG",('Proj 2018'!M96-AgeAdj!I$23)/AgeAdj!I$24,IF($C96="SF",('Proj 2018'!M96-AgeAdj!I$27)/AgeAdj!I$28,IF($C96="PF",('Proj 2018'!M96-AgeAdj!I$31)/AgeAdj!I$32,IF($C96="C",('Proj 2018'!M96-AgeAdj!I$35)/AgeAdj!I$36,"BAD")))))</f>
        <v>0.24275574338998784</v>
      </c>
      <c r="N96" s="10">
        <f>IF($C96="PG",('Proj 2018'!N96-AgeAdj!J$19)/AgeAdj!J$20,IF($C96="SG",('Proj 2018'!N96-AgeAdj!J$23)/AgeAdj!J$24,IF($C96="SF",('Proj 2018'!N96-AgeAdj!J$27)/AgeAdj!J$28,IF($C96="PF",('Proj 2018'!N96-AgeAdj!J$31)/AgeAdj!J$32,IF($C96="C",('Proj 2018'!N96-AgeAdj!J$35)/AgeAdj!J$36,"BAD")))))</f>
        <v>0.82725034053007129</v>
      </c>
      <c r="O96" s="10">
        <f>IF($C96="PG",('Proj 2018'!O96-AgeAdj!K$19)/AgeAdj!K$20,IF($C96="SG",('Proj 2018'!O96-AgeAdj!K$23)/AgeAdj!K$24,IF($C96="SF",('Proj 2018'!O96-AgeAdj!K$27)/AgeAdj!K$28,IF($C96="PF",('Proj 2018'!O96-AgeAdj!K$31)/AgeAdj!K$32,IF($C96="C",('Proj 2018'!O96-AgeAdj!K$35)/AgeAdj!K$36,"BAD")))))</f>
        <v>0.68628802795810007</v>
      </c>
      <c r="P96" s="10">
        <f>IF($C96="PG",('Proj 2018'!P96-AgeAdj!L$19)/AgeAdj!L$20,IF($C96="SG",('Proj 2018'!P96-AgeAdj!L$23)/AgeAdj!L$24,IF($C96="SF",('Proj 2018'!P96-AgeAdj!L$27)/AgeAdj!L$28,IF($C96="PF",('Proj 2018'!P96-AgeAdj!L$31)/AgeAdj!L$32,IF($C96="C",('Proj 2018'!P96-AgeAdj!L$35)/AgeAdj!L$36,"BAD")))))</f>
        <v>-0.96239130798281969</v>
      </c>
      <c r="Q96" s="10">
        <f>-IF($C96="PG",('Proj 2018'!Q96-AgeAdj!M$19)/AgeAdj!M$20,IF($C96="SG",('Proj 2018'!Q96-AgeAdj!M$23)/AgeAdj!M$24,IF($C96="SF",('Proj 2018'!Q96-AgeAdj!M$27)/AgeAdj!M$28,IF($C96="PF",('Proj 2018'!Q96-AgeAdj!M$31)/AgeAdj!M$32,IF($C96="C",('Proj 2018'!Q96-AgeAdj!M$35)/AgeAdj!M$36,"BAD")))))</f>
        <v>-1.3893762309190434</v>
      </c>
      <c r="R96" s="10">
        <f>IF($C96="PG",('Proj 2018'!R96-AgeAdj!N$19)/AgeAdj!N$20,IF($C96="SG",('Proj 2018'!R96-AgeAdj!N$23)/AgeAdj!N$24,IF($C96="SF",('Proj 2018'!R96-AgeAdj!N$27)/AgeAdj!N$28,IF($C96="PF",('Proj 2018'!R96-AgeAdj!N$31)/AgeAdj!N$32,IF($C96="C",('Proj 2018'!R96-AgeAdj!N$35)/AgeAdj!N$36,"BAD")))))</f>
        <v>1.0653955360874459</v>
      </c>
      <c r="S96" s="10">
        <f t="shared" si="3"/>
        <v>2.5117565250101856</v>
      </c>
      <c r="U96" s="10">
        <f>3*'Proj 2018'!$K96/(819)</f>
        <v>1.098901098901099</v>
      </c>
      <c r="V96" s="10">
        <f t="shared" si="4"/>
        <v>5.2669673586635282E-2</v>
      </c>
      <c r="W96" s="10">
        <f>(2*'Proj 36 2018'!G96)/24.9</f>
        <v>1.2048192771084338</v>
      </c>
      <c r="X96" s="10">
        <f t="shared" si="5"/>
        <v>0.41273773382114132</v>
      </c>
    </row>
    <row r="97" spans="1:24" x14ac:dyDescent="0.25">
      <c r="A97" s="13" t="s">
        <v>1018</v>
      </c>
      <c r="B97" s="13" t="s">
        <v>191</v>
      </c>
      <c r="C97" s="13" t="s">
        <v>73</v>
      </c>
      <c r="D97" s="3">
        <f>VLOOKUP(B97, Table1[[Player]:['#NAME?]], 3, FALSE)+1</f>
        <v>27</v>
      </c>
      <c r="F97" s="10">
        <f>IF($C97="PG",('Proj 2018'!F97-AgeAdj!B$19)/AgeAdj!B$20,IF($C97="SG",('Proj 2018'!F97-AgeAdj!B$23)/AgeAdj!B$24,IF($C97="SF",('Proj 2018'!F97-AgeAdj!B$27)/AgeAdj!B$28,IF($C97="PF",('Proj 2018'!F97-AgeAdj!B$31)/AgeAdj!B$32,IF($C97="C",('Proj 2018'!F97-AgeAdj!B$35)/AgeAdj!B$36,"BAD")))))</f>
        <v>-0.98975366999812353</v>
      </c>
      <c r="G97" s="10">
        <f>IF($C97="PG",('Proj 2018'!G97-AgeAdj!C$19)/AgeAdj!C$20,IF($C97="SG",('Proj 2018'!G97-AgeAdj!C$23)/AgeAdj!C$24,IF($C97="SF",('Proj 2018'!G97-AgeAdj!C$27)/AgeAdj!C$28,IF($C97="PF",('Proj 2018'!G97-AgeAdj!C$31)/AgeAdj!C$32,IF($C97="C",('Proj 2018'!G97-AgeAdj!C$35)/AgeAdj!C$36,"BAD")))))</f>
        <v>-0.9767847785360082</v>
      </c>
      <c r="H97" s="10">
        <f>IF($C97="PG",('Proj 2018'!H97-AgeAdj!D$19)/AgeAdj!D$20,IF($C97="SG",('Proj 2018'!H97-AgeAdj!D$23)/AgeAdj!D$24,IF($C97="SF",('Proj 2018'!H97-AgeAdj!D$27)/AgeAdj!D$28,IF($C97="PF",('Proj 2018'!H97-AgeAdj!D$31)/AgeAdj!D$32,IF($C97="C",('Proj 2018'!H97-AgeAdj!D$35)/AgeAdj!D$36,"BAD")))))</f>
        <v>-0.70355764924615083</v>
      </c>
      <c r="I97" s="10">
        <f>IF($C97="PG",('Proj 2018'!I97-AgeAdj!E$19)/AgeAdj!E$20,IF($C97="SG",('Proj 2018'!I97-AgeAdj!E$23)/AgeAdj!E$24,IF($C97="SF",('Proj 2018'!I97-AgeAdj!E$27)/AgeAdj!E$28,IF($C97="PF",('Proj 2018'!I97-AgeAdj!E$31)/AgeAdj!E$32,IF($C97="C",('Proj 2018'!I97-AgeAdj!E$35)/AgeAdj!E$36,"BAD")))))</f>
        <v>-0.84003950130024652</v>
      </c>
      <c r="J97" s="10">
        <f>IF($C97="PG",('Proj 2018'!J97-AgeAdj!F$19)/AgeAdj!F$20,IF($C97="SG",('Proj 2018'!J97-AgeAdj!F$23)/AgeAdj!F$24,IF($C97="SF",('Proj 2018'!J97-AgeAdj!F$27)/AgeAdj!F$28,IF($C97="PF",('Proj 2018'!J97-AgeAdj!F$31)/AgeAdj!F$32,IF($C97="C",('Proj 2018'!J97-AgeAdj!F$35)/AgeAdj!F$36,"BAD")))))</f>
        <v>-0.62610188174230574</v>
      </c>
      <c r="K97" s="10">
        <f>IF($C97="PG",('Proj 2018'!K97-AgeAdj!G$19)/AgeAdj!G$20,IF($C97="SG",('Proj 2018'!K97-AgeAdj!G$23)/AgeAdj!G$24,IF($C97="SF",('Proj 2018'!K97-AgeAdj!G$27)/AgeAdj!G$28,IF($C97="PF",('Proj 2018'!K97-AgeAdj!G$31)/AgeAdj!G$32,IF($C97="C",('Proj 2018'!K97-AgeAdj!G$35)/AgeAdj!G$36,"BAD")))))</f>
        <v>-0.60878065294666373</v>
      </c>
      <c r="L97" s="17">
        <f>IF($C97="PG",('Proj 2018'!L97-AgeAdj!H$19)/AgeAdj!H$20,IF($C97="SG",('Proj 2018'!L97-AgeAdj!H$23)/AgeAdj!H$24,IF($C97="SF",('Proj 2018'!L97-AgeAdj!H$27)/AgeAdj!H$28,IF($C97="PF",('Proj 2018'!L97-AgeAdj!H$31)/AgeAdj!H$32,IF($C97="C",('Proj 2018'!L97-AgeAdj!H$35)/AgeAdj!H$36,"BAD")))))</f>
        <v>-0.6575225496199163</v>
      </c>
      <c r="M97" s="10">
        <f>IF($C97="PG",('Proj 2018'!M97-AgeAdj!I$19)/AgeAdj!I$20,IF($C97="SG",('Proj 2018'!M97-AgeAdj!I$23)/AgeAdj!I$24,IF($C97="SF",('Proj 2018'!M97-AgeAdj!I$27)/AgeAdj!I$28,IF($C97="PF",('Proj 2018'!M97-AgeAdj!I$31)/AgeAdj!I$32,IF($C97="C",('Proj 2018'!M97-AgeAdj!I$35)/AgeAdj!I$36,"BAD")))))</f>
        <v>-0.63971991577813403</v>
      </c>
      <c r="N97" s="10">
        <f>IF($C97="PG",('Proj 2018'!N97-AgeAdj!J$19)/AgeAdj!J$20,IF($C97="SG",('Proj 2018'!N97-AgeAdj!J$23)/AgeAdj!J$24,IF($C97="SF",('Proj 2018'!N97-AgeAdj!J$27)/AgeAdj!J$28,IF($C97="PF",('Proj 2018'!N97-AgeAdj!J$31)/AgeAdj!J$32,IF($C97="C",('Proj 2018'!N97-AgeAdj!J$35)/AgeAdj!J$36,"BAD")))))</f>
        <v>-0.34072951934282381</v>
      </c>
      <c r="O97" s="10">
        <f>IF($C97="PG",('Proj 2018'!O97-AgeAdj!K$19)/AgeAdj!K$20,IF($C97="SG",('Proj 2018'!O97-AgeAdj!K$23)/AgeAdj!K$24,IF($C97="SF",('Proj 2018'!O97-AgeAdj!K$27)/AgeAdj!K$28,IF($C97="PF",('Proj 2018'!O97-AgeAdj!K$31)/AgeAdj!K$32,IF($C97="C",('Proj 2018'!O97-AgeAdj!K$35)/AgeAdj!K$36,"BAD")))))</f>
        <v>-0.76426670550972031</v>
      </c>
      <c r="P97" s="10">
        <f>IF($C97="PG",('Proj 2018'!P97-AgeAdj!L$19)/AgeAdj!L$20,IF($C97="SG",('Proj 2018'!P97-AgeAdj!L$23)/AgeAdj!L$24,IF($C97="SF",('Proj 2018'!P97-AgeAdj!L$27)/AgeAdj!L$28,IF($C97="PF",('Proj 2018'!P97-AgeAdj!L$31)/AgeAdj!L$32,IF($C97="C",('Proj 2018'!P97-AgeAdj!L$35)/AgeAdj!L$36,"BAD")))))</f>
        <v>-0.93328203613223304</v>
      </c>
      <c r="Q97" s="10">
        <f>-IF($C97="PG",('Proj 2018'!Q97-AgeAdj!M$19)/AgeAdj!M$20,IF($C97="SG",('Proj 2018'!Q97-AgeAdj!M$23)/AgeAdj!M$24,IF($C97="SF",('Proj 2018'!Q97-AgeAdj!M$27)/AgeAdj!M$28,IF($C97="PF",('Proj 2018'!Q97-AgeAdj!M$31)/AgeAdj!M$32,IF($C97="C",('Proj 2018'!Q97-AgeAdj!M$35)/AgeAdj!M$36,"BAD")))))</f>
        <v>0.6704772284802446</v>
      </c>
      <c r="R97" s="10">
        <f>IF($C97="PG",('Proj 2018'!R97-AgeAdj!N$19)/AgeAdj!N$20,IF($C97="SG",('Proj 2018'!R97-AgeAdj!N$23)/AgeAdj!N$24,IF($C97="SF",('Proj 2018'!R97-AgeAdj!N$27)/AgeAdj!N$28,IF($C97="PF",('Proj 2018'!R97-AgeAdj!N$31)/AgeAdj!N$32,IF($C97="C",('Proj 2018'!R97-AgeAdj!N$35)/AgeAdj!N$36,"BAD")))))</f>
        <v>-0.91050871941309541</v>
      </c>
      <c r="S97" s="10">
        <f t="shared" si="3"/>
        <v>-5.2313919841703784</v>
      </c>
      <c r="U97" s="10">
        <f>3*'Proj 2018'!$K97/(819)</f>
        <v>0.35714285714285715</v>
      </c>
      <c r="V97" s="10">
        <f t="shared" si="4"/>
        <v>-0.23482948200711296</v>
      </c>
      <c r="W97" s="10">
        <f>(2*'Proj 36 2018'!G97)/24.9</f>
        <v>0.76305220883534142</v>
      </c>
      <c r="X97" s="10">
        <f t="shared" si="5"/>
        <v>-0.53685121830027582</v>
      </c>
    </row>
    <row r="98" spans="1:24" x14ac:dyDescent="0.25">
      <c r="A98" s="14" t="s">
        <v>671</v>
      </c>
      <c r="B98" s="14" t="s">
        <v>192</v>
      </c>
      <c r="C98" s="14" t="s">
        <v>38</v>
      </c>
      <c r="D98" s="3">
        <f>VLOOKUP(B98, Table1[[Player]:['#NAME?]], 3, FALSE)+1</f>
        <v>34</v>
      </c>
      <c r="F98" s="10">
        <f>IF($C98="PG",('Proj 2018'!F98-AgeAdj!B$19)/AgeAdj!B$20,IF($C98="SG",('Proj 2018'!F98-AgeAdj!B$23)/AgeAdj!B$24,IF($C98="SF",('Proj 2018'!F98-AgeAdj!B$27)/AgeAdj!B$28,IF($C98="PF",('Proj 2018'!F98-AgeAdj!B$31)/AgeAdj!B$32,IF($C98="C",('Proj 2018'!F98-AgeAdj!B$35)/AgeAdj!B$36,"BAD")))))</f>
        <v>-0.69962738986576034</v>
      </c>
      <c r="G98" s="10">
        <f>IF($C98="PG",('Proj 2018'!G98-AgeAdj!C$19)/AgeAdj!C$20,IF($C98="SG",('Proj 2018'!G98-AgeAdj!C$23)/AgeAdj!C$24,IF($C98="SF",('Proj 2018'!G98-AgeAdj!C$27)/AgeAdj!C$28,IF($C98="PF",('Proj 2018'!G98-AgeAdj!C$31)/AgeAdj!C$32,IF($C98="C",('Proj 2018'!G98-AgeAdj!C$35)/AgeAdj!C$36,"BAD")))))</f>
        <v>-0.51553438935311768</v>
      </c>
      <c r="H98" s="10">
        <f>IF($C98="PG",('Proj 2018'!H98-AgeAdj!D$19)/AgeAdj!D$20,IF($C98="SG",('Proj 2018'!H98-AgeAdj!D$23)/AgeAdj!D$24,IF($C98="SF",('Proj 2018'!H98-AgeAdj!D$27)/AgeAdj!D$28,IF($C98="PF",('Proj 2018'!H98-AgeAdj!D$31)/AgeAdj!D$32,IF($C98="C",('Proj 2018'!H98-AgeAdj!D$35)/AgeAdj!D$36,"BAD")))))</f>
        <v>-1.3143870598096941</v>
      </c>
      <c r="I98" s="10">
        <f>IF($C98="PG",('Proj 2018'!I98-AgeAdj!E$19)/AgeAdj!E$20,IF($C98="SG",('Proj 2018'!I98-AgeAdj!E$23)/AgeAdj!E$24,IF($C98="SF",('Proj 2018'!I98-AgeAdj!E$27)/AgeAdj!E$28,IF($C98="PF",('Proj 2018'!I98-AgeAdj!E$31)/AgeAdj!E$32,IF($C98="C",('Proj 2018'!I98-AgeAdj!E$35)/AgeAdj!E$36,"BAD")))))</f>
        <v>1.9144721259612791</v>
      </c>
      <c r="J98" s="10">
        <f>IF($C98="PG",('Proj 2018'!J98-AgeAdj!F$19)/AgeAdj!F$20,IF($C98="SG",('Proj 2018'!J98-AgeAdj!F$23)/AgeAdj!F$24,IF($C98="SF",('Proj 2018'!J98-AgeAdj!F$27)/AgeAdj!F$28,IF($C98="PF",('Proj 2018'!J98-AgeAdj!F$31)/AgeAdj!F$32,IF($C98="C",('Proj 2018'!J98-AgeAdj!F$35)/AgeAdj!F$36,"BAD")))))</f>
        <v>-0.79432114727731229</v>
      </c>
      <c r="K98" s="10">
        <f>IF($C98="PG",('Proj 2018'!K98-AgeAdj!G$19)/AgeAdj!G$20,IF($C98="SG",('Proj 2018'!K98-AgeAdj!G$23)/AgeAdj!G$24,IF($C98="SF",('Proj 2018'!K98-AgeAdj!G$27)/AgeAdj!G$28,IF($C98="PF",('Proj 2018'!K98-AgeAdj!G$31)/AgeAdj!G$32,IF($C98="C",('Proj 2018'!K98-AgeAdj!G$35)/AgeAdj!G$36,"BAD")))))</f>
        <v>-0.93759679196334078</v>
      </c>
      <c r="L98" s="17">
        <f>IF($C98="PG",('Proj 2018'!L98-AgeAdj!H$19)/AgeAdj!H$20,IF($C98="SG",('Proj 2018'!L98-AgeAdj!H$23)/AgeAdj!H$24,IF($C98="SF",('Proj 2018'!L98-AgeAdj!H$27)/AgeAdj!H$28,IF($C98="PF",('Proj 2018'!L98-AgeAdj!H$31)/AgeAdj!H$32,IF($C98="C",('Proj 2018'!L98-AgeAdj!H$35)/AgeAdj!H$36,"BAD")))))</f>
        <v>1.5207679925031301</v>
      </c>
      <c r="M98" s="10">
        <f>IF($C98="PG",('Proj 2018'!M98-AgeAdj!I$19)/AgeAdj!I$20,IF($C98="SG",('Proj 2018'!M98-AgeAdj!I$23)/AgeAdj!I$24,IF($C98="SF",('Proj 2018'!M98-AgeAdj!I$27)/AgeAdj!I$28,IF($C98="PF",('Proj 2018'!M98-AgeAdj!I$31)/AgeAdj!I$32,IF($C98="C",('Proj 2018'!M98-AgeAdj!I$35)/AgeAdj!I$36,"BAD")))))</f>
        <v>-0.99747638902048874</v>
      </c>
      <c r="N98" s="10">
        <f>IF($C98="PG",('Proj 2018'!N98-AgeAdj!J$19)/AgeAdj!J$20,IF($C98="SG",('Proj 2018'!N98-AgeAdj!J$23)/AgeAdj!J$24,IF($C98="SF",('Proj 2018'!N98-AgeAdj!J$27)/AgeAdj!J$28,IF($C98="PF",('Proj 2018'!N98-AgeAdj!J$31)/AgeAdj!J$32,IF($C98="C",('Proj 2018'!N98-AgeAdj!J$35)/AgeAdj!J$36,"BAD")))))</f>
        <v>-0.74465024324270768</v>
      </c>
      <c r="O98" s="10">
        <f>IF($C98="PG",('Proj 2018'!O98-AgeAdj!K$19)/AgeAdj!K$20,IF($C98="SG",('Proj 2018'!O98-AgeAdj!K$23)/AgeAdj!K$24,IF($C98="SF",('Proj 2018'!O98-AgeAdj!K$27)/AgeAdj!K$28,IF($C98="PF",('Proj 2018'!O98-AgeAdj!K$31)/AgeAdj!K$32,IF($C98="C",('Proj 2018'!O98-AgeAdj!K$35)/AgeAdj!K$36,"BAD")))))</f>
        <v>-0.80184653236194048</v>
      </c>
      <c r="P98" s="10">
        <f>IF($C98="PG",('Proj 2018'!P98-AgeAdj!L$19)/AgeAdj!L$20,IF($C98="SG",('Proj 2018'!P98-AgeAdj!L$23)/AgeAdj!L$24,IF($C98="SF",('Proj 2018'!P98-AgeAdj!L$27)/AgeAdj!L$28,IF($C98="PF",('Proj 2018'!P98-AgeAdj!L$31)/AgeAdj!L$32,IF($C98="C",('Proj 2018'!P98-AgeAdj!L$35)/AgeAdj!L$36,"BAD")))))</f>
        <v>-0.96254853763940573</v>
      </c>
      <c r="Q98" s="10">
        <f>-IF($C98="PG",('Proj 2018'!Q98-AgeAdj!M$19)/AgeAdj!M$20,IF($C98="SG",('Proj 2018'!Q98-AgeAdj!M$23)/AgeAdj!M$24,IF($C98="SF",('Proj 2018'!Q98-AgeAdj!M$27)/AgeAdj!M$28,IF($C98="PF",('Proj 2018'!Q98-AgeAdj!M$31)/AgeAdj!M$32,IF($C98="C",('Proj 2018'!Q98-AgeAdj!M$35)/AgeAdj!M$36,"BAD")))))</f>
        <v>0.94006245607230143</v>
      </c>
      <c r="R98" s="10">
        <f>IF($C98="PG",('Proj 2018'!R98-AgeAdj!N$19)/AgeAdj!N$20,IF($C98="SG",('Proj 2018'!R98-AgeAdj!N$23)/AgeAdj!N$24,IF($C98="SF",('Proj 2018'!R98-AgeAdj!N$27)/AgeAdj!N$28,IF($C98="PF",('Proj 2018'!R98-AgeAdj!N$31)/AgeAdj!N$32,IF($C98="C",('Proj 2018'!R98-AgeAdj!N$35)/AgeAdj!N$36,"BAD")))))</f>
        <v>-0.54857643012966728</v>
      </c>
      <c r="S98" s="10">
        <f t="shared" si="3"/>
        <v>-1.8239386746721404</v>
      </c>
      <c r="U98" s="10">
        <f>3*'Proj 2018'!$K98/(819)</f>
        <v>0.18095238095238095</v>
      </c>
      <c r="V98" s="10">
        <f t="shared" si="4"/>
        <v>0.27518658911961402</v>
      </c>
      <c r="W98" s="10">
        <f>(2*'Proj 36 2018'!G98)/24.9</f>
        <v>1.0763052208835342</v>
      </c>
      <c r="X98" s="10">
        <f t="shared" si="5"/>
        <v>-1.4146816547349319</v>
      </c>
    </row>
    <row r="99" spans="1:24" x14ac:dyDescent="0.25">
      <c r="A99" s="13" t="s">
        <v>763</v>
      </c>
      <c r="B99" s="13" t="s">
        <v>193</v>
      </c>
      <c r="C99" s="13" t="s">
        <v>52</v>
      </c>
      <c r="D99" s="3">
        <f>VLOOKUP(B99, Table1[[Player]:['#NAME?]], 3, FALSE)+1</f>
        <v>29</v>
      </c>
      <c r="F99" s="10">
        <f>IF($C99="PG",('Proj 2018'!F99-AgeAdj!B$19)/AgeAdj!B$20,IF($C99="SG",('Proj 2018'!F99-AgeAdj!B$23)/AgeAdj!B$24,IF($C99="SF",('Proj 2018'!F99-AgeAdj!B$27)/AgeAdj!B$28,IF($C99="PF",('Proj 2018'!F99-AgeAdj!B$31)/AgeAdj!B$32,IF($C99="C",('Proj 2018'!F99-AgeAdj!B$35)/AgeAdj!B$36,"BAD")))))</f>
        <v>0.5330471689566586</v>
      </c>
      <c r="G99" s="10">
        <f>IF($C99="PG",('Proj 2018'!G99-AgeAdj!C$19)/AgeAdj!C$20,IF($C99="SG",('Proj 2018'!G99-AgeAdj!C$23)/AgeAdj!C$24,IF($C99="SF",('Proj 2018'!G99-AgeAdj!C$27)/AgeAdj!C$28,IF($C99="PF",('Proj 2018'!G99-AgeAdj!C$31)/AgeAdj!C$32,IF($C99="C",('Proj 2018'!G99-AgeAdj!C$35)/AgeAdj!C$36,"BAD")))))</f>
        <v>0.58601730812458686</v>
      </c>
      <c r="H99" s="10">
        <f>IF($C99="PG",('Proj 2018'!H99-AgeAdj!D$19)/AgeAdj!D$20,IF($C99="SG",('Proj 2018'!H99-AgeAdj!D$23)/AgeAdj!D$24,IF($C99="SF",('Proj 2018'!H99-AgeAdj!D$27)/AgeAdj!D$28,IF($C99="PF",('Proj 2018'!H99-AgeAdj!D$31)/AgeAdj!D$32,IF($C99="C",('Proj 2018'!H99-AgeAdj!D$35)/AgeAdj!D$36,"BAD")))))</f>
        <v>0.14591851284182947</v>
      </c>
      <c r="I99" s="10">
        <f>IF($C99="PG",('Proj 2018'!I99-AgeAdj!E$19)/AgeAdj!E$20,IF($C99="SG",('Proj 2018'!I99-AgeAdj!E$23)/AgeAdj!E$24,IF($C99="SF",('Proj 2018'!I99-AgeAdj!E$27)/AgeAdj!E$28,IF($C99="PF",('Proj 2018'!I99-AgeAdj!E$31)/AgeAdj!E$32,IF($C99="C",('Proj 2018'!I99-AgeAdj!E$35)/AgeAdj!E$36,"BAD")))))</f>
        <v>1.210227076441708</v>
      </c>
      <c r="J99" s="10">
        <f>IF($C99="PG",('Proj 2018'!J99-AgeAdj!F$19)/AgeAdj!F$20,IF($C99="SG",('Proj 2018'!J99-AgeAdj!F$23)/AgeAdj!F$24,IF($C99="SF",('Proj 2018'!J99-AgeAdj!F$27)/AgeAdj!F$28,IF($C99="PF",('Proj 2018'!J99-AgeAdj!F$31)/AgeAdj!F$32,IF($C99="C",('Proj 2018'!J99-AgeAdj!F$35)/AgeAdj!F$36,"BAD")))))</f>
        <v>1.9313896479924142</v>
      </c>
      <c r="K99" s="10">
        <f>IF($C99="PG",('Proj 2018'!K99-AgeAdj!G$19)/AgeAdj!G$20,IF($C99="SG",('Proj 2018'!K99-AgeAdj!G$23)/AgeAdj!G$24,IF($C99="SF",('Proj 2018'!K99-AgeAdj!G$27)/AgeAdj!G$28,IF($C99="PF",('Proj 2018'!K99-AgeAdj!G$31)/AgeAdj!G$32,IF($C99="C",('Proj 2018'!K99-AgeAdj!G$35)/AgeAdj!G$36,"BAD")))))</f>
        <v>1.6346526619992992</v>
      </c>
      <c r="L99" s="17">
        <f>IF($C99="PG",('Proj 2018'!L99-AgeAdj!H$19)/AgeAdj!H$20,IF($C99="SG",('Proj 2018'!L99-AgeAdj!H$23)/AgeAdj!H$24,IF($C99="SF",('Proj 2018'!L99-AgeAdj!H$27)/AgeAdj!H$28,IF($C99="PF",('Proj 2018'!L99-AgeAdj!H$31)/AgeAdj!H$32,IF($C99="C",('Proj 2018'!L99-AgeAdj!H$35)/AgeAdj!H$36,"BAD")))))</f>
        <v>1.5429622277838457</v>
      </c>
      <c r="M99" s="10">
        <f>IF($C99="PG",('Proj 2018'!M99-AgeAdj!I$19)/AgeAdj!I$20,IF($C99="SG",('Proj 2018'!M99-AgeAdj!I$23)/AgeAdj!I$24,IF($C99="SF",('Proj 2018'!M99-AgeAdj!I$27)/AgeAdj!I$28,IF($C99="PF",('Proj 2018'!M99-AgeAdj!I$31)/AgeAdj!I$32,IF($C99="C",('Proj 2018'!M99-AgeAdj!I$35)/AgeAdj!I$36,"BAD")))))</f>
        <v>0.39546514683184758</v>
      </c>
      <c r="N99" s="10">
        <f>IF($C99="PG",('Proj 2018'!N99-AgeAdj!J$19)/AgeAdj!J$20,IF($C99="SG",('Proj 2018'!N99-AgeAdj!J$23)/AgeAdj!J$24,IF($C99="SF",('Proj 2018'!N99-AgeAdj!J$27)/AgeAdj!J$28,IF($C99="PF",('Proj 2018'!N99-AgeAdj!J$31)/AgeAdj!J$32,IF($C99="C",('Proj 2018'!N99-AgeAdj!J$35)/AgeAdj!J$36,"BAD")))))</f>
        <v>0.12587211730658515</v>
      </c>
      <c r="O99" s="10">
        <f>IF($C99="PG",('Proj 2018'!O99-AgeAdj!K$19)/AgeAdj!K$20,IF($C99="SG",('Proj 2018'!O99-AgeAdj!K$23)/AgeAdj!K$24,IF($C99="SF",('Proj 2018'!O99-AgeAdj!K$27)/AgeAdj!K$28,IF($C99="PF",('Proj 2018'!O99-AgeAdj!K$31)/AgeAdj!K$32,IF($C99="C",('Proj 2018'!O99-AgeAdj!K$35)/AgeAdj!K$36,"BAD")))))</f>
        <v>-0.5124040002300243</v>
      </c>
      <c r="P99" s="10">
        <f>IF($C99="PG",('Proj 2018'!P99-AgeAdj!L$19)/AgeAdj!L$20,IF($C99="SG",('Proj 2018'!P99-AgeAdj!L$23)/AgeAdj!L$24,IF($C99="SF",('Proj 2018'!P99-AgeAdj!L$27)/AgeAdj!L$28,IF($C99="PF",('Proj 2018'!P99-AgeAdj!L$31)/AgeAdj!L$32,IF($C99="C",('Proj 2018'!P99-AgeAdj!L$35)/AgeAdj!L$36,"BAD")))))</f>
        <v>-0.46027628333811321</v>
      </c>
      <c r="Q99" s="10">
        <f>-IF($C99="PG",('Proj 2018'!Q99-AgeAdj!M$19)/AgeAdj!M$20,IF($C99="SG",('Proj 2018'!Q99-AgeAdj!M$23)/AgeAdj!M$24,IF($C99="SF",('Proj 2018'!Q99-AgeAdj!M$27)/AgeAdj!M$28,IF($C99="PF",('Proj 2018'!Q99-AgeAdj!M$31)/AgeAdj!M$32,IF($C99="C",('Proj 2018'!Q99-AgeAdj!M$35)/AgeAdj!M$36,"BAD")))))</f>
        <v>-9.2894918920084113E-2</v>
      </c>
      <c r="R99" s="10">
        <f>IF($C99="PG",('Proj 2018'!R99-AgeAdj!N$19)/AgeAdj!N$20,IF($C99="SG",('Proj 2018'!R99-AgeAdj!N$23)/AgeAdj!N$24,IF($C99="SF",('Proj 2018'!R99-AgeAdj!N$27)/AgeAdj!N$28,IF($C99="PF",('Proj 2018'!R99-AgeAdj!N$31)/AgeAdj!N$32,IF($C99="C",('Proj 2018'!R99-AgeAdj!N$35)/AgeAdj!N$36,"BAD")))))</f>
        <v>0.98175072374701322</v>
      </c>
      <c r="S99" s="10">
        <f t="shared" si="3"/>
        <v>3.6025152172137132</v>
      </c>
      <c r="U99" s="10">
        <f>3*'Proj 2018'!$K99/(819)</f>
        <v>1.5277777777777777</v>
      </c>
      <c r="V99" s="10">
        <f t="shared" si="4"/>
        <v>2.3573034035586531</v>
      </c>
      <c r="W99" s="10">
        <f>(2*'Proj 36 2018'!G99)/24.9</f>
        <v>1.0200803212851406</v>
      </c>
      <c r="X99" s="10">
        <f t="shared" si="5"/>
        <v>0.14884860346114331</v>
      </c>
    </row>
    <row r="100" spans="1:24" x14ac:dyDescent="0.25">
      <c r="A100" s="14" t="s">
        <v>712</v>
      </c>
      <c r="B100" s="14" t="s">
        <v>194</v>
      </c>
      <c r="C100" s="14" t="s">
        <v>73</v>
      </c>
      <c r="D100" s="3">
        <f>VLOOKUP(B100, Table1[[Player]:['#NAME?]], 3, FALSE)+1</f>
        <v>26</v>
      </c>
      <c r="F100" s="10">
        <f>IF($C100="PG",('Proj 2018'!F100-AgeAdj!B$19)/AgeAdj!B$20,IF($C100="SG",('Proj 2018'!F100-AgeAdj!B$23)/AgeAdj!B$24,IF($C100="SF",('Proj 2018'!F100-AgeAdj!B$27)/AgeAdj!B$28,IF($C100="PF",('Proj 2018'!F100-AgeAdj!B$31)/AgeAdj!B$32,IF($C100="C",('Proj 2018'!F100-AgeAdj!B$35)/AgeAdj!B$36,"BAD")))))</f>
        <v>-0.49478246378236024</v>
      </c>
      <c r="G100" s="10">
        <f>IF($C100="PG",('Proj 2018'!G100-AgeAdj!C$19)/AgeAdj!C$20,IF($C100="SG",('Proj 2018'!G100-AgeAdj!C$23)/AgeAdj!C$24,IF($C100="SF",('Proj 2018'!G100-AgeAdj!C$27)/AgeAdj!C$28,IF($C100="PF",('Proj 2018'!G100-AgeAdj!C$31)/AgeAdj!C$32,IF($C100="C",('Proj 2018'!G100-AgeAdj!C$35)/AgeAdj!C$36,"BAD")))))</f>
        <v>-0.34096666092788275</v>
      </c>
      <c r="H100" s="10">
        <f>IF($C100="PG",('Proj 2018'!H100-AgeAdj!D$19)/AgeAdj!D$20,IF($C100="SG",('Proj 2018'!H100-AgeAdj!D$23)/AgeAdj!D$24,IF($C100="SF",('Proj 2018'!H100-AgeAdj!D$27)/AgeAdj!D$28,IF($C100="PF",('Proj 2018'!H100-AgeAdj!D$31)/AgeAdj!D$32,IF($C100="C",('Proj 2018'!H100-AgeAdj!D$35)/AgeAdj!D$36,"BAD")))))</f>
        <v>-1.2963366197870894</v>
      </c>
      <c r="I100" s="10">
        <f>IF($C100="PG",('Proj 2018'!I100-AgeAdj!E$19)/AgeAdj!E$20,IF($C100="SG",('Proj 2018'!I100-AgeAdj!E$23)/AgeAdj!E$24,IF($C100="SF",('Proj 2018'!I100-AgeAdj!E$27)/AgeAdj!E$28,IF($C100="PF",('Proj 2018'!I100-AgeAdj!E$31)/AgeAdj!E$32,IF($C100="C",('Proj 2018'!I100-AgeAdj!E$35)/AgeAdj!E$36,"BAD")))))</f>
        <v>0.53495725324483079</v>
      </c>
      <c r="J100" s="10">
        <f>IF($C100="PG",('Proj 2018'!J100-AgeAdj!F$19)/AgeAdj!F$20,IF($C100="SG",('Proj 2018'!J100-AgeAdj!F$23)/AgeAdj!F$24,IF($C100="SF",('Proj 2018'!J100-AgeAdj!F$27)/AgeAdj!F$28,IF($C100="PF",('Proj 2018'!J100-AgeAdj!F$31)/AgeAdj!F$32,IF($C100="C",('Proj 2018'!J100-AgeAdj!F$35)/AgeAdj!F$36,"BAD")))))</f>
        <v>-0.7738507384064065</v>
      </c>
      <c r="K100" s="10">
        <f>IF($C100="PG",('Proj 2018'!K100-AgeAdj!G$19)/AgeAdj!G$20,IF($C100="SG",('Proj 2018'!K100-AgeAdj!G$23)/AgeAdj!G$24,IF($C100="SF",('Proj 2018'!K100-AgeAdj!G$27)/AgeAdj!G$28,IF($C100="PF",('Proj 2018'!K100-AgeAdj!G$31)/AgeAdj!G$32,IF($C100="C",('Proj 2018'!K100-AgeAdj!G$35)/AgeAdj!G$36,"BAD")))))</f>
        <v>-0.79022797277236978</v>
      </c>
      <c r="L100" s="17">
        <f>IF($C100="PG",('Proj 2018'!L100-AgeAdj!H$19)/AgeAdj!H$20,IF($C100="SG",('Proj 2018'!L100-AgeAdj!H$23)/AgeAdj!H$24,IF($C100="SF",('Proj 2018'!L100-AgeAdj!H$27)/AgeAdj!H$28,IF($C100="PF",('Proj 2018'!L100-AgeAdj!H$31)/AgeAdj!H$32,IF($C100="C",('Proj 2018'!L100-AgeAdj!H$35)/AgeAdj!H$36,"BAD")))))</f>
        <v>-0.1206603517304821</v>
      </c>
      <c r="M100" s="10">
        <f>IF($C100="PG",('Proj 2018'!M100-AgeAdj!I$19)/AgeAdj!I$20,IF($C100="SG",('Proj 2018'!M100-AgeAdj!I$23)/AgeAdj!I$24,IF($C100="SF",('Proj 2018'!M100-AgeAdj!I$27)/AgeAdj!I$28,IF($C100="PF",('Proj 2018'!M100-AgeAdj!I$31)/AgeAdj!I$32,IF($C100="C",('Proj 2018'!M100-AgeAdj!I$35)/AgeAdj!I$36,"BAD")))))</f>
        <v>-0.40595940662532926</v>
      </c>
      <c r="N100" s="10">
        <f>IF($C100="PG",('Proj 2018'!N100-AgeAdj!J$19)/AgeAdj!J$20,IF($C100="SG",('Proj 2018'!N100-AgeAdj!J$23)/AgeAdj!J$24,IF($C100="SF",('Proj 2018'!N100-AgeAdj!J$27)/AgeAdj!J$28,IF($C100="PF",('Proj 2018'!N100-AgeAdj!J$31)/AgeAdj!J$32,IF($C100="C",('Proj 2018'!N100-AgeAdj!J$35)/AgeAdj!J$36,"BAD")))))</f>
        <v>-1.1622731473146573</v>
      </c>
      <c r="O100" s="10">
        <f>IF($C100="PG",('Proj 2018'!O100-AgeAdj!K$19)/AgeAdj!K$20,IF($C100="SG",('Proj 2018'!O100-AgeAdj!K$23)/AgeAdj!K$24,IF($C100="SF",('Proj 2018'!O100-AgeAdj!K$27)/AgeAdj!K$28,IF($C100="PF",('Proj 2018'!O100-AgeAdj!K$31)/AgeAdj!K$32,IF($C100="C",('Proj 2018'!O100-AgeAdj!K$35)/AgeAdj!K$36,"BAD")))))</f>
        <v>-0.60997469377383018</v>
      </c>
      <c r="P100" s="10">
        <f>IF($C100="PG",('Proj 2018'!P100-AgeAdj!L$19)/AgeAdj!L$20,IF($C100="SG",('Proj 2018'!P100-AgeAdj!L$23)/AgeAdj!L$24,IF($C100="SF",('Proj 2018'!P100-AgeAdj!L$27)/AgeAdj!L$28,IF($C100="PF",('Proj 2018'!P100-AgeAdj!L$31)/AgeAdj!L$32,IF($C100="C",('Proj 2018'!P100-AgeAdj!L$35)/AgeAdj!L$36,"BAD")))))</f>
        <v>-0.85079939126593651</v>
      </c>
      <c r="Q100" s="10">
        <f>-IF($C100="PG",('Proj 2018'!Q100-AgeAdj!M$19)/AgeAdj!M$20,IF($C100="SG",('Proj 2018'!Q100-AgeAdj!M$23)/AgeAdj!M$24,IF($C100="SF",('Proj 2018'!Q100-AgeAdj!M$27)/AgeAdj!M$28,IF($C100="PF",('Proj 2018'!Q100-AgeAdj!M$31)/AgeAdj!M$32,IF($C100="C",('Proj 2018'!Q100-AgeAdj!M$35)/AgeAdj!M$36,"BAD")))))</f>
        <v>1.0234787781641861</v>
      </c>
      <c r="R100" s="10">
        <f>IF($C100="PG",('Proj 2018'!R100-AgeAdj!N$19)/AgeAdj!N$20,IF($C100="SG",('Proj 2018'!R100-AgeAdj!N$23)/AgeAdj!N$24,IF($C100="SF",('Proj 2018'!R100-AgeAdj!N$27)/AgeAdj!N$28,IF($C100="PF",('Proj 2018'!R100-AgeAdj!N$31)/AgeAdj!N$32,IF($C100="C",('Proj 2018'!R100-AgeAdj!N$35)/AgeAdj!N$36,"BAD")))))</f>
        <v>-0.46806487897888654</v>
      </c>
      <c r="S100" s="10">
        <f t="shared" si="3"/>
        <v>-3.2127312891585347</v>
      </c>
      <c r="U100" s="10">
        <f>3*'Proj 2018'!$K100/(819)</f>
        <v>0.23809523809523808</v>
      </c>
      <c r="V100" s="10">
        <f t="shared" si="4"/>
        <v>-2.8728655173924308E-2</v>
      </c>
      <c r="W100" s="10">
        <f>(2*'Proj 36 2018'!G100)/24.9</f>
        <v>1.0522088353413654</v>
      </c>
      <c r="X100" s="10">
        <f t="shared" si="5"/>
        <v>-1.3640168449165357</v>
      </c>
    </row>
    <row r="101" spans="1:24" x14ac:dyDescent="0.25">
      <c r="A101" s="13" t="s">
        <v>790</v>
      </c>
      <c r="B101" s="13" t="s">
        <v>195</v>
      </c>
      <c r="C101" s="13" t="s">
        <v>38</v>
      </c>
      <c r="D101" s="3">
        <f>VLOOKUP(B101, Table1[[Player]:['#NAME?]], 3, FALSE)+1</f>
        <v>33</v>
      </c>
      <c r="F101" s="10">
        <f>IF($C101="PG",('Proj 2018'!F101-AgeAdj!B$19)/AgeAdj!B$20,IF($C101="SG",('Proj 2018'!F101-AgeAdj!B$23)/AgeAdj!B$24,IF($C101="SF",('Proj 2018'!F101-AgeAdj!B$27)/AgeAdj!B$28,IF($C101="PF",('Proj 2018'!F101-AgeAdj!B$31)/AgeAdj!B$32,IF($C101="C",('Proj 2018'!F101-AgeAdj!B$35)/AgeAdj!B$36,"BAD")))))</f>
        <v>1.5960098932756075</v>
      </c>
      <c r="G101" s="10">
        <f>IF($C101="PG",('Proj 2018'!G101-AgeAdj!C$19)/AgeAdj!C$20,IF($C101="SG",('Proj 2018'!G101-AgeAdj!C$23)/AgeAdj!C$24,IF($C101="SF",('Proj 2018'!G101-AgeAdj!C$27)/AgeAdj!C$28,IF($C101="PF",('Proj 2018'!G101-AgeAdj!C$31)/AgeAdj!C$32,IF($C101="C",('Proj 2018'!G101-AgeAdj!C$35)/AgeAdj!C$36,"BAD")))))</f>
        <v>1.9659821265119994</v>
      </c>
      <c r="H101" s="10">
        <f>IF($C101="PG",('Proj 2018'!H101-AgeAdj!D$19)/AgeAdj!D$20,IF($C101="SG",('Proj 2018'!H101-AgeAdj!D$23)/AgeAdj!D$24,IF($C101="SF",('Proj 2018'!H101-AgeAdj!D$27)/AgeAdj!D$28,IF($C101="PF",('Proj 2018'!H101-AgeAdj!D$31)/AgeAdj!D$32,IF($C101="C",('Proj 2018'!H101-AgeAdj!D$35)/AgeAdj!D$36,"BAD")))))</f>
        <v>-1.2985311122030592</v>
      </c>
      <c r="I101" s="10">
        <f>IF($C101="PG",('Proj 2018'!I101-AgeAdj!E$19)/AgeAdj!E$20,IF($C101="SG",('Proj 2018'!I101-AgeAdj!E$23)/AgeAdj!E$24,IF($C101="SF",('Proj 2018'!I101-AgeAdj!E$27)/AgeAdj!E$28,IF($C101="PF",('Proj 2018'!I101-AgeAdj!E$31)/AgeAdj!E$32,IF($C101="C",('Proj 2018'!I101-AgeAdj!E$35)/AgeAdj!E$36,"BAD")))))</f>
        <v>2.36916666445725</v>
      </c>
      <c r="J101" s="10">
        <f>IF($C101="PG",('Proj 2018'!J101-AgeAdj!F$19)/AgeAdj!F$20,IF($C101="SG",('Proj 2018'!J101-AgeAdj!F$23)/AgeAdj!F$24,IF($C101="SF",('Proj 2018'!J101-AgeAdj!F$27)/AgeAdj!F$28,IF($C101="PF",('Proj 2018'!J101-AgeAdj!F$31)/AgeAdj!F$32,IF($C101="C",('Proj 2018'!J101-AgeAdj!F$35)/AgeAdj!F$36,"BAD")))))</f>
        <v>1.5372119500936696</v>
      </c>
      <c r="K101" s="10">
        <f>IF($C101="PG",('Proj 2018'!K101-AgeAdj!G$19)/AgeAdj!G$20,IF($C101="SG",('Proj 2018'!K101-AgeAdj!G$23)/AgeAdj!G$24,IF($C101="SF",('Proj 2018'!K101-AgeAdj!G$27)/AgeAdj!G$28,IF($C101="PF",('Proj 2018'!K101-AgeAdj!G$31)/AgeAdj!G$32,IF($C101="C",('Proj 2018'!K101-AgeAdj!G$35)/AgeAdj!G$36,"BAD")))))</f>
        <v>1.1068144655625953</v>
      </c>
      <c r="L101" s="17">
        <f>IF($C101="PG",('Proj 2018'!L101-AgeAdj!H$19)/AgeAdj!H$20,IF($C101="SG",('Proj 2018'!L101-AgeAdj!H$23)/AgeAdj!H$24,IF($C101="SF",('Proj 2018'!L101-AgeAdj!H$27)/AgeAdj!H$28,IF($C101="PF",('Proj 2018'!L101-AgeAdj!H$31)/AgeAdj!H$32,IF($C101="C",('Proj 2018'!L101-AgeAdj!H$35)/AgeAdj!H$36,"BAD")))))</f>
        <v>1.3934377794380641</v>
      </c>
      <c r="M101" s="10">
        <f>IF($C101="PG",('Proj 2018'!M101-AgeAdj!I$19)/AgeAdj!I$20,IF($C101="SG",('Proj 2018'!M101-AgeAdj!I$23)/AgeAdj!I$24,IF($C101="SF",('Proj 2018'!M101-AgeAdj!I$27)/AgeAdj!I$28,IF($C101="PF",('Proj 2018'!M101-AgeAdj!I$31)/AgeAdj!I$32,IF($C101="C",('Proj 2018'!M101-AgeAdj!I$35)/AgeAdj!I$36,"BAD")))))</f>
        <v>4.0354876813583705E-2</v>
      </c>
      <c r="N101" s="10">
        <f>IF($C101="PG",('Proj 2018'!N101-AgeAdj!J$19)/AgeAdj!J$20,IF($C101="SG",('Proj 2018'!N101-AgeAdj!J$23)/AgeAdj!J$24,IF($C101="SF",('Proj 2018'!N101-AgeAdj!J$27)/AgeAdj!J$28,IF($C101="PF",('Proj 2018'!N101-AgeAdj!J$31)/AgeAdj!J$32,IF($C101="C",('Proj 2018'!N101-AgeAdj!J$35)/AgeAdj!J$36,"BAD")))))</f>
        <v>2.8401601090112916</v>
      </c>
      <c r="O101" s="10">
        <f>IF($C101="PG",('Proj 2018'!O101-AgeAdj!K$19)/AgeAdj!K$20,IF($C101="SG",('Proj 2018'!O101-AgeAdj!K$23)/AgeAdj!K$24,IF($C101="SF",('Proj 2018'!O101-AgeAdj!K$27)/AgeAdj!K$28,IF($C101="PF",('Proj 2018'!O101-AgeAdj!K$31)/AgeAdj!K$32,IF($C101="C",('Proj 2018'!O101-AgeAdj!K$35)/AgeAdj!K$36,"BAD")))))</f>
        <v>1.0817808577086987</v>
      </c>
      <c r="P101" s="10">
        <f>IF($C101="PG",('Proj 2018'!P101-AgeAdj!L$19)/AgeAdj!L$20,IF($C101="SG",('Proj 2018'!P101-AgeAdj!L$23)/AgeAdj!L$24,IF($C101="SF",('Proj 2018'!P101-AgeAdj!L$27)/AgeAdj!L$28,IF($C101="PF",('Proj 2018'!P101-AgeAdj!L$31)/AgeAdj!L$32,IF($C101="C",('Proj 2018'!P101-AgeAdj!L$35)/AgeAdj!L$36,"BAD")))))</f>
        <v>0.87923785003142296</v>
      </c>
      <c r="Q101" s="10">
        <f>-IF($C101="PG",('Proj 2018'!Q101-AgeAdj!M$19)/AgeAdj!M$20,IF($C101="SG",('Proj 2018'!Q101-AgeAdj!M$23)/AgeAdj!M$24,IF($C101="SF",('Proj 2018'!Q101-AgeAdj!M$27)/AgeAdj!M$28,IF($C101="PF",('Proj 2018'!Q101-AgeAdj!M$31)/AgeAdj!M$32,IF($C101="C",('Proj 2018'!Q101-AgeAdj!M$35)/AgeAdj!M$36,"BAD")))))</f>
        <v>-1.4422333015536972</v>
      </c>
      <c r="R101" s="10">
        <f>IF($C101="PG",('Proj 2018'!R101-AgeAdj!N$19)/AgeAdj!N$20,IF($C101="SG",('Proj 2018'!R101-AgeAdj!N$23)/AgeAdj!N$24,IF($C101="SF",('Proj 2018'!R101-AgeAdj!N$27)/AgeAdj!N$28,IF($C101="PF",('Proj 2018'!R101-AgeAdj!N$31)/AgeAdj!N$32,IF($C101="C",('Proj 2018'!R101-AgeAdj!N$35)/AgeAdj!N$36,"BAD")))))</f>
        <v>1.7313846009695875</v>
      </c>
      <c r="S101" s="10">
        <f t="shared" si="3"/>
        <v>9.0837032870929377</v>
      </c>
      <c r="U101" s="10">
        <f>3*'Proj 2018'!$K101/(819)</f>
        <v>1.2357346357346359</v>
      </c>
      <c r="V101" s="10">
        <f t="shared" si="4"/>
        <v>1.7219193267927762</v>
      </c>
      <c r="W101" s="10">
        <f>(2*'Proj 36 2018'!G101)/24.9</f>
        <v>1.3253012048192772</v>
      </c>
      <c r="X101" s="10">
        <f t="shared" si="5"/>
        <v>-1.7209448474980302</v>
      </c>
    </row>
    <row r="102" spans="1:24" x14ac:dyDescent="0.25">
      <c r="A102" s="14" t="s">
        <v>969</v>
      </c>
      <c r="B102" s="14" t="s">
        <v>196</v>
      </c>
      <c r="C102" s="14" t="s">
        <v>38</v>
      </c>
      <c r="D102" s="3">
        <f>VLOOKUP(B102, Table1[[Player]:['#NAME?]], 3, FALSE)+1</f>
        <v>37</v>
      </c>
      <c r="F102" s="10">
        <f>IF($C102="PG",('Proj 2018'!F102-AgeAdj!B$19)/AgeAdj!B$20,IF($C102="SG",('Proj 2018'!F102-AgeAdj!B$23)/AgeAdj!B$24,IF($C102="SF",('Proj 2018'!F102-AgeAdj!B$27)/AgeAdj!B$28,IF($C102="PF",('Proj 2018'!F102-AgeAdj!B$31)/AgeAdj!B$32,IF($C102="C",('Proj 2018'!F102-AgeAdj!B$35)/AgeAdj!B$36,"BAD")))))</f>
        <v>0.45742073937478139</v>
      </c>
      <c r="G102" s="10">
        <f>IF($C102="PG",('Proj 2018'!G102-AgeAdj!C$19)/AgeAdj!C$20,IF($C102="SG",('Proj 2018'!G102-AgeAdj!C$23)/AgeAdj!C$24,IF($C102="SF",('Proj 2018'!G102-AgeAdj!C$27)/AgeAdj!C$28,IF($C102="PF",('Proj 2018'!G102-AgeAdj!C$31)/AgeAdj!C$32,IF($C102="C",('Proj 2018'!G102-AgeAdj!C$35)/AgeAdj!C$36,"BAD")))))</f>
        <v>0.54965015969848252</v>
      </c>
      <c r="H102" s="10">
        <f>IF($C102="PG",('Proj 2018'!H102-AgeAdj!D$19)/AgeAdj!D$20,IF($C102="SG",('Proj 2018'!H102-AgeAdj!D$23)/AgeAdj!D$24,IF($C102="SF",('Proj 2018'!H102-AgeAdj!D$27)/AgeAdj!D$28,IF($C102="PF",('Proj 2018'!H102-AgeAdj!D$31)/AgeAdj!D$32,IF($C102="C",('Proj 2018'!H102-AgeAdj!D$35)/AgeAdj!D$36,"BAD")))))</f>
        <v>-0.61672536511776721</v>
      </c>
      <c r="I102" s="10">
        <f>IF($C102="PG",('Proj 2018'!I102-AgeAdj!E$19)/AgeAdj!E$20,IF($C102="SG",('Proj 2018'!I102-AgeAdj!E$23)/AgeAdj!E$24,IF($C102="SF",('Proj 2018'!I102-AgeAdj!E$27)/AgeAdj!E$28,IF($C102="PF",('Proj 2018'!I102-AgeAdj!E$31)/AgeAdj!E$32,IF($C102="C",('Proj 2018'!I102-AgeAdj!E$35)/AgeAdj!E$36,"BAD")))))</f>
        <v>1.1596791920579677</v>
      </c>
      <c r="J102" s="10">
        <f>IF($C102="PG",('Proj 2018'!J102-AgeAdj!F$19)/AgeAdj!F$20,IF($C102="SG",('Proj 2018'!J102-AgeAdj!F$23)/AgeAdj!F$24,IF($C102="SF",('Proj 2018'!J102-AgeAdj!F$27)/AgeAdj!F$28,IF($C102="PF",('Proj 2018'!J102-AgeAdj!F$31)/AgeAdj!F$32,IF($C102="C",('Proj 2018'!J102-AgeAdj!F$35)/AgeAdj!F$36,"BAD")))))</f>
        <v>0.26413325622234013</v>
      </c>
      <c r="K102" s="10">
        <f>IF($C102="PG",('Proj 2018'!K102-AgeAdj!G$19)/AgeAdj!G$20,IF($C102="SG",('Proj 2018'!K102-AgeAdj!G$23)/AgeAdj!G$24,IF($C102="SF",('Proj 2018'!K102-AgeAdj!G$27)/AgeAdj!G$28,IF($C102="PF",('Proj 2018'!K102-AgeAdj!G$31)/AgeAdj!G$32,IF($C102="C",('Proj 2018'!K102-AgeAdj!G$35)/AgeAdj!G$36,"BAD")))))</f>
        <v>0.2479818771737668</v>
      </c>
      <c r="L102" s="17">
        <f>IF($C102="PG",('Proj 2018'!L102-AgeAdj!H$19)/AgeAdj!H$20,IF($C102="SG",('Proj 2018'!L102-AgeAdj!H$23)/AgeAdj!H$24,IF($C102="SF",('Proj 2018'!L102-AgeAdj!H$27)/AgeAdj!H$28,IF($C102="PF",('Proj 2018'!L102-AgeAdj!H$31)/AgeAdj!H$32,IF($C102="C",('Proj 2018'!L102-AgeAdj!H$35)/AgeAdj!H$36,"BAD")))))</f>
        <v>0.21108580097673771</v>
      </c>
      <c r="M102" s="10">
        <f>IF($C102="PG",('Proj 2018'!M102-AgeAdj!I$19)/AgeAdj!I$20,IF($C102="SG",('Proj 2018'!M102-AgeAdj!I$23)/AgeAdj!I$24,IF($C102="SF",('Proj 2018'!M102-AgeAdj!I$27)/AgeAdj!I$28,IF($C102="PF",('Proj 2018'!M102-AgeAdj!I$31)/AgeAdj!I$32,IF($C102="C",('Proj 2018'!M102-AgeAdj!I$35)/AgeAdj!I$36,"BAD")))))</f>
        <v>0.45774623617737092</v>
      </c>
      <c r="N102" s="10">
        <f>IF($C102="PG",('Proj 2018'!N102-AgeAdj!J$19)/AgeAdj!J$20,IF($C102="SG",('Proj 2018'!N102-AgeAdj!J$23)/AgeAdj!J$24,IF($C102="SF",('Proj 2018'!N102-AgeAdj!J$27)/AgeAdj!J$28,IF($C102="PF",('Proj 2018'!N102-AgeAdj!J$31)/AgeAdj!J$32,IF($C102="C",('Proj 2018'!N102-AgeAdj!J$35)/AgeAdj!J$36,"BAD")))))</f>
        <v>0.89101482067403737</v>
      </c>
      <c r="O102" s="10">
        <f>IF($C102="PG",('Proj 2018'!O102-AgeAdj!K$19)/AgeAdj!K$20,IF($C102="SG",('Proj 2018'!O102-AgeAdj!K$23)/AgeAdj!K$24,IF($C102="SF",('Proj 2018'!O102-AgeAdj!K$27)/AgeAdj!K$28,IF($C102="PF",('Proj 2018'!O102-AgeAdj!K$31)/AgeAdj!K$32,IF($C102="C",('Proj 2018'!O102-AgeAdj!K$35)/AgeAdj!K$36,"BAD")))))</f>
        <v>-0.59533725223867728</v>
      </c>
      <c r="P102" s="10">
        <f>IF($C102="PG",('Proj 2018'!P102-AgeAdj!L$19)/AgeAdj!L$20,IF($C102="SG",('Proj 2018'!P102-AgeAdj!L$23)/AgeAdj!L$24,IF($C102="SF",('Proj 2018'!P102-AgeAdj!L$27)/AgeAdj!L$28,IF($C102="PF",('Proj 2018'!P102-AgeAdj!L$31)/AgeAdj!L$32,IF($C102="C",('Proj 2018'!P102-AgeAdj!L$35)/AgeAdj!L$36,"BAD")))))</f>
        <v>0.35203199115011052</v>
      </c>
      <c r="Q102" s="10">
        <f>-IF($C102="PG",('Proj 2018'!Q102-AgeAdj!M$19)/AgeAdj!M$20,IF($C102="SG",('Proj 2018'!Q102-AgeAdj!M$23)/AgeAdj!M$24,IF($C102="SF",('Proj 2018'!Q102-AgeAdj!M$27)/AgeAdj!M$28,IF($C102="PF",('Proj 2018'!Q102-AgeAdj!M$31)/AgeAdj!M$32,IF($C102="C",('Proj 2018'!Q102-AgeAdj!M$35)/AgeAdj!M$36,"BAD")))))</f>
        <v>-8.7434094935182866E-2</v>
      </c>
      <c r="R102" s="10">
        <f>IF($C102="PG",('Proj 2018'!R102-AgeAdj!N$19)/AgeAdj!N$20,IF($C102="SG",('Proj 2018'!R102-AgeAdj!N$23)/AgeAdj!N$24,IF($C102="SF",('Proj 2018'!R102-AgeAdj!N$27)/AgeAdj!N$28,IF($C102="PF",('Proj 2018'!R102-AgeAdj!N$31)/AgeAdj!N$32,IF($C102="C",('Proj 2018'!R102-AgeAdj!N$35)/AgeAdj!N$36,"BAD")))))</f>
        <v>0.4983147280328305</v>
      </c>
      <c r="S102" s="10">
        <f t="shared" si="3"/>
        <v>2.8720118572840669</v>
      </c>
      <c r="U102" s="10">
        <f>3*'Proj 2018'!$K102/(819)</f>
        <v>0.79263329263329241</v>
      </c>
      <c r="V102" s="10">
        <f t="shared" si="4"/>
        <v>0.16731363345632747</v>
      </c>
      <c r="W102" s="10">
        <f>(2*'Proj 36 2018'!G102)/24.9</f>
        <v>1.0763052208835342</v>
      </c>
      <c r="X102" s="10">
        <f t="shared" si="5"/>
        <v>-0.66378473032755669</v>
      </c>
    </row>
    <row r="103" spans="1:24" x14ac:dyDescent="0.25">
      <c r="A103" s="13" t="s">
        <v>970</v>
      </c>
      <c r="B103" s="13" t="s">
        <v>197</v>
      </c>
      <c r="C103" s="13" t="s">
        <v>52</v>
      </c>
      <c r="D103" s="3">
        <f>VLOOKUP(B103, Table1[[Player]:['#NAME?]], 3, FALSE)+1</f>
        <v>31</v>
      </c>
      <c r="F103" s="10">
        <f>IF($C103="PG",('Proj 2018'!F103-AgeAdj!B$19)/AgeAdj!B$20,IF($C103="SG",('Proj 2018'!F103-AgeAdj!B$23)/AgeAdj!B$24,IF($C103="SF",('Proj 2018'!F103-AgeAdj!B$27)/AgeAdj!B$28,IF($C103="PF",('Proj 2018'!F103-AgeAdj!B$31)/AgeAdj!B$32,IF($C103="C",('Proj 2018'!F103-AgeAdj!B$35)/AgeAdj!B$36,"BAD")))))</f>
        <v>0.27653362539640669</v>
      </c>
      <c r="G103" s="10">
        <f>IF($C103="PG",('Proj 2018'!G103-AgeAdj!C$19)/AgeAdj!C$20,IF($C103="SG",('Proj 2018'!G103-AgeAdj!C$23)/AgeAdj!C$24,IF($C103="SF",('Proj 2018'!G103-AgeAdj!C$27)/AgeAdj!C$28,IF($C103="PF",('Proj 2018'!G103-AgeAdj!C$31)/AgeAdj!C$32,IF($C103="C",('Proj 2018'!G103-AgeAdj!C$35)/AgeAdj!C$36,"BAD")))))</f>
        <v>0.28955720321804729</v>
      </c>
      <c r="H103" s="10">
        <f>IF($C103="PG",('Proj 2018'!H103-AgeAdj!D$19)/AgeAdj!D$20,IF($C103="SG",('Proj 2018'!H103-AgeAdj!D$23)/AgeAdj!D$24,IF($C103="SF",('Proj 2018'!H103-AgeAdj!D$27)/AgeAdj!D$28,IF($C103="PF",('Proj 2018'!H103-AgeAdj!D$31)/AgeAdj!D$32,IF($C103="C",('Proj 2018'!H103-AgeAdj!D$35)/AgeAdj!D$36,"BAD")))))</f>
        <v>0.31341879248366578</v>
      </c>
      <c r="I103" s="10">
        <f>IF($C103="PG",('Proj 2018'!I103-AgeAdj!E$19)/AgeAdj!E$20,IF($C103="SG",('Proj 2018'!I103-AgeAdj!E$23)/AgeAdj!E$24,IF($C103="SF",('Proj 2018'!I103-AgeAdj!E$27)/AgeAdj!E$28,IF($C103="PF",('Proj 2018'!I103-AgeAdj!E$31)/AgeAdj!E$32,IF($C103="C",('Proj 2018'!I103-AgeAdj!E$35)/AgeAdj!E$36,"BAD")))))</f>
        <v>-0.15448078892381106</v>
      </c>
      <c r="J103" s="10">
        <f>IF($C103="PG",('Proj 2018'!J103-AgeAdj!F$19)/AgeAdj!F$20,IF($C103="SG",('Proj 2018'!J103-AgeAdj!F$23)/AgeAdj!F$24,IF($C103="SF",('Proj 2018'!J103-AgeAdj!F$27)/AgeAdj!F$28,IF($C103="PF",('Proj 2018'!J103-AgeAdj!F$31)/AgeAdj!F$32,IF($C103="C",('Proj 2018'!J103-AgeAdj!F$35)/AgeAdj!F$36,"BAD")))))</f>
        <v>0.45008411205840904</v>
      </c>
      <c r="K103" s="10">
        <f>IF($C103="PG",('Proj 2018'!K103-AgeAdj!G$19)/AgeAdj!G$20,IF($C103="SG",('Proj 2018'!K103-AgeAdj!G$23)/AgeAdj!G$24,IF($C103="SF",('Proj 2018'!K103-AgeAdj!G$27)/AgeAdj!G$28,IF($C103="PF",('Proj 2018'!K103-AgeAdj!G$31)/AgeAdj!G$32,IF($C103="C",('Proj 2018'!K103-AgeAdj!G$35)/AgeAdj!G$36,"BAD")))))</f>
        <v>0.34681189866155798</v>
      </c>
      <c r="L103" s="17">
        <f>IF($C103="PG",('Proj 2018'!L103-AgeAdj!H$19)/AgeAdj!H$20,IF($C103="SG",('Proj 2018'!L103-AgeAdj!H$23)/AgeAdj!H$24,IF($C103="SF",('Proj 2018'!L103-AgeAdj!H$27)/AgeAdj!H$28,IF($C103="PF",('Proj 2018'!L103-AgeAdj!H$31)/AgeAdj!H$32,IF($C103="C",('Proj 2018'!L103-AgeAdj!H$35)/AgeAdj!H$36,"BAD")))))</f>
        <v>1.0408050310351877</v>
      </c>
      <c r="M103" s="10">
        <f>IF($C103="PG",('Proj 2018'!M103-AgeAdj!I$19)/AgeAdj!I$20,IF($C103="SG",('Proj 2018'!M103-AgeAdj!I$23)/AgeAdj!I$24,IF($C103="SF",('Proj 2018'!M103-AgeAdj!I$27)/AgeAdj!I$28,IF($C103="PF",('Proj 2018'!M103-AgeAdj!I$31)/AgeAdj!I$32,IF($C103="C",('Proj 2018'!M103-AgeAdj!I$35)/AgeAdj!I$36,"BAD")))))</f>
        <v>8.7150562681649238E-2</v>
      </c>
      <c r="N103" s="10">
        <f>IF($C103="PG",('Proj 2018'!N103-AgeAdj!J$19)/AgeAdj!J$20,IF($C103="SG",('Proj 2018'!N103-AgeAdj!J$23)/AgeAdj!J$24,IF($C103="SF",('Proj 2018'!N103-AgeAdj!J$27)/AgeAdj!J$28,IF($C103="PF",('Proj 2018'!N103-AgeAdj!J$31)/AgeAdj!J$32,IF($C103="C",('Proj 2018'!N103-AgeAdj!J$35)/AgeAdj!J$36,"BAD")))))</f>
        <v>-2.0027826447683365E-2</v>
      </c>
      <c r="O103" s="10">
        <f>IF($C103="PG",('Proj 2018'!O103-AgeAdj!K$19)/AgeAdj!K$20,IF($C103="SG",('Proj 2018'!O103-AgeAdj!K$23)/AgeAdj!K$24,IF($C103="SF",('Proj 2018'!O103-AgeAdj!K$27)/AgeAdj!K$28,IF($C103="PF",('Proj 2018'!O103-AgeAdj!K$31)/AgeAdj!K$32,IF($C103="C",('Proj 2018'!O103-AgeAdj!K$35)/AgeAdj!K$36,"BAD")))))</f>
        <v>0.2622634737110745</v>
      </c>
      <c r="P103" s="10">
        <f>IF($C103="PG",('Proj 2018'!P103-AgeAdj!L$19)/AgeAdj!L$20,IF($C103="SG",('Proj 2018'!P103-AgeAdj!L$23)/AgeAdj!L$24,IF($C103="SF",('Proj 2018'!P103-AgeAdj!L$27)/AgeAdj!L$28,IF($C103="PF",('Proj 2018'!P103-AgeAdj!L$31)/AgeAdj!L$32,IF($C103="C",('Proj 2018'!P103-AgeAdj!L$35)/AgeAdj!L$36,"BAD")))))</f>
        <v>0.37280348579680461</v>
      </c>
      <c r="Q103" s="10">
        <f>-IF($C103="PG",('Proj 2018'!Q103-AgeAdj!M$19)/AgeAdj!M$20,IF($C103="SG",('Proj 2018'!Q103-AgeAdj!M$23)/AgeAdj!M$24,IF($C103="SF",('Proj 2018'!Q103-AgeAdj!M$27)/AgeAdj!M$28,IF($C103="PF",('Proj 2018'!Q103-AgeAdj!M$31)/AgeAdj!M$32,IF($C103="C",('Proj 2018'!Q103-AgeAdj!M$35)/AgeAdj!M$36,"BAD")))))</f>
        <v>-0.57812172875562884</v>
      </c>
      <c r="R103" s="10">
        <f>IF($C103="PG",('Proj 2018'!R103-AgeAdj!N$19)/AgeAdj!N$20,IF($C103="SG",('Proj 2018'!R103-AgeAdj!N$23)/AgeAdj!N$24,IF($C103="SF",('Proj 2018'!R103-AgeAdj!N$27)/AgeAdj!N$28,IF($C103="PF",('Proj 2018'!R103-AgeAdj!N$31)/AgeAdj!N$32,IF($C103="C",('Proj 2018'!R103-AgeAdj!N$35)/AgeAdj!N$36,"BAD")))))</f>
        <v>0.30397583301210696</v>
      </c>
      <c r="S103" s="10">
        <f t="shared" si="3"/>
        <v>1.2688594737737413</v>
      </c>
      <c r="U103" s="10">
        <f>3*'Proj 2018'!$K103/(819)</f>
        <v>0.81367521367521367</v>
      </c>
      <c r="V103" s="10">
        <f t="shared" si="4"/>
        <v>0.84687725602179376</v>
      </c>
      <c r="W103" s="10">
        <f>(2*'Proj 36 2018'!G103)/24.9</f>
        <v>1.2610441767068272</v>
      </c>
      <c r="X103" s="10">
        <f t="shared" si="5"/>
        <v>0.39523494313201224</v>
      </c>
    </row>
    <row r="104" spans="1:24" x14ac:dyDescent="0.25">
      <c r="A104" s="14" t="s">
        <v>876</v>
      </c>
      <c r="B104" s="14" t="s">
        <v>199</v>
      </c>
      <c r="C104" s="14" t="s">
        <v>52</v>
      </c>
      <c r="D104" s="3">
        <f>VLOOKUP(B104, Table1[[Player]:['#NAME?]], 3, FALSE)+1</f>
        <v>27</v>
      </c>
      <c r="F104" s="10">
        <f>IF($C104="PG",('Proj 2018'!F104-AgeAdj!B$19)/AgeAdj!B$20,IF($C104="SG",('Proj 2018'!F104-AgeAdj!B$23)/AgeAdj!B$24,IF($C104="SF",('Proj 2018'!F104-AgeAdj!B$27)/AgeAdj!B$28,IF($C104="PF",('Proj 2018'!F104-AgeAdj!B$31)/AgeAdj!B$32,IF($C104="C",('Proj 2018'!F104-AgeAdj!B$35)/AgeAdj!B$36,"BAD")))))</f>
        <v>2.1308742209626161</v>
      </c>
      <c r="G104" s="10">
        <f>IF($C104="PG",('Proj 2018'!G104-AgeAdj!C$19)/AgeAdj!C$20,IF($C104="SG",('Proj 2018'!G104-AgeAdj!C$23)/AgeAdj!C$24,IF($C104="SF",('Proj 2018'!G104-AgeAdj!C$27)/AgeAdj!C$28,IF($C104="PF",('Proj 2018'!G104-AgeAdj!C$31)/AgeAdj!C$32,IF($C104="C",('Proj 2018'!G104-AgeAdj!C$35)/AgeAdj!C$36,"BAD")))))</f>
        <v>2.2268193586208835</v>
      </c>
      <c r="H104" s="10">
        <f>IF($C104="PG",('Proj 2018'!H104-AgeAdj!D$19)/AgeAdj!D$20,IF($C104="SG",('Proj 2018'!H104-AgeAdj!D$23)/AgeAdj!D$24,IF($C104="SF",('Proj 2018'!H104-AgeAdj!D$27)/AgeAdj!D$28,IF($C104="PF",('Proj 2018'!H104-AgeAdj!D$31)/AgeAdj!D$32,IF($C104="C",('Proj 2018'!H104-AgeAdj!D$35)/AgeAdj!D$36,"BAD")))))</f>
        <v>0.43904400221504297</v>
      </c>
      <c r="I104" s="10">
        <f>IF($C104="PG",('Proj 2018'!I104-AgeAdj!E$19)/AgeAdj!E$20,IF($C104="SG",('Proj 2018'!I104-AgeAdj!E$23)/AgeAdj!E$24,IF($C104="SF",('Proj 2018'!I104-AgeAdj!E$27)/AgeAdj!E$28,IF($C104="PF",('Proj 2018'!I104-AgeAdj!E$31)/AgeAdj!E$32,IF($C104="C",('Proj 2018'!I104-AgeAdj!E$35)/AgeAdj!E$36,"BAD")))))</f>
        <v>2.548356361657786</v>
      </c>
      <c r="J104" s="10">
        <f>IF($C104="PG",('Proj 2018'!J104-AgeAdj!F$19)/AgeAdj!F$20,IF($C104="SG",('Proj 2018'!J104-AgeAdj!F$23)/AgeAdj!F$24,IF($C104="SF",('Proj 2018'!J104-AgeAdj!F$27)/AgeAdj!F$28,IF($C104="PF",('Proj 2018'!J104-AgeAdj!F$31)/AgeAdj!F$32,IF($C104="C",('Proj 2018'!J104-AgeAdj!F$35)/AgeAdj!F$36,"BAD")))))</f>
        <v>1.6788422069621283</v>
      </c>
      <c r="K104" s="10">
        <f>IF($C104="PG",('Proj 2018'!K104-AgeAdj!G$19)/AgeAdj!G$20,IF($C104="SG",('Proj 2018'!K104-AgeAdj!G$23)/AgeAdj!G$24,IF($C104="SF",('Proj 2018'!K104-AgeAdj!G$27)/AgeAdj!G$28,IF($C104="PF",('Proj 2018'!K104-AgeAdj!G$31)/AgeAdj!G$32,IF($C104="C",('Proj 2018'!K104-AgeAdj!G$35)/AgeAdj!G$36,"BAD")))))</f>
        <v>1.4227099870035609</v>
      </c>
      <c r="L104" s="17">
        <f>IF($C104="PG",('Proj 2018'!L104-AgeAdj!H$19)/AgeAdj!H$20,IF($C104="SG",('Proj 2018'!L104-AgeAdj!H$23)/AgeAdj!H$24,IF($C104="SF",('Proj 2018'!L104-AgeAdj!H$27)/AgeAdj!H$28,IF($C104="PF",('Proj 2018'!L104-AgeAdj!H$31)/AgeAdj!H$32,IF($C104="C",('Proj 2018'!L104-AgeAdj!H$35)/AgeAdj!H$36,"BAD")))))</f>
        <v>1.5002254450818322</v>
      </c>
      <c r="M104" s="10">
        <f>IF($C104="PG",('Proj 2018'!M104-AgeAdj!I$19)/AgeAdj!I$20,IF($C104="SG",('Proj 2018'!M104-AgeAdj!I$23)/AgeAdj!I$24,IF($C104="SF",('Proj 2018'!M104-AgeAdj!I$27)/AgeAdj!I$28,IF($C104="PF",('Proj 2018'!M104-AgeAdj!I$31)/AgeAdj!I$32,IF($C104="C",('Proj 2018'!M104-AgeAdj!I$35)/AgeAdj!I$36,"BAD")))))</f>
        <v>1.4677185923441269</v>
      </c>
      <c r="N104" s="10">
        <f>IF($C104="PG",('Proj 2018'!N104-AgeAdj!J$19)/AgeAdj!J$20,IF($C104="SG",('Proj 2018'!N104-AgeAdj!J$23)/AgeAdj!J$24,IF($C104="SF",('Proj 2018'!N104-AgeAdj!J$27)/AgeAdj!J$28,IF($C104="PF",('Proj 2018'!N104-AgeAdj!J$31)/AgeAdj!J$32,IF($C104="C",('Proj 2018'!N104-AgeAdj!J$35)/AgeAdj!J$36,"BAD")))))</f>
        <v>1.1598455553086546</v>
      </c>
      <c r="O104" s="10">
        <f>IF($C104="PG",('Proj 2018'!O104-AgeAdj!K$19)/AgeAdj!K$20,IF($C104="SG",('Proj 2018'!O104-AgeAdj!K$23)/AgeAdj!K$24,IF($C104="SF",('Proj 2018'!O104-AgeAdj!K$27)/AgeAdj!K$28,IF($C104="PF",('Proj 2018'!O104-AgeAdj!K$31)/AgeAdj!K$32,IF($C104="C",('Proj 2018'!O104-AgeAdj!K$35)/AgeAdj!K$36,"BAD")))))</f>
        <v>1.6835001187206931</v>
      </c>
      <c r="P104" s="10">
        <f>IF($C104="PG",('Proj 2018'!P104-AgeAdj!L$19)/AgeAdj!L$20,IF($C104="SG",('Proj 2018'!P104-AgeAdj!L$23)/AgeAdj!L$24,IF($C104="SF",('Proj 2018'!P104-AgeAdj!L$27)/AgeAdj!L$28,IF($C104="PF",('Proj 2018'!P104-AgeAdj!L$31)/AgeAdj!L$32,IF($C104="C",('Proj 2018'!P104-AgeAdj!L$35)/AgeAdj!L$36,"BAD")))))</f>
        <v>-1.3776453476939201E-2</v>
      </c>
      <c r="Q104" s="10">
        <f>-IF($C104="PG",('Proj 2018'!Q104-AgeAdj!M$19)/AgeAdj!M$20,IF($C104="SG",('Proj 2018'!Q104-AgeAdj!M$23)/AgeAdj!M$24,IF($C104="SF",('Proj 2018'!Q104-AgeAdj!M$27)/AgeAdj!M$28,IF($C104="PF",('Proj 2018'!Q104-AgeAdj!M$31)/AgeAdj!M$32,IF($C104="C",('Proj 2018'!Q104-AgeAdj!M$35)/AgeAdj!M$36,"BAD")))))</f>
        <v>-2.4030591835830108</v>
      </c>
      <c r="R104" s="10">
        <f>IF($C104="PG",('Proj 2018'!R104-AgeAdj!N$19)/AgeAdj!N$20,IF($C104="SG",('Proj 2018'!R104-AgeAdj!N$23)/AgeAdj!N$24,IF($C104="SF",('Proj 2018'!R104-AgeAdj!N$27)/AgeAdj!N$28,IF($C104="PF",('Proj 2018'!R104-AgeAdj!N$31)/AgeAdj!N$32,IF($C104="C",('Proj 2018'!R104-AgeAdj!N$35)/AgeAdj!N$36,"BAD")))))</f>
        <v>2.1956845408577963</v>
      </c>
      <c r="S104" s="10">
        <f t="shared" si="3"/>
        <v>9.4326689282897647</v>
      </c>
      <c r="U104" s="10">
        <f>3*'Proj 2018'!$K104/(819)</f>
        <v>1.4102564102564104</v>
      </c>
      <c r="V104" s="10">
        <f t="shared" si="4"/>
        <v>2.11570255075643</v>
      </c>
      <c r="W104" s="10">
        <f>(2*'Proj 36 2018'!G104)/24.9</f>
        <v>1.4457831325301205</v>
      </c>
      <c r="X104" s="10">
        <f t="shared" si="5"/>
        <v>0.63476241284102597</v>
      </c>
    </row>
    <row r="105" spans="1:24" x14ac:dyDescent="0.25">
      <c r="A105" s="13" t="s">
        <v>840</v>
      </c>
      <c r="B105" s="13" t="s">
        <v>200</v>
      </c>
      <c r="C105" s="13" t="s">
        <v>27</v>
      </c>
      <c r="D105" s="3">
        <f>VLOOKUP(B105, Table1[[Player]:['#NAME?]], 3, FALSE)+1</f>
        <v>32</v>
      </c>
      <c r="F105" s="10">
        <f>IF($C105="PG",('Proj 2018'!F105-AgeAdj!B$19)/AgeAdj!B$20,IF($C105="SG",('Proj 2018'!F105-AgeAdj!B$23)/AgeAdj!B$24,IF($C105="SF",('Proj 2018'!F105-AgeAdj!B$27)/AgeAdj!B$28,IF($C105="PF",('Proj 2018'!F105-AgeAdj!B$31)/AgeAdj!B$32,IF($C105="C",('Proj 2018'!F105-AgeAdj!B$35)/AgeAdj!B$36,"BAD")))))</f>
        <v>0.62461037112945461</v>
      </c>
      <c r="G105" s="10">
        <f>IF($C105="PG",('Proj 2018'!G105-AgeAdj!C$19)/AgeAdj!C$20,IF($C105="SG",('Proj 2018'!G105-AgeAdj!C$23)/AgeAdj!C$24,IF($C105="SF",('Proj 2018'!G105-AgeAdj!C$27)/AgeAdj!C$28,IF($C105="PF",('Proj 2018'!G105-AgeAdj!C$31)/AgeAdj!C$32,IF($C105="C",('Proj 2018'!G105-AgeAdj!C$35)/AgeAdj!C$36,"BAD")))))</f>
        <v>0.38342617056774625</v>
      </c>
      <c r="H105" s="10">
        <f>IF($C105="PG",('Proj 2018'!H105-AgeAdj!D$19)/AgeAdj!D$20,IF($C105="SG",('Proj 2018'!H105-AgeAdj!D$23)/AgeAdj!D$24,IF($C105="SF",('Proj 2018'!H105-AgeAdj!D$27)/AgeAdj!D$28,IF($C105="PF",('Proj 2018'!H105-AgeAdj!D$31)/AgeAdj!D$32,IF($C105="C",('Proj 2018'!H105-AgeAdj!D$35)/AgeAdj!D$36,"BAD")))))</f>
        <v>1.0769276869727811</v>
      </c>
      <c r="I105" s="10">
        <f>IF($C105="PG",('Proj 2018'!I105-AgeAdj!E$19)/AgeAdj!E$20,IF($C105="SG",('Proj 2018'!I105-AgeAdj!E$23)/AgeAdj!E$24,IF($C105="SF",('Proj 2018'!I105-AgeAdj!E$27)/AgeAdj!E$28,IF($C105="PF",('Proj 2018'!I105-AgeAdj!E$31)/AgeAdj!E$32,IF($C105="C",('Proj 2018'!I105-AgeAdj!E$35)/AgeAdj!E$36,"BAD")))))</f>
        <v>-1.083979619457216</v>
      </c>
      <c r="J105" s="10">
        <f>IF($C105="PG",('Proj 2018'!J105-AgeAdj!F$19)/AgeAdj!F$20,IF($C105="SG",('Proj 2018'!J105-AgeAdj!F$23)/AgeAdj!F$24,IF($C105="SF",('Proj 2018'!J105-AgeAdj!F$27)/AgeAdj!F$28,IF($C105="PF",('Proj 2018'!J105-AgeAdj!F$31)/AgeAdj!F$32,IF($C105="C",('Proj 2018'!J105-AgeAdj!F$35)/AgeAdj!F$36,"BAD")))))</f>
        <v>1.197530333587973E-2</v>
      </c>
      <c r="K105" s="10">
        <f>IF($C105="PG",('Proj 2018'!K105-AgeAdj!G$19)/AgeAdj!G$20,IF($C105="SG",('Proj 2018'!K105-AgeAdj!G$23)/AgeAdj!G$24,IF($C105="SF",('Proj 2018'!K105-AgeAdj!G$27)/AgeAdj!G$28,IF($C105="PF",('Proj 2018'!K105-AgeAdj!G$31)/AgeAdj!G$32,IF($C105="C",('Proj 2018'!K105-AgeAdj!G$35)/AgeAdj!G$36,"BAD")))))</f>
        <v>0.14452847639268959</v>
      </c>
      <c r="L105" s="17">
        <f>IF($C105="PG",('Proj 2018'!L105-AgeAdj!H$19)/AgeAdj!H$20,IF($C105="SG",('Proj 2018'!L105-AgeAdj!H$23)/AgeAdj!H$24,IF($C105="SF",('Proj 2018'!L105-AgeAdj!H$27)/AgeAdj!H$28,IF($C105="PF",('Proj 2018'!L105-AgeAdj!H$31)/AgeAdj!H$32,IF($C105="C",('Proj 2018'!L105-AgeAdj!H$35)/AgeAdj!H$36,"BAD")))))</f>
        <v>-0.29513289113177588</v>
      </c>
      <c r="M105" s="10">
        <f>IF($C105="PG",('Proj 2018'!M105-AgeAdj!I$19)/AgeAdj!I$20,IF($C105="SG",('Proj 2018'!M105-AgeAdj!I$23)/AgeAdj!I$24,IF($C105="SF",('Proj 2018'!M105-AgeAdj!I$27)/AgeAdj!I$28,IF($C105="PF",('Proj 2018'!M105-AgeAdj!I$31)/AgeAdj!I$32,IF($C105="C",('Proj 2018'!M105-AgeAdj!I$35)/AgeAdj!I$36,"BAD")))))</f>
        <v>0.61457970589717104</v>
      </c>
      <c r="N105" s="10">
        <f>IF($C105="PG",('Proj 2018'!N105-AgeAdj!J$19)/AgeAdj!J$20,IF($C105="SG",('Proj 2018'!N105-AgeAdj!J$23)/AgeAdj!J$24,IF($C105="SF",('Proj 2018'!N105-AgeAdj!J$27)/AgeAdj!J$28,IF($C105="PF",('Proj 2018'!N105-AgeAdj!J$31)/AgeAdj!J$32,IF($C105="C",('Proj 2018'!N105-AgeAdj!J$35)/AgeAdj!J$36,"BAD")))))</f>
        <v>-0.36317225119443969</v>
      </c>
      <c r="O105" s="10">
        <f>IF($C105="PG",('Proj 2018'!O105-AgeAdj!K$19)/AgeAdj!K$20,IF($C105="SG",('Proj 2018'!O105-AgeAdj!K$23)/AgeAdj!K$24,IF($C105="SF",('Proj 2018'!O105-AgeAdj!K$27)/AgeAdj!K$28,IF($C105="PF",('Proj 2018'!O105-AgeAdj!K$31)/AgeAdj!K$32,IF($C105="C",('Proj 2018'!O105-AgeAdj!K$35)/AgeAdj!K$36,"BAD")))))</f>
        <v>-0.27796196335778406</v>
      </c>
      <c r="P105" s="10">
        <f>IF($C105="PG",('Proj 2018'!P105-AgeAdj!L$19)/AgeAdj!L$20,IF($C105="SG",('Proj 2018'!P105-AgeAdj!L$23)/AgeAdj!L$24,IF($C105="SF",('Proj 2018'!P105-AgeAdj!L$27)/AgeAdj!L$28,IF($C105="PF",('Proj 2018'!P105-AgeAdj!L$31)/AgeAdj!L$32,IF($C105="C",('Proj 2018'!P105-AgeAdj!L$35)/AgeAdj!L$36,"BAD")))))</f>
        <v>0.83940968456073506</v>
      </c>
      <c r="Q105" s="10">
        <f>-IF($C105="PG",('Proj 2018'!Q105-AgeAdj!M$19)/AgeAdj!M$20,IF($C105="SG",('Proj 2018'!Q105-AgeAdj!M$23)/AgeAdj!M$24,IF($C105="SF",('Proj 2018'!Q105-AgeAdj!M$27)/AgeAdj!M$28,IF($C105="PF",('Proj 2018'!Q105-AgeAdj!M$31)/AgeAdj!M$32,IF($C105="C",('Proj 2018'!Q105-AgeAdj!M$35)/AgeAdj!M$36,"BAD")))))</f>
        <v>-0.47644085606135439</v>
      </c>
      <c r="R105" s="10">
        <f>IF($C105="PG",('Proj 2018'!R105-AgeAdj!N$19)/AgeAdj!N$20,IF($C105="SG",('Proj 2018'!R105-AgeAdj!N$23)/AgeAdj!N$24,IF($C105="SF",('Proj 2018'!R105-AgeAdj!N$27)/AgeAdj!N$28,IF($C105="PF",('Proj 2018'!R105-AgeAdj!N$31)/AgeAdj!N$32,IF($C105="C",('Proj 2018'!R105-AgeAdj!N$35)/AgeAdj!N$36,"BAD")))))</f>
        <v>0.34591925277675201</v>
      </c>
      <c r="S105" s="10">
        <f t="shared" si="3"/>
        <v>0.25322867456458448</v>
      </c>
      <c r="U105" s="10">
        <f>3*'Proj 2018'!$K105/(819)</f>
        <v>0.56064306064306058</v>
      </c>
      <c r="V105" s="10">
        <f t="shared" si="4"/>
        <v>-0.16546420738055401</v>
      </c>
      <c r="W105" s="10">
        <f>(2*'Proj 36 2018'!G105)/24.9</f>
        <v>1.0281124497991969</v>
      </c>
      <c r="X105" s="10">
        <f t="shared" si="5"/>
        <v>1.1072027625101686</v>
      </c>
    </row>
    <row r="106" spans="1:24" x14ac:dyDescent="0.25">
      <c r="A106" s="14" t="s">
        <v>974</v>
      </c>
      <c r="B106" s="14" t="s">
        <v>201</v>
      </c>
      <c r="C106" s="14" t="s">
        <v>31</v>
      </c>
      <c r="D106" s="3">
        <f>VLOOKUP(B106, Table1[[Player]:['#NAME?]], 3, FALSE)+1</f>
        <v>40</v>
      </c>
      <c r="F106" s="10">
        <f>IF($C106="PG",('Proj 2018'!F106-AgeAdj!B$19)/AgeAdj!B$20,IF($C106="SG",('Proj 2018'!F106-AgeAdj!B$23)/AgeAdj!B$24,IF($C106="SF",('Proj 2018'!F106-AgeAdj!B$27)/AgeAdj!B$28,IF($C106="PF",('Proj 2018'!F106-AgeAdj!B$31)/AgeAdj!B$32,IF($C106="C",('Proj 2018'!F106-AgeAdj!B$35)/AgeAdj!B$36,"BAD")))))</f>
        <v>-0.84686234285558315</v>
      </c>
      <c r="G106" s="10">
        <f>IF($C106="PG",('Proj 2018'!G106-AgeAdj!C$19)/AgeAdj!C$20,IF($C106="SG",('Proj 2018'!G106-AgeAdj!C$23)/AgeAdj!C$24,IF($C106="SF",('Proj 2018'!G106-AgeAdj!C$27)/AgeAdj!C$28,IF($C106="PF",('Proj 2018'!G106-AgeAdj!C$31)/AgeAdj!C$32,IF($C106="C",('Proj 2018'!G106-AgeAdj!C$35)/AgeAdj!C$36,"BAD")))))</f>
        <v>-0.80299736607496808</v>
      </c>
      <c r="H106" s="10">
        <f>IF($C106="PG",('Proj 2018'!H106-AgeAdj!D$19)/AgeAdj!D$20,IF($C106="SG",('Proj 2018'!H106-AgeAdj!D$23)/AgeAdj!D$24,IF($C106="SF",('Proj 2018'!H106-AgeAdj!D$27)/AgeAdj!D$28,IF($C106="PF",('Proj 2018'!H106-AgeAdj!D$31)/AgeAdj!D$32,IF($C106="C",('Proj 2018'!H106-AgeAdj!D$35)/AgeAdj!D$36,"BAD")))))</f>
        <v>-1.1749420567878259</v>
      </c>
      <c r="I106" s="10">
        <f>IF($C106="PG",('Proj 2018'!I106-AgeAdj!E$19)/AgeAdj!E$20,IF($C106="SG",('Proj 2018'!I106-AgeAdj!E$23)/AgeAdj!E$24,IF($C106="SF",('Proj 2018'!I106-AgeAdj!E$27)/AgeAdj!E$28,IF($C106="PF",('Proj 2018'!I106-AgeAdj!E$31)/AgeAdj!E$32,IF($C106="C",('Proj 2018'!I106-AgeAdj!E$35)/AgeAdj!E$36,"BAD")))))</f>
        <v>-0.45992493268963425</v>
      </c>
      <c r="J106" s="10">
        <f>IF($C106="PG",('Proj 2018'!J106-AgeAdj!F$19)/AgeAdj!F$20,IF($C106="SG",('Proj 2018'!J106-AgeAdj!F$23)/AgeAdj!F$24,IF($C106="SF",('Proj 2018'!J106-AgeAdj!F$27)/AgeAdj!F$28,IF($C106="PF",('Proj 2018'!J106-AgeAdj!F$31)/AgeAdj!F$32,IF($C106="C",('Proj 2018'!J106-AgeAdj!F$35)/AgeAdj!F$36,"BAD")))))</f>
        <v>-0.40424861937105061</v>
      </c>
      <c r="K106" s="10">
        <f>IF($C106="PG",('Proj 2018'!K106-AgeAdj!G$19)/AgeAdj!G$20,IF($C106="SG",('Proj 2018'!K106-AgeAdj!G$23)/AgeAdj!G$24,IF($C106="SF",('Proj 2018'!K106-AgeAdj!G$27)/AgeAdj!G$28,IF($C106="PF",('Proj 2018'!K106-AgeAdj!G$31)/AgeAdj!G$32,IF($C106="C",('Proj 2018'!K106-AgeAdj!G$35)/AgeAdj!G$36,"BAD")))))</f>
        <v>-0.41296182243448037</v>
      </c>
      <c r="L106" s="17">
        <f>IF($C106="PG",('Proj 2018'!L106-AgeAdj!H$19)/AgeAdj!H$20,IF($C106="SG",('Proj 2018'!L106-AgeAdj!H$23)/AgeAdj!H$24,IF($C106="SF",('Proj 2018'!L106-AgeAdj!H$27)/AgeAdj!H$28,IF($C106="PF",('Proj 2018'!L106-AgeAdj!H$31)/AgeAdj!H$32,IF($C106="C",('Proj 2018'!L106-AgeAdj!H$35)/AgeAdj!H$36,"BAD")))))</f>
        <v>3.343911834686248E-2</v>
      </c>
      <c r="M106" s="10">
        <f>IF($C106="PG",('Proj 2018'!M106-AgeAdj!I$19)/AgeAdj!I$20,IF($C106="SG",('Proj 2018'!M106-AgeAdj!I$23)/AgeAdj!I$24,IF($C106="SF",('Proj 2018'!M106-AgeAdj!I$27)/AgeAdj!I$28,IF($C106="PF",('Proj 2018'!M106-AgeAdj!I$31)/AgeAdj!I$32,IF($C106="C",('Proj 2018'!M106-AgeAdj!I$35)/AgeAdj!I$36,"BAD")))))</f>
        <v>-0.73027415574383037</v>
      </c>
      <c r="N106" s="10">
        <f>IF($C106="PG",('Proj 2018'!N106-AgeAdj!J$19)/AgeAdj!J$20,IF($C106="SG",('Proj 2018'!N106-AgeAdj!J$23)/AgeAdj!J$24,IF($C106="SF",('Proj 2018'!N106-AgeAdj!J$27)/AgeAdj!J$28,IF($C106="PF",('Proj 2018'!N106-AgeAdj!J$31)/AgeAdj!J$32,IF($C106="C",('Proj 2018'!N106-AgeAdj!J$35)/AgeAdj!J$36,"BAD")))))</f>
        <v>8.7849402064792012E-2</v>
      </c>
      <c r="O106" s="10">
        <f>IF($C106="PG",('Proj 2018'!O106-AgeAdj!K$19)/AgeAdj!K$20,IF($C106="SG",('Proj 2018'!O106-AgeAdj!K$23)/AgeAdj!K$24,IF($C106="SF",('Proj 2018'!O106-AgeAdj!K$27)/AgeAdj!K$28,IF($C106="PF",('Proj 2018'!O106-AgeAdj!K$31)/AgeAdj!K$32,IF($C106="C",('Proj 2018'!O106-AgeAdj!K$35)/AgeAdj!K$36,"BAD")))))</f>
        <v>0.59179252151906636</v>
      </c>
      <c r="P106" s="10">
        <f>IF($C106="PG",('Proj 2018'!P106-AgeAdj!L$19)/AgeAdj!L$20,IF($C106="SG",('Proj 2018'!P106-AgeAdj!L$23)/AgeAdj!L$24,IF($C106="SF",('Proj 2018'!P106-AgeAdj!L$27)/AgeAdj!L$28,IF($C106="PF",('Proj 2018'!P106-AgeAdj!L$31)/AgeAdj!L$32,IF($C106="C",('Proj 2018'!P106-AgeAdj!L$35)/AgeAdj!L$36,"BAD")))))</f>
        <v>-0.4822222597619274</v>
      </c>
      <c r="Q106" s="10">
        <f>-IF($C106="PG",('Proj 2018'!Q106-AgeAdj!M$19)/AgeAdj!M$20,IF($C106="SG",('Proj 2018'!Q106-AgeAdj!M$23)/AgeAdj!M$24,IF($C106="SF",('Proj 2018'!Q106-AgeAdj!M$27)/AgeAdj!M$28,IF($C106="PF",('Proj 2018'!Q106-AgeAdj!M$31)/AgeAdj!M$32,IF($C106="C",('Proj 2018'!Q106-AgeAdj!M$35)/AgeAdj!M$36,"BAD")))))</f>
        <v>8.540598288171726E-2</v>
      </c>
      <c r="R106" s="10">
        <f>IF($C106="PG",('Proj 2018'!R106-AgeAdj!N$19)/AgeAdj!N$20,IF($C106="SG",('Proj 2018'!R106-AgeAdj!N$23)/AgeAdj!N$24,IF($C106="SF",('Proj 2018'!R106-AgeAdj!N$27)/AgeAdj!N$28,IF($C106="PF",('Proj 2018'!R106-AgeAdj!N$31)/AgeAdj!N$32,IF($C106="C",('Proj 2018'!R106-AgeAdj!N$35)/AgeAdj!N$36,"BAD")))))</f>
        <v>-0.77122395281831435</v>
      </c>
      <c r="S106" s="10">
        <f t="shared" si="3"/>
        <v>-2.8573284580233365</v>
      </c>
      <c r="U106" s="10">
        <f>3*'Proj 2018'!$K106/(819)</f>
        <v>0.33882783882783885</v>
      </c>
      <c r="V106" s="10">
        <f t="shared" si="4"/>
        <v>1.1330104201775749E-2</v>
      </c>
      <c r="W106" s="10">
        <f>(2*'Proj 36 2018'!G106)/24.9</f>
        <v>0.97991967871485941</v>
      </c>
      <c r="X106" s="10">
        <f t="shared" si="5"/>
        <v>-1.1513488427961025</v>
      </c>
    </row>
    <row r="107" spans="1:24" x14ac:dyDescent="0.25">
      <c r="A107" s="13" t="s">
        <v>994</v>
      </c>
      <c r="B107" s="13" t="s">
        <v>202</v>
      </c>
      <c r="C107" s="13" t="s">
        <v>38</v>
      </c>
      <c r="D107" s="3">
        <f>VLOOKUP(B107, Table1[[Player]:['#NAME?]], 3, FALSE)+1</f>
        <v>25</v>
      </c>
      <c r="F107" s="10">
        <f>IF($C107="PG",('Proj 2018'!F107-AgeAdj!B$19)/AgeAdj!B$20,IF($C107="SG",('Proj 2018'!F107-AgeAdj!B$23)/AgeAdj!B$24,IF($C107="SF",('Proj 2018'!F107-AgeAdj!B$27)/AgeAdj!B$28,IF($C107="PF",('Proj 2018'!F107-AgeAdj!B$31)/AgeAdj!B$32,IF($C107="C",('Proj 2018'!F107-AgeAdj!B$35)/AgeAdj!B$36,"BAD")))))</f>
        <v>0.62081563358723024</v>
      </c>
      <c r="G107" s="10">
        <f>IF($C107="PG",('Proj 2018'!G107-AgeAdj!C$19)/AgeAdj!C$20,IF($C107="SG",('Proj 2018'!G107-AgeAdj!C$23)/AgeAdj!C$24,IF($C107="SF",('Proj 2018'!G107-AgeAdj!C$27)/AgeAdj!C$28,IF($C107="PF",('Proj 2018'!G107-AgeAdj!C$31)/AgeAdj!C$32,IF($C107="C",('Proj 2018'!G107-AgeAdj!C$35)/AgeAdj!C$36,"BAD")))))</f>
        <v>0.16837187906548653</v>
      </c>
      <c r="H107" s="10">
        <f>IF($C107="PG",('Proj 2018'!H107-AgeAdj!D$19)/AgeAdj!D$20,IF($C107="SG",('Proj 2018'!H107-AgeAdj!D$23)/AgeAdj!D$24,IF($C107="SF",('Proj 2018'!H107-AgeAdj!D$27)/AgeAdj!D$28,IF($C107="PF",('Proj 2018'!H107-AgeAdj!D$31)/AgeAdj!D$32,IF($C107="C",('Proj 2018'!H107-AgeAdj!D$35)/AgeAdj!D$36,"BAD")))))</f>
        <v>1.9043703043371512</v>
      </c>
      <c r="I107" s="10">
        <f>IF($C107="PG",('Proj 2018'!I107-AgeAdj!E$19)/AgeAdj!E$20,IF($C107="SG",('Proj 2018'!I107-AgeAdj!E$23)/AgeAdj!E$24,IF($C107="SF",('Proj 2018'!I107-AgeAdj!E$27)/AgeAdj!E$28,IF($C107="PF",('Proj 2018'!I107-AgeAdj!E$31)/AgeAdj!E$32,IF($C107="C",('Proj 2018'!I107-AgeAdj!E$35)/AgeAdj!E$36,"BAD")))))</f>
        <v>-0.56816005422672167</v>
      </c>
      <c r="J107" s="10">
        <f>IF($C107="PG",('Proj 2018'!J107-AgeAdj!F$19)/AgeAdj!F$20,IF($C107="SG",('Proj 2018'!J107-AgeAdj!F$23)/AgeAdj!F$24,IF($C107="SF",('Proj 2018'!J107-AgeAdj!F$27)/AgeAdj!F$28,IF($C107="PF",('Proj 2018'!J107-AgeAdj!F$31)/AgeAdj!F$32,IF($C107="C",('Proj 2018'!J107-AgeAdj!F$35)/AgeAdj!F$36,"BAD")))))</f>
        <v>1.558869588047842</v>
      </c>
      <c r="K107" s="10">
        <f>IF($C107="PG",('Proj 2018'!K107-AgeAdj!G$19)/AgeAdj!G$20,IF($C107="SG",('Proj 2018'!K107-AgeAdj!G$23)/AgeAdj!G$24,IF($C107="SF",('Proj 2018'!K107-AgeAdj!G$27)/AgeAdj!G$28,IF($C107="PF",('Proj 2018'!K107-AgeAdj!G$31)/AgeAdj!G$32,IF($C107="C",('Proj 2018'!K107-AgeAdj!G$35)/AgeAdj!G$36,"BAD")))))</f>
        <v>1.81864287204065</v>
      </c>
      <c r="L107" s="17">
        <f>IF($C107="PG",('Proj 2018'!L107-AgeAdj!H$19)/AgeAdj!H$20,IF($C107="SG",('Proj 2018'!L107-AgeAdj!H$23)/AgeAdj!H$24,IF($C107="SF",('Proj 2018'!L107-AgeAdj!H$27)/AgeAdj!H$28,IF($C107="PF",('Proj 2018'!L107-AgeAdj!H$31)/AgeAdj!H$32,IF($C107="C",('Proj 2018'!L107-AgeAdj!H$35)/AgeAdj!H$36,"BAD")))))</f>
        <v>-0.2800450208456588</v>
      </c>
      <c r="M107" s="10">
        <f>IF($C107="PG",('Proj 2018'!M107-AgeAdj!I$19)/AgeAdj!I$20,IF($C107="SG",('Proj 2018'!M107-AgeAdj!I$23)/AgeAdj!I$24,IF($C107="SF",('Proj 2018'!M107-AgeAdj!I$27)/AgeAdj!I$28,IF($C107="PF",('Proj 2018'!M107-AgeAdj!I$31)/AgeAdj!I$32,IF($C107="C",('Proj 2018'!M107-AgeAdj!I$35)/AgeAdj!I$36,"BAD")))))</f>
        <v>1.8506642338401065</v>
      </c>
      <c r="N107" s="10">
        <f>IF($C107="PG",('Proj 2018'!N107-AgeAdj!J$19)/AgeAdj!J$20,IF($C107="SG",('Proj 2018'!N107-AgeAdj!J$23)/AgeAdj!J$24,IF($C107="SF",('Proj 2018'!N107-AgeAdj!J$27)/AgeAdj!J$28,IF($C107="PF",('Proj 2018'!N107-AgeAdj!J$31)/AgeAdj!J$32,IF($C107="C",('Proj 2018'!N107-AgeAdj!J$35)/AgeAdj!J$36,"BAD")))))</f>
        <v>-5.1809370108935958E-2</v>
      </c>
      <c r="O107" s="10">
        <f>IF($C107="PG",('Proj 2018'!O107-AgeAdj!K$19)/AgeAdj!K$20,IF($C107="SG",('Proj 2018'!O107-AgeAdj!K$23)/AgeAdj!K$24,IF($C107="SF",('Proj 2018'!O107-AgeAdj!K$27)/AgeAdj!K$28,IF($C107="PF",('Proj 2018'!O107-AgeAdj!K$31)/AgeAdj!K$32,IF($C107="C",('Proj 2018'!O107-AgeAdj!K$35)/AgeAdj!K$36,"BAD")))))</f>
        <v>-5.5746659622012053E-3</v>
      </c>
      <c r="P107" s="10">
        <f>IF($C107="PG",('Proj 2018'!P107-AgeAdj!L$19)/AgeAdj!L$20,IF($C107="SG",('Proj 2018'!P107-AgeAdj!L$23)/AgeAdj!L$24,IF($C107="SF",('Proj 2018'!P107-AgeAdj!L$27)/AgeAdj!L$28,IF($C107="PF",('Proj 2018'!P107-AgeAdj!L$31)/AgeAdj!L$32,IF($C107="C",('Proj 2018'!P107-AgeAdj!L$35)/AgeAdj!L$36,"BAD")))))</f>
        <v>3.2811976333557156</v>
      </c>
      <c r="Q107" s="10">
        <f>-IF($C107="PG",('Proj 2018'!Q107-AgeAdj!M$19)/AgeAdj!M$20,IF($C107="SG",('Proj 2018'!Q107-AgeAdj!M$23)/AgeAdj!M$24,IF($C107="SF",('Proj 2018'!Q107-AgeAdj!M$27)/AgeAdj!M$28,IF($C107="PF",('Proj 2018'!Q107-AgeAdj!M$31)/AgeAdj!M$32,IF($C107="C",('Proj 2018'!Q107-AgeAdj!M$35)/AgeAdj!M$36,"BAD")))))</f>
        <v>-0.77316238189168485</v>
      </c>
      <c r="R107" s="10">
        <f>IF($C107="PG",('Proj 2018'!R107-AgeAdj!N$19)/AgeAdj!N$20,IF($C107="SG",('Proj 2018'!R107-AgeAdj!N$23)/AgeAdj!N$24,IF($C107="SF",('Proj 2018'!R107-AgeAdj!N$27)/AgeAdj!N$28,IF($C107="PF",('Proj 2018'!R107-AgeAdj!N$31)/AgeAdj!N$32,IF($C107="C",('Proj 2018'!R107-AgeAdj!N$35)/AgeAdj!N$36,"BAD")))))</f>
        <v>0.7828716877095182</v>
      </c>
      <c r="S107" s="10">
        <f t="shared" si="3"/>
        <v>6.3216971000146112</v>
      </c>
      <c r="U107" s="10">
        <f>3*'Proj 2018'!$K107/(819)</f>
        <v>1.6029914529914528</v>
      </c>
      <c r="V107" s="10">
        <f t="shared" si="4"/>
        <v>-0.44890977486840428</v>
      </c>
      <c r="W107" s="10">
        <f>(2*'Proj 36 2018'!G107)/24.9</f>
        <v>0.65863453815261042</v>
      </c>
      <c r="X107" s="10">
        <f t="shared" si="5"/>
        <v>1.2542840558686457</v>
      </c>
    </row>
    <row r="108" spans="1:24" x14ac:dyDescent="0.25">
      <c r="A108" s="14" t="s">
        <v>891</v>
      </c>
      <c r="B108" s="14" t="s">
        <v>204</v>
      </c>
      <c r="C108" s="14" t="s">
        <v>52</v>
      </c>
      <c r="D108" s="3">
        <f>VLOOKUP(B108, Table1[[Player]:['#NAME?]], 3, FALSE)+1</f>
        <v>22</v>
      </c>
      <c r="F108" s="10">
        <f>IF($C108="PG",('Proj 2018'!F108-AgeAdj!B$19)/AgeAdj!B$20,IF($C108="SG",('Proj 2018'!F108-AgeAdj!B$23)/AgeAdj!B$24,IF($C108="SF",('Proj 2018'!F108-AgeAdj!B$27)/AgeAdj!B$28,IF($C108="PF",('Proj 2018'!F108-AgeAdj!B$31)/AgeAdj!B$32,IF($C108="C",('Proj 2018'!F108-AgeAdj!B$35)/AgeAdj!B$36,"BAD")))))</f>
        <v>0.73568604879157062</v>
      </c>
      <c r="G108" s="10">
        <f>IF($C108="PG",('Proj 2018'!G108-AgeAdj!C$19)/AgeAdj!C$20,IF($C108="SG",('Proj 2018'!G108-AgeAdj!C$23)/AgeAdj!C$24,IF($C108="SF",('Proj 2018'!G108-AgeAdj!C$27)/AgeAdj!C$28,IF($C108="PF",('Proj 2018'!G108-AgeAdj!C$31)/AgeAdj!C$32,IF($C108="C",('Proj 2018'!G108-AgeAdj!C$35)/AgeAdj!C$36,"BAD")))))</f>
        <v>0.7682222344966404</v>
      </c>
      <c r="H108" s="10">
        <f>IF($C108="PG",('Proj 2018'!H108-AgeAdj!D$19)/AgeAdj!D$20,IF($C108="SG",('Proj 2018'!H108-AgeAdj!D$23)/AgeAdj!D$24,IF($C108="SF",('Proj 2018'!H108-AgeAdj!D$27)/AgeAdj!D$28,IF($C108="PF",('Proj 2018'!H108-AgeAdj!D$31)/AgeAdj!D$32,IF($C108="C",('Proj 2018'!H108-AgeAdj!D$35)/AgeAdj!D$36,"BAD")))))</f>
        <v>0.29248125752843623</v>
      </c>
      <c r="I108" s="10">
        <f>IF($C108="PG",('Proj 2018'!I108-AgeAdj!E$19)/AgeAdj!E$20,IF($C108="SG",('Proj 2018'!I108-AgeAdj!E$23)/AgeAdj!E$24,IF($C108="SF",('Proj 2018'!I108-AgeAdj!E$27)/AgeAdj!E$28,IF($C108="PF",('Proj 2018'!I108-AgeAdj!E$31)/AgeAdj!E$32,IF($C108="C",('Proj 2018'!I108-AgeAdj!E$35)/AgeAdj!E$36,"BAD")))))</f>
        <v>3.9747296783641098E-2</v>
      </c>
      <c r="J108" s="10">
        <f>IF($C108="PG",('Proj 2018'!J108-AgeAdj!F$19)/AgeAdj!F$20,IF($C108="SG",('Proj 2018'!J108-AgeAdj!F$23)/AgeAdj!F$24,IF($C108="SF",('Proj 2018'!J108-AgeAdj!F$27)/AgeAdj!F$28,IF($C108="PF",('Proj 2018'!J108-AgeAdj!F$31)/AgeAdj!F$32,IF($C108="C",('Proj 2018'!J108-AgeAdj!F$35)/AgeAdj!F$36,"BAD")))))</f>
        <v>0.17142916933200505</v>
      </c>
      <c r="K108" s="10">
        <f>IF($C108="PG",('Proj 2018'!K108-AgeAdj!G$19)/AgeAdj!G$20,IF($C108="SG",('Proj 2018'!K108-AgeAdj!G$23)/AgeAdj!G$24,IF($C108="SF",('Proj 2018'!K108-AgeAdj!G$27)/AgeAdj!G$28,IF($C108="PF",('Proj 2018'!K108-AgeAdj!G$31)/AgeAdj!G$32,IF($C108="C",('Proj 2018'!K108-AgeAdj!G$35)/AgeAdj!G$36,"BAD")))))</f>
        <v>0.32996658475280588</v>
      </c>
      <c r="L108" s="17">
        <f>IF($C108="PG",('Proj 2018'!L108-AgeAdj!H$19)/AgeAdj!H$20,IF($C108="SG",('Proj 2018'!L108-AgeAdj!H$23)/AgeAdj!H$24,IF($C108="SF",('Proj 2018'!L108-AgeAdj!H$27)/AgeAdj!H$28,IF($C108="PF",('Proj 2018'!L108-AgeAdj!H$31)/AgeAdj!H$32,IF($C108="C",('Proj 2018'!L108-AgeAdj!H$35)/AgeAdj!H$36,"BAD")))))</f>
        <v>-0.4122455808332684</v>
      </c>
      <c r="M108" s="10">
        <f>IF($C108="PG",('Proj 2018'!M108-AgeAdj!I$19)/AgeAdj!I$20,IF($C108="SG",('Proj 2018'!M108-AgeAdj!I$23)/AgeAdj!I$24,IF($C108="SF",('Proj 2018'!M108-AgeAdj!I$27)/AgeAdj!I$28,IF($C108="PF",('Proj 2018'!M108-AgeAdj!I$31)/AgeAdj!I$32,IF($C108="C",('Proj 2018'!M108-AgeAdj!I$35)/AgeAdj!I$36,"BAD")))))</f>
        <v>0.768055093149976</v>
      </c>
      <c r="N108" s="10">
        <f>IF($C108="PG",('Proj 2018'!N108-AgeAdj!J$19)/AgeAdj!J$20,IF($C108="SG",('Proj 2018'!N108-AgeAdj!J$23)/AgeAdj!J$24,IF($C108="SF",('Proj 2018'!N108-AgeAdj!J$27)/AgeAdj!J$28,IF($C108="PF",('Proj 2018'!N108-AgeAdj!J$31)/AgeAdj!J$32,IF($C108="C",('Proj 2018'!N108-AgeAdj!J$35)/AgeAdj!J$36,"BAD")))))</f>
        <v>0.13454765687832276</v>
      </c>
      <c r="O108" s="10">
        <f>IF($C108="PG",('Proj 2018'!O108-AgeAdj!K$19)/AgeAdj!K$20,IF($C108="SG",('Proj 2018'!O108-AgeAdj!K$23)/AgeAdj!K$24,IF($C108="SF",('Proj 2018'!O108-AgeAdj!K$27)/AgeAdj!K$28,IF($C108="PF",('Proj 2018'!O108-AgeAdj!K$31)/AgeAdj!K$32,IF($C108="C",('Proj 2018'!O108-AgeAdj!K$35)/AgeAdj!K$36,"BAD")))))</f>
        <v>3.9260223819762054E-2</v>
      </c>
      <c r="P108" s="10">
        <f>IF($C108="PG",('Proj 2018'!P108-AgeAdj!L$19)/AgeAdj!L$20,IF($C108="SG",('Proj 2018'!P108-AgeAdj!L$23)/AgeAdj!L$24,IF($C108="SF",('Proj 2018'!P108-AgeAdj!L$27)/AgeAdj!L$28,IF($C108="PF",('Proj 2018'!P108-AgeAdj!L$31)/AgeAdj!L$32,IF($C108="C",('Proj 2018'!P108-AgeAdj!L$35)/AgeAdj!L$36,"BAD")))))</f>
        <v>0.29355459824568725</v>
      </c>
      <c r="Q108" s="10">
        <f>-IF($C108="PG",('Proj 2018'!Q108-AgeAdj!M$19)/AgeAdj!M$20,IF($C108="SG",('Proj 2018'!Q108-AgeAdj!M$23)/AgeAdj!M$24,IF($C108="SF",('Proj 2018'!Q108-AgeAdj!M$27)/AgeAdj!M$28,IF($C108="PF",('Proj 2018'!Q108-AgeAdj!M$31)/AgeAdj!M$32,IF($C108="C",('Proj 2018'!Q108-AgeAdj!M$35)/AgeAdj!M$36,"BAD")))))</f>
        <v>-0.10299179070619847</v>
      </c>
      <c r="R108" s="10">
        <f>IF($C108="PG",('Proj 2018'!R108-AgeAdj!N$19)/AgeAdj!N$20,IF($C108="SG",('Proj 2018'!R108-AgeAdj!N$23)/AgeAdj!N$24,IF($C108="SF",('Proj 2018'!R108-AgeAdj!N$27)/AgeAdj!N$28,IF($C108="PF",('Proj 2018'!R108-AgeAdj!N$31)/AgeAdj!N$32,IF($C108="C",('Proj 2018'!R108-AgeAdj!N$35)/AgeAdj!N$36,"BAD")))))</f>
        <v>0.56275951397594937</v>
      </c>
      <c r="S108" s="10">
        <f t="shared" si="3"/>
        <v>2.2241448401194472</v>
      </c>
      <c r="U108" s="10">
        <f>3*'Proj 2018'!$K108/(819)</f>
        <v>0.80433455433455436</v>
      </c>
      <c r="V108" s="10">
        <f t="shared" si="4"/>
        <v>-0.33158336553591644</v>
      </c>
      <c r="W108" s="10">
        <f>(2*'Proj 36 2018'!G108)/24.9</f>
        <v>1.0923694779116466</v>
      </c>
      <c r="X108" s="10">
        <f t="shared" si="5"/>
        <v>0.31949759858527976</v>
      </c>
    </row>
    <row r="109" spans="1:24" x14ac:dyDescent="0.25">
      <c r="A109" s="13" t="s">
        <v>739</v>
      </c>
      <c r="B109" s="13" t="s">
        <v>205</v>
      </c>
      <c r="C109" s="13" t="s">
        <v>31</v>
      </c>
      <c r="D109" s="3">
        <f>VLOOKUP(B109, Table1[[Player]:['#NAME?]], 3, FALSE)+1</f>
        <v>29</v>
      </c>
      <c r="F109" s="10">
        <f>IF($C109="PG",('Proj 2018'!F109-AgeAdj!B$19)/AgeAdj!B$20,IF($C109="SG",('Proj 2018'!F109-AgeAdj!B$23)/AgeAdj!B$24,IF($C109="SF",('Proj 2018'!F109-AgeAdj!B$27)/AgeAdj!B$28,IF($C109="PF",('Proj 2018'!F109-AgeAdj!B$31)/AgeAdj!B$32,IF($C109="C",('Proj 2018'!F109-AgeAdj!B$35)/AgeAdj!B$36,"BAD")))))</f>
        <v>0.5974589645776226</v>
      </c>
      <c r="G109" s="10">
        <f>IF($C109="PG",('Proj 2018'!G109-AgeAdj!C$19)/AgeAdj!C$20,IF($C109="SG",('Proj 2018'!G109-AgeAdj!C$23)/AgeAdj!C$24,IF($C109="SF",('Proj 2018'!G109-AgeAdj!C$27)/AgeAdj!C$28,IF($C109="PF",('Proj 2018'!G109-AgeAdj!C$31)/AgeAdj!C$32,IF($C109="C",('Proj 2018'!G109-AgeAdj!C$35)/AgeAdj!C$36,"BAD")))))</f>
        <v>0.80620249093367791</v>
      </c>
      <c r="H109" s="10">
        <f>IF($C109="PG",('Proj 2018'!H109-AgeAdj!D$19)/AgeAdj!D$20,IF($C109="SG",('Proj 2018'!H109-AgeAdj!D$23)/AgeAdj!D$24,IF($C109="SF",('Proj 2018'!H109-AgeAdj!D$27)/AgeAdj!D$28,IF($C109="PF",('Proj 2018'!H109-AgeAdj!D$31)/AgeAdj!D$32,IF($C109="C",('Proj 2018'!H109-AgeAdj!D$35)/AgeAdj!D$36,"BAD")))))</f>
        <v>-0.67942715854803004</v>
      </c>
      <c r="I109" s="10">
        <f>IF($C109="PG",('Proj 2018'!I109-AgeAdj!E$19)/AgeAdj!E$20,IF($C109="SG",('Proj 2018'!I109-AgeAdj!E$23)/AgeAdj!E$24,IF($C109="SF",('Proj 2018'!I109-AgeAdj!E$27)/AgeAdj!E$28,IF($C109="PF",('Proj 2018'!I109-AgeAdj!E$31)/AgeAdj!E$32,IF($C109="C",('Proj 2018'!I109-AgeAdj!E$35)/AgeAdj!E$36,"BAD")))))</f>
        <v>2.1722079186765835</v>
      </c>
      <c r="J109" s="10">
        <f>IF($C109="PG",('Proj 2018'!J109-AgeAdj!F$19)/AgeAdj!F$20,IF($C109="SG",('Proj 2018'!J109-AgeAdj!F$23)/AgeAdj!F$24,IF($C109="SF",('Proj 2018'!J109-AgeAdj!F$27)/AgeAdj!F$28,IF($C109="PF",('Proj 2018'!J109-AgeAdj!F$31)/AgeAdj!F$32,IF($C109="C",('Proj 2018'!J109-AgeAdj!F$35)/AgeAdj!F$36,"BAD")))))</f>
        <v>0.22313334624607745</v>
      </c>
      <c r="K109" s="10">
        <f>IF($C109="PG",('Proj 2018'!K109-AgeAdj!G$19)/AgeAdj!G$20,IF($C109="SG",('Proj 2018'!K109-AgeAdj!G$23)/AgeAdj!G$24,IF($C109="SF",('Proj 2018'!K109-AgeAdj!G$27)/AgeAdj!G$28,IF($C109="PF",('Proj 2018'!K109-AgeAdj!G$31)/AgeAdj!G$32,IF($C109="C",('Proj 2018'!K109-AgeAdj!G$35)/AgeAdj!G$36,"BAD")))))</f>
        <v>0.16105881316704393</v>
      </c>
      <c r="L109" s="17">
        <f>IF($C109="PG",('Proj 2018'!L109-AgeAdj!H$19)/AgeAdj!H$20,IF($C109="SG",('Proj 2018'!L109-AgeAdj!H$23)/AgeAdj!H$24,IF($C109="SF",('Proj 2018'!L109-AgeAdj!H$27)/AgeAdj!H$28,IF($C109="PF",('Proj 2018'!L109-AgeAdj!H$31)/AgeAdj!H$32,IF($C109="C",('Proj 2018'!L109-AgeAdj!H$35)/AgeAdj!H$36,"BAD")))))</f>
        <v>0.55508936455798319</v>
      </c>
      <c r="M109" s="10">
        <f>IF($C109="PG",('Proj 2018'!M109-AgeAdj!I$19)/AgeAdj!I$20,IF($C109="SG",('Proj 2018'!M109-AgeAdj!I$23)/AgeAdj!I$24,IF($C109="SF",('Proj 2018'!M109-AgeAdj!I$27)/AgeAdj!I$28,IF($C109="PF",('Proj 2018'!M109-AgeAdj!I$31)/AgeAdj!I$32,IF($C109="C",('Proj 2018'!M109-AgeAdj!I$35)/AgeAdj!I$36,"BAD")))))</f>
        <v>-0.21970077460493123</v>
      </c>
      <c r="N109" s="10">
        <f>IF($C109="PG",('Proj 2018'!N109-AgeAdj!J$19)/AgeAdj!J$20,IF($C109="SG",('Proj 2018'!N109-AgeAdj!J$23)/AgeAdj!J$24,IF($C109="SF",('Proj 2018'!N109-AgeAdj!J$27)/AgeAdj!J$28,IF($C109="PF",('Proj 2018'!N109-AgeAdj!J$31)/AgeAdj!J$32,IF($C109="C",('Proj 2018'!N109-AgeAdj!J$35)/AgeAdj!J$36,"BAD")))))</f>
        <v>0.25674310912459031</v>
      </c>
      <c r="O109" s="10">
        <f>IF($C109="PG",('Proj 2018'!O109-AgeAdj!K$19)/AgeAdj!K$20,IF($C109="SG",('Proj 2018'!O109-AgeAdj!K$23)/AgeAdj!K$24,IF($C109="SF",('Proj 2018'!O109-AgeAdj!K$27)/AgeAdj!K$28,IF($C109="PF",('Proj 2018'!O109-AgeAdj!K$31)/AgeAdj!K$32,IF($C109="C",('Proj 2018'!O109-AgeAdj!K$35)/AgeAdj!K$36,"BAD")))))</f>
        <v>-0.56170435018500486</v>
      </c>
      <c r="P109" s="10">
        <f>IF($C109="PG",('Proj 2018'!P109-AgeAdj!L$19)/AgeAdj!L$20,IF($C109="SG",('Proj 2018'!P109-AgeAdj!L$23)/AgeAdj!L$24,IF($C109="SF",('Proj 2018'!P109-AgeAdj!L$27)/AgeAdj!L$28,IF($C109="PF",('Proj 2018'!P109-AgeAdj!L$31)/AgeAdj!L$32,IF($C109="C",('Proj 2018'!P109-AgeAdj!L$35)/AgeAdj!L$36,"BAD")))))</f>
        <v>1.4808217903176033</v>
      </c>
      <c r="Q109" s="10">
        <f>-IF($C109="PG",('Proj 2018'!Q109-AgeAdj!M$19)/AgeAdj!M$20,IF($C109="SG",('Proj 2018'!Q109-AgeAdj!M$23)/AgeAdj!M$24,IF($C109="SF",('Proj 2018'!Q109-AgeAdj!M$27)/AgeAdj!M$28,IF($C109="PF",('Proj 2018'!Q109-AgeAdj!M$31)/AgeAdj!M$32,IF($C109="C",('Proj 2018'!Q109-AgeAdj!M$35)/AgeAdj!M$36,"BAD")))))</f>
        <v>-0.528355937249396</v>
      </c>
      <c r="R109" s="10">
        <f>IF($C109="PG",('Proj 2018'!R109-AgeAdj!N$19)/AgeAdj!N$20,IF($C109="SG",('Proj 2018'!R109-AgeAdj!N$23)/AgeAdj!N$24,IF($C109="SF",('Proj 2018'!R109-AgeAdj!N$27)/AgeAdj!N$28,IF($C109="PF",('Proj 2018'!R109-AgeAdj!N$31)/AgeAdj!N$32,IF($C109="C",('Proj 2018'!R109-AgeAdj!N$35)/AgeAdj!N$36,"BAD")))))</f>
        <v>0.7588510353135336</v>
      </c>
      <c r="S109" s="10">
        <f t="shared" si="3"/>
        <v>3.7803245464483162</v>
      </c>
      <c r="U109" s="10">
        <f>3*'Proj 2018'!$K109/(819)</f>
        <v>0.5851648351648352</v>
      </c>
      <c r="V109" s="10">
        <f t="shared" si="4"/>
        <v>0.32481877651332536</v>
      </c>
      <c r="W109" s="10">
        <f>(2*'Proj 36 2018'!G109)/24.9</f>
        <v>1.2610441767068272</v>
      </c>
      <c r="X109" s="10">
        <f t="shared" si="5"/>
        <v>-0.85678766178345955</v>
      </c>
    </row>
    <row r="110" spans="1:24" x14ac:dyDescent="0.25">
      <c r="A110" s="14" t="s">
        <v>1015</v>
      </c>
      <c r="B110" s="14" t="s">
        <v>206</v>
      </c>
      <c r="C110" s="14" t="s">
        <v>38</v>
      </c>
      <c r="D110" s="3">
        <f>VLOOKUP(B110, Table1[[Player]:['#NAME?]], 3, FALSE)+1</f>
        <v>33</v>
      </c>
      <c r="F110" s="10">
        <f>IF($C110="PG",('Proj 2018'!F110-AgeAdj!B$19)/AgeAdj!B$20,IF($C110="SG",('Proj 2018'!F110-AgeAdj!B$23)/AgeAdj!B$24,IF($C110="SF",('Proj 2018'!F110-AgeAdj!B$27)/AgeAdj!B$28,IF($C110="PF",('Proj 2018'!F110-AgeAdj!B$31)/AgeAdj!B$32,IF($C110="C",('Proj 2018'!F110-AgeAdj!B$35)/AgeAdj!B$36,"BAD")))))</f>
        <v>0.33908552246481799</v>
      </c>
      <c r="G110" s="10">
        <f>IF($C110="PG",('Proj 2018'!G110-AgeAdj!C$19)/AgeAdj!C$20,IF($C110="SG",('Proj 2018'!G110-AgeAdj!C$23)/AgeAdj!C$24,IF($C110="SF",('Proj 2018'!G110-AgeAdj!C$27)/AgeAdj!C$28,IF($C110="PF",('Proj 2018'!G110-AgeAdj!C$31)/AgeAdj!C$32,IF($C110="C",('Proj 2018'!G110-AgeAdj!C$35)/AgeAdj!C$36,"BAD")))))</f>
        <v>0.16109891216557104</v>
      </c>
      <c r="H110" s="10">
        <f>IF($C110="PG",('Proj 2018'!H110-AgeAdj!D$19)/AgeAdj!D$20,IF($C110="SG",('Proj 2018'!H110-AgeAdj!D$23)/AgeAdj!D$24,IF($C110="SF",('Proj 2018'!H110-AgeAdj!D$27)/AgeAdj!D$28,IF($C110="PF",('Proj 2018'!H110-AgeAdj!D$31)/AgeAdj!D$32,IF($C110="C",('Proj 2018'!H110-AgeAdj!D$35)/AgeAdj!D$36,"BAD")))))</f>
        <v>0.60418260059310436</v>
      </c>
      <c r="I110" s="10">
        <f>IF($C110="PG",('Proj 2018'!I110-AgeAdj!E$19)/AgeAdj!E$20,IF($C110="SG",('Proj 2018'!I110-AgeAdj!E$23)/AgeAdj!E$24,IF($C110="SF",('Proj 2018'!I110-AgeAdj!E$27)/AgeAdj!E$28,IF($C110="PF",('Proj 2018'!I110-AgeAdj!E$31)/AgeAdj!E$32,IF($C110="C",('Proj 2018'!I110-AgeAdj!E$35)/AgeAdj!E$36,"BAD")))))</f>
        <v>-0.56816005422672167</v>
      </c>
      <c r="J110" s="10">
        <f>IF($C110="PG",('Proj 2018'!J110-AgeAdj!F$19)/AgeAdj!F$20,IF($C110="SG",('Proj 2018'!J110-AgeAdj!F$23)/AgeAdj!F$24,IF($C110="SF",('Proj 2018'!J110-AgeAdj!F$27)/AgeAdj!F$28,IF($C110="PF",('Proj 2018'!J110-AgeAdj!F$31)/AgeAdj!F$32,IF($C110="C",('Proj 2018'!J110-AgeAdj!F$35)/AgeAdj!F$36,"BAD")))))</f>
        <v>-0.32518663646488527</v>
      </c>
      <c r="K110" s="10">
        <f>IF($C110="PG",('Proj 2018'!K110-AgeAdj!G$19)/AgeAdj!G$20,IF($C110="SG",('Proj 2018'!K110-AgeAdj!G$23)/AgeAdj!G$24,IF($C110="SF",('Proj 2018'!K110-AgeAdj!G$27)/AgeAdj!G$28,IF($C110="PF",('Proj 2018'!K110-AgeAdj!G$31)/AgeAdj!G$32,IF($C110="C",('Proj 2018'!K110-AgeAdj!G$35)/AgeAdj!G$36,"BAD")))))</f>
        <v>-0.34074482505327641</v>
      </c>
      <c r="L110" s="17">
        <f>IF($C110="PG",('Proj 2018'!L110-AgeAdj!H$19)/AgeAdj!H$20,IF($C110="SG",('Proj 2018'!L110-AgeAdj!H$23)/AgeAdj!H$24,IF($C110="SF",('Proj 2018'!L110-AgeAdj!H$27)/AgeAdj!H$28,IF($C110="PF",('Proj 2018'!L110-AgeAdj!H$31)/AgeAdj!H$32,IF($C110="C",('Proj 2018'!L110-AgeAdj!H$35)/AgeAdj!H$36,"BAD")))))</f>
        <v>-0.32552009694032519</v>
      </c>
      <c r="M110" s="10">
        <f>IF($C110="PG",('Proj 2018'!M110-AgeAdj!I$19)/AgeAdj!I$20,IF($C110="SG",('Proj 2018'!M110-AgeAdj!I$23)/AgeAdj!I$24,IF($C110="SF",('Proj 2018'!M110-AgeAdj!I$27)/AgeAdj!I$28,IF($C110="PF",('Proj 2018'!M110-AgeAdj!I$31)/AgeAdj!I$32,IF($C110="C",('Proj 2018'!M110-AgeAdj!I$35)/AgeAdj!I$36,"BAD")))))</f>
        <v>0.98708734461821268</v>
      </c>
      <c r="N110" s="10">
        <f>IF($C110="PG",('Proj 2018'!N110-AgeAdj!J$19)/AgeAdj!J$20,IF($C110="SG",('Proj 2018'!N110-AgeAdj!J$23)/AgeAdj!J$24,IF($C110="SF",('Proj 2018'!N110-AgeAdj!J$27)/AgeAdj!J$28,IF($C110="PF",('Proj 2018'!N110-AgeAdj!J$31)/AgeAdj!J$32,IF($C110="C",('Proj 2018'!N110-AgeAdj!J$35)/AgeAdj!J$36,"BAD")))))</f>
        <v>7.8330686561987009E-2</v>
      </c>
      <c r="O110" s="10">
        <f>IF($C110="PG",('Proj 2018'!O110-AgeAdj!K$19)/AgeAdj!K$20,IF($C110="SG",('Proj 2018'!O110-AgeAdj!K$23)/AgeAdj!K$24,IF($C110="SF",('Proj 2018'!O110-AgeAdj!K$27)/AgeAdj!K$28,IF($C110="PF",('Proj 2018'!O110-AgeAdj!K$31)/AgeAdj!K$32,IF($C110="C",('Proj 2018'!O110-AgeAdj!K$35)/AgeAdj!K$36,"BAD")))))</f>
        <v>-0.22542699102384609</v>
      </c>
      <c r="P110" s="10">
        <f>IF($C110="PG",('Proj 2018'!P110-AgeAdj!L$19)/AgeAdj!L$20,IF($C110="SG",('Proj 2018'!P110-AgeAdj!L$23)/AgeAdj!L$24,IF($C110="SF",('Proj 2018'!P110-AgeAdj!L$27)/AgeAdj!L$28,IF($C110="PF",('Proj 2018'!P110-AgeAdj!L$31)/AgeAdj!L$32,IF($C110="C",('Proj 2018'!P110-AgeAdj!L$35)/AgeAdj!L$36,"BAD")))))</f>
        <v>-0.2553948738767694</v>
      </c>
      <c r="Q110" s="10">
        <f>-IF($C110="PG",('Proj 2018'!Q110-AgeAdj!M$19)/AgeAdj!M$20,IF($C110="SG",('Proj 2018'!Q110-AgeAdj!M$23)/AgeAdj!M$24,IF($C110="SF",('Proj 2018'!Q110-AgeAdj!M$27)/AgeAdj!M$28,IF($C110="PF",('Proj 2018'!Q110-AgeAdj!M$31)/AgeAdj!M$32,IF($C110="C",('Proj 2018'!Q110-AgeAdj!M$35)/AgeAdj!M$36,"BAD")))))</f>
        <v>-0.23004453773713163</v>
      </c>
      <c r="R110" s="10">
        <f>IF($C110="PG",('Proj 2018'!R110-AgeAdj!N$19)/AgeAdj!N$20,IF($C110="SG",('Proj 2018'!R110-AgeAdj!N$23)/AgeAdj!N$24,IF($C110="SF",('Proj 2018'!R110-AgeAdj!N$27)/AgeAdj!N$28,IF($C110="PF",('Proj 2018'!R110-AgeAdj!N$31)/AgeAdj!N$32,IF($C110="C",('Proj 2018'!R110-AgeAdj!N$35)/AgeAdj!N$36,"BAD")))))</f>
        <v>0.1176382548779845</v>
      </c>
      <c r="S110" s="10">
        <f t="shared" si="3"/>
        <v>-4.6461875423747703E-2</v>
      </c>
      <c r="U110" s="10">
        <f>3*'Proj 2018'!$K110/(819)</f>
        <v>0.48888888888888887</v>
      </c>
      <c r="V110" s="10">
        <f t="shared" si="4"/>
        <v>-0.15914315850415897</v>
      </c>
      <c r="W110" s="10">
        <f>(2*'Proj 36 2018'!G110)/24.9</f>
        <v>0.76305220883534142</v>
      </c>
      <c r="X110" s="10">
        <f t="shared" si="5"/>
        <v>0.46102286792244912</v>
      </c>
    </row>
    <row r="111" spans="1:24" x14ac:dyDescent="0.25">
      <c r="A111" s="13" t="s">
        <v>883</v>
      </c>
      <c r="B111" s="13" t="s">
        <v>207</v>
      </c>
      <c r="C111" s="13" t="s">
        <v>52</v>
      </c>
      <c r="D111" s="3">
        <f>VLOOKUP(B111, Table1[[Player]:['#NAME?]], 3, FALSE)+1</f>
        <v>23</v>
      </c>
      <c r="F111" s="10">
        <f>IF($C111="PG",('Proj 2018'!F111-AgeAdj!B$19)/AgeAdj!B$20,IF($C111="SG",('Proj 2018'!F111-AgeAdj!B$23)/AgeAdj!B$24,IF($C111="SF",('Proj 2018'!F111-AgeAdj!B$27)/AgeAdj!B$28,IF($C111="PF",('Proj 2018'!F111-AgeAdj!B$31)/AgeAdj!B$32,IF($C111="C",('Proj 2018'!F111-AgeAdj!B$35)/AgeAdj!B$36,"BAD")))))</f>
        <v>-0.75614528145458693</v>
      </c>
      <c r="G111" s="10">
        <f>IF($C111="PG",('Proj 2018'!G111-AgeAdj!C$19)/AgeAdj!C$20,IF($C111="SG",('Proj 2018'!G111-AgeAdj!C$23)/AgeAdj!C$24,IF($C111="SF",('Proj 2018'!G111-AgeAdj!C$27)/AgeAdj!C$28,IF($C111="PF",('Proj 2018'!G111-AgeAdj!C$31)/AgeAdj!C$32,IF($C111="C",('Proj 2018'!G111-AgeAdj!C$35)/AgeAdj!C$36,"BAD")))))</f>
        <v>-0.86305057017888376</v>
      </c>
      <c r="H111" s="10">
        <f>IF($C111="PG",('Proj 2018'!H111-AgeAdj!D$19)/AgeAdj!D$20,IF($C111="SG",('Proj 2018'!H111-AgeAdj!D$23)/AgeAdj!D$24,IF($C111="SF",('Proj 2018'!H111-AgeAdj!D$27)/AgeAdj!D$28,IF($C111="PF",('Proj 2018'!H111-AgeAdj!D$31)/AgeAdj!D$32,IF($C111="C",('Proj 2018'!H111-AgeAdj!D$35)/AgeAdj!D$36,"BAD")))))</f>
        <v>0.48091907212550206</v>
      </c>
      <c r="I111" s="10">
        <f>IF($C111="PG",('Proj 2018'!I111-AgeAdj!E$19)/AgeAdj!E$20,IF($C111="SG",('Proj 2018'!I111-AgeAdj!E$23)/AgeAdj!E$24,IF($C111="SF",('Proj 2018'!I111-AgeAdj!E$27)/AgeAdj!E$28,IF($C111="PF",('Proj 2018'!I111-AgeAdj!E$31)/AgeAdj!E$32,IF($C111="C",('Proj 2018'!I111-AgeAdj!E$35)/AgeAdj!E$36,"BAD")))))</f>
        <v>-0.72012749466832082</v>
      </c>
      <c r="J111" s="10">
        <f>IF($C111="PG",('Proj 2018'!J111-AgeAdj!F$19)/AgeAdj!F$20,IF($C111="SG",('Proj 2018'!J111-AgeAdj!F$23)/AgeAdj!F$24,IF($C111="SF",('Proj 2018'!J111-AgeAdj!F$27)/AgeAdj!F$28,IF($C111="PF",('Proj 2018'!J111-AgeAdj!F$31)/AgeAdj!F$32,IF($C111="C",('Proj 2018'!J111-AgeAdj!F$35)/AgeAdj!F$36,"BAD")))))</f>
        <v>-0.38194491184500623</v>
      </c>
      <c r="K111" s="10">
        <f>IF($C111="PG",('Proj 2018'!K111-AgeAdj!G$19)/AgeAdj!G$20,IF($C111="SG",('Proj 2018'!K111-AgeAdj!G$23)/AgeAdj!G$24,IF($C111="SF",('Proj 2018'!K111-AgeAdj!G$27)/AgeAdj!G$28,IF($C111="PF",('Proj 2018'!K111-AgeAdj!G$31)/AgeAdj!G$32,IF($C111="C",('Proj 2018'!K111-AgeAdj!G$35)/AgeAdj!G$36,"BAD")))))</f>
        <v>-0.18805434296405094</v>
      </c>
      <c r="L111" s="17">
        <f>IF($C111="PG",('Proj 2018'!L111-AgeAdj!H$19)/AgeAdj!H$20,IF($C111="SG",('Proj 2018'!L111-AgeAdj!H$23)/AgeAdj!H$24,IF($C111="SF",('Proj 2018'!L111-AgeAdj!H$27)/AgeAdj!H$28,IF($C111="PF",('Proj 2018'!L111-AgeAdj!H$31)/AgeAdj!H$32,IF($C111="C",('Proj 2018'!L111-AgeAdj!H$35)/AgeAdj!H$36,"BAD")))))</f>
        <v>-1.5554545181121271</v>
      </c>
      <c r="M111" s="10">
        <f>IF($C111="PG",('Proj 2018'!M111-AgeAdj!I$19)/AgeAdj!I$20,IF($C111="SG",('Proj 2018'!M111-AgeAdj!I$23)/AgeAdj!I$24,IF($C111="SF",('Proj 2018'!M111-AgeAdj!I$27)/AgeAdj!I$28,IF($C111="PF",('Proj 2018'!M111-AgeAdj!I$31)/AgeAdj!I$32,IF($C111="C",('Proj 2018'!M111-AgeAdj!I$35)/AgeAdj!I$36,"BAD")))))</f>
        <v>-0.70463903752490642</v>
      </c>
      <c r="N111" s="10">
        <f>IF($C111="PG",('Proj 2018'!N111-AgeAdj!J$19)/AgeAdj!J$20,IF($C111="SG",('Proj 2018'!N111-AgeAdj!J$23)/AgeAdj!J$24,IF($C111="SF",('Proj 2018'!N111-AgeAdj!J$27)/AgeAdj!J$28,IF($C111="PF",('Proj 2018'!N111-AgeAdj!J$31)/AgeAdj!J$32,IF($C111="C",('Proj 2018'!N111-AgeAdj!J$35)/AgeAdj!J$36,"BAD")))))</f>
        <v>-0.80852121430684243</v>
      </c>
      <c r="O111" s="10">
        <f>IF($C111="PG",('Proj 2018'!O111-AgeAdj!K$19)/AgeAdj!K$20,IF($C111="SG",('Proj 2018'!O111-AgeAdj!K$23)/AgeAdj!K$24,IF($C111="SF",('Proj 2018'!O111-AgeAdj!K$27)/AgeAdj!K$28,IF($C111="PF",('Proj 2018'!O111-AgeAdj!K$31)/AgeAdj!K$32,IF($C111="C",('Proj 2018'!O111-AgeAdj!K$35)/AgeAdj!K$36,"BAD")))))</f>
        <v>-0.8672456494281493</v>
      </c>
      <c r="P111" s="10">
        <f>IF($C111="PG",('Proj 2018'!P111-AgeAdj!L$19)/AgeAdj!L$20,IF($C111="SG",('Proj 2018'!P111-AgeAdj!L$23)/AgeAdj!L$24,IF($C111="SF",('Proj 2018'!P111-AgeAdj!L$27)/AgeAdj!L$28,IF($C111="PF",('Proj 2018'!P111-AgeAdj!L$31)/AgeAdj!L$32,IF($C111="C",('Proj 2018'!P111-AgeAdj!L$35)/AgeAdj!L$36,"BAD")))))</f>
        <v>1.7580482681943865</v>
      </c>
      <c r="Q111" s="10">
        <f>-IF($C111="PG",('Proj 2018'!Q111-AgeAdj!M$19)/AgeAdj!M$20,IF($C111="SG",('Proj 2018'!Q111-AgeAdj!M$23)/AgeAdj!M$24,IF($C111="SF",('Proj 2018'!Q111-AgeAdj!M$27)/AgeAdj!M$28,IF($C111="PF",('Proj 2018'!Q111-AgeAdj!M$31)/AgeAdj!M$32,IF($C111="C",('Proj 2018'!Q111-AgeAdj!M$35)/AgeAdj!M$36,"BAD")))))</f>
        <v>0.76389677264446276</v>
      </c>
      <c r="R111" s="10">
        <f>IF($C111="PG",('Proj 2018'!R111-AgeAdj!N$19)/AgeAdj!N$20,IF($C111="SG",('Proj 2018'!R111-AgeAdj!N$23)/AgeAdj!N$24,IF($C111="SF",('Proj 2018'!R111-AgeAdj!N$27)/AgeAdj!N$28,IF($C111="PF",('Proj 2018'!R111-AgeAdj!N$31)/AgeAdj!N$32,IF($C111="C",('Proj 2018'!R111-AgeAdj!N$35)/AgeAdj!N$36,"BAD")))))</f>
        <v>-0.6996281423468792</v>
      </c>
      <c r="S111" s="10">
        <f t="shared" si="3"/>
        <v>-2.3410366770010289</v>
      </c>
      <c r="U111" s="10">
        <f>3*'Proj 2018'!$K111/(819)</f>
        <v>0.51709401709401714</v>
      </c>
      <c r="V111" s="10">
        <f t="shared" si="4"/>
        <v>-0.80431622517763846</v>
      </c>
      <c r="W111" s="10">
        <f>(2*'Proj 36 2018'!G111)/24.9</f>
        <v>0.61847389558232935</v>
      </c>
      <c r="X111" s="10">
        <f t="shared" si="5"/>
        <v>0.29743589199729847</v>
      </c>
    </row>
    <row r="112" spans="1:24" x14ac:dyDescent="0.25">
      <c r="A112" s="14" t="s">
        <v>653</v>
      </c>
      <c r="B112" s="14" t="s">
        <v>208</v>
      </c>
      <c r="C112" s="14" t="s">
        <v>73</v>
      </c>
      <c r="D112" s="3">
        <f>VLOOKUP(B112, Table1[[Player]:['#NAME?]], 3, FALSE)+1</f>
        <v>25</v>
      </c>
      <c r="F112" s="10">
        <f>IF($C112="PG",('Proj 2018'!F112-AgeAdj!B$19)/AgeAdj!B$20,IF($C112="SG",('Proj 2018'!F112-AgeAdj!B$23)/AgeAdj!B$24,IF($C112="SF",('Proj 2018'!F112-AgeAdj!B$27)/AgeAdj!B$28,IF($C112="PF",('Proj 2018'!F112-AgeAdj!B$31)/AgeAdj!B$32,IF($C112="C",('Proj 2018'!F112-AgeAdj!B$35)/AgeAdj!B$36,"BAD")))))</f>
        <v>-0.38742064132500548</v>
      </c>
      <c r="G112" s="10">
        <f>IF($C112="PG",('Proj 2018'!G112-AgeAdj!C$19)/AgeAdj!C$20,IF($C112="SG",('Proj 2018'!G112-AgeAdj!C$23)/AgeAdj!C$24,IF($C112="SF",('Proj 2018'!G112-AgeAdj!C$27)/AgeAdj!C$28,IF($C112="PF",('Proj 2018'!G112-AgeAdj!C$31)/AgeAdj!C$32,IF($C112="C",('Proj 2018'!G112-AgeAdj!C$35)/AgeAdj!C$36,"BAD")))))</f>
        <v>-0.37769963553704206</v>
      </c>
      <c r="H112" s="10">
        <f>IF($C112="PG",('Proj 2018'!H112-AgeAdj!D$19)/AgeAdj!D$20,IF($C112="SG",('Proj 2018'!H112-AgeAdj!D$23)/AgeAdj!D$24,IF($C112="SF",('Proj 2018'!H112-AgeAdj!D$27)/AgeAdj!D$28,IF($C112="PF",('Proj 2018'!H112-AgeAdj!D$31)/AgeAdj!D$32,IF($C112="C",('Proj 2018'!H112-AgeAdj!D$35)/AgeAdj!D$36,"BAD")))))</f>
        <v>-0.13655167742438493</v>
      </c>
      <c r="I112" s="10">
        <f>IF($C112="PG",('Proj 2018'!I112-AgeAdj!E$19)/AgeAdj!E$20,IF($C112="SG",('Proj 2018'!I112-AgeAdj!E$23)/AgeAdj!E$24,IF($C112="SF",('Proj 2018'!I112-AgeAdj!E$27)/AgeAdj!E$28,IF($C112="PF",('Proj 2018'!I112-AgeAdj!E$31)/AgeAdj!E$32,IF($C112="C",('Proj 2018'!I112-AgeAdj!E$35)/AgeAdj!E$36,"BAD")))))</f>
        <v>1.8986849097621585E-2</v>
      </c>
      <c r="J112" s="10">
        <f>IF($C112="PG",('Proj 2018'!J112-AgeAdj!F$19)/AgeAdj!F$20,IF($C112="SG",('Proj 2018'!J112-AgeAdj!F$23)/AgeAdj!F$24,IF($C112="SF",('Proj 2018'!J112-AgeAdj!F$27)/AgeAdj!F$28,IF($C112="PF",('Proj 2018'!J112-AgeAdj!F$31)/AgeAdj!F$32,IF($C112="C",('Proj 2018'!J112-AgeAdj!F$35)/AgeAdj!F$36,"BAD")))))</f>
        <v>-0.32528232314964656</v>
      </c>
      <c r="K112" s="10">
        <f>IF($C112="PG",('Proj 2018'!K112-AgeAdj!G$19)/AgeAdj!G$20,IF($C112="SG",('Proj 2018'!K112-AgeAdj!G$23)/AgeAdj!G$24,IF($C112="SF",('Proj 2018'!K112-AgeAdj!G$27)/AgeAdj!G$28,IF($C112="PF",('Proj 2018'!K112-AgeAdj!G$31)/AgeAdj!G$32,IF($C112="C",('Proj 2018'!K112-AgeAdj!G$35)/AgeAdj!G$36,"BAD")))))</f>
        <v>-0.3890277878244196</v>
      </c>
      <c r="L112" s="17">
        <f>IF($C112="PG",('Proj 2018'!L112-AgeAdj!H$19)/AgeAdj!H$20,IF($C112="SG",('Proj 2018'!L112-AgeAdj!H$23)/AgeAdj!H$24,IF($C112="SF",('Proj 2018'!L112-AgeAdj!H$27)/AgeAdj!H$28,IF($C112="PF",('Proj 2018'!L112-AgeAdj!H$31)/AgeAdj!H$32,IF($C112="C",('Proj 2018'!L112-AgeAdj!H$35)/AgeAdj!H$36,"BAD")))))</f>
        <v>1.2287500375591751</v>
      </c>
      <c r="M112" s="10">
        <f>IF($C112="PG",('Proj 2018'!M112-AgeAdj!I$19)/AgeAdj!I$20,IF($C112="SG",('Proj 2018'!M112-AgeAdj!I$23)/AgeAdj!I$24,IF($C112="SF",('Proj 2018'!M112-AgeAdj!I$27)/AgeAdj!I$28,IF($C112="PF",('Proj 2018'!M112-AgeAdj!I$31)/AgeAdj!I$32,IF($C112="C",('Proj 2018'!M112-AgeAdj!I$35)/AgeAdj!I$36,"BAD")))))</f>
        <v>-0.10368288616911608</v>
      </c>
      <c r="N112" s="10">
        <f>IF($C112="PG",('Proj 2018'!N112-AgeAdj!J$19)/AgeAdj!J$20,IF($C112="SG",('Proj 2018'!N112-AgeAdj!J$23)/AgeAdj!J$24,IF($C112="SF",('Proj 2018'!N112-AgeAdj!J$27)/AgeAdj!J$28,IF($C112="PF",('Proj 2018'!N112-AgeAdj!J$31)/AgeAdj!J$32,IF($C112="C",('Proj 2018'!N112-AgeAdj!J$35)/AgeAdj!J$36,"BAD")))))</f>
        <v>-0.52225800296282621</v>
      </c>
      <c r="O112" s="10">
        <f>IF($C112="PG",('Proj 2018'!O112-AgeAdj!K$19)/AgeAdj!K$20,IF($C112="SG",('Proj 2018'!O112-AgeAdj!K$23)/AgeAdj!K$24,IF($C112="SF",('Proj 2018'!O112-AgeAdj!K$27)/AgeAdj!K$28,IF($C112="PF",('Proj 2018'!O112-AgeAdj!K$31)/AgeAdj!K$32,IF($C112="C",('Proj 2018'!O112-AgeAdj!K$35)/AgeAdj!K$36,"BAD")))))</f>
        <v>0.43129857517197118</v>
      </c>
      <c r="P112" s="10">
        <f>IF($C112="PG",('Proj 2018'!P112-AgeAdj!L$19)/AgeAdj!L$20,IF($C112="SG",('Proj 2018'!P112-AgeAdj!L$23)/AgeAdj!L$24,IF($C112="SF",('Proj 2018'!P112-AgeAdj!L$27)/AgeAdj!L$28,IF($C112="PF",('Proj 2018'!P112-AgeAdj!L$31)/AgeAdj!L$32,IF($C112="C",('Proj 2018'!P112-AgeAdj!L$35)/AgeAdj!L$36,"BAD")))))</f>
        <v>2.1613198666045188E-2</v>
      </c>
      <c r="Q112" s="10">
        <f>-IF($C112="PG",('Proj 2018'!Q112-AgeAdj!M$19)/AgeAdj!M$20,IF($C112="SG",('Proj 2018'!Q112-AgeAdj!M$23)/AgeAdj!M$24,IF($C112="SF",('Proj 2018'!Q112-AgeAdj!M$27)/AgeAdj!M$28,IF($C112="PF",('Proj 2018'!Q112-AgeAdj!M$31)/AgeAdj!M$32,IF($C112="C",('Proj 2018'!Q112-AgeAdj!M$35)/AgeAdj!M$36,"BAD")))))</f>
        <v>0.65932470699297729</v>
      </c>
      <c r="R112" s="10">
        <f>IF($C112="PG",('Proj 2018'!R112-AgeAdj!N$19)/AgeAdj!N$20,IF($C112="SG",('Proj 2018'!R112-AgeAdj!N$23)/AgeAdj!N$24,IF($C112="SF",('Proj 2018'!R112-AgeAdj!N$27)/AgeAdj!N$28,IF($C112="PF",('Proj 2018'!R112-AgeAdj!N$31)/AgeAdj!N$32,IF($C112="C",('Proj 2018'!R112-AgeAdj!N$35)/AgeAdj!N$36,"BAD")))))</f>
        <v>-0.34012171714392303</v>
      </c>
      <c r="S112" s="10">
        <f t="shared" si="3"/>
        <v>0.32789619203941411</v>
      </c>
      <c r="U112" s="10">
        <f>3*'Proj 2018'!$K112/(819)</f>
        <v>0.50132275132275139</v>
      </c>
      <c r="V112" s="10">
        <f t="shared" si="4"/>
        <v>0.61600034951709981</v>
      </c>
      <c r="W112" s="10">
        <f>(2*'Proj 36 2018'!G112)/24.9</f>
        <v>0.84337349397590367</v>
      </c>
      <c r="X112" s="10">
        <f t="shared" si="5"/>
        <v>-0.11516406529767403</v>
      </c>
    </row>
    <row r="113" spans="1:24" x14ac:dyDescent="0.25">
      <c r="A113" s="13" t="s">
        <v>968</v>
      </c>
      <c r="B113" s="13" t="s">
        <v>209</v>
      </c>
      <c r="C113" s="13" t="s">
        <v>31</v>
      </c>
      <c r="D113" s="3">
        <f>VLOOKUP(B113, Table1[[Player]:['#NAME?]], 3, FALSE)+1</f>
        <v>30</v>
      </c>
      <c r="F113" s="10">
        <f>IF($C113="PG",('Proj 2018'!F113-AgeAdj!B$19)/AgeAdj!B$20,IF($C113="SG",('Proj 2018'!F113-AgeAdj!B$23)/AgeAdj!B$24,IF($C113="SF",('Proj 2018'!F113-AgeAdj!B$27)/AgeAdj!B$28,IF($C113="PF",('Proj 2018'!F113-AgeAdj!B$31)/AgeAdj!B$32,IF($C113="C",('Proj 2018'!F113-AgeAdj!B$35)/AgeAdj!B$36,"BAD")))))</f>
        <v>-0.53900483874229155</v>
      </c>
      <c r="G113" s="10">
        <f>IF($C113="PG",('Proj 2018'!G113-AgeAdj!C$19)/AgeAdj!C$20,IF($C113="SG",('Proj 2018'!G113-AgeAdj!C$23)/AgeAdj!C$24,IF($C113="SF",('Proj 2018'!G113-AgeAdj!C$27)/AgeAdj!C$28,IF($C113="PF",('Proj 2018'!G113-AgeAdj!C$31)/AgeAdj!C$32,IF($C113="C",('Proj 2018'!G113-AgeAdj!C$35)/AgeAdj!C$36,"BAD")))))</f>
        <v>-0.43850741203158056</v>
      </c>
      <c r="H113" s="10">
        <f>IF($C113="PG",('Proj 2018'!H113-AgeAdj!D$19)/AgeAdj!D$20,IF($C113="SG",('Proj 2018'!H113-AgeAdj!D$23)/AgeAdj!D$24,IF($C113="SF",('Proj 2018'!H113-AgeAdj!D$27)/AgeAdj!D$28,IF($C113="PF",('Proj 2018'!H113-AgeAdj!D$31)/AgeAdj!D$32,IF($C113="C",('Proj 2018'!H113-AgeAdj!D$35)/AgeAdj!D$36,"BAD")))))</f>
        <v>-1.1130026945078515</v>
      </c>
      <c r="I113" s="10">
        <f>IF($C113="PG",('Proj 2018'!I113-AgeAdj!E$19)/AgeAdj!E$20,IF($C113="SG",('Proj 2018'!I113-AgeAdj!E$23)/AgeAdj!E$24,IF($C113="SF",('Proj 2018'!I113-AgeAdj!E$27)/AgeAdj!E$28,IF($C113="PF",('Proj 2018'!I113-AgeAdj!E$31)/AgeAdj!E$32,IF($C113="C",('Proj 2018'!I113-AgeAdj!E$35)/AgeAdj!E$36,"BAD")))))</f>
        <v>0.57541034680433067</v>
      </c>
      <c r="J113" s="10">
        <f>IF($C113="PG",('Proj 2018'!J113-AgeAdj!F$19)/AgeAdj!F$20,IF($C113="SG",('Proj 2018'!J113-AgeAdj!F$23)/AgeAdj!F$24,IF($C113="SF",('Proj 2018'!J113-AgeAdj!F$27)/AgeAdj!F$28,IF($C113="PF",('Proj 2018'!J113-AgeAdj!F$31)/AgeAdj!F$32,IF($C113="C",('Proj 2018'!J113-AgeAdj!F$35)/AgeAdj!F$36,"BAD")))))</f>
        <v>-0.8674165134508095</v>
      </c>
      <c r="K113" s="10">
        <f>IF($C113="PG",('Proj 2018'!K113-AgeAdj!G$19)/AgeAdj!G$20,IF($C113="SG",('Proj 2018'!K113-AgeAdj!G$23)/AgeAdj!G$24,IF($C113="SF",('Proj 2018'!K113-AgeAdj!G$27)/AgeAdj!G$28,IF($C113="PF",('Proj 2018'!K113-AgeAdj!G$31)/AgeAdj!G$32,IF($C113="C",('Proj 2018'!K113-AgeAdj!G$35)/AgeAdj!G$36,"BAD")))))</f>
        <v>-0.91400288280339459</v>
      </c>
      <c r="L113" s="17">
        <f>IF($C113="PG",('Proj 2018'!L113-AgeAdj!H$19)/AgeAdj!H$20,IF($C113="SG",('Proj 2018'!L113-AgeAdj!H$23)/AgeAdj!H$24,IF($C113="SF",('Proj 2018'!L113-AgeAdj!H$27)/AgeAdj!H$28,IF($C113="PF",('Proj 2018'!L113-AgeAdj!H$31)/AgeAdj!H$32,IF($C113="C",('Proj 2018'!L113-AgeAdj!H$35)/AgeAdj!H$36,"BAD")))))</f>
        <v>0.6130505030258856</v>
      </c>
      <c r="M113" s="10">
        <f>IF($C113="PG",('Proj 2018'!M113-AgeAdj!I$19)/AgeAdj!I$20,IF($C113="SG",('Proj 2018'!M113-AgeAdj!I$23)/AgeAdj!I$24,IF($C113="SF",('Proj 2018'!M113-AgeAdj!I$27)/AgeAdj!I$28,IF($C113="PF",('Proj 2018'!M113-AgeAdj!I$31)/AgeAdj!I$32,IF($C113="C",('Proj 2018'!M113-AgeAdj!I$35)/AgeAdj!I$36,"BAD")))))</f>
        <v>0.52967481621149848</v>
      </c>
      <c r="N113" s="10">
        <f>IF($C113="PG",('Proj 2018'!N113-AgeAdj!J$19)/AgeAdj!J$20,IF($C113="SG",('Proj 2018'!N113-AgeAdj!J$23)/AgeAdj!J$24,IF($C113="SF",('Proj 2018'!N113-AgeAdj!J$27)/AgeAdj!J$28,IF($C113="PF",('Proj 2018'!N113-AgeAdj!J$31)/AgeAdj!J$32,IF($C113="C",('Proj 2018'!N113-AgeAdj!J$35)/AgeAdj!J$36,"BAD")))))</f>
        <v>-0.10559280892811629</v>
      </c>
      <c r="O113" s="10">
        <f>IF($C113="PG",('Proj 2018'!O113-AgeAdj!K$19)/AgeAdj!K$20,IF($C113="SG",('Proj 2018'!O113-AgeAdj!K$23)/AgeAdj!K$24,IF($C113="SF",('Proj 2018'!O113-AgeAdj!K$27)/AgeAdj!K$28,IF($C113="PF",('Proj 2018'!O113-AgeAdj!K$31)/AgeAdj!K$32,IF($C113="C",('Proj 2018'!O113-AgeAdj!K$35)/AgeAdj!K$36,"BAD")))))</f>
        <v>0.90265015304609519</v>
      </c>
      <c r="P113" s="10">
        <f>IF($C113="PG",('Proj 2018'!P113-AgeAdj!L$19)/AgeAdj!L$20,IF($C113="SG",('Proj 2018'!P113-AgeAdj!L$23)/AgeAdj!L$24,IF($C113="SF",('Proj 2018'!P113-AgeAdj!L$27)/AgeAdj!L$28,IF($C113="PF",('Proj 2018'!P113-AgeAdj!L$31)/AgeAdj!L$32,IF($C113="C",('Proj 2018'!P113-AgeAdj!L$35)/AgeAdj!L$36,"BAD")))))</f>
        <v>3.7234936978904773</v>
      </c>
      <c r="Q113" s="10">
        <f>-IF($C113="PG",('Proj 2018'!Q113-AgeAdj!M$19)/AgeAdj!M$20,IF($C113="SG",('Proj 2018'!Q113-AgeAdj!M$23)/AgeAdj!M$24,IF($C113="SF",('Proj 2018'!Q113-AgeAdj!M$27)/AgeAdj!M$28,IF($C113="PF",('Proj 2018'!Q113-AgeAdj!M$31)/AgeAdj!M$32,IF($C113="C",('Proj 2018'!Q113-AgeAdj!M$35)/AgeAdj!M$36,"BAD")))))</f>
        <v>5.9101900590383838E-2</v>
      </c>
      <c r="R113" s="10">
        <f>IF($C113="PG",('Proj 2018'!R113-AgeAdj!N$19)/AgeAdj!N$20,IF($C113="SG",('Proj 2018'!R113-AgeAdj!N$23)/AgeAdj!N$24,IF($C113="SF",('Proj 2018'!R113-AgeAdj!N$27)/AgeAdj!N$28,IF($C113="PF",('Proj 2018'!R113-AgeAdj!N$31)/AgeAdj!N$32,IF($C113="C",('Proj 2018'!R113-AgeAdj!N$35)/AgeAdj!N$36,"BAD")))))</f>
        <v>-0.51320463335136413</v>
      </c>
      <c r="S113" s="10">
        <f t="shared" si="3"/>
        <v>4.2453022291048343</v>
      </c>
      <c r="U113" s="10">
        <f>3*'Proj 2018'!$K113/(819)</f>
        <v>0.1238095238095238</v>
      </c>
      <c r="V113" s="10">
        <f t="shared" si="4"/>
        <v>7.5901490850823927E-2</v>
      </c>
      <c r="W113" s="10">
        <f>(2*'Proj 36 2018'!G113)/24.9</f>
        <v>0.71485943775100413</v>
      </c>
      <c r="X113" s="10">
        <f t="shared" si="5"/>
        <v>-0.79564048041123536</v>
      </c>
    </row>
    <row r="114" spans="1:24" x14ac:dyDescent="0.25">
      <c r="A114" s="14" t="s">
        <v>723</v>
      </c>
      <c r="B114" s="14" t="s">
        <v>210</v>
      </c>
      <c r="C114" s="14" t="s">
        <v>27</v>
      </c>
      <c r="D114" s="3">
        <f>VLOOKUP(B114, Table1[[Player]:['#NAME?]], 3, FALSE)+1</f>
        <v>27</v>
      </c>
      <c r="F114" s="10">
        <f>IF($C114="PG",('Proj 2018'!F114-AgeAdj!B$19)/AgeAdj!B$20,IF($C114="SG",('Proj 2018'!F114-AgeAdj!B$23)/AgeAdj!B$24,IF($C114="SF",('Proj 2018'!F114-AgeAdj!B$27)/AgeAdj!B$28,IF($C114="PF",('Proj 2018'!F114-AgeAdj!B$31)/AgeAdj!B$32,IF($C114="C",('Proj 2018'!F114-AgeAdj!B$35)/AgeAdj!B$36,"BAD")))))</f>
        <v>0.13902632055079658</v>
      </c>
      <c r="G114" s="10">
        <f>IF($C114="PG",('Proj 2018'!G114-AgeAdj!C$19)/AgeAdj!C$20,IF($C114="SG",('Proj 2018'!G114-AgeAdj!C$23)/AgeAdj!C$24,IF($C114="SF",('Proj 2018'!G114-AgeAdj!C$27)/AgeAdj!C$28,IF($C114="PF",('Proj 2018'!G114-AgeAdj!C$31)/AgeAdj!C$32,IF($C114="C",('Proj 2018'!G114-AgeAdj!C$35)/AgeAdj!C$36,"BAD")))))</f>
        <v>0.32932910063675885</v>
      </c>
      <c r="H114" s="10">
        <f>IF($C114="PG",('Proj 2018'!H114-AgeAdj!D$19)/AgeAdj!D$20,IF($C114="SG",('Proj 2018'!H114-AgeAdj!D$23)/AgeAdj!D$24,IF($C114="SF",('Proj 2018'!H114-AgeAdj!D$27)/AgeAdj!D$28,IF($C114="PF",('Proj 2018'!H114-AgeAdj!D$31)/AgeAdj!D$32,IF($C114="C",('Proj 2018'!H114-AgeAdj!D$35)/AgeAdj!D$36,"BAD")))))</f>
        <v>-0.77137284877324186</v>
      </c>
      <c r="I114" s="10">
        <f>IF($C114="PG",('Proj 2018'!I114-AgeAdj!E$19)/AgeAdj!E$20,IF($C114="SG",('Proj 2018'!I114-AgeAdj!E$23)/AgeAdj!E$24,IF($C114="SF",('Proj 2018'!I114-AgeAdj!E$27)/AgeAdj!E$28,IF($C114="PF",('Proj 2018'!I114-AgeAdj!E$31)/AgeAdj!E$32,IF($C114="C",('Proj 2018'!I114-AgeAdj!E$35)/AgeAdj!E$36,"BAD")))))</f>
        <v>0.5679719095553829</v>
      </c>
      <c r="J114" s="10">
        <f>IF($C114="PG",('Proj 2018'!J114-AgeAdj!F$19)/AgeAdj!F$20,IF($C114="SG",('Proj 2018'!J114-AgeAdj!F$23)/AgeAdj!F$24,IF($C114="SF",('Proj 2018'!J114-AgeAdj!F$27)/AgeAdj!F$28,IF($C114="PF",('Proj 2018'!J114-AgeAdj!F$31)/AgeAdj!F$32,IF($C114="C",('Proj 2018'!J114-AgeAdj!F$35)/AgeAdj!F$36,"BAD")))))</f>
        <v>0.58844549144802505</v>
      </c>
      <c r="K114" s="10">
        <f>IF($C114="PG",('Proj 2018'!K114-AgeAdj!G$19)/AgeAdj!G$20,IF($C114="SG",('Proj 2018'!K114-AgeAdj!G$23)/AgeAdj!G$24,IF($C114="SF",('Proj 2018'!K114-AgeAdj!G$27)/AgeAdj!G$28,IF($C114="PF",('Proj 2018'!K114-AgeAdj!G$31)/AgeAdj!G$32,IF($C114="C",('Proj 2018'!K114-AgeAdj!G$35)/AgeAdj!G$36,"BAD")))))</f>
        <v>0.75048990254825887</v>
      </c>
      <c r="L114" s="17">
        <f>IF($C114="PG",('Proj 2018'!L114-AgeAdj!H$19)/AgeAdj!H$20,IF($C114="SG",('Proj 2018'!L114-AgeAdj!H$23)/AgeAdj!H$24,IF($C114="SF",('Proj 2018'!L114-AgeAdj!H$27)/AgeAdj!H$28,IF($C114="PF",('Proj 2018'!L114-AgeAdj!H$31)/AgeAdj!H$32,IF($C114="C",('Proj 2018'!L114-AgeAdj!H$35)/AgeAdj!H$36,"BAD")))))</f>
        <v>-0.35684082605416334</v>
      </c>
      <c r="M114" s="10">
        <f>IF($C114="PG",('Proj 2018'!M114-AgeAdj!I$19)/AgeAdj!I$20,IF($C114="SG",('Proj 2018'!M114-AgeAdj!I$23)/AgeAdj!I$24,IF($C114="SF",('Proj 2018'!M114-AgeAdj!I$27)/AgeAdj!I$28,IF($C114="PF",('Proj 2018'!M114-AgeAdj!I$31)/AgeAdj!I$32,IF($C114="C",('Proj 2018'!M114-AgeAdj!I$35)/AgeAdj!I$36,"BAD")))))</f>
        <v>1.4089080483801382</v>
      </c>
      <c r="N114" s="10">
        <f>IF($C114="PG",('Proj 2018'!N114-AgeAdj!J$19)/AgeAdj!J$20,IF($C114="SG",('Proj 2018'!N114-AgeAdj!J$23)/AgeAdj!J$24,IF($C114="SF",('Proj 2018'!N114-AgeAdj!J$27)/AgeAdj!J$28,IF($C114="PF",('Proj 2018'!N114-AgeAdj!J$31)/AgeAdj!J$32,IF($C114="C",('Proj 2018'!N114-AgeAdj!J$35)/AgeAdj!J$36,"BAD")))))</f>
        <v>4.976113950095864</v>
      </c>
      <c r="O114" s="10">
        <f>IF($C114="PG",('Proj 2018'!O114-AgeAdj!K$19)/AgeAdj!K$20,IF($C114="SG",('Proj 2018'!O114-AgeAdj!K$23)/AgeAdj!K$24,IF($C114="SF",('Proj 2018'!O114-AgeAdj!K$27)/AgeAdj!K$28,IF($C114="PF",('Proj 2018'!O114-AgeAdj!K$31)/AgeAdj!K$32,IF($C114="C",('Proj 2018'!O114-AgeAdj!K$35)/AgeAdj!K$36,"BAD")))))</f>
        <v>3.9459128599385482</v>
      </c>
      <c r="P114" s="10">
        <f>IF($C114="PG",('Proj 2018'!P114-AgeAdj!L$19)/AgeAdj!L$20,IF($C114="SG",('Proj 2018'!P114-AgeAdj!L$23)/AgeAdj!L$24,IF($C114="SF",('Proj 2018'!P114-AgeAdj!L$27)/AgeAdj!L$28,IF($C114="PF",('Proj 2018'!P114-AgeAdj!L$31)/AgeAdj!L$32,IF($C114="C",('Proj 2018'!P114-AgeAdj!L$35)/AgeAdj!L$36,"BAD")))))</f>
        <v>2.1713887497316544</v>
      </c>
      <c r="Q114" s="10">
        <f>-IF($C114="PG",('Proj 2018'!Q114-AgeAdj!M$19)/AgeAdj!M$20,IF($C114="SG",('Proj 2018'!Q114-AgeAdj!M$23)/AgeAdj!M$24,IF($C114="SF",('Proj 2018'!Q114-AgeAdj!M$27)/AgeAdj!M$28,IF($C114="PF",('Proj 2018'!Q114-AgeAdj!M$31)/AgeAdj!M$32,IF($C114="C",('Proj 2018'!Q114-AgeAdj!M$35)/AgeAdj!M$36,"BAD")))))</f>
        <v>-2.3702987167026435</v>
      </c>
      <c r="R114" s="10">
        <f>IF($C114="PG",('Proj 2018'!R114-AgeAdj!N$19)/AgeAdj!N$20,IF($C114="SG",('Proj 2018'!R114-AgeAdj!N$23)/AgeAdj!N$24,IF($C114="SF",('Proj 2018'!R114-AgeAdj!N$27)/AgeAdj!N$28,IF($C114="PF",('Proj 2018'!R114-AgeAdj!N$31)/AgeAdj!N$32,IF($C114="C",('Proj 2018'!R114-AgeAdj!N$35)/AgeAdj!N$36,"BAD")))))</f>
        <v>0.28354941790173049</v>
      </c>
      <c r="S114" s="10">
        <f t="shared" si="3"/>
        <v>10.95934888307948</v>
      </c>
      <c r="U114" s="10">
        <f>3*'Proj 2018'!$K114/(819)</f>
        <v>0.78730158730158728</v>
      </c>
      <c r="V114" s="10">
        <f t="shared" si="4"/>
        <v>-0.28094134876645238</v>
      </c>
      <c r="W114" s="10">
        <f>(2*'Proj 36 2018'!G114)/24.9</f>
        <v>0.76305220883534142</v>
      </c>
      <c r="X114" s="10">
        <f t="shared" si="5"/>
        <v>-0.58859775609203202</v>
      </c>
    </row>
    <row r="115" spans="1:24" x14ac:dyDescent="0.25">
      <c r="A115" s="14" t="s">
        <v>793</v>
      </c>
      <c r="B115" s="14" t="s">
        <v>212</v>
      </c>
      <c r="C115" s="14" t="s">
        <v>27</v>
      </c>
      <c r="D115" s="3">
        <f>VLOOKUP(B115, Table1[[Player]:['#NAME?]], 3, FALSE)+1</f>
        <v>27</v>
      </c>
      <c r="F115" s="10">
        <f>IF($C115="PG",('Proj 2018'!F115-AgeAdj!B$19)/AgeAdj!B$20,IF($C115="SG",('Proj 2018'!F115-AgeAdj!B$23)/AgeAdj!B$24,IF($C115="SF",('Proj 2018'!F115-AgeAdj!B$27)/AgeAdj!B$28,IF($C115="PF",('Proj 2018'!F115-AgeAdj!B$31)/AgeAdj!B$32,IF($C115="C",('Proj 2018'!F115-AgeAdj!B$35)/AgeAdj!B$36,"BAD")))))</f>
        <v>0.1538446131740891</v>
      </c>
      <c r="G115" s="10">
        <f>IF($C115="PG",('Proj 2018'!G115-AgeAdj!C$19)/AgeAdj!C$20,IF($C115="SG",('Proj 2018'!G115-AgeAdj!C$23)/AgeAdj!C$24,IF($C115="SF",('Proj 2018'!G115-AgeAdj!C$27)/AgeAdj!C$28,IF($C115="PF",('Proj 2018'!G115-AgeAdj!C$31)/AgeAdj!C$32,IF($C115="C",('Proj 2018'!G115-AgeAdj!C$35)/AgeAdj!C$36,"BAD")))))</f>
        <v>1.008520768876122E-2</v>
      </c>
      <c r="H115" s="10">
        <f>IF($C115="PG",('Proj 2018'!H115-AgeAdj!D$19)/AgeAdj!D$20,IF($C115="SG",('Proj 2018'!H115-AgeAdj!D$23)/AgeAdj!D$24,IF($C115="SF",('Proj 2018'!H115-AgeAdj!D$27)/AgeAdj!D$28,IF($C115="PF",('Proj 2018'!H115-AgeAdj!D$31)/AgeAdj!D$32,IF($C115="C",('Proj 2018'!H115-AgeAdj!D$35)/AgeAdj!D$36,"BAD")))))</f>
        <v>0.79110801649659179</v>
      </c>
      <c r="I115" s="10">
        <f>IF($C115="PG",('Proj 2018'!I115-AgeAdj!E$19)/AgeAdj!E$20,IF($C115="SG",('Proj 2018'!I115-AgeAdj!E$23)/AgeAdj!E$24,IF($C115="SF",('Proj 2018'!I115-AgeAdj!E$27)/AgeAdj!E$28,IF($C115="PF",('Proj 2018'!I115-AgeAdj!E$31)/AgeAdj!E$32,IF($C115="C",('Proj 2018'!I115-AgeAdj!E$35)/AgeAdj!E$36,"BAD")))))</f>
        <v>4.4331777087821746E-2</v>
      </c>
      <c r="J115" s="10">
        <f>IF($C115="PG",('Proj 2018'!J115-AgeAdj!F$19)/AgeAdj!F$20,IF($C115="SG",('Proj 2018'!J115-AgeAdj!F$23)/AgeAdj!F$24,IF($C115="SF",('Proj 2018'!J115-AgeAdj!F$27)/AgeAdj!F$28,IF($C115="PF",('Proj 2018'!J115-AgeAdj!F$31)/AgeAdj!F$32,IF($C115="C",('Proj 2018'!J115-AgeAdj!F$35)/AgeAdj!F$36,"BAD")))))</f>
        <v>0.55122307863945907</v>
      </c>
      <c r="K115" s="10">
        <f>IF($C115="PG",('Proj 2018'!K115-AgeAdj!G$19)/AgeAdj!G$20,IF($C115="SG",('Proj 2018'!K115-AgeAdj!G$23)/AgeAdj!G$24,IF($C115="SF",('Proj 2018'!K115-AgeAdj!G$27)/AgeAdj!G$28,IF($C115="PF",('Proj 2018'!K115-AgeAdj!G$31)/AgeAdj!G$32,IF($C115="C",('Proj 2018'!K115-AgeAdj!G$35)/AgeAdj!G$36,"BAD")))))</f>
        <v>0.49163153788241237</v>
      </c>
      <c r="L115" s="17">
        <f>IF($C115="PG",('Proj 2018'!L115-AgeAdj!H$19)/AgeAdj!H$20,IF($C115="SG",('Proj 2018'!L115-AgeAdj!H$23)/AgeAdj!H$24,IF($C115="SF",('Proj 2018'!L115-AgeAdj!H$27)/AgeAdj!H$28,IF($C115="PF",('Proj 2018'!L115-AgeAdj!H$31)/AgeAdj!H$32,IF($C115="C",('Proj 2018'!L115-AgeAdj!H$35)/AgeAdj!H$36,"BAD")))))</f>
        <v>0.59963216524284191</v>
      </c>
      <c r="M115" s="10">
        <f>IF($C115="PG",('Proj 2018'!M115-AgeAdj!I$19)/AgeAdj!I$20,IF($C115="SG",('Proj 2018'!M115-AgeAdj!I$23)/AgeAdj!I$24,IF($C115="SF",('Proj 2018'!M115-AgeAdj!I$27)/AgeAdj!I$28,IF($C115="PF",('Proj 2018'!M115-AgeAdj!I$31)/AgeAdj!I$32,IF($C115="C",('Proj 2018'!M115-AgeAdj!I$35)/AgeAdj!I$36,"BAD")))))</f>
        <v>1.4163501060411336</v>
      </c>
      <c r="N115" s="10">
        <f>IF($C115="PG",('Proj 2018'!N115-AgeAdj!J$19)/AgeAdj!J$20,IF($C115="SG",('Proj 2018'!N115-AgeAdj!J$23)/AgeAdj!J$24,IF($C115="SF",('Proj 2018'!N115-AgeAdj!J$27)/AgeAdj!J$28,IF($C115="PF",('Proj 2018'!N115-AgeAdj!J$31)/AgeAdj!J$32,IF($C115="C",('Proj 2018'!N115-AgeAdj!J$35)/AgeAdj!J$36,"BAD")))))</f>
        <v>-0.11000939980257765</v>
      </c>
      <c r="O115" s="10">
        <f>IF($C115="PG",('Proj 2018'!O115-AgeAdj!K$19)/AgeAdj!K$20,IF($C115="SG",('Proj 2018'!O115-AgeAdj!K$23)/AgeAdj!K$24,IF($C115="SF",('Proj 2018'!O115-AgeAdj!K$27)/AgeAdj!K$28,IF($C115="PF",('Proj 2018'!O115-AgeAdj!K$31)/AgeAdj!K$32,IF($C115="C",('Proj 2018'!O115-AgeAdj!K$35)/AgeAdj!K$36,"BAD")))))</f>
        <v>0.27220148810492184</v>
      </c>
      <c r="P115" s="10">
        <f>IF($C115="PG",('Proj 2018'!P115-AgeAdj!L$19)/AgeAdj!L$20,IF($C115="SG",('Proj 2018'!P115-AgeAdj!L$23)/AgeAdj!L$24,IF($C115="SF",('Proj 2018'!P115-AgeAdj!L$27)/AgeAdj!L$28,IF($C115="PF",('Proj 2018'!P115-AgeAdj!L$31)/AgeAdj!L$32,IF($C115="C",('Proj 2018'!P115-AgeAdj!L$35)/AgeAdj!L$36,"BAD")))))</f>
        <v>4.2405817696168108E-2</v>
      </c>
      <c r="Q115" s="10">
        <f>-IF($C115="PG",('Proj 2018'!Q115-AgeAdj!M$19)/AgeAdj!M$20,IF($C115="SG",('Proj 2018'!Q115-AgeAdj!M$23)/AgeAdj!M$24,IF($C115="SF",('Proj 2018'!Q115-AgeAdj!M$27)/AgeAdj!M$28,IF($C115="PF",('Proj 2018'!Q115-AgeAdj!M$31)/AgeAdj!M$32,IF($C115="C",('Proj 2018'!Q115-AgeAdj!M$35)/AgeAdj!M$36,"BAD")))))</f>
        <v>-0.55754048322674277</v>
      </c>
      <c r="R115" s="10">
        <f>IF($C115="PG",('Proj 2018'!R115-AgeAdj!N$19)/AgeAdj!N$20,IF($C115="SG",('Proj 2018'!R115-AgeAdj!N$23)/AgeAdj!N$24,IF($C115="SF",('Proj 2018'!R115-AgeAdj!N$27)/AgeAdj!N$28,IF($C115="PF",('Proj 2018'!R115-AgeAdj!N$31)/AgeAdj!N$32,IF($C115="C",('Proj 2018'!R115-AgeAdj!N$35)/AgeAdj!N$36,"BAD")))))</f>
        <v>0.24081613298042578</v>
      </c>
      <c r="S115" s="10">
        <f t="shared" si="3"/>
        <v>2.2947839025364547</v>
      </c>
      <c r="U115" s="10">
        <f>3*'Proj 2018'!$K115/(819)</f>
        <v>0.69047619047619047</v>
      </c>
      <c r="V115" s="10">
        <f t="shared" si="4"/>
        <v>0.41403173314386704</v>
      </c>
      <c r="W115" s="10">
        <f>(2*'Proj 36 2018'!G115)/24.9</f>
        <v>0.69076305220883538</v>
      </c>
      <c r="X115" s="10">
        <f t="shared" si="5"/>
        <v>0.54646818810206343</v>
      </c>
    </row>
    <row r="116" spans="1:24" x14ac:dyDescent="0.25">
      <c r="A116" s="13" t="s">
        <v>674</v>
      </c>
      <c r="B116" s="13" t="s">
        <v>213</v>
      </c>
      <c r="C116" s="13" t="s">
        <v>27</v>
      </c>
      <c r="D116" s="3">
        <f>VLOOKUP(B116, Table1[[Player]:['#NAME?]], 3, FALSE)+1</f>
        <v>31</v>
      </c>
      <c r="F116" s="10">
        <f>IF($C116="PG",('Proj 2018'!F116-AgeAdj!B$19)/AgeAdj!B$20,IF($C116="SG",('Proj 2018'!F116-AgeAdj!B$23)/AgeAdj!B$24,IF($C116="SF",('Proj 2018'!F116-AgeAdj!B$27)/AgeAdj!B$28,IF($C116="PF",('Proj 2018'!F116-AgeAdj!B$31)/AgeAdj!B$32,IF($C116="C",('Proj 2018'!F116-AgeAdj!B$35)/AgeAdj!B$36,"BAD")))))</f>
        <v>-1.5265497703072668</v>
      </c>
      <c r="G116" s="10">
        <f>IF($C116="PG",('Proj 2018'!G116-AgeAdj!C$19)/AgeAdj!C$20,IF($C116="SG",('Proj 2018'!G116-AgeAdj!C$23)/AgeAdj!C$24,IF($C116="SF",('Proj 2018'!G116-AgeAdj!C$27)/AgeAdj!C$28,IF($C116="PF",('Proj 2018'!G116-AgeAdj!C$31)/AgeAdj!C$32,IF($C116="C",('Proj 2018'!G116-AgeAdj!C$35)/AgeAdj!C$36,"BAD")))))</f>
        <v>-1.5077113007400891</v>
      </c>
      <c r="H116" s="10">
        <f>IF($C116="PG",('Proj 2018'!H116-AgeAdj!D$19)/AgeAdj!D$20,IF($C116="SG",('Proj 2018'!H116-AgeAdj!D$23)/AgeAdj!D$24,IF($C116="SF",('Proj 2018'!H116-AgeAdj!D$27)/AgeAdj!D$28,IF($C116="PF",('Proj 2018'!H116-AgeAdj!D$31)/AgeAdj!D$32,IF($C116="C",('Proj 2018'!H116-AgeAdj!D$35)/AgeAdj!D$36,"BAD")))))</f>
        <v>-1.2286843215351437</v>
      </c>
      <c r="I116" s="10">
        <f>IF($C116="PG",('Proj 2018'!I116-AgeAdj!E$19)/AgeAdj!E$20,IF($C116="SG",('Proj 2018'!I116-AgeAdj!E$23)/AgeAdj!E$24,IF($C116="SF",('Proj 2018'!I116-AgeAdj!E$27)/AgeAdj!E$28,IF($C116="PF",('Proj 2018'!I116-AgeAdj!E$31)/AgeAdj!E$32,IF($C116="C",('Proj 2018'!I116-AgeAdj!E$35)/AgeAdj!E$36,"BAD")))))</f>
        <v>-1.030508494819278</v>
      </c>
      <c r="J116" s="10">
        <f>IF($C116="PG",('Proj 2018'!J116-AgeAdj!F$19)/AgeAdj!F$20,IF($C116="SG",('Proj 2018'!J116-AgeAdj!F$23)/AgeAdj!F$24,IF($C116="SF",('Proj 2018'!J116-AgeAdj!F$27)/AgeAdj!F$28,IF($C116="PF",('Proj 2018'!J116-AgeAdj!F$31)/AgeAdj!F$32,IF($C116="C",('Proj 2018'!J116-AgeAdj!F$35)/AgeAdj!F$36,"BAD")))))</f>
        <v>-1.0121182593202984</v>
      </c>
      <c r="K116" s="10">
        <f>IF($C116="PG",('Proj 2018'!K116-AgeAdj!G$19)/AgeAdj!G$20,IF($C116="SG",('Proj 2018'!K116-AgeAdj!G$23)/AgeAdj!G$24,IF($C116="SF",('Proj 2018'!K116-AgeAdj!G$27)/AgeAdj!G$28,IF($C116="PF",('Proj 2018'!K116-AgeAdj!G$31)/AgeAdj!G$32,IF($C116="C",('Proj 2018'!K116-AgeAdj!G$35)/AgeAdj!G$36,"BAD")))))</f>
        <v>-1.106076237473181</v>
      </c>
      <c r="L116" s="17">
        <f>IF($C116="PG",('Proj 2018'!L116-AgeAdj!H$19)/AgeAdj!H$20,IF($C116="SG",('Proj 2018'!L116-AgeAdj!H$23)/AgeAdj!H$24,IF($C116="SF",('Proj 2018'!L116-AgeAdj!H$27)/AgeAdj!H$28,IF($C116="PF",('Proj 2018'!L116-AgeAdj!H$31)/AgeAdj!H$32,IF($C116="C",('Proj 2018'!L116-AgeAdj!H$35)/AgeAdj!H$36,"BAD")))))</f>
        <v>1.2269961702871131</v>
      </c>
      <c r="M116" s="10">
        <f>IF($C116="PG",('Proj 2018'!M116-AgeAdj!I$19)/AgeAdj!I$20,IF($C116="SG",('Proj 2018'!M116-AgeAdj!I$23)/AgeAdj!I$24,IF($C116="SF",('Proj 2018'!M116-AgeAdj!I$27)/AgeAdj!I$28,IF($C116="PF",('Proj 2018'!M116-AgeAdj!I$31)/AgeAdj!I$32,IF($C116="C",('Proj 2018'!M116-AgeAdj!I$35)/AgeAdj!I$36,"BAD")))))</f>
        <v>-1.8581552647967245</v>
      </c>
      <c r="N116" s="10">
        <f>IF($C116="PG",('Proj 2018'!N116-AgeAdj!J$19)/AgeAdj!J$20,IF($C116="SG",('Proj 2018'!N116-AgeAdj!J$23)/AgeAdj!J$24,IF($C116="SF",('Proj 2018'!N116-AgeAdj!J$27)/AgeAdj!J$28,IF($C116="PF",('Proj 2018'!N116-AgeAdj!J$31)/AgeAdj!J$32,IF($C116="C",('Proj 2018'!N116-AgeAdj!J$35)/AgeAdj!J$36,"BAD")))))</f>
        <v>-0.99934599711140926</v>
      </c>
      <c r="O116" s="10">
        <f>IF($C116="PG",('Proj 2018'!O116-AgeAdj!K$19)/AgeAdj!K$20,IF($C116="SG",('Proj 2018'!O116-AgeAdj!K$23)/AgeAdj!K$24,IF($C116="SF",('Proj 2018'!O116-AgeAdj!K$27)/AgeAdj!K$28,IF($C116="PF",('Proj 2018'!O116-AgeAdj!K$31)/AgeAdj!K$32,IF($C116="C",('Proj 2018'!O116-AgeAdj!K$35)/AgeAdj!K$36,"BAD")))))</f>
        <v>-1.4142220511204278</v>
      </c>
      <c r="P116" s="10">
        <f>IF($C116="PG",('Proj 2018'!P116-AgeAdj!L$19)/AgeAdj!L$20,IF($C116="SG",('Proj 2018'!P116-AgeAdj!L$23)/AgeAdj!L$24,IF($C116="SF",('Proj 2018'!P116-AgeAdj!L$27)/AgeAdj!L$28,IF($C116="PF",('Proj 2018'!P116-AgeAdj!L$31)/AgeAdj!L$32,IF($C116="C",('Proj 2018'!P116-AgeAdj!L$35)/AgeAdj!L$36,"BAD")))))</f>
        <v>-1.1711144535640592</v>
      </c>
      <c r="Q116" s="10">
        <f>-IF($C116="PG",('Proj 2018'!Q116-AgeAdj!M$19)/AgeAdj!M$20,IF($C116="SG",('Proj 2018'!Q116-AgeAdj!M$23)/AgeAdj!M$24,IF($C116="SF",('Proj 2018'!Q116-AgeAdj!M$27)/AgeAdj!M$28,IF($C116="PF",('Proj 2018'!Q116-AgeAdj!M$31)/AgeAdj!M$32,IF($C116="C",('Proj 2018'!Q116-AgeAdj!M$35)/AgeAdj!M$36,"BAD")))))</f>
        <v>1.4534881820355845</v>
      </c>
      <c r="R116" s="10">
        <f>IF($C116="PG",('Proj 2018'!R116-AgeAdj!N$19)/AgeAdj!N$20,IF($C116="SG",('Proj 2018'!R116-AgeAdj!N$23)/AgeAdj!N$24,IF($C116="SF",('Proj 2018'!R116-AgeAdj!N$27)/AgeAdj!N$28,IF($C116="PF",('Proj 2018'!R116-AgeAdj!N$31)/AgeAdj!N$32,IF($C116="C",('Proj 2018'!R116-AgeAdj!N$35)/AgeAdj!N$36,"BAD")))))</f>
        <v>-1.496629267109461</v>
      </c>
      <c r="S116" s="10">
        <f t="shared" si="3"/>
        <v>-7.8242251912164251</v>
      </c>
      <c r="U116" s="10">
        <f>3*'Proj 2018'!$K116/(819)</f>
        <v>9.2857142857142874E-2</v>
      </c>
      <c r="V116" s="10">
        <f t="shared" si="4"/>
        <v>0.11393535866951766</v>
      </c>
      <c r="W116" s="10">
        <f>(2*'Proj 36 2018'!G116)/24.9</f>
        <v>1.0522088353413654</v>
      </c>
      <c r="X116" s="10">
        <f t="shared" si="5"/>
        <v>-1.2928324989646893</v>
      </c>
    </row>
    <row r="117" spans="1:24" x14ac:dyDescent="0.25">
      <c r="A117" s="14" t="s">
        <v>761</v>
      </c>
      <c r="B117" s="14" t="s">
        <v>214</v>
      </c>
      <c r="C117" s="14" t="s">
        <v>27</v>
      </c>
      <c r="D117" s="3">
        <f>VLOOKUP(B117, Table1[[Player]:['#NAME?]], 3, FALSE)+1</f>
        <v>28</v>
      </c>
      <c r="F117" s="10">
        <f>IF($C117="PG",('Proj 2018'!F117-AgeAdj!B$19)/AgeAdj!B$20,IF($C117="SG",('Proj 2018'!F117-AgeAdj!B$23)/AgeAdj!B$24,IF($C117="SF",('Proj 2018'!F117-AgeAdj!B$27)/AgeAdj!B$28,IF($C117="PF",('Proj 2018'!F117-AgeAdj!B$31)/AgeAdj!B$32,IF($C117="C",('Proj 2018'!F117-AgeAdj!B$35)/AgeAdj!B$36,"BAD")))))</f>
        <v>1.8878888150761859</v>
      </c>
      <c r="G117" s="10">
        <f>IF($C117="PG",('Proj 2018'!G117-AgeAdj!C$19)/AgeAdj!C$20,IF($C117="SG",('Proj 2018'!G117-AgeAdj!C$23)/AgeAdj!C$24,IF($C117="SF",('Proj 2018'!G117-AgeAdj!C$27)/AgeAdj!C$28,IF($C117="PF",('Proj 2018'!G117-AgeAdj!C$31)/AgeAdj!C$32,IF($C117="C",('Proj 2018'!G117-AgeAdj!C$35)/AgeAdj!C$36,"BAD")))))</f>
        <v>1.675491977656276</v>
      </c>
      <c r="H117" s="10">
        <f>IF($C117="PG",('Proj 2018'!H117-AgeAdj!D$19)/AgeAdj!D$20,IF($C117="SG",('Proj 2018'!H117-AgeAdj!D$23)/AgeAdj!D$24,IF($C117="SF",('Proj 2018'!H117-AgeAdj!D$27)/AgeAdj!D$28,IF($C117="PF",('Proj 2018'!H117-AgeAdj!D$31)/AgeAdj!D$32,IF($C117="C",('Proj 2018'!H117-AgeAdj!D$35)/AgeAdj!D$36,"BAD")))))</f>
        <v>0.65772550360770354</v>
      </c>
      <c r="I117" s="10">
        <f>IF($C117="PG",('Proj 2018'!I117-AgeAdj!E$19)/AgeAdj!E$20,IF($C117="SG",('Proj 2018'!I117-AgeAdj!E$23)/AgeAdj!E$24,IF($C117="SF",('Proj 2018'!I117-AgeAdj!E$27)/AgeAdj!E$28,IF($C117="PF",('Proj 2018'!I117-AgeAdj!E$31)/AgeAdj!E$32,IF($C117="C",('Proj 2018'!I117-AgeAdj!E$35)/AgeAdj!E$36,"BAD")))))</f>
        <v>-0.24281051777405754</v>
      </c>
      <c r="J117" s="10">
        <f>IF($C117="PG",('Proj 2018'!J117-AgeAdj!F$19)/AgeAdj!F$20,IF($C117="SG",('Proj 2018'!J117-AgeAdj!F$23)/AgeAdj!F$24,IF($C117="SF",('Proj 2018'!J117-AgeAdj!F$27)/AgeAdj!F$28,IF($C117="PF",('Proj 2018'!J117-AgeAdj!F$31)/AgeAdj!F$32,IF($C117="C",('Proj 2018'!J117-AgeAdj!F$35)/AgeAdj!F$36,"BAD")))))</f>
        <v>3.0511239535297565</v>
      </c>
      <c r="K117" s="10">
        <f>IF($C117="PG",('Proj 2018'!K117-AgeAdj!G$19)/AgeAdj!G$20,IF($C117="SG",('Proj 2018'!K117-AgeAdj!G$23)/AgeAdj!G$24,IF($C117="SF",('Proj 2018'!K117-AgeAdj!G$27)/AgeAdj!G$28,IF($C117="PF",('Proj 2018'!K117-AgeAdj!G$31)/AgeAdj!G$32,IF($C117="C",('Proj 2018'!K117-AgeAdj!G$35)/AgeAdj!G$36,"BAD")))))</f>
        <v>3.2367923962912557</v>
      </c>
      <c r="L117" s="17">
        <f>IF($C117="PG",('Proj 2018'!L117-AgeAdj!H$19)/AgeAdj!H$20,IF($C117="SG",('Proj 2018'!L117-AgeAdj!H$23)/AgeAdj!H$24,IF($C117="SF",('Proj 2018'!L117-AgeAdj!H$27)/AgeAdj!H$28,IF($C117="PF",('Proj 2018'!L117-AgeAdj!H$31)/AgeAdj!H$32,IF($C117="C",('Proj 2018'!L117-AgeAdj!H$35)/AgeAdj!H$36,"BAD")))))</f>
        <v>0.16767662078612988</v>
      </c>
      <c r="M117" s="10">
        <f>IF($C117="PG",('Proj 2018'!M117-AgeAdj!I$19)/AgeAdj!I$20,IF($C117="SG",('Proj 2018'!M117-AgeAdj!I$23)/AgeAdj!I$24,IF($C117="SF",('Proj 2018'!M117-AgeAdj!I$27)/AgeAdj!I$28,IF($C117="PF",('Proj 2018'!M117-AgeAdj!I$31)/AgeAdj!I$32,IF($C117="C",('Proj 2018'!M117-AgeAdj!I$35)/AgeAdj!I$36,"BAD")))))</f>
        <v>1.1175864749839191</v>
      </c>
      <c r="N117" s="10">
        <f>IF($C117="PG",('Proj 2018'!N117-AgeAdj!J$19)/AgeAdj!J$20,IF($C117="SG",('Proj 2018'!N117-AgeAdj!J$23)/AgeAdj!J$24,IF($C117="SF",('Proj 2018'!N117-AgeAdj!J$27)/AgeAdj!J$28,IF($C117="PF",('Proj 2018'!N117-AgeAdj!J$31)/AgeAdj!J$32,IF($C117="C",('Proj 2018'!N117-AgeAdj!J$35)/AgeAdj!J$36,"BAD")))))</f>
        <v>2.6372158649787898</v>
      </c>
      <c r="O117" s="10">
        <f>IF($C117="PG",('Proj 2018'!O117-AgeAdj!K$19)/AgeAdj!K$20,IF($C117="SG",('Proj 2018'!O117-AgeAdj!K$23)/AgeAdj!K$24,IF($C117="SF",('Proj 2018'!O117-AgeAdj!K$27)/AgeAdj!K$28,IF($C117="PF",('Proj 2018'!O117-AgeAdj!K$31)/AgeAdj!K$32,IF($C117="C",('Proj 2018'!O117-AgeAdj!K$35)/AgeAdj!K$36,"BAD")))))</f>
        <v>0.71882864427390836</v>
      </c>
      <c r="P117" s="10">
        <f>IF($C117="PG",('Proj 2018'!P117-AgeAdj!L$19)/AgeAdj!L$20,IF($C117="SG",('Proj 2018'!P117-AgeAdj!L$23)/AgeAdj!L$24,IF($C117="SF",('Proj 2018'!P117-AgeAdj!L$27)/AgeAdj!L$28,IF($C117="PF",('Proj 2018'!P117-AgeAdj!L$31)/AgeAdj!L$32,IF($C117="C",('Proj 2018'!P117-AgeAdj!L$35)/AgeAdj!L$36,"BAD")))))</f>
        <v>-0.39358077248819306</v>
      </c>
      <c r="Q117" s="10">
        <f>-IF($C117="PG",('Proj 2018'!Q117-AgeAdj!M$19)/AgeAdj!M$20,IF($C117="SG",('Proj 2018'!Q117-AgeAdj!M$23)/AgeAdj!M$24,IF($C117="SF",('Proj 2018'!Q117-AgeAdj!M$27)/AgeAdj!M$28,IF($C117="PF",('Proj 2018'!Q117-AgeAdj!M$31)/AgeAdj!M$32,IF($C117="C",('Proj 2018'!Q117-AgeAdj!M$35)/AgeAdj!M$36,"BAD")))))</f>
        <v>-1.7897706392620434</v>
      </c>
      <c r="R117" s="10">
        <f>IF($C117="PG",('Proj 2018'!R117-AgeAdj!N$19)/AgeAdj!N$20,IF($C117="SG",('Proj 2018'!R117-AgeAdj!N$23)/AgeAdj!N$24,IF($C117="SF",('Proj 2018'!R117-AgeAdj!N$27)/AgeAdj!N$28,IF($C117="PF",('Proj 2018'!R117-AgeAdj!N$31)/AgeAdj!N$32,IF($C117="C",('Proj 2018'!R117-AgeAdj!N$35)/AgeAdj!N$36,"BAD")))))</f>
        <v>2.0503198859841723</v>
      </c>
      <c r="S117" s="10">
        <f t="shared" si="3"/>
        <v>6.9666321898671777</v>
      </c>
      <c r="U117" s="10">
        <f>3*'Proj 2018'!$K117/(819)</f>
        <v>1.7172975172975173</v>
      </c>
      <c r="V117" s="10">
        <f t="shared" si="4"/>
        <v>0.28795064458485814</v>
      </c>
      <c r="W117" s="10">
        <f>(2*'Proj 36 2018'!G117)/24.9</f>
        <v>1.3493975903614459</v>
      </c>
      <c r="X117" s="10">
        <f t="shared" si="5"/>
        <v>0.88753320968750371</v>
      </c>
    </row>
    <row r="118" spans="1:24" x14ac:dyDescent="0.25">
      <c r="A118" s="14" t="s">
        <v>863</v>
      </c>
      <c r="B118" s="14" t="s">
        <v>216</v>
      </c>
      <c r="C118" s="14" t="s">
        <v>31</v>
      </c>
      <c r="D118" s="3">
        <f>VLOOKUP(B118, Table1[[Player]:['#NAME?]], 3, FALSE)+1</f>
        <v>25</v>
      </c>
      <c r="F118" s="10">
        <f>IF($C118="PG",('Proj 2018'!F118-AgeAdj!B$19)/AgeAdj!B$20,IF($C118="SG",('Proj 2018'!F118-AgeAdj!B$23)/AgeAdj!B$24,IF($C118="SF",('Proj 2018'!F118-AgeAdj!B$27)/AgeAdj!B$28,IF($C118="PF",('Proj 2018'!F118-AgeAdj!B$31)/AgeAdj!B$32,IF($C118="C",('Proj 2018'!F118-AgeAdj!B$35)/AgeAdj!B$36,"BAD")))))</f>
        <v>1.0347209788944671</v>
      </c>
      <c r="G118" s="10">
        <f>IF($C118="PG",('Proj 2018'!G118-AgeAdj!C$19)/AgeAdj!C$20,IF($C118="SG",('Proj 2018'!G118-AgeAdj!C$23)/AgeAdj!C$24,IF($C118="SF",('Proj 2018'!G118-AgeAdj!C$27)/AgeAdj!C$28,IF($C118="PF",('Proj 2018'!G118-AgeAdj!C$31)/AgeAdj!C$32,IF($C118="C",('Proj 2018'!G118-AgeAdj!C$35)/AgeAdj!C$36,"BAD")))))</f>
        <v>0.97820953128029797</v>
      </c>
      <c r="H118" s="10">
        <f>IF($C118="PG",('Proj 2018'!H118-AgeAdj!D$19)/AgeAdj!D$20,IF($C118="SG",('Proj 2018'!H118-AgeAdj!D$23)/AgeAdj!D$24,IF($C118="SF",('Proj 2018'!H118-AgeAdj!D$27)/AgeAdj!D$28,IF($C118="PF",('Proj 2018'!H118-AgeAdj!D$31)/AgeAdj!D$32,IF($C118="C",('Proj 2018'!H118-AgeAdj!D$35)/AgeAdj!D$36,"BAD")))))</f>
        <v>0.83808721731134328</v>
      </c>
      <c r="I118" s="10">
        <f>IF($C118="PG",('Proj 2018'!I118-AgeAdj!E$19)/AgeAdj!E$20,IF($C118="SG",('Proj 2018'!I118-AgeAdj!E$23)/AgeAdj!E$24,IF($C118="SF",('Proj 2018'!I118-AgeAdj!E$27)/AgeAdj!E$28,IF($C118="PF",('Proj 2018'!I118-AgeAdj!E$31)/AgeAdj!E$32,IF($C118="C",('Proj 2018'!I118-AgeAdj!E$35)/AgeAdj!E$36,"BAD")))))</f>
        <v>1.0617536756862107</v>
      </c>
      <c r="J118" s="10">
        <f>IF($C118="PG",('Proj 2018'!J118-AgeAdj!F$19)/AgeAdj!F$20,IF($C118="SG",('Proj 2018'!J118-AgeAdj!F$23)/AgeAdj!F$24,IF($C118="SF",('Proj 2018'!J118-AgeAdj!F$27)/AgeAdj!F$28,IF($C118="PF",('Proj 2018'!J118-AgeAdj!F$31)/AgeAdj!F$32,IF($C118="C",('Proj 2018'!J118-AgeAdj!F$35)/AgeAdj!F$36,"BAD")))))</f>
        <v>0.62145773515466995</v>
      </c>
      <c r="K118" s="10">
        <f>IF($C118="PG",('Proj 2018'!K118-AgeAdj!G$19)/AgeAdj!G$20,IF($C118="SG",('Proj 2018'!K118-AgeAdj!G$23)/AgeAdj!G$24,IF($C118="SF",('Proj 2018'!K118-AgeAdj!G$27)/AgeAdj!G$28,IF($C118="PF",('Proj 2018'!K118-AgeAdj!G$31)/AgeAdj!G$32,IF($C118="C",('Proj 2018'!K118-AgeAdj!G$35)/AgeAdj!G$36,"BAD")))))</f>
        <v>0.7948288086081321</v>
      </c>
      <c r="L118" s="17">
        <f>IF($C118="PG",('Proj 2018'!L118-AgeAdj!H$19)/AgeAdj!H$20,IF($C118="SG",('Proj 2018'!L118-AgeAdj!H$23)/AgeAdj!H$24,IF($C118="SF",('Proj 2018'!L118-AgeAdj!H$27)/AgeAdj!H$28,IF($C118="PF",('Proj 2018'!L118-AgeAdj!H$31)/AgeAdj!H$32,IF($C118="C",('Proj 2018'!L118-AgeAdj!H$35)/AgeAdj!H$36,"BAD")))))</f>
        <v>-0.517191697098211</v>
      </c>
      <c r="M118" s="10">
        <f>IF($C118="PG",('Proj 2018'!M118-AgeAdj!I$19)/AgeAdj!I$20,IF($C118="SG",('Proj 2018'!M118-AgeAdj!I$23)/AgeAdj!I$24,IF($C118="SF",('Proj 2018'!M118-AgeAdj!I$27)/AgeAdj!I$28,IF($C118="PF",('Proj 2018'!M118-AgeAdj!I$31)/AgeAdj!I$32,IF($C118="C",('Proj 2018'!M118-AgeAdj!I$35)/AgeAdj!I$36,"BAD")))))</f>
        <v>0.39067054490666725</v>
      </c>
      <c r="N118" s="10">
        <f>IF($C118="PG",('Proj 2018'!N118-AgeAdj!J$19)/AgeAdj!J$20,IF($C118="SG",('Proj 2018'!N118-AgeAdj!J$23)/AgeAdj!J$24,IF($C118="SF",('Proj 2018'!N118-AgeAdj!J$27)/AgeAdj!J$28,IF($C118="PF",('Proj 2018'!N118-AgeAdj!J$31)/AgeAdj!J$32,IF($C118="C",('Proj 2018'!N118-AgeAdj!J$35)/AgeAdj!J$36,"BAD")))))</f>
        <v>0.5326682933327489</v>
      </c>
      <c r="O118" s="10">
        <f>IF($C118="PG",('Proj 2018'!O118-AgeAdj!K$19)/AgeAdj!K$20,IF($C118="SG",('Proj 2018'!O118-AgeAdj!K$23)/AgeAdj!K$24,IF($C118="SF",('Proj 2018'!O118-AgeAdj!K$27)/AgeAdj!K$28,IF($C118="PF",('Proj 2018'!O118-AgeAdj!K$31)/AgeAdj!K$32,IF($C118="C",('Proj 2018'!O118-AgeAdj!K$35)/AgeAdj!K$36,"BAD")))))</f>
        <v>0.10628112636678777</v>
      </c>
      <c r="P118" s="10">
        <f>IF($C118="PG",('Proj 2018'!P118-AgeAdj!L$19)/AgeAdj!L$20,IF($C118="SG",('Proj 2018'!P118-AgeAdj!L$23)/AgeAdj!L$24,IF($C118="SF",('Proj 2018'!P118-AgeAdj!L$27)/AgeAdj!L$28,IF($C118="PF",('Proj 2018'!P118-AgeAdj!L$31)/AgeAdj!L$32,IF($C118="C",('Proj 2018'!P118-AgeAdj!L$35)/AgeAdj!L$36,"BAD")))))</f>
        <v>0.12505036004684825</v>
      </c>
      <c r="Q118" s="10">
        <f>-IF($C118="PG",('Proj 2018'!Q118-AgeAdj!M$19)/AgeAdj!M$20,IF($C118="SG",('Proj 2018'!Q118-AgeAdj!M$23)/AgeAdj!M$24,IF($C118="SF",('Proj 2018'!Q118-AgeAdj!M$27)/AgeAdj!M$28,IF($C118="PF",('Proj 2018'!Q118-AgeAdj!M$31)/AgeAdj!M$32,IF($C118="C",('Proj 2018'!Q118-AgeAdj!M$35)/AgeAdj!M$36,"BAD")))))</f>
        <v>-0.62480423898428517</v>
      </c>
      <c r="R118" s="10">
        <f>IF($C118="PG",('Proj 2018'!R118-AgeAdj!N$19)/AgeAdj!N$20,IF($C118="SG",('Proj 2018'!R118-AgeAdj!N$23)/AgeAdj!N$24,IF($C118="SF",('Proj 2018'!R118-AgeAdj!N$27)/AgeAdj!N$28,IF($C118="PF",('Proj 2018'!R118-AgeAdj!N$31)/AgeAdj!N$32,IF($C118="C",('Proj 2018'!R118-AgeAdj!N$35)/AgeAdj!N$36,"BAD")))))</f>
        <v>1.0385421621763444</v>
      </c>
      <c r="S118" s="10">
        <f t="shared" si="3"/>
        <v>3.6771288535821038</v>
      </c>
      <c r="U118" s="10">
        <f>3*'Proj 2018'!$K118/(819)</f>
        <v>0.8571428571428571</v>
      </c>
      <c r="V118" s="10">
        <f t="shared" si="4"/>
        <v>-0.44330716894132371</v>
      </c>
      <c r="W118" s="10">
        <f>(2*'Proj 36 2018'!G118)/24.9</f>
        <v>1.2208835341365463</v>
      </c>
      <c r="X118" s="10">
        <f t="shared" si="5"/>
        <v>1.0232068837857364</v>
      </c>
    </row>
    <row r="119" spans="1:24" x14ac:dyDescent="0.25">
      <c r="A119" s="13" t="s">
        <v>735</v>
      </c>
      <c r="B119" s="13" t="s">
        <v>217</v>
      </c>
      <c r="C119" s="13" t="s">
        <v>73</v>
      </c>
      <c r="D119" s="3">
        <f>VLOOKUP(B119, Table1[[Player]:['#NAME?]], 3, FALSE)+1</f>
        <v>28</v>
      </c>
      <c r="F119" s="10">
        <f>IF($C119="PG",('Proj 2018'!F119-AgeAdj!B$19)/AgeAdj!B$20,IF($C119="SG",('Proj 2018'!F119-AgeAdj!B$23)/AgeAdj!B$24,IF($C119="SF",('Proj 2018'!F119-AgeAdj!B$27)/AgeAdj!B$28,IF($C119="PF",('Proj 2018'!F119-AgeAdj!B$31)/AgeAdj!B$32,IF($C119="C",('Proj 2018'!F119-AgeAdj!B$35)/AgeAdj!B$36,"BAD")))))</f>
        <v>1.6577667353420056</v>
      </c>
      <c r="G119" s="10">
        <f>IF($C119="PG",('Proj 2018'!G119-AgeAdj!C$19)/AgeAdj!C$20,IF($C119="SG",('Proj 2018'!G119-AgeAdj!C$23)/AgeAdj!C$24,IF($C119="SF",('Proj 2018'!G119-AgeAdj!C$27)/AgeAdj!C$28,IF($C119="PF",('Proj 2018'!G119-AgeAdj!C$31)/AgeAdj!C$32,IF($C119="C",('Proj 2018'!G119-AgeAdj!C$35)/AgeAdj!C$36,"BAD")))))</f>
        <v>1.7473899178268391</v>
      </c>
      <c r="H119" s="10">
        <f>IF($C119="PG",('Proj 2018'!H119-AgeAdj!D$19)/AgeAdj!D$20,IF($C119="SG",('Proj 2018'!H119-AgeAdj!D$23)/AgeAdj!D$24,IF($C119="SF",('Proj 2018'!H119-AgeAdj!D$27)/AgeAdj!D$28,IF($C119="PF",('Proj 2018'!H119-AgeAdj!D$31)/AgeAdj!D$32,IF($C119="C",('Proj 2018'!H119-AgeAdj!D$35)/AgeAdj!D$36,"BAD")))))</f>
        <v>0.2500433033631837</v>
      </c>
      <c r="I119" s="10">
        <f>IF($C119="PG",('Proj 2018'!I119-AgeAdj!E$19)/AgeAdj!E$20,IF($C119="SG",('Proj 2018'!I119-AgeAdj!E$23)/AgeAdj!E$24,IF($C119="SF",('Proj 2018'!I119-AgeAdj!E$27)/AgeAdj!E$28,IF($C119="PF",('Proj 2018'!I119-AgeAdj!E$31)/AgeAdj!E$32,IF($C119="C",('Proj 2018'!I119-AgeAdj!E$35)/AgeAdj!E$36,"BAD")))))</f>
        <v>2.2034926407826774</v>
      </c>
      <c r="J119" s="10">
        <f>IF($C119="PG",('Proj 2018'!J119-AgeAdj!F$19)/AgeAdj!F$20,IF($C119="SG",('Proj 2018'!J119-AgeAdj!F$23)/AgeAdj!F$24,IF($C119="SF",('Proj 2018'!J119-AgeAdj!F$27)/AgeAdj!F$28,IF($C119="PF",('Proj 2018'!J119-AgeAdj!F$31)/AgeAdj!F$32,IF($C119="C",('Proj 2018'!J119-AgeAdj!F$35)/AgeAdj!F$36,"BAD")))))</f>
        <v>3.3701529080295614</v>
      </c>
      <c r="K119" s="10">
        <f>IF($C119="PG",('Proj 2018'!K119-AgeAdj!G$19)/AgeAdj!G$20,IF($C119="SG",('Proj 2018'!K119-AgeAdj!G$23)/AgeAdj!G$24,IF($C119="SF",('Proj 2018'!K119-AgeAdj!G$27)/AgeAdj!G$28,IF($C119="PF",('Proj 2018'!K119-AgeAdj!G$31)/AgeAdj!G$32,IF($C119="C",('Proj 2018'!K119-AgeAdj!G$35)/AgeAdj!G$36,"BAD")))))</f>
        <v>3.4193498471840122</v>
      </c>
      <c r="L119" s="17">
        <f>IF($C119="PG",('Proj 2018'!L119-AgeAdj!H$19)/AgeAdj!H$20,IF($C119="SG",('Proj 2018'!L119-AgeAdj!H$23)/AgeAdj!H$24,IF($C119="SF",('Proj 2018'!L119-AgeAdj!H$27)/AgeAdj!H$28,IF($C119="PF",('Proj 2018'!L119-AgeAdj!H$31)/AgeAdj!H$32,IF($C119="C",('Proj 2018'!L119-AgeAdj!H$35)/AgeAdj!H$36,"BAD")))))</f>
        <v>0.6048291048768597</v>
      </c>
      <c r="M119" s="10">
        <f>IF($C119="PG",('Proj 2018'!M119-AgeAdj!I$19)/AgeAdj!I$20,IF($C119="SG",('Proj 2018'!M119-AgeAdj!I$23)/AgeAdj!I$24,IF($C119="SF",('Proj 2018'!M119-AgeAdj!I$27)/AgeAdj!I$28,IF($C119="PF",('Proj 2018'!M119-AgeAdj!I$31)/AgeAdj!I$32,IF($C119="C",('Proj 2018'!M119-AgeAdj!I$35)/AgeAdj!I$36,"BAD")))))</f>
        <v>2.9392340864234301</v>
      </c>
      <c r="N119" s="10">
        <f>IF($C119="PG",('Proj 2018'!N119-AgeAdj!J$19)/AgeAdj!J$20,IF($C119="SG",('Proj 2018'!N119-AgeAdj!J$23)/AgeAdj!J$24,IF($C119="SF",('Proj 2018'!N119-AgeAdj!J$27)/AgeAdj!J$28,IF($C119="PF",('Proj 2018'!N119-AgeAdj!J$31)/AgeAdj!J$32,IF($C119="C",('Proj 2018'!N119-AgeAdj!J$35)/AgeAdj!J$36,"BAD")))))</f>
        <v>2.6366769176020757</v>
      </c>
      <c r="O119" s="10">
        <f>IF($C119="PG",('Proj 2018'!O119-AgeAdj!K$19)/AgeAdj!K$20,IF($C119="SG",('Proj 2018'!O119-AgeAdj!K$23)/AgeAdj!K$24,IF($C119="SF",('Proj 2018'!O119-AgeAdj!K$27)/AgeAdj!K$28,IF($C119="PF",('Proj 2018'!O119-AgeAdj!K$31)/AgeAdj!K$32,IF($C119="C",('Proj 2018'!O119-AgeAdj!K$35)/AgeAdj!K$36,"BAD")))))</f>
        <v>1.2723878494040277</v>
      </c>
      <c r="P119" s="10">
        <f>IF($C119="PG",('Proj 2018'!P119-AgeAdj!L$19)/AgeAdj!L$20,IF($C119="SG",('Proj 2018'!P119-AgeAdj!L$23)/AgeAdj!L$24,IF($C119="SF",('Proj 2018'!P119-AgeAdj!L$27)/AgeAdj!L$28,IF($C119="PF",('Proj 2018'!P119-AgeAdj!L$31)/AgeAdj!L$32,IF($C119="C",('Proj 2018'!P119-AgeAdj!L$35)/AgeAdj!L$36,"BAD")))))</f>
        <v>1.7061625995892538</v>
      </c>
      <c r="Q119" s="10">
        <f>-IF($C119="PG",('Proj 2018'!Q119-AgeAdj!M$19)/AgeAdj!M$20,IF($C119="SG",('Proj 2018'!Q119-AgeAdj!M$23)/AgeAdj!M$24,IF($C119="SF",('Proj 2018'!Q119-AgeAdj!M$27)/AgeAdj!M$28,IF($C119="PF",('Proj 2018'!Q119-AgeAdj!M$31)/AgeAdj!M$32,IF($C119="C",('Proj 2018'!Q119-AgeAdj!M$35)/AgeAdj!M$36,"BAD")))))</f>
        <v>-3.4520765839000713</v>
      </c>
      <c r="R119" s="10">
        <f>IF($C119="PG",('Proj 2018'!R119-AgeAdj!N$19)/AgeAdj!N$20,IF($C119="SG",('Proj 2018'!R119-AgeAdj!N$23)/AgeAdj!N$24,IF($C119="SF",('Proj 2018'!R119-AgeAdj!N$27)/AgeAdj!N$28,IF($C119="PF",('Proj 2018'!R119-AgeAdj!N$31)/AgeAdj!N$32,IF($C119="C",('Proj 2018'!R119-AgeAdj!N$35)/AgeAdj!N$36,"BAD")))))</f>
        <v>2.2773558744846656</v>
      </c>
      <c r="S119" s="10">
        <f t="shared" si="3"/>
        <v>12.594039471011506</v>
      </c>
      <c r="U119" s="10">
        <f>3*'Proj 2018'!$K119/(819)</f>
        <v>3.0000000000000004</v>
      </c>
      <c r="V119" s="10">
        <f t="shared" si="4"/>
        <v>1.8144873146305793</v>
      </c>
      <c r="W119" s="10">
        <f>(2*'Proj 36 2018'!G119)/24.9</f>
        <v>1.5020080321285141</v>
      </c>
      <c r="X119" s="10">
        <f t="shared" si="5"/>
        <v>0.37556705003144863</v>
      </c>
    </row>
    <row r="120" spans="1:24" x14ac:dyDescent="0.25">
      <c r="A120" s="14" t="s">
        <v>938</v>
      </c>
      <c r="B120" s="14" t="s">
        <v>218</v>
      </c>
      <c r="C120" s="14" t="s">
        <v>52</v>
      </c>
      <c r="D120" s="3">
        <f>VLOOKUP(B120, Table1[[Player]:['#NAME?]], 3, FALSE)+1</f>
        <v>24</v>
      </c>
      <c r="F120" s="10">
        <f>IF($C120="PG",('Proj 2018'!F120-AgeAdj!B$19)/AgeAdj!B$20,IF($C120="SG",('Proj 2018'!F120-AgeAdj!B$23)/AgeAdj!B$24,IF($C120="SF",('Proj 2018'!F120-AgeAdj!B$27)/AgeAdj!B$28,IF($C120="PF",('Proj 2018'!F120-AgeAdj!B$31)/AgeAdj!B$32,IF($C120="C",('Proj 2018'!F120-AgeAdj!B$35)/AgeAdj!B$36,"BAD")))))</f>
        <v>0.20366156668654428</v>
      </c>
      <c r="G120" s="10">
        <f>IF($C120="PG",('Proj 2018'!G120-AgeAdj!C$19)/AgeAdj!C$20,IF($C120="SG",('Proj 2018'!G120-AgeAdj!C$23)/AgeAdj!C$24,IF($C120="SF",('Proj 2018'!G120-AgeAdj!C$27)/AgeAdj!C$28,IF($C120="PF",('Proj 2018'!G120-AgeAdj!C$31)/AgeAdj!C$32,IF($C120="C",('Proj 2018'!G120-AgeAdj!C$35)/AgeAdj!C$36,"BAD")))))</f>
        <v>5.1163983166026637E-3</v>
      </c>
      <c r="H120" s="10">
        <f>IF($C120="PG",('Proj 2018'!H120-AgeAdj!D$19)/AgeAdj!D$20,IF($C120="SG",('Proj 2018'!H120-AgeAdj!D$23)/AgeAdj!D$24,IF($C120="SF",('Proj 2018'!H120-AgeAdj!D$27)/AgeAdj!D$28,IF($C120="PF",('Proj 2018'!H120-AgeAdj!D$31)/AgeAdj!D$32,IF($C120="C",('Proj 2018'!H120-AgeAdj!D$35)/AgeAdj!D$36,"BAD")))))</f>
        <v>1.3184204703346825</v>
      </c>
      <c r="I120" s="10">
        <f>IF($C120="PG",('Proj 2018'!I120-AgeAdj!E$19)/AgeAdj!E$20,IF($C120="SG",('Proj 2018'!I120-AgeAdj!E$23)/AgeAdj!E$24,IF($C120="SF",('Proj 2018'!I120-AgeAdj!E$27)/AgeAdj!E$28,IF($C120="PF",('Proj 2018'!I120-AgeAdj!E$31)/AgeAdj!E$32,IF($C120="C",('Proj 2018'!I120-AgeAdj!E$35)/AgeAdj!E$36,"BAD")))))</f>
        <v>-0.18037786701813799</v>
      </c>
      <c r="J120" s="10">
        <f>IF($C120="PG",('Proj 2018'!J120-AgeAdj!F$19)/AgeAdj!F$20,IF($C120="SG",('Proj 2018'!J120-AgeAdj!F$23)/AgeAdj!F$24,IF($C120="SF",('Proj 2018'!J120-AgeAdj!F$27)/AgeAdj!F$28,IF($C120="PF",('Proj 2018'!J120-AgeAdj!F$31)/AgeAdj!F$32,IF($C120="C",('Proj 2018'!J120-AgeAdj!F$35)/AgeAdj!F$36,"BAD")))))</f>
        <v>-0.47561705360896689</v>
      </c>
      <c r="K120" s="10">
        <f>IF($C120="PG",('Proj 2018'!K120-AgeAdj!G$19)/AgeAdj!G$20,IF($C120="SG",('Proj 2018'!K120-AgeAdj!G$23)/AgeAdj!G$24,IF($C120="SF",('Proj 2018'!K120-AgeAdj!G$27)/AgeAdj!G$28,IF($C120="PF",('Proj 2018'!K120-AgeAdj!G$31)/AgeAdj!G$32,IF($C120="C",('Proj 2018'!K120-AgeAdj!G$35)/AgeAdj!G$36,"BAD")))))</f>
        <v>-0.31907345114323465</v>
      </c>
      <c r="L120" s="17">
        <f>IF($C120="PG",('Proj 2018'!L120-AgeAdj!H$19)/AgeAdj!H$20,IF($C120="SG",('Proj 2018'!L120-AgeAdj!H$23)/AgeAdj!H$24,IF($C120="SF",('Proj 2018'!L120-AgeAdj!H$27)/AgeAdj!H$28,IF($C120="PF",('Proj 2018'!L120-AgeAdj!H$31)/AgeAdj!H$32,IF($C120="C",('Proj 2018'!L120-AgeAdj!H$35)/AgeAdj!H$36,"BAD")))))</f>
        <v>-1.4592967570325968</v>
      </c>
      <c r="M120" s="10">
        <f>IF($C120="PG",('Proj 2018'!M120-AgeAdj!I$19)/AgeAdj!I$20,IF($C120="SG",('Proj 2018'!M120-AgeAdj!I$23)/AgeAdj!I$24,IF($C120="SF",('Proj 2018'!M120-AgeAdj!I$27)/AgeAdj!I$28,IF($C120="PF",('Proj 2018'!M120-AgeAdj!I$31)/AgeAdj!I$32,IF($C120="C",('Proj 2018'!M120-AgeAdj!I$35)/AgeAdj!I$36,"BAD")))))</f>
        <v>0.26254116598321792</v>
      </c>
      <c r="N120" s="10">
        <f>IF($C120="PG",('Proj 2018'!N120-AgeAdj!J$19)/AgeAdj!J$20,IF($C120="SG",('Proj 2018'!N120-AgeAdj!J$23)/AgeAdj!J$24,IF($C120="SF",('Proj 2018'!N120-AgeAdj!J$27)/AgeAdj!J$28,IF($C120="PF",('Proj 2018'!N120-AgeAdj!J$31)/AgeAdj!J$32,IF($C120="C",('Proj 2018'!N120-AgeAdj!J$35)/AgeAdj!J$36,"BAD")))))</f>
        <v>-0.44128185226145533</v>
      </c>
      <c r="O120" s="10">
        <f>IF($C120="PG",('Proj 2018'!O120-AgeAdj!K$19)/AgeAdj!K$20,IF($C120="SG",('Proj 2018'!O120-AgeAdj!K$23)/AgeAdj!K$24,IF($C120="SF",('Proj 2018'!O120-AgeAdj!K$27)/AgeAdj!K$28,IF($C120="PF",('Proj 2018'!O120-AgeAdj!K$31)/AgeAdj!K$32,IF($C120="C",('Proj 2018'!O120-AgeAdj!K$35)/AgeAdj!K$36,"BAD")))))</f>
        <v>0.61009244209500735</v>
      </c>
      <c r="P120" s="10">
        <f>IF($C120="PG",('Proj 2018'!P120-AgeAdj!L$19)/AgeAdj!L$20,IF($C120="SG",('Proj 2018'!P120-AgeAdj!L$23)/AgeAdj!L$24,IF($C120="SF",('Proj 2018'!P120-AgeAdj!L$27)/AgeAdj!L$28,IF($C120="PF",('Proj 2018'!P120-AgeAdj!L$31)/AgeAdj!L$32,IF($C120="C",('Proj 2018'!P120-AgeAdj!L$35)/AgeAdj!L$36,"BAD")))))</f>
        <v>1.3753341283133804</v>
      </c>
      <c r="Q120" s="10">
        <f>-IF($C120="PG",('Proj 2018'!Q120-AgeAdj!M$19)/AgeAdj!M$20,IF($C120="SG",('Proj 2018'!Q120-AgeAdj!M$23)/AgeAdj!M$24,IF($C120="SF",('Proj 2018'!Q120-AgeAdj!M$27)/AgeAdj!M$28,IF($C120="PF",('Proj 2018'!Q120-AgeAdj!M$31)/AgeAdj!M$32,IF($C120="C",('Proj 2018'!Q120-AgeAdj!M$35)/AgeAdj!M$36,"BAD")))))</f>
        <v>-8.0811959167250719E-3</v>
      </c>
      <c r="R120" s="10">
        <f>IF($C120="PG",('Proj 2018'!R120-AgeAdj!N$19)/AgeAdj!N$20,IF($C120="SG",('Proj 2018'!R120-AgeAdj!N$23)/AgeAdj!N$24,IF($C120="SF",('Proj 2018'!R120-AgeAdj!N$27)/AgeAdj!N$28,IF($C120="PF",('Proj 2018'!R120-AgeAdj!N$31)/AgeAdj!N$32,IF($C120="C",('Proj 2018'!R120-AgeAdj!N$35)/AgeAdj!N$36,"BAD")))))</f>
        <v>9.2652240971254659E-4</v>
      </c>
      <c r="S120" s="10">
        <f t="shared" si="3"/>
        <v>1.3917366738427268</v>
      </c>
      <c r="U120" s="10">
        <f>3*'Proj 2018'!$K120/(819)</f>
        <v>0.44444444444444442</v>
      </c>
      <c r="V120" s="10">
        <f t="shared" si="4"/>
        <v>-0.64857633645893187</v>
      </c>
      <c r="W120" s="10">
        <f>(2*'Proj 36 2018'!G120)/24.9</f>
        <v>0.8112449799196787</v>
      </c>
      <c r="X120" s="10">
        <f t="shared" si="5"/>
        <v>1.0695619879823528</v>
      </c>
    </row>
    <row r="121" spans="1:24" x14ac:dyDescent="0.25">
      <c r="A121" s="13" t="s">
        <v>772</v>
      </c>
      <c r="B121" s="13" t="s">
        <v>220</v>
      </c>
      <c r="C121" s="13" t="s">
        <v>38</v>
      </c>
      <c r="D121" s="3">
        <f>VLOOKUP(B121, Table1[[Player]:['#NAME?]], 3, FALSE)+1</f>
        <v>24</v>
      </c>
      <c r="F121" s="10">
        <f>IF($C121="PG",('Proj 2018'!F121-AgeAdj!B$19)/AgeAdj!B$20,IF($C121="SG",('Proj 2018'!F121-AgeAdj!B$23)/AgeAdj!B$24,IF($C121="SF",('Proj 2018'!F121-AgeAdj!B$27)/AgeAdj!B$28,IF($C121="PF",('Proj 2018'!F121-AgeAdj!B$31)/AgeAdj!B$32,IF($C121="C",('Proj 2018'!F121-AgeAdj!B$35)/AgeAdj!B$36,"BAD")))))</f>
        <v>-1.1521359853365074</v>
      </c>
      <c r="G121" s="10">
        <f>IF($C121="PG",('Proj 2018'!G121-AgeAdj!C$19)/AgeAdj!C$20,IF($C121="SG",('Proj 2018'!G121-AgeAdj!C$23)/AgeAdj!C$24,IF($C121="SF",('Proj 2018'!G121-AgeAdj!C$27)/AgeAdj!C$28,IF($C121="PF",('Proj 2018'!G121-AgeAdj!C$31)/AgeAdj!C$32,IF($C121="C",('Proj 2018'!G121-AgeAdj!C$35)/AgeAdj!C$36,"BAD")))))</f>
        <v>-1.1735152519516143</v>
      </c>
      <c r="H121" s="10">
        <f>IF($C121="PG",('Proj 2018'!H121-AgeAdj!D$19)/AgeAdj!D$20,IF($C121="SG",('Proj 2018'!H121-AgeAdj!D$23)/AgeAdj!D$24,IF($C121="SF",('Proj 2018'!H121-AgeAdj!D$27)/AgeAdj!D$28,IF($C121="PF",('Proj 2018'!H121-AgeAdj!D$31)/AgeAdj!D$32,IF($C121="C",('Proj 2018'!H121-AgeAdj!D$35)/AgeAdj!D$36,"BAD")))))</f>
        <v>1.7616667758774387</v>
      </c>
      <c r="I121" s="10">
        <f>IF($C121="PG",('Proj 2018'!I121-AgeAdj!E$19)/AgeAdj!E$20,IF($C121="SG",('Proj 2018'!I121-AgeAdj!E$23)/AgeAdj!E$24,IF($C121="SF",('Proj 2018'!I121-AgeAdj!E$27)/AgeAdj!E$28,IF($C121="PF",('Proj 2018'!I121-AgeAdj!E$31)/AgeAdj!E$32,IF($C121="C",('Proj 2018'!I121-AgeAdj!E$35)/AgeAdj!E$36,"BAD")))))</f>
        <v>-0.56816005422672167</v>
      </c>
      <c r="J121" s="10">
        <f>IF($C121="PG",('Proj 2018'!J121-AgeAdj!F$19)/AgeAdj!F$20,IF($C121="SG",('Proj 2018'!J121-AgeAdj!F$23)/AgeAdj!F$24,IF($C121="SF",('Proj 2018'!J121-AgeAdj!F$27)/AgeAdj!F$28,IF($C121="PF",('Proj 2018'!J121-AgeAdj!F$31)/AgeAdj!F$32,IF($C121="C",('Proj 2018'!J121-AgeAdj!F$35)/AgeAdj!F$36,"BAD")))))</f>
        <v>-0.92189281249823529</v>
      </c>
      <c r="K121" s="10">
        <f>IF($C121="PG",('Proj 2018'!K121-AgeAdj!G$19)/AgeAdj!G$20,IF($C121="SG",('Proj 2018'!K121-AgeAdj!G$23)/AgeAdj!G$24,IF($C121="SF",('Proj 2018'!K121-AgeAdj!G$27)/AgeAdj!G$28,IF($C121="PF",('Proj 2018'!K121-AgeAdj!G$31)/AgeAdj!G$32,IF($C121="C",('Proj 2018'!K121-AgeAdj!G$35)/AgeAdj!G$36,"BAD")))))</f>
        <v>-0.97297719206367983</v>
      </c>
      <c r="L121" s="17">
        <f>IF($C121="PG",('Proj 2018'!L121-AgeAdj!H$19)/AgeAdj!H$20,IF($C121="SG",('Proj 2018'!L121-AgeAdj!H$23)/AgeAdj!H$24,IF($C121="SF",('Proj 2018'!L121-AgeAdj!H$27)/AgeAdj!H$28,IF($C121="PF",('Proj 2018'!L121-AgeAdj!H$31)/AgeAdj!H$32,IF($C121="C",('Proj 2018'!L121-AgeAdj!H$35)/AgeAdj!H$36,"BAD")))))</f>
        <v>-0.50742040131899091</v>
      </c>
      <c r="M121" s="10">
        <f>IF($C121="PG",('Proj 2018'!M121-AgeAdj!I$19)/AgeAdj!I$20,IF($C121="SG",('Proj 2018'!M121-AgeAdj!I$23)/AgeAdj!I$24,IF($C121="SF",('Proj 2018'!M121-AgeAdj!I$27)/AgeAdj!I$28,IF($C121="PF",('Proj 2018'!M121-AgeAdj!I$31)/AgeAdj!I$32,IF($C121="C",('Proj 2018'!M121-AgeAdj!I$35)/AgeAdj!I$36,"BAD")))))</f>
        <v>-1.4250449983003715</v>
      </c>
      <c r="N121" s="10">
        <f>IF($C121="PG",('Proj 2018'!N121-AgeAdj!J$19)/AgeAdj!J$20,IF($C121="SG",('Proj 2018'!N121-AgeAdj!J$23)/AgeAdj!J$24,IF($C121="SF",('Proj 2018'!N121-AgeAdj!J$27)/AgeAdj!J$28,IF($C121="PF",('Proj 2018'!N121-AgeAdj!J$31)/AgeAdj!J$32,IF($C121="C",('Proj 2018'!N121-AgeAdj!J$35)/AgeAdj!J$36,"BAD")))))</f>
        <v>-0.82893142280101972</v>
      </c>
      <c r="O121" s="10">
        <f>IF($C121="PG",('Proj 2018'!O121-AgeAdj!K$19)/AgeAdj!K$20,IF($C121="SG",('Proj 2018'!O121-AgeAdj!K$23)/AgeAdj!K$24,IF($C121="SF",('Proj 2018'!O121-AgeAdj!K$27)/AgeAdj!K$28,IF($C121="PF",('Proj 2018'!O121-AgeAdj!K$31)/AgeAdj!K$32,IF($C121="C",('Proj 2018'!O121-AgeAdj!K$35)/AgeAdj!K$36,"BAD")))))</f>
        <v>-1.290201977106715</v>
      </c>
      <c r="P121" s="10">
        <f>IF($C121="PG",('Proj 2018'!P121-AgeAdj!L$19)/AgeAdj!L$20,IF($C121="SG",('Proj 2018'!P121-AgeAdj!L$23)/AgeAdj!L$24,IF($C121="SF",('Proj 2018'!P121-AgeAdj!L$27)/AgeAdj!L$28,IF($C121="PF",('Proj 2018'!P121-AgeAdj!L$31)/AgeAdj!L$32,IF($C121="C",('Proj 2018'!P121-AgeAdj!L$35)/AgeAdj!L$36,"BAD")))))</f>
        <v>-1.2304097739131317</v>
      </c>
      <c r="Q121" s="10">
        <f>-IF($C121="PG",('Proj 2018'!Q121-AgeAdj!M$19)/AgeAdj!M$20,IF($C121="SG",('Proj 2018'!Q121-AgeAdj!M$23)/AgeAdj!M$24,IF($C121="SF",('Proj 2018'!Q121-AgeAdj!M$27)/AgeAdj!M$28,IF($C121="PF",('Proj 2018'!Q121-AgeAdj!M$31)/AgeAdj!M$32,IF($C121="C",('Proj 2018'!Q121-AgeAdj!M$35)/AgeAdj!M$36,"BAD")))))</f>
        <v>1.2933739834238511</v>
      </c>
      <c r="R121" s="10">
        <f>IF($C121="PG",('Proj 2018'!R121-AgeAdj!N$19)/AgeAdj!N$20,IF($C121="SG",('Proj 2018'!R121-AgeAdj!N$23)/AgeAdj!N$24,IF($C121="SF",('Proj 2018'!R121-AgeAdj!N$27)/AgeAdj!N$28,IF($C121="PF",('Proj 2018'!R121-AgeAdj!N$31)/AgeAdj!N$32,IF($C121="C",('Proj 2018'!R121-AgeAdj!N$35)/AgeAdj!N$36,"BAD")))))</f>
        <v>-1.1252564826146139</v>
      </c>
      <c r="S121" s="10">
        <f t="shared" si="3"/>
        <v>-5.6207537602671458</v>
      </c>
      <c r="U121" s="10">
        <f>3*'Proj 2018'!$K121/(819)</f>
        <v>0.16269841269841268</v>
      </c>
      <c r="V121" s="10">
        <f t="shared" si="4"/>
        <v>-8.2556493865391364E-2</v>
      </c>
      <c r="W121" s="10">
        <f>(2*'Proj 36 2018'!G121)/24.9</f>
        <v>0.93975903614457834</v>
      </c>
      <c r="X121" s="10">
        <f t="shared" si="5"/>
        <v>1.6555422713065087</v>
      </c>
    </row>
    <row r="122" spans="1:24" x14ac:dyDescent="0.25">
      <c r="A122" s="14" t="s">
        <v>684</v>
      </c>
      <c r="B122" s="14" t="s">
        <v>221</v>
      </c>
      <c r="C122" s="14" t="s">
        <v>73</v>
      </c>
      <c r="D122" s="3">
        <f>VLOOKUP(B122, Table1[[Player]:['#NAME?]], 3, FALSE)+1</f>
        <v>34</v>
      </c>
      <c r="F122" s="10">
        <f>IF($C122="PG",('Proj 2018'!F122-AgeAdj!B$19)/AgeAdj!B$20,IF($C122="SG",('Proj 2018'!F122-AgeAdj!B$23)/AgeAdj!B$24,IF($C122="SF",('Proj 2018'!F122-AgeAdj!B$27)/AgeAdj!B$28,IF($C122="PF",('Proj 2018'!F122-AgeAdj!B$31)/AgeAdj!B$32,IF($C122="C",('Proj 2018'!F122-AgeAdj!B$35)/AgeAdj!B$36,"BAD")))))</f>
        <v>-0.88881142042997141</v>
      </c>
      <c r="G122" s="10">
        <f>IF($C122="PG",('Proj 2018'!G122-AgeAdj!C$19)/AgeAdj!C$20,IF($C122="SG",('Proj 2018'!G122-AgeAdj!C$23)/AgeAdj!C$24,IF($C122="SF",('Proj 2018'!G122-AgeAdj!C$27)/AgeAdj!C$28,IF($C122="PF",('Proj 2018'!G122-AgeAdj!C$31)/AgeAdj!C$32,IF($C122="C",('Proj 2018'!G122-AgeAdj!C$35)/AgeAdj!C$36,"BAD")))))</f>
        <v>-0.85625150809146811</v>
      </c>
      <c r="H122" s="10">
        <f>IF($C122="PG",('Proj 2018'!H122-AgeAdj!D$19)/AgeAdj!D$20,IF($C122="SG",('Proj 2018'!H122-AgeAdj!D$23)/AgeAdj!D$24,IF($C122="SF",('Proj 2018'!H122-AgeAdj!D$27)/AgeAdj!D$28,IF($C122="PF",('Proj 2018'!H122-AgeAdj!D$31)/AgeAdj!D$32,IF($C122="C",('Proj 2018'!H122-AgeAdj!D$35)/AgeAdj!D$36,"BAD")))))</f>
        <v>-0.8066496441228358</v>
      </c>
      <c r="I122" s="10">
        <f>IF($C122="PG",('Proj 2018'!I122-AgeAdj!E$19)/AgeAdj!E$20,IF($C122="SG",('Proj 2018'!I122-AgeAdj!E$23)/AgeAdj!E$24,IF($C122="SF",('Proj 2018'!I122-AgeAdj!E$27)/AgeAdj!E$28,IF($C122="PF",('Proj 2018'!I122-AgeAdj!E$31)/AgeAdj!E$32,IF($C122="C",('Proj 2018'!I122-AgeAdj!E$35)/AgeAdj!E$36,"BAD")))))</f>
        <v>-0.39913734405199791</v>
      </c>
      <c r="J122" s="10">
        <f>IF($C122="PG",('Proj 2018'!J122-AgeAdj!F$19)/AgeAdj!F$20,IF($C122="SG",('Proj 2018'!J122-AgeAdj!F$23)/AgeAdj!F$24,IF($C122="SF",('Proj 2018'!J122-AgeAdj!F$27)/AgeAdj!F$28,IF($C122="PF",('Proj 2018'!J122-AgeAdj!F$31)/AgeAdj!F$32,IF($C122="C",('Proj 2018'!J122-AgeAdj!F$35)/AgeAdj!F$36,"BAD")))))</f>
        <v>-0.39176028857177247</v>
      </c>
      <c r="K122" s="10">
        <f>IF($C122="PG",('Proj 2018'!K122-AgeAdj!G$19)/AgeAdj!G$20,IF($C122="SG",('Proj 2018'!K122-AgeAdj!G$23)/AgeAdj!G$24,IF($C122="SF",('Proj 2018'!K122-AgeAdj!G$27)/AgeAdj!G$28,IF($C122="PF",('Proj 2018'!K122-AgeAdj!G$31)/AgeAdj!G$32,IF($C122="C",('Proj 2018'!K122-AgeAdj!G$35)/AgeAdj!G$36,"BAD")))))</f>
        <v>-0.39290486730787494</v>
      </c>
      <c r="L122" s="17">
        <f>IF($C122="PG",('Proj 2018'!L122-AgeAdj!H$19)/AgeAdj!H$20,IF($C122="SG",('Proj 2018'!L122-AgeAdj!H$23)/AgeAdj!H$24,IF($C122="SF",('Proj 2018'!L122-AgeAdj!H$27)/AgeAdj!H$28,IF($C122="PF",('Proj 2018'!L122-AgeAdj!H$31)/AgeAdj!H$32,IF($C122="C",('Proj 2018'!L122-AgeAdj!H$35)/AgeAdj!H$36,"BAD")))))</f>
        <v>0.34365290049821606</v>
      </c>
      <c r="M122" s="10">
        <f>IF($C122="PG",('Proj 2018'!M122-AgeAdj!I$19)/AgeAdj!I$20,IF($C122="SG",('Proj 2018'!M122-AgeAdj!I$23)/AgeAdj!I$24,IF($C122="SF",('Proj 2018'!M122-AgeAdj!I$27)/AgeAdj!I$28,IF($C122="PF",('Proj 2018'!M122-AgeAdj!I$31)/AgeAdj!I$32,IF($C122="C",('Proj 2018'!M122-AgeAdj!I$35)/AgeAdj!I$36,"BAD")))))</f>
        <v>-0.64158007898094149</v>
      </c>
      <c r="N122" s="10">
        <f>IF($C122="PG",('Proj 2018'!N122-AgeAdj!J$19)/AgeAdj!J$20,IF($C122="SG",('Proj 2018'!N122-AgeAdj!J$23)/AgeAdj!J$24,IF($C122="SF",('Proj 2018'!N122-AgeAdj!J$27)/AgeAdj!J$28,IF($C122="PF",('Proj 2018'!N122-AgeAdj!J$31)/AgeAdj!J$32,IF($C122="C",('Proj 2018'!N122-AgeAdj!J$35)/AgeAdj!J$36,"BAD")))))</f>
        <v>-0.92221445168633631</v>
      </c>
      <c r="O122" s="10">
        <f>IF($C122="PG",('Proj 2018'!O122-AgeAdj!K$19)/AgeAdj!K$20,IF($C122="SG",('Proj 2018'!O122-AgeAdj!K$23)/AgeAdj!K$24,IF($C122="SF",('Proj 2018'!O122-AgeAdj!K$27)/AgeAdj!K$28,IF($C122="PF",('Proj 2018'!O122-AgeAdj!K$31)/AgeAdj!K$32,IF($C122="C",('Proj 2018'!O122-AgeAdj!K$35)/AgeAdj!K$36,"BAD")))))</f>
        <v>-0.70492362407283948</v>
      </c>
      <c r="P122" s="10">
        <f>IF($C122="PG",('Proj 2018'!P122-AgeAdj!L$19)/AgeAdj!L$20,IF($C122="SG",('Proj 2018'!P122-AgeAdj!L$23)/AgeAdj!L$24,IF($C122="SF",('Proj 2018'!P122-AgeAdj!L$27)/AgeAdj!L$28,IF($C122="PF",('Proj 2018'!P122-AgeAdj!L$31)/AgeAdj!L$32,IF($C122="C",('Proj 2018'!P122-AgeAdj!L$35)/AgeAdj!L$36,"BAD")))))</f>
        <v>-0.69852373920508148</v>
      </c>
      <c r="Q122" s="10">
        <f>-IF($C122="PG",('Proj 2018'!Q122-AgeAdj!M$19)/AgeAdj!M$20,IF($C122="SG",('Proj 2018'!Q122-AgeAdj!M$23)/AgeAdj!M$24,IF($C122="SF",('Proj 2018'!Q122-AgeAdj!M$27)/AgeAdj!M$28,IF($C122="PF",('Proj 2018'!Q122-AgeAdj!M$31)/AgeAdj!M$32,IF($C122="C",('Proj 2018'!Q122-AgeAdj!M$35)/AgeAdj!M$36,"BAD")))))</f>
        <v>0.87801110659113335</v>
      </c>
      <c r="R122" s="10">
        <f>IF($C122="PG",('Proj 2018'!R122-AgeAdj!N$19)/AgeAdj!N$20,IF($C122="SG",('Proj 2018'!R122-AgeAdj!N$23)/AgeAdj!N$24,IF($C122="SF",('Proj 2018'!R122-AgeAdj!N$27)/AgeAdj!N$28,IF($C122="PF",('Proj 2018'!R122-AgeAdj!N$31)/AgeAdj!N$32,IF($C122="C",('Proj 2018'!R122-AgeAdj!N$35)/AgeAdj!N$36,"BAD")))))</f>
        <v>-0.73306575908116411</v>
      </c>
      <c r="S122" s="10">
        <f t="shared" si="3"/>
        <v>-4.0775104499992088</v>
      </c>
      <c r="U122" s="10">
        <f>3*'Proj 2018'!$K122/(819)</f>
        <v>0.49877899877899878</v>
      </c>
      <c r="V122" s="10">
        <f t="shared" si="4"/>
        <v>0.1714068496379991</v>
      </c>
      <c r="W122" s="10">
        <f>(2*'Proj 36 2018'!G122)/24.9</f>
        <v>0.90763052208835349</v>
      </c>
      <c r="X122" s="10">
        <f t="shared" si="5"/>
        <v>-0.73213983763759405</v>
      </c>
    </row>
    <row r="123" spans="1:24" x14ac:dyDescent="0.25">
      <c r="A123" s="13" t="s">
        <v>691</v>
      </c>
      <c r="B123" s="13" t="s">
        <v>222</v>
      </c>
      <c r="C123" s="13" t="s">
        <v>31</v>
      </c>
      <c r="D123" s="3">
        <f>VLOOKUP(B123, Table1[[Player]:['#NAME?]], 3, FALSE)+1</f>
        <v>23</v>
      </c>
      <c r="F123" s="10">
        <f>IF($C123="PG",('Proj 2018'!F123-AgeAdj!B$19)/AgeAdj!B$20,IF($C123="SG",('Proj 2018'!F123-AgeAdj!B$23)/AgeAdj!B$24,IF($C123="SF",('Proj 2018'!F123-AgeAdj!B$27)/AgeAdj!B$28,IF($C123="PF",('Proj 2018'!F123-AgeAdj!B$31)/AgeAdj!B$32,IF($C123="C",('Proj 2018'!F123-AgeAdj!B$35)/AgeAdj!B$36,"BAD")))))</f>
        <v>0.89001055888189184</v>
      </c>
      <c r="G123" s="10">
        <f>IF($C123="PG",('Proj 2018'!G123-AgeAdj!C$19)/AgeAdj!C$20,IF($C123="SG",('Proj 2018'!G123-AgeAdj!C$23)/AgeAdj!C$24,IF($C123="SF",('Proj 2018'!G123-AgeAdj!C$27)/AgeAdj!C$28,IF($C123="PF",('Proj 2018'!G123-AgeAdj!C$31)/AgeAdj!C$32,IF($C123="C",('Proj 2018'!G123-AgeAdj!C$35)/AgeAdj!C$36,"BAD")))))</f>
        <v>0.5596671532746722</v>
      </c>
      <c r="H123" s="10">
        <f>IF($C123="PG",('Proj 2018'!H123-AgeAdj!D$19)/AgeAdj!D$20,IF($C123="SG",('Proj 2018'!H123-AgeAdj!D$23)/AgeAdj!D$24,IF($C123="SF",('Proj 2018'!H123-AgeAdj!D$27)/AgeAdj!D$28,IF($C123="PF",('Proj 2018'!H123-AgeAdj!D$31)/AgeAdj!D$32,IF($C123="C",('Proj 2018'!H123-AgeAdj!D$35)/AgeAdj!D$36,"BAD")))))</f>
        <v>2.2936622308907419</v>
      </c>
      <c r="I123" s="10">
        <f>IF($C123="PG",('Proj 2018'!I123-AgeAdj!E$19)/AgeAdj!E$20,IF($C123="SG",('Proj 2018'!I123-AgeAdj!E$23)/AgeAdj!E$24,IF($C123="SF",('Proj 2018'!I123-AgeAdj!E$27)/AgeAdj!E$28,IF($C123="PF",('Proj 2018'!I123-AgeAdj!E$31)/AgeAdj!E$32,IF($C123="C",('Proj 2018'!I123-AgeAdj!E$35)/AgeAdj!E$36,"BAD")))))</f>
        <v>0.7317844737138488</v>
      </c>
      <c r="J123" s="10">
        <f>IF($C123="PG",('Proj 2018'!J123-AgeAdj!F$19)/AgeAdj!F$20,IF($C123="SG",('Proj 2018'!J123-AgeAdj!F$23)/AgeAdj!F$24,IF($C123="SF",('Proj 2018'!J123-AgeAdj!F$27)/AgeAdj!F$28,IF($C123="PF",('Proj 2018'!J123-AgeAdj!F$31)/AgeAdj!F$32,IF($C123="C",('Proj 2018'!J123-AgeAdj!F$35)/AgeAdj!F$36,"BAD")))))</f>
        <v>0.23677574603533574</v>
      </c>
      <c r="K123" s="10">
        <f>IF($C123="PG",('Proj 2018'!K123-AgeAdj!G$19)/AgeAdj!G$20,IF($C123="SG",('Proj 2018'!K123-AgeAdj!G$23)/AgeAdj!G$24,IF($C123="SF",('Proj 2018'!K123-AgeAdj!G$27)/AgeAdj!G$28,IF($C123="PF",('Proj 2018'!K123-AgeAdj!G$31)/AgeAdj!G$32,IF($C123="C",('Proj 2018'!K123-AgeAdj!G$35)/AgeAdj!G$36,"BAD")))))</f>
        <v>0.30573762020713086</v>
      </c>
      <c r="L123" s="17">
        <f>IF($C123="PG",('Proj 2018'!L123-AgeAdj!H$19)/AgeAdj!H$20,IF($C123="SG",('Proj 2018'!L123-AgeAdj!H$23)/AgeAdj!H$24,IF($C123="SF",('Proj 2018'!L123-AgeAdj!H$27)/AgeAdj!H$28,IF($C123="PF",('Proj 2018'!L123-AgeAdj!H$31)/AgeAdj!H$32,IF($C123="C",('Proj 2018'!L123-AgeAdj!H$35)/AgeAdj!H$36,"BAD")))))</f>
        <v>-0.37228885092845487</v>
      </c>
      <c r="M123" s="10">
        <f>IF($C123="PG",('Proj 2018'!M123-AgeAdj!I$19)/AgeAdj!I$20,IF($C123="SG",('Proj 2018'!M123-AgeAdj!I$23)/AgeAdj!I$24,IF($C123="SF",('Proj 2018'!M123-AgeAdj!I$27)/AgeAdj!I$28,IF($C123="PF",('Proj 2018'!M123-AgeAdj!I$31)/AgeAdj!I$32,IF($C123="C",('Proj 2018'!M123-AgeAdj!I$35)/AgeAdj!I$36,"BAD")))))</f>
        <v>0.33827662726100038</v>
      </c>
      <c r="N123" s="10">
        <f>IF($C123="PG",('Proj 2018'!N123-AgeAdj!J$19)/AgeAdj!J$20,IF($C123="SG",('Proj 2018'!N123-AgeAdj!J$23)/AgeAdj!J$24,IF($C123="SF",('Proj 2018'!N123-AgeAdj!J$27)/AgeAdj!J$28,IF($C123="PF",('Proj 2018'!N123-AgeAdj!J$31)/AgeAdj!J$32,IF($C123="C",('Proj 2018'!N123-AgeAdj!J$35)/AgeAdj!J$36,"BAD")))))</f>
        <v>0.7797244369155697</v>
      </c>
      <c r="O123" s="10">
        <f>IF($C123="PG",('Proj 2018'!O123-AgeAdj!K$19)/AgeAdj!K$20,IF($C123="SG",('Proj 2018'!O123-AgeAdj!K$23)/AgeAdj!K$24,IF($C123="SF",('Proj 2018'!O123-AgeAdj!K$27)/AgeAdj!K$28,IF($C123="PF",('Proj 2018'!O123-AgeAdj!K$31)/AgeAdj!K$32,IF($C123="C",('Proj 2018'!O123-AgeAdj!K$35)/AgeAdj!K$36,"BAD")))))</f>
        <v>1.4014126422047666</v>
      </c>
      <c r="P123" s="10">
        <f>IF($C123="PG",('Proj 2018'!P123-AgeAdj!L$19)/AgeAdj!L$20,IF($C123="SG",('Proj 2018'!P123-AgeAdj!L$23)/AgeAdj!L$24,IF($C123="SF",('Proj 2018'!P123-AgeAdj!L$27)/AgeAdj!L$28,IF($C123="PF",('Proj 2018'!P123-AgeAdj!L$31)/AgeAdj!L$32,IF($C123="C",('Proj 2018'!P123-AgeAdj!L$35)/AgeAdj!L$36,"BAD")))))</f>
        <v>-0.41819971999914163</v>
      </c>
      <c r="Q123" s="10">
        <f>-IF($C123="PG",('Proj 2018'!Q123-AgeAdj!M$19)/AgeAdj!M$20,IF($C123="SG",('Proj 2018'!Q123-AgeAdj!M$23)/AgeAdj!M$24,IF($C123="SF",('Proj 2018'!Q123-AgeAdj!M$27)/AgeAdj!M$28,IF($C123="PF",('Proj 2018'!Q123-AgeAdj!M$31)/AgeAdj!M$32,IF($C123="C",('Proj 2018'!Q123-AgeAdj!M$35)/AgeAdj!M$36,"BAD")))))</f>
        <v>-0.22848939912819499</v>
      </c>
      <c r="R123" s="10">
        <f>IF($C123="PG",('Proj 2018'!R123-AgeAdj!N$19)/AgeAdj!N$20,IF($C123="SG",('Proj 2018'!R123-AgeAdj!N$23)/AgeAdj!N$24,IF($C123="SF",('Proj 2018'!R123-AgeAdj!N$27)/AgeAdj!N$28,IF($C123="PF",('Proj 2018'!R123-AgeAdj!N$31)/AgeAdj!N$32,IF($C123="C",('Proj 2018'!R123-AgeAdj!N$35)/AgeAdj!N$36,"BAD")))))</f>
        <v>0.77563124220352231</v>
      </c>
      <c r="S123" s="10">
        <f t="shared" si="3"/>
        <v>4.7735293798934162</v>
      </c>
      <c r="U123" s="10">
        <f>3*'Proj 2018'!$K123/(819)</f>
        <v>0.64725274725274728</v>
      </c>
      <c r="V123" s="10">
        <f t="shared" si="4"/>
        <v>-0.24096498153501092</v>
      </c>
      <c r="W123" s="10">
        <f>(2*'Proj 36 2018'!G123)/24.9</f>
        <v>1.036144578313253</v>
      </c>
      <c r="X123" s="10">
        <f t="shared" si="5"/>
        <v>2.3765656850193229</v>
      </c>
    </row>
    <row r="124" spans="1:24" x14ac:dyDescent="0.25">
      <c r="A124" s="14" t="s">
        <v>618</v>
      </c>
      <c r="B124" s="14" t="s">
        <v>223</v>
      </c>
      <c r="C124" s="14" t="s">
        <v>31</v>
      </c>
      <c r="D124" s="3">
        <f>VLOOKUP(B124, Table1[[Player]:['#NAME?]], 3, FALSE)+1</f>
        <v>26</v>
      </c>
      <c r="F124" s="10">
        <f>IF($C124="PG",('Proj 2018'!F124-AgeAdj!B$19)/AgeAdj!B$20,IF($C124="SG",('Proj 2018'!F124-AgeAdj!B$23)/AgeAdj!B$24,IF($C124="SF",('Proj 2018'!F124-AgeAdj!B$27)/AgeAdj!B$28,IF($C124="PF",('Proj 2018'!F124-AgeAdj!B$31)/AgeAdj!B$32,IF($C124="C",('Proj 2018'!F124-AgeAdj!B$35)/AgeAdj!B$36,"BAD")))))</f>
        <v>-1.4036843844760869</v>
      </c>
      <c r="G124" s="10">
        <f>IF($C124="PG",('Proj 2018'!G124-AgeAdj!C$19)/AgeAdj!C$20,IF($C124="SG",('Proj 2018'!G124-AgeAdj!C$23)/AgeAdj!C$24,IF($C124="SF",('Proj 2018'!G124-AgeAdj!C$27)/AgeAdj!C$28,IF($C124="PF",('Proj 2018'!G124-AgeAdj!C$31)/AgeAdj!C$32,IF($C124="C",('Proj 2018'!G124-AgeAdj!C$35)/AgeAdj!C$36,"BAD")))))</f>
        <v>-1.494502867722334</v>
      </c>
      <c r="H124" s="10">
        <f>IF($C124="PG",('Proj 2018'!H124-AgeAdj!D$19)/AgeAdj!D$20,IF($C124="SG",('Proj 2018'!H124-AgeAdj!D$23)/AgeAdj!D$24,IF($C124="SF",('Proj 2018'!H124-AgeAdj!D$27)/AgeAdj!D$28,IF($C124="PF",('Proj 2018'!H124-AgeAdj!D$31)/AgeAdj!D$32,IF($C124="C",('Proj 2018'!H124-AgeAdj!D$35)/AgeAdj!D$36,"BAD")))))</f>
        <v>-9.1003216888274133E-2</v>
      </c>
      <c r="I124" s="10">
        <f>IF($C124="PG",('Proj 2018'!I124-AgeAdj!E$19)/AgeAdj!E$20,IF($C124="SG",('Proj 2018'!I124-AgeAdj!E$23)/AgeAdj!E$24,IF($C124="SF",('Proj 2018'!I124-AgeAdj!E$27)/AgeAdj!E$28,IF($C124="PF",('Proj 2018'!I124-AgeAdj!E$31)/AgeAdj!E$32,IF($C124="C",('Proj 2018'!I124-AgeAdj!E$35)/AgeAdj!E$36,"BAD")))))</f>
        <v>-1.2532761993394406</v>
      </c>
      <c r="J124" s="10">
        <f>IF($C124="PG",('Proj 2018'!J124-AgeAdj!F$19)/AgeAdj!F$20,IF($C124="SG",('Proj 2018'!J124-AgeAdj!F$23)/AgeAdj!F$24,IF($C124="SF",('Proj 2018'!J124-AgeAdj!F$27)/AgeAdj!F$28,IF($C124="PF",('Proj 2018'!J124-AgeAdj!F$31)/AgeAdj!F$32,IF($C124="C",('Proj 2018'!J124-AgeAdj!F$35)/AgeAdj!F$36,"BAD")))))</f>
        <v>-1.0180443267618389</v>
      </c>
      <c r="K124" s="10">
        <f>IF($C124="PG",('Proj 2018'!K124-AgeAdj!G$19)/AgeAdj!G$20,IF($C124="SG",('Proj 2018'!K124-AgeAdj!G$23)/AgeAdj!G$24,IF($C124="SF",('Proj 2018'!K124-AgeAdj!G$27)/AgeAdj!G$28,IF($C124="PF",('Proj 2018'!K124-AgeAdj!G$31)/AgeAdj!G$32,IF($C124="C",('Proj 2018'!K124-AgeAdj!G$35)/AgeAdj!G$36,"BAD")))))</f>
        <v>-1.0378642541533476</v>
      </c>
      <c r="L124" s="17">
        <f>IF($C124="PG",('Proj 2018'!L124-AgeAdj!H$19)/AgeAdj!H$20,IF($C124="SG",('Proj 2018'!L124-AgeAdj!H$23)/AgeAdj!H$24,IF($C124="SF",('Proj 2018'!L124-AgeAdj!H$27)/AgeAdj!H$28,IF($C124="PF",('Proj 2018'!L124-AgeAdj!H$31)/AgeAdj!H$32,IF($C124="C",('Proj 2018'!L124-AgeAdj!H$35)/AgeAdj!H$36,"BAD")))))</f>
        <v>-1.2706864971809433</v>
      </c>
      <c r="M124" s="10">
        <f>IF($C124="PG",('Proj 2018'!M124-AgeAdj!I$19)/AgeAdj!I$20,IF($C124="SG",('Proj 2018'!M124-AgeAdj!I$23)/AgeAdj!I$24,IF($C124="SF",('Proj 2018'!M124-AgeAdj!I$27)/AgeAdj!I$28,IF($C124="PF",('Proj 2018'!M124-AgeAdj!I$31)/AgeAdj!I$32,IF($C124="C",('Proj 2018'!M124-AgeAdj!I$35)/AgeAdj!I$36,"BAD")))))</f>
        <v>-1.5750518233617805</v>
      </c>
      <c r="N124" s="10">
        <f>IF($C124="PG",('Proj 2018'!N124-AgeAdj!J$19)/AgeAdj!J$20,IF($C124="SG",('Proj 2018'!N124-AgeAdj!J$23)/AgeAdj!J$24,IF($C124="SF",('Proj 2018'!N124-AgeAdj!J$27)/AgeAdj!J$28,IF($C124="PF",('Proj 2018'!N124-AgeAdj!J$31)/AgeAdj!J$32,IF($C124="C",('Proj 2018'!N124-AgeAdj!J$35)/AgeAdj!J$36,"BAD")))))</f>
        <v>-1.5235798587817166</v>
      </c>
      <c r="O124" s="10">
        <f>IF($C124="PG",('Proj 2018'!O124-AgeAdj!K$19)/AgeAdj!K$20,IF($C124="SG",('Proj 2018'!O124-AgeAdj!K$23)/AgeAdj!K$24,IF($C124="SF",('Proj 2018'!O124-AgeAdj!K$27)/AgeAdj!K$28,IF($C124="PF",('Proj 2018'!O124-AgeAdj!K$31)/AgeAdj!K$32,IF($C124="C",('Proj 2018'!O124-AgeAdj!K$35)/AgeAdj!K$36,"BAD")))))</f>
        <v>-1.7569095833518216</v>
      </c>
      <c r="P124" s="10">
        <f>IF($C124="PG",('Proj 2018'!P124-AgeAdj!L$19)/AgeAdj!L$20,IF($C124="SG",('Proj 2018'!P124-AgeAdj!L$23)/AgeAdj!L$24,IF($C124="SF",('Proj 2018'!P124-AgeAdj!L$27)/AgeAdj!L$28,IF($C124="PF",('Proj 2018'!P124-AgeAdj!L$31)/AgeAdj!L$32,IF($C124="C",('Proj 2018'!P124-AgeAdj!L$35)/AgeAdj!L$36,"BAD")))))</f>
        <v>-1.2208352368781825</v>
      </c>
      <c r="Q124" s="10">
        <f>-IF($C124="PG",('Proj 2018'!Q124-AgeAdj!M$19)/AgeAdj!M$20,IF($C124="SG",('Proj 2018'!Q124-AgeAdj!M$23)/AgeAdj!M$24,IF($C124="SF",('Proj 2018'!Q124-AgeAdj!M$27)/AgeAdj!M$28,IF($C124="PF",('Proj 2018'!Q124-AgeAdj!M$31)/AgeAdj!M$32,IF($C124="C",('Proj 2018'!Q124-AgeAdj!M$35)/AgeAdj!M$36,"BAD")))))</f>
        <v>1.4059878209390611</v>
      </c>
      <c r="R124" s="10">
        <f>IF($C124="PG",('Proj 2018'!R124-AgeAdj!N$19)/AgeAdj!N$20,IF($C124="SG",('Proj 2018'!R124-AgeAdj!N$23)/AgeAdj!N$24,IF($C124="SF",('Proj 2018'!R124-AgeAdj!N$27)/AgeAdj!N$28,IF($C124="PF",('Proj 2018'!R124-AgeAdj!N$31)/AgeAdj!N$32,IF($C124="C",('Proj 2018'!R124-AgeAdj!N$35)/AgeAdj!N$36,"BAD")))))</f>
        <v>-1.4094643538744245</v>
      </c>
      <c r="S124" s="10">
        <f t="shared" si="3"/>
        <v>-9.280157652620753</v>
      </c>
      <c r="U124" s="10">
        <f>3*'Proj 2018'!$K124/(819)</f>
        <v>7.0655270655270663E-2</v>
      </c>
      <c r="V124" s="10">
        <f t="shared" si="4"/>
        <v>-8.9780698376317372E-2</v>
      </c>
      <c r="W124" s="10">
        <f>(2*'Proj 36 2018'!G124)/24.9</f>
        <v>0.92369477911646591</v>
      </c>
      <c r="X124" s="10">
        <f t="shared" si="5"/>
        <v>-8.4059196322502222E-2</v>
      </c>
    </row>
    <row r="125" spans="1:24" x14ac:dyDescent="0.25">
      <c r="A125" s="13" t="s">
        <v>706</v>
      </c>
      <c r="B125" s="13" t="s">
        <v>224</v>
      </c>
      <c r="C125" s="13" t="s">
        <v>27</v>
      </c>
      <c r="D125" s="3">
        <f>VLOOKUP(B125, Table1[[Player]:['#NAME?]], 3, FALSE)+1</f>
        <v>25</v>
      </c>
      <c r="F125" s="10">
        <f>IF($C125="PG",('Proj 2018'!F125-AgeAdj!B$19)/AgeAdj!B$20,IF($C125="SG",('Proj 2018'!F125-AgeAdj!B$23)/AgeAdj!B$24,IF($C125="SF",('Proj 2018'!F125-AgeAdj!B$27)/AgeAdj!B$28,IF($C125="PF",('Proj 2018'!F125-AgeAdj!B$31)/AgeAdj!B$32,IF($C125="C",('Proj 2018'!F125-AgeAdj!B$35)/AgeAdj!B$36,"BAD")))))</f>
        <v>1.5073246640123488</v>
      </c>
      <c r="G125" s="10">
        <f>IF($C125="PG",('Proj 2018'!G125-AgeAdj!C$19)/AgeAdj!C$20,IF($C125="SG",('Proj 2018'!G125-AgeAdj!C$23)/AgeAdj!C$24,IF($C125="SF",('Proj 2018'!G125-AgeAdj!C$27)/AgeAdj!C$28,IF($C125="PF",('Proj 2018'!G125-AgeAdj!C$31)/AgeAdj!C$32,IF($C125="C",('Proj 2018'!G125-AgeAdj!C$35)/AgeAdj!C$36,"BAD")))))</f>
        <v>1.3840707060362716</v>
      </c>
      <c r="H125" s="10">
        <f>IF($C125="PG",('Proj 2018'!H125-AgeAdj!D$19)/AgeAdj!D$20,IF($C125="SG",('Proj 2018'!H125-AgeAdj!D$23)/AgeAdj!D$24,IF($C125="SF",('Proj 2018'!H125-AgeAdj!D$27)/AgeAdj!D$28,IF($C125="PF",('Proj 2018'!H125-AgeAdj!D$31)/AgeAdj!D$32,IF($C125="C",('Proj 2018'!H125-AgeAdj!D$35)/AgeAdj!D$36,"BAD")))))</f>
        <v>0.42906976722675205</v>
      </c>
      <c r="I125" s="10">
        <f>IF($C125="PG",('Proj 2018'!I125-AgeAdj!E$19)/AgeAdj!E$20,IF($C125="SG",('Proj 2018'!I125-AgeAdj!E$23)/AgeAdj!E$24,IF($C125="SF",('Proj 2018'!I125-AgeAdj!E$27)/AgeAdj!E$28,IF($C125="PF",('Proj 2018'!I125-AgeAdj!E$31)/AgeAdj!E$32,IF($C125="C",('Proj 2018'!I125-AgeAdj!E$35)/AgeAdj!E$36,"BAD")))))</f>
        <v>0.91264866341645334</v>
      </c>
      <c r="J125" s="10">
        <f>IF($C125="PG",('Proj 2018'!J125-AgeAdj!F$19)/AgeAdj!F$20,IF($C125="SG",('Proj 2018'!J125-AgeAdj!F$23)/AgeAdj!F$24,IF($C125="SF",('Proj 2018'!J125-AgeAdj!F$27)/AgeAdj!F$28,IF($C125="PF",('Proj 2018'!J125-AgeAdj!F$31)/AgeAdj!F$32,IF($C125="C",('Proj 2018'!J125-AgeAdj!F$35)/AgeAdj!F$36,"BAD")))))</f>
        <v>0.91352804726788794</v>
      </c>
      <c r="K125" s="10">
        <f>IF($C125="PG",('Proj 2018'!K125-AgeAdj!G$19)/AgeAdj!G$20,IF($C125="SG",('Proj 2018'!K125-AgeAdj!G$23)/AgeAdj!G$24,IF($C125="SF",('Proj 2018'!K125-AgeAdj!G$27)/AgeAdj!G$28,IF($C125="PF",('Proj 2018'!K125-AgeAdj!G$31)/AgeAdj!G$32,IF($C125="C",('Proj 2018'!K125-AgeAdj!G$35)/AgeAdj!G$36,"BAD")))))</f>
        <v>0.72350508773651889</v>
      </c>
      <c r="L125" s="17">
        <f>IF($C125="PG",('Proj 2018'!L125-AgeAdj!H$19)/AgeAdj!H$20,IF($C125="SG",('Proj 2018'!L125-AgeAdj!H$23)/AgeAdj!H$24,IF($C125="SF",('Proj 2018'!L125-AgeAdj!H$27)/AgeAdj!H$28,IF($C125="PF",('Proj 2018'!L125-AgeAdj!H$31)/AgeAdj!H$32,IF($C125="C",('Proj 2018'!L125-AgeAdj!H$35)/AgeAdj!H$36,"BAD")))))</f>
        <v>1.0007337422383591</v>
      </c>
      <c r="M125" s="10">
        <f>IF($C125="PG",('Proj 2018'!M125-AgeAdj!I$19)/AgeAdj!I$20,IF($C125="SG",('Proj 2018'!M125-AgeAdj!I$23)/AgeAdj!I$24,IF($C125="SF",('Proj 2018'!M125-AgeAdj!I$27)/AgeAdj!I$28,IF($C125="PF",('Proj 2018'!M125-AgeAdj!I$31)/AgeAdj!I$32,IF($C125="C",('Proj 2018'!M125-AgeAdj!I$35)/AgeAdj!I$36,"BAD")))))</f>
        <v>0.15733841105902149</v>
      </c>
      <c r="N125" s="10">
        <f>IF($C125="PG",('Proj 2018'!N125-AgeAdj!J$19)/AgeAdj!J$20,IF($C125="SG",('Proj 2018'!N125-AgeAdj!J$23)/AgeAdj!J$24,IF($C125="SF",('Proj 2018'!N125-AgeAdj!J$27)/AgeAdj!J$28,IF($C125="PF",('Proj 2018'!N125-AgeAdj!J$31)/AgeAdj!J$32,IF($C125="C",('Proj 2018'!N125-AgeAdj!J$35)/AgeAdj!J$36,"BAD")))))</f>
        <v>0.3605091503028931</v>
      </c>
      <c r="O125" s="10">
        <f>IF($C125="PG",('Proj 2018'!O125-AgeAdj!K$19)/AgeAdj!K$20,IF($C125="SG",('Proj 2018'!O125-AgeAdj!K$23)/AgeAdj!K$24,IF($C125="SF",('Proj 2018'!O125-AgeAdj!K$27)/AgeAdj!K$28,IF($C125="PF",('Proj 2018'!O125-AgeAdj!K$31)/AgeAdj!K$32,IF($C125="C",('Proj 2018'!O125-AgeAdj!K$35)/AgeAdj!K$36,"BAD")))))</f>
        <v>0.31036780872299913</v>
      </c>
      <c r="P125" s="10">
        <f>IF($C125="PG",('Proj 2018'!P125-AgeAdj!L$19)/AgeAdj!L$20,IF($C125="SG",('Proj 2018'!P125-AgeAdj!L$23)/AgeAdj!L$24,IF($C125="SF",('Proj 2018'!P125-AgeAdj!L$27)/AgeAdj!L$28,IF($C125="PF",('Proj 2018'!P125-AgeAdj!L$31)/AgeAdj!L$32,IF($C125="C",('Proj 2018'!P125-AgeAdj!L$35)/AgeAdj!L$36,"BAD")))))</f>
        <v>-0.14911166401044296</v>
      </c>
      <c r="Q125" s="10">
        <f>-IF($C125="PG",('Proj 2018'!Q125-AgeAdj!M$19)/AgeAdj!M$20,IF($C125="SG",('Proj 2018'!Q125-AgeAdj!M$23)/AgeAdj!M$24,IF($C125="SF",('Proj 2018'!Q125-AgeAdj!M$27)/AgeAdj!M$28,IF($C125="PF",('Proj 2018'!Q125-AgeAdj!M$31)/AgeAdj!M$32,IF($C125="C",('Proj 2018'!Q125-AgeAdj!M$35)/AgeAdj!M$36,"BAD")))))</f>
        <v>-0.16965428135885255</v>
      </c>
      <c r="R125" s="10">
        <f>IF($C125="PG",('Proj 2018'!R125-AgeAdj!N$19)/AgeAdj!N$20,IF($C125="SG",('Proj 2018'!R125-AgeAdj!N$23)/AgeAdj!N$24,IF($C125="SF",('Proj 2018'!R125-AgeAdj!N$27)/AgeAdj!N$28,IF($C125="PF",('Proj 2018'!R125-AgeAdj!N$31)/AgeAdj!N$32,IF($C125="C",('Proj 2018'!R125-AgeAdj!N$35)/AgeAdj!N$36,"BAD")))))</f>
        <v>1.4336788729184975</v>
      </c>
      <c r="S125" s="10">
        <f t="shared" si="3"/>
        <v>4.6244666126695204</v>
      </c>
      <c r="U125" s="10">
        <f>3*'Proj 2018'!$K125/(819)</f>
        <v>0.7772079772079773</v>
      </c>
      <c r="V125" s="10">
        <f t="shared" si="4"/>
        <v>0.77777824752884439</v>
      </c>
      <c r="W125" s="10">
        <f>(2*'Proj 36 2018'!G125)/24.9</f>
        <v>1.1967871485943775</v>
      </c>
      <c r="X125" s="10">
        <f t="shared" si="5"/>
        <v>0.51350518326735783</v>
      </c>
    </row>
    <row r="126" spans="1:24" x14ac:dyDescent="0.25">
      <c r="A126" s="14" t="s">
        <v>798</v>
      </c>
      <c r="B126" s="14" t="s">
        <v>226</v>
      </c>
      <c r="C126" s="14" t="s">
        <v>73</v>
      </c>
      <c r="D126" s="3">
        <f>VLOOKUP(B126, Table1[[Player]:['#NAME?]], 3, FALSE)+1</f>
        <v>23</v>
      </c>
      <c r="F126" s="10">
        <f>IF($C126="PG",('Proj 2018'!F126-AgeAdj!B$19)/AgeAdj!B$20,IF($C126="SG",('Proj 2018'!F126-AgeAdj!B$23)/AgeAdj!B$24,IF($C126="SF",('Proj 2018'!F126-AgeAdj!B$27)/AgeAdj!B$28,IF($C126="PF",('Proj 2018'!F126-AgeAdj!B$31)/AgeAdj!B$32,IF($C126="C",('Proj 2018'!F126-AgeAdj!B$35)/AgeAdj!B$36,"BAD")))))</f>
        <v>-0.97824271171403598</v>
      </c>
      <c r="G126" s="10">
        <f>IF($C126="PG",('Proj 2018'!G126-AgeAdj!C$19)/AgeAdj!C$20,IF($C126="SG",('Proj 2018'!G126-AgeAdj!C$23)/AgeAdj!C$24,IF($C126="SF",('Proj 2018'!G126-AgeAdj!C$27)/AgeAdj!C$28,IF($C126="PF",('Proj 2018'!G126-AgeAdj!C$31)/AgeAdj!C$32,IF($C126="C",('Proj 2018'!G126-AgeAdj!C$35)/AgeAdj!C$36,"BAD")))))</f>
        <v>-0.79854287945757962</v>
      </c>
      <c r="H126" s="10">
        <f>IF($C126="PG",('Proj 2018'!H126-AgeAdj!D$19)/AgeAdj!D$20,IF($C126="SG",('Proj 2018'!H126-AgeAdj!D$23)/AgeAdj!D$24,IF($C126="SF",('Proj 2018'!H126-AgeAdj!D$27)/AgeAdj!D$28,IF($C126="PF",('Proj 2018'!H126-AgeAdj!D$31)/AgeAdj!D$32,IF($C126="C",('Proj 2018'!H126-AgeAdj!D$35)/AgeAdj!D$36,"BAD")))))</f>
        <v>-2.7138515493415065</v>
      </c>
      <c r="I126" s="10">
        <f>IF($C126="PG",('Proj 2018'!I126-AgeAdj!E$19)/AgeAdj!E$20,IF($C126="SG",('Proj 2018'!I126-AgeAdj!E$23)/AgeAdj!E$24,IF($C126="SF",('Proj 2018'!I126-AgeAdj!E$27)/AgeAdj!E$28,IF($C126="PF",('Proj 2018'!I126-AgeAdj!E$31)/AgeAdj!E$32,IF($C126="C",('Proj 2018'!I126-AgeAdj!E$35)/AgeAdj!E$36,"BAD")))))</f>
        <v>-0.57739967178040019</v>
      </c>
      <c r="J126" s="10">
        <f>IF($C126="PG",('Proj 2018'!J126-AgeAdj!F$19)/AgeAdj!F$20,IF($C126="SG",('Proj 2018'!J126-AgeAdj!F$23)/AgeAdj!F$24,IF($C126="SF",('Proj 2018'!J126-AgeAdj!F$27)/AgeAdj!F$28,IF($C126="PF",('Proj 2018'!J126-AgeAdj!F$31)/AgeAdj!F$32,IF($C126="C",('Proj 2018'!J126-AgeAdj!F$35)/AgeAdj!F$36,"BAD")))))</f>
        <v>-9.8427393656231821E-2</v>
      </c>
      <c r="K126" s="10">
        <f>IF($C126="PG",('Proj 2018'!K126-AgeAdj!G$19)/AgeAdj!G$20,IF($C126="SG",('Proj 2018'!K126-AgeAdj!G$23)/AgeAdj!G$24,IF($C126="SF",('Proj 2018'!K126-AgeAdj!G$27)/AgeAdj!G$28,IF($C126="PF",('Proj 2018'!K126-AgeAdj!G$31)/AgeAdj!G$32,IF($C126="C",('Proj 2018'!K126-AgeAdj!G$35)/AgeAdj!G$36,"BAD")))))</f>
        <v>-1.6052741516023782E-2</v>
      </c>
      <c r="L126" s="17">
        <f>IF($C126="PG",('Proj 2018'!L126-AgeAdj!H$19)/AgeAdj!H$20,IF($C126="SG",('Proj 2018'!L126-AgeAdj!H$23)/AgeAdj!H$24,IF($C126="SF",('Proj 2018'!L126-AgeAdj!H$27)/AgeAdj!H$28,IF($C126="PF",('Proj 2018'!L126-AgeAdj!H$31)/AgeAdj!H$32,IF($C126="C",('Proj 2018'!L126-AgeAdj!H$35)/AgeAdj!H$36,"BAD")))))</f>
        <v>-0.61399318222347565</v>
      </c>
      <c r="M126" s="10">
        <f>IF($C126="PG",('Proj 2018'!M126-AgeAdj!I$19)/AgeAdj!I$20,IF($C126="SG",('Proj 2018'!M126-AgeAdj!I$23)/AgeAdj!I$24,IF($C126="SF",('Proj 2018'!M126-AgeAdj!I$27)/AgeAdj!I$28,IF($C126="PF",('Proj 2018'!M126-AgeAdj!I$31)/AgeAdj!I$32,IF($C126="C",('Proj 2018'!M126-AgeAdj!I$35)/AgeAdj!I$36,"BAD")))))</f>
        <v>-0.56717355086864285</v>
      </c>
      <c r="N126" s="10">
        <f>IF($C126="PG",('Proj 2018'!N126-AgeAdj!J$19)/AgeAdj!J$20,IF($C126="SG",('Proj 2018'!N126-AgeAdj!J$23)/AgeAdj!J$24,IF($C126="SF",('Proj 2018'!N126-AgeAdj!J$27)/AgeAdj!J$28,IF($C126="PF",('Proj 2018'!N126-AgeAdj!J$31)/AgeAdj!J$32,IF($C126="C",('Proj 2018'!N126-AgeAdj!J$35)/AgeAdj!J$36,"BAD")))))</f>
        <v>-0.58884672242156544</v>
      </c>
      <c r="O126" s="10">
        <f>IF($C126="PG",('Proj 2018'!O126-AgeAdj!K$19)/AgeAdj!K$20,IF($C126="SG",('Proj 2018'!O126-AgeAdj!K$23)/AgeAdj!K$24,IF($C126="SF",('Proj 2018'!O126-AgeAdj!K$27)/AgeAdj!K$28,IF($C126="PF",('Proj 2018'!O126-AgeAdj!K$31)/AgeAdj!K$32,IF($C126="C",('Proj 2018'!O126-AgeAdj!K$35)/AgeAdj!K$36,"BAD")))))</f>
        <v>-0.36310747499640622</v>
      </c>
      <c r="P126" s="10">
        <f>IF($C126="PG",('Proj 2018'!P126-AgeAdj!L$19)/AgeAdj!L$20,IF($C126="SG",('Proj 2018'!P126-AgeAdj!L$23)/AgeAdj!L$24,IF($C126="SF",('Proj 2018'!P126-AgeAdj!L$27)/AgeAdj!L$28,IF($C126="PF",('Proj 2018'!P126-AgeAdj!L$31)/AgeAdj!L$32,IF($C126="C",('Proj 2018'!P126-AgeAdj!L$35)/AgeAdj!L$36,"BAD")))))</f>
        <v>0.46892292659480689</v>
      </c>
      <c r="Q126" s="10">
        <f>-IF($C126="PG",('Proj 2018'!Q126-AgeAdj!M$19)/AgeAdj!M$20,IF($C126="SG",('Proj 2018'!Q126-AgeAdj!M$23)/AgeAdj!M$24,IF($C126="SF",('Proj 2018'!Q126-AgeAdj!M$27)/AgeAdj!M$28,IF($C126="PF",('Proj 2018'!Q126-AgeAdj!M$31)/AgeAdj!M$32,IF($C126="C",('Proj 2018'!Q126-AgeAdj!M$35)/AgeAdj!M$36,"BAD")))))</f>
        <v>0.51919085004426979</v>
      </c>
      <c r="R126" s="10">
        <f>IF($C126="PG",('Proj 2018'!R126-AgeAdj!N$19)/AgeAdj!N$20,IF($C126="SG",('Proj 2018'!R126-AgeAdj!N$23)/AgeAdj!N$24,IF($C126="SF",('Proj 2018'!R126-AgeAdj!N$27)/AgeAdj!N$28,IF($C126="PF",('Proj 2018'!R126-AgeAdj!N$31)/AgeAdj!N$32,IF($C126="C",('Proj 2018'!R126-AgeAdj!N$35)/AgeAdj!N$36,"BAD")))))</f>
        <v>-0.74790115412530922</v>
      </c>
      <c r="S126" s="10">
        <f t="shared" si="3"/>
        <v>-3.9275349738225396</v>
      </c>
      <c r="U126" s="10">
        <f>3*'Proj 2018'!$K126/(819)</f>
        <v>0.74603174603174605</v>
      </c>
      <c r="V126" s="10">
        <f t="shared" si="4"/>
        <v>-0.45805840578576756</v>
      </c>
      <c r="W126" s="10">
        <f>(2*'Proj 36 2018'!G126)/24.9</f>
        <v>0.70682730923694792</v>
      </c>
      <c r="X126" s="10">
        <f t="shared" si="5"/>
        <v>-1.9182243882895793</v>
      </c>
    </row>
    <row r="127" spans="1:24" x14ac:dyDescent="0.25">
      <c r="A127" s="14" t="s">
        <v>622</v>
      </c>
      <c r="B127" s="14" t="s">
        <v>229</v>
      </c>
      <c r="C127" s="14" t="s">
        <v>52</v>
      </c>
      <c r="D127" s="3">
        <f>VLOOKUP(B127, Table1[[Player]:['#NAME?]], 3, FALSE)+1</f>
        <v>27</v>
      </c>
      <c r="F127" s="10">
        <f>IF($C127="PG",('Proj 2018'!F127-AgeAdj!B$19)/AgeAdj!B$20,IF($C127="SG",('Proj 2018'!F127-AgeAdj!B$23)/AgeAdj!B$24,IF($C127="SF",('Proj 2018'!F127-AgeAdj!B$27)/AgeAdj!B$28,IF($C127="PF",('Proj 2018'!F127-AgeAdj!B$31)/AgeAdj!B$32,IF($C127="C",('Proj 2018'!F127-AgeAdj!B$35)/AgeAdj!B$36,"BAD")))))</f>
        <v>1.7538489974236207</v>
      </c>
      <c r="G127" s="10">
        <f>IF($C127="PG",('Proj 2018'!G127-AgeAdj!C$19)/AgeAdj!C$20,IF($C127="SG",('Proj 2018'!G127-AgeAdj!C$23)/AgeAdj!C$24,IF($C127="SF",('Proj 2018'!G127-AgeAdj!C$27)/AgeAdj!C$28,IF($C127="PF",('Proj 2018'!G127-AgeAdj!C$31)/AgeAdj!C$32,IF($C127="C",('Proj 2018'!G127-AgeAdj!C$35)/AgeAdj!C$36,"BAD")))))</f>
        <v>1.7369490835128398</v>
      </c>
      <c r="H127" s="10">
        <f>IF($C127="PG",('Proj 2018'!H127-AgeAdj!D$19)/AgeAdj!D$20,IF($C127="SG",('Proj 2018'!H127-AgeAdj!D$23)/AgeAdj!D$24,IF($C127="SF",('Proj 2018'!H127-AgeAdj!D$27)/AgeAdj!D$28,IF($C127="PF",('Proj 2018'!H127-AgeAdj!D$31)/AgeAdj!D$32,IF($C127="C",('Proj 2018'!H127-AgeAdj!D$35)/AgeAdj!D$36,"BAD")))))</f>
        <v>0.64841935176733723</v>
      </c>
      <c r="I127" s="10">
        <f>IF($C127="PG",('Proj 2018'!I127-AgeAdj!E$19)/AgeAdj!E$20,IF($C127="SG",('Proj 2018'!I127-AgeAdj!E$23)/AgeAdj!E$24,IF($C127="SF",('Proj 2018'!I127-AgeAdj!E$27)/AgeAdj!E$28,IF($C127="PF",('Proj 2018'!I127-AgeAdj!E$31)/AgeAdj!E$32,IF($C127="C",('Proj 2018'!I127-AgeAdj!E$35)/AgeAdj!E$36,"BAD")))))</f>
        <v>1.6181060564273573</v>
      </c>
      <c r="J127" s="10">
        <f>IF($C127="PG",('Proj 2018'!J127-AgeAdj!F$19)/AgeAdj!F$20,IF($C127="SG",('Proj 2018'!J127-AgeAdj!F$23)/AgeAdj!F$24,IF($C127="SF",('Proj 2018'!J127-AgeAdj!F$27)/AgeAdj!F$28,IF($C127="PF",('Proj 2018'!J127-AgeAdj!F$31)/AgeAdj!F$32,IF($C127="C",('Proj 2018'!J127-AgeAdj!F$35)/AgeAdj!F$36,"BAD")))))</f>
        <v>1.9666806929987244</v>
      </c>
      <c r="K127" s="10">
        <f>IF($C127="PG",('Proj 2018'!K127-AgeAdj!G$19)/AgeAdj!G$20,IF($C127="SG",('Proj 2018'!K127-AgeAdj!G$23)/AgeAdj!G$24,IF($C127="SF",('Proj 2018'!K127-AgeAdj!G$27)/AgeAdj!G$28,IF($C127="PF",('Proj 2018'!K127-AgeAdj!G$31)/AgeAdj!G$32,IF($C127="C",('Proj 2018'!K127-AgeAdj!G$35)/AgeAdj!G$36,"BAD")))))</f>
        <v>1.8479165380859199</v>
      </c>
      <c r="L127" s="17">
        <f>IF($C127="PG",('Proj 2018'!L127-AgeAdj!H$19)/AgeAdj!H$20,IF($C127="SG",('Proj 2018'!L127-AgeAdj!H$23)/AgeAdj!H$24,IF($C127="SF",('Proj 2018'!L127-AgeAdj!H$27)/AgeAdj!H$28,IF($C127="PF",('Proj 2018'!L127-AgeAdj!H$31)/AgeAdj!H$32,IF($C127="C",('Proj 2018'!L127-AgeAdj!H$35)/AgeAdj!H$36,"BAD")))))</f>
        <v>0.92327887860465074</v>
      </c>
      <c r="M127" s="10">
        <f>IF($C127="PG",('Proj 2018'!M127-AgeAdj!I$19)/AgeAdj!I$20,IF($C127="SG",('Proj 2018'!M127-AgeAdj!I$23)/AgeAdj!I$24,IF($C127="SF",('Proj 2018'!M127-AgeAdj!I$27)/AgeAdj!I$28,IF($C127="PF",('Proj 2018'!M127-AgeAdj!I$31)/AgeAdj!I$32,IF($C127="C",('Proj 2018'!M127-AgeAdj!I$35)/AgeAdj!I$36,"BAD")))))</f>
        <v>0.80712668752063355</v>
      </c>
      <c r="N127" s="10">
        <f>IF($C127="PG",('Proj 2018'!N127-AgeAdj!J$19)/AgeAdj!J$20,IF($C127="SG",('Proj 2018'!N127-AgeAdj!J$23)/AgeAdj!J$24,IF($C127="SF",('Proj 2018'!N127-AgeAdj!J$27)/AgeAdj!J$28,IF($C127="PF",('Proj 2018'!N127-AgeAdj!J$31)/AgeAdj!J$32,IF($C127="C",('Proj 2018'!N127-AgeAdj!J$35)/AgeAdj!J$36,"BAD")))))</f>
        <v>1.1906248609196903</v>
      </c>
      <c r="O127" s="10">
        <f>IF($C127="PG",('Proj 2018'!O127-AgeAdj!K$19)/AgeAdj!K$20,IF($C127="SG",('Proj 2018'!O127-AgeAdj!K$23)/AgeAdj!K$24,IF($C127="SF",('Proj 2018'!O127-AgeAdj!K$27)/AgeAdj!K$28,IF($C127="PF",('Proj 2018'!O127-AgeAdj!K$31)/AgeAdj!K$32,IF($C127="C",('Proj 2018'!O127-AgeAdj!K$35)/AgeAdj!K$36,"BAD")))))</f>
        <v>0.29405429340207889</v>
      </c>
      <c r="P127" s="10">
        <f>IF($C127="PG",('Proj 2018'!P127-AgeAdj!L$19)/AgeAdj!L$20,IF($C127="SG",('Proj 2018'!P127-AgeAdj!L$23)/AgeAdj!L$24,IF($C127="SF",('Proj 2018'!P127-AgeAdj!L$27)/AgeAdj!L$28,IF($C127="PF",('Proj 2018'!P127-AgeAdj!L$31)/AgeAdj!L$32,IF($C127="C",('Proj 2018'!P127-AgeAdj!L$35)/AgeAdj!L$36,"BAD")))))</f>
        <v>-0.35010100064509619</v>
      </c>
      <c r="Q127" s="10">
        <f>-IF($C127="PG",('Proj 2018'!Q127-AgeAdj!M$19)/AgeAdj!M$20,IF($C127="SG",('Proj 2018'!Q127-AgeAdj!M$23)/AgeAdj!M$24,IF($C127="SF",('Proj 2018'!Q127-AgeAdj!M$27)/AgeAdj!M$28,IF($C127="PF",('Proj 2018'!Q127-AgeAdj!M$31)/AgeAdj!M$32,IF($C127="C",('Proj 2018'!Q127-AgeAdj!M$35)/AgeAdj!M$36,"BAD")))))</f>
        <v>-1.0881579949799116</v>
      </c>
      <c r="R127" s="10">
        <f>IF($C127="PG",('Proj 2018'!R127-AgeAdj!N$19)/AgeAdj!N$20,IF($C127="SG",('Proj 2018'!R127-AgeAdj!N$23)/AgeAdj!N$24,IF($C127="SF",('Proj 2018'!R127-AgeAdj!N$27)/AgeAdj!N$28,IF($C127="PF",('Proj 2018'!R127-AgeAdj!N$31)/AgeAdj!N$32,IF($C127="C",('Proj 2018'!R127-AgeAdj!N$35)/AgeAdj!N$36,"BAD")))))</f>
        <v>1.8981514087180513</v>
      </c>
      <c r="S127" s="10">
        <f t="shared" si="3"/>
        <v>6.9480862373481784</v>
      </c>
      <c r="U127" s="10">
        <f>3*'Proj 2018'!$K127/(819)</f>
        <v>1.646031746031746</v>
      </c>
      <c r="V127" s="10">
        <f t="shared" si="4"/>
        <v>1.5197463446238457</v>
      </c>
      <c r="W127" s="10">
        <f>(2*'Proj 36 2018'!G127)/24.9</f>
        <v>1.3253012048192772</v>
      </c>
      <c r="X127" s="10">
        <f t="shared" si="5"/>
        <v>0.8593509481253867</v>
      </c>
    </row>
    <row r="128" spans="1:24" x14ac:dyDescent="0.25">
      <c r="A128" s="14" t="s">
        <v>830</v>
      </c>
      <c r="B128" s="14" t="s">
        <v>231</v>
      </c>
      <c r="C128" s="14" t="s">
        <v>38</v>
      </c>
      <c r="D128" s="3">
        <f>VLOOKUP(B128, Table1[[Player]:['#NAME?]], 3, FALSE)+1</f>
        <v>27</v>
      </c>
      <c r="F128" s="10">
        <f>IF($C128="PG",('Proj 2018'!F128-AgeAdj!B$19)/AgeAdj!B$20,IF($C128="SG",('Proj 2018'!F128-AgeAdj!B$23)/AgeAdj!B$24,IF($C128="SF",('Proj 2018'!F128-AgeAdj!B$27)/AgeAdj!B$28,IF($C128="PF",('Proj 2018'!F128-AgeAdj!B$31)/AgeAdj!B$32,IF($C128="C",('Proj 2018'!F128-AgeAdj!B$35)/AgeAdj!B$36,"BAD")))))</f>
        <v>-1.0186380386832057</v>
      </c>
      <c r="G128" s="10">
        <f>IF($C128="PG",('Proj 2018'!G128-AgeAdj!C$19)/AgeAdj!C$20,IF($C128="SG",('Proj 2018'!G128-AgeAdj!C$23)/AgeAdj!C$24,IF($C128="SF",('Proj 2018'!G128-AgeAdj!C$27)/AgeAdj!C$28,IF($C128="PF",('Proj 2018'!G128-AgeAdj!C$31)/AgeAdj!C$32,IF($C128="C",('Proj 2018'!G128-AgeAdj!C$35)/AgeAdj!C$36,"BAD")))))</f>
        <v>-0.9456784317195609</v>
      </c>
      <c r="H128" s="10">
        <f>IF($C128="PG",('Proj 2018'!H128-AgeAdj!D$19)/AgeAdj!D$20,IF($C128="SG",('Proj 2018'!H128-AgeAdj!D$23)/AgeAdj!D$24,IF($C128="SF",('Proj 2018'!H128-AgeAdj!D$27)/AgeAdj!D$28,IF($C128="PF",('Proj 2018'!H128-AgeAdj!D$31)/AgeAdj!D$32,IF($C128="C",('Proj 2018'!H128-AgeAdj!D$35)/AgeAdj!D$36,"BAD")))))</f>
        <v>-0.41059804623151586</v>
      </c>
      <c r="I128" s="10">
        <f>IF($C128="PG",('Proj 2018'!I128-AgeAdj!E$19)/AgeAdj!E$20,IF($C128="SG",('Proj 2018'!I128-AgeAdj!E$23)/AgeAdj!E$24,IF($C128="SF",('Proj 2018'!I128-AgeAdj!E$27)/AgeAdj!E$28,IF($C128="PF",('Proj 2018'!I128-AgeAdj!E$31)/AgeAdj!E$32,IF($C128="C",('Proj 2018'!I128-AgeAdj!E$35)/AgeAdj!E$36,"BAD")))))</f>
        <v>-0.56816005422672167</v>
      </c>
      <c r="J128" s="10">
        <f>IF($C128="PG",('Proj 2018'!J128-AgeAdj!F$19)/AgeAdj!F$20,IF($C128="SG",('Proj 2018'!J128-AgeAdj!F$23)/AgeAdj!F$24,IF($C128="SF",('Proj 2018'!J128-AgeAdj!F$27)/AgeAdj!F$28,IF($C128="PF",('Proj 2018'!J128-AgeAdj!F$31)/AgeAdj!F$32,IF($C128="C",('Proj 2018'!J128-AgeAdj!F$35)/AgeAdj!F$36,"BAD")))))</f>
        <v>-0.72088038715013059</v>
      </c>
      <c r="K128" s="10">
        <f>IF($C128="PG",('Proj 2018'!K128-AgeAdj!G$19)/AgeAdj!G$20,IF($C128="SG",('Proj 2018'!K128-AgeAdj!G$23)/AgeAdj!G$24,IF($C128="SF",('Proj 2018'!K128-AgeAdj!G$27)/AgeAdj!G$28,IF($C128="PF",('Proj 2018'!K128-AgeAdj!G$31)/AgeAdj!G$32,IF($C128="C",('Proj 2018'!K128-AgeAdj!G$35)/AgeAdj!G$36,"BAD")))))</f>
        <v>-0.79213088831780043</v>
      </c>
      <c r="L128" s="17">
        <f>IF($C128="PG",('Proj 2018'!L128-AgeAdj!H$19)/AgeAdj!H$20,IF($C128="SG",('Proj 2018'!L128-AgeAdj!H$23)/AgeAdj!H$24,IF($C128="SF",('Proj 2018'!L128-AgeAdj!H$27)/AgeAdj!H$28,IF($C128="PF",('Proj 2018'!L128-AgeAdj!H$31)/AgeAdj!H$32,IF($C128="C",('Proj 2018'!L128-AgeAdj!H$35)/AgeAdj!H$36,"BAD")))))</f>
        <v>7.4660572692738417E-2</v>
      </c>
      <c r="M128" s="10">
        <f>IF($C128="PG",('Proj 2018'!M128-AgeAdj!I$19)/AgeAdj!I$20,IF($C128="SG",('Proj 2018'!M128-AgeAdj!I$23)/AgeAdj!I$24,IF($C128="SF",('Proj 2018'!M128-AgeAdj!I$27)/AgeAdj!I$28,IF($C128="PF",('Proj 2018'!M128-AgeAdj!I$31)/AgeAdj!I$32,IF($C128="C",('Proj 2018'!M128-AgeAdj!I$35)/AgeAdj!I$36,"BAD")))))</f>
        <v>-0.99644211565503182</v>
      </c>
      <c r="N128" s="10">
        <f>IF($C128="PG",('Proj 2018'!N128-AgeAdj!J$19)/AgeAdj!J$20,IF($C128="SG",('Proj 2018'!N128-AgeAdj!J$23)/AgeAdj!J$24,IF($C128="SF",('Proj 2018'!N128-AgeAdj!J$27)/AgeAdj!J$28,IF($C128="PF",('Proj 2018'!N128-AgeAdj!J$31)/AgeAdj!J$32,IF($C128="C",('Proj 2018'!N128-AgeAdj!J$35)/AgeAdj!J$36,"BAD")))))</f>
        <v>-0.67829311544566562</v>
      </c>
      <c r="O128" s="10">
        <f>IF($C128="PG",('Proj 2018'!O128-AgeAdj!K$19)/AgeAdj!K$20,IF($C128="SG",('Proj 2018'!O128-AgeAdj!K$23)/AgeAdj!K$24,IF($C128="SF",('Proj 2018'!O128-AgeAdj!K$27)/AgeAdj!K$28,IF($C128="PF",('Proj 2018'!O128-AgeAdj!K$31)/AgeAdj!K$32,IF($C128="C",('Proj 2018'!O128-AgeAdj!K$35)/AgeAdj!K$36,"BAD")))))</f>
        <v>-0.88683146473871088</v>
      </c>
      <c r="P128" s="10">
        <f>IF($C128="PG",('Proj 2018'!P128-AgeAdj!L$19)/AgeAdj!L$20,IF($C128="SG",('Proj 2018'!P128-AgeAdj!L$23)/AgeAdj!L$24,IF($C128="SF",('Proj 2018'!P128-AgeAdj!L$27)/AgeAdj!L$28,IF($C128="PF",('Proj 2018'!P128-AgeAdj!L$31)/AgeAdj!L$32,IF($C128="C",('Proj 2018'!P128-AgeAdj!L$35)/AgeAdj!L$36,"BAD")))))</f>
        <v>-0.3347916916030329</v>
      </c>
      <c r="Q128" s="10">
        <f>-IF($C128="PG",('Proj 2018'!Q128-AgeAdj!M$19)/AgeAdj!M$20,IF($C128="SG",('Proj 2018'!Q128-AgeAdj!M$23)/AgeAdj!M$24,IF($C128="SF",('Proj 2018'!Q128-AgeAdj!M$27)/AgeAdj!M$28,IF($C128="PF",('Proj 2018'!Q128-AgeAdj!M$31)/AgeAdj!M$32,IF($C128="C",('Proj 2018'!Q128-AgeAdj!M$35)/AgeAdj!M$36,"BAD")))))</f>
        <v>0.96558427028959004</v>
      </c>
      <c r="R128" s="10">
        <f>IF($C128="PG",('Proj 2018'!R128-AgeAdj!N$19)/AgeAdj!N$20,IF($C128="SG",('Proj 2018'!R128-AgeAdj!N$23)/AgeAdj!N$24,IF($C128="SF",('Proj 2018'!R128-AgeAdj!N$27)/AgeAdj!N$28,IF($C128="PF",('Proj 2018'!R128-AgeAdj!N$31)/AgeAdj!N$32,IF($C128="C",('Proj 2018'!R128-AgeAdj!N$35)/AgeAdj!N$36,"BAD")))))</f>
        <v>-0.9782537981170385</v>
      </c>
      <c r="S128" s="10">
        <f t="shared" si="3"/>
        <v>-4.5140613662846798</v>
      </c>
      <c r="U128" s="10">
        <f>3*'Proj 2018'!$K128/(819)</f>
        <v>0.25600325600325602</v>
      </c>
      <c r="V128" s="10">
        <f t="shared" si="4"/>
        <v>1.9113349704408818E-2</v>
      </c>
      <c r="W128" s="10">
        <f>(2*'Proj 36 2018'!G128)/24.9</f>
        <v>0.79518072289156638</v>
      </c>
      <c r="X128" s="10">
        <f t="shared" si="5"/>
        <v>-0.32649965122024155</v>
      </c>
    </row>
    <row r="129" spans="1:24" x14ac:dyDescent="0.25">
      <c r="A129" s="13" t="s">
        <v>700</v>
      </c>
      <c r="B129" s="13" t="s">
        <v>232</v>
      </c>
      <c r="C129" s="13" t="s">
        <v>27</v>
      </c>
      <c r="D129" s="3">
        <f>VLOOKUP(B129, Table1[[Player]:['#NAME?]], 3, FALSE)+1</f>
        <v>22</v>
      </c>
      <c r="F129" s="10">
        <f>IF($C129="PG",('Proj 2018'!F129-AgeAdj!B$19)/AgeAdj!B$20,IF($C129="SG",('Proj 2018'!F129-AgeAdj!B$23)/AgeAdj!B$24,IF($C129="SF",('Proj 2018'!F129-AgeAdj!B$27)/AgeAdj!B$28,IF($C129="PF",('Proj 2018'!F129-AgeAdj!B$31)/AgeAdj!B$32,IF($C129="C",('Proj 2018'!F129-AgeAdj!B$35)/AgeAdj!B$36,"BAD")))))</f>
        <v>-1.1205285524290556</v>
      </c>
      <c r="G129" s="10">
        <f>IF($C129="PG",('Proj 2018'!G129-AgeAdj!C$19)/AgeAdj!C$20,IF($C129="SG",('Proj 2018'!G129-AgeAdj!C$23)/AgeAdj!C$24,IF($C129="SF",('Proj 2018'!G129-AgeAdj!C$27)/AgeAdj!C$28,IF($C129="PF",('Proj 2018'!G129-AgeAdj!C$31)/AgeAdj!C$32,IF($C129="C",('Proj 2018'!G129-AgeAdj!C$35)/AgeAdj!C$36,"BAD")))))</f>
        <v>-1.1142085022585351</v>
      </c>
      <c r="H129" s="10">
        <f>IF($C129="PG",('Proj 2018'!H129-AgeAdj!D$19)/AgeAdj!D$20,IF($C129="SG",('Proj 2018'!H129-AgeAdj!D$23)/AgeAdj!D$24,IF($C129="SF",('Proj 2018'!H129-AgeAdj!D$27)/AgeAdj!D$28,IF($C129="PF",('Proj 2018'!H129-AgeAdj!D$31)/AgeAdj!D$32,IF($C129="C",('Proj 2018'!H129-AgeAdj!D$35)/AgeAdj!D$36,"BAD")))))</f>
        <v>-0.14256957372562545</v>
      </c>
      <c r="I129" s="10">
        <f>IF($C129="PG",('Proj 2018'!I129-AgeAdj!E$19)/AgeAdj!E$20,IF($C129="SG",('Proj 2018'!I129-AgeAdj!E$23)/AgeAdj!E$24,IF($C129="SF",('Proj 2018'!I129-AgeAdj!E$27)/AgeAdj!E$28,IF($C129="PF",('Proj 2018'!I129-AgeAdj!E$31)/AgeAdj!E$32,IF($C129="C",('Proj 2018'!I129-AgeAdj!E$35)/AgeAdj!E$36,"BAD")))))</f>
        <v>-0.27720163758524224</v>
      </c>
      <c r="J129" s="10">
        <f>IF($C129="PG",('Proj 2018'!J129-AgeAdj!F$19)/AgeAdj!F$20,IF($C129="SG",('Proj 2018'!J129-AgeAdj!F$23)/AgeAdj!F$24,IF($C129="SF",('Proj 2018'!J129-AgeAdj!F$27)/AgeAdj!F$28,IF($C129="PF",('Proj 2018'!J129-AgeAdj!F$31)/AgeAdj!F$32,IF($C129="C",('Proj 2018'!J129-AgeAdj!F$35)/AgeAdj!F$36,"BAD")))))</f>
        <v>-0.64521161877872268</v>
      </c>
      <c r="K129" s="10">
        <f>IF($C129="PG",('Proj 2018'!K129-AgeAdj!G$19)/AgeAdj!G$20,IF($C129="SG",('Proj 2018'!K129-AgeAdj!G$23)/AgeAdj!G$24,IF($C129="SF",('Proj 2018'!K129-AgeAdj!G$27)/AgeAdj!G$28,IF($C129="PF",('Proj 2018'!K129-AgeAdj!G$31)/AgeAdj!G$32,IF($C129="C",('Proj 2018'!K129-AgeAdj!G$35)/AgeAdj!G$36,"BAD")))))</f>
        <v>-0.67535289298820689</v>
      </c>
      <c r="L129" s="17">
        <f>IF($C129="PG",('Proj 2018'!L129-AgeAdj!H$19)/AgeAdj!H$20,IF($C129="SG",('Proj 2018'!L129-AgeAdj!H$23)/AgeAdj!H$24,IF($C129="SF",('Proj 2018'!L129-AgeAdj!H$27)/AgeAdj!H$28,IF($C129="PF",('Proj 2018'!L129-AgeAdj!H$31)/AgeAdj!H$32,IF($C129="C",('Proj 2018'!L129-AgeAdj!H$35)/AgeAdj!H$36,"BAD")))))</f>
        <v>6.4830062582150821E-2</v>
      </c>
      <c r="M129" s="10">
        <f>IF($C129="PG",('Proj 2018'!M129-AgeAdj!I$19)/AgeAdj!I$20,IF($C129="SG",('Proj 2018'!M129-AgeAdj!I$23)/AgeAdj!I$24,IF($C129="SF",('Proj 2018'!M129-AgeAdj!I$27)/AgeAdj!I$28,IF($C129="PF",('Proj 2018'!M129-AgeAdj!I$31)/AgeAdj!I$32,IF($C129="C",('Proj 2018'!M129-AgeAdj!I$35)/AgeAdj!I$36,"BAD")))))</f>
        <v>-1.0519323515222518</v>
      </c>
      <c r="N129" s="10">
        <f>IF($C129="PG",('Proj 2018'!N129-AgeAdj!J$19)/AgeAdj!J$20,IF($C129="SG",('Proj 2018'!N129-AgeAdj!J$23)/AgeAdj!J$24,IF($C129="SF",('Proj 2018'!N129-AgeAdj!J$27)/AgeAdj!J$28,IF($C129="PF",('Proj 2018'!N129-AgeAdj!J$31)/AgeAdj!J$32,IF($C129="C",('Proj 2018'!N129-AgeAdj!J$35)/AgeAdj!J$36,"BAD")))))</f>
        <v>-0.84499832319830626</v>
      </c>
      <c r="O129" s="10">
        <f>IF($C129="PG",('Proj 2018'!O129-AgeAdj!K$19)/AgeAdj!K$20,IF($C129="SG",('Proj 2018'!O129-AgeAdj!K$23)/AgeAdj!K$24,IF($C129="SF",('Proj 2018'!O129-AgeAdj!K$27)/AgeAdj!K$28,IF($C129="PF",('Proj 2018'!O129-AgeAdj!K$31)/AgeAdj!K$32,IF($C129="C",('Proj 2018'!O129-AgeAdj!K$35)/AgeAdj!K$36,"BAD")))))</f>
        <v>-0.59872146642460133</v>
      </c>
      <c r="P129" s="10">
        <f>IF($C129="PG",('Proj 2018'!P129-AgeAdj!L$19)/AgeAdj!L$20,IF($C129="SG",('Proj 2018'!P129-AgeAdj!L$23)/AgeAdj!L$24,IF($C129="SF",('Proj 2018'!P129-AgeAdj!L$27)/AgeAdj!L$28,IF($C129="PF",('Proj 2018'!P129-AgeAdj!L$31)/AgeAdj!L$32,IF($C129="C",('Proj 2018'!P129-AgeAdj!L$35)/AgeAdj!L$36,"BAD")))))</f>
        <v>-0.88015345285254276</v>
      </c>
      <c r="Q129" s="10">
        <f>-IF($C129="PG",('Proj 2018'!Q129-AgeAdj!M$19)/AgeAdj!M$20,IF($C129="SG",('Proj 2018'!Q129-AgeAdj!M$23)/AgeAdj!M$24,IF($C129="SF",('Proj 2018'!Q129-AgeAdj!M$27)/AgeAdj!M$28,IF($C129="PF",('Proj 2018'!Q129-AgeAdj!M$31)/AgeAdj!M$32,IF($C129="C",('Proj 2018'!Q129-AgeAdj!M$35)/AgeAdj!M$36,"BAD")))))</f>
        <v>1.094713114993479</v>
      </c>
      <c r="R129" s="10">
        <f>IF($C129="PG",('Proj 2018'!R129-AgeAdj!N$19)/AgeAdj!N$20,IF($C129="SG",('Proj 2018'!R129-AgeAdj!N$23)/AgeAdj!N$24,IF($C129="SF",('Proj 2018'!R129-AgeAdj!N$27)/AgeAdj!N$28,IF($C129="PF",('Proj 2018'!R129-AgeAdj!N$31)/AgeAdj!N$32,IF($C129="C",('Proj 2018'!R129-AgeAdj!N$35)/AgeAdj!N$36,"BAD")))))</f>
        <v>-1.0186912120685536</v>
      </c>
      <c r="S129" s="10">
        <f t="shared" si="3"/>
        <v>-4.5106357818531269</v>
      </c>
      <c r="U129" s="10">
        <f>3*'Proj 2018'!$K129/(819)</f>
        <v>0.25396825396825395</v>
      </c>
      <c r="V129" s="10">
        <f t="shared" si="4"/>
        <v>1.6464777798641479E-2</v>
      </c>
      <c r="W129" s="10">
        <f>(2*'Proj 36 2018'!G129)/24.9</f>
        <v>0.77108433734939763</v>
      </c>
      <c r="X129" s="10">
        <f t="shared" si="5"/>
        <v>-0.10993316528241</v>
      </c>
    </row>
    <row r="130" spans="1:24" x14ac:dyDescent="0.25">
      <c r="A130" s="14" t="s">
        <v>864</v>
      </c>
      <c r="B130" s="14" t="s">
        <v>233</v>
      </c>
      <c r="C130" s="14" t="s">
        <v>38</v>
      </c>
      <c r="D130" s="3">
        <f>VLOOKUP(B130, Table1[[Player]:['#NAME?]], 3, FALSE)+1</f>
        <v>23</v>
      </c>
      <c r="F130" s="10">
        <f>IF($C130="PG",('Proj 2018'!F130-AgeAdj!B$19)/AgeAdj!B$20,IF($C130="SG",('Proj 2018'!F130-AgeAdj!B$23)/AgeAdj!B$24,IF($C130="SF",('Proj 2018'!F130-AgeAdj!B$27)/AgeAdj!B$28,IF($C130="PF",('Proj 2018'!F130-AgeAdj!B$31)/AgeAdj!B$32,IF($C130="C",('Proj 2018'!F130-AgeAdj!B$35)/AgeAdj!B$36,"BAD")))))</f>
        <v>0.42650195568075749</v>
      </c>
      <c r="G130" s="10">
        <f>IF($C130="PG",('Proj 2018'!G130-AgeAdj!C$19)/AgeAdj!C$20,IF($C130="SG",('Proj 2018'!G130-AgeAdj!C$23)/AgeAdj!C$24,IF($C130="SF",('Proj 2018'!G130-AgeAdj!C$27)/AgeAdj!C$28,IF($C130="PF",('Proj 2018'!G130-AgeAdj!C$31)/AgeAdj!C$32,IF($C130="C",('Proj 2018'!G130-AgeAdj!C$35)/AgeAdj!C$36,"BAD")))))</f>
        <v>0.39521917999142908</v>
      </c>
      <c r="H130" s="10">
        <f>IF($C130="PG",('Proj 2018'!H130-AgeAdj!D$19)/AgeAdj!D$20,IF($C130="SG",('Proj 2018'!H130-AgeAdj!D$23)/AgeAdj!D$24,IF($C130="SF",('Proj 2018'!H130-AgeAdj!D$27)/AgeAdj!D$28,IF($C130="PF",('Proj 2018'!H130-AgeAdj!D$31)/AgeAdj!D$32,IF($C130="C",('Proj 2018'!H130-AgeAdj!D$35)/AgeAdj!D$36,"BAD")))))</f>
        <v>-0.18861477973862983</v>
      </c>
      <c r="I130" s="10">
        <f>IF($C130="PG",('Proj 2018'!I130-AgeAdj!E$19)/AgeAdj!E$20,IF($C130="SG",('Proj 2018'!I130-AgeAdj!E$23)/AgeAdj!E$24,IF($C130="SF",('Proj 2018'!I130-AgeAdj!E$27)/AgeAdj!E$28,IF($C130="PF",('Proj 2018'!I130-AgeAdj!E$31)/AgeAdj!E$32,IF($C130="C",('Proj 2018'!I130-AgeAdj!E$35)/AgeAdj!E$36,"BAD")))))</f>
        <v>-0.4262953582159788</v>
      </c>
      <c r="J130" s="10">
        <f>IF($C130="PG",('Proj 2018'!J130-AgeAdj!F$19)/AgeAdj!F$20,IF($C130="SG",('Proj 2018'!J130-AgeAdj!F$23)/AgeAdj!F$24,IF($C130="SF",('Proj 2018'!J130-AgeAdj!F$27)/AgeAdj!F$28,IF($C130="PF",('Proj 2018'!J130-AgeAdj!F$31)/AgeAdj!F$32,IF($C130="C",('Proj 2018'!J130-AgeAdj!F$35)/AgeAdj!F$36,"BAD")))))</f>
        <v>4.5182714176504449E-2</v>
      </c>
      <c r="K130" s="10">
        <f>IF($C130="PG",('Proj 2018'!K130-AgeAdj!G$19)/AgeAdj!G$20,IF($C130="SG",('Proj 2018'!K130-AgeAdj!G$23)/AgeAdj!G$24,IF($C130="SF",('Proj 2018'!K130-AgeAdj!G$27)/AgeAdj!G$28,IF($C130="PF",('Proj 2018'!K130-AgeAdj!G$31)/AgeAdj!G$32,IF($C130="C",('Proj 2018'!K130-AgeAdj!G$35)/AgeAdj!G$36,"BAD")))))</f>
        <v>-3.3089172006851401E-2</v>
      </c>
      <c r="L130" s="17">
        <f>IF($C130="PG",('Proj 2018'!L130-AgeAdj!H$19)/AgeAdj!H$20,IF($C130="SG",('Proj 2018'!L130-AgeAdj!H$23)/AgeAdj!H$24,IF($C130="SF",('Proj 2018'!L130-AgeAdj!H$27)/AgeAdj!H$28,IF($C130="PF",('Proj 2018'!L130-AgeAdj!H$31)/AgeAdj!H$32,IF($C130="C",('Proj 2018'!L130-AgeAdj!H$35)/AgeAdj!H$36,"BAD")))))</f>
        <v>0.40208112057433676</v>
      </c>
      <c r="M130" s="10">
        <f>IF($C130="PG",('Proj 2018'!M130-AgeAdj!I$19)/AgeAdj!I$20,IF($C130="SG",('Proj 2018'!M130-AgeAdj!I$23)/AgeAdj!I$24,IF($C130="SF",('Proj 2018'!M130-AgeAdj!I$27)/AgeAdj!I$28,IF($C130="PF",('Proj 2018'!M130-AgeAdj!I$31)/AgeAdj!I$32,IF($C130="C",('Proj 2018'!M130-AgeAdj!I$35)/AgeAdj!I$36,"BAD")))))</f>
        <v>0.90964095501280007</v>
      </c>
      <c r="N130" s="10">
        <f>IF($C130="PG",('Proj 2018'!N130-AgeAdj!J$19)/AgeAdj!J$20,IF($C130="SG",('Proj 2018'!N130-AgeAdj!J$23)/AgeAdj!J$24,IF($C130="SF",('Proj 2018'!N130-AgeAdj!J$27)/AgeAdj!J$28,IF($C130="PF",('Proj 2018'!N130-AgeAdj!J$31)/AgeAdj!J$32,IF($C130="C",('Proj 2018'!N130-AgeAdj!J$35)/AgeAdj!J$36,"BAD")))))</f>
        <v>0.44520170346287502</v>
      </c>
      <c r="O130" s="10">
        <f>IF($C130="PG",('Proj 2018'!O130-AgeAdj!K$19)/AgeAdj!K$20,IF($C130="SG",('Proj 2018'!O130-AgeAdj!K$23)/AgeAdj!K$24,IF($C130="SF",('Proj 2018'!O130-AgeAdj!K$27)/AgeAdj!K$28,IF($C130="PF",('Proj 2018'!O130-AgeAdj!K$31)/AgeAdj!K$32,IF($C130="C",('Proj 2018'!O130-AgeAdj!K$35)/AgeAdj!K$36,"BAD")))))</f>
        <v>0.54313239742694708</v>
      </c>
      <c r="P130" s="10">
        <f>IF($C130="PG",('Proj 2018'!P130-AgeAdj!L$19)/AgeAdj!L$20,IF($C130="SG",('Proj 2018'!P130-AgeAdj!L$23)/AgeAdj!L$24,IF($C130="SF",('Proj 2018'!P130-AgeAdj!L$27)/AgeAdj!L$28,IF($C130="PF",('Proj 2018'!P130-AgeAdj!L$31)/AgeAdj!L$32,IF($C130="C",('Proj 2018'!P130-AgeAdj!L$35)/AgeAdj!L$36,"BAD")))))</f>
        <v>-0.31968157058246366</v>
      </c>
      <c r="Q130" s="10">
        <f>-IF($C130="PG",('Proj 2018'!Q130-AgeAdj!M$19)/AgeAdj!M$20,IF($C130="SG",('Proj 2018'!Q130-AgeAdj!M$23)/AgeAdj!M$24,IF($C130="SF",('Proj 2018'!Q130-AgeAdj!M$27)/AgeAdj!M$28,IF($C130="PF",('Proj 2018'!Q130-AgeAdj!M$31)/AgeAdj!M$32,IF($C130="C",('Proj 2018'!Q130-AgeAdj!M$35)/AgeAdj!M$36,"BAD")))))</f>
        <v>-0.88348091090343872</v>
      </c>
      <c r="R130" s="10">
        <f>IF($C130="PG",('Proj 2018'!R130-AgeAdj!N$19)/AgeAdj!N$20,IF($C130="SG",('Proj 2018'!R130-AgeAdj!N$23)/AgeAdj!N$24,IF($C130="SF",('Proj 2018'!R130-AgeAdj!N$27)/AgeAdj!N$28,IF($C130="PF",('Proj 2018'!R130-AgeAdj!N$31)/AgeAdj!N$32,IF($C130="C",('Proj 2018'!R130-AgeAdj!N$35)/AgeAdj!N$36,"BAD")))))</f>
        <v>0.29478204395516328</v>
      </c>
      <c r="S130" s="10">
        <f t="shared" ref="S130:S193" si="6">SUM(0.5*G130+0.5*H130+I130+0.5*K130+0.5*L130+M130+N130+O130+P130+Q130+R130)</f>
        <v>0.85109743456604658</v>
      </c>
      <c r="U130" s="10">
        <f>3*'Proj 2018'!$K130/(819)</f>
        <v>0.64761904761904776</v>
      </c>
      <c r="V130" s="10">
        <f t="shared" si="4"/>
        <v>0.26039539237195147</v>
      </c>
      <c r="W130" s="10">
        <f>(2*'Proj 36 2018'!G130)/24.9</f>
        <v>1.0120481927710843</v>
      </c>
      <c r="X130" s="10">
        <f t="shared" si="5"/>
        <v>-0.19088724696439643</v>
      </c>
    </row>
    <row r="131" spans="1:24" x14ac:dyDescent="0.25">
      <c r="A131" s="13" t="s">
        <v>901</v>
      </c>
      <c r="B131" s="13" t="s">
        <v>234</v>
      </c>
      <c r="C131" s="13" t="s">
        <v>52</v>
      </c>
      <c r="D131" s="3">
        <f>VLOOKUP(B131, Table1[[Player]:['#NAME?]], 3, FALSE)+1</f>
        <v>22</v>
      </c>
      <c r="F131" s="10">
        <f>IF($C131="PG",('Proj 2018'!F131-AgeAdj!B$19)/AgeAdj!B$20,IF($C131="SG",('Proj 2018'!F131-AgeAdj!B$23)/AgeAdj!B$24,IF($C131="SF",('Proj 2018'!F131-AgeAdj!B$27)/AgeAdj!B$28,IF($C131="PF",('Proj 2018'!F131-AgeAdj!B$31)/AgeAdj!B$32,IF($C131="C",('Proj 2018'!F131-AgeAdj!B$35)/AgeAdj!B$36,"BAD")))))</f>
        <v>-1.1590849002032386</v>
      </c>
      <c r="G131" s="10">
        <f>IF($C131="PG",('Proj 2018'!G131-AgeAdj!C$19)/AgeAdj!C$20,IF($C131="SG",('Proj 2018'!G131-AgeAdj!C$23)/AgeAdj!C$24,IF($C131="SF",('Proj 2018'!G131-AgeAdj!C$27)/AgeAdj!C$28,IF($C131="PF",('Proj 2018'!G131-AgeAdj!C$31)/AgeAdj!C$32,IF($C131="C",('Proj 2018'!G131-AgeAdj!C$35)/AgeAdj!C$36,"BAD")))))</f>
        <v>-1.1378184722873836</v>
      </c>
      <c r="H131" s="10">
        <f>IF($C131="PG",('Proj 2018'!H131-AgeAdj!D$19)/AgeAdj!D$20,IF($C131="SG",('Proj 2018'!H131-AgeAdj!D$23)/AgeAdj!D$24,IF($C131="SF",('Proj 2018'!H131-AgeAdj!D$27)/AgeAdj!D$28,IF($C131="PF",('Proj 2018'!H131-AgeAdj!D$31)/AgeAdj!D$32,IF($C131="C",('Proj 2018'!H131-AgeAdj!D$35)/AgeAdj!D$36,"BAD")))))</f>
        <v>-1.7803347030392869</v>
      </c>
      <c r="I131" s="10">
        <f>IF($C131="PG",('Proj 2018'!I131-AgeAdj!E$19)/AgeAdj!E$20,IF($C131="SG",('Proj 2018'!I131-AgeAdj!E$23)/AgeAdj!E$24,IF($C131="SF",('Proj 2018'!I131-AgeAdj!E$27)/AgeAdj!E$28,IF($C131="PF",('Proj 2018'!I131-AgeAdj!E$31)/AgeAdj!E$32,IF($C131="C",('Proj 2018'!I131-AgeAdj!E$35)/AgeAdj!E$36,"BAD")))))</f>
        <v>-0.97773527150136263</v>
      </c>
      <c r="J131" s="10">
        <f>IF($C131="PG",('Proj 2018'!J131-AgeAdj!F$19)/AgeAdj!F$20,IF($C131="SG",('Proj 2018'!J131-AgeAdj!F$23)/AgeAdj!F$24,IF($C131="SF",('Proj 2018'!J131-AgeAdj!F$27)/AgeAdj!F$28,IF($C131="PF",('Proj 2018'!J131-AgeAdj!F$31)/AgeAdj!F$32,IF($C131="C",('Proj 2018'!J131-AgeAdj!F$35)/AgeAdj!F$36,"BAD")))))</f>
        <v>-0.8440083338235348</v>
      </c>
      <c r="K131" s="10">
        <f>IF($C131="PG",('Proj 2018'!K131-AgeAdj!G$19)/AgeAdj!G$20,IF($C131="SG",('Proj 2018'!K131-AgeAdj!G$23)/AgeAdj!G$24,IF($C131="SF",('Proj 2018'!K131-AgeAdj!G$27)/AgeAdj!G$28,IF($C131="PF",('Proj 2018'!K131-AgeAdj!G$31)/AgeAdj!G$32,IF($C131="C",('Proj 2018'!K131-AgeAdj!G$35)/AgeAdj!G$36,"BAD")))))</f>
        <v>-0.90304433331331069</v>
      </c>
      <c r="L131" s="17">
        <f>IF($C131="PG",('Proj 2018'!L131-AgeAdj!H$19)/AgeAdj!H$20,IF($C131="SG",('Proj 2018'!L131-AgeAdj!H$23)/AgeAdj!H$24,IF($C131="SF",('Proj 2018'!L131-AgeAdj!H$27)/AgeAdj!H$28,IF($C131="PF",('Proj 2018'!L131-AgeAdj!H$31)/AgeAdj!H$32,IF($C131="C",('Proj 2018'!L131-AgeAdj!H$35)/AgeAdj!H$36,"BAD")))))</f>
        <v>0.45317426888250395</v>
      </c>
      <c r="M131" s="10">
        <f>IF($C131="PG",('Proj 2018'!M131-AgeAdj!I$19)/AgeAdj!I$20,IF($C131="SG",('Proj 2018'!M131-AgeAdj!I$23)/AgeAdj!I$24,IF($C131="SF",('Proj 2018'!M131-AgeAdj!I$27)/AgeAdj!I$28,IF($C131="PF",('Proj 2018'!M131-AgeAdj!I$31)/AgeAdj!I$32,IF($C131="C",('Proj 2018'!M131-AgeAdj!I$35)/AgeAdj!I$36,"BAD")))))</f>
        <v>-1.3831843111902922</v>
      </c>
      <c r="N131" s="10">
        <f>IF($C131="PG",('Proj 2018'!N131-AgeAdj!J$19)/AgeAdj!J$20,IF($C131="SG",('Proj 2018'!N131-AgeAdj!J$23)/AgeAdj!J$24,IF($C131="SF",('Proj 2018'!N131-AgeAdj!J$27)/AgeAdj!J$28,IF($C131="PF",('Proj 2018'!N131-AgeAdj!J$31)/AgeAdj!J$32,IF($C131="C",('Proj 2018'!N131-AgeAdj!J$35)/AgeAdj!J$36,"BAD")))))</f>
        <v>-0.84925853055674172</v>
      </c>
      <c r="O131" s="10">
        <f>IF($C131="PG",('Proj 2018'!O131-AgeAdj!K$19)/AgeAdj!K$20,IF($C131="SG",('Proj 2018'!O131-AgeAdj!K$23)/AgeAdj!K$24,IF($C131="SF",('Proj 2018'!O131-AgeAdj!K$27)/AgeAdj!K$28,IF($C131="PF",('Proj 2018'!O131-AgeAdj!K$31)/AgeAdj!K$32,IF($C131="C",('Proj 2018'!O131-AgeAdj!K$35)/AgeAdj!K$36,"BAD")))))</f>
        <v>-1.2375151964174975</v>
      </c>
      <c r="P131" s="10">
        <f>IF($C131="PG",('Proj 2018'!P131-AgeAdj!L$19)/AgeAdj!L$20,IF($C131="SG",('Proj 2018'!P131-AgeAdj!L$23)/AgeAdj!L$24,IF($C131="SF",('Proj 2018'!P131-AgeAdj!L$27)/AgeAdj!L$28,IF($C131="PF",('Proj 2018'!P131-AgeAdj!L$31)/AgeAdj!L$32,IF($C131="C",('Proj 2018'!P131-AgeAdj!L$35)/AgeAdj!L$36,"BAD")))))</f>
        <v>-0.80239952959537653</v>
      </c>
      <c r="Q131" s="10">
        <f>-IF($C131="PG",('Proj 2018'!Q131-AgeAdj!M$19)/AgeAdj!M$20,IF($C131="SG",('Proj 2018'!Q131-AgeAdj!M$23)/AgeAdj!M$24,IF($C131="SF",('Proj 2018'!Q131-AgeAdj!M$27)/AgeAdj!M$28,IF($C131="PF",('Proj 2018'!Q131-AgeAdj!M$31)/AgeAdj!M$32,IF($C131="C",('Proj 2018'!Q131-AgeAdj!M$35)/AgeAdj!M$36,"BAD")))))</f>
        <v>0.80197640338066467</v>
      </c>
      <c r="R131" s="10">
        <f>IF($C131="PG",('Proj 2018'!R131-AgeAdj!N$19)/AgeAdj!N$20,IF($C131="SG",('Proj 2018'!R131-AgeAdj!N$23)/AgeAdj!N$24,IF($C131="SF",('Proj 2018'!R131-AgeAdj!N$27)/AgeAdj!N$28,IF($C131="PF",('Proj 2018'!R131-AgeAdj!N$31)/AgeAdj!N$32,IF($C131="C",('Proj 2018'!R131-AgeAdj!N$35)/AgeAdj!N$36,"BAD")))))</f>
        <v>-1.1269617207805929</v>
      </c>
      <c r="S131" s="10">
        <f t="shared" si="6"/>
        <v>-7.2590897765399385</v>
      </c>
      <c r="U131" s="10">
        <f>3*'Proj 2018'!$K131/(819)</f>
        <v>0.12063492063492061</v>
      </c>
      <c r="V131" s="10">
        <f t="shared" ref="V131:V194" si="7">U131*L131</f>
        <v>5.4668641960429039E-2</v>
      </c>
      <c r="W131" s="10">
        <f>(2*'Proj 36 2018'!G131)/24.9</f>
        <v>0.99598393574297195</v>
      </c>
      <c r="X131" s="10">
        <f t="shared" ref="X131:X194" si="8">W131*H131</f>
        <v>-1.7731847644728642</v>
      </c>
    </row>
    <row r="132" spans="1:24" x14ac:dyDescent="0.25">
      <c r="A132" s="13" t="s">
        <v>951</v>
      </c>
      <c r="B132" s="13" t="s">
        <v>236</v>
      </c>
      <c r="C132" s="13" t="s">
        <v>31</v>
      </c>
      <c r="D132" s="3">
        <f>VLOOKUP(B132, Table1[[Player]:['#NAME?]], 3, FALSE)+1</f>
        <v>24</v>
      </c>
      <c r="F132" s="10">
        <f>IF($C132="PG",('Proj 2018'!F132-AgeAdj!B$19)/AgeAdj!B$20,IF($C132="SG",('Proj 2018'!F132-AgeAdj!B$23)/AgeAdj!B$24,IF($C132="SF",('Proj 2018'!F132-AgeAdj!B$27)/AgeAdj!B$28,IF($C132="PF",('Proj 2018'!F132-AgeAdj!B$31)/AgeAdj!B$32,IF($C132="C",('Proj 2018'!F132-AgeAdj!B$35)/AgeAdj!B$36,"BAD")))))</f>
        <v>0.58159647623009048</v>
      </c>
      <c r="G132" s="10">
        <f>IF($C132="PG",('Proj 2018'!G132-AgeAdj!C$19)/AgeAdj!C$20,IF($C132="SG",('Proj 2018'!G132-AgeAdj!C$23)/AgeAdj!C$24,IF($C132="SF",('Proj 2018'!G132-AgeAdj!C$27)/AgeAdj!C$28,IF($C132="PF",('Proj 2018'!G132-AgeAdj!C$31)/AgeAdj!C$32,IF($C132="C",('Proj 2018'!G132-AgeAdj!C$35)/AgeAdj!C$36,"BAD")))))</f>
        <v>0.68048451024592249</v>
      </c>
      <c r="H132" s="10">
        <f>IF($C132="PG",('Proj 2018'!H132-AgeAdj!D$19)/AgeAdj!D$20,IF($C132="SG",('Proj 2018'!H132-AgeAdj!D$23)/AgeAdj!D$24,IF($C132="SF",('Proj 2018'!H132-AgeAdj!D$27)/AgeAdj!D$28,IF($C132="PF",('Proj 2018'!H132-AgeAdj!D$31)/AgeAdj!D$32,IF($C132="C",('Proj 2018'!H132-AgeAdj!D$35)/AgeAdj!D$36,"BAD")))))</f>
        <v>-6.0033535748286883E-2</v>
      </c>
      <c r="I132" s="10">
        <f>IF($C132="PG",('Proj 2018'!I132-AgeAdj!E$19)/AgeAdj!E$20,IF($C132="SG",('Proj 2018'!I132-AgeAdj!E$23)/AgeAdj!E$24,IF($C132="SF",('Proj 2018'!I132-AgeAdj!E$27)/AgeAdj!E$28,IF($C132="PF",('Proj 2018'!I132-AgeAdj!E$31)/AgeAdj!E$32,IF($C132="C",('Proj 2018'!I132-AgeAdj!E$35)/AgeAdj!E$36,"BAD")))))</f>
        <v>1.1929891771305274</v>
      </c>
      <c r="J132" s="10">
        <f>IF($C132="PG",('Proj 2018'!J132-AgeAdj!F$19)/AgeAdj!F$20,IF($C132="SG",('Proj 2018'!J132-AgeAdj!F$23)/AgeAdj!F$24,IF($C132="SF",('Proj 2018'!J132-AgeAdj!F$27)/AgeAdj!F$28,IF($C132="PF",('Proj 2018'!J132-AgeAdj!F$31)/AgeAdj!F$32,IF($C132="C",('Proj 2018'!J132-AgeAdj!F$35)/AgeAdj!F$36,"BAD")))))</f>
        <v>-0.41637519696150249</v>
      </c>
      <c r="K132" s="10">
        <f>IF($C132="PG",('Proj 2018'!K132-AgeAdj!G$19)/AgeAdj!G$20,IF($C132="SG",('Proj 2018'!K132-AgeAdj!G$23)/AgeAdj!G$24,IF($C132="SF",('Proj 2018'!K132-AgeAdj!G$27)/AgeAdj!G$28,IF($C132="PF",('Proj 2018'!K132-AgeAdj!G$31)/AgeAdj!G$32,IF($C132="C",('Proj 2018'!K132-AgeAdj!G$35)/AgeAdj!G$36,"BAD")))))</f>
        <v>-0.47754803521343747</v>
      </c>
      <c r="L132" s="17">
        <f>IF($C132="PG",('Proj 2018'!L132-AgeAdj!H$19)/AgeAdj!H$20,IF($C132="SG",('Proj 2018'!L132-AgeAdj!H$23)/AgeAdj!H$24,IF($C132="SF",('Proj 2018'!L132-AgeAdj!H$27)/AgeAdj!H$28,IF($C132="PF",('Proj 2018'!L132-AgeAdj!H$31)/AgeAdj!H$32,IF($C132="C",('Proj 2018'!L132-AgeAdj!H$35)/AgeAdj!H$36,"BAD")))))</f>
        <v>0.58406993379193439</v>
      </c>
      <c r="M132" s="10">
        <f>IF($C132="PG",('Proj 2018'!M132-AgeAdj!I$19)/AgeAdj!I$20,IF($C132="SG",('Proj 2018'!M132-AgeAdj!I$23)/AgeAdj!I$24,IF($C132="SF",('Proj 2018'!M132-AgeAdj!I$27)/AgeAdj!I$28,IF($C132="PF",('Proj 2018'!M132-AgeAdj!I$31)/AgeAdj!I$32,IF($C132="C",('Proj 2018'!M132-AgeAdj!I$35)/AgeAdj!I$36,"BAD")))))</f>
        <v>1.1273931828222723</v>
      </c>
      <c r="N132" s="10">
        <f>IF($C132="PG",('Proj 2018'!N132-AgeAdj!J$19)/AgeAdj!J$20,IF($C132="SG",('Proj 2018'!N132-AgeAdj!J$23)/AgeAdj!J$24,IF($C132="SF",('Proj 2018'!N132-AgeAdj!J$27)/AgeAdj!J$28,IF($C132="PF",('Proj 2018'!N132-AgeAdj!J$31)/AgeAdj!J$32,IF($C132="C",('Proj 2018'!N132-AgeAdj!J$35)/AgeAdj!J$36,"BAD")))))</f>
        <v>-0.12091107538237718</v>
      </c>
      <c r="O132" s="10">
        <f>IF($C132="PG",('Proj 2018'!O132-AgeAdj!K$19)/AgeAdj!K$20,IF($C132="SG",('Proj 2018'!O132-AgeAdj!K$23)/AgeAdj!K$24,IF($C132="SF",('Proj 2018'!O132-AgeAdj!K$27)/AgeAdj!K$28,IF($C132="PF",('Proj 2018'!O132-AgeAdj!K$31)/AgeAdj!K$32,IF($C132="C",('Proj 2018'!O132-AgeAdj!K$35)/AgeAdj!K$36,"BAD")))))</f>
        <v>-0.52064768187011401</v>
      </c>
      <c r="P132" s="10">
        <f>IF($C132="PG",('Proj 2018'!P132-AgeAdj!L$19)/AgeAdj!L$20,IF($C132="SG",('Proj 2018'!P132-AgeAdj!L$23)/AgeAdj!L$24,IF($C132="SF",('Proj 2018'!P132-AgeAdj!L$27)/AgeAdj!L$28,IF($C132="PF",('Proj 2018'!P132-AgeAdj!L$31)/AgeAdj!L$32,IF($C132="C",('Proj 2018'!P132-AgeAdj!L$35)/AgeAdj!L$36,"BAD")))))</f>
        <v>-0.4991694026403119</v>
      </c>
      <c r="Q132" s="10">
        <f>-IF($C132="PG",('Proj 2018'!Q132-AgeAdj!M$19)/AgeAdj!M$20,IF($C132="SG",('Proj 2018'!Q132-AgeAdj!M$23)/AgeAdj!M$24,IF($C132="SF",('Proj 2018'!Q132-AgeAdj!M$27)/AgeAdj!M$28,IF($C132="PF",('Proj 2018'!Q132-AgeAdj!M$31)/AgeAdj!M$32,IF($C132="C",('Proj 2018'!Q132-AgeAdj!M$35)/AgeAdj!M$36,"BAD")))))</f>
        <v>-0.5883292448736358</v>
      </c>
      <c r="R132" s="10">
        <f>IF($C132="PG",('Proj 2018'!R132-AgeAdj!N$19)/AgeAdj!N$20,IF($C132="SG",('Proj 2018'!R132-AgeAdj!N$23)/AgeAdj!N$24,IF($C132="SF",('Proj 2018'!R132-AgeAdj!N$27)/AgeAdj!N$28,IF($C132="PF",('Proj 2018'!R132-AgeAdj!N$31)/AgeAdj!N$32,IF($C132="C",('Proj 2018'!R132-AgeAdj!N$35)/AgeAdj!N$36,"BAD")))))</f>
        <v>0.49277570367325307</v>
      </c>
      <c r="S132" s="10">
        <f t="shared" si="6"/>
        <v>1.4475870953976797</v>
      </c>
      <c r="U132" s="10">
        <f>3*'Proj 2018'!$K132/(819)</f>
        <v>0.31111111111111112</v>
      </c>
      <c r="V132" s="10">
        <f t="shared" si="7"/>
        <v>0.18171064606860182</v>
      </c>
      <c r="W132" s="10">
        <f>(2*'Proj 36 2018'!G132)/24.9</f>
        <v>1.172690763052209</v>
      </c>
      <c r="X132" s="10">
        <f t="shared" si="8"/>
        <v>-7.0400772845380613E-2</v>
      </c>
    </row>
    <row r="133" spans="1:24" x14ac:dyDescent="0.25">
      <c r="A133" s="14" t="s">
        <v>1026</v>
      </c>
      <c r="B133" s="14" t="s">
        <v>237</v>
      </c>
      <c r="C133" s="14" t="s">
        <v>38</v>
      </c>
      <c r="D133" s="3">
        <f>VLOOKUP(B133, Table1[[Player]:['#NAME?]], 3, FALSE)+1</f>
        <v>35</v>
      </c>
      <c r="F133" s="10">
        <f>IF($C133="PG",('Proj 2018'!F133-AgeAdj!B$19)/AgeAdj!B$20,IF($C133="SG",('Proj 2018'!F133-AgeAdj!B$23)/AgeAdj!B$24,IF($C133="SF",('Proj 2018'!F133-AgeAdj!B$27)/AgeAdj!B$28,IF($C133="PF",('Proj 2018'!F133-AgeAdj!B$31)/AgeAdj!B$32,IF($C133="C",('Proj 2018'!F133-AgeAdj!B$35)/AgeAdj!B$36,"BAD")))))</f>
        <v>-0.19662031185850512</v>
      </c>
      <c r="G133" s="10">
        <f>IF($C133="PG",('Proj 2018'!G133-AgeAdj!C$19)/AgeAdj!C$20,IF($C133="SG",('Proj 2018'!G133-AgeAdj!C$23)/AgeAdj!C$24,IF($C133="SF",('Proj 2018'!G133-AgeAdj!C$27)/AgeAdj!C$28,IF($C133="PF",('Proj 2018'!G133-AgeAdj!C$31)/AgeAdj!C$32,IF($C133="C",('Proj 2018'!G133-AgeAdj!C$35)/AgeAdj!C$36,"BAD")))))</f>
        <v>-0.38795236681854184</v>
      </c>
      <c r="H133" s="10">
        <f>IF($C133="PG",('Proj 2018'!H133-AgeAdj!D$19)/AgeAdj!D$20,IF($C133="SG",('Proj 2018'!H133-AgeAdj!D$23)/AgeAdj!D$24,IF($C133="SF",('Proj 2018'!H133-AgeAdj!D$27)/AgeAdj!D$28,IF($C133="PF",('Proj 2018'!H133-AgeAdj!D$31)/AgeAdj!D$32,IF($C133="C",('Proj 2018'!H133-AgeAdj!D$35)/AgeAdj!D$36,"BAD")))))</f>
        <v>1.2067086096452238</v>
      </c>
      <c r="I133" s="10">
        <f>IF($C133="PG",('Proj 2018'!I133-AgeAdj!E$19)/AgeAdj!E$20,IF($C133="SG",('Proj 2018'!I133-AgeAdj!E$23)/AgeAdj!E$24,IF($C133="SF",('Proj 2018'!I133-AgeAdj!E$27)/AgeAdj!E$28,IF($C133="PF",('Proj 2018'!I133-AgeAdj!E$31)/AgeAdj!E$32,IF($C133="C",('Proj 2018'!I133-AgeAdj!E$35)/AgeAdj!E$36,"BAD")))))</f>
        <v>-0.47843366529685011</v>
      </c>
      <c r="J133" s="10">
        <f>IF($C133="PG",('Proj 2018'!J133-AgeAdj!F$19)/AgeAdj!F$20,IF($C133="SG",('Proj 2018'!J133-AgeAdj!F$23)/AgeAdj!F$24,IF($C133="SF",('Proj 2018'!J133-AgeAdj!F$27)/AgeAdj!F$28,IF($C133="PF",('Proj 2018'!J133-AgeAdj!F$31)/AgeAdj!F$32,IF($C133="C",('Proj 2018'!J133-AgeAdj!F$35)/AgeAdj!F$36,"BAD")))))</f>
        <v>-9.6211852735023223E-2</v>
      </c>
      <c r="K133" s="10">
        <f>IF($C133="PG",('Proj 2018'!K133-AgeAdj!G$19)/AgeAdj!G$20,IF($C133="SG",('Proj 2018'!K133-AgeAdj!G$23)/AgeAdj!G$24,IF($C133="SF",('Proj 2018'!K133-AgeAdj!G$27)/AgeAdj!G$28,IF($C133="PF",('Proj 2018'!K133-AgeAdj!G$31)/AgeAdj!G$32,IF($C133="C",('Proj 2018'!K133-AgeAdj!G$35)/AgeAdj!G$36,"BAD")))))</f>
        <v>8.9342000692648957E-2</v>
      </c>
      <c r="L133" s="17">
        <f>IF($C133="PG",('Proj 2018'!L133-AgeAdj!H$19)/AgeAdj!H$20,IF($C133="SG",('Proj 2018'!L133-AgeAdj!H$23)/AgeAdj!H$24,IF($C133="SF",('Proj 2018'!L133-AgeAdj!H$27)/AgeAdj!H$28,IF($C133="PF",('Proj 2018'!L133-AgeAdj!H$31)/AgeAdj!H$32,IF($C133="C",('Proj 2018'!L133-AgeAdj!H$35)/AgeAdj!H$36,"BAD")))))</f>
        <v>-0.86212599485738917</v>
      </c>
      <c r="M133" s="10">
        <f>IF($C133="PG",('Proj 2018'!M133-AgeAdj!I$19)/AgeAdj!I$20,IF($C133="SG",('Proj 2018'!M133-AgeAdj!I$23)/AgeAdj!I$24,IF($C133="SF",('Proj 2018'!M133-AgeAdj!I$27)/AgeAdj!I$28,IF($C133="PF",('Proj 2018'!M133-AgeAdj!I$31)/AgeAdj!I$32,IF($C133="C",('Proj 2018'!M133-AgeAdj!I$35)/AgeAdj!I$36,"BAD")))))</f>
        <v>-0.6826435765754082</v>
      </c>
      <c r="N133" s="10">
        <f>IF($C133="PG",('Proj 2018'!N133-AgeAdj!J$19)/AgeAdj!J$20,IF($C133="SG",('Proj 2018'!N133-AgeAdj!J$23)/AgeAdj!J$24,IF($C133="SF",('Proj 2018'!N133-AgeAdj!J$27)/AgeAdj!J$28,IF($C133="PF",('Proj 2018'!N133-AgeAdj!J$31)/AgeAdj!J$32,IF($C133="C",('Proj 2018'!N133-AgeAdj!J$35)/AgeAdj!J$36,"BAD")))))</f>
        <v>-0.3490498951499969</v>
      </c>
      <c r="O133" s="10">
        <f>IF($C133="PG",('Proj 2018'!O133-AgeAdj!K$19)/AgeAdj!K$20,IF($C133="SG",('Proj 2018'!O133-AgeAdj!K$23)/AgeAdj!K$24,IF($C133="SF",('Proj 2018'!O133-AgeAdj!K$27)/AgeAdj!K$28,IF($C133="PF",('Proj 2018'!O133-AgeAdj!K$31)/AgeAdj!K$32,IF($C133="C",('Proj 2018'!O133-AgeAdj!K$35)/AgeAdj!K$36,"BAD")))))</f>
        <v>0.49550799087764541</v>
      </c>
      <c r="P133" s="10">
        <f>IF($C133="PG",('Proj 2018'!P133-AgeAdj!L$19)/AgeAdj!L$20,IF($C133="SG",('Proj 2018'!P133-AgeAdj!L$23)/AgeAdj!L$24,IF($C133="SF",('Proj 2018'!P133-AgeAdj!L$27)/AgeAdj!L$28,IF($C133="PF",('Proj 2018'!P133-AgeAdj!L$31)/AgeAdj!L$32,IF($C133="C",('Proj 2018'!P133-AgeAdj!L$35)/AgeAdj!L$36,"BAD")))))</f>
        <v>-0.62957641624068184</v>
      </c>
      <c r="Q133" s="10">
        <f>-IF($C133="PG",('Proj 2018'!Q133-AgeAdj!M$19)/AgeAdj!M$20,IF($C133="SG",('Proj 2018'!Q133-AgeAdj!M$23)/AgeAdj!M$24,IF($C133="SF",('Proj 2018'!Q133-AgeAdj!M$27)/AgeAdj!M$28,IF($C133="PF",('Proj 2018'!Q133-AgeAdj!M$31)/AgeAdj!M$32,IF($C133="C",('Proj 2018'!Q133-AgeAdj!M$35)/AgeAdj!M$36,"BAD")))))</f>
        <v>0.3096151980024836</v>
      </c>
      <c r="R133" s="10">
        <f>IF($C133="PG",('Proj 2018'!R133-AgeAdj!N$19)/AgeAdj!N$20,IF($C133="SG",('Proj 2018'!R133-AgeAdj!N$23)/AgeAdj!N$24,IF($C133="SF",('Proj 2018'!R133-AgeAdj!N$27)/AgeAdj!N$28,IF($C133="PF",('Proj 2018'!R133-AgeAdj!N$31)/AgeAdj!N$32,IF($C133="C",('Proj 2018'!R133-AgeAdj!N$35)/AgeAdj!N$36,"BAD")))))</f>
        <v>-0.21650588237796536</v>
      </c>
      <c r="S133" s="10">
        <f t="shared" si="6"/>
        <v>-1.5281001224298028</v>
      </c>
      <c r="U133" s="10">
        <f>3*'Proj 2018'!$K133/(819)</f>
        <v>0.71078551078551078</v>
      </c>
      <c r="V133" s="10">
        <f t="shared" si="7"/>
        <v>-0.61278666561617601</v>
      </c>
      <c r="W133" s="10">
        <f>(2*'Proj 36 2018'!G133)/24.9</f>
        <v>0.95582329317269088</v>
      </c>
      <c r="X133" s="10">
        <f t="shared" si="8"/>
        <v>1.1534001971709369</v>
      </c>
    </row>
    <row r="134" spans="1:24" x14ac:dyDescent="0.25">
      <c r="A134" s="13" t="s">
        <v>949</v>
      </c>
      <c r="B134" s="13" t="s">
        <v>238</v>
      </c>
      <c r="C134" s="13" t="s">
        <v>73</v>
      </c>
      <c r="D134" s="3">
        <f>VLOOKUP(B134, Table1[[Player]:['#NAME?]], 3, FALSE)+1</f>
        <v>31</v>
      </c>
      <c r="F134" s="10">
        <f>IF($C134="PG",('Proj 2018'!F134-AgeAdj!B$19)/AgeAdj!B$20,IF($C134="SG",('Proj 2018'!F134-AgeAdj!B$23)/AgeAdj!B$24,IF($C134="SF",('Proj 2018'!F134-AgeAdj!B$27)/AgeAdj!B$28,IF($C134="PF",('Proj 2018'!F134-AgeAdj!B$31)/AgeAdj!B$32,IF($C134="C",('Proj 2018'!F134-AgeAdj!B$35)/AgeAdj!B$36,"BAD")))))</f>
        <v>0.40085863655260334</v>
      </c>
      <c r="G134" s="10">
        <f>IF($C134="PG",('Proj 2018'!G134-AgeAdj!C$19)/AgeAdj!C$20,IF($C134="SG",('Proj 2018'!G134-AgeAdj!C$23)/AgeAdj!C$24,IF($C134="SF",('Proj 2018'!G134-AgeAdj!C$27)/AgeAdj!C$28,IF($C134="PF",('Proj 2018'!G134-AgeAdj!C$31)/AgeAdj!C$32,IF($C134="C",('Proj 2018'!G134-AgeAdj!C$35)/AgeAdj!C$36,"BAD")))))</f>
        <v>0.25596975653684284</v>
      </c>
      <c r="H134" s="10">
        <f>IF($C134="PG",('Proj 2018'!H134-AgeAdj!D$19)/AgeAdj!D$20,IF($C134="SG",('Proj 2018'!H134-AgeAdj!D$23)/AgeAdj!D$24,IF($C134="SF",('Proj 2018'!H134-AgeAdj!D$27)/AgeAdj!D$28,IF($C134="PF",('Proj 2018'!H134-AgeAdj!D$31)/AgeAdj!D$32,IF($C134="C",('Proj 2018'!H134-AgeAdj!D$35)/AgeAdj!D$36,"BAD")))))</f>
        <v>1.2036442559725182</v>
      </c>
      <c r="I134" s="10">
        <f>IF($C134="PG",('Proj 2018'!I134-AgeAdj!E$19)/AgeAdj!E$20,IF($C134="SG",('Proj 2018'!I134-AgeAdj!E$23)/AgeAdj!E$24,IF($C134="SF",('Proj 2018'!I134-AgeAdj!E$27)/AgeAdj!E$28,IF($C134="PF",('Proj 2018'!I134-AgeAdj!E$31)/AgeAdj!E$32,IF($C134="C",('Proj 2018'!I134-AgeAdj!E$35)/AgeAdj!E$36,"BAD")))))</f>
        <v>0.54684140842672424</v>
      </c>
      <c r="J134" s="10">
        <f>IF($C134="PG",('Proj 2018'!J134-AgeAdj!F$19)/AgeAdj!F$20,IF($C134="SG",('Proj 2018'!J134-AgeAdj!F$23)/AgeAdj!F$24,IF($C134="SF",('Proj 2018'!J134-AgeAdj!F$27)/AgeAdj!F$28,IF($C134="PF",('Proj 2018'!J134-AgeAdj!F$31)/AgeAdj!F$32,IF($C134="C",('Proj 2018'!J134-AgeAdj!F$35)/AgeAdj!F$36,"BAD")))))</f>
        <v>0.27013294109927216</v>
      </c>
      <c r="K134" s="10">
        <f>IF($C134="PG",('Proj 2018'!K134-AgeAdj!G$19)/AgeAdj!G$20,IF($C134="SG",('Proj 2018'!K134-AgeAdj!G$23)/AgeAdj!G$24,IF($C134="SF",('Proj 2018'!K134-AgeAdj!G$27)/AgeAdj!G$28,IF($C134="PF",('Proj 2018'!K134-AgeAdj!G$31)/AgeAdj!G$32,IF($C134="C",('Proj 2018'!K134-AgeAdj!G$35)/AgeAdj!G$36,"BAD")))))</f>
        <v>0.32357942123465694</v>
      </c>
      <c r="L134" s="17">
        <f>IF($C134="PG",('Proj 2018'!L134-AgeAdj!H$19)/AgeAdj!H$20,IF($C134="SG",('Proj 2018'!L134-AgeAdj!H$23)/AgeAdj!H$24,IF($C134="SF",('Proj 2018'!L134-AgeAdj!H$27)/AgeAdj!H$28,IF($C134="PF",('Proj 2018'!L134-AgeAdj!H$31)/AgeAdj!H$32,IF($C134="C",('Proj 2018'!L134-AgeAdj!H$35)/AgeAdj!H$36,"BAD")))))</f>
        <v>-6.2621195201894631E-2</v>
      </c>
      <c r="M134" s="10">
        <f>IF($C134="PG",('Proj 2018'!M134-AgeAdj!I$19)/AgeAdj!I$20,IF($C134="SG",('Proj 2018'!M134-AgeAdj!I$23)/AgeAdj!I$24,IF($C134="SF",('Proj 2018'!M134-AgeAdj!I$27)/AgeAdj!I$28,IF($C134="PF",('Proj 2018'!M134-AgeAdj!I$31)/AgeAdj!I$32,IF($C134="C",('Proj 2018'!M134-AgeAdj!I$35)/AgeAdj!I$36,"BAD")))))</f>
        <v>3.7379490043783464E-2</v>
      </c>
      <c r="N134" s="10">
        <f>IF($C134="PG",('Proj 2018'!N134-AgeAdj!J$19)/AgeAdj!J$20,IF($C134="SG",('Proj 2018'!N134-AgeAdj!J$23)/AgeAdj!J$24,IF($C134="SF",('Proj 2018'!N134-AgeAdj!J$27)/AgeAdj!J$28,IF($C134="PF",('Proj 2018'!N134-AgeAdj!J$31)/AgeAdj!J$32,IF($C134="C",('Proj 2018'!N134-AgeAdj!J$35)/AgeAdj!J$36,"BAD")))))</f>
        <v>-0.24275503402455148</v>
      </c>
      <c r="O134" s="10">
        <f>IF($C134="PG",('Proj 2018'!O134-AgeAdj!K$19)/AgeAdj!K$20,IF($C134="SG",('Proj 2018'!O134-AgeAdj!K$23)/AgeAdj!K$24,IF($C134="SF",('Proj 2018'!O134-AgeAdj!K$27)/AgeAdj!K$28,IF($C134="PF",('Proj 2018'!O134-AgeAdj!K$31)/AgeAdj!K$32,IF($C134="C",('Proj 2018'!O134-AgeAdj!K$35)/AgeAdj!K$36,"BAD")))))</f>
        <v>-2.3015398601711869E-3</v>
      </c>
      <c r="P134" s="10">
        <f>IF($C134="PG",('Proj 2018'!P134-AgeAdj!L$19)/AgeAdj!L$20,IF($C134="SG",('Proj 2018'!P134-AgeAdj!L$23)/AgeAdj!L$24,IF($C134="SF",('Proj 2018'!P134-AgeAdj!L$27)/AgeAdj!L$28,IF($C134="PF",('Proj 2018'!P134-AgeAdj!L$31)/AgeAdj!L$32,IF($C134="C",('Proj 2018'!P134-AgeAdj!L$35)/AgeAdj!L$36,"BAD")))))</f>
        <v>0.13264752829375201</v>
      </c>
      <c r="Q134" s="10">
        <f>-IF($C134="PG",('Proj 2018'!Q134-AgeAdj!M$19)/AgeAdj!M$20,IF($C134="SG",('Proj 2018'!Q134-AgeAdj!M$23)/AgeAdj!M$24,IF($C134="SF",('Proj 2018'!Q134-AgeAdj!M$27)/AgeAdj!M$28,IF($C134="PF",('Proj 2018'!Q134-AgeAdj!M$31)/AgeAdj!M$32,IF($C134="C",('Proj 2018'!Q134-AgeAdj!M$35)/AgeAdj!M$36,"BAD")))))</f>
        <v>0.23989292062400838</v>
      </c>
      <c r="R134" s="10">
        <f>IF($C134="PG",('Proj 2018'!R134-AgeAdj!N$19)/AgeAdj!N$20,IF($C134="SG",('Proj 2018'!R134-AgeAdj!N$23)/AgeAdj!N$24,IF($C134="SF",('Proj 2018'!R134-AgeAdj!N$27)/AgeAdj!N$28,IF($C134="PF",('Proj 2018'!R134-AgeAdj!N$31)/AgeAdj!N$32,IF($C134="C",('Proj 2018'!R134-AgeAdj!N$35)/AgeAdj!N$36,"BAD")))))</f>
        <v>0.40242374199374326</v>
      </c>
      <c r="S134" s="10">
        <f t="shared" si="6"/>
        <v>1.9744146347683504</v>
      </c>
      <c r="U134" s="10">
        <f>3*'Proj 2018'!$K134/(819)</f>
        <v>0.96886446886446886</v>
      </c>
      <c r="V134" s="10">
        <f t="shared" si="7"/>
        <v>-6.0671451028941864E-2</v>
      </c>
      <c r="W134" s="10">
        <f>(2*'Proj 36 2018'!G134)/24.9</f>
        <v>1.1325301204819278</v>
      </c>
      <c r="X134" s="10">
        <f t="shared" si="8"/>
        <v>1.3631633742339364</v>
      </c>
    </row>
    <row r="135" spans="1:24" x14ac:dyDescent="0.25">
      <c r="A135" s="14" t="s">
        <v>851</v>
      </c>
      <c r="B135" s="14" t="s">
        <v>240</v>
      </c>
      <c r="C135" s="14" t="s">
        <v>52</v>
      </c>
      <c r="D135" s="3">
        <f>VLOOKUP(B135, Table1[[Player]:['#NAME?]], 3, FALSE)+1</f>
        <v>26</v>
      </c>
      <c r="F135" s="10">
        <f>IF($C135="PG",('Proj 2018'!F135-AgeAdj!B$19)/AgeAdj!B$20,IF($C135="SG",('Proj 2018'!F135-AgeAdj!B$23)/AgeAdj!B$24,IF($C135="SF",('Proj 2018'!F135-AgeAdj!B$27)/AgeAdj!B$28,IF($C135="PF",('Proj 2018'!F135-AgeAdj!B$31)/AgeAdj!B$32,IF($C135="C",('Proj 2018'!F135-AgeAdj!B$35)/AgeAdj!B$36,"BAD")))))</f>
        <v>-1.3662052168037304</v>
      </c>
      <c r="G135" s="10">
        <f>IF($C135="PG",('Proj 2018'!G135-AgeAdj!C$19)/AgeAdj!C$20,IF($C135="SG",('Proj 2018'!G135-AgeAdj!C$23)/AgeAdj!C$24,IF($C135="SF",('Proj 2018'!G135-AgeAdj!C$27)/AgeAdj!C$28,IF($C135="PF",('Proj 2018'!G135-AgeAdj!C$31)/AgeAdj!C$32,IF($C135="C",('Proj 2018'!G135-AgeAdj!C$35)/AgeAdj!C$36,"BAD")))))</f>
        <v>-1.4536722684372034</v>
      </c>
      <c r="H135" s="10">
        <f>IF($C135="PG",('Proj 2018'!H135-AgeAdj!D$19)/AgeAdj!D$20,IF($C135="SG",('Proj 2018'!H135-AgeAdj!D$23)/AgeAdj!D$24,IF($C135="SF",('Proj 2018'!H135-AgeAdj!D$27)/AgeAdj!D$28,IF($C135="PF",('Proj 2018'!H135-AgeAdj!D$31)/AgeAdj!D$32,IF($C135="C",('Proj 2018'!H135-AgeAdj!D$35)/AgeAdj!D$36,"BAD")))))</f>
        <v>-1.1940837242928597</v>
      </c>
      <c r="I135" s="10">
        <f>IF($C135="PG",('Proj 2018'!I135-AgeAdj!E$19)/AgeAdj!E$20,IF($C135="SG",('Proj 2018'!I135-AgeAdj!E$23)/AgeAdj!E$24,IF($C135="SF",('Proj 2018'!I135-AgeAdj!E$27)/AgeAdj!E$28,IF($C135="PF",('Proj 2018'!I135-AgeAdj!E$31)/AgeAdj!E$32,IF($C135="C",('Proj 2018'!I135-AgeAdj!E$35)/AgeAdj!E$36,"BAD")))))</f>
        <v>-1.1273249725988563</v>
      </c>
      <c r="J135" s="10">
        <f>IF($C135="PG",('Proj 2018'!J135-AgeAdj!F$19)/AgeAdj!F$20,IF($C135="SG",('Proj 2018'!J135-AgeAdj!F$23)/AgeAdj!F$24,IF($C135="SF",('Proj 2018'!J135-AgeAdj!F$27)/AgeAdj!F$28,IF($C135="PF",('Proj 2018'!J135-AgeAdj!F$31)/AgeAdj!F$32,IF($C135="C",('Proj 2018'!J135-AgeAdj!F$35)/AgeAdj!F$36,"BAD")))))</f>
        <v>-0.86499928996111708</v>
      </c>
      <c r="K135" s="10">
        <f>IF($C135="PG",('Proj 2018'!K135-AgeAdj!G$19)/AgeAdj!G$20,IF($C135="SG",('Proj 2018'!K135-AgeAdj!G$23)/AgeAdj!G$24,IF($C135="SF",('Proj 2018'!K135-AgeAdj!G$27)/AgeAdj!G$28,IF($C135="PF",('Proj 2018'!K135-AgeAdj!G$31)/AgeAdj!G$32,IF($C135="C",('Proj 2018'!K135-AgeAdj!G$35)/AgeAdj!G$36,"BAD")))))</f>
        <v>-0.93756071181261658</v>
      </c>
      <c r="L135" s="17">
        <f>IF($C135="PG",('Proj 2018'!L135-AgeAdj!H$19)/AgeAdj!H$20,IF($C135="SG",('Proj 2018'!L135-AgeAdj!H$23)/AgeAdj!H$24,IF($C135="SF",('Proj 2018'!L135-AgeAdj!H$27)/AgeAdj!H$28,IF($C135="PF",('Proj 2018'!L135-AgeAdj!H$31)/AgeAdj!H$32,IF($C135="C",('Proj 2018'!L135-AgeAdj!H$35)/AgeAdj!H$36,"BAD")))))</f>
        <v>0.5065952472600207</v>
      </c>
      <c r="M135" s="10">
        <f>IF($C135="PG",('Proj 2018'!M135-AgeAdj!I$19)/AgeAdj!I$20,IF($C135="SG",('Proj 2018'!M135-AgeAdj!I$23)/AgeAdj!I$24,IF($C135="SF",('Proj 2018'!M135-AgeAdj!I$27)/AgeAdj!I$28,IF($C135="PF",('Proj 2018'!M135-AgeAdj!I$31)/AgeAdj!I$32,IF($C135="C",('Proj 2018'!M135-AgeAdj!I$35)/AgeAdj!I$36,"BAD")))))</f>
        <v>-1.5681845702501811</v>
      </c>
      <c r="N135" s="10">
        <f>IF($C135="PG",('Proj 2018'!N135-AgeAdj!J$19)/AgeAdj!J$20,IF($C135="SG",('Proj 2018'!N135-AgeAdj!J$23)/AgeAdj!J$24,IF($C135="SF",('Proj 2018'!N135-AgeAdj!J$27)/AgeAdj!J$28,IF($C135="PF",('Proj 2018'!N135-AgeAdj!J$31)/AgeAdj!J$32,IF($C135="C",('Proj 2018'!N135-AgeAdj!J$35)/AgeAdj!J$36,"BAD")))))</f>
        <v>-0.93292090781810866</v>
      </c>
      <c r="O135" s="10">
        <f>IF($C135="PG",('Proj 2018'!O135-AgeAdj!K$19)/AgeAdj!K$20,IF($C135="SG",('Proj 2018'!O135-AgeAdj!K$23)/AgeAdj!K$24,IF($C135="SF",('Proj 2018'!O135-AgeAdj!K$27)/AgeAdj!K$28,IF($C135="PF",('Proj 2018'!O135-AgeAdj!K$31)/AgeAdj!K$32,IF($C135="C",('Proj 2018'!O135-AgeAdj!K$35)/AgeAdj!K$36,"BAD")))))</f>
        <v>-1.3223686342692234</v>
      </c>
      <c r="P135" s="10">
        <f>IF($C135="PG",('Proj 2018'!P135-AgeAdj!L$19)/AgeAdj!L$20,IF($C135="SG",('Proj 2018'!P135-AgeAdj!L$23)/AgeAdj!L$24,IF($C135="SF",('Proj 2018'!P135-AgeAdj!L$27)/AgeAdj!L$28,IF($C135="PF",('Proj 2018'!P135-AgeAdj!L$31)/AgeAdj!L$32,IF($C135="C",('Proj 2018'!P135-AgeAdj!L$35)/AgeAdj!L$36,"BAD")))))</f>
        <v>-0.92256146071963185</v>
      </c>
      <c r="Q135" s="10">
        <f>-IF($C135="PG",('Proj 2018'!Q135-AgeAdj!M$19)/AgeAdj!M$20,IF($C135="SG",('Proj 2018'!Q135-AgeAdj!M$23)/AgeAdj!M$24,IF($C135="SF",('Proj 2018'!Q135-AgeAdj!M$27)/AgeAdj!M$28,IF($C135="PF",('Proj 2018'!Q135-AgeAdj!M$31)/AgeAdj!M$32,IF($C135="C",('Proj 2018'!Q135-AgeAdj!M$35)/AgeAdj!M$36,"BAD")))))</f>
        <v>1.1591171825580753</v>
      </c>
      <c r="R135" s="10">
        <f>IF($C135="PG",('Proj 2018'!R135-AgeAdj!N$19)/AgeAdj!N$20,IF($C135="SG",('Proj 2018'!R135-AgeAdj!N$23)/AgeAdj!N$24,IF($C135="SF",('Proj 2018'!R135-AgeAdj!N$27)/AgeAdj!N$28,IF($C135="PF",('Proj 2018'!R135-AgeAdj!N$31)/AgeAdj!N$32,IF($C135="C",('Proj 2018'!R135-AgeAdj!N$35)/AgeAdj!N$36,"BAD")))))</f>
        <v>-1.2951200376805845</v>
      </c>
      <c r="S135" s="10">
        <f t="shared" si="6"/>
        <v>-7.5487241294198411</v>
      </c>
      <c r="U135" s="10">
        <f>3*'Proj 2018'!$K135/(819)</f>
        <v>0.1014957264957265</v>
      </c>
      <c r="V135" s="10">
        <f t="shared" si="7"/>
        <v>5.1417252659937997E-2</v>
      </c>
      <c r="W135" s="10">
        <f>(2*'Proj 36 2018'!G135)/24.9</f>
        <v>0.57831325301204828</v>
      </c>
      <c r="X135" s="10">
        <f t="shared" si="8"/>
        <v>-0.69055444296454549</v>
      </c>
    </row>
    <row r="136" spans="1:24" x14ac:dyDescent="0.25">
      <c r="A136" s="13" t="s">
        <v>849</v>
      </c>
      <c r="B136" s="13" t="s">
        <v>242</v>
      </c>
      <c r="C136" s="13" t="s">
        <v>73</v>
      </c>
      <c r="D136" s="3">
        <f>VLOOKUP(B136, Table1[[Player]:['#NAME?]], 3, FALSE)+1</f>
        <v>27</v>
      </c>
      <c r="F136" s="10">
        <f>IF($C136="PG",('Proj 2018'!F136-AgeAdj!B$19)/AgeAdj!B$20,IF($C136="SG",('Proj 2018'!F136-AgeAdj!B$23)/AgeAdj!B$24,IF($C136="SF",('Proj 2018'!F136-AgeAdj!B$27)/AgeAdj!B$28,IF($C136="PF",('Proj 2018'!F136-AgeAdj!B$31)/AgeAdj!B$32,IF($C136="C",('Proj 2018'!F136-AgeAdj!B$35)/AgeAdj!B$36,"BAD")))))</f>
        <v>0.6322288980627625</v>
      </c>
      <c r="G136" s="10">
        <f>IF($C136="PG",('Proj 2018'!G136-AgeAdj!C$19)/AgeAdj!C$20,IF($C136="SG",('Proj 2018'!G136-AgeAdj!C$23)/AgeAdj!C$24,IF($C136="SF",('Proj 2018'!G136-AgeAdj!C$27)/AgeAdj!C$28,IF($C136="PF",('Proj 2018'!G136-AgeAdj!C$31)/AgeAdj!C$32,IF($C136="C",('Proj 2018'!G136-AgeAdj!C$35)/AgeAdj!C$36,"BAD")))))</f>
        <v>0.57533176308310596</v>
      </c>
      <c r="H136" s="10">
        <f>IF($C136="PG",('Proj 2018'!H136-AgeAdj!D$19)/AgeAdj!D$20,IF($C136="SG",('Proj 2018'!H136-AgeAdj!D$23)/AgeAdj!D$24,IF($C136="SF",('Proj 2018'!H136-AgeAdj!D$27)/AgeAdj!D$28,IF($C136="PF",('Proj 2018'!H136-AgeAdj!D$31)/AgeAdj!D$32,IF($C136="C",('Proj 2018'!H136-AgeAdj!D$35)/AgeAdj!D$36,"BAD")))))</f>
        <v>0.61086528543158114</v>
      </c>
      <c r="I136" s="10">
        <f>IF($C136="PG",('Proj 2018'!I136-AgeAdj!E$19)/AgeAdj!E$20,IF($C136="SG",('Proj 2018'!I136-AgeAdj!E$23)/AgeAdj!E$24,IF($C136="SF",('Proj 2018'!I136-AgeAdj!E$27)/AgeAdj!E$28,IF($C136="PF",('Proj 2018'!I136-AgeAdj!E$31)/AgeAdj!E$32,IF($C136="C",('Proj 2018'!I136-AgeAdj!E$35)/AgeAdj!E$36,"BAD")))))</f>
        <v>0.20315164056636445</v>
      </c>
      <c r="J136" s="10">
        <f>IF($C136="PG",('Proj 2018'!J136-AgeAdj!F$19)/AgeAdj!F$20,IF($C136="SG",('Proj 2018'!J136-AgeAdj!F$23)/AgeAdj!F$24,IF($C136="SF",('Proj 2018'!J136-AgeAdj!F$27)/AgeAdj!F$28,IF($C136="PF",('Proj 2018'!J136-AgeAdj!F$31)/AgeAdj!F$32,IF($C136="C",('Proj 2018'!J136-AgeAdj!F$35)/AgeAdj!F$36,"BAD")))))</f>
        <v>-0.2802721403197404</v>
      </c>
      <c r="K136" s="10">
        <f>IF($C136="PG",('Proj 2018'!K136-AgeAdj!G$19)/AgeAdj!G$20,IF($C136="SG",('Proj 2018'!K136-AgeAdj!G$23)/AgeAdj!G$24,IF($C136="SF",('Proj 2018'!K136-AgeAdj!G$27)/AgeAdj!G$28,IF($C136="PF",('Proj 2018'!K136-AgeAdj!G$31)/AgeAdj!G$32,IF($C136="C",('Proj 2018'!K136-AgeAdj!G$35)/AgeAdj!G$36,"BAD")))))</f>
        <v>-0.15265000587711947</v>
      </c>
      <c r="L136" s="17">
        <f>IF($C136="PG",('Proj 2018'!L136-AgeAdj!H$19)/AgeAdj!H$20,IF($C136="SG",('Proj 2018'!L136-AgeAdj!H$23)/AgeAdj!H$24,IF($C136="SF",('Proj 2018'!L136-AgeAdj!H$27)/AgeAdj!H$28,IF($C136="PF",('Proj 2018'!L136-AgeAdj!H$31)/AgeAdj!H$32,IF($C136="C",('Proj 2018'!L136-AgeAdj!H$35)/AgeAdj!H$36,"BAD")))))</f>
        <v>-1.4120315844915534</v>
      </c>
      <c r="M136" s="10">
        <f>IF($C136="PG",('Proj 2018'!M136-AgeAdj!I$19)/AgeAdj!I$20,IF($C136="SG",('Proj 2018'!M136-AgeAdj!I$23)/AgeAdj!I$24,IF($C136="SF",('Proj 2018'!M136-AgeAdj!I$27)/AgeAdj!I$28,IF($C136="PF",('Proj 2018'!M136-AgeAdj!I$31)/AgeAdj!I$32,IF($C136="C",('Proj 2018'!M136-AgeAdj!I$35)/AgeAdj!I$36,"BAD")))))</f>
        <v>0.41648075077594487</v>
      </c>
      <c r="N136" s="10">
        <f>IF($C136="PG",('Proj 2018'!N136-AgeAdj!J$19)/AgeAdj!J$20,IF($C136="SG",('Proj 2018'!N136-AgeAdj!J$23)/AgeAdj!J$24,IF($C136="SF",('Proj 2018'!N136-AgeAdj!J$27)/AgeAdj!J$28,IF($C136="PF",('Proj 2018'!N136-AgeAdj!J$31)/AgeAdj!J$32,IF($C136="C",('Proj 2018'!N136-AgeAdj!J$35)/AgeAdj!J$36,"BAD")))))</f>
        <v>0.9583867080592029</v>
      </c>
      <c r="O136" s="10">
        <f>IF($C136="PG",('Proj 2018'!O136-AgeAdj!K$19)/AgeAdj!K$20,IF($C136="SG",('Proj 2018'!O136-AgeAdj!K$23)/AgeAdj!K$24,IF($C136="SF",('Proj 2018'!O136-AgeAdj!K$27)/AgeAdj!K$28,IF($C136="PF",('Proj 2018'!O136-AgeAdj!K$31)/AgeAdj!K$32,IF($C136="C",('Proj 2018'!O136-AgeAdj!K$35)/AgeAdj!K$36,"BAD")))))</f>
        <v>0.94908674173590146</v>
      </c>
      <c r="P136" s="10">
        <f>IF($C136="PG",('Proj 2018'!P136-AgeAdj!L$19)/AgeAdj!L$20,IF($C136="SG",('Proj 2018'!P136-AgeAdj!L$23)/AgeAdj!L$24,IF($C136="SF",('Proj 2018'!P136-AgeAdj!L$27)/AgeAdj!L$28,IF($C136="PF",('Proj 2018'!P136-AgeAdj!L$31)/AgeAdj!L$32,IF($C136="C",('Proj 2018'!P136-AgeAdj!L$35)/AgeAdj!L$36,"BAD")))))</f>
        <v>2.2302446354320296</v>
      </c>
      <c r="Q136" s="10">
        <f>-IF($C136="PG",('Proj 2018'!Q136-AgeAdj!M$19)/AgeAdj!M$20,IF($C136="SG",('Proj 2018'!Q136-AgeAdj!M$23)/AgeAdj!M$24,IF($C136="SF",('Proj 2018'!Q136-AgeAdj!M$27)/AgeAdj!M$28,IF($C136="PF",('Proj 2018'!Q136-AgeAdj!M$31)/AgeAdj!M$32,IF($C136="C",('Proj 2018'!Q136-AgeAdj!M$35)/AgeAdj!M$36,"BAD")))))</f>
        <v>-0.80514683195680292</v>
      </c>
      <c r="R136" s="10">
        <f>IF($C136="PG",('Proj 2018'!R136-AgeAdj!N$19)/AgeAdj!N$20,IF($C136="SG",('Proj 2018'!R136-AgeAdj!N$23)/AgeAdj!N$24,IF($C136="SF",('Proj 2018'!R136-AgeAdj!N$27)/AgeAdj!N$28,IF($C136="PF",('Proj 2018'!R136-AgeAdj!N$31)/AgeAdj!N$32,IF($C136="C",('Proj 2018'!R136-AgeAdj!N$35)/AgeAdj!N$36,"BAD")))))</f>
        <v>0.3532924042887215</v>
      </c>
      <c r="S136" s="10">
        <f t="shared" si="6"/>
        <v>4.1162537779743689</v>
      </c>
      <c r="U136" s="10">
        <f>3*'Proj 2018'!$K136/(819)</f>
        <v>0.6564102564102563</v>
      </c>
      <c r="V136" s="10">
        <f t="shared" si="7"/>
        <v>-0.92687201443548106</v>
      </c>
      <c r="W136" s="10">
        <f>(2*'Proj 36 2018'!G136)/24.9</f>
        <v>1.1807228915662651</v>
      </c>
      <c r="X136" s="10">
        <f t="shared" si="8"/>
        <v>0.72126262617222836</v>
      </c>
    </row>
    <row r="137" spans="1:24" x14ac:dyDescent="0.25">
      <c r="A137" s="14" t="s">
        <v>654</v>
      </c>
      <c r="B137" s="14" t="s">
        <v>243</v>
      </c>
      <c r="C137" s="14" t="s">
        <v>31</v>
      </c>
      <c r="D137" s="3">
        <f>VLOOKUP(B137, Table1[[Player]:['#NAME?]], 3, FALSE)+1</f>
        <v>28</v>
      </c>
      <c r="F137" s="10">
        <f>IF($C137="PG",('Proj 2018'!F137-AgeAdj!B$19)/AgeAdj!B$20,IF($C137="SG",('Proj 2018'!F137-AgeAdj!B$23)/AgeAdj!B$24,IF($C137="SF",('Proj 2018'!F137-AgeAdj!B$27)/AgeAdj!B$28,IF($C137="PF",('Proj 2018'!F137-AgeAdj!B$31)/AgeAdj!B$32,IF($C137="C",('Proj 2018'!F137-AgeAdj!B$35)/AgeAdj!B$36,"BAD")))))</f>
        <v>-0.11301353983027236</v>
      </c>
      <c r="G137" s="10">
        <f>IF($C137="PG",('Proj 2018'!G137-AgeAdj!C$19)/AgeAdj!C$20,IF($C137="SG",('Proj 2018'!G137-AgeAdj!C$23)/AgeAdj!C$24,IF($C137="SF",('Proj 2018'!G137-AgeAdj!C$27)/AgeAdj!C$28,IF($C137="PF",('Proj 2018'!G137-AgeAdj!C$31)/AgeAdj!C$32,IF($C137="C",('Proj 2018'!G137-AgeAdj!C$35)/AgeAdj!C$36,"BAD")))))</f>
        <v>-0.11176681691334669</v>
      </c>
      <c r="H137" s="10">
        <f>IF($C137="PG",('Proj 2018'!H137-AgeAdj!D$19)/AgeAdj!D$20,IF($C137="SG",('Proj 2018'!H137-AgeAdj!D$23)/AgeAdj!D$24,IF($C137="SF",('Proj 2018'!H137-AgeAdj!D$27)/AgeAdj!D$28,IF($C137="PF",('Proj 2018'!H137-AgeAdj!D$31)/AgeAdj!D$32,IF($C137="C",('Proj 2018'!H137-AgeAdj!D$35)/AgeAdj!D$36,"BAD")))))</f>
        <v>0.15675423223162382</v>
      </c>
      <c r="I137" s="10">
        <f>IF($C137="PG",('Proj 2018'!I137-AgeAdj!E$19)/AgeAdj!E$20,IF($C137="SG",('Proj 2018'!I137-AgeAdj!E$23)/AgeAdj!E$24,IF($C137="SF",('Proj 2018'!I137-AgeAdj!E$27)/AgeAdj!E$28,IF($C137="PF",('Proj 2018'!I137-AgeAdj!E$31)/AgeAdj!E$32,IF($C137="C",('Proj 2018'!I137-AgeAdj!E$35)/AgeAdj!E$36,"BAD")))))</f>
        <v>0.11222622405968354</v>
      </c>
      <c r="J137" s="10">
        <f>IF($C137="PG",('Proj 2018'!J137-AgeAdj!F$19)/AgeAdj!F$20,IF($C137="SG",('Proj 2018'!J137-AgeAdj!F$23)/AgeAdj!F$24,IF($C137="SF",('Proj 2018'!J137-AgeAdj!F$27)/AgeAdj!F$28,IF($C137="PF",('Proj 2018'!J137-AgeAdj!F$31)/AgeAdj!F$32,IF($C137="C",('Proj 2018'!J137-AgeAdj!F$35)/AgeAdj!F$36,"BAD")))))</f>
        <v>-0.41637519696150249</v>
      </c>
      <c r="K137" s="10">
        <f>IF($C137="PG",('Proj 2018'!K137-AgeAdj!G$19)/AgeAdj!G$20,IF($C137="SG",('Proj 2018'!K137-AgeAdj!G$23)/AgeAdj!G$24,IF($C137="SF",('Proj 2018'!K137-AgeAdj!G$27)/AgeAdj!G$28,IF($C137="PF",('Proj 2018'!K137-AgeAdj!G$31)/AgeAdj!G$32,IF($C137="C",('Proj 2018'!K137-AgeAdj!G$35)/AgeAdj!G$36,"BAD")))))</f>
        <v>-0.40357263731683468</v>
      </c>
      <c r="L137" s="17">
        <f>IF($C137="PG",('Proj 2018'!L137-AgeAdj!H$19)/AgeAdj!H$20,IF($C137="SG",('Proj 2018'!L137-AgeAdj!H$23)/AgeAdj!H$24,IF($C137="SF",('Proj 2018'!L137-AgeAdj!H$27)/AgeAdj!H$28,IF($C137="PF",('Proj 2018'!L137-AgeAdj!H$31)/AgeAdj!H$32,IF($C137="C",('Proj 2018'!L137-AgeAdj!H$35)/AgeAdj!H$36,"BAD")))))</f>
        <v>0.33773509530334889</v>
      </c>
      <c r="M137" s="10">
        <f>IF($C137="PG",('Proj 2018'!M137-AgeAdj!I$19)/AgeAdj!I$20,IF($C137="SG",('Proj 2018'!M137-AgeAdj!I$23)/AgeAdj!I$24,IF($C137="SF",('Proj 2018'!M137-AgeAdj!I$27)/AgeAdj!I$28,IF($C137="PF",('Proj 2018'!M137-AgeAdj!I$31)/AgeAdj!I$32,IF($C137="C",('Proj 2018'!M137-AgeAdj!I$35)/AgeAdj!I$36,"BAD")))))</f>
        <v>0.54357524334198193</v>
      </c>
      <c r="N137" s="10">
        <f>IF($C137="PG",('Proj 2018'!N137-AgeAdj!J$19)/AgeAdj!J$20,IF($C137="SG",('Proj 2018'!N137-AgeAdj!J$23)/AgeAdj!J$24,IF($C137="SF",('Proj 2018'!N137-AgeAdj!J$27)/AgeAdj!J$28,IF($C137="PF",('Proj 2018'!N137-AgeAdj!J$31)/AgeAdj!J$32,IF($C137="C",('Proj 2018'!N137-AgeAdj!J$35)/AgeAdj!J$36,"BAD")))))</f>
        <v>-0.41706422683141842</v>
      </c>
      <c r="O137" s="10">
        <f>IF($C137="PG",('Proj 2018'!O137-AgeAdj!K$19)/AgeAdj!K$20,IF($C137="SG",('Proj 2018'!O137-AgeAdj!K$23)/AgeAdj!K$24,IF($C137="SF",('Proj 2018'!O137-AgeAdj!K$27)/AgeAdj!K$28,IF($C137="PF",('Proj 2018'!O137-AgeAdj!K$31)/AgeAdj!K$32,IF($C137="C",('Proj 2018'!O137-AgeAdj!K$35)/AgeAdj!K$36,"BAD")))))</f>
        <v>0.66543384722672716</v>
      </c>
      <c r="P137" s="10">
        <f>IF($C137="PG",('Proj 2018'!P137-AgeAdj!L$19)/AgeAdj!L$20,IF($C137="SG",('Proj 2018'!P137-AgeAdj!L$23)/AgeAdj!L$24,IF($C137="SF",('Proj 2018'!P137-AgeAdj!L$27)/AgeAdj!L$28,IF($C137="PF",('Proj 2018'!P137-AgeAdj!L$31)/AgeAdj!L$32,IF($C137="C",('Proj 2018'!P137-AgeAdj!L$35)/AgeAdj!L$36,"BAD")))))</f>
        <v>1.557083933270333</v>
      </c>
      <c r="Q137" s="10">
        <f>-IF($C137="PG",('Proj 2018'!Q137-AgeAdj!M$19)/AgeAdj!M$20,IF($C137="SG",('Proj 2018'!Q137-AgeAdj!M$23)/AgeAdj!M$24,IF($C137="SF",('Proj 2018'!Q137-AgeAdj!M$27)/AgeAdj!M$28,IF($C137="PF",('Proj 2018'!Q137-AgeAdj!M$31)/AgeAdj!M$32,IF($C137="C",('Proj 2018'!Q137-AgeAdj!M$35)/AgeAdj!M$36,"BAD")))))</f>
        <v>0.30530811083726472</v>
      </c>
      <c r="R137" s="10">
        <f>IF($C137="PG",('Proj 2018'!R137-AgeAdj!N$19)/AgeAdj!N$20,IF($C137="SG",('Proj 2018'!R137-AgeAdj!N$23)/AgeAdj!N$24,IF($C137="SF",('Proj 2018'!R137-AgeAdj!N$27)/AgeAdj!N$28,IF($C137="PF",('Proj 2018'!R137-AgeAdj!N$31)/AgeAdj!N$32,IF($C137="C",('Proj 2018'!R137-AgeAdj!N$35)/AgeAdj!N$36,"BAD")))))</f>
        <v>-0.1503436906709304</v>
      </c>
      <c r="S137" s="10">
        <f t="shared" si="6"/>
        <v>2.6057943778860371</v>
      </c>
      <c r="U137" s="10">
        <f>3*'Proj 2018'!$K137/(819)</f>
        <v>0.3428571428571428</v>
      </c>
      <c r="V137" s="10">
        <f t="shared" si="7"/>
        <v>0.11579488981829103</v>
      </c>
      <c r="W137" s="10">
        <f>(2*'Proj 36 2018'!G137)/24.9</f>
        <v>0.94779116465863467</v>
      </c>
      <c r="X137" s="10">
        <f t="shared" si="8"/>
        <v>0.14857027633198083</v>
      </c>
    </row>
    <row r="138" spans="1:24" x14ac:dyDescent="0.25">
      <c r="A138" s="13" t="s">
        <v>607</v>
      </c>
      <c r="B138" s="13" t="s">
        <v>244</v>
      </c>
      <c r="C138" s="13" t="s">
        <v>52</v>
      </c>
      <c r="D138" s="3">
        <f>VLOOKUP(B138, Table1[[Player]:['#NAME?]], 3, FALSE)+1</f>
        <v>23</v>
      </c>
      <c r="F138" s="10">
        <f>IF($C138="PG",('Proj 2018'!F138-AgeAdj!B$19)/AgeAdj!B$20,IF($C138="SG",('Proj 2018'!F138-AgeAdj!B$23)/AgeAdj!B$24,IF($C138="SF",('Proj 2018'!F138-AgeAdj!B$27)/AgeAdj!B$28,IF($C138="PF",('Proj 2018'!F138-AgeAdj!B$31)/AgeAdj!B$32,IF($C138="C",('Proj 2018'!F138-AgeAdj!B$35)/AgeAdj!B$36,"BAD")))))</f>
        <v>-0.18252137546037434</v>
      </c>
      <c r="G138" s="10">
        <f>IF($C138="PG",('Proj 2018'!G138-AgeAdj!C$19)/AgeAdj!C$20,IF($C138="SG",('Proj 2018'!G138-AgeAdj!C$23)/AgeAdj!C$24,IF($C138="SF",('Proj 2018'!G138-AgeAdj!C$27)/AgeAdj!C$28,IF($C138="PF",('Proj 2018'!G138-AgeAdj!C$31)/AgeAdj!C$32,IF($C138="C",('Proj 2018'!G138-AgeAdj!C$35)/AgeAdj!C$36,"BAD")))))</f>
        <v>-0.13861240234192995</v>
      </c>
      <c r="H138" s="10">
        <f>IF($C138="PG",('Proj 2018'!H138-AgeAdj!D$19)/AgeAdj!D$20,IF($C138="SG",('Proj 2018'!H138-AgeAdj!D$23)/AgeAdj!D$24,IF($C138="SF",('Proj 2018'!H138-AgeAdj!D$27)/AgeAdj!D$28,IF($C138="PF",('Proj 2018'!H138-AgeAdj!D$31)/AgeAdj!D$32,IF($C138="C",('Proj 2018'!H138-AgeAdj!D$35)/AgeAdj!D$36,"BAD")))))</f>
        <v>-0.12626944157615452</v>
      </c>
      <c r="I138" s="10">
        <f>IF($C138="PG",('Proj 2018'!I138-AgeAdj!E$19)/AgeAdj!E$20,IF($C138="SG",('Proj 2018'!I138-AgeAdj!E$23)/AgeAdj!E$24,IF($C138="SF",('Proj 2018'!I138-AgeAdj!E$27)/AgeAdj!E$28,IF($C138="PF",('Proj 2018'!I138-AgeAdj!E$31)/AgeAdj!E$32,IF($C138="C",('Proj 2018'!I138-AgeAdj!E$35)/AgeAdj!E$36,"BAD")))))</f>
        <v>-1.2338096687103983</v>
      </c>
      <c r="J138" s="10">
        <f>IF($C138="PG",('Proj 2018'!J138-AgeAdj!F$19)/AgeAdj!F$20,IF($C138="SG",('Proj 2018'!J138-AgeAdj!F$23)/AgeAdj!F$24,IF($C138="SF",('Proj 2018'!J138-AgeAdj!F$27)/AgeAdj!F$28,IF($C138="PF",('Proj 2018'!J138-AgeAdj!F$31)/AgeAdj!F$32,IF($C138="C",('Proj 2018'!J138-AgeAdj!F$35)/AgeAdj!F$36,"BAD")))))</f>
        <v>0.50761245122297038</v>
      </c>
      <c r="K138" s="10">
        <f>IF($C138="PG",('Proj 2018'!K138-AgeAdj!G$19)/AgeAdj!G$20,IF($C138="SG",('Proj 2018'!K138-AgeAdj!G$23)/AgeAdj!G$24,IF($C138="SF",('Proj 2018'!K138-AgeAdj!G$27)/AgeAdj!G$28,IF($C138="PF",('Proj 2018'!K138-AgeAdj!G$31)/AgeAdj!G$32,IF($C138="C",('Proj 2018'!K138-AgeAdj!G$35)/AgeAdj!G$36,"BAD")))))</f>
        <v>0.62081432489847266</v>
      </c>
      <c r="L138" s="17">
        <f>IF($C138="PG",('Proj 2018'!L138-AgeAdj!H$19)/AgeAdj!H$20,IF($C138="SG",('Proj 2018'!L138-AgeAdj!H$23)/AgeAdj!H$24,IF($C138="SF",('Proj 2018'!L138-AgeAdj!H$27)/AgeAdj!H$28,IF($C138="PF",('Proj 2018'!L138-AgeAdj!H$31)/AgeAdj!H$32,IF($C138="C",('Proj 2018'!L138-AgeAdj!H$35)/AgeAdj!H$36,"BAD")))))</f>
        <v>-7.0351319217160826E-2</v>
      </c>
      <c r="M138" s="10">
        <f>IF($C138="PG",('Proj 2018'!M138-AgeAdj!I$19)/AgeAdj!I$20,IF($C138="SG",('Proj 2018'!M138-AgeAdj!I$23)/AgeAdj!I$24,IF($C138="SF",('Proj 2018'!M138-AgeAdj!I$27)/AgeAdj!I$28,IF($C138="PF",('Proj 2018'!M138-AgeAdj!I$31)/AgeAdj!I$32,IF($C138="C",('Proj 2018'!M138-AgeAdj!I$35)/AgeAdj!I$36,"BAD")))))</f>
        <v>1.1790069387029185</v>
      </c>
      <c r="N138" s="10">
        <f>IF($C138="PG",('Proj 2018'!N138-AgeAdj!J$19)/AgeAdj!J$20,IF($C138="SG",('Proj 2018'!N138-AgeAdj!J$23)/AgeAdj!J$24,IF($C138="SF",('Proj 2018'!N138-AgeAdj!J$27)/AgeAdj!J$28,IF($C138="PF",('Proj 2018'!N138-AgeAdj!J$31)/AgeAdj!J$32,IF($C138="C",('Proj 2018'!N138-AgeAdj!J$35)/AgeAdj!J$36,"BAD")))))</f>
        <v>0.21250178056640143</v>
      </c>
      <c r="O138" s="10">
        <f>IF($C138="PG",('Proj 2018'!O138-AgeAdj!K$19)/AgeAdj!K$20,IF($C138="SG",('Proj 2018'!O138-AgeAdj!K$23)/AgeAdj!K$24,IF($C138="SF",('Proj 2018'!O138-AgeAdj!K$27)/AgeAdj!K$28,IF($C138="PF",('Proj 2018'!O138-AgeAdj!K$31)/AgeAdj!K$32,IF($C138="C",('Proj 2018'!O138-AgeAdj!K$35)/AgeAdj!K$36,"BAD")))))</f>
        <v>0.64507792749025505</v>
      </c>
      <c r="P138" s="10">
        <f>IF($C138="PG",('Proj 2018'!P138-AgeAdj!L$19)/AgeAdj!L$20,IF($C138="SG",('Proj 2018'!P138-AgeAdj!L$23)/AgeAdj!L$24,IF($C138="SF",('Proj 2018'!P138-AgeAdj!L$27)/AgeAdj!L$28,IF($C138="PF",('Proj 2018'!P138-AgeAdj!L$31)/AgeAdj!L$32,IF($C138="C",('Proj 2018'!P138-AgeAdj!L$35)/AgeAdj!L$36,"BAD")))))</f>
        <v>0.5593283064963861</v>
      </c>
      <c r="Q138" s="10">
        <f>-IF($C138="PG",('Proj 2018'!Q138-AgeAdj!M$19)/AgeAdj!M$20,IF($C138="SG",('Proj 2018'!Q138-AgeAdj!M$23)/AgeAdj!M$24,IF($C138="SF",('Proj 2018'!Q138-AgeAdj!M$27)/AgeAdj!M$28,IF($C138="PF",('Proj 2018'!Q138-AgeAdj!M$31)/AgeAdj!M$32,IF($C138="C",('Proj 2018'!Q138-AgeAdj!M$35)/AgeAdj!M$36,"BAD")))))</f>
        <v>-0.6438956363908872</v>
      </c>
      <c r="R138" s="10">
        <f>IF($C138="PG",('Proj 2018'!R138-AgeAdj!N$19)/AgeAdj!N$20,IF($C138="SG",('Proj 2018'!R138-AgeAdj!N$23)/AgeAdj!N$24,IF($C138="SF",('Proj 2018'!R138-AgeAdj!N$27)/AgeAdj!N$28,IF($C138="PF",('Proj 2018'!R138-AgeAdj!N$31)/AgeAdj!N$32,IF($C138="C",('Proj 2018'!R138-AgeAdj!N$35)/AgeAdj!N$36,"BAD")))))</f>
        <v>-0.11910143487943811</v>
      </c>
      <c r="S138" s="10">
        <f t="shared" si="6"/>
        <v>0.74189879415685134</v>
      </c>
      <c r="U138" s="10">
        <f>3*'Proj 2018'!$K138/(819)</f>
        <v>0.96560846560846547</v>
      </c>
      <c r="V138" s="10">
        <f t="shared" si="7"/>
        <v>-6.7931829402814017E-2</v>
      </c>
      <c r="W138" s="10">
        <f>(2*'Proj 36 2018'!G138)/24.9</f>
        <v>0.89156626506024095</v>
      </c>
      <c r="X138" s="10">
        <f t="shared" si="8"/>
        <v>-0.11257757441729439</v>
      </c>
    </row>
    <row r="139" spans="1:24" x14ac:dyDescent="0.25">
      <c r="A139" s="14" t="s">
        <v>914</v>
      </c>
      <c r="B139" s="14" t="s">
        <v>245</v>
      </c>
      <c r="C139" s="14" t="s">
        <v>38</v>
      </c>
      <c r="D139" s="3">
        <f>VLOOKUP(B139, Table1[[Player]:['#NAME?]], 3, FALSE)+1</f>
        <v>24</v>
      </c>
      <c r="F139" s="10">
        <f>IF($C139="PG",('Proj 2018'!F139-AgeAdj!B$19)/AgeAdj!B$20,IF($C139="SG",('Proj 2018'!F139-AgeAdj!B$23)/AgeAdj!B$24,IF($C139="SF",('Proj 2018'!F139-AgeAdj!B$27)/AgeAdj!B$28,IF($C139="PF",('Proj 2018'!F139-AgeAdj!B$31)/AgeAdj!B$32,IF($C139="C",('Proj 2018'!F139-AgeAdj!B$35)/AgeAdj!B$36,"BAD")))))</f>
        <v>-0.34422618966430396</v>
      </c>
      <c r="G139" s="10">
        <f>IF($C139="PG",('Proj 2018'!G139-AgeAdj!C$19)/AgeAdj!C$20,IF($C139="SG",('Proj 2018'!G139-AgeAdj!C$23)/AgeAdj!C$24,IF($C139="SF",('Proj 2018'!G139-AgeAdj!C$27)/AgeAdj!C$28,IF($C139="PF",('Proj 2018'!G139-AgeAdj!C$31)/AgeAdj!C$32,IF($C139="C",('Proj 2018'!G139-AgeAdj!C$35)/AgeAdj!C$36,"BAD")))))</f>
        <v>-0.38412622550157938</v>
      </c>
      <c r="H139" s="10">
        <f>IF($C139="PG",('Proj 2018'!H139-AgeAdj!D$19)/AgeAdj!D$20,IF($C139="SG",('Proj 2018'!H139-AgeAdj!D$23)/AgeAdj!D$24,IF($C139="SF",('Proj 2018'!H139-AgeAdj!D$27)/AgeAdj!D$28,IF($C139="PF",('Proj 2018'!H139-AgeAdj!D$31)/AgeAdj!D$32,IF($C139="C",('Proj 2018'!H139-AgeAdj!D$35)/AgeAdj!D$36,"BAD")))))</f>
        <v>0.27120770085377699</v>
      </c>
      <c r="I139" s="10">
        <f>IF($C139="PG",('Proj 2018'!I139-AgeAdj!E$19)/AgeAdj!E$20,IF($C139="SG",('Proj 2018'!I139-AgeAdj!E$23)/AgeAdj!E$24,IF($C139="SF",('Proj 2018'!I139-AgeAdj!E$27)/AgeAdj!E$28,IF($C139="PF",('Proj 2018'!I139-AgeAdj!E$31)/AgeAdj!E$32,IF($C139="C",('Proj 2018'!I139-AgeAdj!E$35)/AgeAdj!E$36,"BAD")))))</f>
        <v>0.12297564428715399</v>
      </c>
      <c r="J139" s="10">
        <f>IF($C139="PG",('Proj 2018'!J139-AgeAdj!F$19)/AgeAdj!F$20,IF($C139="SG",('Proj 2018'!J139-AgeAdj!F$23)/AgeAdj!F$24,IF($C139="SF",('Proj 2018'!J139-AgeAdj!F$27)/AgeAdj!F$28,IF($C139="PF",('Proj 2018'!J139-AgeAdj!F$31)/AgeAdj!F$32,IF($C139="C",('Proj 2018'!J139-AgeAdj!F$35)/AgeAdj!F$36,"BAD")))))</f>
        <v>-0.52778183681573088</v>
      </c>
      <c r="K139" s="10">
        <f>IF($C139="PG",('Proj 2018'!K139-AgeAdj!G$19)/AgeAdj!G$20,IF($C139="SG",('Proj 2018'!K139-AgeAdj!G$23)/AgeAdj!G$24,IF($C139="SF",('Proj 2018'!K139-AgeAdj!G$27)/AgeAdj!G$28,IF($C139="PF",('Proj 2018'!K139-AgeAdj!G$31)/AgeAdj!G$32,IF($C139="C",('Proj 2018'!K139-AgeAdj!G$35)/AgeAdj!G$36,"BAD")))))</f>
        <v>-0.5913658531887872</v>
      </c>
      <c r="L139" s="17">
        <f>IF($C139="PG",('Proj 2018'!L139-AgeAdj!H$19)/AgeAdj!H$20,IF($C139="SG",('Proj 2018'!L139-AgeAdj!H$23)/AgeAdj!H$24,IF($C139="SF",('Proj 2018'!L139-AgeAdj!H$27)/AgeAdj!H$28,IF($C139="PF",('Proj 2018'!L139-AgeAdj!H$31)/AgeAdj!H$32,IF($C139="C",('Proj 2018'!L139-AgeAdj!H$35)/AgeAdj!H$36,"BAD")))))</f>
        <v>0.13832567922527142</v>
      </c>
      <c r="M139" s="10">
        <f>IF($C139="PG",('Proj 2018'!M139-AgeAdj!I$19)/AgeAdj!I$20,IF($C139="SG",('Proj 2018'!M139-AgeAdj!I$23)/AgeAdj!I$24,IF($C139="SF",('Proj 2018'!M139-AgeAdj!I$27)/AgeAdj!I$28,IF($C139="PF",('Proj 2018'!M139-AgeAdj!I$31)/AgeAdj!I$32,IF($C139="C",('Proj 2018'!M139-AgeAdj!I$35)/AgeAdj!I$36,"BAD")))))</f>
        <v>-0.61520895314761814</v>
      </c>
      <c r="N139" s="10">
        <f>IF($C139="PG",('Proj 2018'!N139-AgeAdj!J$19)/AgeAdj!J$20,IF($C139="SG",('Proj 2018'!N139-AgeAdj!J$23)/AgeAdj!J$24,IF($C139="SF",('Proj 2018'!N139-AgeAdj!J$27)/AgeAdj!J$28,IF($C139="PF",('Proj 2018'!N139-AgeAdj!J$31)/AgeAdj!J$32,IF($C139="C",('Proj 2018'!N139-AgeAdj!J$35)/AgeAdj!J$36,"BAD")))))</f>
        <v>-0.44947543338689966</v>
      </c>
      <c r="O139" s="10">
        <f>IF($C139="PG",('Proj 2018'!O139-AgeAdj!K$19)/AgeAdj!K$20,IF($C139="SG",('Proj 2018'!O139-AgeAdj!K$23)/AgeAdj!K$24,IF($C139="SF",('Proj 2018'!O139-AgeAdj!K$27)/AgeAdj!K$28,IF($C139="PF",('Proj 2018'!O139-AgeAdj!K$31)/AgeAdj!K$32,IF($C139="C",('Proj 2018'!O139-AgeAdj!K$35)/AgeAdj!K$36,"BAD")))))</f>
        <v>-4.9298797837206115E-2</v>
      </c>
      <c r="P139" s="10">
        <f>IF($C139="PG",('Proj 2018'!P139-AgeAdj!L$19)/AgeAdj!L$20,IF($C139="SG",('Proj 2018'!P139-AgeAdj!L$23)/AgeAdj!L$24,IF($C139="SF",('Proj 2018'!P139-AgeAdj!L$27)/AgeAdj!L$28,IF($C139="PF",('Proj 2018'!P139-AgeAdj!L$31)/AgeAdj!L$32,IF($C139="C",('Proj 2018'!P139-AgeAdj!L$35)/AgeAdj!L$36,"BAD")))))</f>
        <v>-0.27435120752075615</v>
      </c>
      <c r="Q139" s="10">
        <f>-IF($C139="PG",('Proj 2018'!Q139-AgeAdj!M$19)/AgeAdj!M$20,IF($C139="SG",('Proj 2018'!Q139-AgeAdj!M$23)/AgeAdj!M$24,IF($C139="SF",('Proj 2018'!Q139-AgeAdj!M$27)/AgeAdj!M$28,IF($C139="PF",('Proj 2018'!Q139-AgeAdj!M$31)/AgeAdj!M$32,IF($C139="C",('Proj 2018'!Q139-AgeAdj!M$35)/AgeAdj!M$36,"BAD")))))</f>
        <v>0.63438515449271415</v>
      </c>
      <c r="R139" s="10">
        <f>IF($C139="PG",('Proj 2018'!R139-AgeAdj!N$19)/AgeAdj!N$20,IF($C139="SG",('Proj 2018'!R139-AgeAdj!N$23)/AgeAdj!N$24,IF($C139="SF",('Proj 2018'!R139-AgeAdj!N$27)/AgeAdj!N$28,IF($C139="PF",('Proj 2018'!R139-AgeAdj!N$31)/AgeAdj!N$32,IF($C139="C",('Proj 2018'!R139-AgeAdj!N$35)/AgeAdj!N$36,"BAD")))))</f>
        <v>-0.3646934751636825</v>
      </c>
      <c r="S139" s="10">
        <f t="shared" si="6"/>
        <v>-1.2786464175819536</v>
      </c>
      <c r="U139" s="10">
        <f>3*'Proj 2018'!$K139/(819)</f>
        <v>0.35958485958485958</v>
      </c>
      <c r="V139" s="10">
        <f t="shared" si="7"/>
        <v>4.9739819941199553E-2</v>
      </c>
      <c r="W139" s="10">
        <f>(2*'Proj 36 2018'!G139)/24.9</f>
        <v>0.99598393574297195</v>
      </c>
      <c r="X139" s="10">
        <f t="shared" si="8"/>
        <v>0.27011851330014736</v>
      </c>
    </row>
    <row r="140" spans="1:24" x14ac:dyDescent="0.25">
      <c r="A140" s="13" t="s">
        <v>997</v>
      </c>
      <c r="B140" s="13" t="s">
        <v>246</v>
      </c>
      <c r="C140" s="13" t="s">
        <v>31</v>
      </c>
      <c r="D140" s="3">
        <f>VLOOKUP(B140, Table1[[Player]:['#NAME?]], 3, FALSE)+1</f>
        <v>25</v>
      </c>
      <c r="F140" s="10">
        <f>IF($C140="PG",('Proj 2018'!F140-AgeAdj!B$19)/AgeAdj!B$20,IF($C140="SG",('Proj 2018'!F140-AgeAdj!B$23)/AgeAdj!B$24,IF($C140="SF",('Proj 2018'!F140-AgeAdj!B$27)/AgeAdj!B$28,IF($C140="PF",('Proj 2018'!F140-AgeAdj!B$31)/AgeAdj!B$32,IF($C140="C",('Proj 2018'!F140-AgeAdj!B$35)/AgeAdj!B$36,"BAD")))))</f>
        <v>0.31762171126243866</v>
      </c>
      <c r="G140" s="10">
        <f>IF($C140="PG",('Proj 2018'!G140-AgeAdj!C$19)/AgeAdj!C$20,IF($C140="SG",('Proj 2018'!G140-AgeAdj!C$23)/AgeAdj!C$24,IF($C140="SF",('Proj 2018'!G140-AgeAdj!C$27)/AgeAdj!C$28,IF($C140="PF",('Proj 2018'!G140-AgeAdj!C$31)/AgeAdj!C$32,IF($C140="C",('Proj 2018'!G140-AgeAdj!C$35)/AgeAdj!C$36,"BAD")))))</f>
        <v>0.50869581452033497</v>
      </c>
      <c r="H140" s="10">
        <f>IF($C140="PG",('Proj 2018'!H140-AgeAdj!D$19)/AgeAdj!D$20,IF($C140="SG",('Proj 2018'!H140-AgeAdj!D$23)/AgeAdj!D$24,IF($C140="SF",('Proj 2018'!H140-AgeAdj!D$27)/AgeAdj!D$28,IF($C140="PF",('Proj 2018'!H140-AgeAdj!D$31)/AgeAdj!D$32,IF($C140="C",('Proj 2018'!H140-AgeAdj!D$35)/AgeAdj!D$36,"BAD")))))</f>
        <v>-0.61748779626805728</v>
      </c>
      <c r="I140" s="10">
        <f>IF($C140="PG",('Proj 2018'!I140-AgeAdj!E$19)/AgeAdj!E$20,IF($C140="SG",('Proj 2018'!I140-AgeAdj!E$23)/AgeAdj!E$24,IF($C140="SF",('Proj 2018'!I140-AgeAdj!E$27)/AgeAdj!E$28,IF($C140="PF",('Proj 2018'!I140-AgeAdj!E$31)/AgeAdj!E$32,IF($C140="C",('Proj 2018'!I140-AgeAdj!E$35)/AgeAdj!E$36,"BAD")))))</f>
        <v>0.70278598055910924</v>
      </c>
      <c r="J140" s="10">
        <f>IF($C140="PG",('Proj 2018'!J140-AgeAdj!F$19)/AgeAdj!F$20,IF($C140="SG",('Proj 2018'!J140-AgeAdj!F$23)/AgeAdj!F$24,IF($C140="SF",('Proj 2018'!J140-AgeAdj!F$27)/AgeAdj!F$28,IF($C140="PF",('Proj 2018'!J140-AgeAdj!F$31)/AgeAdj!F$32,IF($C140="C",('Proj 2018'!J140-AgeAdj!F$35)/AgeAdj!F$36,"BAD")))))</f>
        <v>-4.5504032320182818E-2</v>
      </c>
      <c r="K140" s="10">
        <f>IF($C140="PG",('Proj 2018'!K140-AgeAdj!G$19)/AgeAdj!G$20,IF($C140="SG",('Proj 2018'!K140-AgeAdj!G$23)/AgeAdj!G$24,IF($C140="SF",('Proj 2018'!K140-AgeAdj!G$27)/AgeAdj!G$28,IF($C140="PF",('Proj 2018'!K140-AgeAdj!G$31)/AgeAdj!G$32,IF($C140="C",('Proj 2018'!K140-AgeAdj!G$35)/AgeAdj!G$36,"BAD")))))</f>
        <v>1.2538975851556793E-2</v>
      </c>
      <c r="L140" s="17">
        <f>IF($C140="PG",('Proj 2018'!L140-AgeAdj!H$19)/AgeAdj!H$20,IF($C140="SG",('Proj 2018'!L140-AgeAdj!H$23)/AgeAdj!H$24,IF($C140="SF",('Proj 2018'!L140-AgeAdj!H$27)/AgeAdj!H$28,IF($C140="PF",('Proj 2018'!L140-AgeAdj!H$31)/AgeAdj!H$32,IF($C140="C",('Proj 2018'!L140-AgeAdj!H$35)/AgeAdj!H$36,"BAD")))))</f>
        <v>-0.27085685860962555</v>
      </c>
      <c r="M140" s="10">
        <f>IF($C140="PG",('Proj 2018'!M140-AgeAdj!I$19)/AgeAdj!I$20,IF($C140="SG",('Proj 2018'!M140-AgeAdj!I$23)/AgeAdj!I$24,IF($C140="SF",('Proj 2018'!M140-AgeAdj!I$27)/AgeAdj!I$28,IF($C140="PF",('Proj 2018'!M140-AgeAdj!I$31)/AgeAdj!I$32,IF($C140="C",('Proj 2018'!M140-AgeAdj!I$35)/AgeAdj!I$36,"BAD")))))</f>
        <v>0.51203196639203874</v>
      </c>
      <c r="N140" s="10">
        <f>IF($C140="PG",('Proj 2018'!N140-AgeAdj!J$19)/AgeAdj!J$20,IF($C140="SG",('Proj 2018'!N140-AgeAdj!J$23)/AgeAdj!J$24,IF($C140="SF",('Proj 2018'!N140-AgeAdj!J$27)/AgeAdj!J$28,IF($C140="PF",('Proj 2018'!N140-AgeAdj!J$31)/AgeAdj!J$32,IF($C140="C",('Proj 2018'!N140-AgeAdj!J$35)/AgeAdj!J$36,"BAD")))))</f>
        <v>-0.34577537140966641</v>
      </c>
      <c r="O140" s="10">
        <f>IF($C140="PG",('Proj 2018'!O140-AgeAdj!K$19)/AgeAdj!K$20,IF($C140="SG",('Proj 2018'!O140-AgeAdj!K$23)/AgeAdj!K$24,IF($C140="SF",('Proj 2018'!O140-AgeAdj!K$27)/AgeAdj!K$28,IF($C140="PF",('Proj 2018'!O140-AgeAdj!K$31)/AgeAdj!K$32,IF($C140="C",('Proj 2018'!O140-AgeAdj!K$35)/AgeAdj!K$36,"BAD")))))</f>
        <v>-0.25443103097117997</v>
      </c>
      <c r="P140" s="10">
        <f>IF($C140="PG",('Proj 2018'!P140-AgeAdj!L$19)/AgeAdj!L$20,IF($C140="SG",('Proj 2018'!P140-AgeAdj!L$23)/AgeAdj!L$24,IF($C140="SF",('Proj 2018'!P140-AgeAdj!L$27)/AgeAdj!L$28,IF($C140="PF",('Proj 2018'!P140-AgeAdj!L$31)/AgeAdj!L$32,IF($C140="C",('Proj 2018'!P140-AgeAdj!L$35)/AgeAdj!L$36,"BAD")))))</f>
        <v>-0.59943999800408632</v>
      </c>
      <c r="Q140" s="10">
        <f>-IF($C140="PG",('Proj 2018'!Q140-AgeAdj!M$19)/AgeAdj!M$20,IF($C140="SG",('Proj 2018'!Q140-AgeAdj!M$23)/AgeAdj!M$24,IF($C140="SF",('Proj 2018'!Q140-AgeAdj!M$27)/AgeAdj!M$28,IF($C140="PF",('Proj 2018'!Q140-AgeAdj!M$31)/AgeAdj!M$32,IF($C140="C",('Proj 2018'!Q140-AgeAdj!M$35)/AgeAdj!M$36,"BAD")))))</f>
        <v>0.10907965694391734</v>
      </c>
      <c r="R140" s="10">
        <f>IF($C140="PG",('Proj 2018'!R140-AgeAdj!N$19)/AgeAdj!N$20,IF($C140="SG",('Proj 2018'!R140-AgeAdj!N$23)/AgeAdj!N$24,IF($C140="SF",('Proj 2018'!R140-AgeAdj!N$27)/AgeAdj!N$28,IF($C140="PF",('Proj 2018'!R140-AgeAdj!N$31)/AgeAdj!N$32,IF($C140="C",('Proj 2018'!R140-AgeAdj!N$35)/AgeAdj!N$36,"BAD")))))</f>
        <v>0.32093302146890096</v>
      </c>
      <c r="S140" s="10">
        <f t="shared" si="6"/>
        <v>0.26162929272613805</v>
      </c>
      <c r="U140" s="10">
        <f>3*'Proj 2018'!$K140/(819)</f>
        <v>0.52142857142857146</v>
      </c>
      <c r="V140" s="10">
        <f t="shared" si="7"/>
        <v>-0.14123250484644762</v>
      </c>
      <c r="W140" s="10">
        <f>(2*'Proj 36 2018'!G140)/24.9</f>
        <v>1.2128514056224899</v>
      </c>
      <c r="X140" s="10">
        <f t="shared" si="8"/>
        <v>-0.74892094165844691</v>
      </c>
    </row>
    <row r="141" spans="1:24" x14ac:dyDescent="0.25">
      <c r="A141" s="14" t="s">
        <v>623</v>
      </c>
      <c r="B141" s="14" t="s">
        <v>247</v>
      </c>
      <c r="C141" s="14" t="s">
        <v>38</v>
      </c>
      <c r="D141" s="3">
        <f>VLOOKUP(B141, Table1[[Player]:['#NAME?]], 3, FALSE)+1</f>
        <v>31</v>
      </c>
      <c r="F141" s="10">
        <f>IF($C141="PG",('Proj 2018'!F141-AgeAdj!B$19)/AgeAdj!B$20,IF($C141="SG",('Proj 2018'!F141-AgeAdj!B$23)/AgeAdj!B$24,IF($C141="SF",('Proj 2018'!F141-AgeAdj!B$27)/AgeAdj!B$28,IF($C141="PF",('Proj 2018'!F141-AgeAdj!B$31)/AgeAdj!B$32,IF($C141="C",('Proj 2018'!F141-AgeAdj!B$35)/AgeAdj!B$36,"BAD")))))</f>
        <v>0.87716465361753337</v>
      </c>
      <c r="G141" s="10">
        <f>IF($C141="PG",('Proj 2018'!G141-AgeAdj!C$19)/AgeAdj!C$20,IF($C141="SG",('Proj 2018'!G141-AgeAdj!C$23)/AgeAdj!C$24,IF($C141="SF",('Proj 2018'!G141-AgeAdj!C$27)/AgeAdj!C$28,IF($C141="PF",('Proj 2018'!G141-AgeAdj!C$31)/AgeAdj!C$32,IF($C141="C",('Proj 2018'!G141-AgeAdj!C$35)/AgeAdj!C$36,"BAD")))))</f>
        <v>1.1118950294307417</v>
      </c>
      <c r="H141" s="10">
        <f>IF($C141="PG",('Proj 2018'!H141-AgeAdj!D$19)/AgeAdj!D$20,IF($C141="SG",('Proj 2018'!H141-AgeAdj!D$23)/AgeAdj!D$24,IF($C141="SF",('Proj 2018'!H141-AgeAdj!D$27)/AgeAdj!D$28,IF($C141="PF",('Proj 2018'!H141-AgeAdj!D$31)/AgeAdj!D$32,IF($C141="C",('Proj 2018'!H141-AgeAdj!D$35)/AgeAdj!D$36,"BAD")))))</f>
        <v>-1.076547845710174</v>
      </c>
      <c r="I141" s="10">
        <f>IF($C141="PG",('Proj 2018'!I141-AgeAdj!E$19)/AgeAdj!E$20,IF($C141="SG",('Proj 2018'!I141-AgeAdj!E$23)/AgeAdj!E$24,IF($C141="SF",('Proj 2018'!I141-AgeAdj!E$27)/AgeAdj!E$28,IF($C141="PF",('Proj 2018'!I141-AgeAdj!E$31)/AgeAdj!E$32,IF($C141="C",('Proj 2018'!I141-AgeAdj!E$35)/AgeAdj!E$36,"BAD")))))</f>
        <v>2.0460304124327799</v>
      </c>
      <c r="J141" s="10">
        <f>IF($C141="PG",('Proj 2018'!J141-AgeAdj!F$19)/AgeAdj!F$20,IF($C141="SG",('Proj 2018'!J141-AgeAdj!F$23)/AgeAdj!F$24,IF($C141="SF",('Proj 2018'!J141-AgeAdj!F$27)/AgeAdj!F$28,IF($C141="PF",('Proj 2018'!J141-AgeAdj!F$31)/AgeAdj!F$32,IF($C141="C",('Proj 2018'!J141-AgeAdj!F$35)/AgeAdj!F$36,"BAD")))))</f>
        <v>-1.9394505935327714E-2</v>
      </c>
      <c r="K141" s="10">
        <f>IF($C141="PG",('Proj 2018'!K141-AgeAdj!G$19)/AgeAdj!G$20,IF($C141="SG",('Proj 2018'!K141-AgeAdj!G$23)/AgeAdj!G$24,IF($C141="SF",('Proj 2018'!K141-AgeAdj!G$27)/AgeAdj!G$28,IF($C141="PF",('Proj 2018'!K141-AgeAdj!G$31)/AgeAdj!G$32,IF($C141="C",('Proj 2018'!K141-AgeAdj!G$35)/AgeAdj!G$36,"BAD")))))</f>
        <v>-0.21926028513238038</v>
      </c>
      <c r="L141" s="17">
        <f>IF($C141="PG",('Proj 2018'!L141-AgeAdj!H$19)/AgeAdj!H$20,IF($C141="SG",('Proj 2018'!L141-AgeAdj!H$23)/AgeAdj!H$24,IF($C141="SF",('Proj 2018'!L141-AgeAdj!H$27)/AgeAdj!H$28,IF($C141="PF",('Proj 2018'!L141-AgeAdj!H$31)/AgeAdj!H$32,IF($C141="C",('Proj 2018'!L141-AgeAdj!H$35)/AgeAdj!H$36,"BAD")))))</f>
        <v>1.0569222163375334</v>
      </c>
      <c r="M141" s="10">
        <f>IF($C141="PG",('Proj 2018'!M141-AgeAdj!I$19)/AgeAdj!I$20,IF($C141="SG",('Proj 2018'!M141-AgeAdj!I$23)/AgeAdj!I$24,IF($C141="SF",('Proj 2018'!M141-AgeAdj!I$27)/AgeAdj!I$28,IF($C141="PF",('Proj 2018'!M141-AgeAdj!I$31)/AgeAdj!I$32,IF($C141="C",('Proj 2018'!M141-AgeAdj!I$35)/AgeAdj!I$36,"BAD")))))</f>
        <v>0.21328538351797738</v>
      </c>
      <c r="N141" s="10">
        <f>IF($C141="PG",('Proj 2018'!N141-AgeAdj!J$19)/AgeAdj!J$20,IF($C141="SG",('Proj 2018'!N141-AgeAdj!J$23)/AgeAdj!J$24,IF($C141="SF",('Proj 2018'!N141-AgeAdj!J$27)/AgeAdj!J$28,IF($C141="PF",('Proj 2018'!N141-AgeAdj!J$31)/AgeAdj!J$32,IF($C141="C",('Proj 2018'!N141-AgeAdj!J$35)/AgeAdj!J$36,"BAD")))))</f>
        <v>3.2052514328295012</v>
      </c>
      <c r="O141" s="10">
        <f>IF($C141="PG",('Proj 2018'!O141-AgeAdj!K$19)/AgeAdj!K$20,IF($C141="SG",('Proj 2018'!O141-AgeAdj!K$23)/AgeAdj!K$24,IF($C141="SF",('Proj 2018'!O141-AgeAdj!K$27)/AgeAdj!K$28,IF($C141="PF",('Proj 2018'!O141-AgeAdj!K$31)/AgeAdj!K$32,IF($C141="C",('Proj 2018'!O141-AgeAdj!K$35)/AgeAdj!K$36,"BAD")))))</f>
        <v>0.70571226806076803</v>
      </c>
      <c r="P141" s="10">
        <f>IF($C141="PG",('Proj 2018'!P141-AgeAdj!L$19)/AgeAdj!L$20,IF($C141="SG",('Proj 2018'!P141-AgeAdj!L$23)/AgeAdj!L$24,IF($C141="SF",('Proj 2018'!P141-AgeAdj!L$27)/AgeAdj!L$28,IF($C141="PF",('Proj 2018'!P141-AgeAdj!L$31)/AgeAdj!L$32,IF($C141="C",('Proj 2018'!P141-AgeAdj!L$35)/AgeAdj!L$36,"BAD")))))</f>
        <v>0.76385147132889508</v>
      </c>
      <c r="Q141" s="10">
        <f>-IF($C141="PG",('Proj 2018'!Q141-AgeAdj!M$19)/AgeAdj!M$20,IF($C141="SG",('Proj 2018'!Q141-AgeAdj!M$23)/AgeAdj!M$24,IF($C141="SF",('Proj 2018'!Q141-AgeAdj!M$27)/AgeAdj!M$28,IF($C141="PF",('Proj 2018'!Q141-AgeAdj!M$31)/AgeAdj!M$32,IF($C141="C",('Proj 2018'!Q141-AgeAdj!M$35)/AgeAdj!M$36,"BAD")))))</f>
        <v>-0.70190586624303331</v>
      </c>
      <c r="R141" s="10">
        <f>IF($C141="PG",('Proj 2018'!R141-AgeAdj!N$19)/AgeAdj!N$20,IF($C141="SG",('Proj 2018'!R141-AgeAdj!N$23)/AgeAdj!N$24,IF($C141="SF",('Proj 2018'!R141-AgeAdj!N$27)/AgeAdj!N$28,IF($C141="PF",('Proj 2018'!R141-AgeAdj!N$31)/AgeAdj!N$32,IF($C141="C",('Proj 2018'!R141-AgeAdj!N$35)/AgeAdj!N$36,"BAD")))))</f>
        <v>0.81851150731377942</v>
      </c>
      <c r="S141" s="10">
        <f t="shared" si="6"/>
        <v>7.4872411667035284</v>
      </c>
      <c r="U141" s="10">
        <f>3*'Proj 2018'!$K141/(819)</f>
        <v>0.55156695156695157</v>
      </c>
      <c r="V141" s="10">
        <f t="shared" si="7"/>
        <v>0.58296336490867939</v>
      </c>
      <c r="W141" s="10">
        <f>(2*'Proj 36 2018'!G141)/24.9</f>
        <v>1.0522088353413654</v>
      </c>
      <c r="X141" s="10">
        <f t="shared" si="8"/>
        <v>-1.1327531549239582</v>
      </c>
    </row>
    <row r="142" spans="1:24" x14ac:dyDescent="0.25">
      <c r="A142" s="13" t="s">
        <v>638</v>
      </c>
      <c r="B142" s="13" t="s">
        <v>248</v>
      </c>
      <c r="C142" s="13" t="s">
        <v>38</v>
      </c>
      <c r="D142" s="3">
        <f>VLOOKUP(B142, Table1[[Player]:['#NAME?]], 3, FALSE)+1</f>
        <v>32</v>
      </c>
      <c r="F142" s="10">
        <f>IF($C142="PG",('Proj 2018'!F142-AgeAdj!B$19)/AgeAdj!B$20,IF($C142="SG",('Proj 2018'!F142-AgeAdj!B$23)/AgeAdj!B$24,IF($C142="SF",('Proj 2018'!F142-AgeAdj!B$27)/AgeAdj!B$28,IF($C142="PF",('Proj 2018'!F142-AgeAdj!B$31)/AgeAdj!B$32,IF($C142="C",('Proj 2018'!F142-AgeAdj!B$35)/AgeAdj!B$36,"BAD")))))</f>
        <v>0.51536873695910368</v>
      </c>
      <c r="G142" s="10">
        <f>IF($C142="PG",('Proj 2018'!G142-AgeAdj!C$19)/AgeAdj!C$20,IF($C142="SG",('Proj 2018'!G142-AgeAdj!C$23)/AgeAdj!C$24,IF($C142="SF",('Proj 2018'!G142-AgeAdj!C$27)/AgeAdj!C$28,IF($C142="PF",('Proj 2018'!G142-AgeAdj!C$31)/AgeAdj!C$32,IF($C142="C",('Proj 2018'!G142-AgeAdj!C$35)/AgeAdj!C$36,"BAD")))))</f>
        <v>0.13570124997538924</v>
      </c>
      <c r="H142" s="10">
        <f>IF($C142="PG",('Proj 2018'!H142-AgeAdj!D$19)/AgeAdj!D$20,IF($C142="SG",('Proj 2018'!H142-AgeAdj!D$23)/AgeAdj!D$24,IF($C142="SF",('Proj 2018'!H142-AgeAdj!D$27)/AgeAdj!D$28,IF($C142="PF",('Proj 2018'!H142-AgeAdj!D$31)/AgeAdj!D$32,IF($C142="C",('Proj 2018'!H142-AgeAdj!D$35)/AgeAdj!D$36,"BAD")))))</f>
        <v>1.4604037713513791</v>
      </c>
      <c r="I142" s="10">
        <f>IF($C142="PG",('Proj 2018'!I142-AgeAdj!E$19)/AgeAdj!E$20,IF($C142="SG",('Proj 2018'!I142-AgeAdj!E$23)/AgeAdj!E$24,IF($C142="SF",('Proj 2018'!I142-AgeAdj!E$27)/AgeAdj!E$28,IF($C142="PF",('Proj 2018'!I142-AgeAdj!E$31)/AgeAdj!E$32,IF($C142="C",('Proj 2018'!I142-AgeAdj!E$35)/AgeAdj!E$36,"BAD")))))</f>
        <v>-0.56816005422672167</v>
      </c>
      <c r="J142" s="10">
        <f>IF($C142="PG",('Proj 2018'!J142-AgeAdj!F$19)/AgeAdj!F$20,IF($C142="SG",('Proj 2018'!J142-AgeAdj!F$23)/AgeAdj!F$24,IF($C142="SF",('Proj 2018'!J142-AgeAdj!F$27)/AgeAdj!F$28,IF($C142="PF",('Proj 2018'!J142-AgeAdj!F$31)/AgeAdj!F$32,IF($C142="C",('Proj 2018'!J142-AgeAdj!F$35)/AgeAdj!F$36,"BAD")))))</f>
        <v>0.80565334382678822</v>
      </c>
      <c r="K142" s="10">
        <f>IF($C142="PG",('Proj 2018'!K142-AgeAdj!G$19)/AgeAdj!G$20,IF($C142="SG",('Proj 2018'!K142-AgeAdj!G$23)/AgeAdj!G$24,IF($C142="SF",('Proj 2018'!K142-AgeAdj!G$27)/AgeAdj!G$28,IF($C142="PF",('Proj 2018'!K142-AgeAdj!G$31)/AgeAdj!G$32,IF($C142="C",('Proj 2018'!K142-AgeAdj!G$35)/AgeAdj!G$36,"BAD")))))</f>
        <v>1.4931195252980674</v>
      </c>
      <c r="L142" s="17">
        <f>IF($C142="PG",('Proj 2018'!L142-AgeAdj!H$19)/AgeAdj!H$20,IF($C142="SG",('Proj 2018'!L142-AgeAdj!H$23)/AgeAdj!H$24,IF($C142="SF",('Proj 2018'!L142-AgeAdj!H$27)/AgeAdj!H$28,IF($C142="PF",('Proj 2018'!L142-AgeAdj!H$31)/AgeAdj!H$32,IF($C142="C",('Proj 2018'!L142-AgeAdj!H$35)/AgeAdj!H$36,"BAD")))))</f>
        <v>-1.3714468471176522</v>
      </c>
      <c r="M142" s="10">
        <f>IF($C142="PG",('Proj 2018'!M142-AgeAdj!I$19)/AgeAdj!I$20,IF($C142="SG",('Proj 2018'!M142-AgeAdj!I$23)/AgeAdj!I$24,IF($C142="SF",('Proj 2018'!M142-AgeAdj!I$27)/AgeAdj!I$28,IF($C142="PF",('Proj 2018'!M142-AgeAdj!I$31)/AgeAdj!I$32,IF($C142="C",('Proj 2018'!M142-AgeAdj!I$35)/AgeAdj!I$36,"BAD")))))</f>
        <v>1.5321080372793814</v>
      </c>
      <c r="N142" s="10">
        <f>IF($C142="PG",('Proj 2018'!N142-AgeAdj!J$19)/AgeAdj!J$20,IF($C142="SG",('Proj 2018'!N142-AgeAdj!J$23)/AgeAdj!J$24,IF($C142="SF",('Proj 2018'!N142-AgeAdj!J$27)/AgeAdj!J$28,IF($C142="PF",('Proj 2018'!N142-AgeAdj!J$31)/AgeAdj!J$32,IF($C142="C",('Proj 2018'!N142-AgeAdj!J$35)/AgeAdj!J$36,"BAD")))))</f>
        <v>2.6937305481171217E-3</v>
      </c>
      <c r="O142" s="10">
        <f>IF($C142="PG",('Proj 2018'!O142-AgeAdj!K$19)/AgeAdj!K$20,IF($C142="SG",('Proj 2018'!O142-AgeAdj!K$23)/AgeAdj!K$24,IF($C142="SF",('Proj 2018'!O142-AgeAdj!K$27)/AgeAdj!K$28,IF($C142="PF",('Proj 2018'!O142-AgeAdj!K$31)/AgeAdj!K$32,IF($C142="C",('Proj 2018'!O142-AgeAdj!K$35)/AgeAdj!K$36,"BAD")))))</f>
        <v>0.52753129872976179</v>
      </c>
      <c r="P142" s="10">
        <f>IF($C142="PG",('Proj 2018'!P142-AgeAdj!L$19)/AgeAdj!L$20,IF($C142="SG",('Proj 2018'!P142-AgeAdj!L$23)/AgeAdj!L$24,IF($C142="SF",('Proj 2018'!P142-AgeAdj!L$27)/AgeAdj!L$28,IF($C142="PF",('Proj 2018'!P142-AgeAdj!L$31)/AgeAdj!L$32,IF($C142="C",('Proj 2018'!P142-AgeAdj!L$35)/AgeAdj!L$36,"BAD")))))</f>
        <v>0.50038590662478943</v>
      </c>
      <c r="Q142" s="10">
        <f>-IF($C142="PG",('Proj 2018'!Q142-AgeAdj!M$19)/AgeAdj!M$20,IF($C142="SG",('Proj 2018'!Q142-AgeAdj!M$23)/AgeAdj!M$24,IF($C142="SF",('Proj 2018'!Q142-AgeAdj!M$27)/AgeAdj!M$28,IF($C142="PF",('Proj 2018'!Q142-AgeAdj!M$31)/AgeAdj!M$32,IF($C142="C",('Proj 2018'!Q142-AgeAdj!M$35)/AgeAdj!M$36,"BAD")))))</f>
        <v>-1.2092249824401302</v>
      </c>
      <c r="R142" s="10">
        <f>IF($C142="PG",('Proj 2018'!R142-AgeAdj!N$19)/AgeAdj!N$20,IF($C142="SG",('Proj 2018'!R142-AgeAdj!N$23)/AgeAdj!N$24,IF($C142="SF",('Proj 2018'!R142-AgeAdj!N$27)/AgeAdj!N$28,IF($C142="PF",('Proj 2018'!R142-AgeAdj!N$31)/AgeAdj!N$32,IF($C142="C",('Proj 2018'!R142-AgeAdj!N$35)/AgeAdj!N$36,"BAD")))))</f>
        <v>0.51507624319216794</v>
      </c>
      <c r="S142" s="10">
        <f t="shared" si="6"/>
        <v>2.159299029460958</v>
      </c>
      <c r="U142" s="10">
        <f>3*'Proj 2018'!$K142/(819)</f>
        <v>1.4350427350427351</v>
      </c>
      <c r="V142" s="10">
        <f t="shared" si="7"/>
        <v>-1.9680848344534514</v>
      </c>
      <c r="W142" s="10">
        <f>(2*'Proj 36 2018'!G142)/24.9</f>
        <v>0.80321285140562249</v>
      </c>
      <c r="X142" s="10">
        <f t="shared" si="8"/>
        <v>1.173015077390666</v>
      </c>
    </row>
    <row r="143" spans="1:24" x14ac:dyDescent="0.25">
      <c r="A143" s="13" t="s">
        <v>983</v>
      </c>
      <c r="B143" s="13" t="s">
        <v>253</v>
      </c>
      <c r="C143" s="13" t="s">
        <v>27</v>
      </c>
      <c r="D143" s="3">
        <f>VLOOKUP(B143, Table1[[Player]:['#NAME?]], 3, FALSE)+1</f>
        <v>28</v>
      </c>
      <c r="F143" s="10">
        <f>IF($C143="PG",('Proj 2018'!F143-AgeAdj!B$19)/AgeAdj!B$20,IF($C143="SG",('Proj 2018'!F143-AgeAdj!B$23)/AgeAdj!B$24,IF($C143="SF",('Proj 2018'!F143-AgeAdj!B$27)/AgeAdj!B$28,IF($C143="PF",('Proj 2018'!F143-AgeAdj!B$31)/AgeAdj!B$32,IF($C143="C",('Proj 2018'!F143-AgeAdj!B$35)/AgeAdj!B$36,"BAD")))))</f>
        <v>1.3142309124442155</v>
      </c>
      <c r="G143" s="10">
        <f>IF($C143="PG",('Proj 2018'!G143-AgeAdj!C$19)/AgeAdj!C$20,IF($C143="SG",('Proj 2018'!G143-AgeAdj!C$23)/AgeAdj!C$24,IF($C143="SF",('Proj 2018'!G143-AgeAdj!C$27)/AgeAdj!C$28,IF($C143="PF",('Proj 2018'!G143-AgeAdj!C$31)/AgeAdj!C$32,IF($C143="C",('Proj 2018'!G143-AgeAdj!C$35)/AgeAdj!C$36,"BAD")))))</f>
        <v>1.2203291965066725</v>
      </c>
      <c r="H143" s="10">
        <f>IF($C143="PG",('Proj 2018'!H143-AgeAdj!D$19)/AgeAdj!D$20,IF($C143="SG",('Proj 2018'!H143-AgeAdj!D$23)/AgeAdj!D$24,IF($C143="SF",('Proj 2018'!H143-AgeAdj!D$27)/AgeAdj!D$28,IF($C143="PF",('Proj 2018'!H143-AgeAdj!D$31)/AgeAdj!D$32,IF($C143="C",('Proj 2018'!H143-AgeAdj!D$35)/AgeAdj!D$36,"BAD")))))</f>
        <v>0.41001512252833944</v>
      </c>
      <c r="I143" s="10">
        <f>IF($C143="PG",('Proj 2018'!I143-AgeAdj!E$19)/AgeAdj!E$20,IF($C143="SG",('Proj 2018'!I143-AgeAdj!E$23)/AgeAdj!E$24,IF($C143="SF",('Proj 2018'!I143-AgeAdj!E$27)/AgeAdj!E$28,IF($C143="PF",('Proj 2018'!I143-AgeAdj!E$31)/AgeAdj!E$32,IF($C143="C",('Proj 2018'!I143-AgeAdj!E$35)/AgeAdj!E$36,"BAD")))))</f>
        <v>1.2527320827821942</v>
      </c>
      <c r="J143" s="10">
        <f>IF($C143="PG",('Proj 2018'!J143-AgeAdj!F$19)/AgeAdj!F$20,IF($C143="SG",('Proj 2018'!J143-AgeAdj!F$23)/AgeAdj!F$24,IF($C143="SF",('Proj 2018'!J143-AgeAdj!F$27)/AgeAdj!F$28,IF($C143="PF",('Proj 2018'!J143-AgeAdj!F$31)/AgeAdj!F$32,IF($C143="C",('Proj 2018'!J143-AgeAdj!F$35)/AgeAdj!F$36,"BAD")))))</f>
        <v>-2.3474613624658948E-2</v>
      </c>
      <c r="K143" s="10">
        <f>IF($C143="PG",('Proj 2018'!K143-AgeAdj!G$19)/AgeAdj!G$20,IF($C143="SG",('Proj 2018'!K143-AgeAdj!G$23)/AgeAdj!G$24,IF($C143="SF",('Proj 2018'!K143-AgeAdj!G$27)/AgeAdj!G$28,IF($C143="PF",('Proj 2018'!K143-AgeAdj!G$31)/AgeAdj!G$32,IF($C143="C",('Proj 2018'!K143-AgeAdj!G$35)/AgeAdj!G$36,"BAD")))))</f>
        <v>-0.16041081195368881</v>
      </c>
      <c r="L143" s="17">
        <f>IF($C143="PG",('Proj 2018'!L143-AgeAdj!H$19)/AgeAdj!H$20,IF($C143="SG",('Proj 2018'!L143-AgeAdj!H$23)/AgeAdj!H$24,IF($C143="SF",('Proj 2018'!L143-AgeAdj!H$27)/AgeAdj!H$28,IF($C143="PF",('Proj 2018'!L143-AgeAdj!H$31)/AgeAdj!H$32,IF($C143="C",('Proj 2018'!L143-AgeAdj!H$35)/AgeAdj!H$36,"BAD")))))</f>
        <v>1.1550035795443276</v>
      </c>
      <c r="M143" s="10">
        <f>IF($C143="PG",('Proj 2018'!M143-AgeAdj!I$19)/AgeAdj!I$20,IF($C143="SG",('Proj 2018'!M143-AgeAdj!I$23)/AgeAdj!I$24,IF($C143="SF",('Proj 2018'!M143-AgeAdj!I$27)/AgeAdj!I$28,IF($C143="PF",('Proj 2018'!M143-AgeAdj!I$31)/AgeAdj!I$32,IF($C143="C",('Proj 2018'!M143-AgeAdj!I$35)/AgeAdj!I$36,"BAD")))))</f>
        <v>0.89445195981493686</v>
      </c>
      <c r="N143" s="10">
        <f>IF($C143="PG",('Proj 2018'!N143-AgeAdj!J$19)/AgeAdj!J$20,IF($C143="SG",('Proj 2018'!N143-AgeAdj!J$23)/AgeAdj!J$24,IF($C143="SF",('Proj 2018'!N143-AgeAdj!J$27)/AgeAdj!J$28,IF($C143="PF",('Proj 2018'!N143-AgeAdj!J$31)/AgeAdj!J$32,IF($C143="C",('Proj 2018'!N143-AgeAdj!J$35)/AgeAdj!J$36,"BAD")))))</f>
        <v>-0.34087130522815912</v>
      </c>
      <c r="O143" s="10">
        <f>IF($C143="PG",('Proj 2018'!O143-AgeAdj!K$19)/AgeAdj!K$20,IF($C143="SG",('Proj 2018'!O143-AgeAdj!K$23)/AgeAdj!K$24,IF($C143="SF",('Proj 2018'!O143-AgeAdj!K$27)/AgeAdj!K$28,IF($C143="PF",('Proj 2018'!O143-AgeAdj!K$31)/AgeAdj!K$32,IF($C143="C",('Proj 2018'!O143-AgeAdj!K$35)/AgeAdj!K$36,"BAD")))))</f>
        <v>-0.22111850711809483</v>
      </c>
      <c r="P143" s="10">
        <f>IF($C143="PG",('Proj 2018'!P143-AgeAdj!L$19)/AgeAdj!L$20,IF($C143="SG",('Proj 2018'!P143-AgeAdj!L$23)/AgeAdj!L$24,IF($C143="SF",('Proj 2018'!P143-AgeAdj!L$27)/AgeAdj!L$28,IF($C143="PF",('Proj 2018'!P143-AgeAdj!L$31)/AgeAdj!L$32,IF($C143="C",('Proj 2018'!P143-AgeAdj!L$35)/AgeAdj!L$36,"BAD")))))</f>
        <v>2.548054960784087</v>
      </c>
      <c r="Q143" s="10">
        <f>-IF($C143="PG",('Proj 2018'!Q143-AgeAdj!M$19)/AgeAdj!M$20,IF($C143="SG",('Proj 2018'!Q143-AgeAdj!M$23)/AgeAdj!M$24,IF($C143="SF",('Proj 2018'!Q143-AgeAdj!M$27)/AgeAdj!M$28,IF($C143="PF",('Proj 2018'!Q143-AgeAdj!M$31)/AgeAdj!M$32,IF($C143="C",('Proj 2018'!Q143-AgeAdj!M$35)/AgeAdj!M$36,"BAD")))))</f>
        <v>-0.52848987051078289</v>
      </c>
      <c r="R143" s="10">
        <f>IF($C143="PG",('Proj 2018'!R143-AgeAdj!N$19)/AgeAdj!N$20,IF($C143="SG",('Proj 2018'!R143-AgeAdj!N$23)/AgeAdj!N$24,IF($C143="SF",('Proj 2018'!R143-AgeAdj!N$27)/AgeAdj!N$28,IF($C143="PF",('Proj 2018'!R143-AgeAdj!N$31)/AgeAdj!N$32,IF($C143="C",('Proj 2018'!R143-AgeAdj!N$35)/AgeAdj!N$36,"BAD")))))</f>
        <v>1.1478171297413151</v>
      </c>
      <c r="S143" s="10">
        <f t="shared" si="6"/>
        <v>6.0650449935783222</v>
      </c>
      <c r="U143" s="10">
        <f>3*'Proj 2018'!$K143/(819)</f>
        <v>0.4465811965811966</v>
      </c>
      <c r="V143" s="10">
        <f t="shared" si="7"/>
        <v>0.51580288060847113</v>
      </c>
      <c r="W143" s="10">
        <f>(2*'Proj 36 2018'!G143)/24.9</f>
        <v>1.172690763052209</v>
      </c>
      <c r="X143" s="10">
        <f t="shared" si="8"/>
        <v>0.48082094690070332</v>
      </c>
    </row>
    <row r="144" spans="1:24" x14ac:dyDescent="0.25">
      <c r="A144" s="14" t="s">
        <v>724</v>
      </c>
      <c r="B144" s="14" t="s">
        <v>254</v>
      </c>
      <c r="C144" s="14" t="s">
        <v>52</v>
      </c>
      <c r="D144" s="3">
        <f>VLOOKUP(B144, Table1[[Player]:['#NAME?]], 3, FALSE)+1</f>
        <v>34</v>
      </c>
      <c r="F144" s="10">
        <f>IF($C144="PG",('Proj 2018'!F144-AgeAdj!B$19)/AgeAdj!B$20,IF($C144="SG",('Proj 2018'!F144-AgeAdj!B$23)/AgeAdj!B$24,IF($C144="SF",('Proj 2018'!F144-AgeAdj!B$27)/AgeAdj!B$28,IF($C144="PF",('Proj 2018'!F144-AgeAdj!B$31)/AgeAdj!B$32,IF($C144="C",('Proj 2018'!F144-AgeAdj!B$35)/AgeAdj!B$36,"BAD")))))</f>
        <v>-0.43465090479342844</v>
      </c>
      <c r="G144" s="10">
        <f>IF($C144="PG",('Proj 2018'!G144-AgeAdj!C$19)/AgeAdj!C$20,IF($C144="SG",('Proj 2018'!G144-AgeAdj!C$23)/AgeAdj!C$24,IF($C144="SF",('Proj 2018'!G144-AgeAdj!C$27)/AgeAdj!C$28,IF($C144="PF",('Proj 2018'!G144-AgeAdj!C$31)/AgeAdj!C$32,IF($C144="C",('Proj 2018'!G144-AgeAdj!C$35)/AgeAdj!C$36,"BAD")))))</f>
        <v>-0.64919322427150139</v>
      </c>
      <c r="H144" s="10">
        <f>IF($C144="PG",('Proj 2018'!H144-AgeAdj!D$19)/AgeAdj!D$20,IF($C144="SG",('Proj 2018'!H144-AgeAdj!D$23)/AgeAdj!D$24,IF($C144="SF",('Proj 2018'!H144-AgeAdj!D$27)/AgeAdj!D$28,IF($C144="PF",('Proj 2018'!H144-AgeAdj!D$31)/AgeAdj!D$32,IF($C144="C",('Proj 2018'!H144-AgeAdj!D$35)/AgeAdj!D$36,"BAD")))))</f>
        <v>1.8418588442154209</v>
      </c>
      <c r="I144" s="10">
        <f>IF($C144="PG",('Proj 2018'!I144-AgeAdj!E$19)/AgeAdj!E$20,IF($C144="SG",('Proj 2018'!I144-AgeAdj!E$23)/AgeAdj!E$24,IF($C144="SF",('Proj 2018'!I144-AgeAdj!E$27)/AgeAdj!E$28,IF($C144="PF",('Proj 2018'!I144-AgeAdj!E$31)/AgeAdj!E$32,IF($C144="C",('Proj 2018'!I144-AgeAdj!E$35)/AgeAdj!E$36,"BAD")))))</f>
        <v>-0.28532918350567366</v>
      </c>
      <c r="J144" s="10">
        <f>IF($C144="PG",('Proj 2018'!J144-AgeAdj!F$19)/AgeAdj!F$20,IF($C144="SG",('Proj 2018'!J144-AgeAdj!F$23)/AgeAdj!F$24,IF($C144="SF",('Proj 2018'!J144-AgeAdj!F$27)/AgeAdj!F$28,IF($C144="PF",('Proj 2018'!J144-AgeAdj!F$31)/AgeAdj!F$32,IF($C144="C",('Proj 2018'!J144-AgeAdj!F$35)/AgeAdj!F$36,"BAD")))))</f>
        <v>-0.52337147882196644</v>
      </c>
      <c r="K144" s="10">
        <f>IF($C144="PG",('Proj 2018'!K144-AgeAdj!G$19)/AgeAdj!G$20,IF($C144="SG",('Proj 2018'!K144-AgeAdj!G$23)/AgeAdj!G$24,IF($C144="SF",('Proj 2018'!K144-AgeAdj!G$27)/AgeAdj!G$28,IF($C144="PF",('Proj 2018'!K144-AgeAdj!G$31)/AgeAdj!G$32,IF($C144="C",('Proj 2018'!K144-AgeAdj!G$35)/AgeAdj!G$36,"BAD")))))</f>
        <v>-0.51020720895757321</v>
      </c>
      <c r="L144" s="17">
        <f>IF($C144="PG",('Proj 2018'!L144-AgeAdj!H$19)/AgeAdj!H$20,IF($C144="SG",('Proj 2018'!L144-AgeAdj!H$23)/AgeAdj!H$24,IF($C144="SF",('Proj 2018'!L144-AgeAdj!H$27)/AgeAdj!H$28,IF($C144="PF",('Proj 2018'!L144-AgeAdj!H$31)/AgeAdj!H$32,IF($C144="C",('Proj 2018'!L144-AgeAdj!H$35)/AgeAdj!H$36,"BAD")))))</f>
        <v>-0.5511401246148121</v>
      </c>
      <c r="M144" s="10">
        <f>IF($C144="PG",('Proj 2018'!M144-AgeAdj!I$19)/AgeAdj!I$20,IF($C144="SG",('Proj 2018'!M144-AgeAdj!I$23)/AgeAdj!I$24,IF($C144="SF",('Proj 2018'!M144-AgeAdj!I$27)/AgeAdj!I$28,IF($C144="PF",('Proj 2018'!M144-AgeAdj!I$31)/AgeAdj!I$32,IF($C144="C",('Proj 2018'!M144-AgeAdj!I$35)/AgeAdj!I$36,"BAD")))))</f>
        <v>-9.1922782946461362E-2</v>
      </c>
      <c r="N144" s="10">
        <f>IF($C144="PG",('Proj 2018'!N144-AgeAdj!J$19)/AgeAdj!J$20,IF($C144="SG",('Proj 2018'!N144-AgeAdj!J$23)/AgeAdj!J$24,IF($C144="SF",('Proj 2018'!N144-AgeAdj!J$27)/AgeAdj!J$28,IF($C144="PF",('Proj 2018'!N144-AgeAdj!J$31)/AgeAdj!J$32,IF($C144="C",('Proj 2018'!N144-AgeAdj!J$35)/AgeAdj!J$36,"BAD")))))</f>
        <v>0.97396269004985603</v>
      </c>
      <c r="O144" s="10">
        <f>IF($C144="PG",('Proj 2018'!O144-AgeAdj!K$19)/AgeAdj!K$20,IF($C144="SG",('Proj 2018'!O144-AgeAdj!K$23)/AgeAdj!K$24,IF($C144="SF",('Proj 2018'!O144-AgeAdj!K$27)/AgeAdj!K$28,IF($C144="PF",('Proj 2018'!O144-AgeAdj!K$31)/AgeAdj!K$32,IF($C144="C",('Proj 2018'!O144-AgeAdj!K$35)/AgeAdj!K$36,"BAD")))))</f>
        <v>0.24356299153989475</v>
      </c>
      <c r="P144" s="10">
        <f>IF($C144="PG",('Proj 2018'!P144-AgeAdj!L$19)/AgeAdj!L$20,IF($C144="SG",('Proj 2018'!P144-AgeAdj!L$23)/AgeAdj!L$24,IF($C144="SF",('Proj 2018'!P144-AgeAdj!L$27)/AgeAdj!L$28,IF($C144="PF",('Proj 2018'!P144-AgeAdj!L$31)/AgeAdj!L$32,IF($C144="C",('Proj 2018'!P144-AgeAdj!L$35)/AgeAdj!L$36,"BAD")))))</f>
        <v>0.18466791535024929</v>
      </c>
      <c r="Q144" s="10">
        <f>-IF($C144="PG",('Proj 2018'!Q144-AgeAdj!M$19)/AgeAdj!M$20,IF($C144="SG",('Proj 2018'!Q144-AgeAdj!M$23)/AgeAdj!M$24,IF($C144="SF",('Proj 2018'!Q144-AgeAdj!M$27)/AgeAdj!M$28,IF($C144="PF",('Proj 2018'!Q144-AgeAdj!M$31)/AgeAdj!M$32,IF($C144="C",('Proj 2018'!Q144-AgeAdj!M$35)/AgeAdj!M$36,"BAD")))))</f>
        <v>0.57349861896345222</v>
      </c>
      <c r="R144" s="10">
        <f>IF($C144="PG",('Proj 2018'!R144-AgeAdj!N$19)/AgeAdj!N$20,IF($C144="SG",('Proj 2018'!R144-AgeAdj!N$23)/AgeAdj!N$24,IF($C144="SF",('Proj 2018'!R144-AgeAdj!N$27)/AgeAdj!N$28,IF($C144="PF",('Proj 2018'!R144-AgeAdj!N$31)/AgeAdj!N$32,IF($C144="C",('Proj 2018'!R144-AgeAdj!N$35)/AgeAdj!N$36,"BAD")))))</f>
        <v>-0.46815294982158945</v>
      </c>
      <c r="S144" s="10">
        <f t="shared" si="6"/>
        <v>1.1959464428154949</v>
      </c>
      <c r="U144" s="10">
        <f>3*'Proj 2018'!$K144/(819)</f>
        <v>0.33846153846153854</v>
      </c>
      <c r="V144" s="10">
        <f t="shared" si="7"/>
        <v>-0.18653973448501338</v>
      </c>
      <c r="W144" s="10">
        <f>(2*'Proj 36 2018'!G144)/24.9</f>
        <v>0.60240963855421692</v>
      </c>
      <c r="X144" s="10">
        <f t="shared" si="8"/>
        <v>1.1095535206116995</v>
      </c>
    </row>
    <row r="145" spans="1:24" x14ac:dyDescent="0.25">
      <c r="A145" s="13" t="s">
        <v>594</v>
      </c>
      <c r="B145" s="13" t="s">
        <v>255</v>
      </c>
      <c r="C145" s="13" t="s">
        <v>27</v>
      </c>
      <c r="D145" s="3">
        <f>VLOOKUP(B145, Table1[[Player]:['#NAME?]], 3, FALSE)+1</f>
        <v>30</v>
      </c>
      <c r="F145" s="10">
        <f>IF($C145="PG",('Proj 2018'!F145-AgeAdj!B$19)/AgeAdj!B$20,IF($C145="SG",('Proj 2018'!F145-AgeAdj!B$23)/AgeAdj!B$24,IF($C145="SF",('Proj 2018'!F145-AgeAdj!B$27)/AgeAdj!B$28,IF($C145="PF",('Proj 2018'!F145-AgeAdj!B$31)/AgeAdj!B$32,IF($C145="C",('Proj 2018'!F145-AgeAdj!B$35)/AgeAdj!B$36,"BAD")))))</f>
        <v>0.71447001742198424</v>
      </c>
      <c r="G145" s="10">
        <f>IF($C145="PG",('Proj 2018'!G145-AgeAdj!C$19)/AgeAdj!C$20,IF($C145="SG",('Proj 2018'!G145-AgeAdj!C$23)/AgeAdj!C$24,IF($C145="SF",('Proj 2018'!G145-AgeAdj!C$27)/AgeAdj!C$28,IF($C145="PF",('Proj 2018'!G145-AgeAdj!C$31)/AgeAdj!C$32,IF($C145="C",('Proj 2018'!G145-AgeAdj!C$35)/AgeAdj!C$36,"BAD")))))</f>
        <v>0.89147595561040704</v>
      </c>
      <c r="H145" s="10">
        <f>IF($C145="PG",('Proj 2018'!H145-AgeAdj!D$19)/AgeAdj!D$20,IF($C145="SG",('Proj 2018'!H145-AgeAdj!D$23)/AgeAdj!D$24,IF($C145="SF",('Proj 2018'!H145-AgeAdj!D$27)/AgeAdj!D$28,IF($C145="PF",('Proj 2018'!H145-AgeAdj!D$31)/AgeAdj!D$32,IF($C145="C",('Proj 2018'!H145-AgeAdj!D$35)/AgeAdj!D$36,"BAD")))))</f>
        <v>-0.52366246769387781</v>
      </c>
      <c r="I145" s="10">
        <f>IF($C145="PG",('Proj 2018'!I145-AgeAdj!E$19)/AgeAdj!E$20,IF($C145="SG",('Proj 2018'!I145-AgeAdj!E$23)/AgeAdj!E$24,IF($C145="SF",('Proj 2018'!I145-AgeAdj!E$27)/AgeAdj!E$28,IF($C145="PF",('Proj 2018'!I145-AgeAdj!E$31)/AgeAdj!E$32,IF($C145="C",('Proj 2018'!I145-AgeAdj!E$35)/AgeAdj!E$36,"BAD")))))</f>
        <v>1.6336255124718242</v>
      </c>
      <c r="J145" s="10">
        <f>IF($C145="PG",('Proj 2018'!J145-AgeAdj!F$19)/AgeAdj!F$20,IF($C145="SG",('Proj 2018'!J145-AgeAdj!F$23)/AgeAdj!F$24,IF($C145="SF",('Proj 2018'!J145-AgeAdj!F$27)/AgeAdj!F$28,IF($C145="PF",('Proj 2018'!J145-AgeAdj!F$31)/AgeAdj!F$32,IF($C145="C",('Proj 2018'!J145-AgeAdj!F$35)/AgeAdj!F$36,"BAD")))))</f>
        <v>0.55919930995558031</v>
      </c>
      <c r="K145" s="10">
        <f>IF($C145="PG",('Proj 2018'!K145-AgeAdj!G$19)/AgeAdj!G$20,IF($C145="SG",('Proj 2018'!K145-AgeAdj!G$23)/AgeAdj!G$24,IF($C145="SF",('Proj 2018'!K145-AgeAdj!G$27)/AgeAdj!G$28,IF($C145="PF",('Proj 2018'!K145-AgeAdj!G$31)/AgeAdj!G$32,IF($C145="C",('Proj 2018'!K145-AgeAdj!G$35)/AgeAdj!G$36,"BAD")))))</f>
        <v>0.55174891765453515</v>
      </c>
      <c r="L145" s="17">
        <f>IF($C145="PG",('Proj 2018'!L145-AgeAdj!H$19)/AgeAdj!H$20,IF($C145="SG",('Proj 2018'!L145-AgeAdj!H$23)/AgeAdj!H$24,IF($C145="SF",('Proj 2018'!L145-AgeAdj!H$27)/AgeAdj!H$28,IF($C145="PF",('Proj 2018'!L145-AgeAdj!H$31)/AgeAdj!H$32,IF($C145="C",('Proj 2018'!L145-AgeAdj!H$35)/AgeAdj!H$36,"BAD")))))</f>
        <v>0.35280042555329216</v>
      </c>
      <c r="M145" s="10">
        <f>IF($C145="PG",('Proj 2018'!M145-AgeAdj!I$19)/AgeAdj!I$20,IF($C145="SG",('Proj 2018'!M145-AgeAdj!I$23)/AgeAdj!I$24,IF($C145="SF",('Proj 2018'!M145-AgeAdj!I$27)/AgeAdj!I$28,IF($C145="PF",('Proj 2018'!M145-AgeAdj!I$31)/AgeAdj!I$32,IF($C145="C",('Proj 2018'!M145-AgeAdj!I$35)/AgeAdj!I$36,"BAD")))))</f>
        <v>0.5344662732132105</v>
      </c>
      <c r="N145" s="10">
        <f>IF($C145="PG",('Proj 2018'!N145-AgeAdj!J$19)/AgeAdj!J$20,IF($C145="SG",('Proj 2018'!N145-AgeAdj!J$23)/AgeAdj!J$24,IF($C145="SF",('Proj 2018'!N145-AgeAdj!J$27)/AgeAdj!J$28,IF($C145="PF",('Proj 2018'!N145-AgeAdj!J$31)/AgeAdj!J$32,IF($C145="C",('Proj 2018'!N145-AgeAdj!J$35)/AgeAdj!J$36,"BAD")))))</f>
        <v>0.3701833634826317</v>
      </c>
      <c r="O145" s="10">
        <f>IF($C145="PG",('Proj 2018'!O145-AgeAdj!K$19)/AgeAdj!K$20,IF($C145="SG",('Proj 2018'!O145-AgeAdj!K$23)/AgeAdj!K$24,IF($C145="SF",('Proj 2018'!O145-AgeAdj!K$27)/AgeAdj!K$28,IF($C145="PF",('Proj 2018'!O145-AgeAdj!K$31)/AgeAdj!K$32,IF($C145="C",('Proj 2018'!O145-AgeAdj!K$35)/AgeAdj!K$36,"BAD")))))</f>
        <v>0.40415951151848611</v>
      </c>
      <c r="P145" s="10">
        <f>IF($C145="PG",('Proj 2018'!P145-AgeAdj!L$19)/AgeAdj!L$20,IF($C145="SG",('Proj 2018'!P145-AgeAdj!L$23)/AgeAdj!L$24,IF($C145="SF",('Proj 2018'!P145-AgeAdj!L$27)/AgeAdj!L$28,IF($C145="PF",('Proj 2018'!P145-AgeAdj!L$31)/AgeAdj!L$32,IF($C145="C",('Proj 2018'!P145-AgeAdj!L$35)/AgeAdj!L$36,"BAD")))))</f>
        <v>-0.50639867145075723</v>
      </c>
      <c r="Q145" s="10">
        <f>-IF($C145="PG",('Proj 2018'!Q145-AgeAdj!M$19)/AgeAdj!M$20,IF($C145="SG",('Proj 2018'!Q145-AgeAdj!M$23)/AgeAdj!M$24,IF($C145="SF",('Proj 2018'!Q145-AgeAdj!M$27)/AgeAdj!M$28,IF($C145="PF",('Proj 2018'!Q145-AgeAdj!M$31)/AgeAdj!M$32,IF($C145="C",('Proj 2018'!Q145-AgeAdj!M$35)/AgeAdj!M$36,"BAD")))))</f>
        <v>-0.59373270490204255</v>
      </c>
      <c r="R145" s="10">
        <f>IF($C145="PG",('Proj 2018'!R145-AgeAdj!N$19)/AgeAdj!N$20,IF($C145="SG",('Proj 2018'!R145-AgeAdj!N$23)/AgeAdj!N$24,IF($C145="SF",('Proj 2018'!R145-AgeAdj!N$27)/AgeAdj!N$28,IF($C145="PF",('Proj 2018'!R145-AgeAdj!N$31)/AgeAdj!N$32,IF($C145="C",('Proj 2018'!R145-AgeAdj!N$35)/AgeAdj!N$36,"BAD")))))</f>
        <v>0.84807860291475512</v>
      </c>
      <c r="S145" s="10">
        <f t="shared" si="6"/>
        <v>3.3265633028102859</v>
      </c>
      <c r="U145" s="10">
        <f>3*'Proj 2018'!$K145/(819)</f>
        <v>0.71296296296296291</v>
      </c>
      <c r="V145" s="10">
        <f t="shared" si="7"/>
        <v>0.25153363673706941</v>
      </c>
      <c r="W145" s="10">
        <f>(2*'Proj 36 2018'!G145)/24.9</f>
        <v>1.2048192771084338</v>
      </c>
      <c r="X145" s="10">
        <f t="shared" si="8"/>
        <v>-0.63091863577575646</v>
      </c>
    </row>
    <row r="146" spans="1:24" x14ac:dyDescent="0.25">
      <c r="A146" s="14" t="s">
        <v>998</v>
      </c>
      <c r="B146" s="14" t="s">
        <v>256</v>
      </c>
      <c r="C146" s="14" t="s">
        <v>52</v>
      </c>
      <c r="D146" s="3">
        <f>VLOOKUP(B146, Table1[[Player]:['#NAME?]], 3, FALSE)+1</f>
        <v>30</v>
      </c>
      <c r="F146" s="10">
        <f>IF($C146="PG",('Proj 2018'!F146-AgeAdj!B$19)/AgeAdj!B$20,IF($C146="SG",('Proj 2018'!F146-AgeAdj!B$23)/AgeAdj!B$24,IF($C146="SF",('Proj 2018'!F146-AgeAdj!B$27)/AgeAdj!B$28,IF($C146="PF",('Proj 2018'!F146-AgeAdj!B$31)/AgeAdj!B$32,IF($C146="C",('Proj 2018'!F146-AgeAdj!B$35)/AgeAdj!B$36,"BAD")))))</f>
        <v>-0.48024465275628353</v>
      </c>
      <c r="G146" s="10">
        <f>IF($C146="PG",('Proj 2018'!G146-AgeAdj!C$19)/AgeAdj!C$20,IF($C146="SG",('Proj 2018'!G146-AgeAdj!C$23)/AgeAdj!C$24,IF($C146="SF",('Proj 2018'!G146-AgeAdj!C$27)/AgeAdj!C$28,IF($C146="PF",('Proj 2018'!G146-AgeAdj!C$31)/AgeAdj!C$32,IF($C146="C",('Proj 2018'!G146-AgeAdj!C$35)/AgeAdj!C$36,"BAD")))))</f>
        <v>-0.5302452513127156</v>
      </c>
      <c r="H146" s="10">
        <f>IF($C146="PG",('Proj 2018'!H146-AgeAdj!D$19)/AgeAdj!D$20,IF($C146="SG",('Proj 2018'!H146-AgeAdj!D$23)/AgeAdj!D$24,IF($C146="SF",('Proj 2018'!H146-AgeAdj!D$27)/AgeAdj!D$28,IF($C146="PF",('Proj 2018'!H146-AgeAdj!D$31)/AgeAdj!D$32,IF($C146="C",('Proj 2018'!H146-AgeAdj!D$35)/AgeAdj!D$36,"BAD")))))</f>
        <v>0.25060618761797715</v>
      </c>
      <c r="I146" s="10">
        <f>IF($C146="PG",('Proj 2018'!I146-AgeAdj!E$19)/AgeAdj!E$20,IF($C146="SG",('Proj 2018'!I146-AgeAdj!E$23)/AgeAdj!E$24,IF($C146="SF",('Proj 2018'!I146-AgeAdj!E$27)/AgeAdj!E$28,IF($C146="PF",('Proj 2018'!I146-AgeAdj!E$31)/AgeAdj!E$32,IF($C146="C",('Proj 2018'!I146-AgeAdj!E$35)/AgeAdj!E$36,"BAD")))))</f>
        <v>0.79417007179469257</v>
      </c>
      <c r="J146" s="10">
        <f>IF($C146="PG",('Proj 2018'!J146-AgeAdj!F$19)/AgeAdj!F$20,IF($C146="SG",('Proj 2018'!J146-AgeAdj!F$23)/AgeAdj!F$24,IF($C146="SF",('Proj 2018'!J146-AgeAdj!F$27)/AgeAdj!F$28,IF($C146="PF",('Proj 2018'!J146-AgeAdj!F$31)/AgeAdj!F$32,IF($C146="C",('Proj 2018'!J146-AgeAdj!F$35)/AgeAdj!F$36,"BAD")))))</f>
        <v>-0.6802788759503936</v>
      </c>
      <c r="K146" s="10">
        <f>IF($C146="PG",('Proj 2018'!K146-AgeAdj!G$19)/AgeAdj!G$20,IF($C146="SG",('Proj 2018'!K146-AgeAdj!G$23)/AgeAdj!G$24,IF($C146="SF",('Proj 2018'!K146-AgeAdj!G$27)/AgeAdj!G$28,IF($C146="PF",('Proj 2018'!K146-AgeAdj!G$31)/AgeAdj!G$32,IF($C146="C",('Proj 2018'!K146-AgeAdj!G$35)/AgeAdj!G$36,"BAD")))))</f>
        <v>-0.70838737258995199</v>
      </c>
      <c r="L146" s="17">
        <f>IF($C146="PG",('Proj 2018'!L146-AgeAdj!H$19)/AgeAdj!H$20,IF($C146="SG",('Proj 2018'!L146-AgeAdj!H$23)/AgeAdj!H$24,IF($C146="SF",('Proj 2018'!L146-AgeAdj!H$27)/AgeAdj!H$28,IF($C146="PF",('Proj 2018'!L146-AgeAdj!H$31)/AgeAdj!H$32,IF($C146="C",('Proj 2018'!L146-AgeAdj!H$35)/AgeAdj!H$36,"BAD")))))</f>
        <v>-0.24129845002521461</v>
      </c>
      <c r="M146" s="10">
        <f>IF($C146="PG",('Proj 2018'!M146-AgeAdj!I$19)/AgeAdj!I$20,IF($C146="SG",('Proj 2018'!M146-AgeAdj!I$23)/AgeAdj!I$24,IF($C146="SF",('Proj 2018'!M146-AgeAdj!I$27)/AgeAdj!I$28,IF($C146="PF",('Proj 2018'!M146-AgeAdj!I$31)/AgeAdj!I$32,IF($C146="C",('Proj 2018'!M146-AgeAdj!I$35)/AgeAdj!I$36,"BAD")))))</f>
        <v>-0.31795109323798365</v>
      </c>
      <c r="N146" s="10">
        <f>IF($C146="PG",('Proj 2018'!N146-AgeAdj!J$19)/AgeAdj!J$20,IF($C146="SG",('Proj 2018'!N146-AgeAdj!J$23)/AgeAdj!J$24,IF($C146="SF",('Proj 2018'!N146-AgeAdj!J$27)/AgeAdj!J$28,IF($C146="PF",('Proj 2018'!N146-AgeAdj!J$31)/AgeAdj!J$32,IF($C146="C",('Proj 2018'!N146-AgeAdj!J$35)/AgeAdj!J$36,"BAD")))))</f>
        <v>0.71988253980974382</v>
      </c>
      <c r="O146" s="10">
        <f>IF($C146="PG",('Proj 2018'!O146-AgeAdj!K$19)/AgeAdj!K$20,IF($C146="SG",('Proj 2018'!O146-AgeAdj!K$23)/AgeAdj!K$24,IF($C146="SF",('Proj 2018'!O146-AgeAdj!K$27)/AgeAdj!K$28,IF($C146="PF",('Proj 2018'!O146-AgeAdj!K$31)/AgeAdj!K$32,IF($C146="C",('Proj 2018'!O146-AgeAdj!K$35)/AgeAdj!K$36,"BAD")))))</f>
        <v>0.85319871032033667</v>
      </c>
      <c r="P146" s="10">
        <f>IF($C146="PG",('Proj 2018'!P146-AgeAdj!L$19)/AgeAdj!L$20,IF($C146="SG",('Proj 2018'!P146-AgeAdj!L$23)/AgeAdj!L$24,IF($C146="SF",('Proj 2018'!P146-AgeAdj!L$27)/AgeAdj!L$28,IF($C146="PF",('Proj 2018'!P146-AgeAdj!L$31)/AgeAdj!L$32,IF($C146="C",('Proj 2018'!P146-AgeAdj!L$35)/AgeAdj!L$36,"BAD")))))</f>
        <v>-1.0034210980177234</v>
      </c>
      <c r="Q146" s="10">
        <f>-IF($C146="PG",('Proj 2018'!Q146-AgeAdj!M$19)/AgeAdj!M$20,IF($C146="SG",('Proj 2018'!Q146-AgeAdj!M$23)/AgeAdj!M$24,IF($C146="SF",('Proj 2018'!Q146-AgeAdj!M$27)/AgeAdj!M$28,IF($C146="PF",('Proj 2018'!Q146-AgeAdj!M$31)/AgeAdj!M$32,IF($C146="C",('Proj 2018'!Q146-AgeAdj!M$35)/AgeAdj!M$36,"BAD")))))</f>
        <v>-0.33810466229714309</v>
      </c>
      <c r="R146" s="10">
        <f>IF($C146="PG",('Proj 2018'!R146-AgeAdj!N$19)/AgeAdj!N$20,IF($C146="SG",('Proj 2018'!R146-AgeAdj!N$23)/AgeAdj!N$24,IF($C146="SF",('Proj 2018'!R146-AgeAdj!N$27)/AgeAdj!N$28,IF($C146="PF",('Proj 2018'!R146-AgeAdj!N$31)/AgeAdj!N$32,IF($C146="C",('Proj 2018'!R146-AgeAdj!N$35)/AgeAdj!N$36,"BAD")))))</f>
        <v>-0.42225289693484469</v>
      </c>
      <c r="S146" s="10">
        <f t="shared" si="6"/>
        <v>-0.32914087171787432</v>
      </c>
      <c r="U146" s="10">
        <f>3*'Proj 2018'!$K146/(819)</f>
        <v>0.22857142857142859</v>
      </c>
      <c r="V146" s="10">
        <f t="shared" si="7"/>
        <v>-5.5153931434334773E-2</v>
      </c>
      <c r="W146" s="10">
        <f>(2*'Proj 36 2018'!G146)/24.9</f>
        <v>0.65863453815261042</v>
      </c>
      <c r="X146" s="10">
        <f t="shared" si="8"/>
        <v>0.16505789063995283</v>
      </c>
    </row>
    <row r="147" spans="1:24" x14ac:dyDescent="0.25">
      <c r="A147" s="13" t="s">
        <v>777</v>
      </c>
      <c r="B147" s="13" t="s">
        <v>257</v>
      </c>
      <c r="C147" s="13" t="s">
        <v>52</v>
      </c>
      <c r="D147" s="3">
        <f>VLOOKUP(B147, Table1[[Player]:['#NAME?]], 3, FALSE)+1</f>
        <v>20</v>
      </c>
      <c r="F147" s="10">
        <f>IF($C147="PG",('Proj 2018'!F147-AgeAdj!B$19)/AgeAdj!B$20,IF($C147="SG",('Proj 2018'!F147-AgeAdj!B$23)/AgeAdj!B$24,IF($C147="SF",('Proj 2018'!F147-AgeAdj!B$27)/AgeAdj!B$28,IF($C147="PF",('Proj 2018'!F147-AgeAdj!B$31)/AgeAdj!B$32,IF($C147="C",('Proj 2018'!F147-AgeAdj!B$35)/AgeAdj!B$36,"BAD")))))</f>
        <v>6.6880322797978828E-2</v>
      </c>
      <c r="G147" s="10">
        <f>IF($C147="PG",('Proj 2018'!G147-AgeAdj!C$19)/AgeAdj!C$20,IF($C147="SG",('Proj 2018'!G147-AgeAdj!C$23)/AgeAdj!C$24,IF($C147="SF",('Proj 2018'!G147-AgeAdj!C$27)/AgeAdj!C$28,IF($C147="PF",('Proj 2018'!G147-AgeAdj!C$31)/AgeAdj!C$32,IF($C147="C",('Proj 2018'!G147-AgeAdj!C$35)/AgeAdj!C$36,"BAD")))))</f>
        <v>0.26159197930181127</v>
      </c>
      <c r="H147" s="10">
        <f>IF($C147="PG",('Proj 2018'!H147-AgeAdj!D$19)/AgeAdj!D$20,IF($C147="SG",('Proj 2018'!H147-AgeAdj!D$23)/AgeAdj!D$24,IF($C147="SF",('Proj 2018'!H147-AgeAdj!D$27)/AgeAdj!D$28,IF($C147="PF",('Proj 2018'!H147-AgeAdj!D$31)/AgeAdj!D$32,IF($C147="C",('Proj 2018'!H147-AgeAdj!D$35)/AgeAdj!D$36,"BAD")))))</f>
        <v>-0.79627056014349851</v>
      </c>
      <c r="I147" s="10">
        <f>IF($C147="PG",('Proj 2018'!I147-AgeAdj!E$19)/AgeAdj!E$20,IF($C147="SG",('Proj 2018'!I147-AgeAdj!E$23)/AgeAdj!E$24,IF($C147="SF",('Proj 2018'!I147-AgeAdj!E$27)/AgeAdj!E$28,IF($C147="PF",('Proj 2018'!I147-AgeAdj!E$31)/AgeAdj!E$32,IF($C147="C",('Proj 2018'!I147-AgeAdj!E$35)/AgeAdj!E$36,"BAD")))))</f>
        <v>-0.34870887463126321</v>
      </c>
      <c r="J147" s="10">
        <f>IF($C147="PG",('Proj 2018'!J147-AgeAdj!F$19)/AgeAdj!F$20,IF($C147="SG",('Proj 2018'!J147-AgeAdj!F$23)/AgeAdj!F$24,IF($C147="SF",('Proj 2018'!J147-AgeAdj!F$27)/AgeAdj!F$28,IF($C147="PF",('Proj 2018'!J147-AgeAdj!F$31)/AgeAdj!F$32,IF($C147="C",('Proj 2018'!J147-AgeAdj!F$35)/AgeAdj!F$36,"BAD")))))</f>
        <v>2.5804411127528397E-2</v>
      </c>
      <c r="K147" s="10">
        <f>IF($C147="PG",('Proj 2018'!K147-AgeAdj!G$19)/AgeAdj!G$20,IF($C147="SG",('Proj 2018'!K147-AgeAdj!G$23)/AgeAdj!G$24,IF($C147="SF",('Proj 2018'!K147-AgeAdj!G$27)/AgeAdj!G$28,IF($C147="PF",('Proj 2018'!K147-AgeAdj!G$31)/AgeAdj!G$32,IF($C147="C",('Proj 2018'!K147-AgeAdj!G$35)/AgeAdj!G$36,"BAD")))))</f>
        <v>0.3393250924798904</v>
      </c>
      <c r="L147" s="17">
        <f>IF($C147="PG",('Proj 2018'!L147-AgeAdj!H$19)/AgeAdj!H$20,IF($C147="SG",('Proj 2018'!L147-AgeAdj!H$23)/AgeAdj!H$24,IF($C147="SF",('Proj 2018'!L147-AgeAdj!H$27)/AgeAdj!H$28,IF($C147="PF",('Proj 2018'!L147-AgeAdj!H$31)/AgeAdj!H$32,IF($C147="C",('Proj 2018'!L147-AgeAdj!H$35)/AgeAdj!H$36,"BAD")))))</f>
        <v>-1.4592967570325968</v>
      </c>
      <c r="M147" s="10">
        <f>IF($C147="PG",('Proj 2018'!M147-AgeAdj!I$19)/AgeAdj!I$20,IF($C147="SG",('Proj 2018'!M147-AgeAdj!I$23)/AgeAdj!I$24,IF($C147="SF",('Proj 2018'!M147-AgeAdj!I$27)/AgeAdj!I$28,IF($C147="PF",('Proj 2018'!M147-AgeAdj!I$31)/AgeAdj!I$32,IF($C147="C",('Proj 2018'!M147-AgeAdj!I$35)/AgeAdj!I$36,"BAD")))))</f>
        <v>0.20269660317690835</v>
      </c>
      <c r="N147" s="10">
        <f>IF($C147="PG",('Proj 2018'!N147-AgeAdj!J$19)/AgeAdj!J$20,IF($C147="SG",('Proj 2018'!N147-AgeAdj!J$23)/AgeAdj!J$24,IF($C147="SF",('Proj 2018'!N147-AgeAdj!J$27)/AgeAdj!J$28,IF($C147="PF",('Proj 2018'!N147-AgeAdj!J$31)/AgeAdj!J$32,IF($C147="C",('Proj 2018'!N147-AgeAdj!J$35)/AgeAdj!J$36,"BAD")))))</f>
        <v>0.3197515668662903</v>
      </c>
      <c r="O147" s="10">
        <f>IF($C147="PG",('Proj 2018'!O147-AgeAdj!K$19)/AgeAdj!K$20,IF($C147="SG",('Proj 2018'!O147-AgeAdj!K$23)/AgeAdj!K$24,IF($C147="SF",('Proj 2018'!O147-AgeAdj!K$27)/AgeAdj!K$28,IF($C147="PF",('Proj 2018'!O147-AgeAdj!K$31)/AgeAdj!K$32,IF($C147="C",('Proj 2018'!O147-AgeAdj!K$35)/AgeAdj!K$36,"BAD")))))</f>
        <v>-0.3137113771612452</v>
      </c>
      <c r="P147" s="10">
        <f>IF($C147="PG",('Proj 2018'!P147-AgeAdj!L$19)/AgeAdj!L$20,IF($C147="SG",('Proj 2018'!P147-AgeAdj!L$23)/AgeAdj!L$24,IF($C147="SF",('Proj 2018'!P147-AgeAdj!L$27)/AgeAdj!L$28,IF($C147="PF",('Proj 2018'!P147-AgeAdj!L$31)/AgeAdj!L$32,IF($C147="C",('Proj 2018'!P147-AgeAdj!L$35)/AgeAdj!L$36,"BAD")))))</f>
        <v>0.30321909672753083</v>
      </c>
      <c r="Q147" s="10">
        <f>-IF($C147="PG",('Proj 2018'!Q147-AgeAdj!M$19)/AgeAdj!M$20,IF($C147="SG",('Proj 2018'!Q147-AgeAdj!M$23)/AgeAdj!M$24,IF($C147="SF",('Proj 2018'!Q147-AgeAdj!M$27)/AgeAdj!M$28,IF($C147="PF",('Proj 2018'!Q147-AgeAdj!M$31)/AgeAdj!M$32,IF($C147="C",('Proj 2018'!Q147-AgeAdj!M$35)/AgeAdj!M$36,"BAD")))))</f>
        <v>-0.56312066210197365</v>
      </c>
      <c r="R147" s="10">
        <f>IF($C147="PG",('Proj 2018'!R147-AgeAdj!N$19)/AgeAdj!N$20,IF($C147="SG",('Proj 2018'!R147-AgeAdj!N$23)/AgeAdj!N$24,IF($C147="SF",('Proj 2018'!R147-AgeAdj!N$27)/AgeAdj!N$28,IF($C147="PF",('Proj 2018'!R147-AgeAdj!N$31)/AgeAdj!N$32,IF($C147="C",('Proj 2018'!R147-AgeAdj!N$35)/AgeAdj!N$36,"BAD")))))</f>
        <v>5.3530853735676703E-3</v>
      </c>
      <c r="S147" s="10">
        <f t="shared" si="6"/>
        <v>-1.2218456844473815</v>
      </c>
      <c r="U147" s="10">
        <f>3*'Proj 2018'!$K147/(819)</f>
        <v>0.80952380952380953</v>
      </c>
      <c r="V147" s="10">
        <f t="shared" si="7"/>
        <v>-1.1813354699787688</v>
      </c>
      <c r="W147" s="10">
        <f>(2*'Proj 36 2018'!G147)/24.9</f>
        <v>0.86746987951807242</v>
      </c>
      <c r="X147" s="10">
        <f t="shared" si="8"/>
        <v>-0.6907407268714687</v>
      </c>
    </row>
    <row r="148" spans="1:24" x14ac:dyDescent="0.25">
      <c r="A148" s="14" t="s">
        <v>620</v>
      </c>
      <c r="B148" s="14" t="s">
        <v>258</v>
      </c>
      <c r="C148" s="14" t="s">
        <v>73</v>
      </c>
      <c r="D148" s="3">
        <f>VLOOKUP(B148, Table1[[Player]:['#NAME?]], 3, FALSE)+1</f>
        <v>25</v>
      </c>
      <c r="F148" s="10">
        <f>IF($C148="PG",('Proj 2018'!F148-AgeAdj!B$19)/AgeAdj!B$20,IF($C148="SG",('Proj 2018'!F148-AgeAdj!B$23)/AgeAdj!B$24,IF($C148="SF",('Proj 2018'!F148-AgeAdj!B$27)/AgeAdj!B$28,IF($C148="PF",('Proj 2018'!F148-AgeAdj!B$31)/AgeAdj!B$32,IF($C148="C",('Proj 2018'!F148-AgeAdj!B$35)/AgeAdj!B$36,"BAD")))))</f>
        <v>1.9667916923532787</v>
      </c>
      <c r="G148" s="10">
        <f>IF($C148="PG",('Proj 2018'!G148-AgeAdj!C$19)/AgeAdj!C$20,IF($C148="SG",('Proj 2018'!G148-AgeAdj!C$23)/AgeAdj!C$24,IF($C148="SF",('Proj 2018'!G148-AgeAdj!C$27)/AgeAdj!C$28,IF($C148="PF",('Proj 2018'!G148-AgeAdj!C$31)/AgeAdj!C$32,IF($C148="C",('Proj 2018'!G148-AgeAdj!C$35)/AgeAdj!C$36,"BAD")))))</f>
        <v>1.7786999184686294</v>
      </c>
      <c r="H148" s="10">
        <f>IF($C148="PG",('Proj 2018'!H148-AgeAdj!D$19)/AgeAdj!D$20,IF($C148="SG",('Proj 2018'!H148-AgeAdj!D$23)/AgeAdj!D$24,IF($C148="SF",('Proj 2018'!H148-AgeAdj!D$27)/AgeAdj!D$28,IF($C148="PF",('Proj 2018'!H148-AgeAdj!D$31)/AgeAdj!D$32,IF($C148="C",('Proj 2018'!H148-AgeAdj!D$35)/AgeAdj!D$36,"BAD")))))</f>
        <v>1.1005522610958334</v>
      </c>
      <c r="I148" s="10">
        <f>IF($C148="PG",('Proj 2018'!I148-AgeAdj!E$19)/AgeAdj!E$20,IF($C148="SG",('Proj 2018'!I148-AgeAdj!E$23)/AgeAdj!E$24,IF($C148="SF",('Proj 2018'!I148-AgeAdj!E$27)/AgeAdj!E$28,IF($C148="PF",('Proj 2018'!I148-AgeAdj!E$31)/AgeAdj!E$32,IF($C148="C",('Proj 2018'!I148-AgeAdj!E$35)/AgeAdj!E$36,"BAD")))))</f>
        <v>1.2682096279676593</v>
      </c>
      <c r="J148" s="10">
        <f>IF($C148="PG",('Proj 2018'!J148-AgeAdj!F$19)/AgeAdj!F$20,IF($C148="SG",('Proj 2018'!J148-AgeAdj!F$23)/AgeAdj!F$24,IF($C148="SF",('Proj 2018'!J148-AgeAdj!F$27)/AgeAdj!F$28,IF($C148="PF",('Proj 2018'!J148-AgeAdj!F$31)/AgeAdj!F$32,IF($C148="C",('Proj 2018'!J148-AgeAdj!F$35)/AgeAdj!F$36,"BAD")))))</f>
        <v>0.82053802251828467</v>
      </c>
      <c r="K148" s="10">
        <f>IF($C148="PG",('Proj 2018'!K148-AgeAdj!G$19)/AgeAdj!G$20,IF($C148="SG",('Proj 2018'!K148-AgeAdj!G$23)/AgeAdj!G$24,IF($C148="SF",('Proj 2018'!K148-AgeAdj!G$27)/AgeAdj!G$28,IF($C148="PF",('Proj 2018'!K148-AgeAdj!G$31)/AgeAdj!G$32,IF($C148="C",('Proj 2018'!K148-AgeAdj!G$35)/AgeAdj!G$36,"BAD")))))</f>
        <v>0.7055492919446692</v>
      </c>
      <c r="L148" s="17">
        <f>IF($C148="PG",('Proj 2018'!L148-AgeAdj!H$19)/AgeAdj!H$20,IF($C148="SG",('Proj 2018'!L148-AgeAdj!H$23)/AgeAdj!H$24,IF($C148="SF",('Proj 2018'!L148-AgeAdj!H$27)/AgeAdj!H$28,IF($C148="PF",('Proj 2018'!L148-AgeAdj!H$31)/AgeAdj!H$32,IF($C148="C",('Proj 2018'!L148-AgeAdj!H$35)/AgeAdj!H$36,"BAD")))))</f>
        <v>1.446396874541378</v>
      </c>
      <c r="M148" s="10">
        <f>IF($C148="PG",('Proj 2018'!M148-AgeAdj!I$19)/AgeAdj!I$20,IF($C148="SG",('Proj 2018'!M148-AgeAdj!I$23)/AgeAdj!I$24,IF($C148="SF",('Proj 2018'!M148-AgeAdj!I$27)/AgeAdj!I$28,IF($C148="PF",('Proj 2018'!M148-AgeAdj!I$31)/AgeAdj!I$32,IF($C148="C",('Proj 2018'!M148-AgeAdj!I$35)/AgeAdj!I$36,"BAD")))))</f>
        <v>0.10806569175046715</v>
      </c>
      <c r="N148" s="10">
        <f>IF($C148="PG",('Proj 2018'!N148-AgeAdj!J$19)/AgeAdj!J$20,IF($C148="SG",('Proj 2018'!N148-AgeAdj!J$23)/AgeAdj!J$24,IF($C148="SF",('Proj 2018'!N148-AgeAdj!J$27)/AgeAdj!J$28,IF($C148="PF",('Proj 2018'!N148-AgeAdj!J$31)/AgeAdj!J$32,IF($C148="C",('Proj 2018'!N148-AgeAdj!J$35)/AgeAdj!J$36,"BAD")))))</f>
        <v>0.51559293025714092</v>
      </c>
      <c r="O148" s="10">
        <f>IF($C148="PG",('Proj 2018'!O148-AgeAdj!K$19)/AgeAdj!K$20,IF($C148="SG",('Proj 2018'!O148-AgeAdj!K$23)/AgeAdj!K$24,IF($C148="SF",('Proj 2018'!O148-AgeAdj!K$27)/AgeAdj!K$28,IF($C148="PF",('Proj 2018'!O148-AgeAdj!K$31)/AgeAdj!K$32,IF($C148="C",('Proj 2018'!O148-AgeAdj!K$35)/AgeAdj!K$36,"BAD")))))</f>
        <v>0.45345332557507312</v>
      </c>
      <c r="P148" s="10">
        <f>IF($C148="PG",('Proj 2018'!P148-AgeAdj!L$19)/AgeAdj!L$20,IF($C148="SG",('Proj 2018'!P148-AgeAdj!L$23)/AgeAdj!L$24,IF($C148="SF",('Proj 2018'!P148-AgeAdj!L$27)/AgeAdj!L$28,IF($C148="PF",('Proj 2018'!P148-AgeAdj!L$31)/AgeAdj!L$32,IF($C148="C",('Proj 2018'!P148-AgeAdj!L$35)/AgeAdj!L$36,"BAD")))))</f>
        <v>0.43719883241546204</v>
      </c>
      <c r="Q148" s="10">
        <f>-IF($C148="PG",('Proj 2018'!Q148-AgeAdj!M$19)/AgeAdj!M$20,IF($C148="SG",('Proj 2018'!Q148-AgeAdj!M$23)/AgeAdj!M$24,IF($C148="SF",('Proj 2018'!Q148-AgeAdj!M$27)/AgeAdj!M$28,IF($C148="PF",('Proj 2018'!Q148-AgeAdj!M$31)/AgeAdj!M$32,IF($C148="C",('Proj 2018'!Q148-AgeAdj!M$35)/AgeAdj!M$36,"BAD")))))</f>
        <v>-0.5650281954135502</v>
      </c>
      <c r="R148" s="10">
        <f>IF($C148="PG",('Proj 2018'!R148-AgeAdj!N$19)/AgeAdj!N$20,IF($C148="SG",('Proj 2018'!R148-AgeAdj!N$23)/AgeAdj!N$24,IF($C148="SF",('Proj 2018'!R148-AgeAdj!N$27)/AgeAdj!N$28,IF($C148="PF",('Proj 2018'!R148-AgeAdj!N$31)/AgeAdj!N$32,IF($C148="C",('Proj 2018'!R148-AgeAdj!N$35)/AgeAdj!N$36,"BAD")))))</f>
        <v>1.6675047821307414</v>
      </c>
      <c r="S148" s="10">
        <f t="shared" si="6"/>
        <v>6.4005961677082492</v>
      </c>
      <c r="U148" s="10">
        <f>3*'Proj 2018'!$K148/(819)</f>
        <v>1.2194749694749696</v>
      </c>
      <c r="V148" s="10">
        <f t="shared" si="7"/>
        <v>1.7638447844300384</v>
      </c>
      <c r="W148" s="10">
        <f>(2*'Proj 36 2018'!G148)/24.9</f>
        <v>1.6224899598393574</v>
      </c>
      <c r="X148" s="10">
        <f t="shared" si="8"/>
        <v>1.7856349939064926</v>
      </c>
    </row>
    <row r="149" spans="1:24" x14ac:dyDescent="0.25">
      <c r="A149" s="13" t="s">
        <v>708</v>
      </c>
      <c r="B149" s="13" t="s">
        <v>260</v>
      </c>
      <c r="C149" s="13" t="s">
        <v>73</v>
      </c>
      <c r="D149" s="3">
        <f>VLOOKUP(B149, Table1[[Player]:['#NAME?]], 3, FALSE)+1</f>
        <v>27</v>
      </c>
      <c r="F149" s="10">
        <f>IF($C149="PG",('Proj 2018'!F149-AgeAdj!B$19)/AgeAdj!B$20,IF($C149="SG",('Proj 2018'!F149-AgeAdj!B$23)/AgeAdj!B$24,IF($C149="SF",('Proj 2018'!F149-AgeAdj!B$27)/AgeAdj!B$28,IF($C149="PF",('Proj 2018'!F149-AgeAdj!B$31)/AgeAdj!B$32,IF($C149="C",('Proj 2018'!F149-AgeAdj!B$35)/AgeAdj!B$36,"BAD")))))</f>
        <v>0.61522809813549484</v>
      </c>
      <c r="G149" s="10">
        <f>IF($C149="PG",('Proj 2018'!G149-AgeAdj!C$19)/AgeAdj!C$20,IF($C149="SG",('Proj 2018'!G149-AgeAdj!C$23)/AgeAdj!C$24,IF($C149="SF",('Proj 2018'!G149-AgeAdj!C$27)/AgeAdj!C$28,IF($C149="PF",('Proj 2018'!G149-AgeAdj!C$31)/AgeAdj!C$32,IF($C149="C",('Proj 2018'!G149-AgeAdj!C$35)/AgeAdj!C$36,"BAD")))))</f>
        <v>0.74722980582234866</v>
      </c>
      <c r="H149" s="10">
        <f>IF($C149="PG",('Proj 2018'!H149-AgeAdj!D$19)/AgeAdj!D$20,IF($C149="SG",('Proj 2018'!H149-AgeAdj!D$23)/AgeAdj!D$24,IF($C149="SF",('Proj 2018'!H149-AgeAdj!D$27)/AgeAdj!D$28,IF($C149="PF",('Proj 2018'!H149-AgeAdj!D$31)/AgeAdj!D$32,IF($C149="C",('Proj 2018'!H149-AgeAdj!D$35)/AgeAdj!D$36,"BAD")))))</f>
        <v>-0.2911896697394124</v>
      </c>
      <c r="I149" s="10">
        <f>IF($C149="PG",('Proj 2018'!I149-AgeAdj!E$19)/AgeAdj!E$20,IF($C149="SG",('Proj 2018'!I149-AgeAdj!E$23)/AgeAdj!E$24,IF($C149="SF",('Proj 2018'!I149-AgeAdj!E$27)/AgeAdj!E$28,IF($C149="PF",('Proj 2018'!I149-AgeAdj!E$31)/AgeAdj!E$32,IF($C149="C",('Proj 2018'!I149-AgeAdj!E$35)/AgeAdj!E$36,"BAD")))))</f>
        <v>0.17589731134922185</v>
      </c>
      <c r="J149" s="10">
        <f>IF($C149="PG",('Proj 2018'!J149-AgeAdj!F$19)/AgeAdj!F$20,IF($C149="SG",('Proj 2018'!J149-AgeAdj!F$23)/AgeAdj!F$24,IF($C149="SF",('Proj 2018'!J149-AgeAdj!F$27)/AgeAdj!F$28,IF($C149="PF",('Proj 2018'!J149-AgeAdj!F$31)/AgeAdj!F$32,IF($C149="C",('Proj 2018'!J149-AgeAdj!F$35)/AgeAdj!F$36,"BAD")))))</f>
        <v>4.0120984754060479E-2</v>
      </c>
      <c r="K149" s="10">
        <f>IF($C149="PG",('Proj 2018'!K149-AgeAdj!G$19)/AgeAdj!G$20,IF($C149="SG",('Proj 2018'!K149-AgeAdj!G$23)/AgeAdj!G$24,IF($C149="SF",('Proj 2018'!K149-AgeAdj!G$27)/AgeAdj!G$28,IF($C149="PF",('Proj 2018'!K149-AgeAdj!G$31)/AgeAdj!G$32,IF($C149="C",('Proj 2018'!K149-AgeAdj!G$35)/AgeAdj!G$36,"BAD")))))</f>
        <v>-3.1064793275962586E-2</v>
      </c>
      <c r="L149" s="17">
        <f>IF($C149="PG",('Proj 2018'!L149-AgeAdj!H$19)/AgeAdj!H$20,IF($C149="SG",('Proj 2018'!L149-AgeAdj!H$23)/AgeAdj!H$24,IF($C149="SF",('Proj 2018'!L149-AgeAdj!H$27)/AgeAdj!H$28,IF($C149="PF",('Proj 2018'!L149-AgeAdj!H$31)/AgeAdj!H$32,IF($C149="C",('Proj 2018'!L149-AgeAdj!H$35)/AgeAdj!H$36,"BAD")))))</f>
        <v>0.90953467665194399</v>
      </c>
      <c r="M149" s="10">
        <f>IF($C149="PG",('Proj 2018'!M149-AgeAdj!I$19)/AgeAdj!I$20,IF($C149="SG",('Proj 2018'!M149-AgeAdj!I$23)/AgeAdj!I$24,IF($C149="SF",('Proj 2018'!M149-AgeAdj!I$27)/AgeAdj!I$28,IF($C149="PF",('Proj 2018'!M149-AgeAdj!I$31)/AgeAdj!I$32,IF($C149="C",('Proj 2018'!M149-AgeAdj!I$35)/AgeAdj!I$36,"BAD")))))</f>
        <v>-0.35569366318946521</v>
      </c>
      <c r="N149" s="10">
        <f>IF($C149="PG",('Proj 2018'!N149-AgeAdj!J$19)/AgeAdj!J$20,IF($C149="SG",('Proj 2018'!N149-AgeAdj!J$23)/AgeAdj!J$24,IF($C149="SF",('Proj 2018'!N149-AgeAdj!J$27)/AgeAdj!J$28,IF($C149="PF",('Proj 2018'!N149-AgeAdj!J$31)/AgeAdj!J$32,IF($C149="C",('Proj 2018'!N149-AgeAdj!J$35)/AgeAdj!J$36,"BAD")))))</f>
        <v>0.39830630252259708</v>
      </c>
      <c r="O149" s="10">
        <f>IF($C149="PG",('Proj 2018'!O149-AgeAdj!K$19)/AgeAdj!K$20,IF($C149="SG",('Proj 2018'!O149-AgeAdj!K$23)/AgeAdj!K$24,IF($C149="SF",('Proj 2018'!O149-AgeAdj!K$27)/AgeAdj!K$28,IF($C149="PF",('Proj 2018'!O149-AgeAdj!K$31)/AgeAdj!K$32,IF($C149="C",('Proj 2018'!O149-AgeAdj!K$35)/AgeAdj!K$36,"BAD")))))</f>
        <v>-0.45235946947747485</v>
      </c>
      <c r="P149" s="10">
        <f>IF($C149="PG",('Proj 2018'!P149-AgeAdj!L$19)/AgeAdj!L$20,IF($C149="SG",('Proj 2018'!P149-AgeAdj!L$23)/AgeAdj!L$24,IF($C149="SF",('Proj 2018'!P149-AgeAdj!L$27)/AgeAdj!L$28,IF($C149="PF",('Proj 2018'!P149-AgeAdj!L$31)/AgeAdj!L$32,IF($C149="C",('Proj 2018'!P149-AgeAdj!L$35)/AgeAdj!L$36,"BAD")))))</f>
        <v>-0.7306708213068176</v>
      </c>
      <c r="Q149" s="10">
        <f>-IF($C149="PG",('Proj 2018'!Q149-AgeAdj!M$19)/AgeAdj!M$20,IF($C149="SG",('Proj 2018'!Q149-AgeAdj!M$23)/AgeAdj!M$24,IF($C149="SF",('Proj 2018'!Q149-AgeAdj!M$27)/AgeAdj!M$28,IF($C149="PF",('Proj 2018'!Q149-AgeAdj!M$31)/AgeAdj!M$32,IF($C149="C",('Proj 2018'!Q149-AgeAdj!M$35)/AgeAdj!M$36,"BAD")))))</f>
        <v>-0.41671582270751334</v>
      </c>
      <c r="R149" s="10">
        <f>IF($C149="PG",('Proj 2018'!R149-AgeAdj!N$19)/AgeAdj!N$20,IF($C149="SG",('Proj 2018'!R149-AgeAdj!N$23)/AgeAdj!N$24,IF($C149="SF",('Proj 2018'!R149-AgeAdj!N$27)/AgeAdj!N$28,IF($C149="PF",('Proj 2018'!R149-AgeAdj!N$31)/AgeAdj!N$32,IF($C149="C",('Proj 2018'!R149-AgeAdj!N$35)/AgeAdj!N$36,"BAD")))))</f>
        <v>0.42574343158927846</v>
      </c>
      <c r="S149" s="10">
        <f t="shared" si="6"/>
        <v>-0.28823772149071486</v>
      </c>
      <c r="U149" s="10">
        <f>3*'Proj 2018'!$K149/(819)</f>
        <v>0.73618233618233608</v>
      </c>
      <c r="V149" s="10">
        <f t="shared" si="7"/>
        <v>0.66958336309647382</v>
      </c>
      <c r="W149" s="10">
        <f>(2*'Proj 36 2018'!G149)/24.9</f>
        <v>1.3734939759036147</v>
      </c>
      <c r="X149" s="10">
        <f t="shared" si="8"/>
        <v>-0.39994725723244601</v>
      </c>
    </row>
    <row r="150" spans="1:24" x14ac:dyDescent="0.25">
      <c r="A150" s="14" t="s">
        <v>661</v>
      </c>
      <c r="B150" s="14" t="s">
        <v>261</v>
      </c>
      <c r="C150" s="14" t="s">
        <v>52</v>
      </c>
      <c r="D150" s="3">
        <f>VLOOKUP(B150, Table1[[Player]:['#NAME?]], 3, FALSE)+1</f>
        <v>33</v>
      </c>
      <c r="F150" s="10">
        <f>IF($C150="PG",('Proj 2018'!F150-AgeAdj!B$19)/AgeAdj!B$20,IF($C150="SG",('Proj 2018'!F150-AgeAdj!B$23)/AgeAdj!B$24,IF($C150="SF",('Proj 2018'!F150-AgeAdj!B$27)/AgeAdj!B$28,IF($C150="PF",('Proj 2018'!F150-AgeAdj!B$31)/AgeAdj!B$32,IF($C150="C",('Proj 2018'!F150-AgeAdj!B$35)/AgeAdj!B$36,"BAD")))))</f>
        <v>2.5522104623757675</v>
      </c>
      <c r="G150" s="10">
        <f>IF($C150="PG",('Proj 2018'!G150-AgeAdj!C$19)/AgeAdj!C$20,IF($C150="SG",('Proj 2018'!G150-AgeAdj!C$23)/AgeAdj!C$24,IF($C150="SF",('Proj 2018'!G150-AgeAdj!C$27)/AgeAdj!C$28,IF($C150="PF",('Proj 2018'!G150-AgeAdj!C$31)/AgeAdj!C$32,IF($C150="C",('Proj 2018'!G150-AgeAdj!C$35)/AgeAdj!C$36,"BAD")))))</f>
        <v>1.9656430022684765</v>
      </c>
      <c r="H150" s="10">
        <f>IF($C150="PG",('Proj 2018'!H150-AgeAdj!D$19)/AgeAdj!D$20,IF($C150="SG",('Proj 2018'!H150-AgeAdj!D$23)/AgeAdj!D$24,IF($C150="SF",('Proj 2018'!H150-AgeAdj!D$27)/AgeAdj!D$28,IF($C150="PF",('Proj 2018'!H150-AgeAdj!D$31)/AgeAdj!D$32,IF($C150="C",('Proj 2018'!H150-AgeAdj!D$35)/AgeAdj!D$36,"BAD")))))</f>
        <v>2.2606095433200117</v>
      </c>
      <c r="I150" s="10">
        <f>IF($C150="PG",('Proj 2018'!I150-AgeAdj!E$19)/AgeAdj!E$20,IF($C150="SG",('Proj 2018'!I150-AgeAdj!E$23)/AgeAdj!E$24,IF($C150="SF",('Proj 2018'!I150-AgeAdj!E$27)/AgeAdj!E$28,IF($C150="PF",('Proj 2018'!I150-AgeAdj!E$31)/AgeAdj!E$32,IF($C150="C",('Proj 2018'!I150-AgeAdj!E$35)/AgeAdj!E$36,"BAD")))))</f>
        <v>0.90411907001972924</v>
      </c>
      <c r="J150" s="10">
        <f>IF($C150="PG",('Proj 2018'!J150-AgeAdj!F$19)/AgeAdj!F$20,IF($C150="SG",('Proj 2018'!J150-AgeAdj!F$23)/AgeAdj!F$24,IF($C150="SF",('Proj 2018'!J150-AgeAdj!F$27)/AgeAdj!F$28,IF($C150="PF",('Proj 2018'!J150-AgeAdj!F$31)/AgeAdj!F$32,IF($C150="C",('Proj 2018'!J150-AgeAdj!F$35)/AgeAdj!F$36,"BAD")))))</f>
        <v>1.6620057108934423</v>
      </c>
      <c r="K150" s="10">
        <f>IF($C150="PG",('Proj 2018'!K150-AgeAdj!G$19)/AgeAdj!G$20,IF($C150="SG",('Proj 2018'!K150-AgeAdj!G$23)/AgeAdj!G$24,IF($C150="SF",('Proj 2018'!K150-AgeAdj!G$27)/AgeAdj!G$28,IF($C150="PF",('Proj 2018'!K150-AgeAdj!G$31)/AgeAdj!G$32,IF($C150="C",('Proj 2018'!K150-AgeAdj!G$35)/AgeAdj!G$36,"BAD")))))</f>
        <v>2.2422216636537491</v>
      </c>
      <c r="L150" s="17">
        <f>IF($C150="PG",('Proj 2018'!L150-AgeAdj!H$19)/AgeAdj!H$20,IF($C150="SG",('Proj 2018'!L150-AgeAdj!H$23)/AgeAdj!H$24,IF($C150="SF",('Proj 2018'!L150-AgeAdj!H$27)/AgeAdj!H$28,IF($C150="PF",('Proj 2018'!L150-AgeAdj!H$31)/AgeAdj!H$32,IF($C150="C",('Proj 2018'!L150-AgeAdj!H$35)/AgeAdj!H$36,"BAD")))))</f>
        <v>-0.89303438623091858</v>
      </c>
      <c r="M150" s="10">
        <f>IF($C150="PG",('Proj 2018'!M150-AgeAdj!I$19)/AgeAdj!I$20,IF($C150="SG",('Proj 2018'!M150-AgeAdj!I$23)/AgeAdj!I$24,IF($C150="SF",('Proj 2018'!M150-AgeAdj!I$27)/AgeAdj!I$28,IF($C150="PF",('Proj 2018'!M150-AgeAdj!I$31)/AgeAdj!I$32,IF($C150="C",('Proj 2018'!M150-AgeAdj!I$35)/AgeAdj!I$36,"BAD")))))</f>
        <v>2.1973235538910481</v>
      </c>
      <c r="N150" s="10">
        <f>IF($C150="PG",('Proj 2018'!N150-AgeAdj!J$19)/AgeAdj!J$20,IF($C150="SG",('Proj 2018'!N150-AgeAdj!J$23)/AgeAdj!J$24,IF($C150="SF",('Proj 2018'!N150-AgeAdj!J$27)/AgeAdj!J$28,IF($C150="PF",('Proj 2018'!N150-AgeAdj!J$31)/AgeAdj!J$32,IF($C150="C",('Proj 2018'!N150-AgeAdj!J$35)/AgeAdj!J$36,"BAD")))))</f>
        <v>4.4147319771840854</v>
      </c>
      <c r="O150" s="10">
        <f>IF($C150="PG",('Proj 2018'!O150-AgeAdj!K$19)/AgeAdj!K$20,IF($C150="SG",('Proj 2018'!O150-AgeAdj!K$23)/AgeAdj!K$24,IF($C150="SF",('Proj 2018'!O150-AgeAdj!K$27)/AgeAdj!K$28,IF($C150="PF",('Proj 2018'!O150-AgeAdj!K$31)/AgeAdj!K$32,IF($C150="C",('Proj 2018'!O150-AgeAdj!K$35)/AgeAdj!K$36,"BAD")))))</f>
        <v>0.74754098605317421</v>
      </c>
      <c r="P150" s="10">
        <f>IF($C150="PG",('Proj 2018'!P150-AgeAdj!L$19)/AgeAdj!L$20,IF($C150="SG",('Proj 2018'!P150-AgeAdj!L$23)/AgeAdj!L$24,IF($C150="SF",('Proj 2018'!P150-AgeAdj!L$27)/AgeAdj!L$28,IF($C150="PF",('Proj 2018'!P150-AgeAdj!L$31)/AgeAdj!L$32,IF($C150="C",('Proj 2018'!P150-AgeAdj!L$35)/AgeAdj!L$36,"BAD")))))</f>
        <v>0.53194556079782918</v>
      </c>
      <c r="Q150" s="10">
        <f>-IF($C150="PG",('Proj 2018'!Q150-AgeAdj!M$19)/AgeAdj!M$20,IF($C150="SG",('Proj 2018'!Q150-AgeAdj!M$23)/AgeAdj!M$24,IF($C150="SF",('Proj 2018'!Q150-AgeAdj!M$27)/AgeAdj!M$28,IF($C150="PF",('Proj 2018'!Q150-AgeAdj!M$31)/AgeAdj!M$32,IF($C150="C",('Proj 2018'!Q150-AgeAdj!M$35)/AgeAdj!M$36,"BAD")))))</f>
        <v>-3.5914609928086505</v>
      </c>
      <c r="R150" s="10">
        <f>IF($C150="PG",('Proj 2018'!R150-AgeAdj!N$19)/AgeAdj!N$20,IF($C150="SG",('Proj 2018'!R150-AgeAdj!N$23)/AgeAdj!N$24,IF($C150="SF",('Proj 2018'!R150-AgeAdj!N$27)/AgeAdj!N$28,IF($C150="PF",('Proj 2018'!R150-AgeAdj!N$31)/AgeAdj!N$32,IF($C150="C",('Proj 2018'!R150-AgeAdj!N$35)/AgeAdj!N$36,"BAD")))))</f>
        <v>2.3058038072047782</v>
      </c>
      <c r="S150" s="10">
        <f t="shared" si="6"/>
        <v>10.297723873847653</v>
      </c>
      <c r="U150" s="10">
        <f>3*'Proj 2018'!$K150/(819)</f>
        <v>1.8646723646723644</v>
      </c>
      <c r="V150" s="10">
        <f t="shared" si="7"/>
        <v>-1.6652165407069406</v>
      </c>
      <c r="W150" s="10">
        <f>(2*'Proj 36 2018'!G150)/24.9</f>
        <v>1.3895582329317271</v>
      </c>
      <c r="X150" s="10">
        <f t="shared" si="8"/>
        <v>3.141248602364354</v>
      </c>
    </row>
    <row r="151" spans="1:24" x14ac:dyDescent="0.25">
      <c r="A151" s="13" t="s">
        <v>758</v>
      </c>
      <c r="B151" s="13" t="s">
        <v>262</v>
      </c>
      <c r="C151" s="13" t="s">
        <v>38</v>
      </c>
      <c r="D151" s="3">
        <f>VLOOKUP(B151, Table1[[Player]:['#NAME?]], 3, FALSE)+1</f>
        <v>33</v>
      </c>
      <c r="F151" s="10">
        <f>IF($C151="PG",('Proj 2018'!F151-AgeAdj!B$19)/AgeAdj!B$20,IF($C151="SG",('Proj 2018'!F151-AgeAdj!B$23)/AgeAdj!B$24,IF($C151="SF",('Proj 2018'!F151-AgeAdj!B$27)/AgeAdj!B$28,IF($C151="PF",('Proj 2018'!F151-AgeAdj!B$31)/AgeAdj!B$32,IF($C151="C",('Proj 2018'!F151-AgeAdj!B$35)/AgeAdj!B$36,"BAD")))))</f>
        <v>-0.32682201291542923</v>
      </c>
      <c r="G151" s="10">
        <f>IF($C151="PG",('Proj 2018'!G151-AgeAdj!C$19)/AgeAdj!C$20,IF($C151="SG",('Proj 2018'!G151-AgeAdj!C$23)/AgeAdj!C$24,IF($C151="SF",('Proj 2018'!G151-AgeAdj!C$27)/AgeAdj!C$28,IF($C151="PF",('Proj 2018'!G151-AgeAdj!C$31)/AgeAdj!C$32,IF($C151="C",('Proj 2018'!G151-AgeAdj!C$35)/AgeAdj!C$36,"BAD")))))</f>
        <v>-0.23510461800126589</v>
      </c>
      <c r="H151" s="10">
        <f>IF($C151="PG",('Proj 2018'!H151-AgeAdj!D$19)/AgeAdj!D$20,IF($C151="SG",('Proj 2018'!H151-AgeAdj!D$23)/AgeAdj!D$24,IF($C151="SF",('Proj 2018'!H151-AgeAdj!D$27)/AgeAdj!D$28,IF($C151="PF",('Proj 2018'!H151-AgeAdj!D$31)/AgeAdj!D$32,IF($C151="C",('Proj 2018'!H151-AgeAdj!D$35)/AgeAdj!D$36,"BAD")))))</f>
        <v>-0.66429320793767133</v>
      </c>
      <c r="I151" s="10">
        <f>IF($C151="PG",('Proj 2018'!I151-AgeAdj!E$19)/AgeAdj!E$20,IF($C151="SG",('Proj 2018'!I151-AgeAdj!E$23)/AgeAdj!E$24,IF($C151="SF",('Proj 2018'!I151-AgeAdj!E$27)/AgeAdj!E$28,IF($C151="PF",('Proj 2018'!I151-AgeAdj!E$31)/AgeAdj!E$32,IF($C151="C",('Proj 2018'!I151-AgeAdj!E$35)/AgeAdj!E$36,"BAD")))))</f>
        <v>-0.56816005422672167</v>
      </c>
      <c r="J151" s="10">
        <f>IF($C151="PG",('Proj 2018'!J151-AgeAdj!F$19)/AgeAdj!F$20,IF($C151="SG",('Proj 2018'!J151-AgeAdj!F$23)/AgeAdj!F$24,IF($C151="SF",('Proj 2018'!J151-AgeAdj!F$27)/AgeAdj!F$28,IF($C151="PF",('Proj 2018'!J151-AgeAdj!F$31)/AgeAdj!F$32,IF($C151="C",('Proj 2018'!J151-AgeAdj!F$35)/AgeAdj!F$36,"BAD")))))</f>
        <v>-0.61166891196100281</v>
      </c>
      <c r="K151" s="10">
        <f>IF($C151="PG",('Proj 2018'!K151-AgeAdj!G$19)/AgeAdj!G$20,IF($C151="SG",('Proj 2018'!K151-AgeAdj!G$23)/AgeAdj!G$24,IF($C151="SF",('Proj 2018'!K151-AgeAdj!G$27)/AgeAdj!G$28,IF($C151="PF",('Proj 2018'!K151-AgeAdj!G$31)/AgeAdj!G$32,IF($C151="C",('Proj 2018'!K151-AgeAdj!G$35)/AgeAdj!G$36,"BAD")))))</f>
        <v>-0.71821464552177483</v>
      </c>
      <c r="L151" s="17">
        <f>IF($C151="PG",('Proj 2018'!L151-AgeAdj!H$19)/AgeAdj!H$20,IF($C151="SG",('Proj 2018'!L151-AgeAdj!H$23)/AgeAdj!H$24,IF($C151="SF",('Proj 2018'!L151-AgeAdj!H$27)/AgeAdj!H$28,IF($C151="PF",('Proj 2018'!L151-AgeAdj!H$31)/AgeAdj!H$32,IF($C151="C",('Proj 2018'!L151-AgeAdj!H$35)/AgeAdj!H$36,"BAD")))))</f>
        <v>0.73859668367486842</v>
      </c>
      <c r="M151" s="10">
        <f>IF($C151="PG",('Proj 2018'!M151-AgeAdj!I$19)/AgeAdj!I$20,IF($C151="SG",('Proj 2018'!M151-AgeAdj!I$23)/AgeAdj!I$24,IF($C151="SF",('Proj 2018'!M151-AgeAdj!I$27)/AgeAdj!I$28,IF($C151="PF",('Proj 2018'!M151-AgeAdj!I$31)/AgeAdj!I$32,IF($C151="C",('Proj 2018'!M151-AgeAdj!I$35)/AgeAdj!I$36,"BAD")))))</f>
        <v>-0.75409118066117098</v>
      </c>
      <c r="N151" s="10">
        <f>IF($C151="PG",('Proj 2018'!N151-AgeAdj!J$19)/AgeAdj!J$20,IF($C151="SG",('Proj 2018'!N151-AgeAdj!J$23)/AgeAdj!J$24,IF($C151="SF",('Proj 2018'!N151-AgeAdj!J$27)/AgeAdj!J$28,IF($C151="PF",('Proj 2018'!N151-AgeAdj!J$31)/AgeAdj!J$32,IF($C151="C",('Proj 2018'!N151-AgeAdj!J$35)/AgeAdj!J$36,"BAD")))))</f>
        <v>-0.48913716494375248</v>
      </c>
      <c r="O151" s="10">
        <f>IF($C151="PG",('Proj 2018'!O151-AgeAdj!K$19)/AgeAdj!K$20,IF($C151="SG",('Proj 2018'!O151-AgeAdj!K$23)/AgeAdj!K$24,IF($C151="SF",('Proj 2018'!O151-AgeAdj!K$27)/AgeAdj!K$28,IF($C151="PF",('Proj 2018'!O151-AgeAdj!K$31)/AgeAdj!K$32,IF($C151="C",('Proj 2018'!O151-AgeAdj!K$35)/AgeAdj!K$36,"BAD")))))</f>
        <v>-0.94102475494998483</v>
      </c>
      <c r="P151" s="10">
        <f>IF($C151="PG",('Proj 2018'!P151-AgeAdj!L$19)/AgeAdj!L$20,IF($C151="SG",('Proj 2018'!P151-AgeAdj!L$23)/AgeAdj!L$24,IF($C151="SF",('Proj 2018'!P151-AgeAdj!L$27)/AgeAdj!L$28,IF($C151="PF",('Proj 2018'!P151-AgeAdj!L$31)/AgeAdj!L$32,IF($C151="C",('Proj 2018'!P151-AgeAdj!L$35)/AgeAdj!L$36,"BAD")))))</f>
        <v>-1.2444209770412957</v>
      </c>
      <c r="Q151" s="10">
        <f>-IF($C151="PG",('Proj 2018'!Q151-AgeAdj!M$19)/AgeAdj!M$20,IF($C151="SG",('Proj 2018'!Q151-AgeAdj!M$23)/AgeAdj!M$24,IF($C151="SF",('Proj 2018'!Q151-AgeAdj!M$27)/AgeAdj!M$28,IF($C151="PF",('Proj 2018'!Q151-AgeAdj!M$31)/AgeAdj!M$32,IF($C151="C",('Proj 2018'!Q151-AgeAdj!M$35)/AgeAdj!M$36,"BAD")))))</f>
        <v>1.0236415270586894</v>
      </c>
      <c r="R151" s="10">
        <f>IF($C151="PG",('Proj 2018'!R151-AgeAdj!N$19)/AgeAdj!N$20,IF($C151="SG",('Proj 2018'!R151-AgeAdj!N$23)/AgeAdj!N$24,IF($C151="SF",('Proj 2018'!R151-AgeAdj!N$27)/AgeAdj!N$28,IF($C151="PF",('Proj 2018'!R151-AgeAdj!N$31)/AgeAdj!N$32,IF($C151="C",('Proj 2018'!R151-AgeAdj!N$35)/AgeAdj!N$36,"BAD")))))</f>
        <v>-0.43460306416404054</v>
      </c>
      <c r="S151" s="10">
        <f t="shared" si="6"/>
        <v>-3.8473035628211978</v>
      </c>
      <c r="U151" s="10">
        <f>3*'Proj 2018'!$K151/(819)</f>
        <v>0.29413919413919409</v>
      </c>
      <c r="V151" s="10">
        <f t="shared" si="7"/>
        <v>0.21725023333000704</v>
      </c>
      <c r="W151" s="10">
        <f>(2*'Proj 36 2018'!G151)/24.9</f>
        <v>1.4618473895582329</v>
      </c>
      <c r="X151" s="10">
        <f t="shared" si="8"/>
        <v>-0.97109529192494926</v>
      </c>
    </row>
    <row r="152" spans="1:24" x14ac:dyDescent="0.25">
      <c r="A152" s="14" t="s">
        <v>1004</v>
      </c>
      <c r="B152" s="14" t="s">
        <v>266</v>
      </c>
      <c r="C152" s="14" t="s">
        <v>27</v>
      </c>
      <c r="D152" s="3">
        <f>VLOOKUP(B152, Table1[[Player]:['#NAME?]], 3, FALSE)+1</f>
        <v>30</v>
      </c>
      <c r="F152" s="10">
        <f>IF($C152="PG",('Proj 2018'!F152-AgeAdj!B$19)/AgeAdj!B$20,IF($C152="SG",('Proj 2018'!F152-AgeAdj!B$23)/AgeAdj!B$24,IF($C152="SF",('Proj 2018'!F152-AgeAdj!B$27)/AgeAdj!B$28,IF($C152="PF",('Proj 2018'!F152-AgeAdj!B$31)/AgeAdj!B$32,IF($C152="C",('Proj 2018'!F152-AgeAdj!B$35)/AgeAdj!B$36,"BAD")))))</f>
        <v>-1.1709107473482496</v>
      </c>
      <c r="G152" s="10">
        <f>IF($C152="PG",('Proj 2018'!G152-AgeAdj!C$19)/AgeAdj!C$20,IF($C152="SG",('Proj 2018'!G152-AgeAdj!C$23)/AgeAdj!C$24,IF($C152="SF",('Proj 2018'!G152-AgeAdj!C$27)/AgeAdj!C$28,IF($C152="PF",('Proj 2018'!G152-AgeAdj!C$31)/AgeAdj!C$32,IF($C152="C",('Proj 2018'!G152-AgeAdj!C$35)/AgeAdj!C$36,"BAD")))))</f>
        <v>-1.1391928069240307</v>
      </c>
      <c r="H152" s="10">
        <f>IF($C152="PG",('Proj 2018'!H152-AgeAdj!D$19)/AgeAdj!D$20,IF($C152="SG",('Proj 2018'!H152-AgeAdj!D$23)/AgeAdj!D$24,IF($C152="SF",('Proj 2018'!H152-AgeAdj!D$27)/AgeAdj!D$28,IF($C152="PF",('Proj 2018'!H152-AgeAdj!D$31)/AgeAdj!D$32,IF($C152="C",('Proj 2018'!H152-AgeAdj!D$35)/AgeAdj!D$36,"BAD")))))</f>
        <v>-0.44744388890022735</v>
      </c>
      <c r="I152" s="10">
        <f>IF($C152="PG",('Proj 2018'!I152-AgeAdj!E$19)/AgeAdj!E$20,IF($C152="SG",('Proj 2018'!I152-AgeAdj!E$23)/AgeAdj!E$24,IF($C152="SF",('Proj 2018'!I152-AgeAdj!E$27)/AgeAdj!E$28,IF($C152="PF",('Proj 2018'!I152-AgeAdj!E$31)/AgeAdj!E$32,IF($C152="C",('Proj 2018'!I152-AgeAdj!E$35)/AgeAdj!E$36,"BAD")))))</f>
        <v>-0.4793083553797397</v>
      </c>
      <c r="J152" s="10">
        <f>IF($C152="PG",('Proj 2018'!J152-AgeAdj!F$19)/AgeAdj!F$20,IF($C152="SG",('Proj 2018'!J152-AgeAdj!F$23)/AgeAdj!F$24,IF($C152="SF",('Proj 2018'!J152-AgeAdj!F$27)/AgeAdj!F$28,IF($C152="PF",('Proj 2018'!J152-AgeAdj!F$31)/AgeAdj!F$32,IF($C152="C",('Proj 2018'!J152-AgeAdj!F$35)/AgeAdj!F$36,"BAD")))))</f>
        <v>-1.0280707219525409</v>
      </c>
      <c r="K152" s="10">
        <f>IF($C152="PG",('Proj 2018'!K152-AgeAdj!G$19)/AgeAdj!G$20,IF($C152="SG",('Proj 2018'!K152-AgeAdj!G$23)/AgeAdj!G$24,IF($C152="SF",('Proj 2018'!K152-AgeAdj!G$27)/AgeAdj!G$28,IF($C152="PF",('Proj 2018'!K152-AgeAdj!G$31)/AgeAdj!G$32,IF($C152="C",('Proj 2018'!K152-AgeAdj!G$35)/AgeAdj!G$36,"BAD")))))</f>
        <v>-1.0742493893585274</v>
      </c>
      <c r="L152" s="17">
        <f>IF($C152="PG",('Proj 2018'!L152-AgeAdj!H$19)/AgeAdj!H$20,IF($C152="SG",('Proj 2018'!L152-AgeAdj!H$23)/AgeAdj!H$24,IF($C152="SF",('Proj 2018'!L152-AgeAdj!H$27)/AgeAdj!H$28,IF($C152="PF",('Proj 2018'!L152-AgeAdj!H$31)/AgeAdj!H$32,IF($C152="C",('Proj 2018'!L152-AgeAdj!H$35)/AgeAdj!H$36,"BAD")))))</f>
        <v>-0.41854876097655075</v>
      </c>
      <c r="M152" s="10">
        <f>IF($C152="PG",('Proj 2018'!M152-AgeAdj!I$19)/AgeAdj!I$20,IF($C152="SG",('Proj 2018'!M152-AgeAdj!I$23)/AgeAdj!I$24,IF($C152="SF",('Proj 2018'!M152-AgeAdj!I$27)/AgeAdj!I$28,IF($C152="PF",('Proj 2018'!M152-AgeAdj!I$31)/AgeAdj!I$32,IF($C152="C",('Proj 2018'!M152-AgeAdj!I$35)/AgeAdj!I$36,"BAD")))))</f>
        <v>-0.86836159588437178</v>
      </c>
      <c r="N152" s="10">
        <f>IF($C152="PG",('Proj 2018'!N152-AgeAdj!J$19)/AgeAdj!J$20,IF($C152="SG",('Proj 2018'!N152-AgeAdj!J$23)/AgeAdj!J$24,IF($C152="SF",('Proj 2018'!N152-AgeAdj!J$27)/AgeAdj!J$28,IF($C152="PF",('Proj 2018'!N152-AgeAdj!J$31)/AgeAdj!J$32,IF($C152="C",('Proj 2018'!N152-AgeAdj!J$35)/AgeAdj!J$36,"BAD")))))</f>
        <v>-0.52160319690418566</v>
      </c>
      <c r="O152" s="10">
        <f>IF($C152="PG",('Proj 2018'!O152-AgeAdj!K$19)/AgeAdj!K$20,IF($C152="SG",('Proj 2018'!O152-AgeAdj!K$23)/AgeAdj!K$24,IF($C152="SF",('Proj 2018'!O152-AgeAdj!K$27)/AgeAdj!K$28,IF($C152="PF",('Proj 2018'!O152-AgeAdj!K$31)/AgeAdj!K$32,IF($C152="C",('Proj 2018'!O152-AgeAdj!K$35)/AgeAdj!K$36,"BAD")))))</f>
        <v>-0.96292561104603847</v>
      </c>
      <c r="P152" s="10">
        <f>IF($C152="PG",('Proj 2018'!P152-AgeAdj!L$19)/AgeAdj!L$20,IF($C152="SG",('Proj 2018'!P152-AgeAdj!L$23)/AgeAdj!L$24,IF($C152="SF",('Proj 2018'!P152-AgeAdj!L$27)/AgeAdj!L$28,IF($C152="PF",('Proj 2018'!P152-AgeAdj!L$31)/AgeAdj!L$32,IF($C152="C",('Proj 2018'!P152-AgeAdj!L$35)/AgeAdj!L$36,"BAD")))))</f>
        <v>-0.80918735511802664</v>
      </c>
      <c r="Q152" s="10">
        <f>-IF($C152="PG",('Proj 2018'!Q152-AgeAdj!M$19)/AgeAdj!M$20,IF($C152="SG",('Proj 2018'!Q152-AgeAdj!M$23)/AgeAdj!M$24,IF($C152="SF",('Proj 2018'!Q152-AgeAdj!M$27)/AgeAdj!M$28,IF($C152="PF",('Proj 2018'!Q152-AgeAdj!M$31)/AgeAdj!M$32,IF($C152="C",('Proj 2018'!Q152-AgeAdj!M$35)/AgeAdj!M$36,"BAD")))))</f>
        <v>1.0852716658607919</v>
      </c>
      <c r="R152" s="10">
        <f>IF($C152="PG",('Proj 2018'!R152-AgeAdj!N$19)/AgeAdj!N$20,IF($C152="SG",('Proj 2018'!R152-AgeAdj!N$23)/AgeAdj!N$24,IF($C152="SF",('Proj 2018'!R152-AgeAdj!N$27)/AgeAdj!N$28,IF($C152="PF",('Proj 2018'!R152-AgeAdj!N$31)/AgeAdj!N$32,IF($C152="C",('Proj 2018'!R152-AgeAdj!N$35)/AgeAdj!N$36,"BAD")))))</f>
        <v>-1.1626349086455801</v>
      </c>
      <c r="S152" s="10">
        <f t="shared" si="6"/>
        <v>-5.2584667801968177</v>
      </c>
      <c r="U152" s="10">
        <f>3*'Proj 2018'!$K152/(819)</f>
        <v>0.10476190476190478</v>
      </c>
      <c r="V152" s="10">
        <f t="shared" si="7"/>
        <v>-4.384796543563866E-2</v>
      </c>
      <c r="W152" s="10">
        <f>(2*'Proj 36 2018'!G152)/24.9</f>
        <v>0.61847389558232935</v>
      </c>
      <c r="X152" s="10">
        <f t="shared" si="8"/>
        <v>-0.2767323650226306</v>
      </c>
    </row>
    <row r="153" spans="1:24" x14ac:dyDescent="0.25">
      <c r="A153" s="13" t="s">
        <v>913</v>
      </c>
      <c r="B153" s="13" t="s">
        <v>267</v>
      </c>
      <c r="C153" s="13" t="s">
        <v>27</v>
      </c>
      <c r="D153" s="3">
        <f>VLOOKUP(B153, Table1[[Player]:['#NAME?]], 3, FALSE)+1</f>
        <v>30</v>
      </c>
      <c r="F153" s="10">
        <f>IF($C153="PG",('Proj 2018'!F153-AgeAdj!B$19)/AgeAdj!B$20,IF($C153="SG",('Proj 2018'!F153-AgeAdj!B$23)/AgeAdj!B$24,IF($C153="SF",('Proj 2018'!F153-AgeAdj!B$27)/AgeAdj!B$28,IF($C153="PF",('Proj 2018'!F153-AgeAdj!B$31)/AgeAdj!B$32,IF($C153="C",('Proj 2018'!F153-AgeAdj!B$35)/AgeAdj!B$36,"BAD")))))</f>
        <v>-0.69079806635357666</v>
      </c>
      <c r="G153" s="10">
        <f>IF($C153="PG",('Proj 2018'!G153-AgeAdj!C$19)/AgeAdj!C$20,IF($C153="SG",('Proj 2018'!G153-AgeAdj!C$23)/AgeAdj!C$24,IF($C153="SF",('Proj 2018'!G153-AgeAdj!C$27)/AgeAdj!C$28,IF($C153="PF",('Proj 2018'!G153-AgeAdj!C$31)/AgeAdj!C$32,IF($C153="C",('Proj 2018'!G153-AgeAdj!C$35)/AgeAdj!C$36,"BAD")))))</f>
        <v>-0.91641609032336269</v>
      </c>
      <c r="H153" s="10">
        <f>IF($C153="PG",('Proj 2018'!H153-AgeAdj!D$19)/AgeAdj!D$20,IF($C153="SG",('Proj 2018'!H153-AgeAdj!D$23)/AgeAdj!D$24,IF($C153="SF",('Proj 2018'!H153-AgeAdj!D$27)/AgeAdj!D$28,IF($C153="PF",('Proj 2018'!H153-AgeAdj!D$31)/AgeAdj!D$32,IF($C153="C",('Proj 2018'!H153-AgeAdj!D$35)/AgeAdj!D$36,"BAD")))))</f>
        <v>2.2392610135759488</v>
      </c>
      <c r="I153" s="10">
        <f>IF($C153="PG",('Proj 2018'!I153-AgeAdj!E$19)/AgeAdj!E$20,IF($C153="SG",('Proj 2018'!I153-AgeAdj!E$23)/AgeAdj!E$24,IF($C153="SF",('Proj 2018'!I153-AgeAdj!E$27)/AgeAdj!E$28,IF($C153="PF",('Proj 2018'!I153-AgeAdj!E$31)/AgeAdj!E$32,IF($C153="C",('Proj 2018'!I153-AgeAdj!E$35)/AgeAdj!E$36,"BAD")))))</f>
        <v>-0.78246843207148575</v>
      </c>
      <c r="J153" s="10">
        <f>IF($C153="PG",('Proj 2018'!J153-AgeAdj!F$19)/AgeAdj!F$20,IF($C153="SG",('Proj 2018'!J153-AgeAdj!F$23)/AgeAdj!F$24,IF($C153="SF",('Proj 2018'!J153-AgeAdj!F$27)/AgeAdj!F$28,IF($C153="PF",('Proj 2018'!J153-AgeAdj!F$31)/AgeAdj!F$32,IF($C153="C",('Proj 2018'!J153-AgeAdj!F$35)/AgeAdj!F$36,"BAD")))))</f>
        <v>-0.68509277535932867</v>
      </c>
      <c r="K153" s="10">
        <f>IF($C153="PG",('Proj 2018'!K153-AgeAdj!G$19)/AgeAdj!G$20,IF($C153="SG",('Proj 2018'!K153-AgeAdj!G$23)/AgeAdj!G$24,IF($C153="SF",('Proj 2018'!K153-AgeAdj!G$27)/AgeAdj!G$28,IF($C153="PF",('Proj 2018'!K153-AgeAdj!G$31)/AgeAdj!G$32,IF($C153="C",('Proj 2018'!K153-AgeAdj!G$35)/AgeAdj!G$36,"BAD")))))</f>
        <v>-0.65413499424510468</v>
      </c>
      <c r="L153" s="17">
        <f>IF($C153="PG",('Proj 2018'!L153-AgeAdj!H$19)/AgeAdj!H$20,IF($C153="SG",('Proj 2018'!L153-AgeAdj!H$23)/AgeAdj!H$24,IF($C153="SF",('Proj 2018'!L153-AgeAdj!H$27)/AgeAdj!H$28,IF($C153="PF",('Proj 2018'!L153-AgeAdj!H$31)/AgeAdj!H$32,IF($C153="C",('Proj 2018'!L153-AgeAdj!H$35)/AgeAdj!H$36,"BAD")))))</f>
        <v>-0.75794240304968052</v>
      </c>
      <c r="M153" s="10">
        <f>IF($C153="PG",('Proj 2018'!M153-AgeAdj!I$19)/AgeAdj!I$20,IF($C153="SG",('Proj 2018'!M153-AgeAdj!I$23)/AgeAdj!I$24,IF($C153="SF",('Proj 2018'!M153-AgeAdj!I$27)/AgeAdj!I$28,IF($C153="PF",('Proj 2018'!M153-AgeAdj!I$31)/AgeAdj!I$32,IF($C153="C",('Proj 2018'!M153-AgeAdj!I$35)/AgeAdj!I$36,"BAD")))))</f>
        <v>-0.51858488581760065</v>
      </c>
      <c r="N153" s="10">
        <f>IF($C153="PG",('Proj 2018'!N153-AgeAdj!J$19)/AgeAdj!J$20,IF($C153="SG",('Proj 2018'!N153-AgeAdj!J$23)/AgeAdj!J$24,IF($C153="SF",('Proj 2018'!N153-AgeAdj!J$27)/AgeAdj!J$28,IF($C153="PF",('Proj 2018'!N153-AgeAdj!J$31)/AgeAdj!J$32,IF($C153="C",('Proj 2018'!N153-AgeAdj!J$35)/AgeAdj!J$36,"BAD")))))</f>
        <v>2.3893870678163659E-4</v>
      </c>
      <c r="O153" s="10">
        <f>IF($C153="PG",('Proj 2018'!O153-AgeAdj!K$19)/AgeAdj!K$20,IF($C153="SG",('Proj 2018'!O153-AgeAdj!K$23)/AgeAdj!K$24,IF($C153="SF",('Proj 2018'!O153-AgeAdj!K$27)/AgeAdj!K$28,IF($C153="PF",('Proj 2018'!O153-AgeAdj!K$31)/AgeAdj!K$32,IF($C153="C",('Proj 2018'!O153-AgeAdj!K$35)/AgeAdj!K$36,"BAD")))))</f>
        <v>-0.32160961725611675</v>
      </c>
      <c r="P153" s="10">
        <f>IF($C153="PG",('Proj 2018'!P153-AgeAdj!L$19)/AgeAdj!L$20,IF($C153="SG",('Proj 2018'!P153-AgeAdj!L$23)/AgeAdj!L$24,IF($C153="SF",('Proj 2018'!P153-AgeAdj!L$27)/AgeAdj!L$28,IF($C153="PF",('Proj 2018'!P153-AgeAdj!L$31)/AgeAdj!L$32,IF($C153="C",('Proj 2018'!P153-AgeAdj!L$35)/AgeAdj!L$36,"BAD")))))</f>
        <v>0.25530411089971677</v>
      </c>
      <c r="Q153" s="10">
        <f>-IF($C153="PG",('Proj 2018'!Q153-AgeAdj!M$19)/AgeAdj!M$20,IF($C153="SG",('Proj 2018'!Q153-AgeAdj!M$23)/AgeAdj!M$24,IF($C153="SF",('Proj 2018'!Q153-AgeAdj!M$27)/AgeAdj!M$28,IF($C153="PF",('Proj 2018'!Q153-AgeAdj!M$31)/AgeAdj!M$32,IF($C153="C",('Proj 2018'!Q153-AgeAdj!M$35)/AgeAdj!M$36,"BAD")))))</f>
        <v>0.50462254420054276</v>
      </c>
      <c r="R153" s="10">
        <f>IF($C153="PG",('Proj 2018'!R153-AgeAdj!N$19)/AgeAdj!N$20,IF($C153="SG",('Proj 2018'!R153-AgeAdj!N$23)/AgeAdj!N$24,IF($C153="SF",('Proj 2018'!R153-AgeAdj!N$27)/AgeAdj!N$28,IF($C153="PF",('Proj 2018'!R153-AgeAdj!N$31)/AgeAdj!N$32,IF($C153="C",('Proj 2018'!R153-AgeAdj!N$35)/AgeAdj!N$36,"BAD")))))</f>
        <v>-0.77128798357678985</v>
      </c>
      <c r="S153" s="10">
        <f t="shared" si="6"/>
        <v>-1.6784015619360513</v>
      </c>
      <c r="U153" s="10">
        <f>3*'Proj 2018'!$K153/(819)</f>
        <v>0.26190476190476192</v>
      </c>
      <c r="V153" s="10">
        <f t="shared" si="7"/>
        <v>-0.19850872460824967</v>
      </c>
      <c r="W153" s="10">
        <f>(2*'Proj 36 2018'!G153)/24.9</f>
        <v>0.66666666666666674</v>
      </c>
      <c r="X153" s="10">
        <f t="shared" si="8"/>
        <v>1.4928406757172994</v>
      </c>
    </row>
    <row r="154" spans="1:24" x14ac:dyDescent="0.25">
      <c r="A154" s="14" t="s">
        <v>810</v>
      </c>
      <c r="B154" s="14" t="s">
        <v>268</v>
      </c>
      <c r="C154" s="14" t="s">
        <v>27</v>
      </c>
      <c r="D154" s="3">
        <f>VLOOKUP(B154, Table1[[Player]:['#NAME?]], 3, FALSE)+1</f>
        <v>30</v>
      </c>
      <c r="F154" s="10">
        <f>IF($C154="PG",('Proj 2018'!F154-AgeAdj!B$19)/AgeAdj!B$20,IF($C154="SG",('Proj 2018'!F154-AgeAdj!B$23)/AgeAdj!B$24,IF($C154="SF",('Proj 2018'!F154-AgeAdj!B$27)/AgeAdj!B$28,IF($C154="PF",('Proj 2018'!F154-AgeAdj!B$31)/AgeAdj!B$32,IF($C154="C",('Proj 2018'!F154-AgeAdj!B$35)/AgeAdj!B$36,"BAD")))))</f>
        <v>0.77005761257038619</v>
      </c>
      <c r="G154" s="10">
        <f>IF($C154="PG",('Proj 2018'!G154-AgeAdj!C$19)/AgeAdj!C$20,IF($C154="SG",('Proj 2018'!G154-AgeAdj!C$23)/AgeAdj!C$24,IF($C154="SF",('Proj 2018'!G154-AgeAdj!C$27)/AgeAdj!C$28,IF($C154="PF",('Proj 2018'!G154-AgeAdj!C$31)/AgeAdj!C$32,IF($C154="C",('Proj 2018'!G154-AgeAdj!C$35)/AgeAdj!C$36,"BAD")))))</f>
        <v>0.67977668178343653</v>
      </c>
      <c r="H154" s="10">
        <f>IF($C154="PG",('Proj 2018'!H154-AgeAdj!D$19)/AgeAdj!D$20,IF($C154="SG",('Proj 2018'!H154-AgeAdj!D$23)/AgeAdj!D$24,IF($C154="SF",('Proj 2018'!H154-AgeAdj!D$27)/AgeAdj!D$28,IF($C154="PF",('Proj 2018'!H154-AgeAdj!D$31)/AgeAdj!D$32,IF($C154="C",('Proj 2018'!H154-AgeAdj!D$35)/AgeAdj!D$36,"BAD")))))</f>
        <v>0.39096047782992682</v>
      </c>
      <c r="I154" s="10">
        <f>IF($C154="PG",('Proj 2018'!I154-AgeAdj!E$19)/AgeAdj!E$20,IF($C154="SG",('Proj 2018'!I154-AgeAdj!E$23)/AgeAdj!E$24,IF($C154="SF",('Proj 2018'!I154-AgeAdj!E$27)/AgeAdj!E$28,IF($C154="PF",('Proj 2018'!I154-AgeAdj!E$31)/AgeAdj!E$32,IF($C154="C",('Proj 2018'!I154-AgeAdj!E$35)/AgeAdj!E$36,"BAD")))))</f>
        <v>0.64058192792386082</v>
      </c>
      <c r="J154" s="10">
        <f>IF($C154="PG",('Proj 2018'!J154-AgeAdj!F$19)/AgeAdj!F$20,IF($C154="SG",('Proj 2018'!J154-AgeAdj!F$23)/AgeAdj!F$24,IF($C154="SF",('Proj 2018'!J154-AgeAdj!F$27)/AgeAdj!F$28,IF($C154="PF",('Proj 2018'!J154-AgeAdj!F$31)/AgeAdj!F$32,IF($C154="C",('Proj 2018'!J154-AgeAdj!F$35)/AgeAdj!F$36,"BAD")))))</f>
        <v>0.55919930995558031</v>
      </c>
      <c r="K154" s="10">
        <f>IF($C154="PG",('Proj 2018'!K154-AgeAdj!G$19)/AgeAdj!G$20,IF($C154="SG",('Proj 2018'!K154-AgeAdj!G$23)/AgeAdj!G$24,IF($C154="SF",('Proj 2018'!K154-AgeAdj!G$27)/AgeAdj!G$28,IF($C154="PF",('Proj 2018'!K154-AgeAdj!G$31)/AgeAdj!G$32,IF($C154="C",('Proj 2018'!K154-AgeAdj!G$35)/AgeAdj!G$36,"BAD")))))</f>
        <v>0.73816719981668799</v>
      </c>
      <c r="L154" s="17">
        <f>IF($C154="PG",('Proj 2018'!L154-AgeAdj!H$19)/AgeAdj!H$20,IF($C154="SG",('Proj 2018'!L154-AgeAdj!H$23)/AgeAdj!H$24,IF($C154="SF",('Proj 2018'!L154-AgeAdj!H$27)/AgeAdj!H$28,IF($C154="PF",('Proj 2018'!L154-AgeAdj!H$31)/AgeAdj!H$32,IF($C154="C",('Proj 2018'!L154-AgeAdj!H$35)/AgeAdj!H$36,"BAD")))))</f>
        <v>-0.37741013769495912</v>
      </c>
      <c r="M154" s="10">
        <f>IF($C154="PG",('Proj 2018'!M154-AgeAdj!I$19)/AgeAdj!I$20,IF($C154="SG",('Proj 2018'!M154-AgeAdj!I$23)/AgeAdj!I$24,IF($C154="SF",('Proj 2018'!M154-AgeAdj!I$27)/AgeAdj!I$28,IF($C154="PF",('Proj 2018'!M154-AgeAdj!I$31)/AgeAdj!I$32,IF($C154="C",('Proj 2018'!M154-AgeAdj!I$35)/AgeAdj!I$36,"BAD")))))</f>
        <v>0.10468744329074167</v>
      </c>
      <c r="N154" s="10">
        <f>IF($C154="PG",('Proj 2018'!N154-AgeAdj!J$19)/AgeAdj!J$20,IF($C154="SG",('Proj 2018'!N154-AgeAdj!J$23)/AgeAdj!J$24,IF($C154="SF",('Proj 2018'!N154-AgeAdj!J$27)/AgeAdj!J$28,IF($C154="PF",('Proj 2018'!N154-AgeAdj!J$31)/AgeAdj!J$32,IF($C154="C",('Proj 2018'!N154-AgeAdj!J$35)/AgeAdj!J$36,"BAD")))))</f>
        <v>1.9954511776787247</v>
      </c>
      <c r="O154" s="10">
        <f>IF($C154="PG",('Proj 2018'!O154-AgeAdj!K$19)/AgeAdj!K$20,IF($C154="SG",('Proj 2018'!O154-AgeAdj!K$23)/AgeAdj!K$24,IF($C154="SF",('Proj 2018'!O154-AgeAdj!K$27)/AgeAdj!K$28,IF($C154="PF",('Proj 2018'!O154-AgeAdj!K$31)/AgeAdj!K$32,IF($C154="C",('Proj 2018'!O154-AgeAdj!K$35)/AgeAdj!K$36,"BAD")))))</f>
        <v>1.1154132577175968</v>
      </c>
      <c r="P154" s="10">
        <f>IF($C154="PG",('Proj 2018'!P154-AgeAdj!L$19)/AgeAdj!L$20,IF($C154="SG",('Proj 2018'!P154-AgeAdj!L$23)/AgeAdj!L$24,IF($C154="SF",('Proj 2018'!P154-AgeAdj!L$27)/AgeAdj!L$28,IF($C154="PF",('Proj 2018'!P154-AgeAdj!L$31)/AgeAdj!L$32,IF($C154="C",('Proj 2018'!P154-AgeAdj!L$35)/AgeAdj!L$36,"BAD")))))</f>
        <v>1.6022952352067843</v>
      </c>
      <c r="Q154" s="10">
        <f>-IF($C154="PG",('Proj 2018'!Q154-AgeAdj!M$19)/AgeAdj!M$20,IF($C154="SG",('Proj 2018'!Q154-AgeAdj!M$23)/AgeAdj!M$24,IF($C154="SF",('Proj 2018'!Q154-AgeAdj!M$27)/AgeAdj!M$28,IF($C154="PF",('Proj 2018'!Q154-AgeAdj!M$31)/AgeAdj!M$32,IF($C154="C",('Proj 2018'!Q154-AgeAdj!M$35)/AgeAdj!M$36,"BAD")))))</f>
        <v>-2.0663566811619125</v>
      </c>
      <c r="R154" s="10">
        <f>IF($C154="PG",('Proj 2018'!R154-AgeAdj!N$19)/AgeAdj!N$20,IF($C154="SG",('Proj 2018'!R154-AgeAdj!N$23)/AgeAdj!N$24,IF($C154="SF",('Proj 2018'!R154-AgeAdj!N$27)/AgeAdj!N$28,IF($C154="PF",('Proj 2018'!R154-AgeAdj!N$31)/AgeAdj!N$32,IF($C154="C",('Proj 2018'!R154-AgeAdj!N$35)/AgeAdj!N$36,"BAD")))))</f>
        <v>0.7681483290943395</v>
      </c>
      <c r="S154" s="10">
        <f t="shared" si="6"/>
        <v>4.8759678006176816</v>
      </c>
      <c r="U154" s="10">
        <f>3*'Proj 2018'!$K154/(819)</f>
        <v>0.7826923076923078</v>
      </c>
      <c r="V154" s="10">
        <f t="shared" si="7"/>
        <v>-0.29539601161893919</v>
      </c>
      <c r="W154" s="10">
        <f>(2*'Proj 36 2018'!G154)/24.9</f>
        <v>1.0682730923694781</v>
      </c>
      <c r="X154" s="10">
        <f t="shared" si="8"/>
        <v>0.41765255864562473</v>
      </c>
    </row>
    <row r="155" spans="1:24" x14ac:dyDescent="0.25">
      <c r="A155" s="13" t="s">
        <v>1000</v>
      </c>
      <c r="B155" s="13" t="s">
        <v>269</v>
      </c>
      <c r="C155" s="13" t="s">
        <v>52</v>
      </c>
      <c r="D155" s="3">
        <f>VLOOKUP(B155, Table1[[Player]:['#NAME?]], 3, FALSE)+1</f>
        <v>36</v>
      </c>
      <c r="F155" s="10">
        <f>IF($C155="PG",('Proj 2018'!F155-AgeAdj!B$19)/AgeAdj!B$20,IF($C155="SG",('Proj 2018'!F155-AgeAdj!B$23)/AgeAdj!B$24,IF($C155="SF",('Proj 2018'!F155-AgeAdj!B$27)/AgeAdj!B$28,IF($C155="PF",('Proj 2018'!F155-AgeAdj!B$31)/AgeAdj!B$32,IF($C155="C",('Proj 2018'!F155-AgeAdj!B$35)/AgeAdj!B$36,"BAD")))))</f>
        <v>-0.26240785693375324</v>
      </c>
      <c r="G155" s="10">
        <f>IF($C155="PG",('Proj 2018'!G155-AgeAdj!C$19)/AgeAdj!C$20,IF($C155="SG",('Proj 2018'!G155-AgeAdj!C$23)/AgeAdj!C$24,IF($C155="SF",('Proj 2018'!G155-AgeAdj!C$27)/AgeAdj!C$28,IF($C155="PF",('Proj 2018'!G155-AgeAdj!C$31)/AgeAdj!C$32,IF($C155="C",('Proj 2018'!G155-AgeAdj!C$35)/AgeAdj!C$36,"BAD")))))</f>
        <v>-0.23641885756267103</v>
      </c>
      <c r="H155" s="10">
        <f>IF($C155="PG",('Proj 2018'!H155-AgeAdj!D$19)/AgeAdj!D$20,IF($C155="SG",('Proj 2018'!H155-AgeAdj!D$23)/AgeAdj!D$24,IF($C155="SF",('Proj 2018'!H155-AgeAdj!D$27)/AgeAdj!D$28,IF($C155="PF",('Proj 2018'!H155-AgeAdj!D$31)/AgeAdj!D$32,IF($C155="C",('Proj 2018'!H155-AgeAdj!D$35)/AgeAdj!D$36,"BAD")))))</f>
        <v>-8.4394371665695439E-2</v>
      </c>
      <c r="I155" s="10">
        <f>IF($C155="PG",('Proj 2018'!I155-AgeAdj!E$19)/AgeAdj!E$20,IF($C155="SG",('Proj 2018'!I155-AgeAdj!E$23)/AgeAdj!E$24,IF($C155="SF",('Proj 2018'!I155-AgeAdj!E$27)/AgeAdj!E$28,IF($C155="PF",('Proj 2018'!I155-AgeAdj!E$31)/AgeAdj!E$32,IF($C155="C",('Proj 2018'!I155-AgeAdj!E$35)/AgeAdj!E$36,"BAD")))))</f>
        <v>0.3157556291047573</v>
      </c>
      <c r="J155" s="10">
        <f>IF($C155="PG",('Proj 2018'!J155-AgeAdj!F$19)/AgeAdj!F$20,IF($C155="SG",('Proj 2018'!J155-AgeAdj!F$23)/AgeAdj!F$24,IF($C155="SF",('Proj 2018'!J155-AgeAdj!F$27)/AgeAdj!F$28,IF($C155="PF",('Proj 2018'!J155-AgeAdj!F$31)/AgeAdj!F$32,IF($C155="C",('Proj 2018'!J155-AgeAdj!F$35)/AgeAdj!F$36,"BAD")))))</f>
        <v>-0.63934651148210819</v>
      </c>
      <c r="K155" s="10">
        <f>IF($C155="PG",('Proj 2018'!K155-AgeAdj!G$19)/AgeAdj!G$20,IF($C155="SG",('Proj 2018'!K155-AgeAdj!G$23)/AgeAdj!G$24,IF($C155="SF",('Proj 2018'!K155-AgeAdj!G$27)/AgeAdj!G$28,IF($C155="PF",('Proj 2018'!K155-AgeAdj!G$31)/AgeAdj!G$32,IF($C155="C",('Proj 2018'!K155-AgeAdj!G$35)/AgeAdj!G$36,"BAD")))))</f>
        <v>-0.69121175840847915</v>
      </c>
      <c r="L155" s="17">
        <f>IF($C155="PG",('Proj 2018'!L155-AgeAdj!H$19)/AgeAdj!H$20,IF($C155="SG",('Proj 2018'!L155-AgeAdj!H$23)/AgeAdj!H$24,IF($C155="SF",('Proj 2018'!L155-AgeAdj!H$27)/AgeAdj!H$28,IF($C155="PF",('Proj 2018'!L155-AgeAdj!H$31)/AgeAdj!H$32,IF($C155="C",('Proj 2018'!L155-AgeAdj!H$35)/AgeAdj!H$36,"BAD")))))</f>
        <v>0.64548979104156323</v>
      </c>
      <c r="M155" s="10">
        <f>IF($C155="PG",('Proj 2018'!M155-AgeAdj!I$19)/AgeAdj!I$20,IF($C155="SG",('Proj 2018'!M155-AgeAdj!I$23)/AgeAdj!I$24,IF($C155="SF",('Proj 2018'!M155-AgeAdj!I$27)/AgeAdj!I$28,IF($C155="PF",('Proj 2018'!M155-AgeAdj!I$31)/AgeAdj!I$32,IF($C155="C",('Proj 2018'!M155-AgeAdj!I$35)/AgeAdj!I$36,"BAD")))))</f>
        <v>-0.63512727611142394</v>
      </c>
      <c r="N155" s="10">
        <f>IF($C155="PG",('Proj 2018'!N155-AgeAdj!J$19)/AgeAdj!J$20,IF($C155="SG",('Proj 2018'!N155-AgeAdj!J$23)/AgeAdj!J$24,IF($C155="SF",('Proj 2018'!N155-AgeAdj!J$27)/AgeAdj!J$28,IF($C155="PF",('Proj 2018'!N155-AgeAdj!J$31)/AgeAdj!J$32,IF($C155="C",('Proj 2018'!N155-AgeAdj!J$35)/AgeAdj!J$36,"BAD")))))</f>
        <v>-0.11176222748449337</v>
      </c>
      <c r="O155" s="10">
        <f>IF($C155="PG",('Proj 2018'!O155-AgeAdj!K$19)/AgeAdj!K$20,IF($C155="SG",('Proj 2018'!O155-AgeAdj!K$23)/AgeAdj!K$24,IF($C155="SF",('Proj 2018'!O155-AgeAdj!K$27)/AgeAdj!K$28,IF($C155="PF",('Proj 2018'!O155-AgeAdj!K$31)/AgeAdj!K$32,IF($C155="C",('Proj 2018'!O155-AgeAdj!K$35)/AgeAdj!K$36,"BAD")))))</f>
        <v>-0.92147704772456906</v>
      </c>
      <c r="P155" s="10">
        <f>IF($C155="PG",('Proj 2018'!P155-AgeAdj!L$19)/AgeAdj!L$20,IF($C155="SG",('Proj 2018'!P155-AgeAdj!L$23)/AgeAdj!L$24,IF($C155="SF",('Proj 2018'!P155-AgeAdj!L$27)/AgeAdj!L$28,IF($C155="PF",('Proj 2018'!P155-AgeAdj!L$31)/AgeAdj!L$32,IF($C155="C",('Proj 2018'!P155-AgeAdj!L$35)/AgeAdj!L$36,"BAD")))))</f>
        <v>-0.53437077169891412</v>
      </c>
      <c r="Q155" s="10">
        <f>-IF($C155="PG",('Proj 2018'!Q155-AgeAdj!M$19)/AgeAdj!M$20,IF($C155="SG",('Proj 2018'!Q155-AgeAdj!M$23)/AgeAdj!M$24,IF($C155="SF",('Proj 2018'!Q155-AgeAdj!M$27)/AgeAdj!M$28,IF($C155="PF",('Proj 2018'!Q155-AgeAdj!M$31)/AgeAdj!M$32,IF($C155="C",('Proj 2018'!Q155-AgeAdj!M$35)/AgeAdj!M$36,"BAD")))))</f>
        <v>0.48695400365390207</v>
      </c>
      <c r="R155" s="10">
        <f>IF($C155="PG",('Proj 2018'!R155-AgeAdj!N$19)/AgeAdj!N$20,IF($C155="SG",('Proj 2018'!R155-AgeAdj!N$23)/AgeAdj!N$24,IF($C155="SF",('Proj 2018'!R155-AgeAdj!N$27)/AgeAdj!N$28,IF($C155="PF",('Proj 2018'!R155-AgeAdj!N$31)/AgeAdj!N$32,IF($C155="C",('Proj 2018'!R155-AgeAdj!N$35)/AgeAdj!N$36,"BAD")))))</f>
        <v>-0.30893288506015171</v>
      </c>
      <c r="S155" s="10">
        <f t="shared" si="6"/>
        <v>-1.892228173618534</v>
      </c>
      <c r="U155" s="10">
        <f>3*'Proj 2018'!$K155/(819)</f>
        <v>0.23809523809523808</v>
      </c>
      <c r="V155" s="10">
        <f t="shared" si="7"/>
        <v>0.15368804548608647</v>
      </c>
      <c r="W155" s="10">
        <f>(2*'Proj 36 2018'!G155)/24.9</f>
        <v>0.97991967871485941</v>
      </c>
      <c r="X155" s="10">
        <f t="shared" si="8"/>
        <v>-8.2699705567990708E-2</v>
      </c>
    </row>
    <row r="156" spans="1:24" x14ac:dyDescent="0.25">
      <c r="A156" s="14" t="s">
        <v>710</v>
      </c>
      <c r="B156" s="14" t="s">
        <v>270</v>
      </c>
      <c r="C156" s="14" t="s">
        <v>52</v>
      </c>
      <c r="D156" s="3">
        <f>VLOOKUP(B156, Table1[[Player]:['#NAME?]], 3, FALSE)+1</f>
        <v>21</v>
      </c>
      <c r="F156" s="10">
        <f>IF($C156="PG",('Proj 2018'!F156-AgeAdj!B$19)/AgeAdj!B$20,IF($C156="SG",('Proj 2018'!F156-AgeAdj!B$23)/AgeAdj!B$24,IF($C156="SF",('Proj 2018'!F156-AgeAdj!B$27)/AgeAdj!B$28,IF($C156="PF",('Proj 2018'!F156-AgeAdj!B$31)/AgeAdj!B$32,IF($C156="C",('Proj 2018'!F156-AgeAdj!B$35)/AgeAdj!B$36,"BAD")))))</f>
        <v>-0.57143214868199388</v>
      </c>
      <c r="G156" s="10">
        <f>IF($C156="PG",('Proj 2018'!G156-AgeAdj!C$19)/AgeAdj!C$20,IF($C156="SG",('Proj 2018'!G156-AgeAdj!C$23)/AgeAdj!C$24,IF($C156="SF",('Proj 2018'!G156-AgeAdj!C$27)/AgeAdj!C$28,IF($C156="PF",('Proj 2018'!G156-AgeAdj!C$31)/AgeAdj!C$32,IF($C156="C",('Proj 2018'!G156-AgeAdj!C$35)/AgeAdj!C$36,"BAD")))))</f>
        <v>-0.32108069982963278</v>
      </c>
      <c r="H156" s="10">
        <f>IF($C156="PG",('Proj 2018'!H156-AgeAdj!D$19)/AgeAdj!D$20,IF($C156="SG",('Proj 2018'!H156-AgeAdj!D$23)/AgeAdj!D$24,IF($C156="SF",('Proj 2018'!H156-AgeAdj!D$27)/AgeAdj!D$28,IF($C156="PF",('Proj 2018'!H156-AgeAdj!D$31)/AgeAdj!D$32,IF($C156="C",('Proj 2018'!H156-AgeAdj!D$35)/AgeAdj!D$36,"BAD")))))</f>
        <v>-1.822209772949746</v>
      </c>
      <c r="I156" s="10">
        <f>IF($C156="PG",('Proj 2018'!I156-AgeAdj!E$19)/AgeAdj!E$20,IF($C156="SG",('Proj 2018'!I156-AgeAdj!E$23)/AgeAdj!E$24,IF($C156="SF",('Proj 2018'!I156-AgeAdj!E$27)/AgeAdj!E$28,IF($C156="PF",('Proj 2018'!I156-AgeAdj!E$31)/AgeAdj!E$32,IF($C156="C",('Proj 2018'!I156-AgeAdj!E$35)/AgeAdj!E$36,"BAD")))))</f>
        <v>-0.26897313418294061</v>
      </c>
      <c r="J156" s="10">
        <f>IF($C156="PG",('Proj 2018'!J156-AgeAdj!F$19)/AgeAdj!F$20,IF($C156="SG",('Proj 2018'!J156-AgeAdj!F$23)/AgeAdj!F$24,IF($C156="SF",('Proj 2018'!J156-AgeAdj!F$27)/AgeAdj!F$28,IF($C156="PF",('Proj 2018'!J156-AgeAdj!F$31)/AgeAdj!F$32,IF($C156="C",('Proj 2018'!J156-AgeAdj!F$35)/AgeAdj!F$36,"BAD")))))</f>
        <v>-0.6802788759503936</v>
      </c>
      <c r="K156" s="10">
        <f>IF($C156="PG",('Proj 2018'!K156-AgeAdj!G$19)/AgeAdj!G$20,IF($C156="SG",('Proj 2018'!K156-AgeAdj!G$23)/AgeAdj!G$24,IF($C156="SF",('Proj 2018'!K156-AgeAdj!G$27)/AgeAdj!G$28,IF($C156="PF",('Proj 2018'!K156-AgeAdj!G$31)/AgeAdj!G$32,IF($C156="C",('Proj 2018'!K156-AgeAdj!G$35)/AgeAdj!G$36,"BAD")))))</f>
        <v>-0.63968491586406073</v>
      </c>
      <c r="L156" s="17">
        <f>IF($C156="PG",('Proj 2018'!L156-AgeAdj!H$19)/AgeAdj!H$20,IF($C156="SG",('Proj 2018'!L156-AgeAdj!H$23)/AgeAdj!H$24,IF($C156="SF",('Proj 2018'!L156-AgeAdj!H$27)/AgeAdj!H$28,IF($C156="PF",('Proj 2018'!L156-AgeAdj!H$31)/AgeAdj!H$32,IF($C156="C",('Proj 2018'!L156-AgeAdj!H$35)/AgeAdj!H$36,"BAD")))))</f>
        <v>-0.83961340785340177</v>
      </c>
      <c r="M156" s="10">
        <f>IF($C156="PG",('Proj 2018'!M156-AgeAdj!I$19)/AgeAdj!I$20,IF($C156="SG",('Proj 2018'!M156-AgeAdj!I$23)/AgeAdj!I$24,IF($C156="SF",('Proj 2018'!M156-AgeAdj!I$27)/AgeAdj!I$28,IF($C156="PF",('Proj 2018'!M156-AgeAdj!I$31)/AgeAdj!I$32,IF($C156="C",('Proj 2018'!M156-AgeAdj!I$35)/AgeAdj!I$36,"BAD")))))</f>
        <v>-0.2461376178704125</v>
      </c>
      <c r="N156" s="10">
        <f>IF($C156="PG",('Proj 2018'!N156-AgeAdj!J$19)/AgeAdj!J$20,IF($C156="SG",('Proj 2018'!N156-AgeAdj!J$23)/AgeAdj!J$24,IF($C156="SF",('Proj 2018'!N156-AgeAdj!J$27)/AgeAdj!J$28,IF($C156="PF",('Proj 2018'!N156-AgeAdj!J$31)/AgeAdj!J$32,IF($C156="C",('Proj 2018'!N156-AgeAdj!J$35)/AgeAdj!J$36,"BAD")))))</f>
        <v>0.10791752236681465</v>
      </c>
      <c r="O156" s="10">
        <f>IF($C156="PG",('Proj 2018'!O156-AgeAdj!K$19)/AgeAdj!K$20,IF($C156="SG",('Proj 2018'!O156-AgeAdj!K$23)/AgeAdj!K$24,IF($C156="SF",('Proj 2018'!O156-AgeAdj!K$27)/AgeAdj!K$28,IF($C156="PF",('Proj 2018'!O156-AgeAdj!K$31)/AgeAdj!K$32,IF($C156="C",('Proj 2018'!O156-AgeAdj!K$35)/AgeAdj!K$36,"BAD")))))</f>
        <v>0.41560742751474355</v>
      </c>
      <c r="P156" s="10">
        <f>IF($C156="PG",('Proj 2018'!P156-AgeAdj!L$19)/AgeAdj!L$20,IF($C156="SG",('Proj 2018'!P156-AgeAdj!L$23)/AgeAdj!L$24,IF($C156="SF",('Proj 2018'!P156-AgeAdj!L$27)/AgeAdj!L$28,IF($C156="PF",('Proj 2018'!P156-AgeAdj!L$31)/AgeAdj!L$32,IF($C156="C",('Proj 2018'!P156-AgeAdj!L$35)/AgeAdj!L$36,"BAD")))))</f>
        <v>1.6867440940107725E-3</v>
      </c>
      <c r="Q156" s="10">
        <f>-IF($C156="PG",('Proj 2018'!Q156-AgeAdj!M$19)/AgeAdj!M$20,IF($C156="SG",('Proj 2018'!Q156-AgeAdj!M$23)/AgeAdj!M$24,IF($C156="SF",('Proj 2018'!Q156-AgeAdj!M$27)/AgeAdj!M$28,IF($C156="PF",('Proj 2018'!Q156-AgeAdj!M$31)/AgeAdj!M$32,IF($C156="C",('Proj 2018'!Q156-AgeAdj!M$35)/AgeAdj!M$36,"BAD")))))</f>
        <v>-0.24809826237521085</v>
      </c>
      <c r="R156" s="10">
        <f>IF($C156="PG",('Proj 2018'!R156-AgeAdj!N$19)/AgeAdj!N$20,IF($C156="SG",('Proj 2018'!R156-AgeAdj!N$23)/AgeAdj!N$24,IF($C156="SF",('Proj 2018'!R156-AgeAdj!N$27)/AgeAdj!N$28,IF($C156="PF",('Proj 2018'!R156-AgeAdj!N$31)/AgeAdj!N$32,IF($C156="C",('Proj 2018'!R156-AgeAdj!N$35)/AgeAdj!N$36,"BAD")))))</f>
        <v>-0.60285666586013709</v>
      </c>
      <c r="S156" s="10">
        <f t="shared" si="6"/>
        <v>-2.6521483845615528</v>
      </c>
      <c r="U156" s="10">
        <f>3*'Proj 2018'!$K156/(819)</f>
        <v>0.26666666666666666</v>
      </c>
      <c r="V156" s="10">
        <f t="shared" si="7"/>
        <v>-0.22389690876090715</v>
      </c>
      <c r="W156" s="10">
        <f>(2*'Proj 36 2018'!G156)/24.9</f>
        <v>0.77108433734939763</v>
      </c>
      <c r="X156" s="10">
        <f t="shared" si="8"/>
        <v>-1.4050774152865513</v>
      </c>
    </row>
    <row r="157" spans="1:24" x14ac:dyDescent="0.25">
      <c r="A157" s="13" t="s">
        <v>812</v>
      </c>
      <c r="B157" s="13" t="s">
        <v>271</v>
      </c>
      <c r="C157" s="13" t="s">
        <v>73</v>
      </c>
      <c r="D157" s="3">
        <f>VLOOKUP(B157, Table1[[Player]:['#NAME?]], 3, FALSE)+1</f>
        <v>25</v>
      </c>
      <c r="F157" s="10">
        <f>IF($C157="PG",('Proj 2018'!F157-AgeAdj!B$19)/AgeAdj!B$20,IF($C157="SG",('Proj 2018'!F157-AgeAdj!B$23)/AgeAdj!B$24,IF($C157="SF",('Proj 2018'!F157-AgeAdj!B$27)/AgeAdj!B$28,IF($C157="PF",('Proj 2018'!F157-AgeAdj!B$31)/AgeAdj!B$32,IF($C157="C",('Proj 2018'!F157-AgeAdj!B$35)/AgeAdj!B$36,"BAD")))))</f>
        <v>-0.24753298289569048</v>
      </c>
      <c r="G157" s="10">
        <f>IF($C157="PG",('Proj 2018'!G157-AgeAdj!C$19)/AgeAdj!C$20,IF($C157="SG",('Proj 2018'!G157-AgeAdj!C$23)/AgeAdj!C$24,IF($C157="SF",('Proj 2018'!G157-AgeAdj!C$27)/AgeAdj!C$28,IF($C157="PF",('Proj 2018'!G157-AgeAdj!C$31)/AgeAdj!C$32,IF($C157="C",('Proj 2018'!G157-AgeAdj!C$35)/AgeAdj!C$36,"BAD")))))</f>
        <v>-0.24508575264443871</v>
      </c>
      <c r="H157" s="10">
        <f>IF($C157="PG",('Proj 2018'!H157-AgeAdj!D$19)/AgeAdj!D$20,IF($C157="SG",('Proj 2018'!H157-AgeAdj!D$23)/AgeAdj!D$24,IF($C157="SF",('Proj 2018'!H157-AgeAdj!D$27)/AgeAdj!D$28,IF($C157="PF",('Proj 2018'!H157-AgeAdj!D$31)/AgeAdj!D$32,IF($C157="C",('Proj 2018'!H157-AgeAdj!D$35)/AgeAdj!D$36,"BAD")))))</f>
        <v>6.9632312328985008E-2</v>
      </c>
      <c r="I157" s="10">
        <f>IF($C157="PG",('Proj 2018'!I157-AgeAdj!E$19)/AgeAdj!E$20,IF($C157="SG",('Proj 2018'!I157-AgeAdj!E$23)/AgeAdj!E$24,IF($C157="SF",('Proj 2018'!I157-AgeAdj!E$27)/AgeAdj!E$28,IF($C157="PF",('Proj 2018'!I157-AgeAdj!E$31)/AgeAdj!E$32,IF($C157="C",('Proj 2018'!I157-AgeAdj!E$35)/AgeAdj!E$36,"BAD")))))</f>
        <v>-0.30287568707866053</v>
      </c>
      <c r="J157" s="10">
        <f>IF($C157="PG",('Proj 2018'!J157-AgeAdj!F$19)/AgeAdj!F$20,IF($C157="SG",('Proj 2018'!J157-AgeAdj!F$23)/AgeAdj!F$24,IF($C157="SF",('Proj 2018'!J157-AgeAdj!F$27)/AgeAdj!F$28,IF($C157="PF",('Proj 2018'!J157-AgeAdj!F$31)/AgeAdj!F$32,IF($C157="C",('Proj 2018'!J157-AgeAdj!F$35)/AgeAdj!F$36,"BAD")))))</f>
        <v>-0.18444284525262136</v>
      </c>
      <c r="K157" s="10">
        <f>IF($C157="PG",('Proj 2018'!K157-AgeAdj!G$19)/AgeAdj!G$20,IF($C157="SG",('Proj 2018'!K157-AgeAdj!G$23)/AgeAdj!G$24,IF($C157="SF",('Proj 2018'!K157-AgeAdj!G$27)/AgeAdj!G$28,IF($C157="PF",('Proj 2018'!K157-AgeAdj!G$31)/AgeAdj!G$32,IF($C157="C",('Proj 2018'!K157-AgeAdj!G$35)/AgeAdj!G$36,"BAD")))))</f>
        <v>-0.10705555115168552</v>
      </c>
      <c r="L157" s="17">
        <f>IF($C157="PG",('Proj 2018'!L157-AgeAdj!H$19)/AgeAdj!H$20,IF($C157="SG",('Proj 2018'!L157-AgeAdj!H$23)/AgeAdj!H$24,IF($C157="SF",('Proj 2018'!L157-AgeAdj!H$27)/AgeAdj!H$28,IF($C157="PF",('Proj 2018'!L157-AgeAdj!H$31)/AgeAdj!H$32,IF($C157="C",('Proj 2018'!L157-AgeAdj!H$35)/AgeAdj!H$36,"BAD")))))</f>
        <v>-0.54144423656274132</v>
      </c>
      <c r="M157" s="10">
        <f>IF($C157="PG",('Proj 2018'!M157-AgeAdj!I$19)/AgeAdj!I$20,IF($C157="SG",('Proj 2018'!M157-AgeAdj!I$23)/AgeAdj!I$24,IF($C157="SF",('Proj 2018'!M157-AgeAdj!I$27)/AgeAdj!I$28,IF($C157="PF",('Proj 2018'!M157-AgeAdj!I$31)/AgeAdj!I$32,IF($C157="C",('Proj 2018'!M157-AgeAdj!I$35)/AgeAdj!I$36,"BAD")))))</f>
        <v>-3.7895114229825368E-2</v>
      </c>
      <c r="N157" s="10">
        <f>IF($C157="PG",('Proj 2018'!N157-AgeAdj!J$19)/AgeAdj!J$20,IF($C157="SG",('Proj 2018'!N157-AgeAdj!J$23)/AgeAdj!J$24,IF($C157="SF",('Proj 2018'!N157-AgeAdj!J$27)/AgeAdj!J$28,IF($C157="PF",('Proj 2018'!N157-AgeAdj!J$31)/AgeAdj!J$32,IF($C157="C",('Proj 2018'!N157-AgeAdj!J$35)/AgeAdj!J$36,"BAD")))))</f>
        <v>-0.76197739301428746</v>
      </c>
      <c r="O157" s="10">
        <f>IF($C157="PG",('Proj 2018'!O157-AgeAdj!K$19)/AgeAdj!K$20,IF($C157="SG",('Proj 2018'!O157-AgeAdj!K$23)/AgeAdj!K$24,IF($C157="SF",('Proj 2018'!O157-AgeAdj!K$27)/AgeAdj!K$28,IF($C157="PF",('Proj 2018'!O157-AgeAdj!K$31)/AgeAdj!K$32,IF($C157="C",('Proj 2018'!O157-AgeAdj!K$35)/AgeAdj!K$36,"BAD")))))</f>
        <v>-0.1887179396805595</v>
      </c>
      <c r="P157" s="10">
        <f>IF($C157="PG",('Proj 2018'!P157-AgeAdj!L$19)/AgeAdj!L$20,IF($C157="SG",('Proj 2018'!P157-AgeAdj!L$23)/AgeAdj!L$24,IF($C157="SF",('Proj 2018'!P157-AgeAdj!L$27)/AgeAdj!L$28,IF($C157="PF",('Proj 2018'!P157-AgeAdj!L$31)/AgeAdj!L$32,IF($C157="C",('Proj 2018'!P157-AgeAdj!L$35)/AgeAdj!L$36,"BAD")))))</f>
        <v>1.1968851410301717</v>
      </c>
      <c r="Q157" s="10">
        <f>-IF($C157="PG",('Proj 2018'!Q157-AgeAdj!M$19)/AgeAdj!M$20,IF($C157="SG",('Proj 2018'!Q157-AgeAdj!M$23)/AgeAdj!M$24,IF($C157="SF",('Proj 2018'!Q157-AgeAdj!M$27)/AgeAdj!M$28,IF($C157="PF",('Proj 2018'!Q157-AgeAdj!M$31)/AgeAdj!M$32,IF($C157="C",('Proj 2018'!Q157-AgeAdj!M$35)/AgeAdj!M$36,"BAD")))))</f>
        <v>0.79945856394168469</v>
      </c>
      <c r="R157" s="10">
        <f>IF($C157="PG",('Proj 2018'!R157-AgeAdj!N$19)/AgeAdj!N$20,IF($C157="SG",('Proj 2018'!R157-AgeAdj!N$23)/AgeAdj!N$24,IF($C157="SF",('Proj 2018'!R157-AgeAdj!N$27)/AgeAdj!N$28,IF($C157="PF",('Proj 2018'!R157-AgeAdj!N$31)/AgeAdj!N$32,IF($C157="C",('Proj 2018'!R157-AgeAdj!N$35)/AgeAdj!N$36,"BAD")))))</f>
        <v>-0.24196570143681151</v>
      </c>
      <c r="S157" s="10">
        <f t="shared" si="6"/>
        <v>5.0935255516771916E-2</v>
      </c>
      <c r="U157" s="10">
        <f>3*'Proj 2018'!$K157/(819)</f>
        <v>0.68632478632478633</v>
      </c>
      <c r="V157" s="10">
        <f t="shared" si="7"/>
        <v>-0.37160659996571049</v>
      </c>
      <c r="W157" s="10">
        <f>(2*'Proj 36 2018'!G157)/24.9</f>
        <v>1.0923694779116466</v>
      </c>
      <c r="X157" s="10">
        <f t="shared" si="8"/>
        <v>7.6064212664594066E-2</v>
      </c>
    </row>
    <row r="158" spans="1:24" x14ac:dyDescent="0.25">
      <c r="A158" s="14" t="s">
        <v>771</v>
      </c>
      <c r="B158" s="14" t="s">
        <v>272</v>
      </c>
      <c r="C158" s="14" t="s">
        <v>52</v>
      </c>
      <c r="D158" s="3">
        <f>VLOOKUP(B158, Table1[[Player]:['#NAME?]], 3, FALSE)+1</f>
        <v>30</v>
      </c>
      <c r="F158" s="10">
        <f>IF($C158="PG",('Proj 2018'!F158-AgeAdj!B$19)/AgeAdj!B$20,IF($C158="SG",('Proj 2018'!F158-AgeAdj!B$23)/AgeAdj!B$24,IF($C158="SF",('Proj 2018'!F158-AgeAdj!B$27)/AgeAdj!B$28,IF($C158="PF",('Proj 2018'!F158-AgeAdj!B$31)/AgeAdj!B$32,IF($C158="C",('Proj 2018'!F158-AgeAdj!B$35)/AgeAdj!B$36,"BAD")))))</f>
        <v>-1.2739135987763555</v>
      </c>
      <c r="G158" s="10">
        <f>IF($C158="PG",('Proj 2018'!G158-AgeAdj!C$19)/AgeAdj!C$20,IF($C158="SG",('Proj 2018'!G158-AgeAdj!C$23)/AgeAdj!C$24,IF($C158="SF",('Proj 2018'!G158-AgeAdj!C$27)/AgeAdj!C$28,IF($C158="PF",('Proj 2018'!G158-AgeAdj!C$31)/AgeAdj!C$32,IF($C158="C",('Proj 2018'!G158-AgeAdj!C$35)/AgeAdj!C$36,"BAD")))))</f>
        <v>-1.3028883142564236</v>
      </c>
      <c r="H158" s="10">
        <f>IF($C158="PG",('Proj 2018'!H158-AgeAdj!D$19)/AgeAdj!D$20,IF($C158="SG",('Proj 2018'!H158-AgeAdj!D$23)/AgeAdj!D$24,IF($C158="SF",('Proj 2018'!H158-AgeAdj!D$27)/AgeAdj!D$28,IF($C158="PF",('Proj 2018'!H158-AgeAdj!D$31)/AgeAdj!D$32,IF($C158="C",('Proj 2018'!H158-AgeAdj!D$35)/AgeAdj!D$36,"BAD")))))</f>
        <v>-1.5709593534869914</v>
      </c>
      <c r="I158" s="10">
        <f>IF($C158="PG",('Proj 2018'!I158-AgeAdj!E$19)/AgeAdj!E$20,IF($C158="SG",('Proj 2018'!I158-AgeAdj!E$23)/AgeAdj!E$24,IF($C158="SF",('Proj 2018'!I158-AgeAdj!E$27)/AgeAdj!E$28,IF($C158="PF",('Proj 2018'!I158-AgeAdj!E$31)/AgeAdj!E$32,IF($C158="C",('Proj 2018'!I158-AgeAdj!E$35)/AgeAdj!E$36,"BAD")))))</f>
        <v>-1.0744517714896056</v>
      </c>
      <c r="J158" s="10">
        <f>IF($C158="PG",('Proj 2018'!J158-AgeAdj!F$19)/AgeAdj!F$20,IF($C158="SG",('Proj 2018'!J158-AgeAdj!F$23)/AgeAdj!F$24,IF($C158="SF",('Proj 2018'!J158-AgeAdj!F$27)/AgeAdj!F$28,IF($C158="PF",('Proj 2018'!J158-AgeAdj!F$31)/AgeAdj!F$32,IF($C158="C",('Proj 2018'!J158-AgeAdj!F$35)/AgeAdj!F$36,"BAD")))))</f>
        <v>-0.97902828606267045</v>
      </c>
      <c r="K158" s="10">
        <f>IF($C158="PG",('Proj 2018'!K158-AgeAdj!G$19)/AgeAdj!G$20,IF($C158="SG",('Proj 2018'!K158-AgeAdj!G$23)/AgeAdj!G$24,IF($C158="SF",('Proj 2018'!K158-AgeAdj!G$27)/AgeAdj!G$28,IF($C158="PF",('Proj 2018'!K158-AgeAdj!G$31)/AgeAdj!G$32,IF($C158="C",('Proj 2018'!K158-AgeAdj!G$35)/AgeAdj!G$36,"BAD")))))</f>
        <v>-1.0270904357350588</v>
      </c>
      <c r="L158" s="17">
        <f>IF($C158="PG",('Proj 2018'!L158-AgeAdj!H$19)/AgeAdj!H$20,IF($C158="SG",('Proj 2018'!L158-AgeAdj!H$23)/AgeAdj!H$24,IF($C158="SF",('Proj 2018'!L158-AgeAdj!H$27)/AgeAdj!H$28,IF($C158="PF",('Proj 2018'!L158-AgeAdj!H$31)/AgeAdj!H$32,IF($C158="C",('Proj 2018'!L158-AgeAdj!H$35)/AgeAdj!H$36,"BAD")))))</f>
        <v>-1.1815076694695092</v>
      </c>
      <c r="M158" s="10">
        <f>IF($C158="PG",('Proj 2018'!M158-AgeAdj!I$19)/AgeAdj!I$20,IF($C158="SG",('Proj 2018'!M158-AgeAdj!I$23)/AgeAdj!I$24,IF($C158="SF",('Proj 2018'!M158-AgeAdj!I$27)/AgeAdj!I$28,IF($C158="PF",('Proj 2018'!M158-AgeAdj!I$31)/AgeAdj!I$32,IF($C158="C",('Proj 2018'!M158-AgeAdj!I$35)/AgeAdj!I$36,"BAD")))))</f>
        <v>-1.0640133095566418</v>
      </c>
      <c r="N158" s="10">
        <f>IF($C158="PG",('Proj 2018'!N158-AgeAdj!J$19)/AgeAdj!J$20,IF($C158="SG",('Proj 2018'!N158-AgeAdj!J$23)/AgeAdj!J$24,IF($C158="SF",('Proj 2018'!N158-AgeAdj!J$27)/AgeAdj!J$28,IF($C158="PF",('Proj 2018'!N158-AgeAdj!J$31)/AgeAdj!J$32,IF($C158="C",('Proj 2018'!N158-AgeAdj!J$35)/AgeAdj!J$36,"BAD")))))</f>
        <v>-1.0499778258077881</v>
      </c>
      <c r="O158" s="10">
        <f>IF($C158="PG",('Proj 2018'!O158-AgeAdj!K$19)/AgeAdj!K$20,IF($C158="SG",('Proj 2018'!O158-AgeAdj!K$23)/AgeAdj!K$24,IF($C158="SF",('Proj 2018'!O158-AgeAdj!K$27)/AgeAdj!K$28,IF($C158="PF",('Proj 2018'!O158-AgeAdj!K$31)/AgeAdj!K$32,IF($C158="C",('Proj 2018'!O158-AgeAdj!K$35)/AgeAdj!K$36,"BAD")))))</f>
        <v>-1.1271044329318269</v>
      </c>
      <c r="P158" s="10">
        <f>IF($C158="PG",('Proj 2018'!P158-AgeAdj!L$19)/AgeAdj!L$20,IF($C158="SG",('Proj 2018'!P158-AgeAdj!L$23)/AgeAdj!L$24,IF($C158="SF",('Proj 2018'!P158-AgeAdj!L$27)/AgeAdj!L$28,IF($C158="PF",('Proj 2018'!P158-AgeAdj!L$31)/AgeAdj!L$32,IF($C158="C",('Proj 2018'!P158-AgeAdj!L$35)/AgeAdj!L$36,"BAD")))))</f>
        <v>-0.31520142279399427</v>
      </c>
      <c r="Q158" s="10">
        <f>-IF($C158="PG",('Proj 2018'!Q158-AgeAdj!M$19)/AgeAdj!M$20,IF($C158="SG",('Proj 2018'!Q158-AgeAdj!M$23)/AgeAdj!M$24,IF($C158="SF",('Proj 2018'!Q158-AgeAdj!M$27)/AgeAdj!M$28,IF($C158="PF",('Proj 2018'!Q158-AgeAdj!M$31)/AgeAdj!M$32,IF($C158="C",('Proj 2018'!Q158-AgeAdj!M$35)/AgeAdj!M$36,"BAD")))))</f>
        <v>1.2170059141317968</v>
      </c>
      <c r="R158" s="10">
        <f>IF($C158="PG",('Proj 2018'!R158-AgeAdj!N$19)/AgeAdj!N$20,IF($C158="SG",('Proj 2018'!R158-AgeAdj!N$23)/AgeAdj!N$24,IF($C158="SF",('Proj 2018'!R158-AgeAdj!N$27)/AgeAdj!N$28,IF($C158="PF",('Proj 2018'!R158-AgeAdj!N$31)/AgeAdj!N$32,IF($C158="C",('Proj 2018'!R158-AgeAdj!N$35)/AgeAdj!N$36,"BAD")))))</f>
        <v>-1.2483233220396228</v>
      </c>
      <c r="S158" s="10">
        <f t="shared" si="6"/>
        <v>-7.2032890569616743</v>
      </c>
      <c r="U158" s="10">
        <f>3*'Proj 2018'!$K158/(819)</f>
        <v>5.1851851851851857E-2</v>
      </c>
      <c r="V158" s="10">
        <f t="shared" si="7"/>
        <v>-6.1263360639159742E-2</v>
      </c>
      <c r="W158" s="10">
        <f>(2*'Proj 36 2018'!G158)/24.9</f>
        <v>0.71485943775100413</v>
      </c>
      <c r="X158" s="10">
        <f t="shared" si="8"/>
        <v>-1.1230151201633916</v>
      </c>
    </row>
    <row r="159" spans="1:24" x14ac:dyDescent="0.25">
      <c r="A159" s="13" t="s">
        <v>692</v>
      </c>
      <c r="B159" s="13" t="s">
        <v>273</v>
      </c>
      <c r="C159" s="13" t="s">
        <v>38</v>
      </c>
      <c r="D159" s="3">
        <f>VLOOKUP(B159, Table1[[Player]:['#NAME?]], 3, FALSE)+1</f>
        <v>22</v>
      </c>
      <c r="F159" s="10">
        <f>IF($C159="PG",('Proj 2018'!F159-AgeAdj!B$19)/AgeAdj!B$20,IF($C159="SG",('Proj 2018'!F159-AgeAdj!B$23)/AgeAdj!B$24,IF($C159="SF",('Proj 2018'!F159-AgeAdj!B$27)/AgeAdj!B$28,IF($C159="PF",('Proj 2018'!F159-AgeAdj!B$31)/AgeAdj!B$32,IF($C159="C",('Proj 2018'!F159-AgeAdj!B$35)/AgeAdj!B$36,"BAD")))))</f>
        <v>1.7146088098332817</v>
      </c>
      <c r="G159" s="10">
        <f>IF($C159="PG",('Proj 2018'!G159-AgeAdj!C$19)/AgeAdj!C$20,IF($C159="SG",('Proj 2018'!G159-AgeAdj!C$23)/AgeAdj!C$24,IF($C159="SF",('Proj 2018'!G159-AgeAdj!C$27)/AgeAdj!C$28,IF($C159="PF",('Proj 2018'!G159-AgeAdj!C$31)/AgeAdj!C$32,IF($C159="C",('Proj 2018'!G159-AgeAdj!C$35)/AgeAdj!C$36,"BAD")))))</f>
        <v>1.3638596287434679</v>
      </c>
      <c r="H159" s="10">
        <f>IF($C159="PG",('Proj 2018'!H159-AgeAdj!D$19)/AgeAdj!D$20,IF($C159="SG",('Proj 2018'!H159-AgeAdj!D$23)/AgeAdj!D$24,IF($C159="SF",('Proj 2018'!H159-AgeAdj!D$27)/AgeAdj!D$28,IF($C159="PF",('Proj 2018'!H159-AgeAdj!D$31)/AgeAdj!D$32,IF($C159="C",('Proj 2018'!H159-AgeAdj!D$35)/AgeAdj!D$36,"BAD")))))</f>
        <v>0.58832665298646958</v>
      </c>
      <c r="I159" s="10">
        <f>IF($C159="PG",('Proj 2018'!I159-AgeAdj!E$19)/AgeAdj!E$20,IF($C159="SG",('Proj 2018'!I159-AgeAdj!E$23)/AgeAdj!E$24,IF($C159="SF",('Proj 2018'!I159-AgeAdj!E$27)/AgeAdj!E$28,IF($C159="PF",('Proj 2018'!I159-AgeAdj!E$31)/AgeAdj!E$32,IF($C159="C",('Proj 2018'!I159-AgeAdj!E$35)/AgeAdj!E$36,"BAD")))))</f>
        <v>0.85048690588070741</v>
      </c>
      <c r="J159" s="10">
        <f>IF($C159="PG",('Proj 2018'!J159-AgeAdj!F$19)/AgeAdj!F$20,IF($C159="SG",('Proj 2018'!J159-AgeAdj!F$23)/AgeAdj!F$24,IF($C159="SF",('Proj 2018'!J159-AgeAdj!F$27)/AgeAdj!F$28,IF($C159="PF",('Proj 2018'!J159-AgeAdj!F$31)/AgeAdj!F$32,IF($C159="C",('Proj 2018'!J159-AgeAdj!F$35)/AgeAdj!F$36,"BAD")))))</f>
        <v>0.84764964056618219</v>
      </c>
      <c r="K159" s="10">
        <f>IF($C159="PG",('Proj 2018'!K159-AgeAdj!G$19)/AgeAdj!G$20,IF($C159="SG",('Proj 2018'!K159-AgeAdj!G$23)/AgeAdj!G$24,IF($C159="SF",('Proj 2018'!K159-AgeAdj!G$27)/AgeAdj!G$28,IF($C159="PF",('Proj 2018'!K159-AgeAdj!G$31)/AgeAdj!G$32,IF($C159="C",('Proj 2018'!K159-AgeAdj!G$35)/AgeAdj!G$36,"BAD")))))</f>
        <v>0.55760968184228443</v>
      </c>
      <c r="L159" s="17">
        <f>IF($C159="PG",('Proj 2018'!L159-AgeAdj!H$19)/AgeAdj!H$20,IF($C159="SG",('Proj 2018'!L159-AgeAdj!H$23)/AgeAdj!H$24,IF($C159="SF",('Proj 2018'!L159-AgeAdj!H$27)/AgeAdj!H$28,IF($C159="PF",('Proj 2018'!L159-AgeAdj!H$31)/AgeAdj!H$32,IF($C159="C",('Proj 2018'!L159-AgeAdj!H$35)/AgeAdj!H$36,"BAD")))))</f>
        <v>1.2842975968108645</v>
      </c>
      <c r="M159" s="10">
        <f>IF($C159="PG",('Proj 2018'!M159-AgeAdj!I$19)/AgeAdj!I$20,IF($C159="SG",('Proj 2018'!M159-AgeAdj!I$23)/AgeAdj!I$24,IF($C159="SF",('Proj 2018'!M159-AgeAdj!I$27)/AgeAdj!I$28,IF($C159="PF",('Proj 2018'!M159-AgeAdj!I$31)/AgeAdj!I$32,IF($C159="C",('Proj 2018'!M159-AgeAdj!I$35)/AgeAdj!I$36,"BAD")))))</f>
        <v>1.3501172958935848</v>
      </c>
      <c r="N159" s="10">
        <f>IF($C159="PG",('Proj 2018'!N159-AgeAdj!J$19)/AgeAdj!J$20,IF($C159="SG",('Proj 2018'!N159-AgeAdj!J$23)/AgeAdj!J$24,IF($C159="SF",('Proj 2018'!N159-AgeAdj!J$27)/AgeAdj!J$28,IF($C159="PF",('Proj 2018'!N159-AgeAdj!J$31)/AgeAdj!J$32,IF($C159="C",('Proj 2018'!N159-AgeAdj!J$35)/AgeAdj!J$36,"BAD")))))</f>
        <v>3.5834362128988499</v>
      </c>
      <c r="O159" s="10">
        <f>IF($C159="PG",('Proj 2018'!O159-AgeAdj!K$19)/AgeAdj!K$20,IF($C159="SG",('Proj 2018'!O159-AgeAdj!K$23)/AgeAdj!K$24,IF($C159="SF",('Proj 2018'!O159-AgeAdj!K$27)/AgeAdj!K$28,IF($C159="PF",('Proj 2018'!O159-AgeAdj!K$31)/AgeAdj!K$32,IF($C159="C",('Proj 2018'!O159-AgeAdj!K$35)/AgeAdj!K$36,"BAD")))))</f>
        <v>1.0715169769868667</v>
      </c>
      <c r="P159" s="10">
        <f>IF($C159="PG",('Proj 2018'!P159-AgeAdj!L$19)/AgeAdj!L$20,IF($C159="SG",('Proj 2018'!P159-AgeAdj!L$23)/AgeAdj!L$24,IF($C159="SF",('Proj 2018'!P159-AgeAdj!L$27)/AgeAdj!L$28,IF($C159="PF",('Proj 2018'!P159-AgeAdj!L$31)/AgeAdj!L$32,IF($C159="C",('Proj 2018'!P159-AgeAdj!L$35)/AgeAdj!L$36,"BAD")))))</f>
        <v>1.7519129460073762E-3</v>
      </c>
      <c r="Q159" s="10">
        <f>-IF($C159="PG",('Proj 2018'!Q159-AgeAdj!M$19)/AgeAdj!M$20,IF($C159="SG",('Proj 2018'!Q159-AgeAdj!M$23)/AgeAdj!M$24,IF($C159="SF",('Proj 2018'!Q159-AgeAdj!M$27)/AgeAdj!M$28,IF($C159="PF",('Proj 2018'!Q159-AgeAdj!M$31)/AgeAdj!M$32,IF($C159="C",('Proj 2018'!Q159-AgeAdj!M$35)/AgeAdj!M$36,"BAD")))))</f>
        <v>-1.8408411785657022</v>
      </c>
      <c r="R159" s="10">
        <f>IF($C159="PG",('Proj 2018'!R159-AgeAdj!N$19)/AgeAdj!N$20,IF($C159="SG",('Proj 2018'!R159-AgeAdj!N$23)/AgeAdj!N$24,IF($C159="SF",('Proj 2018'!R159-AgeAdj!N$27)/AgeAdj!N$28,IF($C159="PF",('Proj 2018'!R159-AgeAdj!N$31)/AgeAdj!N$32,IF($C159="C",('Proj 2018'!R159-AgeAdj!N$35)/AgeAdj!N$36,"BAD")))))</f>
        <v>1.5655961829870995</v>
      </c>
      <c r="S159" s="10">
        <f t="shared" si="6"/>
        <v>8.4791110892189572</v>
      </c>
      <c r="U159" s="10">
        <f>3*'Proj 2018'!$K159/(819)</f>
        <v>0.95238095238095233</v>
      </c>
      <c r="V159" s="10">
        <f t="shared" si="7"/>
        <v>1.2231405683912995</v>
      </c>
      <c r="W159" s="10">
        <f>(2*'Proj 36 2018'!G159)/24.9</f>
        <v>1.2128514056224899</v>
      </c>
      <c r="X159" s="10">
        <f t="shared" si="8"/>
        <v>0.71355280803981447</v>
      </c>
    </row>
    <row r="160" spans="1:24" x14ac:dyDescent="0.25">
      <c r="A160" s="14" t="s">
        <v>933</v>
      </c>
      <c r="B160" s="14" t="s">
        <v>275</v>
      </c>
      <c r="C160" s="14" t="s">
        <v>52</v>
      </c>
      <c r="D160" s="3">
        <f>VLOOKUP(B160, Table1[[Player]:['#NAME?]], 3, FALSE)+1</f>
        <v>20</v>
      </c>
      <c r="F160" s="10">
        <f>IF($C160="PG",('Proj 2018'!F160-AgeAdj!B$19)/AgeAdj!B$20,IF($C160="SG",('Proj 2018'!F160-AgeAdj!B$23)/AgeAdj!B$24,IF($C160="SF",('Proj 2018'!F160-AgeAdj!B$27)/AgeAdj!B$28,IF($C160="PF",('Proj 2018'!F160-AgeAdj!B$31)/AgeAdj!B$32,IF($C160="C",('Proj 2018'!F160-AgeAdj!B$35)/AgeAdj!B$36,"BAD")))))</f>
        <v>-1.3199295110722</v>
      </c>
      <c r="G160" s="10">
        <f>IF($C160="PG",('Proj 2018'!G160-AgeAdj!C$19)/AgeAdj!C$20,IF($C160="SG",('Proj 2018'!G160-AgeAdj!C$23)/AgeAdj!C$24,IF($C160="SF",('Proj 2018'!G160-AgeAdj!C$27)/AgeAdj!C$28,IF($C160="PF",('Proj 2018'!G160-AgeAdj!C$31)/AgeAdj!C$32,IF($C160="C",('Proj 2018'!G160-AgeAdj!C$35)/AgeAdj!C$36,"BAD")))))</f>
        <v>-1.5063464915671005</v>
      </c>
      <c r="H160" s="10">
        <f>IF($C160="PG",('Proj 2018'!H160-AgeAdj!D$19)/AgeAdj!D$20,IF($C160="SG",('Proj 2018'!H160-AgeAdj!D$23)/AgeAdj!D$24,IF($C160="SF",('Proj 2018'!H160-AgeAdj!D$27)/AgeAdj!D$28,IF($C160="PF",('Proj 2018'!H160-AgeAdj!D$31)/AgeAdj!D$32,IF($C160="C",('Proj 2018'!H160-AgeAdj!D$35)/AgeAdj!D$36,"BAD")))))</f>
        <v>2.5537350326932251</v>
      </c>
      <c r="I160" s="10">
        <f>IF($C160="PG",('Proj 2018'!I160-AgeAdj!E$19)/AgeAdj!E$20,IF($C160="SG",('Proj 2018'!I160-AgeAdj!E$23)/AgeAdj!E$24,IF($C160="SF",('Proj 2018'!I160-AgeAdj!E$27)/AgeAdj!E$28,IF($C160="PF",('Proj 2018'!I160-AgeAdj!E$31)/AgeAdj!E$32,IF($C160="C",('Proj 2018'!I160-AgeAdj!E$35)/AgeAdj!E$36,"BAD")))))</f>
        <v>-1.5004473477736988</v>
      </c>
      <c r="J160" s="10">
        <f>IF($C160="PG",('Proj 2018'!J160-AgeAdj!F$19)/AgeAdj!F$20,IF($C160="SG",('Proj 2018'!J160-AgeAdj!F$23)/AgeAdj!F$24,IF($C160="SF",('Proj 2018'!J160-AgeAdj!F$27)/AgeAdj!F$28,IF($C160="PF",('Proj 2018'!J160-AgeAdj!F$31)/AgeAdj!F$32,IF($C160="C",('Proj 2018'!J160-AgeAdj!F$35)/AgeAdj!F$36,"BAD")))))</f>
        <v>-0.88664621347799877</v>
      </c>
      <c r="K160" s="10">
        <f>IF($C160="PG",('Proj 2018'!K160-AgeAdj!G$19)/AgeAdj!G$20,IF($C160="SG",('Proj 2018'!K160-AgeAdj!G$23)/AgeAdj!G$24,IF($C160="SF",('Proj 2018'!K160-AgeAdj!G$27)/AgeAdj!G$28,IF($C160="PF",('Proj 2018'!K160-AgeAdj!G$31)/AgeAdj!G$32,IF($C160="C",('Proj 2018'!K160-AgeAdj!G$35)/AgeAdj!G$36,"BAD")))))</f>
        <v>-0.92737645340373054</v>
      </c>
      <c r="L160" s="17">
        <f>IF($C160="PG",('Proj 2018'!L160-AgeAdj!H$19)/AgeAdj!H$20,IF($C160="SG",('Proj 2018'!L160-AgeAdj!H$23)/AgeAdj!H$24,IF($C160="SF",('Proj 2018'!L160-AgeAdj!H$27)/AgeAdj!H$28,IF($C160="PF",('Proj 2018'!L160-AgeAdj!H$31)/AgeAdj!H$32,IF($C160="C",('Proj 2018'!L160-AgeAdj!H$35)/AgeAdj!H$36,"BAD")))))</f>
        <v>-0.54045592893930872</v>
      </c>
      <c r="M160" s="10">
        <f>IF($C160="PG",('Proj 2018'!M160-AgeAdj!I$19)/AgeAdj!I$20,IF($C160="SG",('Proj 2018'!M160-AgeAdj!I$23)/AgeAdj!I$24,IF($C160="SF",('Proj 2018'!M160-AgeAdj!I$27)/AgeAdj!I$28,IF($C160="PF",('Proj 2018'!M160-AgeAdj!I$31)/AgeAdj!I$32,IF($C160="C",('Proj 2018'!M160-AgeAdj!I$35)/AgeAdj!I$36,"BAD")))))</f>
        <v>-1.6524848438186845</v>
      </c>
      <c r="N160" s="10">
        <f>IF($C160="PG",('Proj 2018'!N160-AgeAdj!J$19)/AgeAdj!J$20,IF($C160="SG",('Proj 2018'!N160-AgeAdj!J$23)/AgeAdj!J$24,IF($C160="SF",('Proj 2018'!N160-AgeAdj!J$27)/AgeAdj!J$28,IF($C160="PF",('Proj 2018'!N160-AgeAdj!J$31)/AgeAdj!J$32,IF($C160="C",('Proj 2018'!N160-AgeAdj!J$35)/AgeAdj!J$36,"BAD")))))</f>
        <v>-1.1317039232227091</v>
      </c>
      <c r="O160" s="10">
        <f>IF($C160="PG",('Proj 2018'!O160-AgeAdj!K$19)/AgeAdj!K$20,IF($C160="SG",('Proj 2018'!O160-AgeAdj!K$23)/AgeAdj!K$24,IF($C160="SF",('Proj 2018'!O160-AgeAdj!K$27)/AgeAdj!K$28,IF($C160="PF",('Proj 2018'!O160-AgeAdj!K$31)/AgeAdj!K$32,IF($C160="C",('Proj 2018'!O160-AgeAdj!K$35)/AgeAdj!K$36,"BAD")))))</f>
        <v>-1.498854434759727</v>
      </c>
      <c r="P160" s="10">
        <f>IF($C160="PG",('Proj 2018'!P160-AgeAdj!L$19)/AgeAdj!L$20,IF($C160="SG",('Proj 2018'!P160-AgeAdj!L$23)/AgeAdj!L$24,IF($C160="SF",('Proj 2018'!P160-AgeAdj!L$27)/AgeAdj!L$28,IF($C160="PF",('Proj 2018'!P160-AgeAdj!L$31)/AgeAdj!L$32,IF($C160="C",('Proj 2018'!P160-AgeAdj!L$35)/AgeAdj!L$36,"BAD")))))</f>
        <v>-0.82752722564816983</v>
      </c>
      <c r="Q160" s="10">
        <f>-IF($C160="PG",('Proj 2018'!Q160-AgeAdj!M$19)/AgeAdj!M$20,IF($C160="SG",('Proj 2018'!Q160-AgeAdj!M$23)/AgeAdj!M$24,IF($C160="SF",('Proj 2018'!Q160-AgeAdj!M$27)/AgeAdj!M$28,IF($C160="PF",('Proj 2018'!Q160-AgeAdj!M$31)/AgeAdj!M$32,IF($C160="C",('Proj 2018'!Q160-AgeAdj!M$35)/AgeAdj!M$36,"BAD")))))</f>
        <v>1.2932613362878782</v>
      </c>
      <c r="R160" s="10">
        <f>IF($C160="PG",('Proj 2018'!R160-AgeAdj!N$19)/AgeAdj!N$20,IF($C160="SG",('Proj 2018'!R160-AgeAdj!N$23)/AgeAdj!N$24,IF($C160="SF",('Proj 2018'!R160-AgeAdj!N$27)/AgeAdj!N$28,IF($C160="PF",('Proj 2018'!R160-AgeAdj!N$31)/AgeAdj!N$32,IF($C160="C",('Proj 2018'!R160-AgeAdj!N$35)/AgeAdj!N$36,"BAD")))))</f>
        <v>-1.3026962704456444</v>
      </c>
      <c r="S160" s="10">
        <f t="shared" si="6"/>
        <v>-6.830674629989212</v>
      </c>
      <c r="U160" s="10">
        <f>3*'Proj 2018'!$K160/(819)</f>
        <v>0.10714285714285714</v>
      </c>
      <c r="V160" s="10">
        <f t="shared" si="7"/>
        <v>-5.79059923863545E-2</v>
      </c>
      <c r="W160" s="10">
        <f>(2*'Proj 36 2018'!G160)/24.9</f>
        <v>0.64257028112449799</v>
      </c>
      <c r="X160" s="10">
        <f t="shared" si="8"/>
        <v>1.6409542378751647</v>
      </c>
    </row>
    <row r="161" spans="1:24" x14ac:dyDescent="0.25">
      <c r="A161" s="14" t="s">
        <v>842</v>
      </c>
      <c r="B161" s="14" t="s">
        <v>278</v>
      </c>
      <c r="C161" s="14" t="s">
        <v>73</v>
      </c>
      <c r="D161" s="3">
        <f>VLOOKUP(B161, Table1[[Player]:['#NAME?]], 3, FALSE)+1</f>
        <v>21</v>
      </c>
      <c r="F161" s="10">
        <f>IF($C161="PG",('Proj 2018'!F161-AgeAdj!B$19)/AgeAdj!B$20,IF($C161="SG",('Proj 2018'!F161-AgeAdj!B$23)/AgeAdj!B$24,IF($C161="SF",('Proj 2018'!F161-AgeAdj!B$27)/AgeAdj!B$28,IF($C161="PF",('Proj 2018'!F161-AgeAdj!B$31)/AgeAdj!B$32,IF($C161="C",('Proj 2018'!F161-AgeAdj!B$35)/AgeAdj!B$36,"BAD")))))</f>
        <v>-1.0415529822765175</v>
      </c>
      <c r="G161" s="10">
        <f>IF($C161="PG",('Proj 2018'!G161-AgeAdj!C$19)/AgeAdj!C$20,IF($C161="SG",('Proj 2018'!G161-AgeAdj!C$23)/AgeAdj!C$24,IF($C161="SF",('Proj 2018'!G161-AgeAdj!C$27)/AgeAdj!C$28,IF($C161="PF",('Proj 2018'!G161-AgeAdj!C$31)/AgeAdj!C$32,IF($C161="C",('Proj 2018'!G161-AgeAdj!C$35)/AgeAdj!C$36,"BAD")))))</f>
        <v>-1.0645755646492641</v>
      </c>
      <c r="H161" s="10">
        <f>IF($C161="PG",('Proj 2018'!H161-AgeAdj!D$19)/AgeAdj!D$20,IF($C161="SG",('Proj 2018'!H161-AgeAdj!D$23)/AgeAdj!D$24,IF($C161="SF",('Proj 2018'!H161-AgeAdj!D$27)/AgeAdj!D$28,IF($C161="PF",('Proj 2018'!H161-AgeAdj!D$31)/AgeAdj!D$32,IF($C161="C",('Proj 2018'!H161-AgeAdj!D$35)/AgeAdj!D$36,"BAD")))))</f>
        <v>-0.42005466333526859</v>
      </c>
      <c r="I161" s="10">
        <f>IF($C161="PG",('Proj 2018'!I161-AgeAdj!E$19)/AgeAdj!E$20,IF($C161="SG",('Proj 2018'!I161-AgeAdj!E$23)/AgeAdj!E$24,IF($C161="SF",('Proj 2018'!I161-AgeAdj!E$27)/AgeAdj!E$28,IF($C161="PF",('Proj 2018'!I161-AgeAdj!E$31)/AgeAdj!E$32,IF($C161="C",('Proj 2018'!I161-AgeAdj!E$35)/AgeAdj!E$36,"BAD")))))</f>
        <v>-0.70099488567209267</v>
      </c>
      <c r="J161" s="10">
        <f>IF($C161="PG",('Proj 2018'!J161-AgeAdj!F$19)/AgeAdj!F$20,IF($C161="SG",('Proj 2018'!J161-AgeAdj!F$23)/AgeAdj!F$24,IF($C161="SF",('Proj 2018'!J161-AgeAdj!F$27)/AgeAdj!F$28,IF($C161="PF",('Proj 2018'!J161-AgeAdj!F$31)/AgeAdj!F$32,IF($C161="C",('Proj 2018'!J161-AgeAdj!F$35)/AgeAdj!F$36,"BAD")))))</f>
        <v>-0.79495771792984948</v>
      </c>
      <c r="K161" s="10">
        <f>IF($C161="PG",('Proj 2018'!K161-AgeAdj!G$19)/AgeAdj!G$20,IF($C161="SG",('Proj 2018'!K161-AgeAdj!G$23)/AgeAdj!G$24,IF($C161="SF",('Proj 2018'!K161-AgeAdj!G$27)/AgeAdj!G$28,IF($C161="PF",('Proj 2018'!K161-AgeAdj!G$31)/AgeAdj!G$32,IF($C161="C",('Proj 2018'!K161-AgeAdj!G$35)/AgeAdj!G$36,"BAD")))))</f>
        <v>-0.79022797277236978</v>
      </c>
      <c r="L161" s="17">
        <f>IF($C161="PG",('Proj 2018'!L161-AgeAdj!H$19)/AgeAdj!H$20,IF($C161="SG",('Proj 2018'!L161-AgeAdj!H$23)/AgeAdj!H$24,IF($C161="SF",('Proj 2018'!L161-AgeAdj!H$27)/AgeAdj!H$28,IF($C161="PF",('Proj 2018'!L161-AgeAdj!H$31)/AgeAdj!H$32,IF($C161="C",('Proj 2018'!L161-AgeAdj!H$35)/AgeAdj!H$36,"BAD")))))</f>
        <v>-0.55595402569488817</v>
      </c>
      <c r="M161" s="10">
        <f>IF($C161="PG",('Proj 2018'!M161-AgeAdj!I$19)/AgeAdj!I$20,IF($C161="SG",('Proj 2018'!M161-AgeAdj!I$23)/AgeAdj!I$24,IF($C161="SF",('Proj 2018'!M161-AgeAdj!I$27)/AgeAdj!I$28,IF($C161="PF",('Proj 2018'!M161-AgeAdj!I$31)/AgeAdj!I$32,IF($C161="C",('Proj 2018'!M161-AgeAdj!I$35)/AgeAdj!I$36,"BAD")))))</f>
        <v>-0.88154113214310448</v>
      </c>
      <c r="N161" s="10">
        <f>IF($C161="PG",('Proj 2018'!N161-AgeAdj!J$19)/AgeAdj!J$20,IF($C161="SG",('Proj 2018'!N161-AgeAdj!J$23)/AgeAdj!J$24,IF($C161="SF",('Proj 2018'!N161-AgeAdj!J$27)/AgeAdj!J$28,IF($C161="PF",('Proj 2018'!N161-AgeAdj!J$31)/AgeAdj!J$32,IF($C161="C",('Proj 2018'!N161-AgeAdj!J$35)/AgeAdj!J$36,"BAD")))))</f>
        <v>-0.43997640057432047</v>
      </c>
      <c r="O161" s="10">
        <f>IF($C161="PG",('Proj 2018'!O161-AgeAdj!K$19)/AgeAdj!K$20,IF($C161="SG",('Proj 2018'!O161-AgeAdj!K$23)/AgeAdj!K$24,IF($C161="SF",('Proj 2018'!O161-AgeAdj!K$27)/AgeAdj!K$28,IF($C161="PF",('Proj 2018'!O161-AgeAdj!K$31)/AgeAdj!K$32,IF($C161="C",('Proj 2018'!O161-AgeAdj!K$35)/AgeAdj!K$36,"BAD")))))</f>
        <v>6.8910157864085733E-2</v>
      </c>
      <c r="P161" s="10">
        <f>IF($C161="PG",('Proj 2018'!P161-AgeAdj!L$19)/AgeAdj!L$20,IF($C161="SG",('Proj 2018'!P161-AgeAdj!L$23)/AgeAdj!L$24,IF($C161="SF",('Proj 2018'!P161-AgeAdj!L$27)/AgeAdj!L$28,IF($C161="PF",('Proj 2018'!P161-AgeAdj!L$31)/AgeAdj!L$32,IF($C161="C",('Proj 2018'!P161-AgeAdj!L$35)/AgeAdj!L$36,"BAD")))))</f>
        <v>-0.68583410153334368</v>
      </c>
      <c r="Q161" s="10">
        <f>-IF($C161="PG",('Proj 2018'!Q161-AgeAdj!M$19)/AgeAdj!M$20,IF($C161="SG",('Proj 2018'!Q161-AgeAdj!M$23)/AgeAdj!M$24,IF($C161="SF",('Proj 2018'!Q161-AgeAdj!M$27)/AgeAdj!M$28,IF($C161="PF",('Proj 2018'!Q161-AgeAdj!M$31)/AgeAdj!M$32,IF($C161="C",('Proj 2018'!Q161-AgeAdj!M$35)/AgeAdj!M$36,"BAD")))))</f>
        <v>0.89740679613420693</v>
      </c>
      <c r="R161" s="10">
        <f>IF($C161="PG",('Proj 2018'!R161-AgeAdj!N$19)/AgeAdj!N$20,IF($C161="SG",('Proj 2018'!R161-AgeAdj!N$23)/AgeAdj!N$24,IF($C161="SF",('Proj 2018'!R161-AgeAdj!N$27)/AgeAdj!N$28,IF($C161="PF",('Proj 2018'!R161-AgeAdj!N$31)/AgeAdj!N$32,IF($C161="C",('Proj 2018'!R161-AgeAdj!N$35)/AgeAdj!N$36,"BAD")))))</f>
        <v>-0.98424935948546355</v>
      </c>
      <c r="S161" s="10">
        <f t="shared" si="6"/>
        <v>-4.1416850386359281</v>
      </c>
      <c r="U161" s="10">
        <f>3*'Proj 2018'!$K161/(819)</f>
        <v>0.23809523809523808</v>
      </c>
      <c r="V161" s="10">
        <f t="shared" si="7"/>
        <v>-0.13237000611783051</v>
      </c>
      <c r="W161" s="10">
        <f>(2*'Proj 36 2018'!G161)/24.9</f>
        <v>0.67469879518072295</v>
      </c>
      <c r="X161" s="10">
        <f t="shared" si="8"/>
        <v>-0.28341037526234991</v>
      </c>
    </row>
    <row r="162" spans="1:24" x14ac:dyDescent="0.25">
      <c r="A162" s="13" t="s">
        <v>764</v>
      </c>
      <c r="B162" s="13" t="s">
        <v>279</v>
      </c>
      <c r="C162" s="13" t="s">
        <v>38</v>
      </c>
      <c r="D162" s="3">
        <f>VLOOKUP(B162, Table1[[Player]:['#NAME?]], 3, FALSE)+1</f>
        <v>29</v>
      </c>
      <c r="F162" s="10">
        <f>IF($C162="PG",('Proj 2018'!F162-AgeAdj!B$19)/AgeAdj!B$20,IF($C162="SG",('Proj 2018'!F162-AgeAdj!B$23)/AgeAdj!B$24,IF($C162="SF",('Proj 2018'!F162-AgeAdj!B$27)/AgeAdj!B$28,IF($C162="PF",('Proj 2018'!F162-AgeAdj!B$31)/AgeAdj!B$32,IF($C162="C",('Proj 2018'!F162-AgeAdj!B$35)/AgeAdj!B$36,"BAD")))))</f>
        <v>0.74531482976242025</v>
      </c>
      <c r="G162" s="10">
        <f>IF($C162="PG",('Proj 2018'!G162-AgeAdj!C$19)/AgeAdj!C$20,IF($C162="SG",('Proj 2018'!G162-AgeAdj!C$23)/AgeAdj!C$24,IF($C162="SF",('Proj 2018'!G162-AgeAdj!C$27)/AgeAdj!C$28,IF($C162="PF",('Proj 2018'!G162-AgeAdj!C$31)/AgeAdj!C$32,IF($C162="C",('Proj 2018'!G162-AgeAdj!C$35)/AgeAdj!C$36,"BAD")))))</f>
        <v>0.1173621588354653</v>
      </c>
      <c r="H162" s="10">
        <f>IF($C162="PG",('Proj 2018'!H162-AgeAdj!D$19)/AgeAdj!D$20,IF($C162="SG",('Proj 2018'!H162-AgeAdj!D$23)/AgeAdj!D$24,IF($C162="SF",('Proj 2018'!H162-AgeAdj!D$27)/AgeAdj!D$28,IF($C162="PF",('Proj 2018'!H162-AgeAdj!D$31)/AgeAdj!D$32,IF($C162="C",('Proj 2018'!H162-AgeAdj!D$35)/AgeAdj!D$36,"BAD")))))</f>
        <v>2.7447355274887895</v>
      </c>
      <c r="I162" s="10">
        <f>IF($C162="PG",('Proj 2018'!I162-AgeAdj!E$19)/AgeAdj!E$20,IF($C162="SG",('Proj 2018'!I162-AgeAdj!E$23)/AgeAdj!E$24,IF($C162="SF",('Proj 2018'!I162-AgeAdj!E$27)/AgeAdj!E$28,IF($C162="PF",('Proj 2018'!I162-AgeAdj!E$31)/AgeAdj!E$32,IF($C162="C",('Proj 2018'!I162-AgeAdj!E$35)/AgeAdj!E$36,"BAD")))))</f>
        <v>-0.56816005422672167</v>
      </c>
      <c r="J162" s="10">
        <f>IF($C162="PG",('Proj 2018'!J162-AgeAdj!F$19)/AgeAdj!F$20,IF($C162="SG",('Proj 2018'!J162-AgeAdj!F$23)/AgeAdj!F$24,IF($C162="SF",('Proj 2018'!J162-AgeAdj!F$27)/AgeAdj!F$28,IF($C162="PF",('Proj 2018'!J162-AgeAdj!F$31)/AgeAdj!F$32,IF($C162="C",('Proj 2018'!J162-AgeAdj!F$35)/AgeAdj!F$36,"BAD")))))</f>
        <v>0.72007797534525897</v>
      </c>
      <c r="K162" s="10">
        <f>IF($C162="PG",('Proj 2018'!K162-AgeAdj!G$19)/AgeAdj!G$20,IF($C162="SG",('Proj 2018'!K162-AgeAdj!G$23)/AgeAdj!G$24,IF($C162="SF",('Proj 2018'!K162-AgeAdj!G$27)/AgeAdj!G$28,IF($C162="PF",('Proj 2018'!K162-AgeAdj!G$31)/AgeAdj!G$32,IF($C162="C",('Proj 2018'!K162-AgeAdj!G$35)/AgeAdj!G$36,"BAD")))))</f>
        <v>1.6651700328094143</v>
      </c>
      <c r="L162" s="17">
        <f>IF($C162="PG",('Proj 2018'!L162-AgeAdj!H$19)/AgeAdj!H$20,IF($C162="SG",('Proj 2018'!L162-AgeAdj!H$23)/AgeAdj!H$24,IF($C162="SF",('Proj 2018'!L162-AgeAdj!H$27)/AgeAdj!H$28,IF($C162="PF",('Proj 2018'!L162-AgeAdj!H$31)/AgeAdj!H$32,IF($C162="C",('Proj 2018'!L162-AgeAdj!H$35)/AgeAdj!H$36,"BAD")))))</f>
        <v>-1.8352926232832498</v>
      </c>
      <c r="M162" s="10">
        <f>IF($C162="PG",('Proj 2018'!M162-AgeAdj!I$19)/AgeAdj!I$20,IF($C162="SG",('Proj 2018'!M162-AgeAdj!I$23)/AgeAdj!I$24,IF($C162="SF",('Proj 2018'!M162-AgeAdj!I$27)/AgeAdj!I$28,IF($C162="PF",('Proj 2018'!M162-AgeAdj!I$31)/AgeAdj!I$32,IF($C162="C",('Proj 2018'!M162-AgeAdj!I$35)/AgeAdj!I$36,"BAD")))))</f>
        <v>2.3036759679102286</v>
      </c>
      <c r="N162" s="10">
        <f>IF($C162="PG",('Proj 2018'!N162-AgeAdj!J$19)/AgeAdj!J$20,IF($C162="SG",('Proj 2018'!N162-AgeAdj!J$23)/AgeAdj!J$24,IF($C162="SF",('Proj 2018'!N162-AgeAdj!J$27)/AgeAdj!J$28,IF($C162="PF",('Proj 2018'!N162-AgeAdj!J$31)/AgeAdj!J$32,IF($C162="C",('Proj 2018'!N162-AgeAdj!J$35)/AgeAdj!J$36,"BAD")))))</f>
        <v>-7.0400806776210689E-2</v>
      </c>
      <c r="O162" s="10">
        <f>IF($C162="PG",('Proj 2018'!O162-AgeAdj!K$19)/AgeAdj!K$20,IF($C162="SG",('Proj 2018'!O162-AgeAdj!K$23)/AgeAdj!K$24,IF($C162="SF",('Proj 2018'!O162-AgeAdj!K$27)/AgeAdj!K$28,IF($C162="PF",('Proj 2018'!O162-AgeAdj!K$31)/AgeAdj!K$32,IF($C162="C",('Proj 2018'!O162-AgeAdj!K$35)/AgeAdj!K$36,"BAD")))))</f>
        <v>0.22289931890578299</v>
      </c>
      <c r="P162" s="10">
        <f>IF($C162="PG",('Proj 2018'!P162-AgeAdj!L$19)/AgeAdj!L$20,IF($C162="SG",('Proj 2018'!P162-AgeAdj!L$23)/AgeAdj!L$24,IF($C162="SF",('Proj 2018'!P162-AgeAdj!L$27)/AgeAdj!L$28,IF($C162="PF",('Proj 2018'!P162-AgeAdj!L$31)/AgeAdj!L$32,IF($C162="C",('Proj 2018'!P162-AgeAdj!L$35)/AgeAdj!L$36,"BAD")))))</f>
        <v>1.6517771283921583</v>
      </c>
      <c r="Q162" s="10">
        <f>-IF($C162="PG",('Proj 2018'!Q162-AgeAdj!M$19)/AgeAdj!M$20,IF($C162="SG",('Proj 2018'!Q162-AgeAdj!M$23)/AgeAdj!M$24,IF($C162="SF",('Proj 2018'!Q162-AgeAdj!M$27)/AgeAdj!M$28,IF($C162="PF",('Proj 2018'!Q162-AgeAdj!M$31)/AgeAdj!M$32,IF($C162="C",('Proj 2018'!Q162-AgeAdj!M$35)/AgeAdj!M$36,"BAD")))))</f>
        <v>-0.36681029026031231</v>
      </c>
      <c r="R162" s="10">
        <f>IF($C162="PG",('Proj 2018'!R162-AgeAdj!N$19)/AgeAdj!N$20,IF($C162="SG",('Proj 2018'!R162-AgeAdj!N$23)/AgeAdj!N$24,IF($C162="SF",('Proj 2018'!R162-AgeAdj!N$27)/AgeAdj!N$28,IF($C162="PF",('Proj 2018'!R162-AgeAdj!N$31)/AgeAdj!N$32,IF($C162="C",('Proj 2018'!R162-AgeAdj!N$35)/AgeAdj!N$36,"BAD")))))</f>
        <v>0.66447342985536306</v>
      </c>
      <c r="S162" s="10">
        <f t="shared" si="6"/>
        <v>5.1834422417254977</v>
      </c>
      <c r="U162" s="10">
        <f>3*'Proj 2018'!$K162/(819)</f>
        <v>1.5238095238095237</v>
      </c>
      <c r="V162" s="10">
        <f t="shared" si="7"/>
        <v>-2.7966363783363803</v>
      </c>
      <c r="W162" s="10">
        <f>(2*'Proj 36 2018'!G162)/24.9</f>
        <v>0.6506024096385542</v>
      </c>
      <c r="X162" s="10">
        <f t="shared" si="8"/>
        <v>1.7857315480047546</v>
      </c>
    </row>
    <row r="163" spans="1:24" x14ac:dyDescent="0.25">
      <c r="A163" s="14" t="s">
        <v>752</v>
      </c>
      <c r="B163" s="14" t="s">
        <v>280</v>
      </c>
      <c r="C163" s="14" t="s">
        <v>73</v>
      </c>
      <c r="D163" s="3">
        <f>VLOOKUP(B163, Table1[[Player]:['#NAME?]], 3, FALSE)+1</f>
        <v>26</v>
      </c>
      <c r="F163" s="10">
        <f>IF($C163="PG",('Proj 2018'!F163-AgeAdj!B$19)/AgeAdj!B$20,IF($C163="SG",('Proj 2018'!F163-AgeAdj!B$23)/AgeAdj!B$24,IF($C163="SF",('Proj 2018'!F163-AgeAdj!B$27)/AgeAdj!B$28,IF($C163="PF",('Proj 2018'!F163-AgeAdj!B$31)/AgeAdj!B$32,IF($C163="C",('Proj 2018'!F163-AgeAdj!B$35)/AgeAdj!B$36,"BAD")))))</f>
        <v>-9.1898923839297028E-2</v>
      </c>
      <c r="G163" s="10">
        <f>IF($C163="PG",('Proj 2018'!G163-AgeAdj!C$19)/AgeAdj!C$20,IF($C163="SG",('Proj 2018'!G163-AgeAdj!C$23)/AgeAdj!C$24,IF($C163="SF",('Proj 2018'!G163-AgeAdj!C$27)/AgeAdj!C$28,IF($C163="PF",('Proj 2018'!G163-AgeAdj!C$31)/AgeAdj!C$32,IF($C163="C",('Proj 2018'!G163-AgeAdj!C$35)/AgeAdj!C$36,"BAD")))))</f>
        <v>-0.1520834544417867</v>
      </c>
      <c r="H163" s="10">
        <f>IF($C163="PG",('Proj 2018'!H163-AgeAdj!D$19)/AgeAdj!D$20,IF($C163="SG",('Proj 2018'!H163-AgeAdj!D$23)/AgeAdj!D$24,IF($C163="SF",('Proj 2018'!H163-AgeAdj!D$27)/AgeAdj!D$28,IF($C163="PF",('Proj 2018'!H163-AgeAdj!D$31)/AgeAdj!D$32,IF($C163="C",('Proj 2018'!H163-AgeAdj!D$35)/AgeAdj!D$36,"BAD")))))</f>
        <v>0.5593192879932386</v>
      </c>
      <c r="I163" s="10">
        <f>IF($C163="PG",('Proj 2018'!I163-AgeAdj!E$19)/AgeAdj!E$20,IF($C163="SG",('Proj 2018'!I163-AgeAdj!E$23)/AgeAdj!E$24,IF($C163="SF",('Proj 2018'!I163-AgeAdj!E$27)/AgeAdj!E$28,IF($C163="PF",('Proj 2018'!I163-AgeAdj!E$31)/AgeAdj!E$32,IF($C163="C",('Proj 2018'!I163-AgeAdj!E$35)/AgeAdj!E$36,"BAD")))))</f>
        <v>-0.56195027004393872</v>
      </c>
      <c r="J163" s="10">
        <f>IF($C163="PG",('Proj 2018'!J163-AgeAdj!F$19)/AgeAdj!F$20,IF($C163="SG",('Proj 2018'!J163-AgeAdj!F$23)/AgeAdj!F$24,IF($C163="SF",('Proj 2018'!J163-AgeAdj!F$27)/AgeAdj!F$28,IF($C163="PF",('Proj 2018'!J163-AgeAdj!F$31)/AgeAdj!F$32,IF($C163="C",('Proj 2018'!J163-AgeAdj!F$35)/AgeAdj!F$36,"BAD")))))</f>
        <v>-0.51353132428394332</v>
      </c>
      <c r="K163" s="10">
        <f>IF($C163="PG",('Proj 2018'!K163-AgeAdj!G$19)/AgeAdj!G$20,IF($C163="SG",('Proj 2018'!K163-AgeAdj!G$23)/AgeAdj!G$24,IF($C163="SF",('Proj 2018'!K163-AgeAdj!G$27)/AgeAdj!G$28,IF($C163="PF",('Proj 2018'!K163-AgeAdj!G$31)/AgeAdj!G$32,IF($C163="C",('Proj 2018'!K163-AgeAdj!G$35)/AgeAdj!G$36,"BAD")))))</f>
        <v>-0.48781577306285961</v>
      </c>
      <c r="L163" s="17">
        <f>IF($C163="PG",('Proj 2018'!L163-AgeAdj!H$19)/AgeAdj!H$20,IF($C163="SG",('Proj 2018'!L163-AgeAdj!H$23)/AgeAdj!H$24,IF($C163="SF",('Proj 2018'!L163-AgeAdj!H$27)/AgeAdj!H$28,IF($C163="PF",('Proj 2018'!L163-AgeAdj!H$31)/AgeAdj!H$32,IF($C163="C",('Proj 2018'!L163-AgeAdj!H$35)/AgeAdj!H$36,"BAD")))))</f>
        <v>-0.51242465829844752</v>
      </c>
      <c r="M163" s="10">
        <f>IF($C163="PG",('Proj 2018'!M163-AgeAdj!I$19)/AgeAdj!I$20,IF($C163="SG",('Proj 2018'!M163-AgeAdj!I$23)/AgeAdj!I$24,IF($C163="SF",('Proj 2018'!M163-AgeAdj!I$27)/AgeAdj!I$28,IF($C163="PF",('Proj 2018'!M163-AgeAdj!I$31)/AgeAdj!I$32,IF($C163="C",('Proj 2018'!M163-AgeAdj!I$35)/AgeAdj!I$36,"BAD")))))</f>
        <v>6.1561611680280515E-2</v>
      </c>
      <c r="N163" s="10">
        <f>IF($C163="PG",('Proj 2018'!N163-AgeAdj!J$19)/AgeAdj!J$20,IF($C163="SG",('Proj 2018'!N163-AgeAdj!J$23)/AgeAdj!J$24,IF($C163="SF",('Proj 2018'!N163-AgeAdj!J$27)/AgeAdj!J$28,IF($C163="PF",('Proj 2018'!N163-AgeAdj!J$31)/AgeAdj!J$32,IF($C163="C",('Proj 2018'!N163-AgeAdj!J$35)/AgeAdj!J$36,"BAD")))))</f>
        <v>-0.3241883724709077</v>
      </c>
      <c r="O163" s="10">
        <f>IF($C163="PG",('Proj 2018'!O163-AgeAdj!K$19)/AgeAdj!K$20,IF($C163="SG",('Proj 2018'!O163-AgeAdj!K$23)/AgeAdj!K$24,IF($C163="SF",('Proj 2018'!O163-AgeAdj!K$27)/AgeAdj!K$28,IF($C163="PF",('Proj 2018'!O163-AgeAdj!K$31)/AgeAdj!K$32,IF($C163="C",('Proj 2018'!O163-AgeAdj!K$35)/AgeAdj!K$36,"BAD")))))</f>
        <v>-0.11624025621898226</v>
      </c>
      <c r="P163" s="10">
        <f>IF($C163="PG",('Proj 2018'!P163-AgeAdj!L$19)/AgeAdj!L$20,IF($C163="SG",('Proj 2018'!P163-AgeAdj!L$23)/AgeAdj!L$24,IF($C163="SF",('Proj 2018'!P163-AgeAdj!L$27)/AgeAdj!L$28,IF($C163="PF",('Proj 2018'!P163-AgeAdj!L$31)/AgeAdj!L$32,IF($C163="C",('Proj 2018'!P163-AgeAdj!L$35)/AgeAdj!L$36,"BAD")))))</f>
        <v>-0.35590352206815778</v>
      </c>
      <c r="Q163" s="10">
        <f>-IF($C163="PG",('Proj 2018'!Q163-AgeAdj!M$19)/AgeAdj!M$20,IF($C163="SG",('Proj 2018'!Q163-AgeAdj!M$23)/AgeAdj!M$24,IF($C163="SF",('Proj 2018'!Q163-AgeAdj!M$27)/AgeAdj!M$28,IF($C163="PF",('Proj 2018'!Q163-AgeAdj!M$31)/AgeAdj!M$32,IF($C163="C",('Proj 2018'!Q163-AgeAdj!M$35)/AgeAdj!M$36,"BAD")))))</f>
        <v>0.3805116698112927</v>
      </c>
      <c r="R163" s="10">
        <f>IF($C163="PG",('Proj 2018'!R163-AgeAdj!N$19)/AgeAdj!N$20,IF($C163="SG",('Proj 2018'!R163-AgeAdj!N$23)/AgeAdj!N$24,IF($C163="SF",('Proj 2018'!R163-AgeAdj!N$27)/AgeAdj!N$28,IF($C163="PF",('Proj 2018'!R163-AgeAdj!N$31)/AgeAdj!N$32,IF($C163="C",('Proj 2018'!R163-AgeAdj!N$35)/AgeAdj!N$36,"BAD")))))</f>
        <v>-0.27709552904788193</v>
      </c>
      <c r="S163" s="10">
        <f t="shared" si="6"/>
        <v>-1.4898069672632226</v>
      </c>
      <c r="U163" s="10">
        <f>3*'Proj 2018'!$K163/(819)</f>
        <v>0.43650793650793651</v>
      </c>
      <c r="V163" s="10">
        <f t="shared" si="7"/>
        <v>-0.22367743020963979</v>
      </c>
      <c r="W163" s="10">
        <f>(2*'Proj 36 2018'!G163)/24.9</f>
        <v>0.95582329317269088</v>
      </c>
      <c r="X163" s="10">
        <f t="shared" si="8"/>
        <v>0.53461040378470204</v>
      </c>
    </row>
    <row r="164" spans="1:24" x14ac:dyDescent="0.25">
      <c r="A164" s="13" t="s">
        <v>640</v>
      </c>
      <c r="B164" s="13" t="s">
        <v>281</v>
      </c>
      <c r="C164" s="13" t="s">
        <v>38</v>
      </c>
      <c r="D164" s="3">
        <f>VLOOKUP(B164, Table1[[Player]:['#NAME?]], 3, FALSE)+1</f>
        <v>24</v>
      </c>
      <c r="F164" s="10">
        <f>IF($C164="PG",('Proj 2018'!F164-AgeAdj!B$19)/AgeAdj!B$20,IF($C164="SG",('Proj 2018'!F164-AgeAdj!B$23)/AgeAdj!B$24,IF($C164="SF",('Proj 2018'!F164-AgeAdj!B$27)/AgeAdj!B$28,IF($C164="PF",('Proj 2018'!F164-AgeAdj!B$31)/AgeAdj!B$32,IF($C164="C",('Proj 2018'!F164-AgeAdj!B$35)/AgeAdj!B$36,"BAD")))))</f>
        <v>0.17967908542398661</v>
      </c>
      <c r="G164" s="10">
        <f>IF($C164="PG",('Proj 2018'!G164-AgeAdj!C$19)/AgeAdj!C$20,IF($C164="SG",('Proj 2018'!G164-AgeAdj!C$23)/AgeAdj!C$24,IF($C164="SF",('Proj 2018'!G164-AgeAdj!C$27)/AgeAdj!C$28,IF($C164="PF",('Proj 2018'!G164-AgeAdj!C$31)/AgeAdj!C$32,IF($C164="C",('Proj 2018'!G164-AgeAdj!C$35)/AgeAdj!C$36,"BAD")))))</f>
        <v>0.7348222058487176</v>
      </c>
      <c r="H164" s="10">
        <f>IF($C164="PG",('Proj 2018'!H164-AgeAdj!D$19)/AgeAdj!D$20,IF($C164="SG",('Proj 2018'!H164-AgeAdj!D$23)/AgeAdj!D$24,IF($C164="SF",('Proj 2018'!H164-AgeAdj!D$27)/AgeAdj!D$28,IF($C164="PF",('Proj 2018'!H164-AgeAdj!D$31)/AgeAdj!D$32,IF($C164="C",('Proj 2018'!H164-AgeAdj!D$35)/AgeAdj!D$36,"BAD")))))</f>
        <v>-2.2498879686011413</v>
      </c>
      <c r="I164" s="10">
        <f>IF($C164="PG",('Proj 2018'!I164-AgeAdj!E$19)/AgeAdj!E$20,IF($C164="SG",('Proj 2018'!I164-AgeAdj!E$23)/AgeAdj!E$24,IF($C164="SF",('Proj 2018'!I164-AgeAdj!E$27)/AgeAdj!E$28,IF($C164="PF",('Proj 2018'!I164-AgeAdj!E$31)/AgeAdj!E$32,IF($C164="C",('Proj 2018'!I164-AgeAdj!E$35)/AgeAdj!E$36,"BAD")))))</f>
        <v>2.4109985619988792</v>
      </c>
      <c r="J164" s="10">
        <f>IF($C164="PG",('Proj 2018'!J164-AgeAdj!F$19)/AgeAdj!F$20,IF($C164="SG",('Proj 2018'!J164-AgeAdj!F$23)/AgeAdj!F$24,IF($C164="SF",('Proj 2018'!J164-AgeAdj!F$27)/AgeAdj!F$28,IF($C164="PF",('Proj 2018'!J164-AgeAdj!F$31)/AgeAdj!F$32,IF($C164="C",('Proj 2018'!J164-AgeAdj!F$35)/AgeAdj!F$36,"BAD")))))</f>
        <v>-0.10296502608005124</v>
      </c>
      <c r="K164" s="10">
        <f>IF($C164="PG",('Proj 2018'!K164-AgeAdj!G$19)/AgeAdj!G$20,IF($C164="SG",('Proj 2018'!K164-AgeAdj!G$23)/AgeAdj!G$24,IF($C164="SF",('Proj 2018'!K164-AgeAdj!G$27)/AgeAdj!G$28,IF($C164="PF",('Proj 2018'!K164-AgeAdj!G$31)/AgeAdj!G$32,IF($C164="C",('Proj 2018'!K164-AgeAdj!G$35)/AgeAdj!G$36,"BAD")))))</f>
        <v>-0.21768256383470638</v>
      </c>
      <c r="L164" s="17">
        <f>IF($C164="PG",('Proj 2018'!L164-AgeAdj!H$19)/AgeAdj!H$20,IF($C164="SG",('Proj 2018'!L164-AgeAdj!H$23)/AgeAdj!H$24,IF($C164="SF",('Proj 2018'!L164-AgeAdj!H$27)/AgeAdj!H$28,IF($C164="PF",('Proj 2018'!L164-AgeAdj!H$31)/AgeAdj!H$32,IF($C164="C",('Proj 2018'!L164-AgeAdj!H$35)/AgeAdj!H$36,"BAD")))))</f>
        <v>0.65674154670446883</v>
      </c>
      <c r="M164" s="10">
        <f>IF($C164="PG",('Proj 2018'!M164-AgeAdj!I$19)/AgeAdj!I$20,IF($C164="SG",('Proj 2018'!M164-AgeAdj!I$23)/AgeAdj!I$24,IF($C164="SF",('Proj 2018'!M164-AgeAdj!I$27)/AgeAdj!I$28,IF($C164="PF",('Proj 2018'!M164-AgeAdj!I$31)/AgeAdj!I$32,IF($C164="C",('Proj 2018'!M164-AgeAdj!I$35)/AgeAdj!I$36,"BAD")))))</f>
        <v>-0.52311725268733578</v>
      </c>
      <c r="N164" s="10">
        <f>IF($C164="PG",('Proj 2018'!N164-AgeAdj!J$19)/AgeAdj!J$20,IF($C164="SG",('Proj 2018'!N164-AgeAdj!J$23)/AgeAdj!J$24,IF($C164="SF",('Proj 2018'!N164-AgeAdj!J$27)/AgeAdj!J$28,IF($C164="PF",('Proj 2018'!N164-AgeAdj!J$31)/AgeAdj!J$32,IF($C164="C",('Proj 2018'!N164-AgeAdj!J$35)/AgeAdj!J$36,"BAD")))))</f>
        <v>0.68317209280399172</v>
      </c>
      <c r="O164" s="10">
        <f>IF($C164="PG",('Proj 2018'!O164-AgeAdj!K$19)/AgeAdj!K$20,IF($C164="SG",('Proj 2018'!O164-AgeAdj!K$23)/AgeAdj!K$24,IF($C164="SF",('Proj 2018'!O164-AgeAdj!K$27)/AgeAdj!K$28,IF($C164="PF",('Proj 2018'!O164-AgeAdj!K$31)/AgeAdj!K$32,IF($C164="C",('Proj 2018'!O164-AgeAdj!K$35)/AgeAdj!K$36,"BAD")))))</f>
        <v>-3.3287143911147794E-2</v>
      </c>
      <c r="P164" s="10">
        <f>IF($C164="PG",('Proj 2018'!P164-AgeAdj!L$19)/AgeAdj!L$20,IF($C164="SG",('Proj 2018'!P164-AgeAdj!L$23)/AgeAdj!L$24,IF($C164="SF",('Proj 2018'!P164-AgeAdj!L$27)/AgeAdj!L$28,IF($C164="PF",('Proj 2018'!P164-AgeAdj!L$31)/AgeAdj!L$32,IF($C164="C",('Proj 2018'!P164-AgeAdj!L$35)/AgeAdj!L$36,"BAD")))))</f>
        <v>-0.83397514422801722</v>
      </c>
      <c r="Q164" s="10">
        <f>-IF($C164="PG",('Proj 2018'!Q164-AgeAdj!M$19)/AgeAdj!M$20,IF($C164="SG",('Proj 2018'!Q164-AgeAdj!M$23)/AgeAdj!M$24,IF($C164="SF",('Proj 2018'!Q164-AgeAdj!M$27)/AgeAdj!M$28,IF($C164="PF",('Proj 2018'!Q164-AgeAdj!M$31)/AgeAdj!M$32,IF($C164="C",('Proj 2018'!Q164-AgeAdj!M$35)/AgeAdj!M$36,"BAD")))))</f>
        <v>0.30182227763079245</v>
      </c>
      <c r="R164" s="10">
        <f>IF($C164="PG",('Proj 2018'!R164-AgeAdj!N$19)/AgeAdj!N$20,IF($C164="SG",('Proj 2018'!R164-AgeAdj!N$23)/AgeAdj!N$24,IF($C164="SF",('Proj 2018'!R164-AgeAdj!N$27)/AgeAdj!N$28,IF($C164="PF",('Proj 2018'!R164-AgeAdj!N$31)/AgeAdj!N$32,IF($C164="C",('Proj 2018'!R164-AgeAdj!N$35)/AgeAdj!N$36,"BAD")))))</f>
        <v>0.30633489976454487</v>
      </c>
      <c r="S164" s="10">
        <f t="shared" si="6"/>
        <v>1.7739449014303768</v>
      </c>
      <c r="U164" s="10">
        <f>3*'Proj 2018'!$K164/(819)</f>
        <v>0.55238095238095242</v>
      </c>
      <c r="V164" s="10">
        <f t="shared" si="7"/>
        <v>0.36277152103675425</v>
      </c>
      <c r="W164" s="10">
        <f>(2*'Proj 36 2018'!G164)/24.9</f>
        <v>1.1887550200803214</v>
      </c>
      <c r="X164" s="10">
        <f t="shared" si="8"/>
        <v>-2.6745656172929233</v>
      </c>
    </row>
    <row r="165" spans="1:24" x14ac:dyDescent="0.25">
      <c r="A165" s="14" t="s">
        <v>866</v>
      </c>
      <c r="B165" s="14" t="s">
        <v>282</v>
      </c>
      <c r="C165" s="14" t="s">
        <v>38</v>
      </c>
      <c r="D165" s="3">
        <f>VLOOKUP(B165, Table1[[Player]:['#NAME?]], 3, FALSE)+1</f>
        <v>25</v>
      </c>
      <c r="F165" s="10">
        <f>IF($C165="PG",('Proj 2018'!F165-AgeAdj!B$19)/AgeAdj!B$20,IF($C165="SG",('Proj 2018'!F165-AgeAdj!B$23)/AgeAdj!B$24,IF($C165="SF",('Proj 2018'!F165-AgeAdj!B$27)/AgeAdj!B$28,IF($C165="PF",('Proj 2018'!F165-AgeAdj!B$31)/AgeAdj!B$32,IF($C165="C",('Proj 2018'!F165-AgeAdj!B$35)/AgeAdj!B$36,"BAD")))))</f>
        <v>0.77616768854451657</v>
      </c>
      <c r="G165" s="10">
        <f>IF($C165="PG",('Proj 2018'!G165-AgeAdj!C$19)/AgeAdj!C$20,IF($C165="SG",('Proj 2018'!G165-AgeAdj!C$23)/AgeAdj!C$24,IF($C165="SF",('Proj 2018'!G165-AgeAdj!C$27)/AgeAdj!C$28,IF($C165="PF",('Proj 2018'!G165-AgeAdj!C$31)/AgeAdj!C$32,IF($C165="C",('Proj 2018'!G165-AgeAdj!C$35)/AgeAdj!C$36,"BAD")))))</f>
        <v>0.67564895134328073</v>
      </c>
      <c r="H165" s="10">
        <f>IF($C165="PG",('Proj 2018'!H165-AgeAdj!D$19)/AgeAdj!D$20,IF($C165="SG",('Proj 2018'!H165-AgeAdj!D$23)/AgeAdj!D$24,IF($C165="SF",('Proj 2018'!H165-AgeAdj!D$27)/AgeAdj!D$28,IF($C165="PF",('Proj 2018'!H165-AgeAdj!D$31)/AgeAdj!D$32,IF($C165="C",('Proj 2018'!H165-AgeAdj!D$35)/AgeAdj!D$36,"BAD")))))</f>
        <v>6.5080381967525677E-2</v>
      </c>
      <c r="I165" s="10">
        <f>IF($C165="PG",('Proj 2018'!I165-AgeAdj!E$19)/AgeAdj!E$20,IF($C165="SG",('Proj 2018'!I165-AgeAdj!E$23)/AgeAdj!E$24,IF($C165="SF",('Proj 2018'!I165-AgeAdj!E$27)/AgeAdj!E$28,IF($C165="PF",('Proj 2018'!I165-AgeAdj!E$31)/AgeAdj!E$32,IF($C165="C",('Proj 2018'!I165-AgeAdj!E$35)/AgeAdj!E$36,"BAD")))))</f>
        <v>-0.44993947421776925</v>
      </c>
      <c r="J165" s="10">
        <f>IF($C165="PG",('Proj 2018'!J165-AgeAdj!F$19)/AgeAdj!F$20,IF($C165="SG",('Proj 2018'!J165-AgeAdj!F$23)/AgeAdj!F$24,IF($C165="SF",('Proj 2018'!J165-AgeAdj!F$27)/AgeAdj!F$28,IF($C165="PF",('Proj 2018'!J165-AgeAdj!F$31)/AgeAdj!F$32,IF($C165="C",('Proj 2018'!J165-AgeAdj!F$35)/AgeAdj!F$36,"BAD")))))</f>
        <v>0.99168216581561142</v>
      </c>
      <c r="K165" s="10">
        <f>IF($C165="PG",('Proj 2018'!K165-AgeAdj!G$19)/AgeAdj!G$20,IF($C165="SG",('Proj 2018'!K165-AgeAdj!G$23)/AgeAdj!G$24,IF($C165="SF",('Proj 2018'!K165-AgeAdj!G$27)/AgeAdj!G$28,IF($C165="PF",('Proj 2018'!K165-AgeAdj!G$31)/AgeAdj!G$32,IF($C165="C",('Proj 2018'!K165-AgeAdj!G$35)/AgeAdj!G$36,"BAD")))))</f>
        <v>0.77296863897478174</v>
      </c>
      <c r="L165" s="17">
        <f>IF($C165="PG",('Proj 2018'!L165-AgeAdj!H$19)/AgeAdj!H$20,IF($C165="SG",('Proj 2018'!L165-AgeAdj!H$23)/AgeAdj!H$24,IF($C165="SF",('Proj 2018'!L165-AgeAdj!H$27)/AgeAdj!H$28,IF($C165="PF",('Proj 2018'!L165-AgeAdj!H$31)/AgeAdj!H$32,IF($C165="C",('Proj 2018'!L165-AgeAdj!H$35)/AgeAdj!H$36,"BAD")))))</f>
        <v>0.92959200327246738</v>
      </c>
      <c r="M165" s="10">
        <f>IF($C165="PG",('Proj 2018'!M165-AgeAdj!I$19)/AgeAdj!I$20,IF($C165="SG",('Proj 2018'!M165-AgeAdj!I$23)/AgeAdj!I$24,IF($C165="SF",('Proj 2018'!M165-AgeAdj!I$27)/AgeAdj!I$28,IF($C165="PF",('Proj 2018'!M165-AgeAdj!I$31)/AgeAdj!I$32,IF($C165="C",('Proj 2018'!M165-AgeAdj!I$35)/AgeAdj!I$36,"BAD")))))</f>
        <v>9.9680797056191761E-2</v>
      </c>
      <c r="N165" s="10">
        <f>IF($C165="PG",('Proj 2018'!N165-AgeAdj!J$19)/AgeAdj!J$20,IF($C165="SG",('Proj 2018'!N165-AgeAdj!J$23)/AgeAdj!J$24,IF($C165="SF",('Proj 2018'!N165-AgeAdj!J$27)/AgeAdj!J$28,IF($C165="PF",('Proj 2018'!N165-AgeAdj!J$31)/AgeAdj!J$32,IF($C165="C",('Proj 2018'!N165-AgeAdj!J$35)/AgeAdj!J$36,"BAD")))))</f>
        <v>-0.30837119611732738</v>
      </c>
      <c r="O165" s="10">
        <f>IF($C165="PG",('Proj 2018'!O165-AgeAdj!K$19)/AgeAdj!K$20,IF($C165="SG",('Proj 2018'!O165-AgeAdj!K$23)/AgeAdj!K$24,IF($C165="SF",('Proj 2018'!O165-AgeAdj!K$27)/AgeAdj!K$28,IF($C165="PF",('Proj 2018'!O165-AgeAdj!K$31)/AgeAdj!K$32,IF($C165="C",('Proj 2018'!O165-AgeAdj!K$35)/AgeAdj!K$36,"BAD")))))</f>
        <v>-0.28947360672807881</v>
      </c>
      <c r="P165" s="10">
        <f>IF($C165="PG",('Proj 2018'!P165-AgeAdj!L$19)/AgeAdj!L$20,IF($C165="SG",('Proj 2018'!P165-AgeAdj!L$23)/AgeAdj!L$24,IF($C165="SF",('Proj 2018'!P165-AgeAdj!L$27)/AgeAdj!L$28,IF($C165="PF",('Proj 2018'!P165-AgeAdj!L$31)/AgeAdj!L$32,IF($C165="C",('Proj 2018'!P165-AgeAdj!L$35)/AgeAdj!L$36,"BAD")))))</f>
        <v>-0.64111505411093472</v>
      </c>
      <c r="Q165" s="10">
        <f>-IF($C165="PG",('Proj 2018'!Q165-AgeAdj!M$19)/AgeAdj!M$20,IF($C165="SG",('Proj 2018'!Q165-AgeAdj!M$23)/AgeAdj!M$24,IF($C165="SF",('Proj 2018'!Q165-AgeAdj!M$27)/AgeAdj!M$28,IF($C165="PF",('Proj 2018'!Q165-AgeAdj!M$31)/AgeAdj!M$32,IF($C165="C",('Proj 2018'!Q165-AgeAdj!M$35)/AgeAdj!M$36,"BAD")))))</f>
        <v>-0.62514560058187552</v>
      </c>
      <c r="R165" s="10">
        <f>IF($C165="PG",('Proj 2018'!R165-AgeAdj!N$19)/AgeAdj!N$20,IF($C165="SG",('Proj 2018'!R165-AgeAdj!N$23)/AgeAdj!N$24,IF($C165="SF",('Proj 2018'!R165-AgeAdj!N$27)/AgeAdj!N$28,IF($C165="PF",('Proj 2018'!R165-AgeAdj!N$31)/AgeAdj!N$32,IF($C165="C",('Proj 2018'!R165-AgeAdj!N$35)/AgeAdj!N$36,"BAD")))))</f>
        <v>0.78577841585386587</v>
      </c>
      <c r="S165" s="10">
        <f t="shared" si="6"/>
        <v>-0.20694073106690047</v>
      </c>
      <c r="U165" s="10">
        <f>3*'Proj 2018'!$K165/(819)</f>
        <v>1.0634920634920635</v>
      </c>
      <c r="V165" s="10">
        <f t="shared" si="7"/>
        <v>0.98861371776595741</v>
      </c>
      <c r="W165" s="10">
        <f>(2*'Proj 36 2018'!G165)/24.9</f>
        <v>1.3895582329317271</v>
      </c>
      <c r="X165" s="10">
        <f t="shared" si="8"/>
        <v>9.0432980565316817E-2</v>
      </c>
    </row>
    <row r="166" spans="1:24" x14ac:dyDescent="0.25">
      <c r="A166" s="13" t="s">
        <v>637</v>
      </c>
      <c r="B166" s="13" t="s">
        <v>284</v>
      </c>
      <c r="C166" s="13" t="s">
        <v>52</v>
      </c>
      <c r="D166" s="3">
        <f>VLOOKUP(B166, Table1[[Player]:['#NAME?]], 3, FALSE)+1</f>
        <v>24</v>
      </c>
      <c r="F166" s="10">
        <f>IF($C166="PG",('Proj 2018'!F166-AgeAdj!B$19)/AgeAdj!B$20,IF($C166="SG",('Proj 2018'!F166-AgeAdj!B$23)/AgeAdj!B$24,IF($C166="SF",('Proj 2018'!F166-AgeAdj!B$27)/AgeAdj!B$28,IF($C166="PF",('Proj 2018'!F166-AgeAdj!B$31)/AgeAdj!B$32,IF($C166="C",('Proj 2018'!F166-AgeAdj!B$35)/AgeAdj!B$36,"BAD")))))</f>
        <v>-0.31233690785461488</v>
      </c>
      <c r="G166" s="10">
        <f>IF($C166="PG",('Proj 2018'!G166-AgeAdj!C$19)/AgeAdj!C$20,IF($C166="SG",('Proj 2018'!G166-AgeAdj!C$23)/AgeAdj!C$24,IF($C166="SF",('Proj 2018'!G166-AgeAdj!C$27)/AgeAdj!C$28,IF($C166="PF",('Proj 2018'!G166-AgeAdj!C$31)/AgeAdj!C$32,IF($C166="C",('Proj 2018'!G166-AgeAdj!C$35)/AgeAdj!C$36,"BAD")))))</f>
        <v>-0.41411455119708906</v>
      </c>
      <c r="H166" s="10">
        <f>IF($C166="PG",('Proj 2018'!H166-AgeAdj!D$19)/AgeAdj!D$20,IF($C166="SG",('Proj 2018'!H166-AgeAdj!D$23)/AgeAdj!D$24,IF($C166="SF",('Proj 2018'!H166-AgeAdj!D$27)/AgeAdj!D$28,IF($C166="PF",('Proj 2018'!H166-AgeAdj!D$31)/AgeAdj!D$32,IF($C166="C",('Proj 2018'!H166-AgeAdj!D$35)/AgeAdj!D$36,"BAD")))))</f>
        <v>0.77404456149871437</v>
      </c>
      <c r="I166" s="10">
        <f>IF($C166="PG",('Proj 2018'!I166-AgeAdj!E$19)/AgeAdj!E$20,IF($C166="SG",('Proj 2018'!I166-AgeAdj!E$23)/AgeAdj!E$24,IF($C166="SF",('Proj 2018'!I166-AgeAdj!E$27)/AgeAdj!E$28,IF($C166="PF",('Proj 2018'!I166-AgeAdj!E$31)/AgeAdj!E$32,IF($C166="C",('Proj 2018'!I166-AgeAdj!E$35)/AgeAdj!E$36,"BAD")))))</f>
        <v>-1.5447449813561003</v>
      </c>
      <c r="J166" s="10">
        <f>IF($C166="PG",('Proj 2018'!J166-AgeAdj!F$19)/AgeAdj!F$20,IF($C166="SG",('Proj 2018'!J166-AgeAdj!F$23)/AgeAdj!F$24,IF($C166="SF",('Proj 2018'!J166-AgeAdj!F$27)/AgeAdj!F$28,IF($C166="PF",('Proj 2018'!J166-AgeAdj!F$31)/AgeAdj!F$32,IF($C166="C",('Proj 2018'!J166-AgeAdj!F$35)/AgeAdj!F$36,"BAD")))))</f>
        <v>-0.15902533077974504</v>
      </c>
      <c r="K166" s="10">
        <f>IF($C166="PG",('Proj 2018'!K166-AgeAdj!G$19)/AgeAdj!G$20,IF($C166="SG",('Proj 2018'!K166-AgeAdj!G$23)/AgeAdj!G$24,IF($C166="SF",('Proj 2018'!K166-AgeAdj!G$27)/AgeAdj!G$28,IF($C166="PF",('Proj 2018'!K166-AgeAdj!G$31)/AgeAdj!G$32,IF($C166="C",('Proj 2018'!K166-AgeAdj!G$35)/AgeAdj!G$36,"BAD")))))</f>
        <v>-0.14676680887397203</v>
      </c>
      <c r="L166" s="17">
        <f>IF($C166="PG",('Proj 2018'!L166-AgeAdj!H$19)/AgeAdj!H$20,IF($C166="SG",('Proj 2018'!L166-AgeAdj!H$23)/AgeAdj!H$24,IF($C166="SF",('Proj 2018'!L166-AgeAdj!H$27)/AgeAdj!H$28,IF($C166="PF",('Proj 2018'!L166-AgeAdj!H$31)/AgeAdj!H$32,IF($C166="C",('Proj 2018'!L166-AgeAdj!H$35)/AgeAdj!H$36,"BAD")))))</f>
        <v>0.28222713807445016</v>
      </c>
      <c r="M166" s="10">
        <f>IF($C166="PG",('Proj 2018'!M166-AgeAdj!I$19)/AgeAdj!I$20,IF($C166="SG",('Proj 2018'!M166-AgeAdj!I$23)/AgeAdj!I$24,IF($C166="SF",('Proj 2018'!M166-AgeAdj!I$27)/AgeAdj!I$28,IF($C166="PF",('Proj 2018'!M166-AgeAdj!I$31)/AgeAdj!I$32,IF($C166="C",('Proj 2018'!M166-AgeAdj!I$35)/AgeAdj!I$36,"BAD")))))</f>
        <v>0.91053118690807422</v>
      </c>
      <c r="N166" s="10">
        <f>IF($C166="PG",('Proj 2018'!N166-AgeAdj!J$19)/AgeAdj!J$20,IF($C166="SG",('Proj 2018'!N166-AgeAdj!J$23)/AgeAdj!J$24,IF($C166="SF",('Proj 2018'!N166-AgeAdj!J$27)/AgeAdj!J$28,IF($C166="PF",('Proj 2018'!N166-AgeAdj!J$31)/AgeAdj!J$32,IF($C166="C",('Proj 2018'!N166-AgeAdj!J$35)/AgeAdj!J$36,"BAD")))))</f>
        <v>-0.45393053749213408</v>
      </c>
      <c r="O166" s="10">
        <f>IF($C166="PG",('Proj 2018'!O166-AgeAdj!K$19)/AgeAdj!K$20,IF($C166="SG",('Proj 2018'!O166-AgeAdj!K$23)/AgeAdj!K$24,IF($C166="SF",('Proj 2018'!O166-AgeAdj!K$27)/AgeAdj!K$28,IF($C166="PF",('Proj 2018'!O166-AgeAdj!K$31)/AgeAdj!K$32,IF($C166="C",('Proj 2018'!O166-AgeAdj!K$35)/AgeAdj!K$36,"BAD")))))</f>
        <v>-0.11829133847242271</v>
      </c>
      <c r="P166" s="10">
        <f>IF($C166="PG",('Proj 2018'!P166-AgeAdj!L$19)/AgeAdj!L$20,IF($C166="SG",('Proj 2018'!P166-AgeAdj!L$23)/AgeAdj!L$24,IF($C166="SF",('Proj 2018'!P166-AgeAdj!L$27)/AgeAdj!L$28,IF($C166="PF",('Proj 2018'!P166-AgeAdj!L$31)/AgeAdj!L$32,IF($C166="C",('Proj 2018'!P166-AgeAdj!L$35)/AgeAdj!L$36,"BAD")))))</f>
        <v>1.0750903754774392</v>
      </c>
      <c r="Q166" s="10">
        <f>-IF($C166="PG",('Proj 2018'!Q166-AgeAdj!M$19)/AgeAdj!M$20,IF($C166="SG",('Proj 2018'!Q166-AgeAdj!M$23)/AgeAdj!M$24,IF($C166="SF",('Proj 2018'!Q166-AgeAdj!M$27)/AgeAdj!M$28,IF($C166="PF",('Proj 2018'!Q166-AgeAdj!M$31)/AgeAdj!M$32,IF($C166="C",('Proj 2018'!Q166-AgeAdj!M$35)/AgeAdj!M$36,"BAD")))))</f>
        <v>0.69653621372852947</v>
      </c>
      <c r="R166" s="10">
        <f>IF($C166="PG",('Proj 2018'!R166-AgeAdj!N$19)/AgeAdj!N$20,IF($C166="SG",('Proj 2018'!R166-AgeAdj!N$23)/AgeAdj!N$24,IF($C166="SF",('Proj 2018'!R166-AgeAdj!N$27)/AgeAdj!N$28,IF($C166="PF",('Proj 2018'!R166-AgeAdj!N$31)/AgeAdj!N$32,IF($C166="C",('Proj 2018'!R166-AgeAdj!N$35)/AgeAdj!N$36,"BAD")))))</f>
        <v>-0.40389968587701425</v>
      </c>
      <c r="S166" s="10">
        <f t="shared" si="6"/>
        <v>0.40898640266742331</v>
      </c>
      <c r="U166" s="10">
        <f>3*'Proj 2018'!$K166/(819)</f>
        <v>0.53998778998778996</v>
      </c>
      <c r="V166" s="10">
        <f t="shared" si="7"/>
        <v>0.1523992085634012</v>
      </c>
      <c r="W166" s="10">
        <f>(2*'Proj 36 2018'!G166)/24.9</f>
        <v>0.76305220883534142</v>
      </c>
      <c r="X166" s="10">
        <f t="shared" si="8"/>
        <v>0.59063641238857723</v>
      </c>
    </row>
    <row r="167" spans="1:24" x14ac:dyDescent="0.25">
      <c r="A167" s="14" t="s">
        <v>615</v>
      </c>
      <c r="B167" s="14" t="s">
        <v>285</v>
      </c>
      <c r="C167" s="14" t="s">
        <v>31</v>
      </c>
      <c r="D167" s="3">
        <f>VLOOKUP(B167, Table1[[Player]:['#NAME?]], 3, FALSE)+1</f>
        <v>28</v>
      </c>
      <c r="F167" s="10">
        <f>IF($C167="PG",('Proj 2018'!F167-AgeAdj!B$19)/AgeAdj!B$20,IF($C167="SG",('Proj 2018'!F167-AgeAdj!B$23)/AgeAdj!B$24,IF($C167="SF",('Proj 2018'!F167-AgeAdj!B$27)/AgeAdj!B$28,IF($C167="PF",('Proj 2018'!F167-AgeAdj!B$31)/AgeAdj!B$32,IF($C167="C",('Proj 2018'!F167-AgeAdj!B$35)/AgeAdj!B$36,"BAD")))))</f>
        <v>-0.91886969127530216</v>
      </c>
      <c r="G167" s="10">
        <f>IF($C167="PG",('Proj 2018'!G167-AgeAdj!C$19)/AgeAdj!C$20,IF($C167="SG",('Proj 2018'!G167-AgeAdj!C$23)/AgeAdj!C$24,IF($C167="SF",('Proj 2018'!G167-AgeAdj!C$27)/AgeAdj!C$28,IF($C167="PF",('Proj 2018'!G167-AgeAdj!C$31)/AgeAdj!C$32,IF($C167="C",('Proj 2018'!G167-AgeAdj!C$35)/AgeAdj!C$36,"BAD")))))</f>
        <v>-0.94564918514945684</v>
      </c>
      <c r="H167" s="10">
        <f>IF($C167="PG",('Proj 2018'!H167-AgeAdj!D$19)/AgeAdj!D$20,IF($C167="SG",('Proj 2018'!H167-AgeAdj!D$23)/AgeAdj!D$24,IF($C167="SF",('Proj 2018'!H167-AgeAdj!D$27)/AgeAdj!D$28,IF($C167="PF",('Proj 2018'!H167-AgeAdj!D$31)/AgeAdj!D$32,IF($C167="C",('Proj 2018'!H167-AgeAdj!D$35)/AgeAdj!D$36,"BAD")))))</f>
        <v>-0.4007000282881466</v>
      </c>
      <c r="I167" s="10">
        <f>IF($C167="PG",('Proj 2018'!I167-AgeAdj!E$19)/AgeAdj!E$20,IF($C167="SG",('Proj 2018'!I167-AgeAdj!E$23)/AgeAdj!E$24,IF($C167="SF",('Proj 2018'!I167-AgeAdj!E$27)/AgeAdj!E$28,IF($C167="PF",('Proj 2018'!I167-AgeAdj!E$31)/AgeAdj!E$32,IF($C167="C",('Proj 2018'!I167-AgeAdj!E$35)/AgeAdj!E$36,"BAD")))))</f>
        <v>-0.98397619976931527</v>
      </c>
      <c r="J167" s="10">
        <f>IF($C167="PG",('Proj 2018'!J167-AgeAdj!F$19)/AgeAdj!F$20,IF($C167="SG",('Proj 2018'!J167-AgeAdj!F$23)/AgeAdj!F$24,IF($C167="SF",('Proj 2018'!J167-AgeAdj!F$27)/AgeAdj!F$28,IF($C167="PF",('Proj 2018'!J167-AgeAdj!F$31)/AgeAdj!F$32,IF($C167="C",('Proj 2018'!J167-AgeAdj!F$35)/AgeAdj!F$36,"BAD")))))</f>
        <v>-0.23245543683964914</v>
      </c>
      <c r="K167" s="10">
        <f>IF($C167="PG",('Proj 2018'!K167-AgeAdj!G$19)/AgeAdj!G$20,IF($C167="SG",('Proj 2018'!K167-AgeAdj!G$23)/AgeAdj!G$24,IF($C167="SF",('Proj 2018'!K167-AgeAdj!G$27)/AgeAdj!G$28,IF($C167="PF",('Proj 2018'!K167-AgeAdj!G$31)/AgeAdj!G$32,IF($C167="C",('Proj 2018'!K167-AgeAdj!G$35)/AgeAdj!G$36,"BAD")))))</f>
        <v>-0.27781446089260975</v>
      </c>
      <c r="L167" s="17">
        <f>IF($C167="PG",('Proj 2018'!L167-AgeAdj!H$19)/AgeAdj!H$20,IF($C167="SG",('Proj 2018'!L167-AgeAdj!H$23)/AgeAdj!H$24,IF($C167="SF",('Proj 2018'!L167-AgeAdj!H$27)/AgeAdj!H$28,IF($C167="PF",('Proj 2018'!L167-AgeAdj!H$31)/AgeAdj!H$32,IF($C167="C",('Proj 2018'!L167-AgeAdj!H$35)/AgeAdj!H$36,"BAD")))))</f>
        <v>0.59856021840891005</v>
      </c>
      <c r="M167" s="10">
        <f>IF($C167="PG",('Proj 2018'!M167-AgeAdj!I$19)/AgeAdj!I$20,IF($C167="SG",('Proj 2018'!M167-AgeAdj!I$23)/AgeAdj!I$24,IF($C167="SF",('Proj 2018'!M167-AgeAdj!I$27)/AgeAdj!I$28,IF($C167="PF",('Proj 2018'!M167-AgeAdj!I$31)/AgeAdj!I$32,IF($C167="C",('Proj 2018'!M167-AgeAdj!I$35)/AgeAdj!I$36,"BAD")))))</f>
        <v>-0.86036789683681325</v>
      </c>
      <c r="N167" s="10">
        <f>IF($C167="PG",('Proj 2018'!N167-AgeAdj!J$19)/AgeAdj!J$20,IF($C167="SG",('Proj 2018'!N167-AgeAdj!J$23)/AgeAdj!J$24,IF($C167="SF",('Proj 2018'!N167-AgeAdj!J$27)/AgeAdj!J$28,IF($C167="PF",('Proj 2018'!N167-AgeAdj!J$31)/AgeAdj!J$32,IF($C167="C",('Proj 2018'!N167-AgeAdj!J$35)/AgeAdj!J$36,"BAD")))))</f>
        <v>-0.94809746391245864</v>
      </c>
      <c r="O167" s="10">
        <f>IF($C167="PG",('Proj 2018'!O167-AgeAdj!K$19)/AgeAdj!K$20,IF($C167="SG",('Proj 2018'!O167-AgeAdj!K$23)/AgeAdj!K$24,IF($C167="SF",('Proj 2018'!O167-AgeAdj!K$27)/AgeAdj!K$28,IF($C167="PF",('Proj 2018'!O167-AgeAdj!K$31)/AgeAdj!K$32,IF($C167="C",('Proj 2018'!O167-AgeAdj!K$35)/AgeAdj!K$36,"BAD")))))</f>
        <v>-1.4186808396148654</v>
      </c>
      <c r="P167" s="10">
        <f>IF($C167="PG",('Proj 2018'!P167-AgeAdj!L$19)/AgeAdj!L$20,IF($C167="SG",('Proj 2018'!P167-AgeAdj!L$23)/AgeAdj!L$24,IF($C167="SF",('Proj 2018'!P167-AgeAdj!L$27)/AgeAdj!L$28,IF($C167="PF",('Proj 2018'!P167-AgeAdj!L$31)/AgeAdj!L$32,IF($C167="C",('Proj 2018'!P167-AgeAdj!L$35)/AgeAdj!L$36,"BAD")))))</f>
        <v>-1.3437020227464698</v>
      </c>
      <c r="Q167" s="10">
        <f>-IF($C167="PG",('Proj 2018'!Q167-AgeAdj!M$19)/AgeAdj!M$20,IF($C167="SG",('Proj 2018'!Q167-AgeAdj!M$23)/AgeAdj!M$24,IF($C167="SF",('Proj 2018'!Q167-AgeAdj!M$27)/AgeAdj!M$28,IF($C167="PF",('Proj 2018'!Q167-AgeAdj!M$31)/AgeAdj!M$32,IF($C167="C",('Proj 2018'!Q167-AgeAdj!M$35)/AgeAdj!M$36,"BAD")))))</f>
        <v>0.56063306961180781</v>
      </c>
      <c r="R167" s="10">
        <f>IF($C167="PG",('Proj 2018'!R167-AgeAdj!N$19)/AgeAdj!N$20,IF($C167="SG",('Proj 2018'!R167-AgeAdj!N$23)/AgeAdj!N$24,IF($C167="SF",('Proj 2018'!R167-AgeAdj!N$27)/AgeAdj!N$28,IF($C167="PF",('Proj 2018'!R167-AgeAdj!N$31)/AgeAdj!N$32,IF($C167="C",('Proj 2018'!R167-AgeAdj!N$35)/AgeAdj!N$36,"BAD")))))</f>
        <v>-0.84951477534786402</v>
      </c>
      <c r="S167" s="10">
        <f t="shared" si="6"/>
        <v>-6.3565078565766306</v>
      </c>
      <c r="U167" s="10">
        <f>3*'Proj 2018'!$K167/(819)</f>
        <v>0.3968253968253968</v>
      </c>
      <c r="V167" s="10">
        <f t="shared" si="7"/>
        <v>0.2375238961940119</v>
      </c>
      <c r="W167" s="10">
        <f>(2*'Proj 36 2018'!G167)/24.9</f>
        <v>1.2128514056224899</v>
      </c>
      <c r="X167" s="10">
        <f t="shared" si="8"/>
        <v>-0.4859895925422501</v>
      </c>
    </row>
    <row r="168" spans="1:24" x14ac:dyDescent="0.25">
      <c r="A168" s="14" t="s">
        <v>670</v>
      </c>
      <c r="B168" s="14" t="s">
        <v>287</v>
      </c>
      <c r="C168" s="14" t="s">
        <v>31</v>
      </c>
      <c r="D168" s="3">
        <f>VLOOKUP(B168, Table1[[Player]:['#NAME?]], 3, FALSE)+1</f>
        <v>36</v>
      </c>
      <c r="F168" s="10">
        <f>IF($C168="PG",('Proj 2018'!F168-AgeAdj!B$19)/AgeAdj!B$20,IF($C168="SG",('Proj 2018'!F168-AgeAdj!B$23)/AgeAdj!B$24,IF($C168="SF",('Proj 2018'!F168-AgeAdj!B$27)/AgeAdj!B$28,IF($C168="PF",('Proj 2018'!F168-AgeAdj!B$31)/AgeAdj!B$32,IF($C168="C",('Proj 2018'!F168-AgeAdj!B$35)/AgeAdj!B$36,"BAD")))))</f>
        <v>-0.59233201996327178</v>
      </c>
      <c r="G168" s="10">
        <f>IF($C168="PG",('Proj 2018'!G168-AgeAdj!C$19)/AgeAdj!C$20,IF($C168="SG",('Proj 2018'!G168-AgeAdj!C$23)/AgeAdj!C$24,IF($C168="SF",('Proj 2018'!G168-AgeAdj!C$27)/AgeAdj!C$28,IF($C168="PF",('Proj 2018'!G168-AgeAdj!C$31)/AgeAdj!C$32,IF($C168="C",('Proj 2018'!G168-AgeAdj!C$35)/AgeAdj!C$36,"BAD")))))</f>
        <v>-0.71003107854206993</v>
      </c>
      <c r="H168" s="10">
        <f>IF($C168="PG",('Proj 2018'!H168-AgeAdj!D$19)/AgeAdj!D$20,IF($C168="SG",('Proj 2018'!H168-AgeAdj!D$23)/AgeAdj!D$24,IF($C168="SF",('Proj 2018'!H168-AgeAdj!D$27)/AgeAdj!D$28,IF($C168="PF",('Proj 2018'!H168-AgeAdj!D$31)/AgeAdj!D$32,IF($C168="C",('Proj 2018'!H168-AgeAdj!D$35)/AgeAdj!D$36,"BAD")))))</f>
        <v>1.1168143475712284</v>
      </c>
      <c r="I168" s="10">
        <f>IF($C168="PG",('Proj 2018'!I168-AgeAdj!E$19)/AgeAdj!E$20,IF($C168="SG",('Proj 2018'!I168-AgeAdj!E$23)/AgeAdj!E$24,IF($C168="SF",('Proj 2018'!I168-AgeAdj!E$27)/AgeAdj!E$28,IF($C168="PF",('Proj 2018'!I168-AgeAdj!E$31)/AgeAdj!E$32,IF($C168="C",('Proj 2018'!I168-AgeAdj!E$35)/AgeAdj!E$36,"BAD")))))</f>
        <v>0.43021993909783585</v>
      </c>
      <c r="J168" s="10">
        <f>IF($C168="PG",('Proj 2018'!J168-AgeAdj!F$19)/AgeAdj!F$20,IF($C168="SG",('Proj 2018'!J168-AgeAdj!F$23)/AgeAdj!F$24,IF($C168="SF",('Proj 2018'!J168-AgeAdj!F$27)/AgeAdj!F$28,IF($C168="PF",('Proj 2018'!J168-AgeAdj!F$31)/AgeAdj!F$32,IF($C168="C",('Proj 2018'!J168-AgeAdj!F$35)/AgeAdj!F$36,"BAD")))))</f>
        <v>-0.84080541262731789</v>
      </c>
      <c r="K168" s="10">
        <f>IF($C168="PG",('Proj 2018'!K168-AgeAdj!G$19)/AgeAdj!G$20,IF($C168="SG",('Proj 2018'!K168-AgeAdj!G$23)/AgeAdj!G$24,IF($C168="SF",('Proj 2018'!K168-AgeAdj!G$27)/AgeAdj!G$28,IF($C168="PF",('Proj 2018'!K168-AgeAdj!G$31)/AgeAdj!G$32,IF($C168="C",('Proj 2018'!K168-AgeAdj!G$35)/AgeAdj!G$36,"BAD")))))</f>
        <v>-0.9067476033943046</v>
      </c>
      <c r="L168" s="17">
        <f>IF($C168="PG",('Proj 2018'!L168-AgeAdj!H$19)/AgeAdj!H$20,IF($C168="SG",('Proj 2018'!L168-AgeAdj!H$23)/AgeAdj!H$24,IF($C168="SF",('Proj 2018'!L168-AgeAdj!H$27)/AgeAdj!H$28,IF($C168="PF",('Proj 2018'!L168-AgeAdj!H$31)/AgeAdj!H$32,IF($C168="C",('Proj 2018'!L168-AgeAdj!H$35)/AgeAdj!H$36,"BAD")))))</f>
        <v>1.4969578646613984</v>
      </c>
      <c r="M168" s="10">
        <f>IF($C168="PG",('Proj 2018'!M168-AgeAdj!I$19)/AgeAdj!I$20,IF($C168="SG",('Proj 2018'!M168-AgeAdj!I$23)/AgeAdj!I$24,IF($C168="SF",('Proj 2018'!M168-AgeAdj!I$27)/AgeAdj!I$28,IF($C168="PF",('Proj 2018'!M168-AgeAdj!I$31)/AgeAdj!I$32,IF($C168="C",('Proj 2018'!M168-AgeAdj!I$35)/AgeAdj!I$36,"BAD")))))</f>
        <v>-0.61657579024064768</v>
      </c>
      <c r="N168" s="10">
        <f>IF($C168="PG",('Proj 2018'!N168-AgeAdj!J$19)/AgeAdj!J$20,IF($C168="SG",('Proj 2018'!N168-AgeAdj!J$23)/AgeAdj!J$24,IF($C168="SF",('Proj 2018'!N168-AgeAdj!J$27)/AgeAdj!J$28,IF($C168="PF",('Proj 2018'!N168-AgeAdj!J$31)/AgeAdj!J$32,IF($C168="C",('Proj 2018'!N168-AgeAdj!J$35)/AgeAdj!J$36,"BAD")))))</f>
        <v>-0.72166206363345009</v>
      </c>
      <c r="O168" s="10">
        <f>IF($C168="PG",('Proj 2018'!O168-AgeAdj!K$19)/AgeAdj!K$20,IF($C168="SG",('Proj 2018'!O168-AgeAdj!K$23)/AgeAdj!K$24,IF($C168="SF",('Proj 2018'!O168-AgeAdj!K$27)/AgeAdj!K$28,IF($C168="PF",('Proj 2018'!O168-AgeAdj!K$31)/AgeAdj!K$32,IF($C168="C",('Proj 2018'!O168-AgeAdj!K$35)/AgeAdj!K$36,"BAD")))))</f>
        <v>-1.1273740025234984</v>
      </c>
      <c r="P168" s="10">
        <f>IF($C168="PG",('Proj 2018'!P168-AgeAdj!L$19)/AgeAdj!L$20,IF($C168="SG",('Proj 2018'!P168-AgeAdj!L$23)/AgeAdj!L$24,IF($C168="SF",('Proj 2018'!P168-AgeAdj!L$27)/AgeAdj!L$28,IF($C168="PF",('Proj 2018'!P168-AgeAdj!L$31)/AgeAdj!L$32,IF($C168="C",('Proj 2018'!P168-AgeAdj!L$35)/AgeAdj!L$36,"BAD")))))</f>
        <v>-0.22236606896003283</v>
      </c>
      <c r="Q168" s="10">
        <f>-IF($C168="PG",('Proj 2018'!Q168-AgeAdj!M$19)/AgeAdj!M$20,IF($C168="SG",('Proj 2018'!Q168-AgeAdj!M$23)/AgeAdj!M$24,IF($C168="SF",('Proj 2018'!Q168-AgeAdj!M$27)/AgeAdj!M$28,IF($C168="PF",('Proj 2018'!Q168-AgeAdj!M$31)/AgeAdj!M$32,IF($C168="C",('Proj 2018'!Q168-AgeAdj!M$35)/AgeAdj!M$36,"BAD")))))</f>
        <v>0.70302583508222605</v>
      </c>
      <c r="R168" s="10">
        <f>IF($C168="PG",('Proj 2018'!R168-AgeAdj!N$19)/AgeAdj!N$20,IF($C168="SG",('Proj 2018'!R168-AgeAdj!N$23)/AgeAdj!N$24,IF($C168="SF",('Proj 2018'!R168-AgeAdj!N$27)/AgeAdj!N$28,IF($C168="PF",('Proj 2018'!R168-AgeAdj!N$31)/AgeAdj!N$32,IF($C168="C",('Proj 2018'!R168-AgeAdj!N$35)/AgeAdj!N$36,"BAD")))))</f>
        <v>-0.56437733039604054</v>
      </c>
      <c r="S168" s="10">
        <f t="shared" si="6"/>
        <v>-1.6206127164254815</v>
      </c>
      <c r="U168" s="10">
        <f>3*'Proj 2018'!$K168/(819)</f>
        <v>0.12692307692307694</v>
      </c>
      <c r="V168" s="10">
        <f t="shared" si="7"/>
        <v>0.18999849820702366</v>
      </c>
      <c r="W168" s="10">
        <f>(2*'Proj 36 2018'!G168)/24.9</f>
        <v>0.85140562248995988</v>
      </c>
      <c r="X168" s="10">
        <f t="shared" si="8"/>
        <v>0.9508620147996002</v>
      </c>
    </row>
    <row r="169" spans="1:24" x14ac:dyDescent="0.25">
      <c r="A169" s="13" t="s">
        <v>957</v>
      </c>
      <c r="B169" s="13" t="s">
        <v>288</v>
      </c>
      <c r="C169" s="13" t="s">
        <v>38</v>
      </c>
      <c r="D169" s="3">
        <f>VLOOKUP(B169, Table1[[Player]:['#NAME?]], 3, FALSE)+1</f>
        <v>28</v>
      </c>
      <c r="F169" s="10">
        <f>IF($C169="PG",('Proj 2018'!F169-AgeAdj!B$19)/AgeAdj!B$20,IF($C169="SG",('Proj 2018'!F169-AgeAdj!B$23)/AgeAdj!B$24,IF($C169="SF",('Proj 2018'!F169-AgeAdj!B$27)/AgeAdj!B$28,IF($C169="PF",('Proj 2018'!F169-AgeAdj!B$31)/AgeAdj!B$32,IF($C169="C",('Proj 2018'!F169-AgeAdj!B$35)/AgeAdj!B$36,"BAD")))))</f>
        <v>-0.36795915795822426</v>
      </c>
      <c r="G169" s="10">
        <f>IF($C169="PG",('Proj 2018'!G169-AgeAdj!C$19)/AgeAdj!C$20,IF($C169="SG",('Proj 2018'!G169-AgeAdj!C$23)/AgeAdj!C$24,IF($C169="SF",('Proj 2018'!G169-AgeAdj!C$27)/AgeAdj!C$28,IF($C169="PF",('Proj 2018'!G169-AgeAdj!C$31)/AgeAdj!C$32,IF($C169="C",('Proj 2018'!G169-AgeAdj!C$35)/AgeAdj!C$36,"BAD")))))</f>
        <v>-0.40361975583196569</v>
      </c>
      <c r="H169" s="10">
        <f>IF($C169="PG",('Proj 2018'!H169-AgeAdj!D$19)/AgeAdj!D$20,IF($C169="SG",('Proj 2018'!H169-AgeAdj!D$23)/AgeAdj!D$24,IF($C169="SF",('Proj 2018'!H169-AgeAdj!D$27)/AgeAdj!D$28,IF($C169="PF",('Proj 2018'!H169-AgeAdj!D$31)/AgeAdj!D$32,IF($C169="C",('Proj 2018'!H169-AgeAdj!D$35)/AgeAdj!D$36,"BAD")))))</f>
        <v>0.16021606760733398</v>
      </c>
      <c r="I169" s="10">
        <f>IF($C169="PG",('Proj 2018'!I169-AgeAdj!E$19)/AgeAdj!E$20,IF($C169="SG",('Proj 2018'!I169-AgeAdj!E$23)/AgeAdj!E$24,IF($C169="SF",('Proj 2018'!I169-AgeAdj!E$27)/AgeAdj!E$28,IF($C169="PF",('Proj 2018'!I169-AgeAdj!E$31)/AgeAdj!E$32,IF($C169="C",('Proj 2018'!I169-AgeAdj!E$35)/AgeAdj!E$36,"BAD")))))</f>
        <v>-0.56816005422672167</v>
      </c>
      <c r="J169" s="10">
        <f>IF($C169="PG",('Proj 2018'!J169-AgeAdj!F$19)/AgeAdj!F$20,IF($C169="SG",('Proj 2018'!J169-AgeAdj!F$23)/AgeAdj!F$24,IF($C169="SF",('Proj 2018'!J169-AgeAdj!F$27)/AgeAdj!F$28,IF($C169="PF",('Proj 2018'!J169-AgeAdj!F$31)/AgeAdj!F$32,IF($C169="C",('Proj 2018'!J169-AgeAdj!F$35)/AgeAdj!F$36,"BAD")))))</f>
        <v>-0.81901243732007156</v>
      </c>
      <c r="K169" s="10">
        <f>IF($C169="PG",('Proj 2018'!K169-AgeAdj!G$19)/AgeAdj!G$20,IF($C169="SG",('Proj 2018'!K169-AgeAdj!G$23)/AgeAdj!G$24,IF($C169="SF",('Proj 2018'!K169-AgeAdj!G$27)/AgeAdj!G$28,IF($C169="PF",('Proj 2018'!K169-AgeAdj!G$31)/AgeAdj!G$32,IF($C169="C",('Proj 2018'!K169-AgeAdj!G$35)/AgeAdj!G$36,"BAD")))))</f>
        <v>-0.84530009604941336</v>
      </c>
      <c r="L169" s="17">
        <f>IF($C169="PG",('Proj 2018'!L169-AgeAdj!H$19)/AgeAdj!H$20,IF($C169="SG",('Proj 2018'!L169-AgeAdj!H$23)/AgeAdj!H$24,IF($C169="SF",('Proj 2018'!L169-AgeAdj!H$27)/AgeAdj!H$28,IF($C169="PF",('Proj 2018'!L169-AgeAdj!H$31)/AgeAdj!H$32,IF($C169="C",('Proj 2018'!L169-AgeAdj!H$35)/AgeAdj!H$36,"BAD")))))</f>
        <v>-0.6438456296029903</v>
      </c>
      <c r="M169" s="10">
        <f>IF($C169="PG",('Proj 2018'!M169-AgeAdj!I$19)/AgeAdj!I$20,IF($C169="SG",('Proj 2018'!M169-AgeAdj!I$23)/AgeAdj!I$24,IF($C169="SF",('Proj 2018'!M169-AgeAdj!I$27)/AgeAdj!I$28,IF($C169="PF",('Proj 2018'!M169-AgeAdj!I$31)/AgeAdj!I$32,IF($C169="C",('Proj 2018'!M169-AgeAdj!I$35)/AgeAdj!I$36,"BAD")))))</f>
        <v>-0.24237409036771473</v>
      </c>
      <c r="N169" s="10">
        <f>IF($C169="PG",('Proj 2018'!N169-AgeAdj!J$19)/AgeAdj!J$20,IF($C169="SG",('Proj 2018'!N169-AgeAdj!J$23)/AgeAdj!J$24,IF($C169="SF",('Proj 2018'!N169-AgeAdj!J$27)/AgeAdj!J$28,IF($C169="PF",('Proj 2018'!N169-AgeAdj!J$31)/AgeAdj!J$32,IF($C169="C",('Proj 2018'!N169-AgeAdj!J$35)/AgeAdj!J$36,"BAD")))))</f>
        <v>-0.56617245123687032</v>
      </c>
      <c r="O169" s="10">
        <f>IF($C169="PG",('Proj 2018'!O169-AgeAdj!K$19)/AgeAdj!K$20,IF($C169="SG",('Proj 2018'!O169-AgeAdj!K$23)/AgeAdj!K$24,IF($C169="SF",('Proj 2018'!O169-AgeAdj!K$27)/AgeAdj!K$28,IF($C169="PF",('Proj 2018'!O169-AgeAdj!K$31)/AgeAdj!K$32,IF($C169="C",('Proj 2018'!O169-AgeAdj!K$35)/AgeAdj!K$36,"BAD")))))</f>
        <v>-0.27346195280202051</v>
      </c>
      <c r="P169" s="10">
        <f>IF($C169="PG",('Proj 2018'!P169-AgeAdj!L$19)/AgeAdj!L$20,IF($C169="SG",('Proj 2018'!P169-AgeAdj!L$23)/AgeAdj!L$24,IF($C169="SF",('Proj 2018'!P169-AgeAdj!L$27)/AgeAdj!L$28,IF($C169="PF",('Proj 2018'!P169-AgeAdj!L$31)/AgeAdj!L$32,IF($C169="C",('Proj 2018'!P169-AgeAdj!L$35)/AgeAdj!L$36,"BAD")))))</f>
        <v>-0.44825496399385212</v>
      </c>
      <c r="Q169" s="10">
        <f>-IF($C169="PG",('Proj 2018'!Q169-AgeAdj!M$19)/AgeAdj!M$20,IF($C169="SG",('Proj 2018'!Q169-AgeAdj!M$23)/AgeAdj!M$24,IF($C169="SF",('Proj 2018'!Q169-AgeAdj!M$27)/AgeAdj!M$28,IF($C169="PF",('Proj 2018'!Q169-AgeAdj!M$31)/AgeAdj!M$32,IF($C169="C",('Proj 2018'!Q169-AgeAdj!M$35)/AgeAdj!M$36,"BAD")))))</f>
        <v>0.55255949058995668</v>
      </c>
      <c r="R169" s="10">
        <f>IF($C169="PG",('Proj 2018'!R169-AgeAdj!N$19)/AgeAdj!N$20,IF($C169="SG",('Proj 2018'!R169-AgeAdj!N$23)/AgeAdj!N$24,IF($C169="SF",('Proj 2018'!R169-AgeAdj!N$27)/AgeAdj!N$28,IF($C169="PF",('Proj 2018'!R169-AgeAdj!N$31)/AgeAdj!N$32,IF($C169="C",('Proj 2018'!R169-AgeAdj!N$35)/AgeAdj!N$36,"BAD")))))</f>
        <v>-0.52258250455855915</v>
      </c>
      <c r="S169" s="10">
        <f t="shared" si="6"/>
        <v>-2.9347212335343</v>
      </c>
      <c r="U169" s="10">
        <f>3*'Proj 2018'!$K169/(819)</f>
        <v>0.22857142857142859</v>
      </c>
      <c r="V169" s="10">
        <f t="shared" si="7"/>
        <v>-0.14716471533782638</v>
      </c>
      <c r="W169" s="10">
        <f>(2*'Proj 36 2018'!G169)/24.9</f>
        <v>0.79518072289156638</v>
      </c>
      <c r="X169" s="10">
        <f t="shared" si="8"/>
        <v>0.1274007284588439</v>
      </c>
    </row>
    <row r="170" spans="1:24" x14ac:dyDescent="0.25">
      <c r="A170" s="14" t="s">
        <v>874</v>
      </c>
      <c r="B170" s="14" t="s">
        <v>289</v>
      </c>
      <c r="C170" s="14" t="s">
        <v>52</v>
      </c>
      <c r="D170" s="3">
        <f>VLOOKUP(B170, Table1[[Player]:['#NAME?]], 3, FALSE)+1</f>
        <v>28</v>
      </c>
      <c r="F170" s="10">
        <f>IF($C170="PG",('Proj 2018'!F170-AgeAdj!B$19)/AgeAdj!B$20,IF($C170="SG",('Proj 2018'!F170-AgeAdj!B$23)/AgeAdj!B$24,IF($C170="SF",('Proj 2018'!F170-AgeAdj!B$27)/AgeAdj!B$28,IF($C170="PF",('Proj 2018'!F170-AgeAdj!B$31)/AgeAdj!B$32,IF($C170="C",('Proj 2018'!F170-AgeAdj!B$35)/AgeAdj!B$36,"BAD")))))</f>
        <v>-1.2502723961289492</v>
      </c>
      <c r="G170" s="10">
        <f>IF($C170="PG",('Proj 2018'!G170-AgeAdj!C$19)/AgeAdj!C$20,IF($C170="SG",('Proj 2018'!G170-AgeAdj!C$23)/AgeAdj!C$24,IF($C170="SF",('Proj 2018'!G170-AgeAdj!C$27)/AgeAdj!C$28,IF($C170="PF",('Proj 2018'!G170-AgeAdj!C$31)/AgeAdj!C$32,IF($C170="C",('Proj 2018'!G170-AgeAdj!C$35)/AgeAdj!C$36,"BAD")))))</f>
        <v>-1.347605537316547</v>
      </c>
      <c r="H170" s="10">
        <f>IF($C170="PG",('Proj 2018'!H170-AgeAdj!D$19)/AgeAdj!D$20,IF($C170="SG",('Proj 2018'!H170-AgeAdj!D$23)/AgeAdj!D$24,IF($C170="SF",('Proj 2018'!H170-AgeAdj!D$27)/AgeAdj!D$28,IF($C170="PF",('Proj 2018'!H170-AgeAdj!D$31)/AgeAdj!D$32,IF($C170="C",('Proj 2018'!H170-AgeAdj!D$35)/AgeAdj!D$36,"BAD")))))</f>
        <v>-0.25189465130753175</v>
      </c>
      <c r="I170" s="10">
        <f>IF($C170="PG",('Proj 2018'!I170-AgeAdj!E$19)/AgeAdj!E$20,IF($C170="SG",('Proj 2018'!I170-AgeAdj!E$23)/AgeAdj!E$24,IF($C170="SF",('Proj 2018'!I170-AgeAdj!E$27)/AgeAdj!E$28,IF($C170="PF",('Proj 2018'!I170-AgeAdj!E$31)/AgeAdj!E$32,IF($C170="C",('Proj 2018'!I170-AgeAdj!E$35)/AgeAdj!E$36,"BAD")))))</f>
        <v>-1.1239174623232873</v>
      </c>
      <c r="J170" s="10">
        <f>IF($C170="PG",('Proj 2018'!J170-AgeAdj!F$19)/AgeAdj!F$20,IF($C170="SG",('Proj 2018'!J170-AgeAdj!F$23)/AgeAdj!F$24,IF($C170="SF",('Proj 2018'!J170-AgeAdj!F$27)/AgeAdj!F$28,IF($C170="PF",('Proj 2018'!J170-AgeAdj!F$31)/AgeAdj!F$32,IF($C170="C",('Proj 2018'!J170-AgeAdj!F$35)/AgeAdj!F$36,"BAD")))))</f>
        <v>-0.88664621347799877</v>
      </c>
      <c r="K170" s="10">
        <f>IF($C170="PG",('Proj 2018'!K170-AgeAdj!G$19)/AgeAdj!G$20,IF($C170="SG",('Proj 2018'!K170-AgeAdj!G$23)/AgeAdj!G$24,IF($C170="SF",('Proj 2018'!K170-AgeAdj!G$27)/AgeAdj!G$28,IF($C170="PF",('Proj 2018'!K170-AgeAdj!G$31)/AgeAdj!G$32,IF($C170="C",('Proj 2018'!K170-AgeAdj!G$35)/AgeAdj!G$36,"BAD")))))</f>
        <v>-0.94884597113057156</v>
      </c>
      <c r="L170" s="17">
        <f>IF($C170="PG",('Proj 2018'!L170-AgeAdj!H$19)/AgeAdj!H$20,IF($C170="SG",('Proj 2018'!L170-AgeAdj!H$23)/AgeAdj!H$24,IF($C170="SF",('Proj 2018'!L170-AgeAdj!H$27)/AgeAdj!H$28,IF($C170="PF",('Proj 2018'!L170-AgeAdj!H$31)/AgeAdj!H$32,IF($C170="C",('Proj 2018'!L170-AgeAdj!H$35)/AgeAdj!H$36,"BAD")))))</f>
        <v>0.54933202996203423</v>
      </c>
      <c r="M170" s="10">
        <f>IF($C170="PG",('Proj 2018'!M170-AgeAdj!I$19)/AgeAdj!I$20,IF($C170="SG",('Proj 2018'!M170-AgeAdj!I$23)/AgeAdj!I$24,IF($C170="SF",('Proj 2018'!M170-AgeAdj!I$27)/AgeAdj!I$28,IF($C170="PF",('Proj 2018'!M170-AgeAdj!I$31)/AgeAdj!I$32,IF($C170="C",('Proj 2018'!M170-AgeAdj!I$35)/AgeAdj!I$36,"BAD")))))</f>
        <v>-1.7048488362742054</v>
      </c>
      <c r="N170" s="10">
        <f>IF($C170="PG",('Proj 2018'!N170-AgeAdj!J$19)/AgeAdj!J$20,IF($C170="SG",('Proj 2018'!N170-AgeAdj!J$23)/AgeAdj!J$24,IF($C170="SF",('Proj 2018'!N170-AgeAdj!J$27)/AgeAdj!J$28,IF($C170="PF",('Proj 2018'!N170-AgeAdj!J$31)/AgeAdj!J$32,IF($C170="C",('Proj 2018'!N170-AgeAdj!J$35)/AgeAdj!J$36,"BAD")))))</f>
        <v>-0.97478981618606053</v>
      </c>
      <c r="O170" s="10">
        <f>IF($C170="PG",('Proj 2018'!O170-AgeAdj!K$19)/AgeAdj!K$20,IF($C170="SG",('Proj 2018'!O170-AgeAdj!K$23)/AgeAdj!K$24,IF($C170="SF",('Proj 2018'!O170-AgeAdj!K$27)/AgeAdj!K$28,IF($C170="PF",('Proj 2018'!O170-AgeAdj!K$31)/AgeAdj!K$32,IF($C170="C",('Proj 2018'!O170-AgeAdj!K$35)/AgeAdj!K$36,"BAD")))))</f>
        <v>-1.4684661512315607</v>
      </c>
      <c r="P170" s="10">
        <f>IF($C170="PG",('Proj 2018'!P170-AgeAdj!L$19)/AgeAdj!L$20,IF($C170="SG",('Proj 2018'!P170-AgeAdj!L$23)/AgeAdj!L$24,IF($C170="SF",('Proj 2018'!P170-AgeAdj!L$27)/AgeAdj!L$28,IF($C170="PF",('Proj 2018'!P170-AgeAdj!L$31)/AgeAdj!L$32,IF($C170="C",('Proj 2018'!P170-AgeAdj!L$35)/AgeAdj!L$36,"BAD")))))</f>
        <v>-1.0369246927547811</v>
      </c>
      <c r="Q170" s="10">
        <f>-IF($C170="PG",('Proj 2018'!Q170-AgeAdj!M$19)/AgeAdj!M$20,IF($C170="SG",('Proj 2018'!Q170-AgeAdj!M$23)/AgeAdj!M$24,IF($C170="SF",('Proj 2018'!Q170-AgeAdj!M$27)/AgeAdj!M$28,IF($C170="PF",('Proj 2018'!Q170-AgeAdj!M$31)/AgeAdj!M$32,IF($C170="C",('Proj 2018'!Q170-AgeAdj!M$35)/AgeAdj!M$36,"BAD")))))</f>
        <v>1.1244993364342553</v>
      </c>
      <c r="R170" s="10">
        <f>IF($C170="PG",('Proj 2018'!R170-AgeAdj!N$19)/AgeAdj!N$20,IF($C170="SG",('Proj 2018'!R170-AgeAdj!N$23)/AgeAdj!N$24,IF($C170="SF",('Proj 2018'!R170-AgeAdj!N$27)/AgeAdj!N$28,IF($C170="PF",('Proj 2018'!R170-AgeAdj!N$31)/AgeAdj!N$32,IF($C170="C",('Proj 2018'!R170-AgeAdj!N$35)/AgeAdj!N$36,"BAD")))))</f>
        <v>-1.2141650111685403</v>
      </c>
      <c r="S170" s="10">
        <f t="shared" si="6"/>
        <v>-7.398119698400488</v>
      </c>
      <c r="U170" s="10">
        <f>3*'Proj 2018'!$K170/(819)</f>
        <v>9.5238095238095233E-2</v>
      </c>
      <c r="V170" s="10">
        <f t="shared" si="7"/>
        <v>5.2317336186860401E-2</v>
      </c>
      <c r="W170" s="10">
        <f>(2*'Proj 36 2018'!G170)/24.9</f>
        <v>1.0522088353413654</v>
      </c>
      <c r="X170" s="10">
        <f t="shared" si="8"/>
        <v>-0.26504577768101734</v>
      </c>
    </row>
    <row r="171" spans="1:24" x14ac:dyDescent="0.25">
      <c r="A171" s="13" t="s">
        <v>953</v>
      </c>
      <c r="B171" s="13" t="s">
        <v>290</v>
      </c>
      <c r="C171" s="13" t="s">
        <v>27</v>
      </c>
      <c r="D171" s="3">
        <f>VLOOKUP(B171, Table1[[Player]:['#NAME?]], 3, FALSE)+1</f>
        <v>21</v>
      </c>
      <c r="F171" s="10">
        <f>IF($C171="PG",('Proj 2018'!F171-AgeAdj!B$19)/AgeAdj!B$20,IF($C171="SG",('Proj 2018'!F171-AgeAdj!B$23)/AgeAdj!B$24,IF($C171="SF",('Proj 2018'!F171-AgeAdj!B$27)/AgeAdj!B$28,IF($C171="PF",('Proj 2018'!F171-AgeAdj!B$31)/AgeAdj!B$32,IF($C171="C",('Proj 2018'!F171-AgeAdj!B$35)/AgeAdj!B$36,"BAD")))))</f>
        <v>0.69619412318659024</v>
      </c>
      <c r="G171" s="10">
        <f>IF($C171="PG",('Proj 2018'!G171-AgeAdj!C$19)/AgeAdj!C$20,IF($C171="SG",('Proj 2018'!G171-AgeAdj!C$23)/AgeAdj!C$24,IF($C171="SF",('Proj 2018'!G171-AgeAdj!C$27)/AgeAdj!C$28,IF($C171="PF",('Proj 2018'!G171-AgeAdj!C$31)/AgeAdj!C$32,IF($C171="C",('Proj 2018'!G171-AgeAdj!C$35)/AgeAdj!C$36,"BAD")))))</f>
        <v>0.35153737145053277</v>
      </c>
      <c r="H171" s="10">
        <f>IF($C171="PG",('Proj 2018'!H171-AgeAdj!D$19)/AgeAdj!D$20,IF($C171="SG",('Proj 2018'!H171-AgeAdj!D$23)/AgeAdj!D$24,IF($C171="SF",('Proj 2018'!H171-AgeAdj!D$27)/AgeAdj!D$28,IF($C171="PF",('Proj 2018'!H171-AgeAdj!D$31)/AgeAdj!D$32,IF($C171="C",('Proj 2018'!H171-AgeAdj!D$35)/AgeAdj!D$36,"BAD")))))</f>
        <v>1.4961298703378587</v>
      </c>
      <c r="I171" s="10">
        <f>IF($C171="PG",('Proj 2018'!I171-AgeAdj!E$19)/AgeAdj!E$20,IF($C171="SG",('Proj 2018'!I171-AgeAdj!E$23)/AgeAdj!E$24,IF($C171="SF",('Proj 2018'!I171-AgeAdj!E$27)/AgeAdj!E$28,IF($C171="PF",('Proj 2018'!I171-AgeAdj!E$31)/AgeAdj!E$32,IF($C171="C",('Proj 2018'!I171-AgeAdj!E$35)/AgeAdj!E$36,"BAD")))))</f>
        <v>-0.97538848087532415</v>
      </c>
      <c r="J171" s="10">
        <f>IF($C171="PG",('Proj 2018'!J171-AgeAdj!F$19)/AgeAdj!F$20,IF($C171="SG",('Proj 2018'!J171-AgeAdj!F$23)/AgeAdj!F$24,IF($C171="SF",('Proj 2018'!J171-AgeAdj!F$27)/AgeAdj!F$28,IF($C171="PF",('Proj 2018'!J171-AgeAdj!F$31)/AgeAdj!F$32,IF($C171="C",('Proj 2018'!J171-AgeAdj!F$35)/AgeAdj!F$36,"BAD")))))</f>
        <v>0.69479524232964063</v>
      </c>
      <c r="K171" s="10">
        <f>IF($C171="PG",('Proj 2018'!K171-AgeAdj!G$19)/AgeAdj!G$20,IF($C171="SG",('Proj 2018'!K171-AgeAdj!G$23)/AgeAdj!G$24,IF($C171="SF",('Proj 2018'!K171-AgeAdj!G$27)/AgeAdj!G$28,IF($C171="PF",('Proj 2018'!K171-AgeAdj!G$31)/AgeAdj!G$32,IF($C171="C",('Proj 2018'!K171-AgeAdj!G$35)/AgeAdj!G$36,"BAD")))))</f>
        <v>0.88628445450411308</v>
      </c>
      <c r="L171" s="17">
        <f>IF($C171="PG",('Proj 2018'!L171-AgeAdj!H$19)/AgeAdj!H$20,IF($C171="SG",('Proj 2018'!L171-AgeAdj!H$23)/AgeAdj!H$24,IF($C171="SF",('Proj 2018'!L171-AgeAdj!H$27)/AgeAdj!H$28,IF($C171="PF",('Proj 2018'!L171-AgeAdj!H$31)/AgeAdj!H$32,IF($C171="C",('Proj 2018'!L171-AgeAdj!H$35)/AgeAdj!H$36,"BAD")))))</f>
        <v>-0.41854876097655075</v>
      </c>
      <c r="M171" s="10">
        <f>IF($C171="PG",('Proj 2018'!M171-AgeAdj!I$19)/AgeAdj!I$20,IF($C171="SG",('Proj 2018'!M171-AgeAdj!I$23)/AgeAdj!I$24,IF($C171="SF",('Proj 2018'!M171-AgeAdj!I$27)/AgeAdj!I$28,IF($C171="PF",('Proj 2018'!M171-AgeAdj!I$31)/AgeAdj!I$32,IF($C171="C",('Proj 2018'!M171-AgeAdj!I$35)/AgeAdj!I$36,"BAD")))))</f>
        <v>0.7837752048565475</v>
      </c>
      <c r="N171" s="10">
        <f>IF($C171="PG",('Proj 2018'!N171-AgeAdj!J$19)/AgeAdj!J$20,IF($C171="SG",('Proj 2018'!N171-AgeAdj!J$23)/AgeAdj!J$24,IF($C171="SF",('Proj 2018'!N171-AgeAdj!J$27)/AgeAdj!J$28,IF($C171="PF",('Proj 2018'!N171-AgeAdj!J$31)/AgeAdj!J$32,IF($C171="C",('Proj 2018'!N171-AgeAdj!J$35)/AgeAdj!J$36,"BAD")))))</f>
        <v>-0.19820807061006504</v>
      </c>
      <c r="O171" s="10">
        <f>IF($C171="PG",('Proj 2018'!O171-AgeAdj!K$19)/AgeAdj!K$20,IF($C171="SG",('Proj 2018'!O171-AgeAdj!K$23)/AgeAdj!K$24,IF($C171="SF",('Proj 2018'!O171-AgeAdj!K$27)/AgeAdj!K$28,IF($C171="PF",('Proj 2018'!O171-AgeAdj!K$31)/AgeAdj!K$32,IF($C171="C",('Proj 2018'!O171-AgeAdj!K$35)/AgeAdj!K$36,"BAD")))))</f>
        <v>8.2181934389389408E-2</v>
      </c>
      <c r="P171" s="10">
        <f>IF($C171="PG",('Proj 2018'!P171-AgeAdj!L$19)/AgeAdj!L$20,IF($C171="SG",('Proj 2018'!P171-AgeAdj!L$23)/AgeAdj!L$24,IF($C171="SF",('Proj 2018'!P171-AgeAdj!L$27)/AgeAdj!L$28,IF($C171="PF",('Proj 2018'!P171-AgeAdj!L$31)/AgeAdj!L$32,IF($C171="C",('Proj 2018'!P171-AgeAdj!L$35)/AgeAdj!L$36,"BAD")))))</f>
        <v>0.12756513497758762</v>
      </c>
      <c r="Q171" s="10">
        <f>-IF($C171="PG",('Proj 2018'!Q171-AgeAdj!M$19)/AgeAdj!M$20,IF($C171="SG",('Proj 2018'!Q171-AgeAdj!M$23)/AgeAdj!M$24,IF($C171="SF",('Proj 2018'!Q171-AgeAdj!M$27)/AgeAdj!M$28,IF($C171="PF",('Proj 2018'!Q171-AgeAdj!M$31)/AgeAdj!M$32,IF($C171="C",('Proj 2018'!Q171-AgeAdj!M$35)/AgeAdj!M$36,"BAD")))))</f>
        <v>-0.78413526241123077</v>
      </c>
      <c r="R171" s="10">
        <f>IF($C171="PG",('Proj 2018'!R171-AgeAdj!N$19)/AgeAdj!N$20,IF($C171="SG",('Proj 2018'!R171-AgeAdj!N$23)/AgeAdj!N$24,IF($C171="SF",('Proj 2018'!R171-AgeAdj!N$27)/AgeAdj!N$28,IF($C171="PF",('Proj 2018'!R171-AgeAdj!N$31)/AgeAdj!N$32,IF($C171="C",('Proj 2018'!R171-AgeAdj!N$35)/AgeAdj!N$36,"BAD")))))</f>
        <v>0.54444736794759041</v>
      </c>
      <c r="S171" s="10">
        <f t="shared" si="6"/>
        <v>0.73793929593247176</v>
      </c>
      <c r="U171" s="10">
        <f>3*'Proj 2018'!$K171/(819)</f>
        <v>0.83809523809523823</v>
      </c>
      <c r="V171" s="10">
        <f t="shared" si="7"/>
        <v>-0.35078372348510928</v>
      </c>
      <c r="W171" s="10">
        <f>(2*'Proj 36 2018'!G171)/24.9</f>
        <v>1.0281124497991969</v>
      </c>
      <c r="X171" s="10">
        <f t="shared" si="8"/>
        <v>1.5381897462108107</v>
      </c>
    </row>
    <row r="172" spans="1:24" x14ac:dyDescent="0.25">
      <c r="A172" s="14" t="s">
        <v>641</v>
      </c>
      <c r="B172" s="14" t="s">
        <v>291</v>
      </c>
      <c r="C172" s="14" t="s">
        <v>31</v>
      </c>
      <c r="D172" s="3">
        <f>VLOOKUP(B172, Table1[[Player]:['#NAME?]], 3, FALSE)+1</f>
        <v>25</v>
      </c>
      <c r="F172" s="10">
        <f>IF($C172="PG",('Proj 2018'!F172-AgeAdj!B$19)/AgeAdj!B$20,IF($C172="SG",('Proj 2018'!F172-AgeAdj!B$23)/AgeAdj!B$24,IF($C172="SF",('Proj 2018'!F172-AgeAdj!B$27)/AgeAdj!B$28,IF($C172="PF",('Proj 2018'!F172-AgeAdj!B$31)/AgeAdj!B$32,IF($C172="C",('Proj 2018'!F172-AgeAdj!B$35)/AgeAdj!B$36,"BAD")))))</f>
        <v>0.16400603463370486</v>
      </c>
      <c r="G172" s="10">
        <f>IF($C172="PG",('Proj 2018'!G172-AgeAdj!C$19)/AgeAdj!C$20,IF($C172="SG",('Proj 2018'!G172-AgeAdj!C$23)/AgeAdj!C$24,IF($C172="SF",('Proj 2018'!G172-AgeAdj!C$27)/AgeAdj!C$28,IF($C172="PF",('Proj 2018'!G172-AgeAdj!C$31)/AgeAdj!C$32,IF($C172="C",('Proj 2018'!G172-AgeAdj!C$35)/AgeAdj!C$36,"BAD")))))</f>
        <v>6.8561579545951587E-2</v>
      </c>
      <c r="H172" s="10">
        <f>IF($C172="PG",('Proj 2018'!H172-AgeAdj!D$19)/AgeAdj!D$20,IF($C172="SG",('Proj 2018'!H172-AgeAdj!D$23)/AgeAdj!D$24,IF($C172="SF",('Proj 2018'!H172-AgeAdj!D$27)/AgeAdj!D$28,IF($C172="PF",('Proj 2018'!H172-AgeAdj!D$31)/AgeAdj!D$32,IF($C172="C",('Proj 2018'!H172-AgeAdj!D$35)/AgeAdj!D$36,"BAD")))))</f>
        <v>0.99293562301127947</v>
      </c>
      <c r="I172" s="10">
        <f>IF($C172="PG",('Proj 2018'!I172-AgeAdj!E$19)/AgeAdj!E$20,IF($C172="SG",('Proj 2018'!I172-AgeAdj!E$23)/AgeAdj!E$24,IF($C172="SF",('Proj 2018'!I172-AgeAdj!E$27)/AgeAdj!E$28,IF($C172="PF",('Proj 2018'!I172-AgeAdj!E$31)/AgeAdj!E$32,IF($C172="C",('Proj 2018'!I172-AgeAdj!E$35)/AgeAdj!E$36,"BAD")))))</f>
        <v>-0.82379169065345814</v>
      </c>
      <c r="J172" s="10">
        <f>IF($C172="PG",('Proj 2018'!J172-AgeAdj!F$19)/AgeAdj!F$20,IF($C172="SG",('Proj 2018'!J172-AgeAdj!F$23)/AgeAdj!F$24,IF($C172="SF",('Proj 2018'!J172-AgeAdj!F$27)/AgeAdj!F$28,IF($C172="PF",('Proj 2018'!J172-AgeAdj!F$31)/AgeAdj!F$32,IF($C172="C",('Proj 2018'!J172-AgeAdj!F$35)/AgeAdj!F$36,"BAD")))))</f>
        <v>0.38945272639289974</v>
      </c>
      <c r="K172" s="10">
        <f>IF($C172="PG",('Proj 2018'!K172-AgeAdj!G$19)/AgeAdj!G$20,IF($C172="SG",('Proj 2018'!K172-AgeAdj!G$23)/AgeAdj!G$24,IF($C172="SF",('Proj 2018'!K172-AgeAdj!G$27)/AgeAdj!G$28,IF($C172="PF",('Proj 2018'!K172-AgeAdj!G$31)/AgeAdj!G$32,IF($C172="C",('Proj 2018'!K172-AgeAdj!G$35)/AgeAdj!G$36,"BAD")))))</f>
        <v>0.32273773568529235</v>
      </c>
      <c r="L172" s="17">
        <f>IF($C172="PG",('Proj 2018'!L172-AgeAdj!H$19)/AgeAdj!H$20,IF($C172="SG",('Proj 2018'!L172-AgeAdj!H$23)/AgeAdj!H$24,IF($C172="SF",('Proj 2018'!L172-AgeAdj!H$27)/AgeAdj!H$28,IF($C172="PF",('Proj 2018'!L172-AgeAdj!H$31)/AgeAdj!H$32,IF($C172="C",('Proj 2018'!L172-AgeAdj!H$35)/AgeAdj!H$36,"BAD")))))</f>
        <v>0.74346306457866618</v>
      </c>
      <c r="M172" s="10">
        <f>IF($C172="PG",('Proj 2018'!M172-AgeAdj!I$19)/AgeAdj!I$20,IF($C172="SG",('Proj 2018'!M172-AgeAdj!I$23)/AgeAdj!I$24,IF($C172="SF",('Proj 2018'!M172-AgeAdj!I$27)/AgeAdj!I$28,IF($C172="PF",('Proj 2018'!M172-AgeAdj!I$31)/AgeAdj!I$32,IF($C172="C",('Proj 2018'!M172-AgeAdj!I$35)/AgeAdj!I$36,"BAD")))))</f>
        <v>1.687063585428455</v>
      </c>
      <c r="N172" s="10">
        <f>IF($C172="PG",('Proj 2018'!N172-AgeAdj!J$19)/AgeAdj!J$20,IF($C172="SG",('Proj 2018'!N172-AgeAdj!J$23)/AgeAdj!J$24,IF($C172="SF",('Proj 2018'!N172-AgeAdj!J$27)/AgeAdj!J$28,IF($C172="PF",('Proj 2018'!N172-AgeAdj!J$31)/AgeAdj!J$32,IF($C172="C",('Proj 2018'!N172-AgeAdj!J$35)/AgeAdj!J$36,"BAD")))))</f>
        <v>-0.53254038933276915</v>
      </c>
      <c r="O172" s="10">
        <f>IF($C172="PG",('Proj 2018'!O172-AgeAdj!K$19)/AgeAdj!K$20,IF($C172="SG",('Proj 2018'!O172-AgeAdj!K$23)/AgeAdj!K$24,IF($C172="SF",('Proj 2018'!O172-AgeAdj!K$27)/AgeAdj!K$28,IF($C172="PF",('Proj 2018'!O172-AgeAdj!K$31)/AgeAdj!K$32,IF($C172="C",('Proj 2018'!O172-AgeAdj!K$35)/AgeAdj!K$36,"BAD")))))</f>
        <v>-0.64740199912799068</v>
      </c>
      <c r="P172" s="10">
        <f>IF($C172="PG",('Proj 2018'!P172-AgeAdj!L$19)/AgeAdj!L$20,IF($C172="SG",('Proj 2018'!P172-AgeAdj!L$23)/AgeAdj!L$24,IF($C172="SF",('Proj 2018'!P172-AgeAdj!L$27)/AgeAdj!L$28,IF($C172="PF",('Proj 2018'!P172-AgeAdj!L$31)/AgeAdj!L$32,IF($C172="C",('Proj 2018'!P172-AgeAdj!L$35)/AgeAdj!L$36,"BAD")))))</f>
        <v>1.0578493493112584</v>
      </c>
      <c r="Q172" s="10">
        <f>-IF($C172="PG",('Proj 2018'!Q172-AgeAdj!M$19)/AgeAdj!M$20,IF($C172="SG",('Proj 2018'!Q172-AgeAdj!M$23)/AgeAdj!M$24,IF($C172="SF",('Proj 2018'!Q172-AgeAdj!M$27)/AgeAdj!M$28,IF($C172="PF",('Proj 2018'!Q172-AgeAdj!M$31)/AgeAdj!M$32,IF($C172="C",('Proj 2018'!Q172-AgeAdj!M$35)/AgeAdj!M$36,"BAD")))))</f>
        <v>0.64498149349268363</v>
      </c>
      <c r="R172" s="10">
        <f>IF($C172="PG",('Proj 2018'!R172-AgeAdj!N$19)/AgeAdj!N$20,IF($C172="SG",('Proj 2018'!R172-AgeAdj!N$23)/AgeAdj!N$24,IF($C172="SF",('Proj 2018'!R172-AgeAdj!N$27)/AgeAdj!N$28,IF($C172="PF",('Proj 2018'!R172-AgeAdj!N$31)/AgeAdj!N$32,IF($C172="C",('Proj 2018'!R172-AgeAdj!N$35)/AgeAdj!N$36,"BAD")))))</f>
        <v>0.10037604969060766</v>
      </c>
      <c r="S172" s="10">
        <f t="shared" si="6"/>
        <v>2.5503854002193815</v>
      </c>
      <c r="U172" s="10">
        <f>3*'Proj 2018'!$K172/(819)</f>
        <v>0.65454822954822955</v>
      </c>
      <c r="V172" s="10">
        <f t="shared" si="7"/>
        <v>0.48663243265446698</v>
      </c>
      <c r="W172" s="10">
        <f>(2*'Proj 36 2018'!G172)/24.9</f>
        <v>1.244979919678715</v>
      </c>
      <c r="X172" s="10">
        <f t="shared" si="8"/>
        <v>1.2361849121827175</v>
      </c>
    </row>
    <row r="173" spans="1:24" x14ac:dyDescent="0.25">
      <c r="A173" s="13" t="s">
        <v>973</v>
      </c>
      <c r="B173" s="13" t="s">
        <v>292</v>
      </c>
      <c r="C173" s="13" t="s">
        <v>27</v>
      </c>
      <c r="D173" s="3">
        <f>VLOOKUP(B173, Table1[[Player]:['#NAME?]], 3, FALSE)+1</f>
        <v>26</v>
      </c>
      <c r="F173" s="10">
        <f>IF($C173="PG",('Proj 2018'!F173-AgeAdj!B$19)/AgeAdj!B$20,IF($C173="SG",('Proj 2018'!F173-AgeAdj!B$23)/AgeAdj!B$24,IF($C173="SF",('Proj 2018'!F173-AgeAdj!B$27)/AgeAdj!B$28,IF($C173="PF",('Proj 2018'!F173-AgeAdj!B$31)/AgeAdj!B$32,IF($C173="C",('Proj 2018'!F173-AgeAdj!B$35)/AgeAdj!B$36,"BAD")))))</f>
        <v>-0.55743343274394519</v>
      </c>
      <c r="G173" s="10">
        <f>IF($C173="PG",('Proj 2018'!G173-AgeAdj!C$19)/AgeAdj!C$20,IF($C173="SG",('Proj 2018'!G173-AgeAdj!C$23)/AgeAdj!C$24,IF($C173="SF",('Proj 2018'!G173-AgeAdj!C$27)/AgeAdj!C$28,IF($C173="PF",('Proj 2018'!G173-AgeAdj!C$31)/AgeAdj!C$32,IF($C173="C",('Proj 2018'!G173-AgeAdj!C$35)/AgeAdj!C$36,"BAD")))))</f>
        <v>-0.50001101256510472</v>
      </c>
      <c r="H173" s="10">
        <f>IF($C173="PG",('Proj 2018'!H173-AgeAdj!D$19)/AgeAdj!D$20,IF($C173="SG",('Proj 2018'!H173-AgeAdj!D$23)/AgeAdj!D$24,IF($C173="SF",('Proj 2018'!H173-AgeAdj!D$27)/AgeAdj!D$28,IF($C173="PF",('Proj 2018'!H173-AgeAdj!D$31)/AgeAdj!D$32,IF($C173="C",('Proj 2018'!H173-AgeAdj!D$35)/AgeAdj!D$36,"BAD")))))</f>
        <v>-0.35217066540816427</v>
      </c>
      <c r="I173" s="10">
        <f>IF($C173="PG",('Proj 2018'!I173-AgeAdj!E$19)/AgeAdj!E$20,IF($C173="SG",('Proj 2018'!I173-AgeAdj!E$23)/AgeAdj!E$24,IF($C173="SF",('Proj 2018'!I173-AgeAdj!E$27)/AgeAdj!E$28,IF($C173="PF",('Proj 2018'!I173-AgeAdj!E$31)/AgeAdj!E$32,IF($C173="C",('Proj 2018'!I173-AgeAdj!E$35)/AgeAdj!E$36,"BAD")))))</f>
        <v>-0.36906832749183199</v>
      </c>
      <c r="J173" s="10">
        <f>IF($C173="PG",('Proj 2018'!J173-AgeAdj!F$19)/AgeAdj!F$20,IF($C173="SG",('Proj 2018'!J173-AgeAdj!F$23)/AgeAdj!F$24,IF($C173="SF",('Proj 2018'!J173-AgeAdj!F$27)/AgeAdj!F$28,IF($C173="PF",('Proj 2018'!J173-AgeAdj!F$31)/AgeAdj!F$32,IF($C173="C",('Proj 2018'!J173-AgeAdj!F$35)/AgeAdj!F$36,"BAD")))))</f>
        <v>-0.60533046219811659</v>
      </c>
      <c r="K173" s="10">
        <f>IF($C173="PG",('Proj 2018'!K173-AgeAdj!G$19)/AgeAdj!G$20,IF($C173="SG",('Proj 2018'!K173-AgeAdj!G$23)/AgeAdj!G$24,IF($C173="SF",('Proj 2018'!K173-AgeAdj!G$27)/AgeAdj!G$28,IF($C173="PF",('Proj 2018'!K173-AgeAdj!G$31)/AgeAdj!G$32,IF($C173="C",('Proj 2018'!K173-AgeAdj!G$35)/AgeAdj!G$36,"BAD")))))</f>
        <v>-0.49500075367183843</v>
      </c>
      <c r="L173" s="17">
        <f>IF($C173="PG",('Proj 2018'!L173-AgeAdj!H$19)/AgeAdj!H$20,IF($C173="SG",('Proj 2018'!L173-AgeAdj!H$23)/AgeAdj!H$24,IF($C173="SF",('Proj 2018'!L173-AgeAdj!H$27)/AgeAdj!H$28,IF($C173="PF",('Proj 2018'!L173-AgeAdj!H$31)/AgeAdj!H$32,IF($C173="C",('Proj 2018'!L173-AgeAdj!H$35)/AgeAdj!H$36,"BAD")))))</f>
        <v>-1.1693286358655968</v>
      </c>
      <c r="M173" s="10">
        <f>IF($C173="PG",('Proj 2018'!M173-AgeAdj!I$19)/AgeAdj!I$20,IF($C173="SG",('Proj 2018'!M173-AgeAdj!I$23)/AgeAdj!I$24,IF($C173="SF",('Proj 2018'!M173-AgeAdj!I$27)/AgeAdj!I$28,IF($C173="PF",('Proj 2018'!M173-AgeAdj!I$31)/AgeAdj!I$32,IF($C173="C",('Proj 2018'!M173-AgeAdj!I$35)/AgeAdj!I$36,"BAD")))))</f>
        <v>-0.33253344429272236</v>
      </c>
      <c r="N173" s="10">
        <f>IF($C173="PG",('Proj 2018'!N173-AgeAdj!J$19)/AgeAdj!J$20,IF($C173="SG",('Proj 2018'!N173-AgeAdj!J$23)/AgeAdj!J$24,IF($C173="SF",('Proj 2018'!N173-AgeAdj!J$27)/AgeAdj!J$28,IF($C173="PF",('Proj 2018'!N173-AgeAdj!J$31)/AgeAdj!J$32,IF($C173="C",('Proj 2018'!N173-AgeAdj!J$35)/AgeAdj!J$36,"BAD")))))</f>
        <v>-0.1835082921421505</v>
      </c>
      <c r="O173" s="10">
        <f>IF($C173="PG",('Proj 2018'!O173-AgeAdj!K$19)/AgeAdj!K$20,IF($C173="SG",('Proj 2018'!O173-AgeAdj!K$23)/AgeAdj!K$24,IF($C173="SF",('Proj 2018'!O173-AgeAdj!K$27)/AgeAdj!K$28,IF($C173="PF",('Proj 2018'!O173-AgeAdj!K$31)/AgeAdj!K$32,IF($C173="C",('Proj 2018'!O173-AgeAdj!K$35)/AgeAdj!K$36,"BAD")))))</f>
        <v>-0.55913405940053218</v>
      </c>
      <c r="P173" s="10">
        <f>IF($C173="PG",('Proj 2018'!P173-AgeAdj!L$19)/AgeAdj!L$20,IF($C173="SG",('Proj 2018'!P173-AgeAdj!L$23)/AgeAdj!L$24,IF($C173="SF",('Proj 2018'!P173-AgeAdj!L$27)/AgeAdj!L$28,IF($C173="PF",('Proj 2018'!P173-AgeAdj!L$31)/AgeAdj!L$32,IF($C173="C",('Proj 2018'!P173-AgeAdj!L$35)/AgeAdj!L$36,"BAD")))))</f>
        <v>-1.0220856483215752</v>
      </c>
      <c r="Q173" s="10">
        <f>-IF($C173="PG",('Proj 2018'!Q173-AgeAdj!M$19)/AgeAdj!M$20,IF($C173="SG",('Proj 2018'!Q173-AgeAdj!M$23)/AgeAdj!M$24,IF($C173="SF",('Proj 2018'!Q173-AgeAdj!M$27)/AgeAdj!M$28,IF($C173="PF",('Proj 2018'!Q173-AgeAdj!M$31)/AgeAdj!M$32,IF($C173="C",('Proj 2018'!Q173-AgeAdj!M$35)/AgeAdj!M$36,"BAD")))))</f>
        <v>0.22137907021993333</v>
      </c>
      <c r="R173" s="10">
        <f>IF($C173="PG",('Proj 2018'!R173-AgeAdj!N$19)/AgeAdj!N$20,IF($C173="SG",('Proj 2018'!R173-AgeAdj!N$23)/AgeAdj!N$24,IF($C173="SF",('Proj 2018'!R173-AgeAdj!N$27)/AgeAdj!N$28,IF($C173="PF",('Proj 2018'!R173-AgeAdj!N$31)/AgeAdj!N$32,IF($C173="C",('Proj 2018'!R173-AgeAdj!N$35)/AgeAdj!N$36,"BAD")))))</f>
        <v>-0.58573556220796696</v>
      </c>
      <c r="S173" s="10">
        <f t="shared" si="6"/>
        <v>-4.0889417973921987</v>
      </c>
      <c r="U173" s="10">
        <f>3*'Proj 2018'!$K173/(819)</f>
        <v>0.32142857142857145</v>
      </c>
      <c r="V173" s="10">
        <f t="shared" si="7"/>
        <v>-0.37585563295679897</v>
      </c>
      <c r="W173" s="10">
        <f>(2*'Proj 36 2018'!G173)/24.9</f>
        <v>0.98795180722891573</v>
      </c>
      <c r="X173" s="10">
        <f t="shared" si="8"/>
        <v>-0.34792764534300569</v>
      </c>
    </row>
    <row r="174" spans="1:24" x14ac:dyDescent="0.25">
      <c r="A174" s="14" t="s">
        <v>648</v>
      </c>
      <c r="B174" s="14" t="s">
        <v>293</v>
      </c>
      <c r="C174" s="14" t="s">
        <v>31</v>
      </c>
      <c r="D174" s="3">
        <f>VLOOKUP(B174, Table1[[Player]:['#NAME?]], 3, FALSE)+1</f>
        <v>22</v>
      </c>
      <c r="F174" s="10">
        <f>IF($C174="PG",('Proj 2018'!F174-AgeAdj!B$19)/AgeAdj!B$20,IF($C174="SG",('Proj 2018'!F174-AgeAdj!B$23)/AgeAdj!B$24,IF($C174="SF",('Proj 2018'!F174-AgeAdj!B$27)/AgeAdj!B$28,IF($C174="PF",('Proj 2018'!F174-AgeAdj!B$31)/AgeAdj!B$32,IF($C174="C",('Proj 2018'!F174-AgeAdj!B$35)/AgeAdj!B$36,"BAD")))))</f>
        <v>0.53846163949557257</v>
      </c>
      <c r="G174" s="10">
        <f>IF($C174="PG",('Proj 2018'!G174-AgeAdj!C$19)/AgeAdj!C$20,IF($C174="SG",('Proj 2018'!G174-AgeAdj!C$23)/AgeAdj!C$24,IF($C174="SF",('Proj 2018'!G174-AgeAdj!C$27)/AgeAdj!C$28,IF($C174="PF",('Proj 2018'!G174-AgeAdj!C$31)/AgeAdj!C$32,IF($C174="C",('Proj 2018'!G174-AgeAdj!C$35)/AgeAdj!C$36,"BAD")))))</f>
        <v>0.44434884601831082</v>
      </c>
      <c r="H174" s="10">
        <f>IF($C174="PG",('Proj 2018'!H174-AgeAdj!D$19)/AgeAdj!D$20,IF($C174="SG",('Proj 2018'!H174-AgeAdj!D$23)/AgeAdj!D$24,IF($C174="SF",('Proj 2018'!H174-AgeAdj!D$27)/AgeAdj!D$28,IF($C174="PF",('Proj 2018'!H174-AgeAdj!D$31)/AgeAdj!D$32,IF($C174="C",('Proj 2018'!H174-AgeAdj!D$35)/AgeAdj!D$36,"BAD")))))</f>
        <v>0.96196594187129225</v>
      </c>
      <c r="I174" s="10">
        <f>IF($C174="PG",('Proj 2018'!I174-AgeAdj!E$19)/AgeAdj!E$20,IF($C174="SG",('Proj 2018'!I174-AgeAdj!E$23)/AgeAdj!E$24,IF($C174="SF",('Proj 2018'!I174-AgeAdj!E$27)/AgeAdj!E$28,IF($C174="PF",('Proj 2018'!I174-AgeAdj!E$31)/AgeAdj!E$32,IF($C174="C",('Proj 2018'!I174-AgeAdj!E$35)/AgeAdj!E$36,"BAD")))))</f>
        <v>0.6213328752132018</v>
      </c>
      <c r="J174" s="10">
        <f>IF($C174="PG",('Proj 2018'!J174-AgeAdj!F$19)/AgeAdj!F$20,IF($C174="SG",('Proj 2018'!J174-AgeAdj!F$23)/AgeAdj!F$24,IF($C174="SF",('Proj 2018'!J174-AgeAdj!F$27)/AgeAdj!F$28,IF($C174="PF",('Proj 2018'!J174-AgeAdj!F$31)/AgeAdj!F$32,IF($C174="C",('Proj 2018'!J174-AgeAdj!F$35)/AgeAdj!F$36,"BAD")))))</f>
        <v>0.18456409252089001</v>
      </c>
      <c r="K174" s="10">
        <f>IF($C174="PG",('Proj 2018'!K174-AgeAdj!G$19)/AgeAdj!G$20,IF($C174="SG",('Proj 2018'!K174-AgeAdj!G$23)/AgeAdj!G$24,IF($C174="SF",('Proj 2018'!K174-AgeAdj!G$27)/AgeAdj!G$28,IF($C174="PF",('Proj 2018'!K174-AgeAdj!G$31)/AgeAdj!G$32,IF($C174="C",('Proj 2018'!K174-AgeAdj!G$35)/AgeAdj!G$36,"BAD")))))</f>
        <v>0.16167527481618205</v>
      </c>
      <c r="L174" s="17">
        <f>IF($C174="PG",('Proj 2018'!L174-AgeAdj!H$19)/AgeAdj!H$20,IF($C174="SG",('Proj 2018'!L174-AgeAdj!H$23)/AgeAdj!H$24,IF($C174="SF",('Proj 2018'!L174-AgeAdj!H$27)/AgeAdj!H$28,IF($C174="PF",('Proj 2018'!L174-AgeAdj!H$31)/AgeAdj!H$32,IF($C174="C",('Proj 2018'!L174-AgeAdj!H$35)/AgeAdj!H$36,"BAD")))))</f>
        <v>0.49712822609008067</v>
      </c>
      <c r="M174" s="10">
        <f>IF($C174="PG",('Proj 2018'!M174-AgeAdj!I$19)/AgeAdj!I$20,IF($C174="SG",('Proj 2018'!M174-AgeAdj!I$23)/AgeAdj!I$24,IF($C174="SF",('Proj 2018'!M174-AgeAdj!I$27)/AgeAdj!I$28,IF($C174="PF",('Proj 2018'!M174-AgeAdj!I$31)/AgeAdj!I$32,IF($C174="C",('Proj 2018'!M174-AgeAdj!I$35)/AgeAdj!I$36,"BAD")))))</f>
        <v>-0.23627436079896863</v>
      </c>
      <c r="N174" s="10">
        <f>IF($C174="PG",('Proj 2018'!N174-AgeAdj!J$19)/AgeAdj!J$20,IF($C174="SG",('Proj 2018'!N174-AgeAdj!J$23)/AgeAdj!J$24,IF($C174="SF",('Proj 2018'!N174-AgeAdj!J$27)/AgeAdj!J$28,IF($C174="PF",('Proj 2018'!N174-AgeAdj!J$31)/AgeAdj!J$32,IF($C174="C",('Proj 2018'!N174-AgeAdj!J$35)/AgeAdj!J$36,"BAD")))))</f>
        <v>0.11815862158753841</v>
      </c>
      <c r="O174" s="10">
        <f>IF($C174="PG",('Proj 2018'!O174-AgeAdj!K$19)/AgeAdj!K$20,IF($C174="SG",('Proj 2018'!O174-AgeAdj!K$23)/AgeAdj!K$24,IF($C174="SF",('Proj 2018'!O174-AgeAdj!K$27)/AgeAdj!K$28,IF($C174="PF",('Proj 2018'!O174-AgeAdj!K$31)/AgeAdj!K$32,IF($C174="C",('Proj 2018'!O174-AgeAdj!K$35)/AgeAdj!K$36,"BAD")))))</f>
        <v>-0.45721621547885444</v>
      </c>
      <c r="P174" s="10">
        <f>IF($C174="PG",('Proj 2018'!P174-AgeAdj!L$19)/AgeAdj!L$20,IF($C174="SG",('Proj 2018'!P174-AgeAdj!L$23)/AgeAdj!L$24,IF($C174="SF",('Proj 2018'!P174-AgeAdj!L$27)/AgeAdj!L$28,IF($C174="PF",('Proj 2018'!P174-AgeAdj!L$31)/AgeAdj!L$32,IF($C174="C",('Proj 2018'!P174-AgeAdj!L$35)/AgeAdj!L$36,"BAD")))))</f>
        <v>-0.59332019640911426</v>
      </c>
      <c r="Q174" s="10">
        <f>-IF($C174="PG",('Proj 2018'!Q174-AgeAdj!M$19)/AgeAdj!M$20,IF($C174="SG",('Proj 2018'!Q174-AgeAdj!M$23)/AgeAdj!M$24,IF($C174="SF",('Proj 2018'!Q174-AgeAdj!M$27)/AgeAdj!M$28,IF($C174="PF",('Proj 2018'!Q174-AgeAdj!M$31)/AgeAdj!M$32,IF($C174="C",('Proj 2018'!Q174-AgeAdj!M$35)/AgeAdj!M$36,"BAD")))))</f>
        <v>-0.13426233100901816</v>
      </c>
      <c r="R174" s="10">
        <f>IF($C174="PG",('Proj 2018'!R174-AgeAdj!N$19)/AgeAdj!N$20,IF($C174="SG",('Proj 2018'!R174-AgeAdj!N$23)/AgeAdj!N$24,IF($C174="SF",('Proj 2018'!R174-AgeAdj!N$27)/AgeAdj!N$28,IF($C174="PF",('Proj 2018'!R174-AgeAdj!N$31)/AgeAdj!N$32,IF($C174="C",('Proj 2018'!R174-AgeAdj!N$35)/AgeAdj!N$36,"BAD")))))</f>
        <v>0.50987109100820804</v>
      </c>
      <c r="S174" s="10">
        <f t="shared" si="6"/>
        <v>0.86084862851092581</v>
      </c>
      <c r="U174" s="10">
        <f>3*'Proj 2018'!$K174/(819)</f>
        <v>0.58542938542938527</v>
      </c>
      <c r="V174" s="10">
        <f t="shared" si="7"/>
        <v>0.29103347187951645</v>
      </c>
      <c r="W174" s="10">
        <f>(2*'Proj 36 2018'!G174)/24.9</f>
        <v>1.172690763052209</v>
      </c>
      <c r="X174" s="10">
        <f t="shared" si="8"/>
        <v>1.1280885744032827</v>
      </c>
    </row>
    <row r="175" spans="1:24" x14ac:dyDescent="0.25">
      <c r="A175" s="14" t="s">
        <v>862</v>
      </c>
      <c r="B175" s="14" t="s">
        <v>295</v>
      </c>
      <c r="C175" s="14" t="s">
        <v>31</v>
      </c>
      <c r="D175" s="3">
        <f>VLOOKUP(B175, Table1[[Player]:['#NAME?]], 3, FALSE)+1</f>
        <v>32</v>
      </c>
      <c r="F175" s="10">
        <f>IF($C175="PG",('Proj 2018'!F175-AgeAdj!B$19)/AgeAdj!B$20,IF($C175="SG",('Proj 2018'!F175-AgeAdj!B$23)/AgeAdj!B$24,IF($C175="SF",('Proj 2018'!F175-AgeAdj!B$27)/AgeAdj!B$28,IF($C175="PF",('Proj 2018'!F175-AgeAdj!B$31)/AgeAdj!B$32,IF($C175="C",('Proj 2018'!F175-AgeAdj!B$35)/AgeAdj!B$36,"BAD")))))</f>
        <v>0.26685131270273849</v>
      </c>
      <c r="G175" s="10">
        <f>IF($C175="PG",('Proj 2018'!G175-AgeAdj!C$19)/AgeAdj!C$20,IF($C175="SG",('Proj 2018'!G175-AgeAdj!C$23)/AgeAdj!C$24,IF($C175="SF",('Proj 2018'!G175-AgeAdj!C$27)/AgeAdj!C$28,IF($C175="PF",('Proj 2018'!G175-AgeAdj!C$31)/AgeAdj!C$32,IF($C175="C",('Proj 2018'!G175-AgeAdj!C$35)/AgeAdj!C$36,"BAD")))))</f>
        <v>0.18091201732383594</v>
      </c>
      <c r="H175" s="10">
        <f>IF($C175="PG",('Proj 2018'!H175-AgeAdj!D$19)/AgeAdj!D$20,IF($C175="SG",('Proj 2018'!H175-AgeAdj!D$23)/AgeAdj!D$24,IF($C175="SF",('Proj 2018'!H175-AgeAdj!D$27)/AgeAdj!D$28,IF($C175="PF",('Proj 2018'!H175-AgeAdj!D$31)/AgeAdj!D$32,IF($C175="C",('Proj 2018'!H175-AgeAdj!D$35)/AgeAdj!D$36,"BAD")))))</f>
        <v>0.8690568984513305</v>
      </c>
      <c r="I175" s="10">
        <f>IF($C175="PG",('Proj 2018'!I175-AgeAdj!E$19)/AgeAdj!E$20,IF($C175="SG",('Proj 2018'!I175-AgeAdj!E$23)/AgeAdj!E$24,IF($C175="SF",('Proj 2018'!I175-AgeAdj!E$27)/AgeAdj!E$28,IF($C175="PF",('Proj 2018'!I175-AgeAdj!E$31)/AgeAdj!E$32,IF($C175="C",('Proj 2018'!I175-AgeAdj!E$35)/AgeAdj!E$36,"BAD")))))</f>
        <v>0.14310516557599337</v>
      </c>
      <c r="J175" s="10">
        <f>IF($C175="PG",('Proj 2018'!J175-AgeAdj!F$19)/AgeAdj!F$20,IF($C175="SG",('Proj 2018'!J175-AgeAdj!F$23)/AgeAdj!F$24,IF($C175="SF",('Proj 2018'!J175-AgeAdj!F$27)/AgeAdj!F$28,IF($C175="PF",('Proj 2018'!J175-AgeAdj!F$31)/AgeAdj!F$32,IF($C175="C",('Proj 2018'!J175-AgeAdj!F$35)/AgeAdj!F$36,"BAD")))))</f>
        <v>-0.31127819117758643</v>
      </c>
      <c r="K175" s="10">
        <f>IF($C175="PG",('Proj 2018'!K175-AgeAdj!G$19)/AgeAdj!G$20,IF($C175="SG",('Proj 2018'!K175-AgeAdj!G$23)/AgeAdj!G$24,IF($C175="SF",('Proj 2018'!K175-AgeAdj!G$27)/AgeAdj!G$28,IF($C175="PF",('Proj 2018'!K175-AgeAdj!G$31)/AgeAdj!G$32,IF($C175="C",('Proj 2018'!K175-AgeAdj!G$35)/AgeAdj!G$36,"BAD")))))</f>
        <v>-0.37398247815819352</v>
      </c>
      <c r="L175" s="17">
        <f>IF($C175="PG",('Proj 2018'!L175-AgeAdj!H$19)/AgeAdj!H$20,IF($C175="SG",('Proj 2018'!L175-AgeAdj!H$23)/AgeAdj!H$24,IF($C175="SF",('Proj 2018'!L175-AgeAdj!H$27)/AgeAdj!H$28,IF($C175="PF",('Proj 2018'!L175-AgeAdj!H$31)/AgeAdj!H$32,IF($C175="C",('Proj 2018'!L175-AgeAdj!H$35)/AgeAdj!H$36,"BAD")))))</f>
        <v>0.94632704921632493</v>
      </c>
      <c r="M175" s="10">
        <f>IF($C175="PG",('Proj 2018'!M175-AgeAdj!I$19)/AgeAdj!I$20,IF($C175="SG",('Proj 2018'!M175-AgeAdj!I$23)/AgeAdj!I$24,IF($C175="SF",('Proj 2018'!M175-AgeAdj!I$27)/AgeAdj!I$28,IF($C175="PF",('Proj 2018'!M175-AgeAdj!I$31)/AgeAdj!I$32,IF($C175="C",('Proj 2018'!M175-AgeAdj!I$35)/AgeAdj!I$36,"BAD")))))</f>
        <v>0.63624475754520204</v>
      </c>
      <c r="N175" s="10">
        <f>IF($C175="PG",('Proj 2018'!N175-AgeAdj!J$19)/AgeAdj!J$20,IF($C175="SG",('Proj 2018'!N175-AgeAdj!J$23)/AgeAdj!J$24,IF($C175="SF",('Proj 2018'!N175-AgeAdj!J$27)/AgeAdj!J$28,IF($C175="PF",('Proj 2018'!N175-AgeAdj!J$31)/AgeAdj!J$32,IF($C175="C",('Proj 2018'!N175-AgeAdj!J$35)/AgeAdj!J$36,"BAD")))))</f>
        <v>0.35906127351779371</v>
      </c>
      <c r="O175" s="10">
        <f>IF($C175="PG",('Proj 2018'!O175-AgeAdj!K$19)/AgeAdj!K$20,IF($C175="SG",('Proj 2018'!O175-AgeAdj!K$23)/AgeAdj!K$24,IF($C175="SF",('Proj 2018'!O175-AgeAdj!K$27)/AgeAdj!K$28,IF($C175="PF",('Proj 2018'!O175-AgeAdj!K$31)/AgeAdj!K$32,IF($C175="C",('Proj 2018'!O175-AgeAdj!K$35)/AgeAdj!K$36,"BAD")))))</f>
        <v>1.0720903714885011</v>
      </c>
      <c r="P175" s="10">
        <f>IF($C175="PG",('Proj 2018'!P175-AgeAdj!L$19)/AgeAdj!L$20,IF($C175="SG",('Proj 2018'!P175-AgeAdj!L$23)/AgeAdj!L$24,IF($C175="SF",('Proj 2018'!P175-AgeAdj!L$27)/AgeAdj!L$28,IF($C175="PF",('Proj 2018'!P175-AgeAdj!L$31)/AgeAdj!L$32,IF($C175="C",('Proj 2018'!P175-AgeAdj!L$35)/AgeAdj!L$36,"BAD")))))</f>
        <v>0.82270774187367435</v>
      </c>
      <c r="Q175" s="10">
        <f>-IF($C175="PG",('Proj 2018'!Q175-AgeAdj!M$19)/AgeAdj!M$20,IF($C175="SG",('Proj 2018'!Q175-AgeAdj!M$23)/AgeAdj!M$24,IF($C175="SF",('Proj 2018'!Q175-AgeAdj!M$27)/AgeAdj!M$28,IF($C175="PF",('Proj 2018'!Q175-AgeAdj!M$31)/AgeAdj!M$32,IF($C175="C",('Proj 2018'!Q175-AgeAdj!M$35)/AgeAdj!M$36,"BAD")))))</f>
        <v>0.37825809905856278</v>
      </c>
      <c r="R175" s="10">
        <f>IF($C175="PG",('Proj 2018'!R175-AgeAdj!N$19)/AgeAdj!N$20,IF($C175="SG",('Proj 2018'!R175-AgeAdj!N$23)/AgeAdj!N$24,IF($C175="SF",('Proj 2018'!R175-AgeAdj!N$27)/AgeAdj!N$28,IF($C175="PF",('Proj 2018'!R175-AgeAdj!N$31)/AgeAdj!N$32,IF($C175="C",('Proj 2018'!R175-AgeAdj!N$35)/AgeAdj!N$36,"BAD")))))</f>
        <v>0.14073175386405146</v>
      </c>
      <c r="S175" s="10">
        <f t="shared" si="6"/>
        <v>4.3633559063404279</v>
      </c>
      <c r="U175" s="10">
        <f>3*'Proj 2018'!$K175/(819)</f>
        <v>0.35555555555555557</v>
      </c>
      <c r="V175" s="10">
        <f t="shared" si="7"/>
        <v>0.33647183972135997</v>
      </c>
      <c r="W175" s="10">
        <f>(2*'Proj 36 2018'!G175)/24.9</f>
        <v>0.82730923694779124</v>
      </c>
      <c r="X175" s="10">
        <f t="shared" si="8"/>
        <v>0.71897879952198429</v>
      </c>
    </row>
    <row r="176" spans="1:24" x14ac:dyDescent="0.25">
      <c r="A176" s="14" t="s">
        <v>926</v>
      </c>
      <c r="B176" s="14" t="s">
        <v>297</v>
      </c>
      <c r="C176" s="14" t="s">
        <v>38</v>
      </c>
      <c r="D176" s="3">
        <f>VLOOKUP(B176, Table1[[Player]:['#NAME?]], 3, FALSE)+1</f>
        <v>24</v>
      </c>
      <c r="F176" s="10">
        <f>IF($C176="PG",('Proj 2018'!F176-AgeAdj!B$19)/AgeAdj!B$20,IF($C176="SG",('Proj 2018'!F176-AgeAdj!B$23)/AgeAdj!B$24,IF($C176="SF",('Proj 2018'!F176-AgeAdj!B$27)/AgeAdj!B$28,IF($C176="PF",('Proj 2018'!F176-AgeAdj!B$31)/AgeAdj!B$32,IF($C176="C",('Proj 2018'!F176-AgeAdj!B$35)/AgeAdj!B$36,"BAD")))))</f>
        <v>-0.1609219720497336</v>
      </c>
      <c r="G176" s="10">
        <f>IF($C176="PG",('Proj 2018'!G176-AgeAdj!C$19)/AgeAdj!C$20,IF($C176="SG",('Proj 2018'!G176-AgeAdj!C$23)/AgeAdj!C$24,IF($C176="SF",('Proj 2018'!G176-AgeAdj!C$27)/AgeAdj!C$28,IF($C176="PF",('Proj 2018'!G176-AgeAdj!C$31)/AgeAdj!C$32,IF($C176="C",('Proj 2018'!G176-AgeAdj!C$35)/AgeAdj!C$36,"BAD")))))</f>
        <v>-5.5127548208113636E-2</v>
      </c>
      <c r="H176" s="10">
        <f>IF($C176="PG",('Proj 2018'!H176-AgeAdj!D$19)/AgeAdj!D$20,IF($C176="SG",('Proj 2018'!H176-AgeAdj!D$23)/AgeAdj!D$24,IF($C176="SF",('Proj 2018'!H176-AgeAdj!D$27)/AgeAdj!D$28,IF($C176="PF",('Proj 2018'!H176-AgeAdj!D$31)/AgeAdj!D$32,IF($C176="C",('Proj 2018'!H176-AgeAdj!D$35)/AgeAdj!D$36,"BAD")))))</f>
        <v>-0.69600510315094077</v>
      </c>
      <c r="I176" s="10">
        <f>IF($C176="PG",('Proj 2018'!I176-AgeAdj!E$19)/AgeAdj!E$20,IF($C176="SG",('Proj 2018'!I176-AgeAdj!E$23)/AgeAdj!E$24,IF($C176="SF",('Proj 2018'!I176-AgeAdj!E$27)/AgeAdj!E$28,IF($C176="PF",('Proj 2018'!I176-AgeAdj!E$31)/AgeAdj!E$32,IF($C176="C",('Proj 2018'!I176-AgeAdj!E$35)/AgeAdj!E$36,"BAD")))))</f>
        <v>-0.43978462952469255</v>
      </c>
      <c r="J176" s="10">
        <f>IF($C176="PG",('Proj 2018'!J176-AgeAdj!F$19)/AgeAdj!F$20,IF($C176="SG",('Proj 2018'!J176-AgeAdj!F$23)/AgeAdj!F$24,IF($C176="SF",('Proj 2018'!J176-AgeAdj!F$27)/AgeAdj!F$28,IF($C176="PF",('Proj 2018'!J176-AgeAdj!F$31)/AgeAdj!F$32,IF($C176="C",('Proj 2018'!J176-AgeAdj!F$35)/AgeAdj!F$36,"BAD")))))</f>
        <v>0.37466371058041892</v>
      </c>
      <c r="K176" s="10">
        <f>IF($C176="PG",('Proj 2018'!K176-AgeAdj!G$19)/AgeAdj!G$20,IF($C176="SG",('Proj 2018'!K176-AgeAdj!G$23)/AgeAdj!G$24,IF($C176="SF",('Proj 2018'!K176-AgeAdj!G$27)/AgeAdj!G$28,IF($C176="PF",('Proj 2018'!K176-AgeAdj!G$31)/AgeAdj!G$32,IF($C176="C",('Proj 2018'!K176-AgeAdj!G$35)/AgeAdj!G$36,"BAD")))))</f>
        <v>0.31527169051956205</v>
      </c>
      <c r="L176" s="17">
        <f>IF($C176="PG",('Proj 2018'!L176-AgeAdj!H$19)/AgeAdj!H$20,IF($C176="SG",('Proj 2018'!L176-AgeAdj!H$23)/AgeAdj!H$24,IF($C176="SF",('Proj 2018'!L176-AgeAdj!H$27)/AgeAdj!H$28,IF($C176="PF",('Proj 2018'!L176-AgeAdj!H$31)/AgeAdj!H$32,IF($C176="C",('Proj 2018'!L176-AgeAdj!H$35)/AgeAdj!H$36,"BAD")))))</f>
        <v>0.33841601404180371</v>
      </c>
      <c r="M176" s="10">
        <f>IF($C176="PG",('Proj 2018'!M176-AgeAdj!I$19)/AgeAdj!I$20,IF($C176="SG",('Proj 2018'!M176-AgeAdj!I$23)/AgeAdj!I$24,IF($C176="SF",('Proj 2018'!M176-AgeAdj!I$27)/AgeAdj!I$28,IF($C176="PF",('Proj 2018'!M176-AgeAdj!I$31)/AgeAdj!I$32,IF($C176="C",('Proj 2018'!M176-AgeAdj!I$35)/AgeAdj!I$36,"BAD")))))</f>
        <v>0.34389342410787527</v>
      </c>
      <c r="N176" s="10">
        <f>IF($C176="PG",('Proj 2018'!N176-AgeAdj!J$19)/AgeAdj!J$20,IF($C176="SG",('Proj 2018'!N176-AgeAdj!J$23)/AgeAdj!J$24,IF($C176="SF",('Proj 2018'!N176-AgeAdj!J$27)/AgeAdj!J$28,IF($C176="PF",('Proj 2018'!N176-AgeAdj!J$31)/AgeAdj!J$32,IF($C176="C",('Proj 2018'!N176-AgeAdj!J$35)/AgeAdj!J$36,"BAD")))))</f>
        <v>-0.5632486697438972</v>
      </c>
      <c r="O176" s="10">
        <f>IF($C176="PG",('Proj 2018'!O176-AgeAdj!K$19)/AgeAdj!K$20,IF($C176="SG",('Proj 2018'!O176-AgeAdj!K$23)/AgeAdj!K$24,IF($C176="SF",('Proj 2018'!O176-AgeAdj!K$27)/AgeAdj!K$28,IF($C176="PF",('Proj 2018'!O176-AgeAdj!K$31)/AgeAdj!K$32,IF($C176="C",('Proj 2018'!O176-AgeAdj!K$35)/AgeAdj!K$36,"BAD")))))</f>
        <v>-5.5746659622009425E-3</v>
      </c>
      <c r="P176" s="10">
        <f>IF($C176="PG",('Proj 2018'!P176-AgeAdj!L$19)/AgeAdj!L$20,IF($C176="SG",('Proj 2018'!P176-AgeAdj!L$23)/AgeAdj!L$24,IF($C176="SF",('Proj 2018'!P176-AgeAdj!L$27)/AgeAdj!L$28,IF($C176="PF",('Proj 2018'!P176-AgeAdj!L$31)/AgeAdj!L$32,IF($C176="C",('Proj 2018'!P176-AgeAdj!L$35)/AgeAdj!L$36,"BAD")))))</f>
        <v>1.0705869280464488</v>
      </c>
      <c r="Q176" s="10">
        <f>-IF($C176="PG",('Proj 2018'!Q176-AgeAdj!M$19)/AgeAdj!M$20,IF($C176="SG",('Proj 2018'!Q176-AgeAdj!M$23)/AgeAdj!M$24,IF($C176="SF",('Proj 2018'!Q176-AgeAdj!M$27)/AgeAdj!M$28,IF($C176="PF",('Proj 2018'!Q176-AgeAdj!M$31)/AgeAdj!M$32,IF($C176="C",('Proj 2018'!Q176-AgeAdj!M$35)/AgeAdj!M$36,"BAD")))))</f>
        <v>-0.40187843193292272</v>
      </c>
      <c r="R176" s="10">
        <f>IF($C176="PG",('Proj 2018'!R176-AgeAdj!N$19)/AgeAdj!N$20,IF($C176="SG",('Proj 2018'!R176-AgeAdj!N$23)/AgeAdj!N$24,IF($C176="SF",('Proj 2018'!R176-AgeAdj!N$27)/AgeAdj!N$28,IF($C176="PF",('Proj 2018'!R176-AgeAdj!N$31)/AgeAdj!N$32,IF($C176="C",('Proj 2018'!R176-AgeAdj!N$35)/AgeAdj!N$36,"BAD")))))</f>
        <v>-7.9611946713598808E-2</v>
      </c>
      <c r="S176" s="10">
        <f t="shared" si="6"/>
        <v>-0.12434046512183236</v>
      </c>
      <c r="U176" s="10">
        <f>3*'Proj 2018'!$K176/(819)</f>
        <v>0.82735042735042741</v>
      </c>
      <c r="V176" s="10">
        <f t="shared" si="7"/>
        <v>0.27998863383971456</v>
      </c>
      <c r="W176" s="10">
        <f>(2*'Proj 36 2018'!G176)/24.9</f>
        <v>0.85943775100401609</v>
      </c>
      <c r="X176" s="10">
        <f t="shared" si="8"/>
        <v>-0.59817306053936281</v>
      </c>
    </row>
    <row r="177" spans="1:24" x14ac:dyDescent="0.25">
      <c r="A177" s="13" t="s">
        <v>965</v>
      </c>
      <c r="B177" s="13" t="s">
        <v>298</v>
      </c>
      <c r="C177" s="13" t="s">
        <v>52</v>
      </c>
      <c r="D177" s="3">
        <f>VLOOKUP(B177, Table1[[Player]:['#NAME?]], 3, FALSE)+1</f>
        <v>26</v>
      </c>
      <c r="F177" s="10">
        <f>IF($C177="PG",('Proj 2018'!F177-AgeAdj!B$19)/AgeAdj!B$20,IF($C177="SG",('Proj 2018'!F177-AgeAdj!B$23)/AgeAdj!B$24,IF($C177="SF",('Proj 2018'!F177-AgeAdj!B$27)/AgeAdj!B$28,IF($C177="PF",('Proj 2018'!F177-AgeAdj!B$31)/AgeAdj!B$32,IF($C177="C",('Proj 2018'!F177-AgeAdj!B$35)/AgeAdj!B$36,"BAD")))))</f>
        <v>1.7292985177513149</v>
      </c>
      <c r="G177" s="10">
        <f>IF($C177="PG",('Proj 2018'!G177-AgeAdj!C$19)/AgeAdj!C$20,IF($C177="SG",('Proj 2018'!G177-AgeAdj!C$23)/AgeAdj!C$24,IF($C177="SF",('Proj 2018'!G177-AgeAdj!C$27)/AgeAdj!C$28,IF($C177="PF",('Proj 2018'!G177-AgeAdj!C$31)/AgeAdj!C$32,IF($C177="C",('Proj 2018'!G177-AgeAdj!C$35)/AgeAdj!C$36,"BAD")))))</f>
        <v>1.610435176686305</v>
      </c>
      <c r="H177" s="10">
        <f>IF($C177="PG",('Proj 2018'!H177-AgeAdj!D$19)/AgeAdj!D$20,IF($C177="SG",('Proj 2018'!H177-AgeAdj!D$23)/AgeAdj!D$24,IF($C177="SF",('Proj 2018'!H177-AgeAdj!D$27)/AgeAdj!D$28,IF($C177="PF",('Proj 2018'!H177-AgeAdj!D$31)/AgeAdj!D$32,IF($C177="C",('Proj 2018'!H177-AgeAdj!D$35)/AgeAdj!D$36,"BAD")))))</f>
        <v>0.9415448411405507</v>
      </c>
      <c r="I177" s="10">
        <f>IF($C177="PG",('Proj 2018'!I177-AgeAdj!E$19)/AgeAdj!E$20,IF($C177="SG",('Proj 2018'!I177-AgeAdj!E$23)/AgeAdj!E$24,IF($C177="SF",('Proj 2018'!I177-AgeAdj!E$27)/AgeAdj!E$28,IF($C177="PF",('Proj 2018'!I177-AgeAdj!E$31)/AgeAdj!E$32,IF($C177="C",('Proj 2018'!I177-AgeAdj!E$35)/AgeAdj!E$36,"BAD")))))</f>
        <v>1.0885789596038831</v>
      </c>
      <c r="J177" s="10">
        <f>IF($C177="PG",('Proj 2018'!J177-AgeAdj!F$19)/AgeAdj!F$20,IF($C177="SG",('Proj 2018'!J177-AgeAdj!F$23)/AgeAdj!F$24,IF($C177="SF",('Proj 2018'!J177-AgeAdj!F$27)/AgeAdj!F$28,IF($C177="PF",('Proj 2018'!J177-AgeAdj!F$31)/AgeAdj!F$32,IF($C177="C",('Proj 2018'!J177-AgeAdj!F$35)/AgeAdj!F$36,"BAD")))))</f>
        <v>2.2343153837528975</v>
      </c>
      <c r="K177" s="10">
        <f>IF($C177="PG",('Proj 2018'!K177-AgeAdj!G$19)/AgeAdj!G$20,IF($C177="SG",('Proj 2018'!K177-AgeAdj!G$23)/AgeAdj!G$24,IF($C177="SF",('Proj 2018'!K177-AgeAdj!G$27)/AgeAdj!G$28,IF($C177="PF",('Proj 2018'!K177-AgeAdj!G$31)/AgeAdj!G$32,IF($C177="C",('Proj 2018'!K177-AgeAdj!G$35)/AgeAdj!G$36,"BAD")))))</f>
        <v>2.0397108964456998</v>
      </c>
      <c r="L177" s="17">
        <f>IF($C177="PG",('Proj 2018'!L177-AgeAdj!H$19)/AgeAdj!H$20,IF($C177="SG",('Proj 2018'!L177-AgeAdj!H$23)/AgeAdj!H$24,IF($C177="SF",('Proj 2018'!L177-AgeAdj!H$27)/AgeAdj!H$28,IF($C177="PF",('Proj 2018'!L177-AgeAdj!H$31)/AgeAdj!H$32,IF($C177="C",('Proj 2018'!L177-AgeAdj!H$35)/AgeAdj!H$36,"BAD")))))</f>
        <v>1.3079099229227718</v>
      </c>
      <c r="M177" s="10">
        <f>IF($C177="PG",('Proj 2018'!M177-AgeAdj!I$19)/AgeAdj!I$20,IF($C177="SG",('Proj 2018'!M177-AgeAdj!I$23)/AgeAdj!I$24,IF($C177="SF",('Proj 2018'!M177-AgeAdj!I$27)/AgeAdj!I$28,IF($C177="PF",('Proj 2018'!M177-AgeAdj!I$31)/AgeAdj!I$32,IF($C177="C",('Proj 2018'!M177-AgeAdj!I$35)/AgeAdj!I$36,"BAD")))))</f>
        <v>0.62667231352006969</v>
      </c>
      <c r="N177" s="10">
        <f>IF($C177="PG",('Proj 2018'!N177-AgeAdj!J$19)/AgeAdj!J$20,IF($C177="SG",('Proj 2018'!N177-AgeAdj!J$23)/AgeAdj!J$24,IF($C177="SF",('Proj 2018'!N177-AgeAdj!J$27)/AgeAdj!J$28,IF($C177="PF",('Proj 2018'!N177-AgeAdj!J$31)/AgeAdj!J$32,IF($C177="C",('Proj 2018'!N177-AgeAdj!J$35)/AgeAdj!J$36,"BAD")))))</f>
        <v>0.89973024710559524</v>
      </c>
      <c r="O177" s="10">
        <f>IF($C177="PG",('Proj 2018'!O177-AgeAdj!K$19)/AgeAdj!K$20,IF($C177="SG",('Proj 2018'!O177-AgeAdj!K$23)/AgeAdj!K$24,IF($C177="SF",('Proj 2018'!O177-AgeAdj!K$27)/AgeAdj!K$28,IF($C177="PF",('Proj 2018'!O177-AgeAdj!K$31)/AgeAdj!K$32,IF($C177="C",('Proj 2018'!O177-AgeAdj!K$35)/AgeAdj!K$36,"BAD")))))</f>
        <v>1.4964952970089012</v>
      </c>
      <c r="P177" s="10">
        <f>IF($C177="PG",('Proj 2018'!P177-AgeAdj!L$19)/AgeAdj!L$20,IF($C177="SG",('Proj 2018'!P177-AgeAdj!L$23)/AgeAdj!L$24,IF($C177="SF",('Proj 2018'!P177-AgeAdj!L$27)/AgeAdj!L$28,IF($C177="PF",('Proj 2018'!P177-AgeAdj!L$31)/AgeAdj!L$32,IF($C177="C",('Proj 2018'!P177-AgeAdj!L$35)/AgeAdj!L$36,"BAD")))))</f>
        <v>0.69237623559643313</v>
      </c>
      <c r="Q177" s="10">
        <f>-IF($C177="PG",('Proj 2018'!Q177-AgeAdj!M$19)/AgeAdj!M$20,IF($C177="SG",('Proj 2018'!Q177-AgeAdj!M$23)/AgeAdj!M$24,IF($C177="SF",('Proj 2018'!Q177-AgeAdj!M$27)/AgeAdj!M$28,IF($C177="PF",('Proj 2018'!Q177-AgeAdj!M$31)/AgeAdj!M$32,IF($C177="C",('Proj 2018'!Q177-AgeAdj!M$35)/AgeAdj!M$36,"BAD")))))</f>
        <v>-0.87352734901222706</v>
      </c>
      <c r="R177" s="10">
        <f>IF($C177="PG",('Proj 2018'!R177-AgeAdj!N$19)/AgeAdj!N$20,IF($C177="SG",('Proj 2018'!R177-AgeAdj!N$23)/AgeAdj!N$24,IF($C177="SF",('Proj 2018'!R177-AgeAdj!N$27)/AgeAdj!N$28,IF($C177="PF",('Proj 2018'!R177-AgeAdj!N$31)/AgeAdj!N$32,IF($C177="C",('Proj 2018'!R177-AgeAdj!N$35)/AgeAdj!N$36,"BAD")))))</f>
        <v>1.8975384999999796</v>
      </c>
      <c r="S177" s="10">
        <f t="shared" si="6"/>
        <v>8.7776646224202981</v>
      </c>
      <c r="U177" s="10">
        <f>3*'Proj 2018'!$K177/(819)</f>
        <v>1.7523809523809522</v>
      </c>
      <c r="V177" s="10">
        <f t="shared" si="7"/>
        <v>2.2919564363599045</v>
      </c>
      <c r="W177" s="10">
        <f>(2*'Proj 36 2018'!G177)/24.9</f>
        <v>1.5341365461847392</v>
      </c>
      <c r="X177" s="10">
        <f t="shared" si="8"/>
        <v>1.4444583506654234</v>
      </c>
    </row>
    <row r="178" spans="1:24" x14ac:dyDescent="0.25">
      <c r="A178" s="14" t="s">
        <v>943</v>
      </c>
      <c r="B178" s="14" t="s">
        <v>299</v>
      </c>
      <c r="C178" s="14" t="s">
        <v>27</v>
      </c>
      <c r="D178" s="3">
        <f>VLOOKUP(B178, Table1[[Player]:['#NAME?]], 3, FALSE)+1</f>
        <v>25</v>
      </c>
      <c r="F178" s="10">
        <f>IF($C178="PG",('Proj 2018'!F178-AgeAdj!B$19)/AgeAdj!B$20,IF($C178="SG",('Proj 2018'!F178-AgeAdj!B$23)/AgeAdj!B$24,IF($C178="SF",('Proj 2018'!F178-AgeAdj!B$27)/AgeAdj!B$28,IF($C178="PF",('Proj 2018'!F178-AgeAdj!B$31)/AgeAdj!B$32,IF($C178="C",('Proj 2018'!F178-AgeAdj!B$35)/AgeAdj!B$36,"BAD")))))</f>
        <v>-1.0028941063733807</v>
      </c>
      <c r="G178" s="10">
        <f>IF($C178="PG",('Proj 2018'!G178-AgeAdj!C$19)/AgeAdj!C$20,IF($C178="SG",('Proj 2018'!G178-AgeAdj!C$23)/AgeAdj!C$24,IF($C178="SF",('Proj 2018'!G178-AgeAdj!C$27)/AgeAdj!C$28,IF($C178="PF",('Proj 2018'!G178-AgeAdj!C$31)/AgeAdj!C$32,IF($C178="C",('Proj 2018'!G178-AgeAdj!C$35)/AgeAdj!C$36,"BAD")))))</f>
        <v>-0.86788888318461188</v>
      </c>
      <c r="H178" s="10">
        <f>IF($C178="PG",('Proj 2018'!H178-AgeAdj!D$19)/AgeAdj!D$20,IF($C178="SG",('Proj 2018'!H178-AgeAdj!D$23)/AgeAdj!D$24,IF($C178="SF",('Proj 2018'!H178-AgeAdj!D$27)/AgeAdj!D$28,IF($C178="PF",('Proj 2018'!H178-AgeAdj!D$31)/AgeAdj!D$32,IF($C178="C",('Proj 2018'!H178-AgeAdj!D$35)/AgeAdj!D$36,"BAD")))))</f>
        <v>-1.3811214791224447</v>
      </c>
      <c r="I178" s="10">
        <f>IF($C178="PG",('Proj 2018'!I178-AgeAdj!E$19)/AgeAdj!E$20,IF($C178="SG",('Proj 2018'!I178-AgeAdj!E$23)/AgeAdj!E$24,IF($C178="SF",('Proj 2018'!I178-AgeAdj!E$27)/AgeAdj!E$28,IF($C178="PF",('Proj 2018'!I178-AgeAdj!E$31)/AgeAdj!E$32,IF($C178="C",('Proj 2018'!I178-AgeAdj!E$35)/AgeAdj!E$36,"BAD")))))</f>
        <v>1.2250995162681501E-3</v>
      </c>
      <c r="J178" s="10">
        <f>IF($C178="PG",('Proj 2018'!J178-AgeAdj!F$19)/AgeAdj!F$20,IF($C178="SG",('Proj 2018'!J178-AgeAdj!F$23)/AgeAdj!F$24,IF($C178="SF",('Proj 2018'!J178-AgeAdj!F$27)/AgeAdj!F$28,IF($C178="PF",('Proj 2018'!J178-AgeAdj!F$31)/AgeAdj!F$32,IF($C178="C",('Proj 2018'!J178-AgeAdj!F$35)/AgeAdj!F$36,"BAD")))))</f>
        <v>-0.96835124645747928</v>
      </c>
      <c r="K178" s="10">
        <f>IF($C178="PG",('Proj 2018'!K178-AgeAdj!G$19)/AgeAdj!G$20,IF($C178="SG",('Proj 2018'!K178-AgeAdj!G$23)/AgeAdj!G$24,IF($C178="SF",('Proj 2018'!K178-AgeAdj!G$27)/AgeAdj!G$28,IF($C178="PF",('Proj 2018'!K178-AgeAdj!G$31)/AgeAdj!G$32,IF($C178="C",('Proj 2018'!K178-AgeAdj!G$35)/AgeAdj!G$36,"BAD")))))</f>
        <v>-1.052705061403993</v>
      </c>
      <c r="L178" s="17">
        <f>IF($C178="PG",('Proj 2018'!L178-AgeAdj!H$19)/AgeAdj!H$20,IF($C178="SG",('Proj 2018'!L178-AgeAdj!H$23)/AgeAdj!H$24,IF($C178="SF",('Proj 2018'!L178-AgeAdj!H$27)/AgeAdj!H$28,IF($C178="PF",('Proj 2018'!L178-AgeAdj!H$31)/AgeAdj!H$32,IF($C178="C",('Proj 2018'!L178-AgeAdj!H$35)/AgeAdj!H$36,"BAD")))))</f>
        <v>1.350412040131888</v>
      </c>
      <c r="M178" s="10">
        <f>IF($C178="PG",('Proj 2018'!M178-AgeAdj!I$19)/AgeAdj!I$20,IF($C178="SG",('Proj 2018'!M178-AgeAdj!I$23)/AgeAdj!I$24,IF($C178="SF",('Proj 2018'!M178-AgeAdj!I$27)/AgeAdj!I$28,IF($C178="PF",('Proj 2018'!M178-AgeAdj!I$31)/AgeAdj!I$32,IF($C178="C",('Proj 2018'!M178-AgeAdj!I$35)/AgeAdj!I$36,"BAD")))))</f>
        <v>-1.015676173173814</v>
      </c>
      <c r="N178" s="10">
        <f>IF($C178="PG",('Proj 2018'!N178-AgeAdj!J$19)/AgeAdj!J$20,IF($C178="SG",('Proj 2018'!N178-AgeAdj!J$23)/AgeAdj!J$24,IF($C178="SF",('Proj 2018'!N178-AgeAdj!J$27)/AgeAdj!J$28,IF($C178="PF",('Proj 2018'!N178-AgeAdj!J$31)/AgeAdj!J$32,IF($C178="C",('Proj 2018'!N178-AgeAdj!J$35)/AgeAdj!J$36,"BAD")))))</f>
        <v>-0.52951846223306265</v>
      </c>
      <c r="O178" s="10">
        <f>IF($C178="PG",('Proj 2018'!O178-AgeAdj!K$19)/AgeAdj!K$20,IF($C178="SG",('Proj 2018'!O178-AgeAdj!K$23)/AgeAdj!K$24,IF($C178="SF",('Proj 2018'!O178-AgeAdj!K$27)/AgeAdj!K$28,IF($C178="PF",('Proj 2018'!O178-AgeAdj!K$31)/AgeAdj!K$32,IF($C178="C",('Proj 2018'!O178-AgeAdj!K$35)/AgeAdj!K$36,"BAD")))))</f>
        <v>-1.2528272378684533</v>
      </c>
      <c r="P178" s="10">
        <f>IF($C178="PG",('Proj 2018'!P178-AgeAdj!L$19)/AgeAdj!L$20,IF($C178="SG",('Proj 2018'!P178-AgeAdj!L$23)/AgeAdj!L$24,IF($C178="SF",('Proj 2018'!P178-AgeAdj!L$27)/AgeAdj!L$28,IF($C178="PF",('Proj 2018'!P178-AgeAdj!L$31)/AgeAdj!L$32,IF($C178="C",('Proj 2018'!P178-AgeAdj!L$35)/AgeAdj!L$36,"BAD")))))</f>
        <v>-0.56244369222570856</v>
      </c>
      <c r="Q178" s="10">
        <f>-IF($C178="PG",('Proj 2018'!Q178-AgeAdj!M$19)/AgeAdj!M$20,IF($C178="SG",('Proj 2018'!Q178-AgeAdj!M$23)/AgeAdj!M$24,IF($C178="SF",('Proj 2018'!Q178-AgeAdj!M$27)/AgeAdj!M$28,IF($C178="PF",('Proj 2018'!Q178-AgeAdj!M$31)/AgeAdj!M$32,IF($C178="C",('Proj 2018'!Q178-AgeAdj!M$35)/AgeAdj!M$36,"BAD")))))</f>
        <v>1.149183013835904</v>
      </c>
      <c r="R178" s="10">
        <f>IF($C178="PG",('Proj 2018'!R178-AgeAdj!N$19)/AgeAdj!N$20,IF($C178="SG",('Proj 2018'!R178-AgeAdj!N$23)/AgeAdj!N$24,IF($C178="SF",('Proj 2018'!R178-AgeAdj!N$27)/AgeAdj!N$28,IF($C178="PF",('Proj 2018'!R178-AgeAdj!N$31)/AgeAdj!N$32,IF($C178="C",('Proj 2018'!R178-AgeAdj!N$35)/AgeAdj!N$36,"BAD")))))</f>
        <v>-0.96367427034800757</v>
      </c>
      <c r="S178" s="10">
        <f t="shared" si="6"/>
        <v>-4.1493834142864543</v>
      </c>
      <c r="U178" s="10">
        <f>3*'Proj 2018'!$K178/(819)</f>
        <v>0.11282051282051281</v>
      </c>
      <c r="V178" s="10">
        <f t="shared" si="7"/>
        <v>0.15235417888667452</v>
      </c>
      <c r="W178" s="10">
        <f>(2*'Proj 36 2018'!G178)/24.9</f>
        <v>0.89156626506024095</v>
      </c>
      <c r="X178" s="10">
        <f t="shared" si="8"/>
        <v>-1.2313613187356736</v>
      </c>
    </row>
    <row r="179" spans="1:24" x14ac:dyDescent="0.25">
      <c r="A179" s="13" t="s">
        <v>709</v>
      </c>
      <c r="B179" s="13" t="s">
        <v>300</v>
      </c>
      <c r="C179" s="13" t="s">
        <v>27</v>
      </c>
      <c r="D179" s="3">
        <f>VLOOKUP(B179, Table1[[Player]:['#NAME?]], 3, FALSE)+1</f>
        <v>28</v>
      </c>
      <c r="F179" s="10">
        <f>IF($C179="PG",('Proj 2018'!F179-AgeAdj!B$19)/AgeAdj!B$20,IF($C179="SG",('Proj 2018'!F179-AgeAdj!B$23)/AgeAdj!B$24,IF($C179="SF",('Proj 2018'!F179-AgeAdj!B$27)/AgeAdj!B$28,IF($C179="PF",('Proj 2018'!F179-AgeAdj!B$31)/AgeAdj!B$32,IF($C179="C",('Proj 2018'!F179-AgeAdj!B$35)/AgeAdj!B$36,"BAD")))))</f>
        <v>0.32681968283444451</v>
      </c>
      <c r="G179" s="10">
        <f>IF($C179="PG",('Proj 2018'!G179-AgeAdj!C$19)/AgeAdj!C$20,IF($C179="SG",('Proj 2018'!G179-AgeAdj!C$23)/AgeAdj!C$24,IF($C179="SF",('Proj 2018'!G179-AgeAdj!C$27)/AgeAdj!C$28,IF($C179="PF",('Proj 2018'!G179-AgeAdj!C$31)/AgeAdj!C$32,IF($C179="C",('Proj 2018'!G179-AgeAdj!C$35)/AgeAdj!C$36,"BAD")))))</f>
        <v>0.2748761289299097</v>
      </c>
      <c r="H179" s="10">
        <f>IF($C179="PG",('Proj 2018'!H179-AgeAdj!D$19)/AgeAdj!D$20,IF($C179="SG",('Proj 2018'!H179-AgeAdj!D$23)/AgeAdj!D$24,IF($C179="SF",('Proj 2018'!H179-AgeAdj!D$27)/AgeAdj!D$28,IF($C179="PF",('Proj 2018'!H179-AgeAdj!D$31)/AgeAdj!D$32,IF($C179="C",('Proj 2018'!H179-AgeAdj!D$35)/AgeAdj!D$36,"BAD")))))</f>
        <v>0.41001512252833944</v>
      </c>
      <c r="I179" s="10">
        <f>IF($C179="PG",('Proj 2018'!I179-AgeAdj!E$19)/AgeAdj!E$20,IF($C179="SG",('Proj 2018'!I179-AgeAdj!E$23)/AgeAdj!E$24,IF($C179="SF",('Proj 2018'!I179-AgeAdj!E$27)/AgeAdj!E$28,IF($C179="PF",('Proj 2018'!I179-AgeAdj!E$31)/AgeAdj!E$32,IF($C179="C",('Proj 2018'!I179-AgeAdj!E$35)/AgeAdj!E$36,"BAD")))))</f>
        <v>-0.1756182785539171</v>
      </c>
      <c r="J179" s="10">
        <f>IF($C179="PG",('Proj 2018'!J179-AgeAdj!F$19)/AgeAdj!F$20,IF($C179="SG",('Proj 2018'!J179-AgeAdj!F$23)/AgeAdj!F$24,IF($C179="SF",('Proj 2018'!J179-AgeAdj!F$27)/AgeAdj!F$28,IF($C179="PF",('Proj 2018'!J179-AgeAdj!F$31)/AgeAdj!F$32,IF($C179="C",('Proj 2018'!J179-AgeAdj!F$35)/AgeAdj!F$36,"BAD")))))</f>
        <v>-0.10221433302739404</v>
      </c>
      <c r="K179" s="10">
        <f>IF($C179="PG",('Proj 2018'!K179-AgeAdj!G$19)/AgeAdj!G$20,IF($C179="SG",('Proj 2018'!K179-AgeAdj!G$23)/AgeAdj!G$24,IF($C179="SF",('Proj 2018'!K179-AgeAdj!G$27)/AgeAdj!G$28,IF($C179="PF",('Proj 2018'!K179-AgeAdj!G$31)/AgeAdj!G$32,IF($C179="C",('Proj 2018'!K179-AgeAdj!G$35)/AgeAdj!G$36,"BAD")))))</f>
        <v>-0.25466724675477731</v>
      </c>
      <c r="L179" s="17">
        <f>IF($C179="PG",('Proj 2018'!L179-AgeAdj!H$19)/AgeAdj!H$20,IF($C179="SG",('Proj 2018'!L179-AgeAdj!H$23)/AgeAdj!H$24,IF($C179="SF",('Proj 2018'!L179-AgeAdj!H$27)/AgeAdj!H$28,IF($C179="PF",('Proj 2018'!L179-AgeAdj!H$31)/AgeAdj!H$32,IF($C179="C",('Proj 2018'!L179-AgeAdj!H$35)/AgeAdj!H$36,"BAD")))))</f>
        <v>1.2681347935687046</v>
      </c>
      <c r="M179" s="10">
        <f>IF($C179="PG",('Proj 2018'!M179-AgeAdj!I$19)/AgeAdj!I$20,IF($C179="SG",('Proj 2018'!M179-AgeAdj!I$23)/AgeAdj!I$24,IF($C179="SF",('Proj 2018'!M179-AgeAdj!I$27)/AgeAdj!I$28,IF($C179="PF",('Proj 2018'!M179-AgeAdj!I$31)/AgeAdj!I$32,IF($C179="C",('Proj 2018'!M179-AgeAdj!I$35)/AgeAdj!I$36,"BAD")))))</f>
        <v>0.22100934882531309</v>
      </c>
      <c r="N179" s="10">
        <f>IF($C179="PG",('Proj 2018'!N179-AgeAdj!J$19)/AgeAdj!J$20,IF($C179="SG",('Proj 2018'!N179-AgeAdj!J$23)/AgeAdj!J$24,IF($C179="SF",('Proj 2018'!N179-AgeAdj!J$27)/AgeAdj!J$28,IF($C179="PF",('Proj 2018'!N179-AgeAdj!J$31)/AgeAdj!J$32,IF($C179="C",('Proj 2018'!N179-AgeAdj!J$35)/AgeAdj!J$36,"BAD")))))</f>
        <v>0.13074658728410016</v>
      </c>
      <c r="O179" s="10">
        <f>IF($C179="PG",('Proj 2018'!O179-AgeAdj!K$19)/AgeAdj!K$20,IF($C179="SG",('Proj 2018'!O179-AgeAdj!K$23)/AgeAdj!K$24,IF($C179="SF",('Proj 2018'!O179-AgeAdj!K$27)/AgeAdj!K$28,IF($C179="PF",('Proj 2018'!O179-AgeAdj!K$31)/AgeAdj!K$32,IF($C179="C",('Proj 2018'!O179-AgeAdj!K$35)/AgeAdj!K$36,"BAD")))))</f>
        <v>-0.45559776410681252</v>
      </c>
      <c r="P179" s="10">
        <f>IF($C179="PG",('Proj 2018'!P179-AgeAdj!L$19)/AgeAdj!L$20,IF($C179="SG",('Proj 2018'!P179-AgeAdj!L$23)/AgeAdj!L$24,IF($C179="SF",('Proj 2018'!P179-AgeAdj!L$27)/AgeAdj!L$28,IF($C179="PF",('Proj 2018'!P179-AgeAdj!L$31)/AgeAdj!L$32,IF($C179="C",('Proj 2018'!P179-AgeAdj!L$35)/AgeAdj!L$36,"BAD")))))</f>
        <v>-0.35928049191651029</v>
      </c>
      <c r="Q179" s="10">
        <f>-IF($C179="PG",('Proj 2018'!Q179-AgeAdj!M$19)/AgeAdj!M$20,IF($C179="SG",('Proj 2018'!Q179-AgeAdj!M$23)/AgeAdj!M$24,IF($C179="SF",('Proj 2018'!Q179-AgeAdj!M$27)/AgeAdj!M$28,IF($C179="PF",('Proj 2018'!Q179-AgeAdj!M$31)/AgeAdj!M$32,IF($C179="C",('Proj 2018'!Q179-AgeAdj!M$35)/AgeAdj!M$36,"BAD")))))</f>
        <v>0.31034657166256058</v>
      </c>
      <c r="R179" s="10">
        <f>IF($C179="PG",('Proj 2018'!R179-AgeAdj!N$19)/AgeAdj!N$20,IF($C179="SG",('Proj 2018'!R179-AgeAdj!N$23)/AgeAdj!N$24,IF($C179="SF",('Proj 2018'!R179-AgeAdj!N$27)/AgeAdj!N$28,IF($C179="PF",('Proj 2018'!R179-AgeAdj!N$31)/AgeAdj!N$32,IF($C179="C",('Proj 2018'!R179-AgeAdj!N$35)/AgeAdj!N$36,"BAD")))))</f>
        <v>0.22084798196287955</v>
      </c>
      <c r="S179" s="10">
        <f t="shared" si="6"/>
        <v>0.7416333542937017</v>
      </c>
      <c r="U179" s="10">
        <f>3*'Proj 2018'!$K179/(819)</f>
        <v>0.41132478632478631</v>
      </c>
      <c r="V179" s="10">
        <f t="shared" si="7"/>
        <v>0.52161527299567445</v>
      </c>
      <c r="W179" s="10">
        <f>(2*'Proj 36 2018'!G179)/24.9</f>
        <v>0.96385542168674709</v>
      </c>
      <c r="X179" s="10">
        <f t="shared" si="8"/>
        <v>0.39519529882249588</v>
      </c>
    </row>
    <row r="180" spans="1:24" x14ac:dyDescent="0.25">
      <c r="A180" s="14" t="s">
        <v>609</v>
      </c>
      <c r="B180" s="14" t="s">
        <v>301</v>
      </c>
      <c r="C180" s="14" t="s">
        <v>52</v>
      </c>
      <c r="D180" s="3">
        <f>VLOOKUP(B180, Table1[[Player]:['#NAME?]], 3, FALSE)+1</f>
        <v>23</v>
      </c>
      <c r="F180" s="10">
        <f>IF($C180="PG",('Proj 2018'!F180-AgeAdj!B$19)/AgeAdj!B$20,IF($C180="SG",('Proj 2018'!F180-AgeAdj!B$23)/AgeAdj!B$24,IF($C180="SF",('Proj 2018'!F180-AgeAdj!B$27)/AgeAdj!B$28,IF($C180="PF",('Proj 2018'!F180-AgeAdj!B$31)/AgeAdj!B$32,IF($C180="C",('Proj 2018'!F180-AgeAdj!B$35)/AgeAdj!B$36,"BAD")))))</f>
        <v>-0.20200588313680826</v>
      </c>
      <c r="G180" s="10">
        <f>IF($C180="PG",('Proj 2018'!G180-AgeAdj!C$19)/AgeAdj!C$20,IF($C180="SG",('Proj 2018'!G180-AgeAdj!C$23)/AgeAdj!C$24,IF($C180="SF",('Proj 2018'!G180-AgeAdj!C$27)/AgeAdj!C$28,IF($C180="PF",('Proj 2018'!G180-AgeAdj!C$31)/AgeAdj!C$32,IF($C180="C",('Proj 2018'!G180-AgeAdj!C$35)/AgeAdj!C$36,"BAD")))))</f>
        <v>-0.22454321452974879</v>
      </c>
      <c r="H180" s="10">
        <f>IF($C180="PG",('Proj 2018'!H180-AgeAdj!D$19)/AgeAdj!D$20,IF($C180="SG",('Proj 2018'!H180-AgeAdj!D$23)/AgeAdj!D$24,IF($C180="SF",('Proj 2018'!H180-AgeAdj!D$27)/AgeAdj!D$28,IF($C180="PF",('Proj 2018'!H180-AgeAdj!D$31)/AgeAdj!D$32,IF($C180="C",('Proj 2018'!H180-AgeAdj!D$35)/AgeAdj!D$36,"BAD")))))</f>
        <v>0.20873111770751807</v>
      </c>
      <c r="I180" s="10">
        <f>IF($C180="PG",('Proj 2018'!I180-AgeAdj!E$19)/AgeAdj!E$20,IF($C180="SG",('Proj 2018'!I180-AgeAdj!E$23)/AgeAdj!E$24,IF($C180="SF",('Proj 2018'!I180-AgeAdj!E$27)/AgeAdj!E$28,IF($C180="PF",('Proj 2018'!I180-AgeAdj!E$31)/AgeAdj!E$32,IF($C180="C",('Proj 2018'!I180-AgeAdj!E$35)/AgeAdj!E$36,"BAD")))))</f>
        <v>0.12357204956264665</v>
      </c>
      <c r="J180" s="10">
        <f>IF($C180="PG",('Proj 2018'!J180-AgeAdj!F$19)/AgeAdj!F$20,IF($C180="SG",('Proj 2018'!J180-AgeAdj!F$23)/AgeAdj!F$24,IF($C180="SF",('Proj 2018'!J180-AgeAdj!F$27)/AgeAdj!F$28,IF($C180="PF",('Proj 2018'!J180-AgeAdj!F$31)/AgeAdj!F$32,IF($C180="C",('Proj 2018'!J180-AgeAdj!F$35)/AgeAdj!F$36,"BAD")))))</f>
        <v>-0.33077945625964966</v>
      </c>
      <c r="K180" s="10">
        <f>IF($C180="PG",('Proj 2018'!K180-AgeAdj!G$19)/AgeAdj!G$20,IF($C180="SG",('Proj 2018'!K180-AgeAdj!G$23)/AgeAdj!G$24,IF($C180="SF",('Proj 2018'!K180-AgeAdj!G$27)/AgeAdj!G$28,IF($C180="PF",('Proj 2018'!K180-AgeAdj!G$31)/AgeAdj!G$32,IF($C180="C",('Proj 2018'!K180-AgeAdj!G$35)/AgeAdj!G$36,"BAD")))))</f>
        <v>-0.2644638060534234</v>
      </c>
      <c r="L180" s="17">
        <f>IF($C180="PG",('Proj 2018'!L180-AgeAdj!H$19)/AgeAdj!H$20,IF($C180="SG",('Proj 2018'!L180-AgeAdj!H$23)/AgeAdj!H$24,IF($C180="SF",('Proj 2018'!L180-AgeAdj!H$27)/AgeAdj!H$28,IF($C180="PF",('Proj 2018'!L180-AgeAdj!H$31)/AgeAdj!H$32,IF($C180="C",('Proj 2018'!L180-AgeAdj!H$35)/AgeAdj!H$36,"BAD")))))</f>
        <v>-0.40156138515776507</v>
      </c>
      <c r="M180" s="10">
        <f>IF($C180="PG",('Proj 2018'!M180-AgeAdj!I$19)/AgeAdj!I$20,IF($C180="SG",('Proj 2018'!M180-AgeAdj!I$23)/AgeAdj!I$24,IF($C180="SF",('Proj 2018'!M180-AgeAdj!I$27)/AgeAdj!I$28,IF($C180="PF",('Proj 2018'!M180-AgeAdj!I$31)/AgeAdj!I$32,IF($C180="C",('Proj 2018'!M180-AgeAdj!I$35)/AgeAdj!I$36,"BAD")))))</f>
        <v>-0.21851705042134659</v>
      </c>
      <c r="N180" s="10">
        <f>IF($C180="PG",('Proj 2018'!N180-AgeAdj!J$19)/AgeAdj!J$20,IF($C180="SG",('Proj 2018'!N180-AgeAdj!J$23)/AgeAdj!J$24,IF($C180="SF",('Proj 2018'!N180-AgeAdj!J$27)/AgeAdj!J$28,IF($C180="PF",('Proj 2018'!N180-AgeAdj!J$31)/AgeAdj!J$32,IF($C180="C",('Proj 2018'!N180-AgeAdj!J$35)/AgeAdj!J$36,"BAD")))))</f>
        <v>0.18033941792219119</v>
      </c>
      <c r="O180" s="10">
        <f>IF($C180="PG",('Proj 2018'!O180-AgeAdj!K$19)/AgeAdj!K$20,IF($C180="SG",('Proj 2018'!O180-AgeAdj!K$23)/AgeAdj!K$24,IF($C180="SF",('Proj 2018'!O180-AgeAdj!K$27)/AgeAdj!K$28,IF($C180="PF",('Proj 2018'!O180-AgeAdj!K$31)/AgeAdj!K$32,IF($C180="C",('Proj 2018'!O180-AgeAdj!K$35)/AgeAdj!K$36,"BAD")))))</f>
        <v>0.11265961634164022</v>
      </c>
      <c r="P180" s="10">
        <f>IF($C180="PG",('Proj 2018'!P180-AgeAdj!L$19)/AgeAdj!L$20,IF($C180="SG",('Proj 2018'!P180-AgeAdj!L$23)/AgeAdj!L$24,IF($C180="SF",('Proj 2018'!P180-AgeAdj!L$27)/AgeAdj!L$28,IF($C180="PF",('Proj 2018'!P180-AgeAdj!L$31)/AgeAdj!L$32,IF($C180="C",('Proj 2018'!P180-AgeAdj!L$35)/AgeAdj!L$36,"BAD")))))</f>
        <v>-0.83332592473727596</v>
      </c>
      <c r="Q180" s="10">
        <f>-IF($C180="PG",('Proj 2018'!Q180-AgeAdj!M$19)/AgeAdj!M$20,IF($C180="SG",('Proj 2018'!Q180-AgeAdj!M$23)/AgeAdj!M$24,IF($C180="SF",('Proj 2018'!Q180-AgeAdj!M$27)/AgeAdj!M$28,IF($C180="PF",('Proj 2018'!Q180-AgeAdj!M$31)/AgeAdj!M$32,IF($C180="C",('Proj 2018'!Q180-AgeAdj!M$35)/AgeAdj!M$36,"BAD")))))</f>
        <v>4.9615214289641892E-2</v>
      </c>
      <c r="R180" s="10">
        <f>IF($C180="PG",('Proj 2018'!R180-AgeAdj!N$19)/AgeAdj!N$20,IF($C180="SG",('Proj 2018'!R180-AgeAdj!N$23)/AgeAdj!N$24,IF($C180="SF",('Proj 2018'!R180-AgeAdj!N$27)/AgeAdj!N$28,IF($C180="PF",('Proj 2018'!R180-AgeAdj!N$31)/AgeAdj!N$32,IF($C180="C",('Proj 2018'!R180-AgeAdj!N$35)/AgeAdj!N$36,"BAD")))))</f>
        <v>-0.21468114441437328</v>
      </c>
      <c r="S180" s="10">
        <f t="shared" si="6"/>
        <v>-1.1412564654735855</v>
      </c>
      <c r="U180" s="10">
        <f>3*'Proj 2018'!$K180/(819)</f>
        <v>0.47472527472527482</v>
      </c>
      <c r="V180" s="10">
        <f t="shared" si="7"/>
        <v>-0.19063133888808192</v>
      </c>
      <c r="W180" s="10">
        <f>(2*'Proj 36 2018'!G180)/24.9</f>
        <v>0.89156626506024095</v>
      </c>
      <c r="X180" s="10">
        <f t="shared" si="8"/>
        <v>0.18609762301634142</v>
      </c>
    </row>
    <row r="181" spans="1:24" x14ac:dyDescent="0.25">
      <c r="A181" s="14" t="s">
        <v>934</v>
      </c>
      <c r="B181" s="14" t="s">
        <v>303</v>
      </c>
      <c r="C181" s="14" t="s">
        <v>73</v>
      </c>
      <c r="D181" s="3">
        <f>VLOOKUP(B181, Table1[[Player]:['#NAME?]], 3, FALSE)+1</f>
        <v>27</v>
      </c>
      <c r="F181" s="10">
        <f>IF($C181="PG",('Proj 2018'!F181-AgeAdj!B$19)/AgeAdj!B$20,IF($C181="SG",('Proj 2018'!F181-AgeAdj!B$23)/AgeAdj!B$24,IF($C181="SF",('Proj 2018'!F181-AgeAdj!B$27)/AgeAdj!B$28,IF($C181="PF",('Proj 2018'!F181-AgeAdj!B$31)/AgeAdj!B$32,IF($C181="C",('Proj 2018'!F181-AgeAdj!B$35)/AgeAdj!B$36,"BAD")))))</f>
        <v>2.0007932922078147</v>
      </c>
      <c r="G181" s="10">
        <f>IF($C181="PG",('Proj 2018'!G181-AgeAdj!C$19)/AgeAdj!C$20,IF($C181="SG",('Proj 2018'!G181-AgeAdj!C$23)/AgeAdj!C$24,IF($C181="SF",('Proj 2018'!G181-AgeAdj!C$27)/AgeAdj!C$28,IF($C181="PF",('Proj 2018'!G181-AgeAdj!C$31)/AgeAdj!C$32,IF($C181="C",('Proj 2018'!G181-AgeAdj!C$35)/AgeAdj!C$36,"BAD")))))</f>
        <v>2.0767383820941441</v>
      </c>
      <c r="H181" s="10">
        <f>IF($C181="PG",('Proj 2018'!H181-AgeAdj!D$19)/AgeAdj!D$20,IF($C181="SG",('Proj 2018'!H181-AgeAdj!D$23)/AgeAdj!D$24,IF($C181="SF",('Proj 2018'!H181-AgeAdj!D$27)/AgeAdj!D$28,IF($C181="PF",('Proj 2018'!H181-AgeAdj!D$31)/AgeAdj!D$32,IF($C181="C",('Proj 2018'!H181-AgeAdj!D$35)/AgeAdj!D$36,"BAD")))))</f>
        <v>0.35313529823986867</v>
      </c>
      <c r="I181" s="10">
        <f>IF($C181="PG",('Proj 2018'!I181-AgeAdj!E$19)/AgeAdj!E$20,IF($C181="SG",('Proj 2018'!I181-AgeAdj!E$23)/AgeAdj!E$24,IF($C181="SF",('Proj 2018'!I181-AgeAdj!E$27)/AgeAdj!E$28,IF($C181="PF",('Proj 2018'!I181-AgeAdj!E$31)/AgeAdj!E$32,IF($C181="C",('Proj 2018'!I181-AgeAdj!E$35)/AgeAdj!E$36,"BAD")))))</f>
        <v>1.9686617343884614</v>
      </c>
      <c r="J181" s="10">
        <f>IF($C181="PG",('Proj 2018'!J181-AgeAdj!F$19)/AgeAdj!F$20,IF($C181="SG",('Proj 2018'!J181-AgeAdj!F$23)/AgeAdj!F$24,IF($C181="SF",('Proj 2018'!J181-AgeAdj!F$27)/AgeAdj!F$28,IF($C181="PF",('Proj 2018'!J181-AgeAdj!F$31)/AgeAdj!F$32,IF($C181="C",('Proj 2018'!J181-AgeAdj!F$35)/AgeAdj!F$36,"BAD")))))</f>
        <v>2.1811263948756077</v>
      </c>
      <c r="K181" s="10">
        <f>IF($C181="PG",('Proj 2018'!K181-AgeAdj!G$19)/AgeAdj!G$20,IF($C181="SG",('Proj 2018'!K181-AgeAdj!G$23)/AgeAdj!G$24,IF($C181="SF",('Proj 2018'!K181-AgeAdj!G$27)/AgeAdj!G$28,IF($C181="PF",('Proj 2018'!K181-AgeAdj!G$31)/AgeAdj!G$32,IF($C181="C",('Proj 2018'!K181-AgeAdj!G$35)/AgeAdj!G$36,"BAD")))))</f>
        <v>2.0258344309225889</v>
      </c>
      <c r="L181" s="17">
        <f>IF($C181="PG",('Proj 2018'!L181-AgeAdj!H$19)/AgeAdj!H$20,IF($C181="SG",('Proj 2018'!L181-AgeAdj!H$23)/AgeAdj!H$24,IF($C181="SF",('Proj 2018'!L181-AgeAdj!H$27)/AgeAdj!H$28,IF($C181="PF",('Proj 2018'!L181-AgeAdj!H$31)/AgeAdj!H$32,IF($C181="C",('Proj 2018'!L181-AgeAdj!H$35)/AgeAdj!H$36,"BAD")))))</f>
        <v>1.3012989832199093</v>
      </c>
      <c r="M181" s="10">
        <f>IF($C181="PG",('Proj 2018'!M181-AgeAdj!I$19)/AgeAdj!I$20,IF($C181="SG",('Proj 2018'!M181-AgeAdj!I$23)/AgeAdj!I$24,IF($C181="SF",('Proj 2018'!M181-AgeAdj!I$27)/AgeAdj!I$28,IF($C181="PF",('Proj 2018'!M181-AgeAdj!I$31)/AgeAdj!I$32,IF($C181="C",('Proj 2018'!M181-AgeAdj!I$35)/AgeAdj!I$36,"BAD")))))</f>
        <v>1.2126306015775405</v>
      </c>
      <c r="N181" s="10">
        <f>IF($C181="PG",('Proj 2018'!N181-AgeAdj!J$19)/AgeAdj!J$20,IF($C181="SG",('Proj 2018'!N181-AgeAdj!J$23)/AgeAdj!J$24,IF($C181="SF",('Proj 2018'!N181-AgeAdj!J$27)/AgeAdj!J$28,IF($C181="PF",('Proj 2018'!N181-AgeAdj!J$31)/AgeAdj!J$32,IF($C181="C",('Proj 2018'!N181-AgeAdj!J$35)/AgeAdj!J$36,"BAD")))))</f>
        <v>0.69474627483912488</v>
      </c>
      <c r="O181" s="10">
        <f>IF($C181="PG",('Proj 2018'!O181-AgeAdj!K$19)/AgeAdj!K$20,IF($C181="SG",('Proj 2018'!O181-AgeAdj!K$23)/AgeAdj!K$24,IF($C181="SF",('Proj 2018'!O181-AgeAdj!K$27)/AgeAdj!K$28,IF($C181="PF",('Proj 2018'!O181-AgeAdj!K$31)/AgeAdj!K$32,IF($C181="C",('Proj 2018'!O181-AgeAdj!K$35)/AgeAdj!K$36,"BAD")))))</f>
        <v>3.1880075047472214E-2</v>
      </c>
      <c r="P181" s="10">
        <f>IF($C181="PG",('Proj 2018'!P181-AgeAdj!L$19)/AgeAdj!L$20,IF($C181="SG",('Proj 2018'!P181-AgeAdj!L$23)/AgeAdj!L$24,IF($C181="SF",('Proj 2018'!P181-AgeAdj!L$27)/AgeAdj!L$28,IF($C181="PF",('Proj 2018'!P181-AgeAdj!L$31)/AgeAdj!L$32,IF($C181="C",('Proj 2018'!P181-AgeAdj!L$35)/AgeAdj!L$36,"BAD")))))</f>
        <v>0.60089515838088103</v>
      </c>
      <c r="Q181" s="10">
        <f>-IF($C181="PG",('Proj 2018'!Q181-AgeAdj!M$19)/AgeAdj!M$20,IF($C181="SG",('Proj 2018'!Q181-AgeAdj!M$23)/AgeAdj!M$24,IF($C181="SF",('Proj 2018'!Q181-AgeAdj!M$27)/AgeAdj!M$28,IF($C181="PF",('Proj 2018'!Q181-AgeAdj!M$31)/AgeAdj!M$32,IF($C181="C",('Proj 2018'!Q181-AgeAdj!M$35)/AgeAdj!M$36,"BAD")))))</f>
        <v>-0.78187200450511452</v>
      </c>
      <c r="R181" s="10">
        <f>IF($C181="PG",('Proj 2018'!R181-AgeAdj!N$19)/AgeAdj!N$20,IF($C181="SG",('Proj 2018'!R181-AgeAdj!N$23)/AgeAdj!N$24,IF($C181="SF",('Proj 2018'!R181-AgeAdj!N$27)/AgeAdj!N$28,IF($C181="PF",('Proj 2018'!R181-AgeAdj!N$31)/AgeAdj!N$32,IF($C181="C",('Proj 2018'!R181-AgeAdj!N$35)/AgeAdj!N$36,"BAD")))))</f>
        <v>2.1412193081972166</v>
      </c>
      <c r="S181" s="10">
        <f t="shared" si="6"/>
        <v>8.7466646951638403</v>
      </c>
      <c r="U181" s="10">
        <f>3*'Proj 2018'!$K181/(819)</f>
        <v>2.0857142857142854</v>
      </c>
      <c r="V181" s="10">
        <f t="shared" si="7"/>
        <v>2.714137879287239</v>
      </c>
      <c r="W181" s="10">
        <f>(2*'Proj 36 2018'!G181)/24.9</f>
        <v>1.5983935742971886</v>
      </c>
      <c r="X181" s="10">
        <f t="shared" si="8"/>
        <v>0.56444919156412743</v>
      </c>
    </row>
    <row r="182" spans="1:24" x14ac:dyDescent="0.25">
      <c r="A182" s="13" t="s">
        <v>608</v>
      </c>
      <c r="B182" s="13" t="s">
        <v>304</v>
      </c>
      <c r="C182" s="13" t="s">
        <v>73</v>
      </c>
      <c r="D182" s="3">
        <f>VLOOKUP(B182, Table1[[Player]:['#NAME?]], 3, FALSE)+1</f>
        <v>29</v>
      </c>
      <c r="F182" s="10">
        <f>IF($C182="PG",('Proj 2018'!F182-AgeAdj!B$19)/AgeAdj!B$20,IF($C182="SG",('Proj 2018'!F182-AgeAdj!B$23)/AgeAdj!B$24,IF($C182="SF",('Proj 2018'!F182-AgeAdj!B$27)/AgeAdj!B$28,IF($C182="PF",('Proj 2018'!F182-AgeAdj!B$31)/AgeAdj!B$32,IF($C182="C",('Proj 2018'!F182-AgeAdj!B$35)/AgeAdj!B$36,"BAD")))))</f>
        <v>0.18985391662198348</v>
      </c>
      <c r="G182" s="10">
        <f>IF($C182="PG",('Proj 2018'!G182-AgeAdj!C$19)/AgeAdj!C$20,IF($C182="SG",('Proj 2018'!G182-AgeAdj!C$23)/AgeAdj!C$24,IF($C182="SF",('Proj 2018'!G182-AgeAdj!C$27)/AgeAdj!C$28,IF($C182="PF",('Proj 2018'!G182-AgeAdj!C$31)/AgeAdj!C$32,IF($C182="C",('Proj 2018'!G182-AgeAdj!C$35)/AgeAdj!C$36,"BAD")))))</f>
        <v>0.21303617395744662</v>
      </c>
      <c r="H182" s="10">
        <f>IF($C182="PG",('Proj 2018'!H182-AgeAdj!D$19)/AgeAdj!D$20,IF($C182="SG",('Proj 2018'!H182-AgeAdj!D$23)/AgeAdj!D$24,IF($C182="SF",('Proj 2018'!H182-AgeAdj!D$27)/AgeAdj!D$28,IF($C182="PF",('Proj 2018'!H182-AgeAdj!D$31)/AgeAdj!D$32,IF($C182="C",('Proj 2018'!H182-AgeAdj!D$35)/AgeAdj!D$36,"BAD")))))</f>
        <v>0.19849730592484122</v>
      </c>
      <c r="I182" s="10">
        <f>IF($C182="PG",('Proj 2018'!I182-AgeAdj!E$19)/AgeAdj!E$20,IF($C182="SG",('Proj 2018'!I182-AgeAdj!E$23)/AgeAdj!E$24,IF($C182="SF",('Proj 2018'!I182-AgeAdj!E$27)/AgeAdj!E$28,IF($C182="PF",('Proj 2018'!I182-AgeAdj!E$31)/AgeAdj!E$32,IF($C182="C",('Proj 2018'!I182-AgeAdj!E$35)/AgeAdj!E$36,"BAD")))))</f>
        <v>0.4085098421094841</v>
      </c>
      <c r="J182" s="10">
        <f>IF($C182="PG",('Proj 2018'!J182-AgeAdj!F$19)/AgeAdj!F$20,IF($C182="SG",('Proj 2018'!J182-AgeAdj!F$23)/AgeAdj!F$24,IF($C182="SF",('Proj 2018'!J182-AgeAdj!F$27)/AgeAdj!F$28,IF($C182="PF",('Proj 2018'!J182-AgeAdj!F$31)/AgeAdj!F$32,IF($C182="C",('Proj 2018'!J182-AgeAdj!F$35)/AgeAdj!F$36,"BAD")))))</f>
        <v>0.37393598398635819</v>
      </c>
      <c r="K182" s="10">
        <f>IF($C182="PG",('Proj 2018'!K182-AgeAdj!G$19)/AgeAdj!G$20,IF($C182="SG",('Proj 2018'!K182-AgeAdj!G$23)/AgeAdj!G$24,IF($C182="SF",('Proj 2018'!K182-AgeAdj!G$27)/AgeAdj!G$28,IF($C182="PF",('Proj 2018'!K182-AgeAdj!G$31)/AgeAdj!G$32,IF($C182="C",('Proj 2018'!K182-AgeAdj!G$35)/AgeAdj!G$36,"BAD")))))</f>
        <v>0.39560004971932172</v>
      </c>
      <c r="L182" s="17">
        <f>IF($C182="PG",('Proj 2018'!L182-AgeAdj!H$19)/AgeAdj!H$20,IF($C182="SG",('Proj 2018'!L182-AgeAdj!H$23)/AgeAdj!H$24,IF($C182="SF",('Proj 2018'!L182-AgeAdj!H$27)/AgeAdj!H$28,IF($C182="PF",('Proj 2018'!L182-AgeAdj!H$31)/AgeAdj!H$32,IF($C182="C",('Proj 2018'!L182-AgeAdj!H$35)/AgeAdj!H$36,"BAD")))))</f>
        <v>0.15502564178030678</v>
      </c>
      <c r="M182" s="10">
        <f>IF($C182="PG",('Proj 2018'!M182-AgeAdj!I$19)/AgeAdj!I$20,IF($C182="SG",('Proj 2018'!M182-AgeAdj!I$23)/AgeAdj!I$24,IF($C182="SF",('Proj 2018'!M182-AgeAdj!I$27)/AgeAdj!I$28,IF($C182="PF",('Proj 2018'!M182-AgeAdj!I$31)/AgeAdj!I$32,IF($C182="C",('Proj 2018'!M182-AgeAdj!I$35)/AgeAdj!I$36,"BAD")))))</f>
        <v>0.36042783293134678</v>
      </c>
      <c r="N182" s="10">
        <f>IF($C182="PG",('Proj 2018'!N182-AgeAdj!J$19)/AgeAdj!J$20,IF($C182="SG",('Proj 2018'!N182-AgeAdj!J$23)/AgeAdj!J$24,IF($C182="SF",('Proj 2018'!N182-AgeAdj!J$27)/AgeAdj!J$28,IF($C182="PF",('Proj 2018'!N182-AgeAdj!J$31)/AgeAdj!J$32,IF($C182="C",('Proj 2018'!N182-AgeAdj!J$35)/AgeAdj!J$36,"BAD")))))</f>
        <v>0.21021791108330504</v>
      </c>
      <c r="O182" s="10">
        <f>IF($C182="PG",('Proj 2018'!O182-AgeAdj!K$19)/AgeAdj!K$20,IF($C182="SG",('Proj 2018'!O182-AgeAdj!K$23)/AgeAdj!K$24,IF($C182="SF",('Proj 2018'!O182-AgeAdj!K$27)/AgeAdj!K$28,IF($C182="PF",('Proj 2018'!O182-AgeAdj!K$31)/AgeAdj!K$32,IF($C182="C",('Proj 2018'!O182-AgeAdj!K$35)/AgeAdj!K$36,"BAD")))))</f>
        <v>0.38888805297174689</v>
      </c>
      <c r="P182" s="10">
        <f>IF($C182="PG",('Proj 2018'!P182-AgeAdj!L$19)/AgeAdj!L$20,IF($C182="SG",('Proj 2018'!P182-AgeAdj!L$23)/AgeAdj!L$24,IF($C182="SF",('Proj 2018'!P182-AgeAdj!L$27)/AgeAdj!L$28,IF($C182="PF",('Proj 2018'!P182-AgeAdj!L$31)/AgeAdj!L$32,IF($C182="C",('Proj 2018'!P182-AgeAdj!L$35)/AgeAdj!L$36,"BAD")))))</f>
        <v>1.042494549357361</v>
      </c>
      <c r="Q182" s="10">
        <f>-IF($C182="PG",('Proj 2018'!Q182-AgeAdj!M$19)/AgeAdj!M$20,IF($C182="SG",('Proj 2018'!Q182-AgeAdj!M$23)/AgeAdj!M$24,IF($C182="SF",('Proj 2018'!Q182-AgeAdj!M$27)/AgeAdj!M$28,IF($C182="PF",('Proj 2018'!Q182-AgeAdj!M$31)/AgeAdj!M$32,IF($C182="C",('Proj 2018'!Q182-AgeAdj!M$35)/AgeAdj!M$36,"BAD")))))</f>
        <v>-0.40404397220603872</v>
      </c>
      <c r="R182" s="10">
        <f>IF($C182="PG",('Proj 2018'!R182-AgeAdj!N$19)/AgeAdj!N$20,IF($C182="SG",('Proj 2018'!R182-AgeAdj!N$23)/AgeAdj!N$24,IF($C182="SF",('Proj 2018'!R182-AgeAdj!N$27)/AgeAdj!N$28,IF($C182="PF",('Proj 2018'!R182-AgeAdj!N$31)/AgeAdj!N$32,IF($C182="C",('Proj 2018'!R182-AgeAdj!N$35)/AgeAdj!N$36,"BAD")))))</f>
        <v>0.27475207758442405</v>
      </c>
      <c r="S182" s="10">
        <f t="shared" si="6"/>
        <v>2.7623258795225873</v>
      </c>
      <c r="U182" s="10">
        <f>3*'Proj 2018'!$K182/(819)</f>
        <v>1.0161172161172161</v>
      </c>
      <c r="V182" s="10">
        <f t="shared" si="7"/>
        <v>0.1575242235525901</v>
      </c>
      <c r="W182" s="10">
        <f>(2*'Proj 36 2018'!G182)/24.9</f>
        <v>1.3092369477911647</v>
      </c>
      <c r="X182" s="10">
        <f t="shared" si="8"/>
        <v>0.2598800069538082</v>
      </c>
    </row>
    <row r="183" spans="1:24" x14ac:dyDescent="0.25">
      <c r="A183" s="14" t="s">
        <v>726</v>
      </c>
      <c r="B183" s="14" t="s">
        <v>305</v>
      </c>
      <c r="C183" s="14" t="s">
        <v>73</v>
      </c>
      <c r="D183" s="3">
        <f>VLOOKUP(B183, Table1[[Player]:['#NAME?]], 3, FALSE)+1</f>
        <v>32</v>
      </c>
      <c r="F183" s="10">
        <f>IF($C183="PG",('Proj 2018'!F183-AgeAdj!B$19)/AgeAdj!B$20,IF($C183="SG",('Proj 2018'!F183-AgeAdj!B$23)/AgeAdj!B$24,IF($C183="SF",('Proj 2018'!F183-AgeAdj!B$27)/AgeAdj!B$28,IF($C183="PF",('Proj 2018'!F183-AgeAdj!B$31)/AgeAdj!B$32,IF($C183="C",('Proj 2018'!F183-AgeAdj!B$35)/AgeAdj!B$36,"BAD")))))</f>
        <v>-0.7986717624822709</v>
      </c>
      <c r="G183" s="10">
        <f>IF($C183="PG",('Proj 2018'!G183-AgeAdj!C$19)/AgeAdj!C$20,IF($C183="SG",('Proj 2018'!G183-AgeAdj!C$23)/AgeAdj!C$24,IF($C183="SF",('Proj 2018'!G183-AgeAdj!C$27)/AgeAdj!C$28,IF($C183="PF",('Proj 2018'!G183-AgeAdj!C$31)/AgeAdj!C$32,IF($C183="C",('Proj 2018'!G183-AgeAdj!C$35)/AgeAdj!C$36,"BAD")))))</f>
        <v>-1.0113690276109271</v>
      </c>
      <c r="H183" s="10">
        <f>IF($C183="PG",('Proj 2018'!H183-AgeAdj!D$19)/AgeAdj!D$20,IF($C183="SG",('Proj 2018'!H183-AgeAdj!D$23)/AgeAdj!D$24,IF($C183="SF",('Proj 2018'!H183-AgeAdj!D$27)/AgeAdj!D$28,IF($C183="PF",('Proj 2018'!H183-AgeAdj!D$31)/AgeAdj!D$32,IF($C183="C",('Proj 2018'!H183-AgeAdj!D$35)/AgeAdj!D$36,"BAD")))))</f>
        <v>3.0077541663145051</v>
      </c>
      <c r="I183" s="10">
        <f>IF($C183="PG",('Proj 2018'!I183-AgeAdj!E$19)/AgeAdj!E$20,IF($C183="SG",('Proj 2018'!I183-AgeAdj!E$23)/AgeAdj!E$24,IF($C183="SF",('Proj 2018'!I183-AgeAdj!E$27)/AgeAdj!E$28,IF($C183="PF",('Proj 2018'!I183-AgeAdj!E$31)/AgeAdj!E$32,IF($C183="C",('Proj 2018'!I183-AgeAdj!E$35)/AgeAdj!E$36,"BAD")))))</f>
        <v>-1.2571733481847081</v>
      </c>
      <c r="J183" s="10">
        <f>IF($C183="PG",('Proj 2018'!J183-AgeAdj!F$19)/AgeAdj!F$20,IF($C183="SG",('Proj 2018'!J183-AgeAdj!F$23)/AgeAdj!F$24,IF($C183="SF",('Proj 2018'!J183-AgeAdj!F$27)/AgeAdj!F$28,IF($C183="PF",('Proj 2018'!J183-AgeAdj!F$31)/AgeAdj!F$32,IF($C183="C",('Proj 2018'!J183-AgeAdj!F$35)/AgeAdj!F$36,"BAD")))))</f>
        <v>-0.86390718437309655</v>
      </c>
      <c r="K183" s="10">
        <f>IF($C183="PG",('Proj 2018'!K183-AgeAdj!G$19)/AgeAdj!G$20,IF($C183="SG",('Proj 2018'!K183-AgeAdj!G$23)/AgeAdj!G$24,IF($C183="SF",('Proj 2018'!K183-AgeAdj!G$27)/AgeAdj!G$28,IF($C183="PF",('Proj 2018'!K183-AgeAdj!G$31)/AgeAdj!G$32,IF($C183="C",('Proj 2018'!K183-AgeAdj!G$35)/AgeAdj!G$36,"BAD")))))</f>
        <v>-0.84345251992124359</v>
      </c>
      <c r="L183" s="17">
        <f>IF($C183="PG",('Proj 2018'!L183-AgeAdj!H$19)/AgeAdj!H$20,IF($C183="SG",('Proj 2018'!L183-AgeAdj!H$23)/AgeAdj!H$24,IF($C183="SF",('Proj 2018'!L183-AgeAdj!H$27)/AgeAdj!H$28,IF($C183="PF",('Proj 2018'!L183-AgeAdj!H$31)/AgeAdj!H$32,IF($C183="C",('Proj 2018'!L183-AgeAdj!H$35)/AgeAdj!H$36,"BAD")))))</f>
        <v>-1.5281098975487284</v>
      </c>
      <c r="M183" s="10">
        <f>IF($C183="PG",('Proj 2018'!M183-AgeAdj!I$19)/AgeAdj!I$20,IF($C183="SG",('Proj 2018'!M183-AgeAdj!I$23)/AgeAdj!I$24,IF($C183="SF",('Proj 2018'!M183-AgeAdj!I$27)/AgeAdj!I$28,IF($C183="PF",('Proj 2018'!M183-AgeAdj!I$31)/AgeAdj!I$32,IF($C183="C",('Proj 2018'!M183-AgeAdj!I$35)/AgeAdj!I$36,"BAD")))))</f>
        <v>-0.59941637971730566</v>
      </c>
      <c r="N183" s="10">
        <f>IF($C183="PG",('Proj 2018'!N183-AgeAdj!J$19)/AgeAdj!J$20,IF($C183="SG",('Proj 2018'!N183-AgeAdj!J$23)/AgeAdj!J$24,IF($C183="SF",('Proj 2018'!N183-AgeAdj!J$27)/AgeAdj!J$28,IF($C183="PF",('Proj 2018'!N183-AgeAdj!J$31)/AgeAdj!J$32,IF($C183="C",('Proj 2018'!N183-AgeAdj!J$35)/AgeAdj!J$36,"BAD")))))</f>
        <v>-0.9946561923459073</v>
      </c>
      <c r="O183" s="10">
        <f>IF($C183="PG",('Proj 2018'!O183-AgeAdj!K$19)/AgeAdj!K$20,IF($C183="SG",('Proj 2018'!O183-AgeAdj!K$23)/AgeAdj!K$24,IF($C183="SF",('Proj 2018'!O183-AgeAdj!K$27)/AgeAdj!K$28,IF($C183="PF",('Proj 2018'!O183-AgeAdj!K$31)/AgeAdj!K$32,IF($C183="C",('Proj 2018'!O183-AgeAdj!K$35)/AgeAdj!K$36,"BAD")))))</f>
        <v>-0.98027552193996637</v>
      </c>
      <c r="P183" s="10">
        <f>IF($C183="PG",('Proj 2018'!P183-AgeAdj!L$19)/AgeAdj!L$20,IF($C183="SG",('Proj 2018'!P183-AgeAdj!L$23)/AgeAdj!L$24,IF($C183="SF",('Proj 2018'!P183-AgeAdj!L$27)/AgeAdj!L$28,IF($C183="PF",('Proj 2018'!P183-AgeAdj!L$31)/AgeAdj!L$32,IF($C183="C",('Proj 2018'!P183-AgeAdj!L$35)/AgeAdj!L$36,"BAD")))))</f>
        <v>0.13899234712962089</v>
      </c>
      <c r="Q183" s="10">
        <f>-IF($C183="PG",('Proj 2018'!Q183-AgeAdj!M$19)/AgeAdj!M$20,IF($C183="SG",('Proj 2018'!Q183-AgeAdj!M$23)/AgeAdj!M$24,IF($C183="SF",('Proj 2018'!Q183-AgeAdj!M$27)/AgeAdj!M$28,IF($C183="PF",('Proj 2018'!Q183-AgeAdj!M$31)/AgeAdj!M$32,IF($C183="C",('Proj 2018'!Q183-AgeAdj!M$35)/AgeAdj!M$36,"BAD")))))</f>
        <v>0.89236391685300775</v>
      </c>
      <c r="R183" s="10">
        <f>IF($C183="PG",('Proj 2018'!R183-AgeAdj!N$19)/AgeAdj!N$20,IF($C183="SG",('Proj 2018'!R183-AgeAdj!N$23)/AgeAdj!N$24,IF($C183="SF",('Proj 2018'!R183-AgeAdj!N$27)/AgeAdj!N$28,IF($C183="PF",('Proj 2018'!R183-AgeAdj!N$31)/AgeAdj!N$32,IF($C183="C",('Proj 2018'!R183-AgeAdj!N$35)/AgeAdj!N$36,"BAD")))))</f>
        <v>-0.90521451961302779</v>
      </c>
      <c r="S183" s="10">
        <f t="shared" si="6"/>
        <v>-3.8929683372014834</v>
      </c>
      <c r="U183" s="10">
        <f>3*'Proj 2018'!$K183/(819)</f>
        <v>0.20317460317460317</v>
      </c>
      <c r="V183" s="10">
        <f t="shared" si="7"/>
        <v>-0.3104731220416464</v>
      </c>
      <c r="W183" s="10">
        <f>(2*'Proj 36 2018'!G183)/24.9</f>
        <v>0.68273092369477917</v>
      </c>
      <c r="X183" s="10">
        <f t="shared" si="8"/>
        <v>2.0534867802147225</v>
      </c>
    </row>
    <row r="184" spans="1:24" x14ac:dyDescent="0.25">
      <c r="A184" s="13" t="s">
        <v>780</v>
      </c>
      <c r="B184" s="13" t="s">
        <v>307</v>
      </c>
      <c r="C184" s="13" t="s">
        <v>38</v>
      </c>
      <c r="D184" s="3">
        <f>VLOOKUP(B184, Table1[[Player]:['#NAME?]], 3, FALSE)+1</f>
        <v>29</v>
      </c>
      <c r="F184" s="10">
        <f>IF($C184="PG",('Proj 2018'!F184-AgeAdj!B$19)/AgeAdj!B$20,IF($C184="SG",('Proj 2018'!F184-AgeAdj!B$23)/AgeAdj!B$24,IF($C184="SF",('Proj 2018'!F184-AgeAdj!B$27)/AgeAdj!B$28,IF($C184="PF",('Proj 2018'!F184-AgeAdj!B$31)/AgeAdj!B$32,IF($C184="C",('Proj 2018'!F184-AgeAdj!B$35)/AgeAdj!B$36,"BAD")))))</f>
        <v>1.2147331651425854</v>
      </c>
      <c r="G184" s="10">
        <f>IF($C184="PG",('Proj 2018'!G184-AgeAdj!C$19)/AgeAdj!C$20,IF($C184="SG",('Proj 2018'!G184-AgeAdj!C$23)/AgeAdj!C$24,IF($C184="SF",('Proj 2018'!G184-AgeAdj!C$27)/AgeAdj!C$28,IF($C184="PF",('Proj 2018'!G184-AgeAdj!C$31)/AgeAdj!C$32,IF($C184="C",('Proj 2018'!G184-AgeAdj!C$35)/AgeAdj!C$36,"BAD")))))</f>
        <v>1.4661924169837783</v>
      </c>
      <c r="H184" s="10">
        <f>IF($C184="PG",('Proj 2018'!H184-AgeAdj!D$19)/AgeAdj!D$20,IF($C184="SG",('Proj 2018'!H184-AgeAdj!D$23)/AgeAdj!D$24,IF($C184="SF",('Proj 2018'!H184-AgeAdj!D$27)/AgeAdj!D$28,IF($C184="PF",('Proj 2018'!H184-AgeAdj!D$31)/AgeAdj!D$32,IF($C184="C",('Proj 2018'!H184-AgeAdj!D$35)/AgeAdj!D$36,"BAD")))))</f>
        <v>-1.0606918981035394</v>
      </c>
      <c r="I184" s="10">
        <f>IF($C184="PG",('Proj 2018'!I184-AgeAdj!E$19)/AgeAdj!E$20,IF($C184="SG",('Proj 2018'!I184-AgeAdj!E$23)/AgeAdj!E$24,IF($C184="SF",('Proj 2018'!I184-AgeAdj!E$27)/AgeAdj!E$28,IF($C184="PF",('Proj 2018'!I184-AgeAdj!E$31)/AgeAdj!E$32,IF($C184="C",('Proj 2018'!I184-AgeAdj!E$35)/AgeAdj!E$36,"BAD")))))</f>
        <v>2.6412255633240056</v>
      </c>
      <c r="J184" s="10">
        <f>IF($C184="PG",('Proj 2018'!J184-AgeAdj!F$19)/AgeAdj!F$20,IF($C184="SG",('Proj 2018'!J184-AgeAdj!F$23)/AgeAdj!F$24,IF($C184="SF",('Proj 2018'!J184-AgeAdj!F$27)/AgeAdj!F$28,IF($C184="PF",('Proj 2018'!J184-AgeAdj!F$31)/AgeAdj!F$32,IF($C184="C",('Proj 2018'!J184-AgeAdj!F$35)/AgeAdj!F$36,"BAD")))))</f>
        <v>1.2480917162596508</v>
      </c>
      <c r="K184" s="10">
        <f>IF($C184="PG",('Proj 2018'!K184-AgeAdj!G$19)/AgeAdj!G$20,IF($C184="SG",('Proj 2018'!K184-AgeAdj!G$23)/AgeAdj!G$24,IF($C184="SF",('Proj 2018'!K184-AgeAdj!G$27)/AgeAdj!G$28,IF($C184="PF",('Proj 2018'!K184-AgeAdj!G$31)/AgeAdj!G$32,IF($C184="C",('Proj 2018'!K184-AgeAdj!G$35)/AgeAdj!G$36,"BAD")))))</f>
        <v>0.95154696835525465</v>
      </c>
      <c r="L184" s="17">
        <f>IF($C184="PG",('Proj 2018'!L184-AgeAdj!H$19)/AgeAdj!H$20,IF($C184="SG",('Proj 2018'!L184-AgeAdj!H$23)/AgeAdj!H$24,IF($C184="SF",('Proj 2018'!L184-AgeAdj!H$27)/AgeAdj!H$28,IF($C184="PF",('Proj 2018'!L184-AgeAdj!H$31)/AgeAdj!H$32,IF($C184="C",('Proj 2018'!L184-AgeAdj!H$35)/AgeAdj!H$36,"BAD")))))</f>
        <v>1.1478723685268664</v>
      </c>
      <c r="M184" s="10">
        <f>IF($C184="PG",('Proj 2018'!M184-AgeAdj!I$19)/AgeAdj!I$20,IF($C184="SG",('Proj 2018'!M184-AgeAdj!I$23)/AgeAdj!I$24,IF($C184="SF",('Proj 2018'!M184-AgeAdj!I$27)/AgeAdj!I$28,IF($C184="PF",('Proj 2018'!M184-AgeAdj!I$31)/AgeAdj!I$32,IF($C184="C",('Proj 2018'!M184-AgeAdj!I$35)/AgeAdj!I$36,"BAD")))))</f>
        <v>-0.42940174304328588</v>
      </c>
      <c r="N184" s="10">
        <f>IF($C184="PG",('Proj 2018'!N184-AgeAdj!J$19)/AgeAdj!J$20,IF($C184="SG",('Proj 2018'!N184-AgeAdj!J$23)/AgeAdj!J$24,IF($C184="SF",('Proj 2018'!N184-AgeAdj!J$27)/AgeAdj!J$28,IF($C184="PF",('Proj 2018'!N184-AgeAdj!J$31)/AgeAdj!J$32,IF($C184="C",('Proj 2018'!N184-AgeAdj!J$35)/AgeAdj!J$36,"BAD")))))</f>
        <v>0.67252571454153542</v>
      </c>
      <c r="O184" s="10">
        <f>IF($C184="PG",('Proj 2018'!O184-AgeAdj!K$19)/AgeAdj!K$20,IF($C184="SG",('Proj 2018'!O184-AgeAdj!K$23)/AgeAdj!K$24,IF($C184="SF",('Proj 2018'!O184-AgeAdj!K$27)/AgeAdj!K$28,IF($C184="PF",('Proj 2018'!O184-AgeAdj!K$31)/AgeAdj!K$32,IF($C184="C",('Proj 2018'!O184-AgeAdj!K$35)/AgeAdj!K$36,"BAD")))))</f>
        <v>-0.38492769744111782</v>
      </c>
      <c r="P184" s="10">
        <f>IF($C184="PG",('Proj 2018'!P184-AgeAdj!L$19)/AgeAdj!L$20,IF($C184="SG",('Proj 2018'!P184-AgeAdj!L$23)/AgeAdj!L$24,IF($C184="SF",('Proj 2018'!P184-AgeAdj!L$27)/AgeAdj!L$28,IF($C184="PF",('Proj 2018'!P184-AgeAdj!L$31)/AgeAdj!L$32,IF($C184="C",('Proj 2018'!P184-AgeAdj!L$35)/AgeAdj!L$36,"BAD")))))</f>
        <v>1.0388556739032537</v>
      </c>
      <c r="Q184" s="10">
        <f>-IF($C184="PG",('Proj 2018'!Q184-AgeAdj!M$19)/AgeAdj!M$20,IF($C184="SG",('Proj 2018'!Q184-AgeAdj!M$23)/AgeAdj!M$24,IF($C184="SF",('Proj 2018'!Q184-AgeAdj!M$27)/AgeAdj!M$28,IF($C184="PF",('Proj 2018'!Q184-AgeAdj!M$31)/AgeAdj!M$32,IF($C184="C",('Proj 2018'!Q184-AgeAdj!M$35)/AgeAdj!M$36,"BAD")))))</f>
        <v>-1.2344545621434806</v>
      </c>
      <c r="R184" s="10">
        <f>IF($C184="PG",('Proj 2018'!R184-AgeAdj!N$19)/AgeAdj!N$20,IF($C184="SG",('Proj 2018'!R184-AgeAdj!N$23)/AgeAdj!N$24,IF($C184="SF",('Proj 2018'!R184-AgeAdj!N$27)/AgeAdj!N$28,IF($C184="PF",('Proj 2018'!R184-AgeAdj!N$31)/AgeAdj!N$32,IF($C184="C",('Proj 2018'!R184-AgeAdj!N$35)/AgeAdj!N$36,"BAD")))))</f>
        <v>1.4044301416078306</v>
      </c>
      <c r="S184" s="10">
        <f t="shared" si="6"/>
        <v>4.9607130186299209</v>
      </c>
      <c r="U184" s="10">
        <f>3*'Proj 2018'!$K184/(819)</f>
        <v>1.1556267806267806</v>
      </c>
      <c r="V184" s="10">
        <f t="shared" si="7"/>
        <v>1.32651204981114</v>
      </c>
      <c r="W184" s="10">
        <f>(2*'Proj 36 2018'!G184)/24.9</f>
        <v>1.5261044176706828</v>
      </c>
      <c r="X184" s="10">
        <f t="shared" si="8"/>
        <v>-1.6187265914833131</v>
      </c>
    </row>
    <row r="185" spans="1:24" x14ac:dyDescent="0.25">
      <c r="A185" s="14" t="s">
        <v>650</v>
      </c>
      <c r="B185" s="14" t="s">
        <v>308</v>
      </c>
      <c r="C185" s="14" t="s">
        <v>38</v>
      </c>
      <c r="D185" s="3">
        <f>VLOOKUP(B185, Table1[[Player]:['#NAME?]], 3, FALSE)+1</f>
        <v>29</v>
      </c>
      <c r="F185" s="10">
        <f>IF($C185="PG",('Proj 2018'!F185-AgeAdj!B$19)/AgeAdj!B$20,IF($C185="SG",('Proj 2018'!F185-AgeAdj!B$23)/AgeAdj!B$24,IF($C185="SF",('Proj 2018'!F185-AgeAdj!B$27)/AgeAdj!B$28,IF($C185="PF",('Proj 2018'!F185-AgeAdj!B$31)/AgeAdj!B$32,IF($C185="C",('Proj 2018'!F185-AgeAdj!B$35)/AgeAdj!B$36,"BAD")))))</f>
        <v>0.52690559654642577</v>
      </c>
      <c r="G185" s="10">
        <f>IF($C185="PG",('Proj 2018'!G185-AgeAdj!C$19)/AgeAdj!C$20,IF($C185="SG",('Proj 2018'!G185-AgeAdj!C$23)/AgeAdj!C$24,IF($C185="SF",('Proj 2018'!G185-AgeAdj!C$27)/AgeAdj!C$28,IF($C185="PF",('Proj 2018'!G185-AgeAdj!C$31)/AgeAdj!C$32,IF($C185="C",('Proj 2018'!G185-AgeAdj!C$35)/AgeAdj!C$36,"BAD")))))</f>
        <v>0.63695874647434181</v>
      </c>
      <c r="H185" s="10">
        <f>IF($C185="PG",('Proj 2018'!H185-AgeAdj!D$19)/AgeAdj!D$20,IF($C185="SG",('Proj 2018'!H185-AgeAdj!D$23)/AgeAdj!D$24,IF($C185="SF",('Proj 2018'!H185-AgeAdj!D$27)/AgeAdj!D$28,IF($C185="PF",('Proj 2018'!H185-AgeAdj!D$31)/AgeAdj!D$32,IF($C185="C",('Proj 2018'!H185-AgeAdj!D$35)/AgeAdj!D$36,"BAD")))))</f>
        <v>-0.75942889357747967</v>
      </c>
      <c r="I185" s="10">
        <f>IF($C185="PG",('Proj 2018'!I185-AgeAdj!E$19)/AgeAdj!E$20,IF($C185="SG",('Proj 2018'!I185-AgeAdj!E$23)/AgeAdj!E$24,IF($C185="SF",('Proj 2018'!I185-AgeAdj!E$27)/AgeAdj!E$28,IF($C185="PF",('Proj 2018'!I185-AgeAdj!E$31)/AgeAdj!E$32,IF($C185="C",('Proj 2018'!I185-AgeAdj!E$35)/AgeAdj!E$36,"BAD")))))</f>
        <v>-0.56816005422672167</v>
      </c>
      <c r="J185" s="10">
        <f>IF($C185="PG",('Proj 2018'!J185-AgeAdj!F$19)/AgeAdj!F$20,IF($C185="SG",('Proj 2018'!J185-AgeAdj!F$23)/AgeAdj!F$24,IF($C185="SF",('Proj 2018'!J185-AgeAdj!F$27)/AgeAdj!F$28,IF($C185="PF",('Proj 2018'!J185-AgeAdj!F$31)/AgeAdj!F$32,IF($C185="C",('Proj 2018'!J185-AgeAdj!F$35)/AgeAdj!F$36,"BAD")))))</f>
        <v>-0.50688920677955007</v>
      </c>
      <c r="K185" s="10">
        <f>IF($C185="PG",('Proj 2018'!K185-AgeAdj!G$19)/AgeAdj!G$20,IF($C185="SG",('Proj 2018'!K185-AgeAdj!G$23)/AgeAdj!G$24,IF($C185="SF",('Proj 2018'!K185-AgeAdj!G$27)/AgeAdj!G$28,IF($C185="PF",('Proj 2018'!K185-AgeAdj!G$31)/AgeAdj!G$32,IF($C185="C",('Proj 2018'!K185-AgeAdj!G$35)/AgeAdj!G$36,"BAD")))))</f>
        <v>-0.60801081287924752</v>
      </c>
      <c r="L185" s="17">
        <f>IF($C185="PG",('Proj 2018'!L185-AgeAdj!H$19)/AgeAdj!H$20,IF($C185="SG",('Proj 2018'!L185-AgeAdj!H$23)/AgeAdj!H$24,IF($C185="SF",('Proj 2018'!L185-AgeAdj!H$27)/AgeAdj!H$28,IF($C185="PF",('Proj 2018'!L185-AgeAdj!H$31)/AgeAdj!H$32,IF($C185="C",('Proj 2018'!L185-AgeAdj!H$35)/AgeAdj!H$36,"BAD")))))</f>
        <v>0.33841601404180371</v>
      </c>
      <c r="M185" s="10">
        <f>IF($C185="PG",('Proj 2018'!M185-AgeAdj!I$19)/AgeAdj!I$20,IF($C185="SG",('Proj 2018'!M185-AgeAdj!I$23)/AgeAdj!I$24,IF($C185="SF",('Proj 2018'!M185-AgeAdj!I$27)/AgeAdj!I$28,IF($C185="PF",('Proj 2018'!M185-AgeAdj!I$31)/AgeAdj!I$32,IF($C185="C",('Proj 2018'!M185-AgeAdj!I$35)/AgeAdj!I$36,"BAD")))))</f>
        <v>0.10497627668733066</v>
      </c>
      <c r="N185" s="10">
        <f>IF($C185="PG",('Proj 2018'!N185-AgeAdj!J$19)/AgeAdj!J$20,IF($C185="SG",('Proj 2018'!N185-AgeAdj!J$23)/AgeAdj!J$24,IF($C185="SF",('Proj 2018'!N185-AgeAdj!J$27)/AgeAdj!J$28,IF($C185="PF",('Proj 2018'!N185-AgeAdj!J$31)/AgeAdj!J$32,IF($C185="C",('Proj 2018'!N185-AgeAdj!J$35)/AgeAdj!J$36,"BAD")))))</f>
        <v>-0.21086943937339767</v>
      </c>
      <c r="O185" s="10">
        <f>IF($C185="PG",('Proj 2018'!O185-AgeAdj!K$19)/AgeAdj!K$20,IF($C185="SG",('Proj 2018'!O185-AgeAdj!K$23)/AgeAdj!K$24,IF($C185="SF",('Proj 2018'!O185-AgeAdj!K$27)/AgeAdj!K$28,IF($C185="PF",('Proj 2018'!O185-AgeAdj!K$31)/AgeAdj!K$32,IF($C185="C",('Proj 2018'!O185-AgeAdj!K$35)/AgeAdj!K$36,"BAD")))))</f>
        <v>-0.90653811572462872</v>
      </c>
      <c r="P185" s="10">
        <f>IF($C185="PG",('Proj 2018'!P185-AgeAdj!L$19)/AgeAdj!L$20,IF($C185="SG",('Proj 2018'!P185-AgeAdj!L$23)/AgeAdj!L$24,IF($C185="SF",('Proj 2018'!P185-AgeAdj!L$27)/AgeAdj!L$28,IF($C185="PF",('Proj 2018'!P185-AgeAdj!L$31)/AgeAdj!L$32,IF($C185="C",('Proj 2018'!P185-AgeAdj!L$35)/AgeAdj!L$36,"BAD")))))</f>
        <v>1.2080890293336279</v>
      </c>
      <c r="Q185" s="10">
        <f>-IF($C185="PG",('Proj 2018'!Q185-AgeAdj!M$19)/AgeAdj!M$20,IF($C185="SG",('Proj 2018'!Q185-AgeAdj!M$23)/AgeAdj!M$24,IF($C185="SF",('Proj 2018'!Q185-AgeAdj!M$27)/AgeAdj!M$28,IF($C185="PF",('Proj 2018'!Q185-AgeAdj!M$31)/AgeAdj!M$32,IF($C185="C",('Proj 2018'!Q185-AgeAdj!M$35)/AgeAdj!M$36,"BAD")))))</f>
        <v>0.10816820639426634</v>
      </c>
      <c r="R185" s="10">
        <f>IF($C185="PG",('Proj 2018'!R185-AgeAdj!N$19)/AgeAdj!N$20,IF($C185="SG",('Proj 2018'!R185-AgeAdj!N$23)/AgeAdj!N$24,IF($C185="SF",('Proj 2018'!R185-AgeAdj!N$27)/AgeAdj!N$28,IF($C185="PF",('Proj 2018'!R185-AgeAdj!N$31)/AgeAdj!N$32,IF($C185="C",('Proj 2018'!R185-AgeAdj!N$35)/AgeAdj!N$36,"BAD")))))</f>
        <v>0.2159609572044065</v>
      </c>
      <c r="S185" s="10">
        <f t="shared" si="6"/>
        <v>-0.24440561267540739</v>
      </c>
      <c r="U185" s="10">
        <f>3*'Proj 2018'!$K185/(819)</f>
        <v>0.35099715099715101</v>
      </c>
      <c r="V185" s="10">
        <f t="shared" si="7"/>
        <v>0.11878305678048495</v>
      </c>
      <c r="W185" s="10">
        <f>(2*'Proj 36 2018'!G185)/24.9</f>
        <v>0.98795180722891573</v>
      </c>
      <c r="X185" s="10">
        <f t="shared" si="8"/>
        <v>-0.750279147871727</v>
      </c>
    </row>
    <row r="186" spans="1:24" x14ac:dyDescent="0.25">
      <c r="A186" s="13" t="s">
        <v>663</v>
      </c>
      <c r="B186" s="13" t="s">
        <v>309</v>
      </c>
      <c r="C186" s="13" t="s">
        <v>27</v>
      </c>
      <c r="D186" s="3">
        <f>VLOOKUP(B186, Table1[[Player]:['#NAME?]], 3, FALSE)+1</f>
        <v>29</v>
      </c>
      <c r="F186" s="10">
        <f>IF($C186="PG",('Proj 2018'!F186-AgeAdj!B$19)/AgeAdj!B$20,IF($C186="SG",('Proj 2018'!F186-AgeAdj!B$23)/AgeAdj!B$24,IF($C186="SF",('Proj 2018'!F186-AgeAdj!B$27)/AgeAdj!B$28,IF($C186="PF",('Proj 2018'!F186-AgeAdj!B$31)/AgeAdj!B$32,IF($C186="C",('Proj 2018'!F186-AgeAdj!B$35)/AgeAdj!B$36,"BAD")))))</f>
        <v>1.4201627068897003</v>
      </c>
      <c r="G186" s="10">
        <f>IF($C186="PG",('Proj 2018'!G186-AgeAdj!C$19)/AgeAdj!C$20,IF($C186="SG",('Proj 2018'!G186-AgeAdj!C$23)/AgeAdj!C$24,IF($C186="SF",('Proj 2018'!G186-AgeAdj!C$27)/AgeAdj!C$28,IF($C186="PF",('Proj 2018'!G186-AgeAdj!C$31)/AgeAdj!C$32,IF($C186="C",('Proj 2018'!G186-AgeAdj!C$35)/AgeAdj!C$36,"BAD")))))</f>
        <v>1.6993373966390144</v>
      </c>
      <c r="H186" s="10">
        <f>IF($C186="PG",('Proj 2018'!H186-AgeAdj!D$19)/AgeAdj!D$20,IF($C186="SG",('Proj 2018'!H186-AgeAdj!D$23)/AgeAdj!D$24,IF($C186="SF",('Proj 2018'!H186-AgeAdj!D$27)/AgeAdj!D$28,IF($C186="PF",('Proj 2018'!H186-AgeAdj!D$31)/AgeAdj!D$32,IF($C186="C",('Proj 2018'!H186-AgeAdj!D$35)/AgeAdj!D$36,"BAD")))))</f>
        <v>-0.59988104648752827</v>
      </c>
      <c r="I186" s="10">
        <f>IF($C186="PG",('Proj 2018'!I186-AgeAdj!E$19)/AgeAdj!E$20,IF($C186="SG",('Proj 2018'!I186-AgeAdj!E$23)/AgeAdj!E$24,IF($C186="SF",('Proj 2018'!I186-AgeAdj!E$27)/AgeAdj!E$28,IF($C186="PF",('Proj 2018'!I186-AgeAdj!E$31)/AgeAdj!E$32,IF($C186="C",('Proj 2018'!I186-AgeAdj!E$35)/AgeAdj!E$36,"BAD")))))</f>
        <v>2.6889146683218796</v>
      </c>
      <c r="J186" s="10">
        <f>IF($C186="PG",('Proj 2018'!J186-AgeAdj!F$19)/AgeAdj!F$20,IF($C186="SG",('Proj 2018'!J186-AgeAdj!F$23)/AgeAdj!F$24,IF($C186="SF",('Proj 2018'!J186-AgeAdj!F$27)/AgeAdj!F$28,IF($C186="PF",('Proj 2018'!J186-AgeAdj!F$31)/AgeAdj!F$32,IF($C186="C",('Proj 2018'!J186-AgeAdj!F$35)/AgeAdj!F$36,"BAD")))))</f>
        <v>2.6517670043858419</v>
      </c>
      <c r="K186" s="10">
        <f>IF($C186="PG",('Proj 2018'!K186-AgeAdj!G$19)/AgeAdj!G$20,IF($C186="SG",('Proj 2018'!K186-AgeAdj!G$23)/AgeAdj!G$24,IF($C186="SF",('Proj 2018'!K186-AgeAdj!G$27)/AgeAdj!G$28,IF($C186="PF",('Proj 2018'!K186-AgeAdj!G$31)/AgeAdj!G$32,IF($C186="C",('Proj 2018'!K186-AgeAdj!G$35)/AgeAdj!G$36,"BAD")))))</f>
        <v>2.2346547171939686</v>
      </c>
      <c r="L186" s="17">
        <f>IF($C186="PG",('Proj 2018'!L186-AgeAdj!H$19)/AgeAdj!H$20,IF($C186="SG",('Proj 2018'!L186-AgeAdj!H$23)/AgeAdj!H$24,IF($C186="SF",('Proj 2018'!L186-AgeAdj!H$27)/AgeAdj!H$28,IF($C186="PF",('Proj 2018'!L186-AgeAdj!H$31)/AgeAdj!H$32,IF($C186="C",('Proj 2018'!L186-AgeAdj!H$35)/AgeAdj!H$36,"BAD")))))</f>
        <v>1.3092734168502962</v>
      </c>
      <c r="M186" s="10">
        <f>IF($C186="PG",('Proj 2018'!M186-AgeAdj!I$19)/AgeAdj!I$20,IF($C186="SG",('Proj 2018'!M186-AgeAdj!I$23)/AgeAdj!I$24,IF($C186="SF",('Proj 2018'!M186-AgeAdj!I$27)/AgeAdj!I$28,IF($C186="PF",('Proj 2018'!M186-AgeAdj!I$31)/AgeAdj!I$32,IF($C186="C",('Proj 2018'!M186-AgeAdj!I$35)/AgeAdj!I$36,"BAD")))))</f>
        <v>2.7138124322717205</v>
      </c>
      <c r="N186" s="10">
        <f>IF($C186="PG",('Proj 2018'!N186-AgeAdj!J$19)/AgeAdj!J$20,IF($C186="SG",('Proj 2018'!N186-AgeAdj!J$23)/AgeAdj!J$24,IF($C186="SF",('Proj 2018'!N186-AgeAdj!J$27)/AgeAdj!J$28,IF($C186="PF",('Proj 2018'!N186-AgeAdj!J$31)/AgeAdj!J$32,IF($C186="C",('Proj 2018'!N186-AgeAdj!J$35)/AgeAdj!J$36,"BAD")))))</f>
        <v>0.48903798254799236</v>
      </c>
      <c r="O186" s="10">
        <f>IF($C186="PG",('Proj 2018'!O186-AgeAdj!K$19)/AgeAdj!K$20,IF($C186="SG",('Proj 2018'!O186-AgeAdj!K$23)/AgeAdj!K$24,IF($C186="SF",('Proj 2018'!O186-AgeAdj!K$27)/AgeAdj!K$28,IF($C186="PF",('Proj 2018'!O186-AgeAdj!K$31)/AgeAdj!K$32,IF($C186="C",('Proj 2018'!O186-AgeAdj!K$35)/AgeAdj!K$36,"BAD")))))</f>
        <v>0.76349135989080674</v>
      </c>
      <c r="P186" s="10">
        <f>IF($C186="PG",('Proj 2018'!P186-AgeAdj!L$19)/AgeAdj!L$20,IF($C186="SG",('Proj 2018'!P186-AgeAdj!L$23)/AgeAdj!L$24,IF($C186="SF",('Proj 2018'!P186-AgeAdj!L$27)/AgeAdj!L$28,IF($C186="PF",('Proj 2018'!P186-AgeAdj!L$31)/AgeAdj!L$32,IF($C186="C",('Proj 2018'!P186-AgeAdj!L$35)/AgeAdj!L$36,"BAD")))))</f>
        <v>-0.37756790940963553</v>
      </c>
      <c r="Q186" s="10">
        <f>-IF($C186="PG",('Proj 2018'!Q186-AgeAdj!M$19)/AgeAdj!M$20,IF($C186="SG",('Proj 2018'!Q186-AgeAdj!M$23)/AgeAdj!M$24,IF($C186="SF",('Proj 2018'!Q186-AgeAdj!M$27)/AgeAdj!M$28,IF($C186="PF",('Proj 2018'!Q186-AgeAdj!M$31)/AgeAdj!M$32,IF($C186="C",('Proj 2018'!Q186-AgeAdj!M$35)/AgeAdj!M$36,"BAD")))))</f>
        <v>-1.5711647785744449</v>
      </c>
      <c r="R186" s="10">
        <f>IF($C186="PG",('Proj 2018'!R186-AgeAdj!N$19)/AgeAdj!N$20,IF($C186="SG",('Proj 2018'!R186-AgeAdj!N$23)/AgeAdj!N$24,IF($C186="SF",('Proj 2018'!R186-AgeAdj!N$27)/AgeAdj!N$28,IF($C186="PF",('Proj 2018'!R186-AgeAdj!N$31)/AgeAdj!N$32,IF($C186="C",('Proj 2018'!R186-AgeAdj!N$35)/AgeAdj!N$36,"BAD")))))</f>
        <v>1.9528003383432464</v>
      </c>
      <c r="S186" s="10">
        <f t="shared" si="6"/>
        <v>8.981016335489441</v>
      </c>
      <c r="U186" s="10">
        <f>3*'Proj 2018'!$K186/(819)</f>
        <v>1.3424501424501423</v>
      </c>
      <c r="V186" s="10">
        <f t="shared" si="7"/>
        <v>1.7576342849568647</v>
      </c>
      <c r="W186" s="10">
        <f>(2*'Proj 36 2018'!G186)/24.9</f>
        <v>1.3333333333333335</v>
      </c>
      <c r="X186" s="10">
        <f t="shared" si="8"/>
        <v>-0.7998413953167044</v>
      </c>
    </row>
    <row r="187" spans="1:24" x14ac:dyDescent="0.25">
      <c r="A187" s="14" t="s">
        <v>980</v>
      </c>
      <c r="B187" s="14" t="s">
        <v>310</v>
      </c>
      <c r="C187" s="14" t="s">
        <v>73</v>
      </c>
      <c r="D187" s="3">
        <f>VLOOKUP(B187, Table1[[Player]:['#NAME?]], 3, FALSE)+1</f>
        <v>31</v>
      </c>
      <c r="F187" s="10">
        <f>IF($C187="PG",('Proj 2018'!F187-AgeAdj!B$19)/AgeAdj!B$20,IF($C187="SG",('Proj 2018'!F187-AgeAdj!B$23)/AgeAdj!B$24,IF($C187="SF",('Proj 2018'!F187-AgeAdj!B$27)/AgeAdj!B$28,IF($C187="PF",('Proj 2018'!F187-AgeAdj!B$31)/AgeAdj!B$32,IF($C187="C",('Proj 2018'!F187-AgeAdj!B$35)/AgeAdj!B$36,"BAD")))))</f>
        <v>1.0997508960626245</v>
      </c>
      <c r="G187" s="10">
        <f>IF($C187="PG",('Proj 2018'!G187-AgeAdj!C$19)/AgeAdj!C$20,IF($C187="SG",('Proj 2018'!G187-AgeAdj!C$23)/AgeAdj!C$24,IF($C187="SF",('Proj 2018'!G187-AgeAdj!C$27)/AgeAdj!C$28,IF($C187="PF",('Proj 2018'!G187-AgeAdj!C$31)/AgeAdj!C$32,IF($C187="C",('Proj 2018'!G187-AgeAdj!C$35)/AgeAdj!C$36,"BAD")))))</f>
        <v>1.0085148307859961</v>
      </c>
      <c r="H187" s="10">
        <f>IF($C187="PG",('Proj 2018'!H187-AgeAdj!D$19)/AgeAdj!D$20,IF($C187="SG",('Proj 2018'!H187-AgeAdj!D$23)/AgeAdj!D$24,IF($C187="SF",('Proj 2018'!H187-AgeAdj!D$27)/AgeAdj!D$28,IF($C187="PF",('Proj 2018'!H187-AgeAdj!D$31)/AgeAdj!D$32,IF($C187="C",('Proj 2018'!H187-AgeAdj!D$35)/AgeAdj!D$36,"BAD")))))</f>
        <v>0.8685952726232935</v>
      </c>
      <c r="I187" s="10">
        <f>IF($C187="PG",('Proj 2018'!I187-AgeAdj!E$19)/AgeAdj!E$20,IF($C187="SG",('Proj 2018'!I187-AgeAdj!E$23)/AgeAdj!E$24,IF($C187="SF",('Proj 2018'!I187-AgeAdj!E$27)/AgeAdj!E$28,IF($C187="PF",('Proj 2018'!I187-AgeAdj!E$31)/AgeAdj!E$32,IF($C187="C",('Proj 2018'!I187-AgeAdj!E$35)/AgeAdj!E$36,"BAD")))))</f>
        <v>2.1027150048402206</v>
      </c>
      <c r="J187" s="10">
        <f>IF($C187="PG",('Proj 2018'!J187-AgeAdj!F$19)/AgeAdj!F$20,IF($C187="SG",('Proj 2018'!J187-AgeAdj!F$23)/AgeAdj!F$24,IF($C187="SF",('Proj 2018'!J187-AgeAdj!F$27)/AgeAdj!F$28,IF($C187="PF",('Proj 2018'!J187-AgeAdj!F$31)/AgeAdj!F$32,IF($C187="C",('Proj 2018'!J187-AgeAdj!F$35)/AgeAdj!F$36,"BAD")))))</f>
        <v>1.2576148600345032</v>
      </c>
      <c r="K187" s="10">
        <f>IF($C187="PG",('Proj 2018'!K187-AgeAdj!G$19)/AgeAdj!G$20,IF($C187="SG",('Proj 2018'!K187-AgeAdj!G$23)/AgeAdj!G$24,IF($C187="SF",('Proj 2018'!K187-AgeAdj!G$27)/AgeAdj!G$28,IF($C187="PF",('Proj 2018'!K187-AgeAdj!G$31)/AgeAdj!G$32,IF($C187="C",('Proj 2018'!K187-AgeAdj!G$35)/AgeAdj!G$36,"BAD")))))</f>
        <v>1.3502921017253449</v>
      </c>
      <c r="L187" s="17">
        <f>IF($C187="PG",('Proj 2018'!L187-AgeAdj!H$19)/AgeAdj!H$20,IF($C187="SG",('Proj 2018'!L187-AgeAdj!H$23)/AgeAdj!H$24,IF($C187="SF",('Proj 2018'!L187-AgeAdj!H$27)/AgeAdj!H$28,IF($C187="PF",('Proj 2018'!L187-AgeAdj!H$31)/AgeAdj!H$32,IF($C187="C",('Proj 2018'!L187-AgeAdj!H$35)/AgeAdj!H$36,"BAD")))))</f>
        <v>0.19855500917674737</v>
      </c>
      <c r="M187" s="10">
        <f>IF($C187="PG",('Proj 2018'!M187-AgeAdj!I$19)/AgeAdj!I$20,IF($C187="SG",('Proj 2018'!M187-AgeAdj!I$23)/AgeAdj!I$24,IF($C187="SF",('Proj 2018'!M187-AgeAdj!I$27)/AgeAdj!I$28,IF($C187="PF",('Proj 2018'!M187-AgeAdj!I$31)/AgeAdj!I$32,IF($C187="C",('Proj 2018'!M187-AgeAdj!I$35)/AgeAdj!I$36,"BAD")))))</f>
        <v>0.9700653199314464</v>
      </c>
      <c r="N187" s="10">
        <f>IF($C187="PG",('Proj 2018'!N187-AgeAdj!J$19)/AgeAdj!J$20,IF($C187="SG",('Proj 2018'!N187-AgeAdj!J$23)/AgeAdj!J$24,IF($C187="SF",('Proj 2018'!N187-AgeAdj!J$27)/AgeAdj!J$28,IF($C187="PF",('Proj 2018'!N187-AgeAdj!J$31)/AgeAdj!J$32,IF($C187="C",('Proj 2018'!N187-AgeAdj!J$35)/AgeAdj!J$36,"BAD")))))</f>
        <v>0.94413587383109077</v>
      </c>
      <c r="O187" s="10">
        <f>IF($C187="PG",('Proj 2018'!O187-AgeAdj!K$19)/AgeAdj!K$20,IF($C187="SG",('Proj 2018'!O187-AgeAdj!K$23)/AgeAdj!K$24,IF($C187="SF",('Proj 2018'!O187-AgeAdj!K$27)/AgeAdj!K$28,IF($C187="PF",('Proj 2018'!O187-AgeAdj!K$31)/AgeAdj!K$32,IF($C187="C",('Proj 2018'!O187-AgeAdj!K$35)/AgeAdj!K$36,"BAD")))))</f>
        <v>1.0630254580947121</v>
      </c>
      <c r="P187" s="10">
        <f>IF($C187="PG",('Proj 2018'!P187-AgeAdj!L$19)/AgeAdj!L$20,IF($C187="SG",('Proj 2018'!P187-AgeAdj!L$23)/AgeAdj!L$24,IF($C187="SF",('Proj 2018'!P187-AgeAdj!L$27)/AgeAdj!L$28,IF($C187="PF",('Proj 2018'!P187-AgeAdj!L$31)/AgeAdj!L$32,IF($C187="C",('Proj 2018'!P187-AgeAdj!L$35)/AgeAdj!L$36,"BAD")))))</f>
        <v>0.55521246276262448</v>
      </c>
      <c r="Q187" s="10">
        <f>-IF($C187="PG",('Proj 2018'!Q187-AgeAdj!M$19)/AgeAdj!M$20,IF($C187="SG",('Proj 2018'!Q187-AgeAdj!M$23)/AgeAdj!M$24,IF($C187="SF",('Proj 2018'!Q187-AgeAdj!M$27)/AgeAdj!M$28,IF($C187="PF",('Proj 2018'!Q187-AgeAdj!M$31)/AgeAdj!M$32,IF($C187="C",('Proj 2018'!Q187-AgeAdj!M$35)/AgeAdj!M$36,"BAD")))))</f>
        <v>-0.89824614176355644</v>
      </c>
      <c r="R187" s="10">
        <f>IF($C187="PG",('Proj 2018'!R187-AgeAdj!N$19)/AgeAdj!N$20,IF($C187="SG",('Proj 2018'!R187-AgeAdj!N$23)/AgeAdj!N$24,IF($C187="SF",('Proj 2018'!R187-AgeAdj!N$27)/AgeAdj!N$28,IF($C187="PF",('Proj 2018'!R187-AgeAdj!N$31)/AgeAdj!N$32,IF($C187="C",('Proj 2018'!R187-AgeAdj!N$35)/AgeAdj!N$36,"BAD")))))</f>
        <v>1.3306831366088676</v>
      </c>
      <c r="S187" s="10">
        <f t="shared" si="6"/>
        <v>7.780569721461096</v>
      </c>
      <c r="U187" s="10">
        <f>3*'Proj 2018'!$K187/(819)</f>
        <v>1.6424908424908427</v>
      </c>
      <c r="V187" s="10">
        <f t="shared" si="7"/>
        <v>0.32612478430349279</v>
      </c>
      <c r="W187" s="10">
        <f>(2*'Proj 36 2018'!G187)/24.9</f>
        <v>1.1807228915662651</v>
      </c>
      <c r="X187" s="10">
        <f t="shared" si="8"/>
        <v>1.0255703218925634</v>
      </c>
    </row>
    <row r="188" spans="1:24" x14ac:dyDescent="0.25">
      <c r="A188" s="13" t="s">
        <v>918</v>
      </c>
      <c r="B188" s="13" t="s">
        <v>311</v>
      </c>
      <c r="C188" s="13" t="s">
        <v>52</v>
      </c>
      <c r="D188" s="3">
        <f>VLOOKUP(B188, Table1[[Player]:['#NAME?]], 3, FALSE)+1</f>
        <v>22</v>
      </c>
      <c r="F188" s="10">
        <f>IF($C188="PG",('Proj 2018'!F188-AgeAdj!B$19)/AgeAdj!B$20,IF($C188="SG",('Proj 2018'!F188-AgeAdj!B$23)/AgeAdj!B$24,IF($C188="SF",('Proj 2018'!F188-AgeAdj!B$27)/AgeAdj!B$28,IF($C188="PF",('Proj 2018'!F188-AgeAdj!B$31)/AgeAdj!B$32,IF($C188="C",('Proj 2018'!F188-AgeAdj!B$35)/AgeAdj!B$36,"BAD")))))</f>
        <v>-1.1590849002032386</v>
      </c>
      <c r="G188" s="10">
        <f>IF($C188="PG",('Proj 2018'!G188-AgeAdj!C$19)/AgeAdj!C$20,IF($C188="SG",('Proj 2018'!G188-AgeAdj!C$23)/AgeAdj!C$24,IF($C188="SF",('Proj 2018'!G188-AgeAdj!C$27)/AgeAdj!C$28,IF($C188="PF",('Proj 2018'!G188-AgeAdj!C$31)/AgeAdj!C$32,IF($C188="C",('Proj 2018'!G188-AgeAdj!C$35)/AgeAdj!C$36,"BAD")))))</f>
        <v>-1.2125200978170561</v>
      </c>
      <c r="H188" s="10">
        <f>IF($C188="PG",('Proj 2018'!H188-AgeAdj!D$19)/AgeAdj!D$20,IF($C188="SG",('Proj 2018'!H188-AgeAdj!D$23)/AgeAdj!D$24,IF($C188="SF",('Proj 2018'!H188-AgeAdj!D$27)/AgeAdj!D$28,IF($C188="PF",('Proj 2018'!H188-AgeAdj!D$31)/AgeAdj!D$32,IF($C188="C",('Proj 2018'!H188-AgeAdj!D$35)/AgeAdj!D$36,"BAD")))))</f>
        <v>-0.79627056014349851</v>
      </c>
      <c r="I188" s="10">
        <f>IF($C188="PG",('Proj 2018'!I188-AgeAdj!E$19)/AgeAdj!E$20,IF($C188="SG",('Proj 2018'!I188-AgeAdj!E$23)/AgeAdj!E$24,IF($C188="SF",('Proj 2018'!I188-AgeAdj!E$27)/AgeAdj!E$28,IF($C188="PF",('Proj 2018'!I188-AgeAdj!E$31)/AgeAdj!E$32,IF($C188="C",('Proj 2018'!I188-AgeAdj!E$35)/AgeAdj!E$36,"BAD")))))</f>
        <v>-1.0131733783672838</v>
      </c>
      <c r="J188" s="10">
        <f>IF($C188="PG",('Proj 2018'!J188-AgeAdj!F$19)/AgeAdj!F$20,IF($C188="SG",('Proj 2018'!J188-AgeAdj!F$23)/AgeAdj!F$24,IF($C188="SF",('Proj 2018'!J188-AgeAdj!F$27)/AgeAdj!F$28,IF($C188="PF",('Proj 2018'!J188-AgeAdj!F$31)/AgeAdj!F$32,IF($C188="C",('Proj 2018'!J188-AgeAdj!F$35)/AgeAdj!F$36,"BAD")))))</f>
        <v>-0.61205826850325129</v>
      </c>
      <c r="K188" s="10">
        <f>IF($C188="PG",('Proj 2018'!K188-AgeAdj!G$19)/AgeAdj!G$20,IF($C188="SG",('Proj 2018'!K188-AgeAdj!G$23)/AgeAdj!G$24,IF($C188="SF",('Proj 2018'!K188-AgeAdj!G$27)/AgeAdj!G$28,IF($C188="PF",('Proj 2018'!K188-AgeAdj!G$31)/AgeAdj!G$32,IF($C188="C",('Proj 2018'!K188-AgeAdj!G$35)/AgeAdj!G$36,"BAD")))))</f>
        <v>-0.69693696313563669</v>
      </c>
      <c r="L188" s="17">
        <f>IF($C188="PG",('Proj 2018'!L188-AgeAdj!H$19)/AgeAdj!H$20,IF($C188="SG",('Proj 2018'!L188-AgeAdj!H$23)/AgeAdj!H$24,IF($C188="SF",('Proj 2018'!L188-AgeAdj!H$27)/AgeAdj!H$28,IF($C188="PF",('Proj 2018'!L188-AgeAdj!H$31)/AgeAdj!H$32,IF($C188="C",('Proj 2018'!L188-AgeAdj!H$35)/AgeAdj!H$36,"BAD")))))</f>
        <v>1.0301208353596842</v>
      </c>
      <c r="M188" s="10">
        <f>IF($C188="PG",('Proj 2018'!M188-AgeAdj!I$19)/AgeAdj!I$20,IF($C188="SG",('Proj 2018'!M188-AgeAdj!I$23)/AgeAdj!I$24,IF($C188="SF",('Proj 2018'!M188-AgeAdj!I$27)/AgeAdj!I$28,IF($C188="PF",('Proj 2018'!M188-AgeAdj!I$31)/AgeAdj!I$32,IF($C188="C",('Proj 2018'!M188-AgeAdj!I$35)/AgeAdj!I$36,"BAD")))))</f>
        <v>-1.5028734368029109</v>
      </c>
      <c r="N188" s="10">
        <f>IF($C188="PG",('Proj 2018'!N188-AgeAdj!J$19)/AgeAdj!J$20,IF($C188="SG",('Proj 2018'!N188-AgeAdj!J$23)/AgeAdj!J$24,IF($C188="SF",('Proj 2018'!N188-AgeAdj!J$27)/AgeAdj!J$28,IF($C188="PF",('Proj 2018'!N188-AgeAdj!J$31)/AgeAdj!J$32,IF($C188="C",('Proj 2018'!N188-AgeAdj!J$35)/AgeAdj!J$36,"BAD")))))</f>
        <v>-0.84925853055674172</v>
      </c>
      <c r="O188" s="10">
        <f>IF($C188="PG",('Proj 2018'!O188-AgeAdj!K$19)/AgeAdj!K$20,IF($C188="SG",('Proj 2018'!O188-AgeAdj!K$23)/AgeAdj!K$24,IF($C188="SF",('Proj 2018'!O188-AgeAdj!K$27)/AgeAdj!K$28,IF($C188="PF",('Proj 2018'!O188-AgeAdj!K$31)/AgeAdj!K$32,IF($C188="C",('Proj 2018'!O188-AgeAdj!K$35)/AgeAdj!K$36,"BAD")))))</f>
        <v>-1.2861364500625634</v>
      </c>
      <c r="P188" s="10">
        <f>IF($C188="PG",('Proj 2018'!P188-AgeAdj!L$19)/AgeAdj!L$20,IF($C188="SG",('Proj 2018'!P188-AgeAdj!L$23)/AgeAdj!L$24,IF($C188="SF",('Proj 2018'!P188-AgeAdj!L$27)/AgeAdj!L$28,IF($C188="PF",('Proj 2018'!P188-AgeAdj!L$31)/AgeAdj!L$32,IF($C188="C",('Proj 2018'!P188-AgeAdj!L$35)/AgeAdj!L$36,"BAD")))))</f>
        <v>-1.0034210980177234</v>
      </c>
      <c r="Q188" s="10">
        <f>-IF($C188="PG",('Proj 2018'!Q188-AgeAdj!M$19)/AgeAdj!M$20,IF($C188="SG",('Proj 2018'!Q188-AgeAdj!M$23)/AgeAdj!M$24,IF($C188="SF",('Proj 2018'!Q188-AgeAdj!M$27)/AgeAdj!M$28,IF($C188="PF",('Proj 2018'!Q188-AgeAdj!M$31)/AgeAdj!M$32,IF($C188="C",('Proj 2018'!Q188-AgeAdj!M$35)/AgeAdj!M$36,"BAD")))))</f>
        <v>0.80197640338066467</v>
      </c>
      <c r="R188" s="10">
        <f>IF($C188="PG",('Proj 2018'!R188-AgeAdj!N$19)/AgeAdj!N$20,IF($C188="SG",('Proj 2018'!R188-AgeAdj!N$23)/AgeAdj!N$24,IF($C188="SF",('Proj 2018'!R188-AgeAdj!N$27)/AgeAdj!N$28,IF($C188="PF",('Proj 2018'!R188-AgeAdj!N$31)/AgeAdj!N$32,IF($C188="C",('Proj 2018'!R188-AgeAdj!N$35)/AgeAdj!N$36,"BAD")))))</f>
        <v>-1.0703017148432463</v>
      </c>
      <c r="S188" s="10">
        <f t="shared" si="6"/>
        <v>-6.7609915981380579</v>
      </c>
      <c r="U188" s="10">
        <f>3*'Proj 2018'!$K188/(819)</f>
        <v>0.23492063492063497</v>
      </c>
      <c r="V188" s="10">
        <f t="shared" si="7"/>
        <v>0.2419966406876719</v>
      </c>
      <c r="W188" s="10">
        <f>(2*'Proj 36 2018'!G188)/24.9</f>
        <v>0.87550200803212863</v>
      </c>
      <c r="X188" s="10">
        <f t="shared" si="8"/>
        <v>-0.69713647434250081</v>
      </c>
    </row>
    <row r="189" spans="1:24" x14ac:dyDescent="0.25">
      <c r="A189" s="14" t="s">
        <v>703</v>
      </c>
      <c r="B189" s="14" t="s">
        <v>312</v>
      </c>
      <c r="C189" s="14" t="s">
        <v>27</v>
      </c>
      <c r="D189" s="3">
        <f>VLOOKUP(B189, Table1[[Player]:['#NAME?]], 3, FALSE)+1</f>
        <v>22</v>
      </c>
      <c r="F189" s="10">
        <f>IF($C189="PG",('Proj 2018'!F189-AgeAdj!B$19)/AgeAdj!B$20,IF($C189="SG",('Proj 2018'!F189-AgeAdj!B$23)/AgeAdj!B$24,IF($C189="SF",('Proj 2018'!F189-AgeAdj!B$27)/AgeAdj!B$28,IF($C189="PF",('Proj 2018'!F189-AgeAdj!B$31)/AgeAdj!B$32,IF($C189="C",('Proj 2018'!F189-AgeAdj!B$35)/AgeAdj!B$36,"BAD")))))</f>
        <v>-1.53988623366823</v>
      </c>
      <c r="G189" s="10">
        <f>IF($C189="PG",('Proj 2018'!G189-AgeAdj!C$19)/AgeAdj!C$20,IF($C189="SG",('Proj 2018'!G189-AgeAdj!C$23)/AgeAdj!C$24,IF($C189="SF",('Proj 2018'!G189-AgeAdj!C$27)/AgeAdj!C$28,IF($C189="PF",('Proj 2018'!G189-AgeAdj!C$31)/AgeAdj!C$32,IF($C189="C",('Proj 2018'!G189-AgeAdj!C$35)/AgeAdj!C$36,"BAD")))))</f>
        <v>-1.4973011737961326</v>
      </c>
      <c r="H189" s="10">
        <f>IF($C189="PG",('Proj 2018'!H189-AgeAdj!D$19)/AgeAdj!D$20,IF($C189="SG",('Proj 2018'!H189-AgeAdj!D$23)/AgeAdj!D$24,IF($C189="SF",('Proj 2018'!H189-AgeAdj!D$27)/AgeAdj!D$28,IF($C189="PF",('Proj 2018'!H189-AgeAdj!D$31)/AgeAdj!D$32,IF($C189="C",('Proj 2018'!H189-AgeAdj!D$35)/AgeAdj!D$36,"BAD")))))</f>
        <v>-1.8384329518843474</v>
      </c>
      <c r="I189" s="10">
        <f>IF($C189="PG",('Proj 2018'!I189-AgeAdj!E$19)/AgeAdj!E$20,IF($C189="SG",('Proj 2018'!I189-AgeAdj!E$23)/AgeAdj!E$24,IF($C189="SF",('Proj 2018'!I189-AgeAdj!E$27)/AgeAdj!E$28,IF($C189="PF",('Proj 2018'!I189-AgeAdj!E$31)/AgeAdj!E$32,IF($C189="C",('Proj 2018'!I189-AgeAdj!E$35)/AgeAdj!E$36,"BAD")))))</f>
        <v>-0.92026846693137032</v>
      </c>
      <c r="J189" s="10">
        <f>IF($C189="PG",('Proj 2018'!J189-AgeAdj!F$19)/AgeAdj!F$20,IF($C189="SG",('Proj 2018'!J189-AgeAdj!F$23)/AgeAdj!F$24,IF($C189="SF",('Proj 2018'!J189-AgeAdj!F$27)/AgeAdj!F$28,IF($C189="PF",('Proj 2018'!J189-AgeAdj!F$31)/AgeAdj!F$32,IF($C189="C",('Proj 2018'!J189-AgeAdj!F$35)/AgeAdj!F$36,"BAD")))))</f>
        <v>-1.1397379603782376</v>
      </c>
      <c r="K189" s="10">
        <f>IF($C189="PG",('Proj 2018'!K189-AgeAdj!G$19)/AgeAdj!G$20,IF($C189="SG",('Proj 2018'!K189-AgeAdj!G$23)/AgeAdj!G$24,IF($C189="SF",('Proj 2018'!K189-AgeAdj!G$27)/AgeAdj!G$28,IF($C189="PF",('Proj 2018'!K189-AgeAdj!G$31)/AgeAdj!G$32,IF($C189="C",('Proj 2018'!K189-AgeAdj!G$35)/AgeAdj!G$36,"BAD")))))</f>
        <v>-1.19519141219421</v>
      </c>
      <c r="L189" s="17">
        <f>IF($C189="PG",('Proj 2018'!L189-AgeAdj!H$19)/AgeAdj!H$20,IF($C189="SG",('Proj 2018'!L189-AgeAdj!H$23)/AgeAdj!H$24,IF($C189="SF",('Proj 2018'!L189-AgeAdj!H$27)/AgeAdj!H$28,IF($C189="PF",('Proj 2018'!L189-AgeAdj!H$31)/AgeAdj!H$32,IF($C189="C",('Proj 2018'!L189-AgeAdj!H$35)/AgeAdj!H$36,"BAD")))))</f>
        <v>-0.22314030038899055</v>
      </c>
      <c r="M189" s="10">
        <f>IF($C189="PG",('Proj 2018'!M189-AgeAdj!I$19)/AgeAdj!I$20,IF($C189="SG",('Proj 2018'!M189-AgeAdj!I$23)/AgeAdj!I$24,IF($C189="SF",('Proj 2018'!M189-AgeAdj!I$27)/AgeAdj!I$28,IF($C189="PF",('Proj 2018'!M189-AgeAdj!I$31)/AgeAdj!I$32,IF($C189="C",('Proj 2018'!M189-AgeAdj!I$35)/AgeAdj!I$36,"BAD")))))</f>
        <v>-1.7725716016952806</v>
      </c>
      <c r="N189" s="10">
        <f>IF($C189="PG",('Proj 2018'!N189-AgeAdj!J$19)/AgeAdj!J$20,IF($C189="SG",('Proj 2018'!N189-AgeAdj!J$23)/AgeAdj!J$24,IF($C189="SF",('Proj 2018'!N189-AgeAdj!J$27)/AgeAdj!J$28,IF($C189="PF",('Proj 2018'!N189-AgeAdj!J$31)/AgeAdj!J$32,IF($C189="C",('Proj 2018'!N189-AgeAdj!J$35)/AgeAdj!J$36,"BAD")))))</f>
        <v>-0.98464621864349466</v>
      </c>
      <c r="O189" s="10">
        <f>IF($C189="PG",('Proj 2018'!O189-AgeAdj!K$19)/AgeAdj!K$20,IF($C189="SG",('Proj 2018'!O189-AgeAdj!K$23)/AgeAdj!K$24,IF($C189="SF",('Proj 2018'!O189-AgeAdj!K$27)/AgeAdj!K$28,IF($C189="PF",('Proj 2018'!O189-AgeAdj!K$31)/AgeAdj!K$32,IF($C189="C",('Proj 2018'!O189-AgeAdj!K$35)/AgeAdj!K$36,"BAD")))))</f>
        <v>-1.4379744953348692</v>
      </c>
      <c r="P189" s="10">
        <f>IF($C189="PG",('Proj 2018'!P189-AgeAdj!L$19)/AgeAdj!L$20,IF($C189="SG",('Proj 2018'!P189-AgeAdj!L$23)/AgeAdj!L$24,IF($C189="SF",('Proj 2018'!P189-AgeAdj!L$27)/AgeAdj!L$28,IF($C189="PF",('Proj 2018'!P189-AgeAdj!L$31)/AgeAdj!L$32,IF($C189="C",('Proj 2018'!P189-AgeAdj!L$35)/AgeAdj!L$36,"BAD")))))</f>
        <v>-1.1072449656029948</v>
      </c>
      <c r="Q189" s="10">
        <f>-IF($C189="PG",('Proj 2018'!Q189-AgeAdj!M$19)/AgeAdj!M$20,IF($C189="SG",('Proj 2018'!Q189-AgeAdj!M$23)/AgeAdj!M$24,IF($C189="SF",('Proj 2018'!Q189-AgeAdj!M$27)/AgeAdj!M$28,IF($C189="PF",('Proj 2018'!Q189-AgeAdj!M$31)/AgeAdj!M$32,IF($C189="C",('Proj 2018'!Q189-AgeAdj!M$35)/AgeAdj!M$36,"BAD")))))</f>
        <v>1.4251638346375235</v>
      </c>
      <c r="R189" s="10">
        <f>IF($C189="PG",('Proj 2018'!R189-AgeAdj!N$19)/AgeAdj!N$20,IF($C189="SG",('Proj 2018'!R189-AgeAdj!N$23)/AgeAdj!N$24,IF($C189="SF",('Proj 2018'!R189-AgeAdj!N$27)/AgeAdj!N$28,IF($C189="PF",('Proj 2018'!R189-AgeAdj!N$31)/AgeAdj!N$32,IF($C189="C",('Proj 2018'!R189-AgeAdj!N$35)/AgeAdj!N$36,"BAD")))))</f>
        <v>-1.5185581896348674</v>
      </c>
      <c r="S189" s="10">
        <f t="shared" si="6"/>
        <v>-8.693133022337193</v>
      </c>
      <c r="U189" s="10">
        <f>3*'Proj 2018'!$K189/(819)</f>
        <v>5.9523809523809521E-2</v>
      </c>
      <c r="V189" s="10">
        <f t="shared" si="7"/>
        <v>-1.3282160737439912E-2</v>
      </c>
      <c r="W189" s="10">
        <f>(2*'Proj 36 2018'!G189)/24.9</f>
        <v>1.0923694779116466</v>
      </c>
      <c r="X189" s="10">
        <f t="shared" si="8"/>
        <v>-2.0082480438254717</v>
      </c>
    </row>
    <row r="190" spans="1:24" x14ac:dyDescent="0.25">
      <c r="A190" s="13" t="s">
        <v>897</v>
      </c>
      <c r="B190" s="13" t="s">
        <v>313</v>
      </c>
      <c r="C190" s="13" t="s">
        <v>73</v>
      </c>
      <c r="D190" s="3">
        <f>VLOOKUP(B190, Table1[[Player]:['#NAME?]], 3, FALSE)+1</f>
        <v>27</v>
      </c>
      <c r="F190" s="10">
        <f>IF($C190="PG",('Proj 2018'!F190-AgeAdj!B$19)/AgeAdj!B$20,IF($C190="SG",('Proj 2018'!F190-AgeAdj!B$23)/AgeAdj!B$24,IF($C190="SF",('Proj 2018'!F190-AgeAdj!B$27)/AgeAdj!B$28,IF($C190="PF",('Proj 2018'!F190-AgeAdj!B$31)/AgeAdj!B$32,IF($C190="C",('Proj 2018'!F190-AgeAdj!B$35)/AgeAdj!B$36,"BAD")))))</f>
        <v>-0.83453282482885127</v>
      </c>
      <c r="G190" s="10">
        <f>IF($C190="PG",('Proj 2018'!G190-AgeAdj!C$19)/AgeAdj!C$20,IF($C190="SG",('Proj 2018'!G190-AgeAdj!C$23)/AgeAdj!C$24,IF($C190="SF",('Proj 2018'!G190-AgeAdj!C$27)/AgeAdj!C$28,IF($C190="PF",('Proj 2018'!G190-AgeAdj!C$31)/AgeAdj!C$32,IF($C190="C",('Proj 2018'!G190-AgeAdj!C$35)/AgeAdj!C$36,"BAD")))))</f>
        <v>-0.8966884762406041</v>
      </c>
      <c r="H190" s="10">
        <f>IF($C190="PG",('Proj 2018'!H190-AgeAdj!D$19)/AgeAdj!D$20,IF($C190="SG",('Proj 2018'!H190-AgeAdj!D$23)/AgeAdj!D$24,IF($C190="SF",('Proj 2018'!H190-AgeAdj!D$27)/AgeAdj!D$28,IF($C190="PF",('Proj 2018'!H190-AgeAdj!D$31)/AgeAdj!D$32,IF($C190="C",('Proj 2018'!H190-AgeAdj!D$35)/AgeAdj!D$36,"BAD")))))</f>
        <v>0.40468129567821115</v>
      </c>
      <c r="I190" s="10">
        <f>IF($C190="PG",('Proj 2018'!I190-AgeAdj!E$19)/AgeAdj!E$20,IF($C190="SG",('Proj 2018'!I190-AgeAdj!E$23)/AgeAdj!E$24,IF($C190="SF",('Proj 2018'!I190-AgeAdj!E$27)/AgeAdj!E$28,IF($C190="PF",('Proj 2018'!I190-AgeAdj!E$31)/AgeAdj!E$32,IF($C190="C",('Proj 2018'!I190-AgeAdj!E$35)/AgeAdj!E$36,"BAD")))))</f>
        <v>-0.78743230769506456</v>
      </c>
      <c r="J190" s="10">
        <f>IF($C190="PG",('Proj 2018'!J190-AgeAdj!F$19)/AgeAdj!F$20,IF($C190="SG",('Proj 2018'!J190-AgeAdj!F$23)/AgeAdj!F$24,IF($C190="SF",('Proj 2018'!J190-AgeAdj!F$27)/AgeAdj!F$28,IF($C190="PF",('Proj 2018'!J190-AgeAdj!F$31)/AgeAdj!F$32,IF($C190="C",('Proj 2018'!J190-AgeAdj!F$35)/AgeAdj!F$36,"BAD")))))</f>
        <v>-0.80040584426837902</v>
      </c>
      <c r="K190" s="10">
        <f>IF($C190="PG",('Proj 2018'!K190-AgeAdj!G$19)/AgeAdj!G$20,IF($C190="SG",('Proj 2018'!K190-AgeAdj!G$23)/AgeAdj!G$24,IF($C190="SF",('Proj 2018'!K190-AgeAdj!G$27)/AgeAdj!G$28,IF($C190="PF",('Proj 2018'!K190-AgeAdj!G$31)/AgeAdj!G$32,IF($C190="C",('Proj 2018'!K190-AgeAdj!G$35)/AgeAdj!G$36,"BAD")))))</f>
        <v>-0.76860937757262338</v>
      </c>
      <c r="L190" s="17">
        <f>IF($C190="PG",('Proj 2018'!L190-AgeAdj!H$19)/AgeAdj!H$20,IF($C190="SG",('Proj 2018'!L190-AgeAdj!H$23)/AgeAdj!H$24,IF($C190="SF",('Proj 2018'!L190-AgeAdj!H$27)/AgeAdj!H$28,IF($C190="PF",('Proj 2018'!L190-AgeAdj!H$31)/AgeAdj!H$32,IF($C190="C",('Proj 2018'!L190-AgeAdj!H$35)/AgeAdj!H$36,"BAD")))))</f>
        <v>-1.7022273671344907</v>
      </c>
      <c r="M190" s="10">
        <f>IF($C190="PG",('Proj 2018'!M190-AgeAdj!I$19)/AgeAdj!I$20,IF($C190="SG",('Proj 2018'!M190-AgeAdj!I$23)/AgeAdj!I$24,IF($C190="SF",('Proj 2018'!M190-AgeAdj!I$27)/AgeAdj!I$28,IF($C190="PF",('Proj 2018'!M190-AgeAdj!I$31)/AgeAdj!I$32,IF($C190="C",('Proj 2018'!M190-AgeAdj!I$35)/AgeAdj!I$36,"BAD")))))</f>
        <v>-0.80680390835030669</v>
      </c>
      <c r="N190" s="10">
        <f>IF($C190="PG",('Proj 2018'!N190-AgeAdj!J$19)/AgeAdj!J$20,IF($C190="SG",('Proj 2018'!N190-AgeAdj!J$23)/AgeAdj!J$24,IF($C190="SF",('Proj 2018'!N190-AgeAdj!J$27)/AgeAdj!J$28,IF($C190="PF",('Proj 2018'!N190-AgeAdj!J$31)/AgeAdj!J$32,IF($C190="C",('Proj 2018'!N190-AgeAdj!J$35)/AgeAdj!J$36,"BAD")))))</f>
        <v>-0.94641824950233677</v>
      </c>
      <c r="O190" s="10">
        <f>IF($C190="PG",('Proj 2018'!O190-AgeAdj!K$19)/AgeAdj!K$20,IF($C190="SG",('Proj 2018'!O190-AgeAdj!K$23)/AgeAdj!K$24,IF($C190="SF",('Proj 2018'!O190-AgeAdj!K$27)/AgeAdj!K$28,IF($C190="PF",('Proj 2018'!O190-AgeAdj!K$31)/AgeAdj!K$32,IF($C190="C",('Proj 2018'!O190-AgeAdj!K$35)/AgeAdj!K$36,"BAD")))))</f>
        <v>-0.85889913937439955</v>
      </c>
      <c r="P190" s="10">
        <f>IF($C190="PG",('Proj 2018'!P190-AgeAdj!L$19)/AgeAdj!L$20,IF($C190="SG",('Proj 2018'!P190-AgeAdj!L$23)/AgeAdj!L$24,IF($C190="SF",('Proj 2018'!P190-AgeAdj!L$27)/AgeAdj!L$28,IF($C190="PF",('Proj 2018'!P190-AgeAdj!L$31)/AgeAdj!L$32,IF($C190="C",('Proj 2018'!P190-AgeAdj!L$35)/AgeAdj!L$36,"BAD")))))</f>
        <v>-0.95273948056223112</v>
      </c>
      <c r="Q190" s="10">
        <f>-IF($C190="PG",('Proj 2018'!Q190-AgeAdj!M$19)/AgeAdj!M$20,IF($C190="SG",('Proj 2018'!Q190-AgeAdj!M$23)/AgeAdj!M$24,IF($C190="SF",('Proj 2018'!Q190-AgeAdj!M$27)/AgeAdj!M$28,IF($C190="PF",('Proj 2018'!Q190-AgeAdj!M$31)/AgeAdj!M$32,IF($C190="C",('Proj 2018'!Q190-AgeAdj!M$35)/AgeAdj!M$36,"BAD")))))</f>
        <v>0.63731059936158851</v>
      </c>
      <c r="R190" s="10">
        <f>IF($C190="PG",('Proj 2018'!R190-AgeAdj!N$19)/AgeAdj!N$20,IF($C190="SG",('Proj 2018'!R190-AgeAdj!N$23)/AgeAdj!N$24,IF($C190="SF",('Proj 2018'!R190-AgeAdj!N$27)/AgeAdj!N$28,IF($C190="PF",('Proj 2018'!R190-AgeAdj!N$31)/AgeAdj!N$32,IF($C190="C",('Proj 2018'!R190-AgeAdj!N$35)/AgeAdj!N$36,"BAD")))))</f>
        <v>-0.86549832477589173</v>
      </c>
      <c r="S190" s="10">
        <f t="shared" si="6"/>
        <v>-6.0619027735333955</v>
      </c>
      <c r="U190" s="10">
        <f>3*'Proj 2018'!$K190/(819)</f>
        <v>0.2522792022792022</v>
      </c>
      <c r="V190" s="10">
        <f t="shared" si="7"/>
        <v>-0.42943656227851595</v>
      </c>
      <c r="W190" s="10">
        <f>(2*'Proj 36 2018'!G190)/24.9</f>
        <v>0.9156626506024097</v>
      </c>
      <c r="X190" s="10">
        <f t="shared" si="8"/>
        <v>0.37055154784992833</v>
      </c>
    </row>
    <row r="191" spans="1:24" x14ac:dyDescent="0.25">
      <c r="A191" s="14" t="s">
        <v>1016</v>
      </c>
      <c r="B191" s="14" t="s">
        <v>314</v>
      </c>
      <c r="C191" s="14" t="s">
        <v>38</v>
      </c>
      <c r="D191" s="3">
        <f>VLOOKUP(B191, Table1[[Player]:['#NAME?]], 3, FALSE)+1</f>
        <v>31</v>
      </c>
      <c r="F191" s="10">
        <f>IF($C191="PG",('Proj 2018'!F191-AgeAdj!B$19)/AgeAdj!B$20,IF($C191="SG",('Proj 2018'!F191-AgeAdj!B$23)/AgeAdj!B$24,IF($C191="SF",('Proj 2018'!F191-AgeAdj!B$27)/AgeAdj!B$28,IF($C191="PF",('Proj 2018'!F191-AgeAdj!B$31)/AgeAdj!B$32,IF($C191="C",('Proj 2018'!F191-AgeAdj!B$35)/AgeAdj!B$36,"BAD")))))</f>
        <v>-0.52756336973483808</v>
      </c>
      <c r="G191" s="10">
        <f>IF($C191="PG",('Proj 2018'!G191-AgeAdj!C$19)/AgeAdj!C$20,IF($C191="SG",('Proj 2018'!G191-AgeAdj!C$23)/AgeAdj!C$24,IF($C191="SF",('Proj 2018'!G191-AgeAdj!C$27)/AgeAdj!C$28,IF($C191="PF",('Proj 2018'!G191-AgeAdj!C$31)/AgeAdj!C$32,IF($C191="C",('Proj 2018'!G191-AgeAdj!C$35)/AgeAdj!C$36,"BAD")))))</f>
        <v>-0.59509174156444045</v>
      </c>
      <c r="H191" s="10">
        <f>IF($C191="PG",('Proj 2018'!H191-AgeAdj!D$19)/AgeAdj!D$20,IF($C191="SG",('Proj 2018'!H191-AgeAdj!D$23)/AgeAdj!D$24,IF($C191="SF",('Proj 2018'!H191-AgeAdj!D$27)/AgeAdj!D$28,IF($C191="PF",('Proj 2018'!H191-AgeAdj!D$31)/AgeAdj!D$32,IF($C191="C",('Proj 2018'!H191-AgeAdj!D$35)/AgeAdj!D$36,"BAD")))))</f>
        <v>0.71517423383954737</v>
      </c>
      <c r="I191" s="10">
        <f>IF($C191="PG",('Proj 2018'!I191-AgeAdj!E$19)/AgeAdj!E$20,IF($C191="SG",('Proj 2018'!I191-AgeAdj!E$23)/AgeAdj!E$24,IF($C191="SF",('Proj 2018'!I191-AgeAdj!E$27)/AgeAdj!E$28,IF($C191="PF",('Proj 2018'!I191-AgeAdj!E$31)/AgeAdj!E$32,IF($C191="C",('Proj 2018'!I191-AgeAdj!E$35)/AgeAdj!E$36,"BAD")))))</f>
        <v>-0.56816005422672167</v>
      </c>
      <c r="J191" s="10">
        <f>IF($C191="PG",('Proj 2018'!J191-AgeAdj!F$19)/AgeAdj!F$20,IF($C191="SG",('Proj 2018'!J191-AgeAdj!F$23)/AgeAdj!F$24,IF($C191="SF",('Proj 2018'!J191-AgeAdj!F$27)/AgeAdj!F$28,IF($C191="PF",('Proj 2018'!J191-AgeAdj!F$31)/AgeAdj!F$32,IF($C191="C",('Proj 2018'!J191-AgeAdj!F$35)/AgeAdj!F$36,"BAD")))))</f>
        <v>-1.667425904628648E-3</v>
      </c>
      <c r="K191" s="10">
        <f>IF($C191="PG",('Proj 2018'!K191-AgeAdj!G$19)/AgeAdj!G$20,IF($C191="SG",('Proj 2018'!K191-AgeAdj!G$23)/AgeAdj!G$24,IF($C191="SF",('Proj 2018'!K191-AgeAdj!G$27)/AgeAdj!G$28,IF($C191="PF",('Proj 2018'!K191-AgeAdj!G$31)/AgeAdj!G$32,IF($C191="C",('Proj 2018'!K191-AgeAdj!G$35)/AgeAdj!G$36,"BAD")))))</f>
        <v>0.26557346964283191</v>
      </c>
      <c r="L191" s="17">
        <f>IF($C191="PG",('Proj 2018'!L191-AgeAdj!H$19)/AgeAdj!H$20,IF($C191="SG",('Proj 2018'!L191-AgeAdj!H$23)/AgeAdj!H$24,IF($C191="SF",('Proj 2018'!L191-AgeAdj!H$27)/AgeAdj!H$28,IF($C191="PF",('Proj 2018'!L191-AgeAdj!H$31)/AgeAdj!H$32,IF($C191="C",('Proj 2018'!L191-AgeAdj!H$35)/AgeAdj!H$36,"BAD")))))</f>
        <v>-1.0076462383603217</v>
      </c>
      <c r="M191" s="10">
        <f>IF($C191="PG",('Proj 2018'!M191-AgeAdj!I$19)/AgeAdj!I$20,IF($C191="SG",('Proj 2018'!M191-AgeAdj!I$23)/AgeAdj!I$24,IF($C191="SF",('Proj 2018'!M191-AgeAdj!I$27)/AgeAdj!I$28,IF($C191="PF",('Proj 2018'!M191-AgeAdj!I$31)/AgeAdj!I$32,IF($C191="C",('Proj 2018'!M191-AgeAdj!I$35)/AgeAdj!I$36,"BAD")))))</f>
        <v>-0.11031806706617751</v>
      </c>
      <c r="N191" s="10">
        <f>IF($C191="PG",('Proj 2018'!N191-AgeAdj!J$19)/AgeAdj!J$20,IF($C191="SG",('Proj 2018'!N191-AgeAdj!J$23)/AgeAdj!J$24,IF($C191="SF",('Proj 2018'!N191-AgeAdj!J$27)/AgeAdj!J$28,IF($C191="PF",('Proj 2018'!N191-AgeAdj!J$31)/AgeAdj!J$32,IF($C191="C",('Proj 2018'!N191-AgeAdj!J$35)/AgeAdj!J$36,"BAD")))))</f>
        <v>-0.48837443933688995</v>
      </c>
      <c r="O191" s="10">
        <f>IF($C191="PG",('Proj 2018'!O191-AgeAdj!K$19)/AgeAdj!K$20,IF($C191="SG",('Proj 2018'!O191-AgeAdj!K$23)/AgeAdj!K$24,IF($C191="SF",('Proj 2018'!O191-AgeAdj!K$27)/AgeAdj!K$28,IF($C191="PF",('Proj 2018'!O191-AgeAdj!K$31)/AgeAdj!K$32,IF($C191="C",('Proj 2018'!O191-AgeAdj!K$35)/AgeAdj!K$36,"BAD")))))</f>
        <v>1.8955013213355536</v>
      </c>
      <c r="P191" s="10">
        <f>IF($C191="PG",('Proj 2018'!P191-AgeAdj!L$19)/AgeAdj!L$20,IF($C191="SG",('Proj 2018'!P191-AgeAdj!L$23)/AgeAdj!L$24,IF($C191="SF",('Proj 2018'!P191-AgeAdj!L$27)/AgeAdj!L$28,IF($C191="PF",('Proj 2018'!P191-AgeAdj!L$31)/AgeAdj!L$32,IF($C191="C",('Proj 2018'!P191-AgeAdj!L$35)/AgeAdj!L$36,"BAD")))))</f>
        <v>0.16164446629093918</v>
      </c>
      <c r="Q191" s="10">
        <f>-IF($C191="PG",('Proj 2018'!Q191-AgeAdj!M$19)/AgeAdj!M$20,IF($C191="SG",('Proj 2018'!Q191-AgeAdj!M$23)/AgeAdj!M$24,IF($C191="SF",('Proj 2018'!Q191-AgeAdj!M$27)/AgeAdj!M$28,IF($C191="PF",('Proj 2018'!Q191-AgeAdj!M$31)/AgeAdj!M$32,IF($C191="C",('Proj 2018'!Q191-AgeAdj!M$35)/AgeAdj!M$36,"BAD")))))</f>
        <v>-0.1447120596671134</v>
      </c>
      <c r="R191" s="10">
        <f>IF($C191="PG",('Proj 2018'!R191-AgeAdj!N$19)/AgeAdj!N$20,IF($C191="SG",('Proj 2018'!R191-AgeAdj!N$23)/AgeAdj!N$24,IF($C191="SF",('Proj 2018'!R191-AgeAdj!N$27)/AgeAdj!N$28,IF($C191="PF",('Proj 2018'!R191-AgeAdj!N$31)/AgeAdj!N$32,IF($C191="C",('Proj 2018'!R191-AgeAdj!N$35)/AgeAdj!N$36,"BAD")))))</f>
        <v>-0.44223091126895264</v>
      </c>
      <c r="S191" s="10">
        <f t="shared" si="6"/>
        <v>-7.644882160553812E-3</v>
      </c>
      <c r="U191" s="10">
        <f>3*'Proj 2018'!$K191/(819)</f>
        <v>0.80170940170940175</v>
      </c>
      <c r="V191" s="10">
        <f t="shared" si="7"/>
        <v>-0.80783946289058273</v>
      </c>
      <c r="W191" s="10">
        <f>(2*'Proj 36 2018'!G191)/24.9</f>
        <v>0.57831325301204828</v>
      </c>
      <c r="X191" s="10">
        <f t="shared" si="8"/>
        <v>0.41359473764214794</v>
      </c>
    </row>
    <row r="192" spans="1:24" x14ac:dyDescent="0.25">
      <c r="A192" s="13" t="s">
        <v>827</v>
      </c>
      <c r="B192" s="13" t="s">
        <v>315</v>
      </c>
      <c r="C192" s="13" t="s">
        <v>38</v>
      </c>
      <c r="D192" s="3">
        <f>VLOOKUP(B192, Table1[[Player]:['#NAME?]], 3, FALSE)+1</f>
        <v>20</v>
      </c>
      <c r="F192" s="10">
        <f>IF($C192="PG",('Proj 2018'!F192-AgeAdj!B$19)/AgeAdj!B$20,IF($C192="SG",('Proj 2018'!F192-AgeAdj!B$23)/AgeAdj!B$24,IF($C192="SF",('Proj 2018'!F192-AgeAdj!B$27)/AgeAdj!B$28,IF($C192="PF",('Proj 2018'!F192-AgeAdj!B$31)/AgeAdj!B$32,IF($C192="C",('Proj 2018'!F192-AgeAdj!B$35)/AgeAdj!B$36,"BAD")))))</f>
        <v>-0.4142384461313689</v>
      </c>
      <c r="G192" s="10">
        <f>IF($C192="PG",('Proj 2018'!G192-AgeAdj!C$19)/AgeAdj!C$20,IF($C192="SG",('Proj 2018'!G192-AgeAdj!C$23)/AgeAdj!C$24,IF($C192="SF",('Proj 2018'!G192-AgeAdj!C$27)/AgeAdj!C$28,IF($C192="PF",('Proj 2018'!G192-AgeAdj!C$31)/AgeAdj!C$32,IF($C192="C",('Proj 2018'!G192-AgeAdj!C$35)/AgeAdj!C$36,"BAD")))))</f>
        <v>-0.20680436584649176</v>
      </c>
      <c r="H192" s="10">
        <f>IF($C192="PG",('Proj 2018'!H192-AgeAdj!D$19)/AgeAdj!D$20,IF($C192="SG",('Proj 2018'!H192-AgeAdj!D$23)/AgeAdj!D$24,IF($C192="SF",('Proj 2018'!H192-AgeAdj!D$27)/AgeAdj!D$28,IF($C192="PF",('Proj 2018'!H192-AgeAdj!D$31)/AgeAdj!D$32,IF($C192="C",('Proj 2018'!H192-AgeAdj!D$35)/AgeAdj!D$36,"BAD")))))</f>
        <v>-1.2985311122030592</v>
      </c>
      <c r="I192" s="10">
        <f>IF($C192="PG",('Proj 2018'!I192-AgeAdj!E$19)/AgeAdj!E$20,IF($C192="SG",('Proj 2018'!I192-AgeAdj!E$23)/AgeAdj!E$24,IF($C192="SF",('Proj 2018'!I192-AgeAdj!E$27)/AgeAdj!E$28,IF($C192="PF",('Proj 2018'!I192-AgeAdj!E$31)/AgeAdj!E$32,IF($C192="C",('Proj 2018'!I192-AgeAdj!E$35)/AgeAdj!E$36,"BAD")))))</f>
        <v>1.3470133419183075</v>
      </c>
      <c r="J192" s="10">
        <f>IF($C192="PG",('Proj 2018'!J192-AgeAdj!F$19)/AgeAdj!F$20,IF($C192="SG",('Proj 2018'!J192-AgeAdj!F$23)/AgeAdj!F$24,IF($C192="SF",('Proj 2018'!J192-AgeAdj!F$27)/AgeAdj!F$28,IF($C192="PF",('Proj 2018'!J192-AgeAdj!F$31)/AgeAdj!F$32,IF($C192="C",('Proj 2018'!J192-AgeAdj!F$35)/AgeAdj!F$36,"BAD")))))</f>
        <v>-0.44864308667868186</v>
      </c>
      <c r="K192" s="10">
        <f>IF($C192="PG",('Proj 2018'!K192-AgeAdj!G$19)/AgeAdj!G$20,IF($C192="SG",('Proj 2018'!K192-AgeAdj!G$23)/AgeAdj!G$24,IF($C192="SF",('Proj 2018'!K192-AgeAdj!G$27)/AgeAdj!G$28,IF($C192="PF",('Proj 2018'!K192-AgeAdj!G$31)/AgeAdj!G$32,IF($C192="C",('Proj 2018'!K192-AgeAdj!G$35)/AgeAdj!G$36,"BAD")))))</f>
        <v>-0.42996496443673954</v>
      </c>
      <c r="L192" s="17">
        <f>IF($C192="PG",('Proj 2018'!L192-AgeAdj!H$19)/AgeAdj!H$20,IF($C192="SG",('Proj 2018'!L192-AgeAdj!H$23)/AgeAdj!H$24,IF($C192="SF",('Proj 2018'!L192-AgeAdj!H$27)/AgeAdj!H$28,IF($C192="PF",('Proj 2018'!L192-AgeAdj!H$31)/AgeAdj!H$32,IF($C192="C",('Proj 2018'!L192-AgeAdj!H$35)/AgeAdj!H$36,"BAD")))))</f>
        <v>-0.2800450208456588</v>
      </c>
      <c r="M192" s="10">
        <f>IF($C192="PG",('Proj 2018'!M192-AgeAdj!I$19)/AgeAdj!I$20,IF($C192="SG",('Proj 2018'!M192-AgeAdj!I$23)/AgeAdj!I$24,IF($C192="SF",('Proj 2018'!M192-AgeAdj!I$27)/AgeAdj!I$28,IF($C192="PF",('Proj 2018'!M192-AgeAdj!I$31)/AgeAdj!I$32,IF($C192="C",('Proj 2018'!M192-AgeAdj!I$35)/AgeAdj!I$36,"BAD")))))</f>
        <v>-0.66348883384714641</v>
      </c>
      <c r="N192" s="10">
        <f>IF($C192="PG",('Proj 2018'!N192-AgeAdj!J$19)/AgeAdj!J$20,IF($C192="SG",('Proj 2018'!N192-AgeAdj!J$23)/AgeAdj!J$24,IF($C192="SF",('Proj 2018'!N192-AgeAdj!J$27)/AgeAdj!J$28,IF($C192="PF",('Proj 2018'!N192-AgeAdj!J$31)/AgeAdj!J$32,IF($C192="C",('Proj 2018'!N192-AgeAdj!J$35)/AgeAdj!J$36,"BAD")))))</f>
        <v>-0.43231410723249225</v>
      </c>
      <c r="O192" s="10">
        <f>IF($C192="PG",('Proj 2018'!O192-AgeAdj!K$19)/AgeAdj!K$20,IF($C192="SG",('Proj 2018'!O192-AgeAdj!K$23)/AgeAdj!K$24,IF($C192="SF",('Proj 2018'!O192-AgeAdj!K$27)/AgeAdj!K$28,IF($C192="PF",('Proj 2018'!O192-AgeAdj!K$31)/AgeAdj!K$32,IF($C192="C",('Proj 2018'!O192-AgeAdj!K$35)/AgeAdj!K$36,"BAD")))))</f>
        <v>-0.70577660880559157</v>
      </c>
      <c r="P192" s="10">
        <f>IF($C192="PG",('Proj 2018'!P192-AgeAdj!L$19)/AgeAdj!L$20,IF($C192="SG",('Proj 2018'!P192-AgeAdj!L$23)/AgeAdj!L$24,IF($C192="SF",('Proj 2018'!P192-AgeAdj!L$27)/AgeAdj!L$28,IF($C192="PF",('Proj 2018'!P192-AgeAdj!L$31)/AgeAdj!L$32,IF($C192="C",('Proj 2018'!P192-AgeAdj!L$35)/AgeAdj!L$36,"BAD")))))</f>
        <v>3.3895261298854409E-2</v>
      </c>
      <c r="Q192" s="10">
        <f>-IF($C192="PG",('Proj 2018'!Q192-AgeAdj!M$19)/AgeAdj!M$20,IF($C192="SG",('Proj 2018'!Q192-AgeAdj!M$23)/AgeAdj!M$24,IF($C192="SF",('Proj 2018'!Q192-AgeAdj!M$27)/AgeAdj!M$28,IF($C192="PF",('Proj 2018'!Q192-AgeAdj!M$31)/AgeAdj!M$32,IF($C192="C",('Proj 2018'!Q192-AgeAdj!M$35)/AgeAdj!M$36,"BAD")))))</f>
        <v>0.82609099563631749</v>
      </c>
      <c r="R192" s="10">
        <f>IF($C192="PG",('Proj 2018'!R192-AgeAdj!N$19)/AgeAdj!N$20,IF($C192="SG",('Proj 2018'!R192-AgeAdj!N$23)/AgeAdj!N$24,IF($C192="SF",('Proj 2018'!R192-AgeAdj!N$27)/AgeAdj!N$28,IF($C192="PF",('Proj 2018'!R192-AgeAdj!N$31)/AgeAdj!N$32,IF($C192="C",('Proj 2018'!R192-AgeAdj!N$35)/AgeAdj!N$36,"BAD")))))</f>
        <v>-0.29730181627562519</v>
      </c>
      <c r="S192" s="10">
        <f t="shared" si="6"/>
        <v>-0.99955449897335091</v>
      </c>
      <c r="U192" s="10">
        <f>3*'Proj 2018'!$K192/(819)</f>
        <v>0.44285714285714289</v>
      </c>
      <c r="V192" s="10">
        <f t="shared" si="7"/>
        <v>-0.12401993780307748</v>
      </c>
      <c r="W192" s="10">
        <f>(2*'Proj 36 2018'!G192)/24.9</f>
        <v>0.93172690763052213</v>
      </c>
      <c r="X192" s="10">
        <f t="shared" si="8"/>
        <v>-1.2098763776349788</v>
      </c>
    </row>
    <row r="193" spans="1:24" x14ac:dyDescent="0.25">
      <c r="A193" s="13" t="s">
        <v>677</v>
      </c>
      <c r="B193" s="13" t="s">
        <v>318</v>
      </c>
      <c r="C193" s="13" t="s">
        <v>31</v>
      </c>
      <c r="D193" s="3">
        <f>VLOOKUP(B193, Table1[[Player]:['#NAME?]], 3, FALSE)+1</f>
        <v>31</v>
      </c>
      <c r="F193" s="10">
        <f>IF($C193="PG",('Proj 2018'!F193-AgeAdj!B$19)/AgeAdj!B$20,IF($C193="SG",('Proj 2018'!F193-AgeAdj!B$23)/AgeAdj!B$24,IF($C193="SF",('Proj 2018'!F193-AgeAdj!B$27)/AgeAdj!B$28,IF($C193="PF",('Proj 2018'!F193-AgeAdj!B$31)/AgeAdj!B$32,IF($C193="C",('Proj 2018'!F193-AgeAdj!B$35)/AgeAdj!B$36,"BAD")))))</f>
        <v>0.38373280578981844</v>
      </c>
      <c r="G193" s="10">
        <f>IF($C193="PG",('Proj 2018'!G193-AgeAdj!C$19)/AgeAdj!C$20,IF($C193="SG",('Proj 2018'!G193-AgeAdj!C$23)/AgeAdj!C$24,IF($C193="SF",('Proj 2018'!G193-AgeAdj!C$27)/AgeAdj!C$28,IF($C193="PF",('Proj 2018'!G193-AgeAdj!C$31)/AgeAdj!C$32,IF($C193="C",('Proj 2018'!G193-AgeAdj!C$35)/AgeAdj!C$36,"BAD")))))</f>
        <v>0.65124250470321576</v>
      </c>
      <c r="H193" s="10">
        <f>IF($C193="PG",('Proj 2018'!H193-AgeAdj!D$19)/AgeAdj!D$20,IF($C193="SG",('Proj 2018'!H193-AgeAdj!D$23)/AgeAdj!D$24,IF($C193="SF",('Proj 2018'!H193-AgeAdj!D$27)/AgeAdj!D$28,IF($C193="PF",('Proj 2018'!H193-AgeAdj!D$31)/AgeAdj!D$32,IF($C193="C",('Proj 2018'!H193-AgeAdj!D$35)/AgeAdj!D$36,"BAD")))))</f>
        <v>-1.0820330133678642</v>
      </c>
      <c r="I193" s="10">
        <f>IF($C193="PG",('Proj 2018'!I193-AgeAdj!E$19)/AgeAdj!E$20,IF($C193="SG",('Proj 2018'!I193-AgeAdj!E$23)/AgeAdj!E$24,IF($C193="SF",('Proj 2018'!I193-AgeAdj!E$27)/AgeAdj!E$28,IF($C193="PF",('Proj 2018'!I193-AgeAdj!E$31)/AgeAdj!E$32,IF($C193="C",('Proj 2018'!I193-AgeAdj!E$35)/AgeAdj!E$36,"BAD")))))</f>
        <v>1.3636151232014191</v>
      </c>
      <c r="J193" s="10">
        <f>IF($C193="PG",('Proj 2018'!J193-AgeAdj!F$19)/AgeAdj!F$20,IF($C193="SG",('Proj 2018'!J193-AgeAdj!F$23)/AgeAdj!F$24,IF($C193="SF",('Proj 2018'!J193-AgeAdj!F$27)/AgeAdj!F$28,IF($C193="PF",('Proj 2018'!J193-AgeAdj!F$31)/AgeAdj!F$32,IF($C193="C",('Proj 2018'!J193-AgeAdj!F$35)/AgeAdj!F$36,"BAD")))))</f>
        <v>0.37117864766284409</v>
      </c>
      <c r="K193" s="10">
        <f>IF($C193="PG",('Proj 2018'!K193-AgeAdj!G$19)/AgeAdj!G$20,IF($C193="SG",('Proj 2018'!K193-AgeAdj!G$23)/AgeAdj!G$24,IF($C193="SF",('Proj 2018'!K193-AgeAdj!G$27)/AgeAdj!G$28,IF($C193="PF",('Proj 2018'!K193-AgeAdj!G$31)/AgeAdj!G$32,IF($C193="C",('Proj 2018'!K193-AgeAdj!G$35)/AgeAdj!G$36,"BAD")))))</f>
        <v>0.39042996677336977</v>
      </c>
      <c r="L193" s="17">
        <f>IF($C193="PG",('Proj 2018'!L193-AgeAdj!H$19)/AgeAdj!H$20,IF($C193="SG",('Proj 2018'!L193-AgeAdj!H$23)/AgeAdj!H$24,IF($C193="SF",('Proj 2018'!L193-AgeAdj!H$27)/AgeAdj!H$28,IF($C193="PF",('Proj 2018'!L193-AgeAdj!H$31)/AgeAdj!H$32,IF($C193="C",('Proj 2018'!L193-AgeAdj!H$35)/AgeAdj!H$36,"BAD")))))</f>
        <v>0.20732253375056831</v>
      </c>
      <c r="M193" s="10">
        <f>IF($C193="PG",('Proj 2018'!M193-AgeAdj!I$19)/AgeAdj!I$20,IF($C193="SG",('Proj 2018'!M193-AgeAdj!I$23)/AgeAdj!I$24,IF($C193="SF",('Proj 2018'!M193-AgeAdj!I$27)/AgeAdj!I$28,IF($C193="PF",('Proj 2018'!M193-AgeAdj!I$31)/AgeAdj!I$32,IF($C193="C",('Proj 2018'!M193-AgeAdj!I$35)/AgeAdj!I$36,"BAD")))))</f>
        <v>0.65881810074855107</v>
      </c>
      <c r="N193" s="10">
        <f>IF($C193="PG",('Proj 2018'!N193-AgeAdj!J$19)/AgeAdj!J$20,IF($C193="SG",('Proj 2018'!N193-AgeAdj!J$23)/AgeAdj!J$24,IF($C193="SF",('Proj 2018'!N193-AgeAdj!J$27)/AgeAdj!J$28,IF($C193="PF",('Proj 2018'!N193-AgeAdj!J$31)/AgeAdj!J$32,IF($C193="C",('Proj 2018'!N193-AgeAdj!J$35)/AgeAdj!J$36,"BAD")))))</f>
        <v>0.77226169171990455</v>
      </c>
      <c r="O193" s="10">
        <f>IF($C193="PG",('Proj 2018'!O193-AgeAdj!K$19)/AgeAdj!K$20,IF($C193="SG",('Proj 2018'!O193-AgeAdj!K$23)/AgeAdj!K$24,IF($C193="SF",('Proj 2018'!O193-AgeAdj!K$27)/AgeAdj!K$28,IF($C193="PF",('Proj 2018'!O193-AgeAdj!K$31)/AgeAdj!K$32,IF($C193="C",('Proj 2018'!O193-AgeAdj!K$35)/AgeAdj!K$36,"BAD")))))</f>
        <v>0.90612584983465794</v>
      </c>
      <c r="P193" s="10">
        <f>IF($C193="PG",('Proj 2018'!P193-AgeAdj!L$19)/AgeAdj!L$20,IF($C193="SG",('Proj 2018'!P193-AgeAdj!L$23)/AgeAdj!L$24,IF($C193="SF",('Proj 2018'!P193-AgeAdj!L$27)/AgeAdj!L$28,IF($C193="PF",('Proj 2018'!P193-AgeAdj!L$31)/AgeAdj!L$32,IF($C193="C",('Proj 2018'!P193-AgeAdj!L$35)/AgeAdj!L$36,"BAD")))))</f>
        <v>-0.31086781510270678</v>
      </c>
      <c r="Q193" s="10">
        <f>-IF($C193="PG",('Proj 2018'!Q193-AgeAdj!M$19)/AgeAdj!M$20,IF($C193="SG",('Proj 2018'!Q193-AgeAdj!M$23)/AgeAdj!M$24,IF($C193="SF",('Proj 2018'!Q193-AgeAdj!M$27)/AgeAdj!M$28,IF($C193="PF",('Proj 2018'!Q193-AgeAdj!M$31)/AgeAdj!M$32,IF($C193="C",('Proj 2018'!Q193-AgeAdj!M$35)/AgeAdj!M$36,"BAD")))))</f>
        <v>-0.42840042454232902</v>
      </c>
      <c r="R193" s="10">
        <f>IF($C193="PG",('Proj 2018'!R193-AgeAdj!N$19)/AgeAdj!N$20,IF($C193="SG",('Proj 2018'!R193-AgeAdj!N$23)/AgeAdj!N$24,IF($C193="SF",('Proj 2018'!R193-AgeAdj!N$27)/AgeAdj!N$28,IF($C193="PF",('Proj 2018'!R193-AgeAdj!N$31)/AgeAdj!N$32,IF($C193="C",('Proj 2018'!R193-AgeAdj!N$35)/AgeAdj!N$36,"BAD")))))</f>
        <v>0.53417780692398387</v>
      </c>
      <c r="S193" s="10">
        <f t="shared" si="6"/>
        <v>3.579211328713126</v>
      </c>
      <c r="U193" s="10">
        <f>3*'Proj 2018'!$K193/(819)</f>
        <v>0.68359788359788365</v>
      </c>
      <c r="V193" s="10">
        <f t="shared" si="7"/>
        <v>0.14172524529403929</v>
      </c>
      <c r="W193" s="10">
        <f>(2*'Proj 36 2018'!G193)/24.9</f>
        <v>0.97991967871485941</v>
      </c>
      <c r="X193" s="10">
        <f t="shared" si="8"/>
        <v>-1.0603054428183087</v>
      </c>
    </row>
    <row r="194" spans="1:24" x14ac:dyDescent="0.25">
      <c r="A194" s="13" t="s">
        <v>730</v>
      </c>
      <c r="B194" s="13" t="s">
        <v>321</v>
      </c>
      <c r="C194" s="13" t="s">
        <v>31</v>
      </c>
      <c r="D194" s="3">
        <f>VLOOKUP(B194, Table1[[Player]:['#NAME?]], 3, FALSE)+1</f>
        <v>22</v>
      </c>
      <c r="F194" s="10">
        <f>IF($C194="PG",('Proj 2018'!F194-AgeAdj!B$19)/AgeAdj!B$20,IF($C194="SG",('Proj 2018'!F194-AgeAdj!B$23)/AgeAdj!B$24,IF($C194="SF",('Proj 2018'!F194-AgeAdj!B$27)/AgeAdj!B$28,IF($C194="PF",('Proj 2018'!F194-AgeAdj!B$31)/AgeAdj!B$32,IF($C194="C",('Proj 2018'!F194-AgeAdj!B$35)/AgeAdj!B$36,"BAD")))))</f>
        <v>-1.285167941932134</v>
      </c>
      <c r="G194" s="10">
        <f>IF($C194="PG",('Proj 2018'!G194-AgeAdj!C$19)/AgeAdj!C$20,IF($C194="SG",('Proj 2018'!G194-AgeAdj!C$23)/AgeAdj!C$24,IF($C194="SF",('Proj 2018'!G194-AgeAdj!C$27)/AgeAdj!C$28,IF($C194="PF",('Proj 2018'!G194-AgeAdj!C$31)/AgeAdj!C$32,IF($C194="C",('Proj 2018'!G194-AgeAdj!C$35)/AgeAdj!C$36,"BAD")))))</f>
        <v>-1.380882796407336</v>
      </c>
      <c r="H194" s="10">
        <f>IF($C194="PG",('Proj 2018'!H194-AgeAdj!D$19)/AgeAdj!D$20,IF($C194="SG",('Proj 2018'!H194-AgeAdj!D$23)/AgeAdj!D$24,IF($C194="SF",('Proj 2018'!H194-AgeAdj!D$27)/AgeAdj!D$28,IF($C194="PF",('Proj 2018'!H194-AgeAdj!D$31)/AgeAdj!D$32,IF($C194="C",('Proj 2018'!H194-AgeAdj!D$35)/AgeAdj!D$36,"BAD")))))</f>
        <v>0.15675423223162382</v>
      </c>
      <c r="I194" s="10">
        <f>IF($C194="PG",('Proj 2018'!I194-AgeAdj!E$19)/AgeAdj!E$20,IF($C194="SG",('Proj 2018'!I194-AgeAdj!E$23)/AgeAdj!E$24,IF($C194="SF",('Proj 2018'!I194-AgeAdj!E$27)/AgeAdj!E$28,IF($C194="PF",('Proj 2018'!I194-AgeAdj!E$31)/AgeAdj!E$32,IF($C194="C",('Proj 2018'!I194-AgeAdj!E$35)/AgeAdj!E$36,"BAD")))))</f>
        <v>-1.2927656149324136</v>
      </c>
      <c r="J194" s="10">
        <f>IF($C194="PG",('Proj 2018'!J194-AgeAdj!F$19)/AgeAdj!F$20,IF($C194="SG",('Proj 2018'!J194-AgeAdj!F$23)/AgeAdj!F$24,IF($C194="SF",('Proj 2018'!J194-AgeAdj!F$27)/AgeAdj!F$28,IF($C194="PF",('Proj 2018'!J194-AgeAdj!F$31)/AgeAdj!F$32,IF($C194="C",('Proj 2018'!J194-AgeAdj!F$35)/AgeAdj!F$36,"BAD")))))</f>
        <v>-0.93310214206575715</v>
      </c>
      <c r="K194" s="10">
        <f>IF($C194="PG",('Proj 2018'!K194-AgeAdj!G$19)/AgeAdj!G$20,IF($C194="SG",('Proj 2018'!K194-AgeAdj!G$23)/AgeAdj!G$24,IF($C194="SF",('Proj 2018'!K194-AgeAdj!G$27)/AgeAdj!G$28,IF($C194="PF",('Proj 2018'!K194-AgeAdj!G$31)/AgeAdj!G$32,IF($C194="C",('Proj 2018'!K194-AgeAdj!G$35)/AgeAdj!G$36,"BAD")))))</f>
        <v>-0.9805807409103372</v>
      </c>
      <c r="L194" s="17">
        <f>IF($C194="PG",('Proj 2018'!L194-AgeAdj!H$19)/AgeAdj!H$20,IF($C194="SG",('Proj 2018'!L194-AgeAdj!H$23)/AgeAdj!H$24,IF($C194="SF",('Proj 2018'!L194-AgeAdj!H$27)/AgeAdj!H$28,IF($C194="PF",('Proj 2018'!L194-AgeAdj!H$31)/AgeAdj!H$32,IF($C194="C",('Proj 2018'!L194-AgeAdj!H$35)/AgeAdj!H$36,"BAD")))))</f>
        <v>-0.25636657399264989</v>
      </c>
      <c r="M194" s="10">
        <f>IF($C194="PG",('Proj 2018'!M194-AgeAdj!I$19)/AgeAdj!I$20,IF($C194="SG",('Proj 2018'!M194-AgeAdj!I$23)/AgeAdj!I$24,IF($C194="SF",('Proj 2018'!M194-AgeAdj!I$27)/AgeAdj!I$28,IF($C194="PF",('Proj 2018'!M194-AgeAdj!I$31)/AgeAdj!I$32,IF($C194="C",('Proj 2018'!M194-AgeAdj!I$35)/AgeAdj!I$36,"BAD")))))</f>
        <v>-1.3932176035053325</v>
      </c>
      <c r="N194" s="10">
        <f>IF($C194="PG",('Proj 2018'!N194-AgeAdj!J$19)/AgeAdj!J$20,IF($C194="SG",('Proj 2018'!N194-AgeAdj!J$23)/AgeAdj!J$24,IF($C194="SF",('Proj 2018'!N194-AgeAdj!J$27)/AgeAdj!J$28,IF($C194="PF",('Proj 2018'!N194-AgeAdj!J$31)/AgeAdj!J$32,IF($C194="C",('Proj 2018'!N194-AgeAdj!J$35)/AgeAdj!J$36,"BAD")))))</f>
        <v>-1.1012801284550662</v>
      </c>
      <c r="O194" s="10">
        <f>IF($C194="PG",('Proj 2018'!O194-AgeAdj!K$19)/AgeAdj!K$20,IF($C194="SG",('Proj 2018'!O194-AgeAdj!K$23)/AgeAdj!K$24,IF($C194="SF",('Proj 2018'!O194-AgeAdj!K$27)/AgeAdj!K$28,IF($C194="PF",('Proj 2018'!O194-AgeAdj!K$31)/AgeAdj!K$32,IF($C194="C",('Proj 2018'!O194-AgeAdj!K$35)/AgeAdj!K$36,"BAD")))))</f>
        <v>-1.2492406211724594</v>
      </c>
      <c r="P194" s="10">
        <f>IF($C194="PG",('Proj 2018'!P194-AgeAdj!L$19)/AgeAdj!L$20,IF($C194="SG",('Proj 2018'!P194-AgeAdj!L$23)/AgeAdj!L$24,IF($C194="SF",('Proj 2018'!P194-AgeAdj!L$27)/AgeAdj!L$28,IF($C194="PF",('Proj 2018'!P194-AgeAdj!L$31)/AgeAdj!L$32,IF($C194="C",('Proj 2018'!P194-AgeAdj!L$35)/AgeAdj!L$36,"BAD")))))</f>
        <v>-0.60932583134981066</v>
      </c>
      <c r="Q194" s="10">
        <f>-IF($C194="PG",('Proj 2018'!Q194-AgeAdj!M$19)/AgeAdj!M$20,IF($C194="SG",('Proj 2018'!Q194-AgeAdj!M$23)/AgeAdj!M$24,IF($C194="SF",('Proj 2018'!Q194-AgeAdj!M$27)/AgeAdj!M$28,IF($C194="PF",('Proj 2018'!Q194-AgeAdj!M$31)/AgeAdj!M$32,IF($C194="C",('Proj 2018'!Q194-AgeAdj!M$35)/AgeAdj!M$36,"BAD")))))</f>
        <v>1.2901329518247879</v>
      </c>
      <c r="R194" s="10">
        <f>IF($C194="PG",('Proj 2018'!R194-AgeAdj!N$19)/AgeAdj!N$20,IF($C194="SG",('Proj 2018'!R194-AgeAdj!N$23)/AgeAdj!N$24,IF($C194="SF",('Proj 2018'!R194-AgeAdj!N$27)/AgeAdj!N$28,IF($C194="PF",('Proj 2018'!R194-AgeAdj!N$31)/AgeAdj!N$32,IF($C194="C",('Proj 2018'!R194-AgeAdj!N$35)/AgeAdj!N$36,"BAD")))))</f>
        <v>-1.3116953798459774</v>
      </c>
      <c r="S194" s="10">
        <f t="shared" ref="S194:S257" si="9">SUM(0.5*G194+0.5*H194+I194+0.5*K194+0.5*L194+M194+N194+O194+P194+Q194+R194)</f>
        <v>-6.8979301669756214</v>
      </c>
      <c r="U194" s="10">
        <f>3*'Proj 2018'!$K194/(819)</f>
        <v>9.5238095238095233E-2</v>
      </c>
      <c r="V194" s="10">
        <f t="shared" si="7"/>
        <v>-2.441586418977618E-2</v>
      </c>
      <c r="W194" s="10">
        <f>(2*'Proj 36 2018'!G194)/24.9</f>
        <v>0.65863453815261042</v>
      </c>
      <c r="X194" s="10">
        <f t="shared" si="8"/>
        <v>0.10324375134934259</v>
      </c>
    </row>
    <row r="195" spans="1:24" x14ac:dyDescent="0.25">
      <c r="A195" s="14" t="s">
        <v>936</v>
      </c>
      <c r="B195" s="14" t="s">
        <v>322</v>
      </c>
      <c r="C195" s="14" t="s">
        <v>31</v>
      </c>
      <c r="D195" s="3">
        <f>VLOOKUP(B195, Table1[[Player]:['#NAME?]], 3, FALSE)+1</f>
        <v>26</v>
      </c>
      <c r="F195" s="10">
        <f>IF($C195="PG",('Proj 2018'!F195-AgeAdj!B$19)/AgeAdj!B$20,IF($C195="SG",('Proj 2018'!F195-AgeAdj!B$23)/AgeAdj!B$24,IF($C195="SF",('Proj 2018'!F195-AgeAdj!B$27)/AgeAdj!B$28,IF($C195="PF",('Proj 2018'!F195-AgeAdj!B$31)/AgeAdj!B$32,IF($C195="C",('Proj 2018'!F195-AgeAdj!B$35)/AgeAdj!B$36,"BAD")))))</f>
        <v>2.3982514328470943</v>
      </c>
      <c r="G195" s="10">
        <f>IF($C195="PG",('Proj 2018'!G195-AgeAdj!C$19)/AgeAdj!C$20,IF($C195="SG",('Proj 2018'!G195-AgeAdj!C$23)/AgeAdj!C$24,IF($C195="SF",('Proj 2018'!G195-AgeAdj!C$27)/AgeAdj!C$28,IF($C195="PF",('Proj 2018'!G195-AgeAdj!C$31)/AgeAdj!C$32,IF($C195="C",('Proj 2018'!G195-AgeAdj!C$35)/AgeAdj!C$36,"BAD")))))</f>
        <v>2.1555722489137921</v>
      </c>
      <c r="H195" s="10">
        <f>IF($C195="PG",('Proj 2018'!H195-AgeAdj!D$19)/AgeAdj!D$20,IF($C195="SG",('Proj 2018'!H195-AgeAdj!D$23)/AgeAdj!D$24,IF($C195="SF",('Proj 2018'!H195-AgeAdj!D$27)/AgeAdj!D$28,IF($C195="PF",('Proj 2018'!H195-AgeAdj!D$31)/AgeAdj!D$32,IF($C195="C",('Proj 2018'!H195-AgeAdj!D$35)/AgeAdj!D$36,"BAD")))))</f>
        <v>1.6123292458110225</v>
      </c>
      <c r="I195" s="10">
        <f>IF($C195="PG",('Proj 2018'!I195-AgeAdj!E$19)/AgeAdj!E$20,IF($C195="SG",('Proj 2018'!I195-AgeAdj!E$23)/AgeAdj!E$24,IF($C195="SF",('Proj 2018'!I195-AgeAdj!E$27)/AgeAdj!E$28,IF($C195="PF",('Proj 2018'!I195-AgeAdj!E$31)/AgeAdj!E$32,IF($C195="C",('Proj 2018'!I195-AgeAdj!E$35)/AgeAdj!E$36,"BAD")))))</f>
        <v>1.3675739618573559</v>
      </c>
      <c r="J195" s="10">
        <f>IF($C195="PG",('Proj 2018'!J195-AgeAdj!F$19)/AgeAdj!F$20,IF($C195="SG",('Proj 2018'!J195-AgeAdj!F$23)/AgeAdj!F$24,IF($C195="SF",('Proj 2018'!J195-AgeAdj!F$27)/AgeAdj!F$28,IF($C195="PF",('Proj 2018'!J195-AgeAdj!F$31)/AgeAdj!F$32,IF($C195="C",('Proj 2018'!J195-AgeAdj!F$35)/AgeAdj!F$36,"BAD")))))</f>
        <v>1.4957222237070393</v>
      </c>
      <c r="K195" s="10">
        <f>IF($C195="PG",('Proj 2018'!K195-AgeAdj!G$19)/AgeAdj!G$20,IF($C195="SG",('Proj 2018'!K195-AgeAdj!G$23)/AgeAdj!G$24,IF($C195="SF",('Proj 2018'!K195-AgeAdj!G$27)/AgeAdj!G$28,IF($C195="PF",('Proj 2018'!K195-AgeAdj!G$31)/AgeAdj!G$32,IF($C195="C",('Proj 2018'!K195-AgeAdj!G$35)/AgeAdj!G$36,"BAD")))))</f>
        <v>1.2256406611021304</v>
      </c>
      <c r="L195" s="17">
        <f>IF($C195="PG",('Proj 2018'!L195-AgeAdj!H$19)/AgeAdj!H$20,IF($C195="SG",('Proj 2018'!L195-AgeAdj!H$23)/AgeAdj!H$24,IF($C195="SF",('Proj 2018'!L195-AgeAdj!H$27)/AgeAdj!H$28,IF($C195="PF",('Proj 2018'!L195-AgeAdj!H$31)/AgeAdj!H$32,IF($C195="C",('Proj 2018'!L195-AgeAdj!H$35)/AgeAdj!H$36,"BAD")))))</f>
        <v>1.5983898569802277</v>
      </c>
      <c r="M195" s="10">
        <f>IF($C195="PG",('Proj 2018'!M195-AgeAdj!I$19)/AgeAdj!I$20,IF($C195="SG",('Proj 2018'!M195-AgeAdj!I$23)/AgeAdj!I$24,IF($C195="SF",('Proj 2018'!M195-AgeAdj!I$27)/AgeAdj!I$28,IF($C195="PF",('Proj 2018'!M195-AgeAdj!I$31)/AgeAdj!I$32,IF($C195="C",('Proj 2018'!M195-AgeAdj!I$35)/AgeAdj!I$36,"BAD")))))</f>
        <v>0.78080325934875194</v>
      </c>
      <c r="N195" s="10">
        <f>IF($C195="PG",('Proj 2018'!N195-AgeAdj!J$19)/AgeAdj!J$20,IF($C195="SG",('Proj 2018'!N195-AgeAdj!J$23)/AgeAdj!J$24,IF($C195="SF",('Proj 2018'!N195-AgeAdj!J$27)/AgeAdj!J$28,IF($C195="PF",('Proj 2018'!N195-AgeAdj!J$31)/AgeAdj!J$32,IF($C195="C",('Proj 2018'!N195-AgeAdj!J$35)/AgeAdj!J$36,"BAD")))))</f>
        <v>1.4987337514470789</v>
      </c>
      <c r="O195" s="10">
        <f>IF($C195="PG",('Proj 2018'!O195-AgeAdj!K$19)/AgeAdj!K$20,IF($C195="SG",('Proj 2018'!O195-AgeAdj!K$23)/AgeAdj!K$24,IF($C195="SF",('Proj 2018'!O195-AgeAdj!K$27)/AgeAdj!K$28,IF($C195="PF",('Proj 2018'!O195-AgeAdj!K$31)/AgeAdj!K$32,IF($C195="C",('Proj 2018'!O195-AgeAdj!K$35)/AgeAdj!K$36,"BAD")))))</f>
        <v>0.45330772759979215</v>
      </c>
      <c r="P195" s="10">
        <f>IF($C195="PG",('Proj 2018'!P195-AgeAdj!L$19)/AgeAdj!L$20,IF($C195="SG",('Proj 2018'!P195-AgeAdj!L$23)/AgeAdj!L$24,IF($C195="SF",('Proj 2018'!P195-AgeAdj!L$27)/AgeAdj!L$28,IF($C195="PF",('Proj 2018'!P195-AgeAdj!L$31)/AgeAdj!L$32,IF($C195="C",('Proj 2018'!P195-AgeAdj!L$35)/AgeAdj!L$36,"BAD")))))</f>
        <v>1.6444087944908976</v>
      </c>
      <c r="Q195" s="10">
        <f>-IF($C195="PG",('Proj 2018'!Q195-AgeAdj!M$19)/AgeAdj!M$20,IF($C195="SG",('Proj 2018'!Q195-AgeAdj!M$23)/AgeAdj!M$24,IF($C195="SF",('Proj 2018'!Q195-AgeAdj!M$27)/AgeAdj!M$28,IF($C195="PF",('Proj 2018'!Q195-AgeAdj!M$31)/AgeAdj!M$32,IF($C195="C",('Proj 2018'!Q195-AgeAdj!M$35)/AgeAdj!M$36,"BAD")))))</f>
        <v>-1.6284511121891629</v>
      </c>
      <c r="R195" s="10">
        <f>IF($C195="PG",('Proj 2018'!R195-AgeAdj!N$19)/AgeAdj!N$20,IF($C195="SG",('Proj 2018'!R195-AgeAdj!N$23)/AgeAdj!N$24,IF($C195="SF",('Proj 2018'!R195-AgeAdj!N$27)/AgeAdj!N$28,IF($C195="PF",('Proj 2018'!R195-AgeAdj!N$31)/AgeAdj!N$32,IF($C195="C",('Proj 2018'!R195-AgeAdj!N$35)/AgeAdj!N$36,"BAD")))))</f>
        <v>2.2474167588433618</v>
      </c>
      <c r="S195" s="10">
        <f t="shared" si="9"/>
        <v>9.6597591478016618</v>
      </c>
      <c r="U195" s="10">
        <f>3*'Proj 2018'!$K195/(819)</f>
        <v>1.042022792022792</v>
      </c>
      <c r="V195" s="10">
        <f t="shared" ref="V195:V258" si="10">U195*L195</f>
        <v>1.6655586615114482</v>
      </c>
      <c r="W195" s="10">
        <f>(2*'Proj 36 2018'!G195)/24.9</f>
        <v>1.493975903614458</v>
      </c>
      <c r="X195" s="10">
        <f t="shared" ref="X195:X258" si="11">W195*H195</f>
        <v>2.4087810419345401</v>
      </c>
    </row>
    <row r="196" spans="1:24" x14ac:dyDescent="0.25">
      <c r="A196" s="13" t="s">
        <v>911</v>
      </c>
      <c r="B196" s="13" t="s">
        <v>323</v>
      </c>
      <c r="C196" s="13" t="s">
        <v>73</v>
      </c>
      <c r="D196" s="3">
        <f>VLOOKUP(B196, Table1[[Player]:['#NAME?]], 3, FALSE)+1</f>
        <v>25</v>
      </c>
      <c r="F196" s="10">
        <f>IF($C196="PG",('Proj 2018'!F196-AgeAdj!B$19)/AgeAdj!B$20,IF($C196="SG",('Proj 2018'!F196-AgeAdj!B$23)/AgeAdj!B$24,IF($C196="SF",('Proj 2018'!F196-AgeAdj!B$27)/AgeAdj!B$28,IF($C196="PF",('Proj 2018'!F196-AgeAdj!B$31)/AgeAdj!B$32,IF($C196="C",('Proj 2018'!F196-AgeAdj!B$35)/AgeAdj!B$36,"BAD")))))</f>
        <v>-0.72500162946411051</v>
      </c>
      <c r="G196" s="10">
        <f>IF($C196="PG",('Proj 2018'!G196-AgeAdj!C$19)/AgeAdj!C$20,IF($C196="SG",('Proj 2018'!G196-AgeAdj!C$23)/AgeAdj!C$24,IF($C196="SF",('Proj 2018'!G196-AgeAdj!C$27)/AgeAdj!C$28,IF($C196="PF",('Proj 2018'!G196-AgeAdj!C$31)/AgeAdj!C$32,IF($C196="C",('Proj 2018'!G196-AgeAdj!C$35)/AgeAdj!C$36,"BAD")))))</f>
        <v>-0.8198254942729144</v>
      </c>
      <c r="H196" s="10">
        <f>IF($C196="PG",('Proj 2018'!H196-AgeAdj!D$19)/AgeAdj!D$20,IF($C196="SG",('Proj 2018'!H196-AgeAdj!D$23)/AgeAdj!D$24,IF($C196="SF",('Proj 2018'!H196-AgeAdj!D$27)/AgeAdj!D$28,IF($C196="PF",('Proj 2018'!H196-AgeAdj!D$31)/AgeAdj!D$32,IF($C196="C",('Proj 2018'!H196-AgeAdj!D$35)/AgeAdj!D$36,"BAD")))))</f>
        <v>0.7912762764657798</v>
      </c>
      <c r="I196" s="10">
        <f>IF($C196="PG",('Proj 2018'!I196-AgeAdj!E$19)/AgeAdj!E$20,IF($C196="SG",('Proj 2018'!I196-AgeAdj!E$23)/AgeAdj!E$24,IF($C196="SF",('Proj 2018'!I196-AgeAdj!E$27)/AgeAdj!E$28,IF($C196="PF",('Proj 2018'!I196-AgeAdj!E$31)/AgeAdj!E$32,IF($C196="C",('Proj 2018'!I196-AgeAdj!E$35)/AgeAdj!E$36,"BAD")))))</f>
        <v>-1.1335781342930158</v>
      </c>
      <c r="J196" s="10">
        <f>IF($C196="PG",('Proj 2018'!J196-AgeAdj!F$19)/AgeAdj!F$20,IF($C196="SG",('Proj 2018'!J196-AgeAdj!F$23)/AgeAdj!F$24,IF($C196="SF",('Proj 2018'!J196-AgeAdj!F$27)/AgeAdj!F$28,IF($C196="PF",('Proj 2018'!J196-AgeAdj!F$31)/AgeAdj!F$32,IF($C196="C",('Proj 2018'!J196-AgeAdj!F$35)/AgeAdj!F$36,"BAD")))))</f>
        <v>-0.7738507384064065</v>
      </c>
      <c r="K196" s="10">
        <f>IF($C196="PG",('Proj 2018'!K196-AgeAdj!G$19)/AgeAdj!G$20,IF($C196="SG",('Proj 2018'!K196-AgeAdj!G$23)/AgeAdj!G$24,IF($C196="SF",('Proj 2018'!K196-AgeAdj!G$27)/AgeAdj!G$28,IF($C196="PF",('Proj 2018'!K196-AgeAdj!G$31)/AgeAdj!G$32,IF($C196="C",('Proj 2018'!K196-AgeAdj!G$35)/AgeAdj!G$36,"BAD")))))</f>
        <v>-0.79022797277236978</v>
      </c>
      <c r="L196" s="17">
        <f>IF($C196="PG",('Proj 2018'!L196-AgeAdj!H$19)/AgeAdj!H$20,IF($C196="SG",('Proj 2018'!L196-AgeAdj!H$23)/AgeAdj!H$24,IF($C196="SF",('Proj 2018'!L196-AgeAdj!H$27)/AgeAdj!H$28,IF($C196="PF",('Proj 2018'!L196-AgeAdj!H$31)/AgeAdj!H$32,IF($C196="C",('Proj 2018'!L196-AgeAdj!H$35)/AgeAdj!H$36,"BAD")))))</f>
        <v>8.2476696119574047E-2</v>
      </c>
      <c r="M196" s="10">
        <f>IF($C196="PG",('Proj 2018'!M196-AgeAdj!I$19)/AgeAdj!I$20,IF($C196="SG",('Proj 2018'!M196-AgeAdj!I$23)/AgeAdj!I$24,IF($C196="SF",('Proj 2018'!M196-AgeAdj!I$27)/AgeAdj!I$28,IF($C196="PF",('Proj 2018'!M196-AgeAdj!I$31)/AgeAdj!I$32,IF($C196="C",('Proj 2018'!M196-AgeAdj!I$35)/AgeAdj!I$36,"BAD")))))</f>
        <v>-0.27698809123067819</v>
      </c>
      <c r="N196" s="10">
        <f>IF($C196="PG",('Proj 2018'!N196-AgeAdj!J$19)/AgeAdj!J$20,IF($C196="SG",('Proj 2018'!N196-AgeAdj!J$23)/AgeAdj!J$24,IF($C196="SF",('Proj 2018'!N196-AgeAdj!J$27)/AgeAdj!J$28,IF($C196="PF",('Proj 2018'!N196-AgeAdj!J$31)/AgeAdj!J$32,IF($C196="C",('Proj 2018'!N196-AgeAdj!J$35)/AgeAdj!J$36,"BAD")))))</f>
        <v>0.33745750240573663</v>
      </c>
      <c r="O196" s="10">
        <f>IF($C196="PG",('Proj 2018'!O196-AgeAdj!K$19)/AgeAdj!K$20,IF($C196="SG",('Proj 2018'!O196-AgeAdj!K$23)/AgeAdj!K$24,IF($C196="SF",('Proj 2018'!O196-AgeAdj!K$27)/AgeAdj!K$28,IF($C196="PF",('Proj 2018'!O196-AgeAdj!K$31)/AgeAdj!K$32,IF($C196="C",('Proj 2018'!O196-AgeAdj!K$35)/AgeAdj!K$36,"BAD")))))</f>
        <v>0.87122861889071346</v>
      </c>
      <c r="P196" s="10">
        <f>IF($C196="PG",('Proj 2018'!P196-AgeAdj!L$19)/AgeAdj!L$20,IF($C196="SG",('Proj 2018'!P196-AgeAdj!L$23)/AgeAdj!L$24,IF($C196="SF",('Proj 2018'!P196-AgeAdj!L$27)/AgeAdj!L$28,IF($C196="PF",('Proj 2018'!P196-AgeAdj!L$31)/AgeAdj!L$32,IF($C196="C",('Proj 2018'!P196-AgeAdj!L$35)/AgeAdj!L$36,"BAD")))))</f>
        <v>-0.52086881180075073</v>
      </c>
      <c r="Q196" s="10">
        <f>-IF($C196="PG",('Proj 2018'!Q196-AgeAdj!M$19)/AgeAdj!M$20,IF($C196="SG",('Proj 2018'!Q196-AgeAdj!M$23)/AgeAdj!M$24,IF($C196="SF",('Proj 2018'!Q196-AgeAdj!M$27)/AgeAdj!M$28,IF($C196="PF",('Proj 2018'!Q196-AgeAdj!M$31)/AgeAdj!M$32,IF($C196="C",('Proj 2018'!Q196-AgeAdj!M$35)/AgeAdj!M$36,"BAD")))))</f>
        <v>0.21661809317231995</v>
      </c>
      <c r="R196" s="10">
        <f>IF($C196="PG",('Proj 2018'!R196-AgeAdj!N$19)/AgeAdj!N$20,IF($C196="SG",('Proj 2018'!R196-AgeAdj!N$23)/AgeAdj!N$24,IF($C196="SF",('Proj 2018'!R196-AgeAdj!N$27)/AgeAdj!N$28,IF($C196="PF",('Proj 2018'!R196-AgeAdj!N$31)/AgeAdj!N$32,IF($C196="C",('Proj 2018'!R196-AgeAdj!N$35)/AgeAdj!N$36,"BAD")))))</f>
        <v>-0.82353257984055861</v>
      </c>
      <c r="S196" s="10">
        <f t="shared" si="9"/>
        <v>-1.6978136499261982</v>
      </c>
      <c r="U196" s="10">
        <f>3*'Proj 2018'!$K196/(819)</f>
        <v>0.23809523809523808</v>
      </c>
      <c r="V196" s="10">
        <f t="shared" si="10"/>
        <v>1.9637308599898581E-2</v>
      </c>
      <c r="W196" s="10">
        <f>(2*'Proj 36 2018'!G196)/24.9</f>
        <v>0.69076305220883538</v>
      </c>
      <c r="X196" s="10">
        <f t="shared" si="11"/>
        <v>0.54658441587194428</v>
      </c>
    </row>
    <row r="197" spans="1:24" x14ac:dyDescent="0.25">
      <c r="A197" s="13" t="s">
        <v>870</v>
      </c>
      <c r="B197" s="13" t="s">
        <v>326</v>
      </c>
      <c r="C197" s="13" t="s">
        <v>52</v>
      </c>
      <c r="D197" s="3">
        <f>VLOOKUP(B197, Table1[[Player]:['#NAME?]], 3, FALSE)+1</f>
        <v>26</v>
      </c>
      <c r="F197" s="10">
        <f>IF($C197="PG",('Proj 2018'!F197-AgeAdj!B$19)/AgeAdj!B$20,IF($C197="SG",('Proj 2018'!F197-AgeAdj!B$23)/AgeAdj!B$24,IF($C197="SF",('Proj 2018'!F197-AgeAdj!B$27)/AgeAdj!B$28,IF($C197="PF",('Proj 2018'!F197-AgeAdj!B$31)/AgeAdj!B$32,IF($C197="C",('Proj 2018'!F197-AgeAdj!B$35)/AgeAdj!B$36,"BAD")))))</f>
        <v>-0.63675396066723844</v>
      </c>
      <c r="G197" s="10">
        <f>IF($C197="PG",('Proj 2018'!G197-AgeAdj!C$19)/AgeAdj!C$20,IF($C197="SG",('Proj 2018'!G197-AgeAdj!C$23)/AgeAdj!C$24,IF($C197="SF",('Proj 2018'!G197-AgeAdj!C$27)/AgeAdj!C$28,IF($C197="PF",('Proj 2018'!G197-AgeAdj!C$31)/AgeAdj!C$32,IF($C197="C",('Proj 2018'!G197-AgeAdj!C$35)/AgeAdj!C$36,"BAD")))))</f>
        <v>-0.6869031794667686</v>
      </c>
      <c r="H197" s="10">
        <f>IF($C197="PG",('Proj 2018'!H197-AgeAdj!D$19)/AgeAdj!D$20,IF($C197="SG",('Proj 2018'!H197-AgeAdj!D$23)/AgeAdj!D$24,IF($C197="SF",('Proj 2018'!H197-AgeAdj!D$27)/AgeAdj!D$28,IF($C197="PF",('Proj 2018'!H197-AgeAdj!D$31)/AgeAdj!D$32,IF($C197="C",('Proj 2018'!H197-AgeAdj!D$35)/AgeAdj!D$36,"BAD")))))</f>
        <v>0.14591851284182947</v>
      </c>
      <c r="I197" s="10">
        <f>IF($C197="PG",('Proj 2018'!I197-AgeAdj!E$19)/AgeAdj!E$20,IF($C197="SG",('Proj 2018'!I197-AgeAdj!E$23)/AgeAdj!E$24,IF($C197="SF",('Proj 2018'!I197-AgeAdj!E$27)/AgeAdj!E$28,IF($C197="PF",('Proj 2018'!I197-AgeAdj!E$31)/AgeAdj!E$32,IF($C197="C",('Proj 2018'!I197-AgeAdj!E$35)/AgeAdj!E$36,"BAD")))))</f>
        <v>-0.39471026335144926</v>
      </c>
      <c r="J197" s="10">
        <f>IF($C197="PG",('Proj 2018'!J197-AgeAdj!F$19)/AgeAdj!F$20,IF($C197="SG",('Proj 2018'!J197-AgeAdj!F$23)/AgeAdj!F$24,IF($C197="SF",('Proj 2018'!J197-AgeAdj!F$27)/AgeAdj!F$28,IF($C197="PF",('Proj 2018'!J197-AgeAdj!F$31)/AgeAdj!F$32,IF($C197="C",('Proj 2018'!J197-AgeAdj!F$35)/AgeAdj!F$36,"BAD")))))</f>
        <v>-0.63049095186156567</v>
      </c>
      <c r="K197" s="10">
        <f>IF($C197="PG",('Proj 2018'!K197-AgeAdj!G$19)/AgeAdj!G$20,IF($C197="SG",('Proj 2018'!K197-AgeAdj!G$23)/AgeAdj!G$24,IF($C197="SF",('Proj 2018'!K197-AgeAdj!G$27)/AgeAdj!G$28,IF($C197="PF",('Proj 2018'!K197-AgeAdj!G$31)/AgeAdj!G$32,IF($C197="C",('Proj 2018'!K197-AgeAdj!G$35)/AgeAdj!G$36,"BAD")))))</f>
        <v>-0.70772677204451073</v>
      </c>
      <c r="L197" s="17">
        <f>IF($C197="PG",('Proj 2018'!L197-AgeAdj!H$19)/AgeAdj!H$20,IF($C197="SG",('Proj 2018'!L197-AgeAdj!H$23)/AgeAdj!H$24,IF($C197="SF",('Proj 2018'!L197-AgeAdj!H$27)/AgeAdj!H$28,IF($C197="PF",('Proj 2018'!L197-AgeAdj!H$31)/AgeAdj!H$32,IF($C197="C",('Proj 2018'!L197-AgeAdj!H$35)/AgeAdj!H$36,"BAD")))))</f>
        <v>0.93396307428015402</v>
      </c>
      <c r="M197" s="10">
        <f>IF($C197="PG",('Proj 2018'!M197-AgeAdj!I$19)/AgeAdj!I$20,IF($C197="SG",('Proj 2018'!M197-AgeAdj!I$23)/AgeAdj!I$24,IF($C197="SF",('Proj 2018'!M197-AgeAdj!I$27)/AgeAdj!I$28,IF($C197="PF",('Proj 2018'!M197-AgeAdj!I$31)/AgeAdj!I$32,IF($C197="C",('Proj 2018'!M197-AgeAdj!I$35)/AgeAdj!I$36,"BAD")))))</f>
        <v>-1.1135960643176384</v>
      </c>
      <c r="N197" s="10">
        <f>IF($C197="PG",('Proj 2018'!N197-AgeAdj!J$19)/AgeAdj!J$20,IF($C197="SG",('Proj 2018'!N197-AgeAdj!J$23)/AgeAdj!J$24,IF($C197="SF",('Proj 2018'!N197-AgeAdj!J$27)/AgeAdj!J$28,IF($C197="PF",('Proj 2018'!N197-AgeAdj!J$31)/AgeAdj!J$32,IF($C197="C",('Proj 2018'!N197-AgeAdj!J$35)/AgeAdj!J$36,"BAD")))))</f>
        <v>-0.81410373542256942</v>
      </c>
      <c r="O197" s="10">
        <f>IF($C197="PG",('Proj 2018'!O197-AgeAdj!K$19)/AgeAdj!K$20,IF($C197="SG",('Proj 2018'!O197-AgeAdj!K$23)/AgeAdj!K$24,IF($C197="SF",('Proj 2018'!O197-AgeAdj!K$27)/AgeAdj!K$28,IF($C197="PF",('Proj 2018'!O197-AgeAdj!K$31)/AgeAdj!K$32,IF($C197="C",('Proj 2018'!O197-AgeAdj!K$35)/AgeAdj!K$36,"BAD")))))</f>
        <v>-1.5093734559810152</v>
      </c>
      <c r="P197" s="10">
        <f>IF($C197="PG",('Proj 2018'!P197-AgeAdj!L$19)/AgeAdj!L$20,IF($C197="SG",('Proj 2018'!P197-AgeAdj!L$23)/AgeAdj!L$24,IF($C197="SF",('Proj 2018'!P197-AgeAdj!L$27)/AgeAdj!L$28,IF($C197="PF",('Proj 2018'!P197-AgeAdj!L$31)/AgeAdj!L$32,IF($C197="C",('Proj 2018'!P197-AgeAdj!L$35)/AgeAdj!L$36,"BAD")))))</f>
        <v>-1.0836364354170251</v>
      </c>
      <c r="Q197" s="10">
        <f>-IF($C197="PG",('Proj 2018'!Q197-AgeAdj!M$19)/AgeAdj!M$20,IF($C197="SG",('Proj 2018'!Q197-AgeAdj!M$23)/AgeAdj!M$24,IF($C197="SF",('Proj 2018'!Q197-AgeAdj!M$27)/AgeAdj!M$28,IF($C197="PF",('Proj 2018'!Q197-AgeAdj!M$31)/AgeAdj!M$32,IF($C197="C",('Proj 2018'!Q197-AgeAdj!M$35)/AgeAdj!M$36,"BAD")))))</f>
        <v>0.97520987502528111</v>
      </c>
      <c r="R197" s="10">
        <f>IF($C197="PG",('Proj 2018'!R197-AgeAdj!N$19)/AgeAdj!N$20,IF($C197="SG",('Proj 2018'!R197-AgeAdj!N$23)/AgeAdj!N$24,IF($C197="SF",('Proj 2018'!R197-AgeAdj!N$27)/AgeAdj!N$28,IF($C197="PF",('Proj 2018'!R197-AgeAdj!N$31)/AgeAdj!N$32,IF($C197="C",('Proj 2018'!R197-AgeAdj!N$35)/AgeAdj!N$36,"BAD")))))</f>
        <v>-0.64816083527097812</v>
      </c>
      <c r="S197" s="10">
        <f t="shared" si="9"/>
        <v>-4.745745096930043</v>
      </c>
      <c r="U197" s="10">
        <f>3*'Proj 2018'!$K197/(819)</f>
        <v>0.22893772893772893</v>
      </c>
      <c r="V197" s="10">
        <f t="shared" si="10"/>
        <v>0.2138193851373979</v>
      </c>
      <c r="W197" s="10">
        <f>(2*'Proj 36 2018'!G197)/24.9</f>
        <v>0.95582329317269088</v>
      </c>
      <c r="X197" s="10">
        <f t="shared" si="11"/>
        <v>0.13947231347933903</v>
      </c>
    </row>
    <row r="198" spans="1:24" x14ac:dyDescent="0.25">
      <c r="A198" s="14" t="s">
        <v>731</v>
      </c>
      <c r="B198" s="14" t="s">
        <v>327</v>
      </c>
      <c r="C198" s="14" t="s">
        <v>38</v>
      </c>
      <c r="D198" s="3">
        <f>VLOOKUP(B198, Table1[[Player]:['#NAME?]], 3, FALSE)+1</f>
        <v>30</v>
      </c>
      <c r="F198" s="10">
        <f>IF($C198="PG",('Proj 2018'!F198-AgeAdj!B$19)/AgeAdj!B$20,IF($C198="SG",('Proj 2018'!F198-AgeAdj!B$23)/AgeAdj!B$24,IF($C198="SF",('Proj 2018'!F198-AgeAdj!B$27)/AgeAdj!B$28,IF($C198="PF",('Proj 2018'!F198-AgeAdj!B$31)/AgeAdj!B$32,IF($C198="C",('Proj 2018'!F198-AgeAdj!B$35)/AgeAdj!B$36,"BAD")))))</f>
        <v>-0.39218656309160127</v>
      </c>
      <c r="G198" s="10">
        <f>IF($C198="PG",('Proj 2018'!G198-AgeAdj!C$19)/AgeAdj!C$20,IF($C198="SG",('Proj 2018'!G198-AgeAdj!C$23)/AgeAdj!C$24,IF($C198="SF",('Proj 2018'!G198-AgeAdj!C$27)/AgeAdj!C$28,IF($C198="PF",('Proj 2018'!G198-AgeAdj!C$31)/AgeAdj!C$32,IF($C198="C",('Proj 2018'!G198-AgeAdj!C$35)/AgeAdj!C$36,"BAD")))))</f>
        <v>-0.59118314030530206</v>
      </c>
      <c r="H198" s="10">
        <f>IF($C198="PG",('Proj 2018'!H198-AgeAdj!D$19)/AgeAdj!D$20,IF($C198="SG",('Proj 2018'!H198-AgeAdj!D$23)/AgeAdj!D$24,IF($C198="SF",('Proj 2018'!H198-AgeAdj!D$27)/AgeAdj!D$28,IF($C198="PF",('Proj 2018'!H198-AgeAdj!D$31)/AgeAdj!D$32,IF($C198="C",('Proj 2018'!H198-AgeAdj!D$35)/AgeAdj!D$36,"BAD")))))</f>
        <v>1.7616667758774387</v>
      </c>
      <c r="I198" s="10">
        <f>IF($C198="PG",('Proj 2018'!I198-AgeAdj!E$19)/AgeAdj!E$20,IF($C198="SG",('Proj 2018'!I198-AgeAdj!E$23)/AgeAdj!E$24,IF($C198="SF",('Proj 2018'!I198-AgeAdj!E$27)/AgeAdj!E$28,IF($C198="PF",('Proj 2018'!I198-AgeAdj!E$31)/AgeAdj!E$32,IF($C198="C",('Proj 2018'!I198-AgeAdj!E$35)/AgeAdj!E$36,"BAD")))))</f>
        <v>-0.56816005422672167</v>
      </c>
      <c r="J198" s="10">
        <f>IF($C198="PG",('Proj 2018'!J198-AgeAdj!F$19)/AgeAdj!F$20,IF($C198="SG",('Proj 2018'!J198-AgeAdj!F$23)/AgeAdj!F$24,IF($C198="SF",('Proj 2018'!J198-AgeAdj!F$27)/AgeAdj!F$28,IF($C198="PF",('Proj 2018'!J198-AgeAdj!F$31)/AgeAdj!F$32,IF($C198="C",('Proj 2018'!J198-AgeAdj!F$35)/AgeAdj!F$36,"BAD")))))</f>
        <v>-0.65519522453637991</v>
      </c>
      <c r="K198" s="10">
        <f>IF($C198="PG",('Proj 2018'!K198-AgeAdj!G$19)/AgeAdj!G$20,IF($C198="SG",('Proj 2018'!K198-AgeAdj!G$23)/AgeAdj!G$24,IF($C198="SF",('Proj 2018'!K198-AgeAdj!G$27)/AgeAdj!G$28,IF($C198="PF",('Proj 2018'!K198-AgeAdj!G$31)/AgeAdj!G$32,IF($C198="C",('Proj 2018'!K198-AgeAdj!G$35)/AgeAdj!G$36,"BAD")))))</f>
        <v>-0.48960282948881578</v>
      </c>
      <c r="L198" s="17">
        <f>IF($C198="PG",('Proj 2018'!L198-AgeAdj!H$19)/AgeAdj!H$20,IF($C198="SG",('Proj 2018'!L198-AgeAdj!H$23)/AgeAdj!H$24,IF($C198="SF",('Proj 2018'!L198-AgeAdj!H$27)/AgeAdj!H$28,IF($C198="PF",('Proj 2018'!L198-AgeAdj!H$31)/AgeAdj!H$32,IF($C198="C",('Proj 2018'!L198-AgeAdj!H$35)/AgeAdj!H$36,"BAD")))))</f>
        <v>-1.6261072732477841</v>
      </c>
      <c r="M198" s="10">
        <f>IF($C198="PG",('Proj 2018'!M198-AgeAdj!I$19)/AgeAdj!I$20,IF($C198="SG",('Proj 2018'!M198-AgeAdj!I$23)/AgeAdj!I$24,IF($C198="SF",('Proj 2018'!M198-AgeAdj!I$27)/AgeAdj!I$28,IF($C198="PF",('Proj 2018'!M198-AgeAdj!I$31)/AgeAdj!I$32,IF($C198="C",('Proj 2018'!M198-AgeAdj!I$35)/AgeAdj!I$36,"BAD")))))</f>
        <v>-0.80044731290094917</v>
      </c>
      <c r="N198" s="10">
        <f>IF($C198="PG",('Proj 2018'!N198-AgeAdj!J$19)/AgeAdj!J$20,IF($C198="SG",('Proj 2018'!N198-AgeAdj!J$23)/AgeAdj!J$24,IF($C198="SF",('Proj 2018'!N198-AgeAdj!J$27)/AgeAdj!J$28,IF($C198="PF",('Proj 2018'!N198-AgeAdj!J$31)/AgeAdj!J$32,IF($C198="C",('Proj 2018'!N198-AgeAdj!J$35)/AgeAdj!J$36,"BAD")))))</f>
        <v>-0.91092442553874431</v>
      </c>
      <c r="O198" s="10">
        <f>IF($C198="PG",('Proj 2018'!O198-AgeAdj!K$19)/AgeAdj!K$20,IF($C198="SG",('Proj 2018'!O198-AgeAdj!K$23)/AgeAdj!K$24,IF($C198="SF",('Proj 2018'!O198-AgeAdj!K$27)/AgeAdj!K$28,IF($C198="PF",('Proj 2018'!O198-AgeAdj!K$31)/AgeAdj!K$32,IF($C198="C",('Proj 2018'!O198-AgeAdj!K$35)/AgeAdj!K$36,"BAD")))))</f>
        <v>-0.87759397208906198</v>
      </c>
      <c r="P198" s="10">
        <f>IF($C198="PG",('Proj 2018'!P198-AgeAdj!L$19)/AgeAdj!L$20,IF($C198="SG",('Proj 2018'!P198-AgeAdj!L$23)/AgeAdj!L$24,IF($C198="SF",('Proj 2018'!P198-AgeAdj!L$27)/AgeAdj!L$28,IF($C198="PF",('Proj 2018'!P198-AgeAdj!L$31)/AgeAdj!L$32,IF($C198="C",('Proj 2018'!P198-AgeAdj!L$35)/AgeAdj!L$36,"BAD")))))</f>
        <v>9.4473110117681711E-2</v>
      </c>
      <c r="Q198" s="10">
        <f>-IF($C198="PG",('Proj 2018'!Q198-AgeAdj!M$19)/AgeAdj!M$20,IF($C198="SG",('Proj 2018'!Q198-AgeAdj!M$23)/AgeAdj!M$24,IF($C198="SF",('Proj 2018'!Q198-AgeAdj!M$27)/AgeAdj!M$28,IF($C198="PF",('Proj 2018'!Q198-AgeAdj!M$31)/AgeAdj!M$32,IF($C198="C",('Proj 2018'!Q198-AgeAdj!M$35)/AgeAdj!M$36,"BAD")))))</f>
        <v>0.88424566391006321</v>
      </c>
      <c r="R198" s="10">
        <f>IF($C198="PG",('Proj 2018'!R198-AgeAdj!N$19)/AgeAdj!N$20,IF($C198="SG",('Proj 2018'!R198-AgeAdj!N$23)/AgeAdj!N$24,IF($C198="SF",('Proj 2018'!R198-AgeAdj!N$27)/AgeAdj!N$28,IF($C198="PF",('Proj 2018'!R198-AgeAdj!N$31)/AgeAdj!N$32,IF($C198="C",('Proj 2018'!R198-AgeAdj!N$35)/AgeAdj!N$36,"BAD")))))</f>
        <v>-0.4891088454185572</v>
      </c>
      <c r="S198" s="10">
        <f t="shared" si="9"/>
        <v>-3.1401290697285211</v>
      </c>
      <c r="U198" s="10">
        <f>3*'Proj 2018'!$K198/(819)</f>
        <v>0.41208791208791218</v>
      </c>
      <c r="V198" s="10">
        <f t="shared" si="10"/>
        <v>-0.67009915106364748</v>
      </c>
      <c r="W198" s="10">
        <f>(2*'Proj 36 2018'!G198)/24.9</f>
        <v>1.244979919678715</v>
      </c>
      <c r="X198" s="10">
        <f t="shared" si="11"/>
        <v>2.1932397611325545</v>
      </c>
    </row>
    <row r="199" spans="1:24" x14ac:dyDescent="0.25">
      <c r="A199" s="13" t="s">
        <v>814</v>
      </c>
      <c r="B199" s="13" t="s">
        <v>328</v>
      </c>
      <c r="C199" s="13" t="s">
        <v>31</v>
      </c>
      <c r="D199" s="3">
        <f>VLOOKUP(B199, Table1[[Player]:['#NAME?]], 3, FALSE)+1</f>
        <v>26</v>
      </c>
      <c r="F199" s="10">
        <f>IF($C199="PG",('Proj 2018'!F199-AgeAdj!B$19)/AgeAdj!B$20,IF($C199="SG",('Proj 2018'!F199-AgeAdj!B$23)/AgeAdj!B$24,IF($C199="SF",('Proj 2018'!F199-AgeAdj!B$27)/AgeAdj!B$28,IF($C199="PF",('Proj 2018'!F199-AgeAdj!B$31)/AgeAdj!B$32,IF($C199="C",('Proj 2018'!F199-AgeAdj!B$35)/AgeAdj!B$36,"BAD")))))</f>
        <v>-0.72893726500879674</v>
      </c>
      <c r="G199" s="10">
        <f>IF($C199="PG",('Proj 2018'!G199-AgeAdj!C$19)/AgeAdj!C$20,IF($C199="SG",('Proj 2018'!G199-AgeAdj!C$23)/AgeAdj!C$24,IF($C199="SF",('Proj 2018'!G199-AgeAdj!C$27)/AgeAdj!C$28,IF($C199="PF",('Proj 2018'!G199-AgeAdj!C$31)/AgeAdj!C$32,IF($C199="C",('Proj 2018'!G199-AgeAdj!C$35)/AgeAdj!C$36,"BAD")))))</f>
        <v>-0.73244779296806106</v>
      </c>
      <c r="H199" s="10">
        <f>IF($C199="PG",('Proj 2018'!H199-AgeAdj!D$19)/AgeAdj!D$20,IF($C199="SG",('Proj 2018'!H199-AgeAdj!D$23)/AgeAdj!D$24,IF($C199="SF",('Proj 2018'!H199-AgeAdj!D$27)/AgeAdj!D$28,IF($C199="PF",('Proj 2018'!H199-AgeAdj!D$31)/AgeAdj!D$32,IF($C199="C",('Proj 2018'!H199-AgeAdj!D$35)/AgeAdj!D$36,"BAD")))))</f>
        <v>-0.46263939056812109</v>
      </c>
      <c r="I199" s="10">
        <f>IF($C199="PG",('Proj 2018'!I199-AgeAdj!E$19)/AgeAdj!E$20,IF($C199="SG",('Proj 2018'!I199-AgeAdj!E$23)/AgeAdj!E$24,IF($C199="SF",('Proj 2018'!I199-AgeAdj!E$27)/AgeAdj!E$28,IF($C199="PF",('Proj 2018'!I199-AgeAdj!E$31)/AgeAdj!E$32,IF($C199="C",('Proj 2018'!I199-AgeAdj!E$35)/AgeAdj!E$36,"BAD")))))</f>
        <v>-0.72922493225975926</v>
      </c>
      <c r="J199" s="10">
        <f>IF($C199="PG",('Proj 2018'!J199-AgeAdj!F$19)/AgeAdj!F$20,IF($C199="SG",('Proj 2018'!J199-AgeAdj!F$23)/AgeAdj!F$24,IF($C199="SF",('Proj 2018'!J199-AgeAdj!F$27)/AgeAdj!F$28,IF($C199="PF",('Proj 2018'!J199-AgeAdj!F$31)/AgeAdj!F$32,IF($C199="C",('Proj 2018'!J199-AgeAdj!F$35)/AgeAdj!F$36,"BAD")))))</f>
        <v>-0.76669854957455641</v>
      </c>
      <c r="K199" s="10">
        <f>IF($C199="PG",('Proj 2018'!K199-AgeAdj!G$19)/AgeAdj!G$20,IF($C199="SG",('Proj 2018'!K199-AgeAdj!G$23)/AgeAdj!G$24,IF($C199="SF",('Proj 2018'!K199-AgeAdj!G$27)/AgeAdj!G$28,IF($C199="PF",('Proj 2018'!K199-AgeAdj!G$31)/AgeAdj!G$32,IF($C199="C",('Proj 2018'!K199-AgeAdj!G$35)/AgeAdj!G$36,"BAD")))))</f>
        <v>-0.67358283963943522</v>
      </c>
      <c r="L199" s="17">
        <f>IF($C199="PG",('Proj 2018'!L199-AgeAdj!H$19)/AgeAdj!H$20,IF($C199="SG",('Proj 2018'!L199-AgeAdj!H$23)/AgeAdj!H$24,IF($C199="SF",('Proj 2018'!L199-AgeAdj!H$27)/AgeAdj!H$28,IF($C199="PF",('Proj 2018'!L199-AgeAdj!H$31)/AgeAdj!H$32,IF($C199="C",('Proj 2018'!L199-AgeAdj!H$35)/AgeAdj!H$36,"BAD")))))</f>
        <v>-2.63277325117665</v>
      </c>
      <c r="M199" s="10">
        <f>IF($C199="PG",('Proj 2018'!M199-AgeAdj!I$19)/AgeAdj!I$20,IF($C199="SG",('Proj 2018'!M199-AgeAdj!I$23)/AgeAdj!I$24,IF($C199="SF",('Proj 2018'!M199-AgeAdj!I$27)/AgeAdj!I$28,IF($C199="PF",('Proj 2018'!M199-AgeAdj!I$31)/AgeAdj!I$32,IF($C199="C",('Proj 2018'!M199-AgeAdj!I$35)/AgeAdj!I$36,"BAD")))))</f>
        <v>0.21459846792054807</v>
      </c>
      <c r="N199" s="10">
        <f>IF($C199="PG",('Proj 2018'!N199-AgeAdj!J$19)/AgeAdj!J$20,IF($C199="SG",('Proj 2018'!N199-AgeAdj!J$23)/AgeAdj!J$24,IF($C199="SF",('Proj 2018'!N199-AgeAdj!J$27)/AgeAdj!J$28,IF($C199="PF",('Proj 2018'!N199-AgeAdj!J$31)/AgeAdj!J$32,IF($C199="C",('Proj 2018'!N199-AgeAdj!J$35)/AgeAdj!J$36,"BAD")))))</f>
        <v>-0.47323120383037487</v>
      </c>
      <c r="O199" s="10">
        <f>IF($C199="PG",('Proj 2018'!O199-AgeAdj!K$19)/AgeAdj!K$20,IF($C199="SG",('Proj 2018'!O199-AgeAdj!K$23)/AgeAdj!K$24,IF($C199="SF",('Proj 2018'!O199-AgeAdj!K$27)/AgeAdj!K$28,IF($C199="PF",('Proj 2018'!O199-AgeAdj!K$31)/AgeAdj!K$32,IF($C199="C",('Proj 2018'!O199-AgeAdj!K$35)/AgeAdj!K$36,"BAD")))))</f>
        <v>-0.69008790031251965</v>
      </c>
      <c r="P199" s="10">
        <f>IF($C199="PG",('Proj 2018'!P199-AgeAdj!L$19)/AgeAdj!L$20,IF($C199="SG",('Proj 2018'!P199-AgeAdj!L$23)/AgeAdj!L$24,IF($C199="SF",('Proj 2018'!P199-AgeAdj!L$27)/AgeAdj!L$28,IF($C199="PF",('Proj 2018'!P199-AgeAdj!L$31)/AgeAdj!L$32,IF($C199="C",('Proj 2018'!P199-AgeAdj!L$35)/AgeAdj!L$36,"BAD")))))</f>
        <v>-0.31557535479114723</v>
      </c>
      <c r="Q199" s="10">
        <f>-IF($C199="PG",('Proj 2018'!Q199-AgeAdj!M$19)/AgeAdj!M$20,IF($C199="SG",('Proj 2018'!Q199-AgeAdj!M$23)/AgeAdj!M$24,IF($C199="SF",('Proj 2018'!Q199-AgeAdj!M$27)/AgeAdj!M$28,IF($C199="PF",('Proj 2018'!Q199-AgeAdj!M$31)/AgeAdj!M$32,IF($C199="C",('Proj 2018'!Q199-AgeAdj!M$35)/AgeAdj!M$36,"BAD")))))</f>
        <v>0.83419552544167541</v>
      </c>
      <c r="R199" s="10">
        <f>IF($C199="PG",('Proj 2018'!R199-AgeAdj!N$19)/AgeAdj!N$20,IF($C199="SG",('Proj 2018'!R199-AgeAdj!N$23)/AgeAdj!N$24,IF($C199="SF",('Proj 2018'!R199-AgeAdj!N$27)/AgeAdj!N$28,IF($C199="PF",('Proj 2018'!R199-AgeAdj!N$31)/AgeAdj!N$32,IF($C199="C",('Proj 2018'!R199-AgeAdj!N$35)/AgeAdj!N$36,"BAD")))))</f>
        <v>-0.7944464480034078</v>
      </c>
      <c r="S199" s="10">
        <f t="shared" si="9"/>
        <v>-4.2044934830111194</v>
      </c>
      <c r="U199" s="10">
        <f>3*'Proj 2018'!$K199/(819)</f>
        <v>0.22698412698412698</v>
      </c>
      <c r="V199" s="10">
        <f t="shared" si="10"/>
        <v>-0.59759773796549354</v>
      </c>
      <c r="W199" s="10">
        <f>(2*'Proj 36 2018'!G199)/24.9</f>
        <v>0.67469879518072295</v>
      </c>
      <c r="X199" s="10">
        <f t="shared" si="11"/>
        <v>-0.31214223941945524</v>
      </c>
    </row>
    <row r="200" spans="1:24" x14ac:dyDescent="0.25">
      <c r="A200" s="14" t="s">
        <v>794</v>
      </c>
      <c r="B200" s="14" t="s">
        <v>329</v>
      </c>
      <c r="C200" s="14" t="s">
        <v>31</v>
      </c>
      <c r="D200" s="3">
        <f>VLOOKUP(B200, Table1[[Player]:['#NAME?]], 3, FALSE)+1</f>
        <v>24</v>
      </c>
      <c r="F200" s="10">
        <f>IF($C200="PG",('Proj 2018'!F200-AgeAdj!B$19)/AgeAdj!B$20,IF($C200="SG",('Proj 2018'!F200-AgeAdj!B$23)/AgeAdj!B$24,IF($C200="SF",('Proj 2018'!F200-AgeAdj!B$27)/AgeAdj!B$28,IF($C200="PF",('Proj 2018'!F200-AgeAdj!B$31)/AgeAdj!B$32,IF($C200="C",('Proj 2018'!F200-AgeAdj!B$35)/AgeAdj!B$36,"BAD")))))</f>
        <v>-2.7735271882957584E-2</v>
      </c>
      <c r="G200" s="10">
        <f>IF($C200="PG",('Proj 2018'!G200-AgeAdj!C$19)/AgeAdj!C$20,IF($C200="SG",('Proj 2018'!G200-AgeAdj!C$23)/AgeAdj!C$24,IF($C200="SF",('Proj 2018'!G200-AgeAdj!C$27)/AgeAdj!C$28,IF($C200="PF",('Proj 2018'!G200-AgeAdj!C$31)/AgeAdj!C$32,IF($C200="C",('Proj 2018'!G200-AgeAdj!C$35)/AgeAdj!C$36,"BAD")))))</f>
        <v>-9.0316292987035387E-3</v>
      </c>
      <c r="H200" s="10">
        <f>IF($C200="PG",('Proj 2018'!H200-AgeAdj!D$19)/AgeAdj!D$20,IF($C200="SG",('Proj 2018'!H200-AgeAdj!D$23)/AgeAdj!D$24,IF($C200="SF",('Proj 2018'!H200-AgeAdj!D$27)/AgeAdj!D$28,IF($C200="PF",('Proj 2018'!H200-AgeAdj!D$31)/AgeAdj!D$32,IF($C200="C",('Proj 2018'!H200-AgeAdj!D$35)/AgeAdj!D$36,"BAD")))))</f>
        <v>6.3845188811662096E-2</v>
      </c>
      <c r="I200" s="10">
        <f>IF($C200="PG",('Proj 2018'!I200-AgeAdj!E$19)/AgeAdj!E$20,IF($C200="SG",('Proj 2018'!I200-AgeAdj!E$23)/AgeAdj!E$24,IF($C200="SF",('Proj 2018'!I200-AgeAdj!E$27)/AgeAdj!E$28,IF($C200="PF",('Proj 2018'!I200-AgeAdj!E$31)/AgeAdj!E$32,IF($C200="C",('Proj 2018'!I200-AgeAdj!E$35)/AgeAdj!E$36,"BAD")))))</f>
        <v>-2.6926954696507646E-2</v>
      </c>
      <c r="J200" s="10">
        <f>IF($C200="PG",('Proj 2018'!J200-AgeAdj!F$19)/AgeAdj!F$20,IF($C200="SG",('Proj 2018'!J200-AgeAdj!F$23)/AgeAdj!F$24,IF($C200="SF",('Proj 2018'!J200-AgeAdj!F$27)/AgeAdj!F$28,IF($C200="PF",('Proj 2018'!J200-AgeAdj!F$31)/AgeAdj!F$32,IF($C200="C",('Proj 2018'!J200-AgeAdj!F$35)/AgeAdj!F$36,"BAD")))))</f>
        <v>-7.6241538018203228E-2</v>
      </c>
      <c r="K200" s="10">
        <f>IF($C200="PG",('Proj 2018'!K200-AgeAdj!G$19)/AgeAdj!G$20,IF($C200="SG",('Proj 2018'!K200-AgeAdj!G$23)/AgeAdj!G$24,IF($C200="SF",('Proj 2018'!K200-AgeAdj!G$27)/AgeAdj!G$28,IF($C200="PF",('Proj 2018'!K200-AgeAdj!G$31)/AgeAdj!G$32,IF($C200="C",('Proj 2018'!K200-AgeAdj!G$35)/AgeAdj!G$36,"BAD")))))</f>
        <v>9.0773065910105463E-3</v>
      </c>
      <c r="L200" s="17">
        <f>IF($C200="PG",('Proj 2018'!L200-AgeAdj!H$19)/AgeAdj!H$20,IF($C200="SG",('Proj 2018'!L200-AgeAdj!H$23)/AgeAdj!H$24,IF($C200="SF",('Proj 2018'!L200-AgeAdj!H$27)/AgeAdj!H$28,IF($C200="PF",('Proj 2018'!L200-AgeAdj!H$31)/AgeAdj!H$32,IF($C200="C",('Proj 2018'!L200-AgeAdj!H$35)/AgeAdj!H$36,"BAD")))))</f>
        <v>-0.7055653971188941</v>
      </c>
      <c r="M200" s="10">
        <f>IF($C200="PG",('Proj 2018'!M200-AgeAdj!I$19)/AgeAdj!I$20,IF($C200="SG",('Proj 2018'!M200-AgeAdj!I$23)/AgeAdj!I$24,IF($C200="SF",('Proj 2018'!M200-AgeAdj!I$27)/AgeAdj!I$28,IF($C200="PF",('Proj 2018'!M200-AgeAdj!I$31)/AgeAdj!I$32,IF($C200="C",('Proj 2018'!M200-AgeAdj!I$35)/AgeAdj!I$36,"BAD")))))</f>
        <v>-6.6885181471735236E-2</v>
      </c>
      <c r="N200" s="10">
        <f>IF($C200="PG",('Proj 2018'!N200-AgeAdj!J$19)/AgeAdj!J$20,IF($C200="SG",('Proj 2018'!N200-AgeAdj!J$23)/AgeAdj!J$24,IF($C200="SF",('Proj 2018'!N200-AgeAdj!J$27)/AgeAdj!J$28,IF($C200="PF",('Proj 2018'!N200-AgeAdj!J$31)/AgeAdj!J$32,IF($C200="C",('Proj 2018'!N200-AgeAdj!J$35)/AgeAdj!J$36,"BAD")))))</f>
        <v>-0.80931658834394216</v>
      </c>
      <c r="O200" s="10">
        <f>IF($C200="PG",('Proj 2018'!O200-AgeAdj!K$19)/AgeAdj!K$20,IF($C200="SG",('Proj 2018'!O200-AgeAdj!K$23)/AgeAdj!K$24,IF($C200="SF",('Proj 2018'!O200-AgeAdj!K$27)/AgeAdj!K$28,IF($C200="PF",('Proj 2018'!O200-AgeAdj!K$31)/AgeAdj!K$32,IF($C200="C",('Proj 2018'!O200-AgeAdj!K$35)/AgeAdj!K$36,"BAD")))))</f>
        <v>-0.39715183035151436</v>
      </c>
      <c r="P200" s="10">
        <f>IF($C200="PG",('Proj 2018'!P200-AgeAdj!L$19)/AgeAdj!L$20,IF($C200="SG",('Proj 2018'!P200-AgeAdj!L$23)/AgeAdj!L$24,IF($C200="SF",('Proj 2018'!P200-AgeAdj!L$27)/AgeAdj!L$28,IF($C200="PF",('Proj 2018'!P200-AgeAdj!L$31)/AgeAdj!L$32,IF($C200="C",('Proj 2018'!P200-AgeAdj!L$35)/AgeAdj!L$36,"BAD")))))</f>
        <v>-0.66817007745531221</v>
      </c>
      <c r="Q200" s="10">
        <f>-IF($C200="PG",('Proj 2018'!Q200-AgeAdj!M$19)/AgeAdj!M$20,IF($C200="SG",('Proj 2018'!Q200-AgeAdj!M$23)/AgeAdj!M$24,IF($C200="SF",('Proj 2018'!Q200-AgeAdj!M$27)/AgeAdj!M$28,IF($C200="PF",('Proj 2018'!Q200-AgeAdj!M$31)/AgeAdj!M$32,IF($C200="C",('Proj 2018'!Q200-AgeAdj!M$35)/AgeAdj!M$36,"BAD")))))</f>
        <v>-0.18961781085322438</v>
      </c>
      <c r="R200" s="10">
        <f>IF($C200="PG",('Proj 2018'!R200-AgeAdj!N$19)/AgeAdj!N$20,IF($C200="SG",('Proj 2018'!R200-AgeAdj!N$23)/AgeAdj!N$24,IF($C200="SF",('Proj 2018'!R200-AgeAdj!N$27)/AgeAdj!N$28,IF($C200="PF",('Proj 2018'!R200-AgeAdj!N$31)/AgeAdj!N$32,IF($C200="C",('Proj 2018'!R200-AgeAdj!N$35)/AgeAdj!N$36,"BAD")))))</f>
        <v>-3.0171690614301493E-2</v>
      </c>
      <c r="S200" s="10">
        <f t="shared" si="9"/>
        <v>-2.5090773992940001</v>
      </c>
      <c r="U200" s="10">
        <f>3*'Proj 2018'!$K200/(819)</f>
        <v>0.51994301994301995</v>
      </c>
      <c r="V200" s="10">
        <f t="shared" si="10"/>
        <v>-0.36685380334529394</v>
      </c>
      <c r="W200" s="10">
        <f>(2*'Proj 36 2018'!G200)/24.9</f>
        <v>1.0281124497991969</v>
      </c>
      <c r="X200" s="10">
        <f t="shared" si="11"/>
        <v>6.5640033477050191E-2</v>
      </c>
    </row>
    <row r="201" spans="1:24" x14ac:dyDescent="0.25">
      <c r="A201" s="13" t="s">
        <v>1020</v>
      </c>
      <c r="B201" s="13" t="s">
        <v>332</v>
      </c>
      <c r="C201" s="13" t="s">
        <v>31</v>
      </c>
      <c r="D201" s="3">
        <f>VLOOKUP(B201, Table1[[Player]:['#NAME?]], 3, FALSE)+1</f>
        <v>30</v>
      </c>
      <c r="F201" s="10">
        <f>IF($C201="PG",('Proj 2018'!F201-AgeAdj!B$19)/AgeAdj!B$20,IF($C201="SG",('Proj 2018'!F201-AgeAdj!B$23)/AgeAdj!B$24,IF($C201="SF",('Proj 2018'!F201-AgeAdj!B$27)/AgeAdj!B$28,IF($C201="PF",('Proj 2018'!F201-AgeAdj!B$31)/AgeAdj!B$32,IF($C201="C",('Proj 2018'!F201-AgeAdj!B$35)/AgeAdj!B$36,"BAD")))))</f>
        <v>-1.1648078329793667</v>
      </c>
      <c r="G201" s="10">
        <f>IF($C201="PG",('Proj 2018'!G201-AgeAdj!C$19)/AgeAdj!C$20,IF($C201="SG",('Proj 2018'!G201-AgeAdj!C$23)/AgeAdj!C$24,IF($C201="SF",('Proj 2018'!G201-AgeAdj!C$27)/AgeAdj!C$28,IF($C201="PF",('Proj 2018'!G201-AgeAdj!C$31)/AgeAdj!C$32,IF($C201="C",('Proj 2018'!G201-AgeAdj!C$35)/AgeAdj!C$36,"BAD")))))</f>
        <v>-1.190518634218364</v>
      </c>
      <c r="H201" s="10">
        <f>IF($C201="PG",('Proj 2018'!H201-AgeAdj!D$19)/AgeAdj!D$20,IF($C201="SG",('Proj 2018'!H201-AgeAdj!D$23)/AgeAdj!D$24,IF($C201="SF",('Proj 2018'!H201-AgeAdj!D$27)/AgeAdj!D$28,IF($C201="PF",('Proj 2018'!H201-AgeAdj!D$31)/AgeAdj!D$32,IF($C201="C",('Proj 2018'!H201-AgeAdj!D$35)/AgeAdj!D$36,"BAD")))))</f>
        <v>-0.80330588310797901</v>
      </c>
      <c r="I201" s="10">
        <f>IF($C201="PG",('Proj 2018'!I201-AgeAdj!E$19)/AgeAdj!E$20,IF($C201="SG",('Proj 2018'!I201-AgeAdj!E$23)/AgeAdj!E$24,IF($C201="SF",('Proj 2018'!I201-AgeAdj!E$27)/AgeAdj!E$28,IF($C201="PF",('Proj 2018'!I201-AgeAdj!E$31)/AgeAdj!E$32,IF($C201="C",('Proj 2018'!I201-AgeAdj!E$35)/AgeAdj!E$36,"BAD")))))</f>
        <v>-0.89787145900268206</v>
      </c>
      <c r="J201" s="10">
        <f>IF($C201="PG",('Proj 2018'!J201-AgeAdj!F$19)/AgeAdj!F$20,IF($C201="SG",('Proj 2018'!J201-AgeAdj!F$23)/AgeAdj!F$24,IF($C201="SF",('Proj 2018'!J201-AgeAdj!F$27)/AgeAdj!F$28,IF($C201="PF",('Proj 2018'!J201-AgeAdj!F$31)/AgeAdj!F$32,IF($C201="C",('Proj 2018'!J201-AgeAdj!F$35)/AgeAdj!F$36,"BAD")))))</f>
        <v>-0.52326873275881902</v>
      </c>
      <c r="K201" s="10">
        <f>IF($C201="PG",('Proj 2018'!K201-AgeAdj!G$19)/AgeAdj!G$20,IF($C201="SG",('Proj 2018'!K201-AgeAdj!G$23)/AgeAdj!G$24,IF($C201="SF",('Proj 2018'!K201-AgeAdj!G$27)/AgeAdj!G$28,IF($C201="PF",('Proj 2018'!K201-AgeAdj!G$31)/AgeAdj!G$32,IF($C201="C",('Proj 2018'!K201-AgeAdj!G$35)/AgeAdj!G$36,"BAD")))))</f>
        <v>-0.60501333620450715</v>
      </c>
      <c r="L201" s="17">
        <f>IF($C201="PG",('Proj 2018'!L201-AgeAdj!H$19)/AgeAdj!H$20,IF($C201="SG",('Proj 2018'!L201-AgeAdj!H$23)/AgeAdj!H$24,IF($C201="SF",('Proj 2018'!L201-AgeAdj!H$27)/AgeAdj!H$28,IF($C201="PF",('Proj 2018'!L201-AgeAdj!H$31)/AgeAdj!H$32,IF($C201="C",('Proj 2018'!L201-AgeAdj!H$35)/AgeAdj!H$36,"BAD")))))</f>
        <v>1.1057201800030567</v>
      </c>
      <c r="M201" s="10">
        <f>IF($C201="PG",('Proj 2018'!M201-AgeAdj!I$19)/AgeAdj!I$20,IF($C201="SG",('Proj 2018'!M201-AgeAdj!I$23)/AgeAdj!I$24,IF($C201="SF",('Proj 2018'!M201-AgeAdj!I$27)/AgeAdj!I$28,IF($C201="PF",('Proj 2018'!M201-AgeAdj!I$31)/AgeAdj!I$32,IF($C201="C",('Proj 2018'!M201-AgeAdj!I$35)/AgeAdj!I$36,"BAD")))))</f>
        <v>-1.3908414621155065</v>
      </c>
      <c r="N201" s="10">
        <f>IF($C201="PG",('Proj 2018'!N201-AgeAdj!J$19)/AgeAdj!J$20,IF($C201="SG",('Proj 2018'!N201-AgeAdj!J$23)/AgeAdj!J$24,IF($C201="SF",('Proj 2018'!N201-AgeAdj!J$27)/AgeAdj!J$28,IF($C201="PF",('Proj 2018'!N201-AgeAdj!J$31)/AgeAdj!J$32,IF($C201="C",('Proj 2018'!N201-AgeAdj!J$35)/AgeAdj!J$36,"BAD")))))</f>
        <v>-1.2610090607131699</v>
      </c>
      <c r="O201" s="10">
        <f>IF($C201="PG",('Proj 2018'!O201-AgeAdj!K$19)/AgeAdj!K$20,IF($C201="SG",('Proj 2018'!O201-AgeAdj!K$23)/AgeAdj!K$24,IF($C201="SF",('Proj 2018'!O201-AgeAdj!K$27)/AgeAdj!K$28,IF($C201="PF",('Proj 2018'!O201-AgeAdj!K$31)/AgeAdj!K$32,IF($C201="C",('Proj 2018'!O201-AgeAdj!K$35)/AgeAdj!K$36,"BAD")))))</f>
        <v>-0.88863707935913394</v>
      </c>
      <c r="P201" s="10">
        <f>IF($C201="PG",('Proj 2018'!P201-AgeAdj!L$19)/AgeAdj!L$20,IF($C201="SG",('Proj 2018'!P201-AgeAdj!L$23)/AgeAdj!L$24,IF($C201="SF",('Proj 2018'!P201-AgeAdj!L$27)/AgeAdj!L$28,IF($C201="PF",('Proj 2018'!P201-AgeAdj!L$31)/AgeAdj!L$32,IF($C201="C",('Proj 2018'!P201-AgeAdj!L$35)/AgeAdj!L$36,"BAD")))))</f>
        <v>-1.1977682924048259</v>
      </c>
      <c r="Q201" s="10">
        <f>-IF($C201="PG",('Proj 2018'!Q201-AgeAdj!M$19)/AgeAdj!M$20,IF($C201="SG",('Proj 2018'!Q201-AgeAdj!M$23)/AgeAdj!M$24,IF($C201="SF",('Proj 2018'!Q201-AgeAdj!M$27)/AgeAdj!M$28,IF($C201="PF",('Proj 2018'!Q201-AgeAdj!M$31)/AgeAdj!M$32,IF($C201="C",('Proj 2018'!Q201-AgeAdj!M$35)/AgeAdj!M$36,"BAD")))))</f>
        <v>1.1007435593271873</v>
      </c>
      <c r="R201" s="10">
        <f>IF($C201="PG",('Proj 2018'!R201-AgeAdj!N$19)/AgeAdj!N$20,IF($C201="SG",('Proj 2018'!R201-AgeAdj!N$23)/AgeAdj!N$24,IF($C201="SF",('Proj 2018'!R201-AgeAdj!N$27)/AgeAdj!N$28,IF($C201="PF",('Proj 2018'!R201-AgeAdj!N$31)/AgeAdj!N$32,IF($C201="C",('Proj 2018'!R201-AgeAdj!N$35)/AgeAdj!N$36,"BAD")))))</f>
        <v>-1.0727886025617643</v>
      </c>
      <c r="S201" s="10">
        <f t="shared" si="9"/>
        <v>-6.3547312335937916</v>
      </c>
      <c r="U201" s="10">
        <f>3*'Proj 2018'!$K201/(819)</f>
        <v>0.25641025641025639</v>
      </c>
      <c r="V201" s="10">
        <f t="shared" si="10"/>
        <v>0.28351799487257862</v>
      </c>
      <c r="W201" s="10">
        <f>(2*'Proj 36 2018'!G201)/24.9</f>
        <v>1.0040160642570282</v>
      </c>
      <c r="X201" s="10">
        <f t="shared" si="11"/>
        <v>-0.80653201115258943</v>
      </c>
    </row>
    <row r="202" spans="1:24" x14ac:dyDescent="0.25">
      <c r="A202" s="14" t="s">
        <v>686</v>
      </c>
      <c r="B202" s="14" t="s">
        <v>333</v>
      </c>
      <c r="C202" s="14" t="s">
        <v>38</v>
      </c>
      <c r="D202" s="3">
        <f>VLOOKUP(B202, Table1[[Player]:['#NAME?]], 3, FALSE)+1</f>
        <v>31</v>
      </c>
      <c r="F202" s="10">
        <f>IF($C202="PG",('Proj 2018'!F202-AgeAdj!B$19)/AgeAdj!B$20,IF($C202="SG",('Proj 2018'!F202-AgeAdj!B$23)/AgeAdj!B$24,IF($C202="SF",('Proj 2018'!F202-AgeAdj!B$27)/AgeAdj!B$28,IF($C202="PF",('Proj 2018'!F202-AgeAdj!B$31)/AgeAdj!B$32,IF($C202="C",('Proj 2018'!F202-AgeAdj!B$35)/AgeAdj!B$36,"BAD")))))</f>
        <v>-1.1007145540330134</v>
      </c>
      <c r="G202" s="10">
        <f>IF($C202="PG",('Proj 2018'!G202-AgeAdj!C$19)/AgeAdj!C$20,IF($C202="SG",('Proj 2018'!G202-AgeAdj!C$23)/AgeAdj!C$24,IF($C202="SF",('Proj 2018'!G202-AgeAdj!C$27)/AgeAdj!C$28,IF($C202="PF",('Proj 2018'!G202-AgeAdj!C$31)/AgeAdj!C$32,IF($C202="C",('Proj 2018'!G202-AgeAdj!C$35)/AgeAdj!C$36,"BAD")))))</f>
        <v>-1.1329944363663695</v>
      </c>
      <c r="H202" s="10">
        <f>IF($C202="PG",('Proj 2018'!H202-AgeAdj!D$19)/AgeAdj!D$20,IF($C202="SG",('Proj 2018'!H202-AgeAdj!D$23)/AgeAdj!D$24,IF($C202="SF",('Proj 2018'!H202-AgeAdj!D$27)/AgeAdj!D$28,IF($C202="PF",('Proj 2018'!H202-AgeAdj!D$31)/AgeAdj!D$32,IF($C202="C",('Proj 2018'!H202-AgeAdj!D$35)/AgeAdj!D$36,"BAD")))))</f>
        <v>1.6031072998110916</v>
      </c>
      <c r="I202" s="10">
        <f>IF($C202="PG",('Proj 2018'!I202-AgeAdj!E$19)/AgeAdj!E$20,IF($C202="SG",('Proj 2018'!I202-AgeAdj!E$23)/AgeAdj!E$24,IF($C202="SF",('Proj 2018'!I202-AgeAdj!E$27)/AgeAdj!E$28,IF($C202="PF",('Proj 2018'!I202-AgeAdj!E$31)/AgeAdj!E$32,IF($C202="C",('Proj 2018'!I202-AgeAdj!E$35)/AgeAdj!E$36,"BAD")))))</f>
        <v>-0.56816005422672167</v>
      </c>
      <c r="J202" s="10">
        <f>IF($C202="PG",('Proj 2018'!J202-AgeAdj!F$19)/AgeAdj!F$20,IF($C202="SG",('Proj 2018'!J202-AgeAdj!F$23)/AgeAdj!F$24,IF($C202="SF",('Proj 2018'!J202-AgeAdj!F$27)/AgeAdj!F$28,IF($C202="PF",('Proj 2018'!J202-AgeAdj!F$31)/AgeAdj!F$32,IF($C202="C",('Proj 2018'!J202-AgeAdj!F$35)/AgeAdj!F$36,"BAD")))))</f>
        <v>-0.84370372736283084</v>
      </c>
      <c r="K202" s="10">
        <f>IF($C202="PG",('Proj 2018'!K202-AgeAdj!G$19)/AgeAdj!G$20,IF($C202="SG",('Proj 2018'!K202-AgeAdj!G$23)/AgeAdj!G$24,IF($C202="SF",('Proj 2018'!K202-AgeAdj!G$27)/AgeAdj!G$28,IF($C202="PF",('Proj 2018'!K202-AgeAdj!G$31)/AgeAdj!G$32,IF($C202="C",('Proj 2018'!K202-AgeAdj!G$35)/AgeAdj!G$36,"BAD")))))</f>
        <v>-0.84530009604941336</v>
      </c>
      <c r="L202" s="17">
        <f>IF($C202="PG",('Proj 2018'!L202-AgeAdj!H$19)/AgeAdj!H$20,IF($C202="SG",('Proj 2018'!L202-AgeAdj!H$23)/AgeAdj!H$24,IF($C202="SF",('Proj 2018'!L202-AgeAdj!H$27)/AgeAdj!H$28,IF($C202="PF",('Proj 2018'!L202-AgeAdj!H$31)/AgeAdj!H$32,IF($C202="C",('Proj 2018'!L202-AgeAdj!H$35)/AgeAdj!H$36,"BAD")))))</f>
        <v>-0.85303097963845587</v>
      </c>
      <c r="M202" s="10">
        <f>IF($C202="PG",('Proj 2018'!M202-AgeAdj!I$19)/AgeAdj!I$20,IF($C202="SG",('Proj 2018'!M202-AgeAdj!I$23)/AgeAdj!I$24,IF($C202="SF",('Proj 2018'!M202-AgeAdj!I$27)/AgeAdj!I$28,IF($C202="PF",('Proj 2018'!M202-AgeAdj!I$31)/AgeAdj!I$32,IF($C202="C",('Proj 2018'!M202-AgeAdj!I$35)/AgeAdj!I$36,"BAD")))))</f>
        <v>-0.53279805138801228</v>
      </c>
      <c r="N202" s="10">
        <f>IF($C202="PG",('Proj 2018'!N202-AgeAdj!J$19)/AgeAdj!J$20,IF($C202="SG",('Proj 2018'!N202-AgeAdj!J$23)/AgeAdj!J$24,IF($C202="SF",('Proj 2018'!N202-AgeAdj!J$27)/AgeAdj!J$28,IF($C202="PF",('Proj 2018'!N202-AgeAdj!J$31)/AgeAdj!J$32,IF($C202="C",('Proj 2018'!N202-AgeAdj!J$35)/AgeAdj!J$36,"BAD")))))</f>
        <v>-0.92312803524854525</v>
      </c>
      <c r="O202" s="10">
        <f>IF($C202="PG",('Proj 2018'!O202-AgeAdj!K$19)/AgeAdj!K$20,IF($C202="SG",('Proj 2018'!O202-AgeAdj!K$23)/AgeAdj!K$24,IF($C202="SF",('Proj 2018'!O202-AgeAdj!K$27)/AgeAdj!K$28,IF($C202="PF",('Proj 2018'!O202-AgeAdj!K$31)/AgeAdj!K$32,IF($C202="C",('Proj 2018'!O202-AgeAdj!K$35)/AgeAdj!K$36,"BAD")))))</f>
        <v>-0.32149691458019519</v>
      </c>
      <c r="P202" s="10">
        <f>IF($C202="PG",('Proj 2018'!P202-AgeAdj!L$19)/AgeAdj!L$20,IF($C202="SG",('Proj 2018'!P202-AgeAdj!L$23)/AgeAdj!L$24,IF($C202="SF",('Proj 2018'!P202-AgeAdj!L$27)/AgeAdj!L$28,IF($C202="PF",('Proj 2018'!P202-AgeAdj!L$31)/AgeAdj!L$32,IF($C202="C",('Proj 2018'!P202-AgeAdj!L$35)/AgeAdj!L$36,"BAD")))))</f>
        <v>-6.2534783759686685E-2</v>
      </c>
      <c r="Q202" s="10">
        <f>-IF($C202="PG",('Proj 2018'!Q202-AgeAdj!M$19)/AgeAdj!M$20,IF($C202="SG",('Proj 2018'!Q202-AgeAdj!M$23)/AgeAdj!M$24,IF($C202="SF",('Proj 2018'!Q202-AgeAdj!M$27)/AgeAdj!M$28,IF($C202="PF",('Proj 2018'!Q202-AgeAdj!M$31)/AgeAdj!M$32,IF($C202="C",('Proj 2018'!Q202-AgeAdj!M$35)/AgeAdj!M$36,"BAD")))))</f>
        <v>0.84888528772351435</v>
      </c>
      <c r="R202" s="10">
        <f>IF($C202="PG",('Proj 2018'!R202-AgeAdj!N$19)/AgeAdj!N$20,IF($C202="SG",('Proj 2018'!R202-AgeAdj!N$23)/AgeAdj!N$24,IF($C202="SF",('Proj 2018'!R202-AgeAdj!N$27)/AgeAdj!N$28,IF($C202="PF",('Proj 2018'!R202-AgeAdj!N$31)/AgeAdj!N$32,IF($C202="C",('Proj 2018'!R202-AgeAdj!N$35)/AgeAdj!N$36,"BAD")))))</f>
        <v>-1.0626785136471322</v>
      </c>
      <c r="S202" s="10">
        <f t="shared" si="9"/>
        <v>-3.2360201712483523</v>
      </c>
      <c r="U202" s="10">
        <f>3*'Proj 2018'!$K202/(819)</f>
        <v>0.22857142857142859</v>
      </c>
      <c r="V202" s="10">
        <f t="shared" si="10"/>
        <v>-0.19497850963164706</v>
      </c>
      <c r="W202" s="10">
        <f>(2*'Proj 36 2018'!G202)/24.9</f>
        <v>0.43373493975903621</v>
      </c>
      <c r="X202" s="10">
        <f t="shared" si="11"/>
        <v>0.69532364811083502</v>
      </c>
    </row>
    <row r="203" spans="1:24" x14ac:dyDescent="0.25">
      <c r="A203" s="13" t="s">
        <v>821</v>
      </c>
      <c r="B203" s="13" t="s">
        <v>335</v>
      </c>
      <c r="C203" s="13" t="s">
        <v>52</v>
      </c>
      <c r="D203" s="3">
        <f>VLOOKUP(B203, Table1[[Player]:['#NAME?]], 3, FALSE)+1</f>
        <v>26</v>
      </c>
      <c r="F203" s="10">
        <f>IF($C203="PG",('Proj 2018'!F203-AgeAdj!B$19)/AgeAdj!B$20,IF($C203="SG",('Proj 2018'!F203-AgeAdj!B$23)/AgeAdj!B$24,IF($C203="SF",('Proj 2018'!F203-AgeAdj!B$27)/AgeAdj!B$28,IF($C203="PF",('Proj 2018'!F203-AgeAdj!B$31)/AgeAdj!B$32,IF($C203="C",('Proj 2018'!F203-AgeAdj!B$35)/AgeAdj!B$36,"BAD")))))</f>
        <v>0.92574118408545225</v>
      </c>
      <c r="G203" s="10">
        <f>IF($C203="PG",('Proj 2018'!G203-AgeAdj!C$19)/AgeAdj!C$20,IF($C203="SG",('Proj 2018'!G203-AgeAdj!C$23)/AgeAdj!C$24,IF($C203="SF",('Proj 2018'!G203-AgeAdj!C$27)/AgeAdj!C$28,IF($C203="PF",('Proj 2018'!G203-AgeAdj!C$31)/AgeAdj!C$32,IF($C203="C",('Proj 2018'!G203-AgeAdj!C$35)/AgeAdj!C$36,"BAD")))))</f>
        <v>0.9974748192551699</v>
      </c>
      <c r="H203" s="10">
        <f>IF($C203="PG",('Proj 2018'!H203-AgeAdj!D$19)/AgeAdj!D$20,IF($C203="SG",('Proj 2018'!H203-AgeAdj!D$23)/AgeAdj!D$24,IF($C203="SF",('Proj 2018'!H203-AgeAdj!D$27)/AgeAdj!D$28,IF($C203="PF",('Proj 2018'!H203-AgeAdj!D$31)/AgeAdj!D$32,IF($C203="C",('Proj 2018'!H203-AgeAdj!D$35)/AgeAdj!D$36,"BAD")))))</f>
        <v>0.20873111770751807</v>
      </c>
      <c r="I203" s="10">
        <f>IF($C203="PG",('Proj 2018'!I203-AgeAdj!E$19)/AgeAdj!E$20,IF($C203="SG",('Proj 2018'!I203-AgeAdj!E$23)/AgeAdj!E$24,IF($C203="SF",('Proj 2018'!I203-AgeAdj!E$27)/AgeAdj!E$28,IF($C203="PF",('Proj 2018'!I203-AgeAdj!E$31)/AgeAdj!E$32,IF($C203="C",('Proj 2018'!I203-AgeAdj!E$35)/AgeAdj!E$36,"BAD")))))</f>
        <v>1.067111644867796</v>
      </c>
      <c r="J203" s="10">
        <f>IF($C203="PG",('Proj 2018'!J203-AgeAdj!F$19)/AgeAdj!F$20,IF($C203="SG",('Proj 2018'!J203-AgeAdj!F$23)/AgeAdj!F$24,IF($C203="SF",('Proj 2018'!J203-AgeAdj!F$27)/AgeAdj!F$28,IF($C203="PF",('Proj 2018'!J203-AgeAdj!F$31)/AgeAdj!F$32,IF($C203="C",('Proj 2018'!J203-AgeAdj!F$35)/AgeAdj!F$36,"BAD")))))</f>
        <v>0.79492616335612698</v>
      </c>
      <c r="K203" s="10">
        <f>IF($C203="PG",('Proj 2018'!K203-AgeAdj!G$19)/AgeAdj!G$20,IF($C203="SG",('Proj 2018'!K203-AgeAdj!G$23)/AgeAdj!G$24,IF($C203="SF",('Proj 2018'!K203-AgeAdj!G$27)/AgeAdj!G$28,IF($C203="PF",('Proj 2018'!K203-AgeAdj!G$31)/AgeAdj!G$32,IF($C203="C",('Proj 2018'!K203-AgeAdj!G$35)/AgeAdj!G$36,"BAD")))))</f>
        <v>0.6141165693683045</v>
      </c>
      <c r="L203" s="17">
        <f>IF($C203="PG",('Proj 2018'!L203-AgeAdj!H$19)/AgeAdj!H$20,IF($C203="SG",('Proj 2018'!L203-AgeAdj!H$23)/AgeAdj!H$24,IF($C203="SF",('Proj 2018'!L203-AgeAdj!H$27)/AgeAdj!H$28,IF($C203="PF",('Proj 2018'!L203-AgeAdj!H$31)/AgeAdj!H$32,IF($C203="C",('Proj 2018'!L203-AgeAdj!H$35)/AgeAdj!H$36,"BAD")))))</f>
        <v>1.3079099229227718</v>
      </c>
      <c r="M203" s="10">
        <f>IF($C203="PG",('Proj 2018'!M203-AgeAdj!I$19)/AgeAdj!I$20,IF($C203="SG",('Proj 2018'!M203-AgeAdj!I$23)/AgeAdj!I$24,IF($C203="SF",('Proj 2018'!M203-AgeAdj!I$27)/AgeAdj!I$28,IF($C203="PF",('Proj 2018'!M203-AgeAdj!I$31)/AgeAdj!I$32,IF($C203="C",('Proj 2018'!M203-AgeAdj!I$35)/AgeAdj!I$36,"BAD")))))</f>
        <v>0.40889181156403209</v>
      </c>
      <c r="N203" s="10">
        <f>IF($C203="PG",('Proj 2018'!N203-AgeAdj!J$19)/AgeAdj!J$20,IF($C203="SG",('Proj 2018'!N203-AgeAdj!J$23)/AgeAdj!J$24,IF($C203="SF",('Proj 2018'!N203-AgeAdj!J$27)/AgeAdj!J$28,IF($C203="PF",('Proj 2018'!N203-AgeAdj!J$31)/AgeAdj!J$32,IF($C203="C",('Proj 2018'!N203-AgeAdj!J$35)/AgeAdj!J$36,"BAD")))))</f>
        <v>1.3598104558143331</v>
      </c>
      <c r="O203" s="10">
        <f>IF($C203="PG",('Proj 2018'!O203-AgeAdj!K$19)/AgeAdj!K$20,IF($C203="SG",('Proj 2018'!O203-AgeAdj!K$23)/AgeAdj!K$24,IF($C203="SF",('Proj 2018'!O203-AgeAdj!K$27)/AgeAdj!K$28,IF($C203="PF",('Proj 2018'!O203-AgeAdj!K$31)/AgeAdj!K$32,IF($C203="C",('Proj 2018'!O203-AgeAdj!K$35)/AgeAdj!K$36,"BAD")))))</f>
        <v>1.612048693091646</v>
      </c>
      <c r="P203" s="10">
        <f>IF($C203="PG",('Proj 2018'!P203-AgeAdj!L$19)/AgeAdj!L$20,IF($C203="SG",('Proj 2018'!P203-AgeAdj!L$23)/AgeAdj!L$24,IF($C203="SF",('Proj 2018'!P203-AgeAdj!L$27)/AgeAdj!L$28,IF($C203="PF",('Proj 2018'!P203-AgeAdj!L$31)/AgeAdj!L$32,IF($C203="C",('Proj 2018'!P203-AgeAdj!L$35)/AgeAdj!L$36,"BAD")))))</f>
        <v>-0.38134954573639046</v>
      </c>
      <c r="Q203" s="10">
        <f>-IF($C203="PG",('Proj 2018'!Q203-AgeAdj!M$19)/AgeAdj!M$20,IF($C203="SG",('Proj 2018'!Q203-AgeAdj!M$23)/AgeAdj!M$24,IF($C203="SF",('Proj 2018'!Q203-AgeAdj!M$27)/AgeAdj!M$28,IF($C203="PF",('Proj 2018'!Q203-AgeAdj!M$31)/AgeAdj!M$32,IF($C203="C",('Proj 2018'!Q203-AgeAdj!M$35)/AgeAdj!M$36,"BAD")))))</f>
        <v>-1.7319537721992875</v>
      </c>
      <c r="R203" s="10">
        <f>IF($C203="PG",('Proj 2018'!R203-AgeAdj!N$19)/AgeAdj!N$20,IF($C203="SG",('Proj 2018'!R203-AgeAdj!N$23)/AgeAdj!N$24,IF($C203="SF",('Proj 2018'!R203-AgeAdj!N$27)/AgeAdj!N$28,IF($C203="PF",('Proj 2018'!R203-AgeAdj!N$31)/AgeAdj!N$32,IF($C203="C",('Proj 2018'!R203-AgeAdj!N$35)/AgeAdj!N$36,"BAD")))))</f>
        <v>0.96010029078918258</v>
      </c>
      <c r="S203" s="10">
        <f t="shared" si="9"/>
        <v>4.8587757928181938</v>
      </c>
      <c r="U203" s="10">
        <f>3*'Proj 2018'!$K203/(819)</f>
        <v>0.96189458689458696</v>
      </c>
      <c r="V203" s="10">
        <f t="shared" si="10"/>
        <v>1.2580714750051305</v>
      </c>
      <c r="W203" s="10">
        <f>(2*'Proj 36 2018'!G203)/24.9</f>
        <v>1.0843373493975905</v>
      </c>
      <c r="X203" s="10">
        <f t="shared" si="11"/>
        <v>0.22633494691176662</v>
      </c>
    </row>
    <row r="204" spans="1:24" x14ac:dyDescent="0.25">
      <c r="A204" s="14" t="s">
        <v>984</v>
      </c>
      <c r="B204" s="14" t="s">
        <v>336</v>
      </c>
      <c r="C204" s="14" t="s">
        <v>52</v>
      </c>
      <c r="D204" s="3">
        <f>VLOOKUP(B204, Table1[[Player]:['#NAME?]], 3, FALSE)+1</f>
        <v>30</v>
      </c>
      <c r="F204" s="10">
        <f>IF($C204="PG",('Proj 2018'!F204-AgeAdj!B$19)/AgeAdj!B$20,IF($C204="SG",('Proj 2018'!F204-AgeAdj!B$23)/AgeAdj!B$24,IF($C204="SF",('Proj 2018'!F204-AgeAdj!B$27)/AgeAdj!B$28,IF($C204="PF",('Proj 2018'!F204-AgeAdj!B$31)/AgeAdj!B$32,IF($C204="C",('Proj 2018'!F204-AgeAdj!B$35)/AgeAdj!B$36,"BAD")))))</f>
        <v>0.36460360009388798</v>
      </c>
      <c r="G204" s="10">
        <f>IF($C204="PG",('Proj 2018'!G204-AgeAdj!C$19)/AgeAdj!C$20,IF($C204="SG",('Proj 2018'!G204-AgeAdj!C$23)/AgeAdj!C$24,IF($C204="SF",('Proj 2018'!G204-AgeAdj!C$27)/AgeAdj!C$28,IF($C204="PF",('Proj 2018'!G204-AgeAdj!C$31)/AgeAdj!C$32,IF($C204="C",('Proj 2018'!G204-AgeAdj!C$35)/AgeAdj!C$36,"BAD")))))</f>
        <v>0.46947957992113853</v>
      </c>
      <c r="H204" s="10">
        <f>IF($C204="PG",('Proj 2018'!H204-AgeAdj!D$19)/AgeAdj!D$20,IF($C204="SG",('Proj 2018'!H204-AgeAdj!D$23)/AgeAdj!D$24,IF($C204="SF",('Proj 2018'!H204-AgeAdj!D$27)/AgeAdj!D$28,IF($C204="PF",('Proj 2018'!H204-AgeAdj!D$31)/AgeAdj!D$32,IF($C204="C",('Proj 2018'!H204-AgeAdj!D$35)/AgeAdj!D$36,"BAD")))))</f>
        <v>-0.12626944157615452</v>
      </c>
      <c r="I204" s="10">
        <f>IF($C204="PG",('Proj 2018'!I204-AgeAdj!E$19)/AgeAdj!E$20,IF($C204="SG",('Proj 2018'!I204-AgeAdj!E$23)/AgeAdj!E$24,IF($C204="SF",('Proj 2018'!I204-AgeAdj!E$27)/AgeAdj!E$28,IF($C204="PF",('Proj 2018'!I204-AgeAdj!E$31)/AgeAdj!E$32,IF($C204="C",('Proj 2018'!I204-AgeAdj!E$35)/AgeAdj!E$36,"BAD")))))</f>
        <v>2.5642580762771097</v>
      </c>
      <c r="J204" s="10">
        <f>IF($C204="PG",('Proj 2018'!J204-AgeAdj!F$19)/AgeAdj!F$20,IF($C204="SG",('Proj 2018'!J204-AgeAdj!F$23)/AgeAdj!F$24,IF($C204="SF",('Proj 2018'!J204-AgeAdj!F$27)/AgeAdj!F$28,IF($C204="PF",('Proj 2018'!J204-AgeAdj!F$31)/AgeAdj!F$32,IF($C204="C",('Proj 2018'!J204-AgeAdj!F$35)/AgeAdj!F$36,"BAD")))))</f>
        <v>-0.25766095904707159</v>
      </c>
      <c r="K204" s="10">
        <f>IF($C204="PG",('Proj 2018'!K204-AgeAdj!G$19)/AgeAdj!G$20,IF($C204="SG",('Proj 2018'!K204-AgeAdj!G$23)/AgeAdj!G$24,IF($C204="SF",('Proj 2018'!K204-AgeAdj!G$27)/AgeAdj!G$28,IF($C204="PF",('Proj 2018'!K204-AgeAdj!G$31)/AgeAdj!G$32,IF($C204="C",('Proj 2018'!K204-AgeAdj!G$35)/AgeAdj!G$36,"BAD")))))</f>
        <v>-0.37867430035415744</v>
      </c>
      <c r="L204" s="17">
        <f>IF($C204="PG",('Proj 2018'!L204-AgeAdj!H$19)/AgeAdj!H$20,IF($C204="SG",('Proj 2018'!L204-AgeAdj!H$23)/AgeAdj!H$24,IF($C204="SF",('Proj 2018'!L204-AgeAdj!H$27)/AgeAdj!H$28,IF($C204="PF",('Proj 2018'!L204-AgeAdj!H$31)/AgeAdj!H$32,IF($C204="C",('Proj 2018'!L204-AgeAdj!H$35)/AgeAdj!H$36,"BAD")))))</f>
        <v>1.553646423459349</v>
      </c>
      <c r="M204" s="10">
        <f>IF($C204="PG",('Proj 2018'!M204-AgeAdj!I$19)/AgeAdj!I$20,IF($C204="SG",('Proj 2018'!M204-AgeAdj!I$23)/AgeAdj!I$24,IF($C204="SF",('Proj 2018'!M204-AgeAdj!I$27)/AgeAdj!I$28,IF($C204="PF",('Proj 2018'!M204-AgeAdj!I$31)/AgeAdj!I$32,IF($C204="C",('Proj 2018'!M204-AgeAdj!I$35)/AgeAdj!I$36,"BAD")))))</f>
        <v>-0.16388970591097191</v>
      </c>
      <c r="N204" s="10">
        <f>IF($C204="PG",('Proj 2018'!N204-AgeAdj!J$19)/AgeAdj!J$20,IF($C204="SG",('Proj 2018'!N204-AgeAdj!J$23)/AgeAdj!J$24,IF($C204="SF",('Proj 2018'!N204-AgeAdj!J$27)/AgeAdj!J$28,IF($C204="PF",('Proj 2018'!N204-AgeAdj!J$31)/AgeAdj!J$32,IF($C204="C",('Proj 2018'!N204-AgeAdj!J$35)/AgeAdj!J$36,"BAD")))))</f>
        <v>-0.67504363735964212</v>
      </c>
      <c r="O204" s="10">
        <f>IF($C204="PG",('Proj 2018'!O204-AgeAdj!K$19)/AgeAdj!K$20,IF($C204="SG",('Proj 2018'!O204-AgeAdj!K$23)/AgeAdj!K$24,IF($C204="SF",('Proj 2018'!O204-AgeAdj!K$27)/AgeAdj!K$28,IF($C204="PF",('Proj 2018'!O204-AgeAdj!K$31)/AgeAdj!K$32,IF($C204="C",('Proj 2018'!O204-AgeAdj!K$35)/AgeAdj!K$36,"BAD")))))</f>
        <v>-0.28005050925312258</v>
      </c>
      <c r="P204" s="10">
        <f>IF($C204="PG",('Proj 2018'!P204-AgeAdj!L$19)/AgeAdj!L$20,IF($C204="SG",('Proj 2018'!P204-AgeAdj!L$23)/AgeAdj!L$24,IF($C204="SF",('Proj 2018'!P204-AgeAdj!L$27)/AgeAdj!L$28,IF($C204="PF",('Proj 2018'!P204-AgeAdj!L$31)/AgeAdj!L$32,IF($C204="C",('Proj 2018'!P204-AgeAdj!L$35)/AgeAdj!L$36,"BAD")))))</f>
        <v>-6.1884179253227152E-2</v>
      </c>
      <c r="Q204" s="10">
        <f>-IF($C204="PG",('Proj 2018'!Q204-AgeAdj!M$19)/AgeAdj!M$20,IF($C204="SG",('Proj 2018'!Q204-AgeAdj!M$23)/AgeAdj!M$24,IF($C204="SF",('Proj 2018'!Q204-AgeAdj!M$27)/AgeAdj!M$28,IF($C204="PF",('Proj 2018'!Q204-AgeAdj!M$31)/AgeAdj!M$32,IF($C204="C",('Proj 2018'!Q204-AgeAdj!M$35)/AgeAdj!M$36,"BAD")))))</f>
        <v>0.6435035966805106</v>
      </c>
      <c r="R204" s="10">
        <f>IF($C204="PG",('Proj 2018'!R204-AgeAdj!N$19)/AgeAdj!N$20,IF($C204="SG",('Proj 2018'!R204-AgeAdj!N$23)/AgeAdj!N$24,IF($C204="SF",('Proj 2018'!R204-AgeAdj!N$27)/AgeAdj!N$28,IF($C204="PF",('Proj 2018'!R204-AgeAdj!N$31)/AgeAdj!N$32,IF($C204="C",('Proj 2018'!R204-AgeAdj!N$35)/AgeAdj!N$36,"BAD")))))</f>
        <v>0.44426382848197965</v>
      </c>
      <c r="S204" s="10">
        <f t="shared" si="9"/>
        <v>3.2302486003877244</v>
      </c>
      <c r="U204" s="10">
        <f>3*'Proj 2018'!$K204/(819)</f>
        <v>0.41139601139601134</v>
      </c>
      <c r="V204" s="10">
        <f t="shared" si="10"/>
        <v>0.63916394173085456</v>
      </c>
      <c r="W204" s="10">
        <f>(2*'Proj 36 2018'!G204)/24.9</f>
        <v>1.0522088353413654</v>
      </c>
      <c r="X204" s="10">
        <f t="shared" si="11"/>
        <v>-0.13286182206005015</v>
      </c>
    </row>
    <row r="205" spans="1:24" x14ac:dyDescent="0.25">
      <c r="A205" s="13" t="s">
        <v>971</v>
      </c>
      <c r="B205" s="13" t="s">
        <v>338</v>
      </c>
      <c r="C205" s="13" t="s">
        <v>73</v>
      </c>
      <c r="D205" s="3">
        <f>VLOOKUP(B205, Table1[[Player]:['#NAME?]], 3, FALSE)+1</f>
        <v>29</v>
      </c>
      <c r="F205" s="10">
        <f>IF($C205="PG",('Proj 2018'!F205-AgeAdj!B$19)/AgeAdj!B$20,IF($C205="SG",('Proj 2018'!F205-AgeAdj!B$23)/AgeAdj!B$24,IF($C205="SF",('Proj 2018'!F205-AgeAdj!B$27)/AgeAdj!B$28,IF($C205="PF",('Proj 2018'!F205-AgeAdj!B$31)/AgeAdj!B$32,IF($C205="C",('Proj 2018'!F205-AgeAdj!B$35)/AgeAdj!B$36,"BAD")))))</f>
        <v>-0.26409105365818597</v>
      </c>
      <c r="G205" s="10">
        <f>IF($C205="PG",('Proj 2018'!G205-AgeAdj!C$19)/AgeAdj!C$20,IF($C205="SG",('Proj 2018'!G205-AgeAdj!C$23)/AgeAdj!C$24,IF($C205="SF",('Proj 2018'!G205-AgeAdj!C$27)/AgeAdj!C$28,IF($C205="PF",('Proj 2018'!G205-AgeAdj!C$31)/AgeAdj!C$32,IF($C205="C",('Proj 2018'!G205-AgeAdj!C$35)/AgeAdj!C$36,"BAD")))))</f>
        <v>-0.28650499532351326</v>
      </c>
      <c r="H205" s="10">
        <f>IF($C205="PG",('Proj 2018'!H205-AgeAdj!D$19)/AgeAdj!D$20,IF($C205="SG",('Proj 2018'!H205-AgeAdj!D$23)/AgeAdj!D$24,IF($C205="SF",('Proj 2018'!H205-AgeAdj!D$27)/AgeAdj!D$28,IF($C205="PF",('Proj 2018'!H205-AgeAdj!D$31)/AgeAdj!D$32,IF($C205="C",('Proj 2018'!H205-AgeAdj!D$35)/AgeAdj!D$36,"BAD")))))</f>
        <v>0.2500433033631837</v>
      </c>
      <c r="I205" s="10">
        <f>IF($C205="PG",('Proj 2018'!I205-AgeAdj!E$19)/AgeAdj!E$20,IF($C205="SG",('Proj 2018'!I205-AgeAdj!E$23)/AgeAdj!E$24,IF($C205="SF",('Proj 2018'!I205-AgeAdj!E$27)/AgeAdj!E$28,IF($C205="PF",('Proj 2018'!I205-AgeAdj!E$31)/AgeAdj!E$32,IF($C205="C",('Proj 2018'!I205-AgeAdj!E$35)/AgeAdj!E$36,"BAD")))))</f>
        <v>0.7298573982278842</v>
      </c>
      <c r="J205" s="10">
        <f>IF($C205="PG",('Proj 2018'!J205-AgeAdj!F$19)/AgeAdj!F$20,IF($C205="SG",('Proj 2018'!J205-AgeAdj!F$23)/AgeAdj!F$24,IF($C205="SF",('Proj 2018'!J205-AgeAdj!F$27)/AgeAdj!F$28,IF($C205="PF",('Proj 2018'!J205-AgeAdj!F$31)/AgeAdj!F$32,IF($C205="C",('Proj 2018'!J205-AgeAdj!F$35)/AgeAdj!F$36,"BAD")))))</f>
        <v>-0.68927849908512395</v>
      </c>
      <c r="K205" s="10">
        <f>IF($C205="PG",('Proj 2018'!K205-AgeAdj!G$19)/AgeAdj!G$20,IF($C205="SG",('Proj 2018'!K205-AgeAdj!G$23)/AgeAdj!G$24,IF($C205="SF",('Proj 2018'!K205-AgeAdj!G$27)/AgeAdj!G$28,IF($C205="PF",('Proj 2018'!K205-AgeAdj!G$31)/AgeAdj!G$32,IF($C205="C",('Proj 2018'!K205-AgeAdj!G$35)/AgeAdj!G$36,"BAD")))))</f>
        <v>-0.73824409105820177</v>
      </c>
      <c r="L205" s="17">
        <f>IF($C205="PG",('Proj 2018'!L205-AgeAdj!H$19)/AgeAdj!H$20,IF($C205="SG",('Proj 2018'!L205-AgeAdj!H$23)/AgeAdj!H$24,IF($C205="SF",('Proj 2018'!L205-AgeAdj!H$27)/AgeAdj!H$28,IF($C205="PF",('Proj 2018'!L205-AgeAdj!H$31)/AgeAdj!H$32,IF($C205="C",('Proj 2018'!L205-AgeAdj!H$35)/AgeAdj!H$36,"BAD")))))</f>
        <v>0.28561374396962858</v>
      </c>
      <c r="M205" s="10">
        <f>IF($C205="PG",('Proj 2018'!M205-AgeAdj!I$19)/AgeAdj!I$20,IF($C205="SG",('Proj 2018'!M205-AgeAdj!I$23)/AgeAdj!I$24,IF($C205="SF",('Proj 2018'!M205-AgeAdj!I$27)/AgeAdj!I$28,IF($C205="PF",('Proj 2018'!M205-AgeAdj!I$31)/AgeAdj!I$32,IF($C205="C",('Proj 2018'!M205-AgeAdj!I$35)/AgeAdj!I$36,"BAD")))))</f>
        <v>-0.62901364312197539</v>
      </c>
      <c r="N205" s="10">
        <f>IF($C205="PG",('Proj 2018'!N205-AgeAdj!J$19)/AgeAdj!J$20,IF($C205="SG",('Proj 2018'!N205-AgeAdj!J$23)/AgeAdj!J$24,IF($C205="SF",('Proj 2018'!N205-AgeAdj!J$27)/AgeAdj!J$28,IF($C205="PF",('Proj 2018'!N205-AgeAdj!J$31)/AgeAdj!J$32,IF($C205="C",('Proj 2018'!N205-AgeAdj!J$35)/AgeAdj!J$36,"BAD")))))</f>
        <v>-0.3000976765138606</v>
      </c>
      <c r="O205" s="10">
        <f>IF($C205="PG",('Proj 2018'!O205-AgeAdj!K$19)/AgeAdj!K$20,IF($C205="SG",('Proj 2018'!O205-AgeAdj!K$23)/AgeAdj!K$24,IF($C205="SF",('Proj 2018'!O205-AgeAdj!K$27)/AgeAdj!K$28,IF($C205="PF",('Proj 2018'!O205-AgeAdj!K$31)/AgeAdj!K$32,IF($C205="C",('Proj 2018'!O205-AgeAdj!K$35)/AgeAdj!K$36,"BAD")))))</f>
        <v>-0.24790277290027521</v>
      </c>
      <c r="P205" s="10">
        <f>IF($C205="PG",('Proj 2018'!P205-AgeAdj!L$19)/AgeAdj!L$20,IF($C205="SG",('Proj 2018'!P205-AgeAdj!L$23)/AgeAdj!L$24,IF($C205="SF",('Proj 2018'!P205-AgeAdj!L$27)/AgeAdj!L$28,IF($C205="PF",('Proj 2018'!P205-AgeAdj!L$31)/AgeAdj!L$32,IF($C205="C",('Proj 2018'!P205-AgeAdj!L$35)/AgeAdj!L$36,"BAD")))))</f>
        <v>-0.82711206761202583</v>
      </c>
      <c r="Q205" s="10">
        <f>-IF($C205="PG",('Proj 2018'!Q205-AgeAdj!M$19)/AgeAdj!M$20,IF($C205="SG",('Proj 2018'!Q205-AgeAdj!M$23)/AgeAdj!M$24,IF($C205="SF",('Proj 2018'!Q205-AgeAdj!M$27)/AgeAdj!M$28,IF($C205="PF",('Proj 2018'!Q205-AgeAdj!M$31)/AgeAdj!M$32,IF($C205="C",('Proj 2018'!Q205-AgeAdj!M$35)/AgeAdj!M$36,"BAD")))))</f>
        <v>0.44315974703542066</v>
      </c>
      <c r="R205" s="10">
        <f>IF($C205="PG",('Proj 2018'!R205-AgeAdj!N$19)/AgeAdj!N$20,IF($C205="SG",('Proj 2018'!R205-AgeAdj!N$23)/AgeAdj!N$24,IF($C205="SF",('Proj 2018'!R205-AgeAdj!N$27)/AgeAdj!N$28,IF($C205="PF",('Proj 2018'!R205-AgeAdj!N$31)/AgeAdj!N$32,IF($C205="C",('Proj 2018'!R205-AgeAdj!N$35)/AgeAdj!N$36,"BAD")))))</f>
        <v>-0.26991054360493327</v>
      </c>
      <c r="S205" s="10">
        <f t="shared" si="9"/>
        <v>-1.3455655780142166</v>
      </c>
      <c r="U205" s="10">
        <f>3*'Proj 2018'!$K205/(819)</f>
        <v>0.2722018722018722</v>
      </c>
      <c r="V205" s="10">
        <f t="shared" si="10"/>
        <v>7.7744595835119085E-2</v>
      </c>
      <c r="W205" s="10">
        <f>(2*'Proj 36 2018'!G205)/24.9</f>
        <v>1.0200803212851406</v>
      </c>
      <c r="X205" s="10">
        <f t="shared" si="11"/>
        <v>0.25506425322991433</v>
      </c>
    </row>
    <row r="206" spans="1:24" x14ac:dyDescent="0.25">
      <c r="A206" s="14" t="s">
        <v>689</v>
      </c>
      <c r="B206" s="14" t="s">
        <v>340</v>
      </c>
      <c r="C206" s="14" t="s">
        <v>27</v>
      </c>
      <c r="D206" s="3">
        <f>VLOOKUP(B206, Table1[[Player]:['#NAME?]], 3, FALSE)+1</f>
        <v>32</v>
      </c>
      <c r="F206" s="10">
        <f>IF($C206="PG",('Proj 2018'!F206-AgeAdj!B$19)/AgeAdj!B$20,IF($C206="SG",('Proj 2018'!F206-AgeAdj!B$23)/AgeAdj!B$24,IF($C206="SF",('Proj 2018'!F206-AgeAdj!B$27)/AgeAdj!B$28,IF($C206="PF",('Proj 2018'!F206-AgeAdj!B$31)/AgeAdj!B$32,IF($C206="C",('Proj 2018'!F206-AgeAdj!B$35)/AgeAdj!B$36,"BAD")))))</f>
        <v>1.4283317656435666</v>
      </c>
      <c r="G206" s="10">
        <f>IF($C206="PG",('Proj 2018'!G206-AgeAdj!C$19)/AgeAdj!C$20,IF($C206="SG",('Proj 2018'!G206-AgeAdj!C$23)/AgeAdj!C$24,IF($C206="SF",('Proj 2018'!G206-AgeAdj!C$27)/AgeAdj!C$28,IF($C206="PF",('Proj 2018'!G206-AgeAdj!C$31)/AgeAdj!C$32,IF($C206="C",('Proj 2018'!G206-AgeAdj!C$35)/AgeAdj!C$36,"BAD")))))</f>
        <v>1.588233759759369</v>
      </c>
      <c r="H206" s="10">
        <f>IF($C206="PG",('Proj 2018'!H206-AgeAdj!D$19)/AgeAdj!D$20,IF($C206="SG",('Proj 2018'!H206-AgeAdj!D$23)/AgeAdj!D$24,IF($C206="SF",('Proj 2018'!H206-AgeAdj!D$27)/AgeAdj!D$28,IF($C206="PF",('Proj 2018'!H206-AgeAdj!D$31)/AgeAdj!D$32,IF($C206="C",('Proj 2018'!H206-AgeAdj!D$35)/AgeAdj!D$36,"BAD")))))</f>
        <v>-0.31406137601133904</v>
      </c>
      <c r="I206" s="10">
        <f>IF($C206="PG",('Proj 2018'!I206-AgeAdj!E$19)/AgeAdj!E$20,IF($C206="SG",('Proj 2018'!I206-AgeAdj!E$23)/AgeAdj!E$24,IF($C206="SF",('Proj 2018'!I206-AgeAdj!E$27)/AgeAdj!E$28,IF($C206="PF",('Proj 2018'!I206-AgeAdj!E$31)/AgeAdj!E$32,IF($C206="C",('Proj 2018'!I206-AgeAdj!E$35)/AgeAdj!E$36,"BAD")))))</f>
        <v>0.59977191759997162</v>
      </c>
      <c r="J206" s="10">
        <f>IF($C206="PG",('Proj 2018'!J206-AgeAdj!F$19)/AgeAdj!F$20,IF($C206="SG",('Proj 2018'!J206-AgeAdj!F$23)/AgeAdj!F$24,IF($C206="SF",('Proj 2018'!J206-AgeAdj!F$27)/AgeAdj!F$28,IF($C206="PF",('Proj 2018'!J206-AgeAdj!F$31)/AgeAdj!F$32,IF($C206="C",('Proj 2018'!J206-AgeAdj!F$35)/AgeAdj!F$36,"BAD")))))</f>
        <v>2.8741470603959898</v>
      </c>
      <c r="K206" s="10">
        <f>IF($C206="PG",('Proj 2018'!K206-AgeAdj!G$19)/AgeAdj!G$20,IF($C206="SG",('Proj 2018'!K206-AgeAdj!G$23)/AgeAdj!G$24,IF($C206="SF",('Proj 2018'!K206-AgeAdj!G$27)/AgeAdj!G$28,IF($C206="PF",('Proj 2018'!K206-AgeAdj!G$31)/AgeAdj!G$32,IF($C206="C",('Proj 2018'!K206-AgeAdj!G$35)/AgeAdj!G$36,"BAD")))))</f>
        <v>2.9312002495220129</v>
      </c>
      <c r="L206" s="17">
        <f>IF($C206="PG",('Proj 2018'!L206-AgeAdj!H$19)/AgeAdj!H$20,IF($C206="SG",('Proj 2018'!L206-AgeAdj!H$23)/AgeAdj!H$24,IF($C206="SF",('Proj 2018'!L206-AgeAdj!H$27)/AgeAdj!H$28,IF($C206="PF",('Proj 2018'!L206-AgeAdj!H$31)/AgeAdj!H$32,IF($C206="C",('Proj 2018'!L206-AgeAdj!H$35)/AgeAdj!H$36,"BAD")))))</f>
        <v>0.24995386734931313</v>
      </c>
      <c r="M206" s="10">
        <f>IF($C206="PG",('Proj 2018'!M206-AgeAdj!I$19)/AgeAdj!I$20,IF($C206="SG",('Proj 2018'!M206-AgeAdj!I$23)/AgeAdj!I$24,IF($C206="SF",('Proj 2018'!M206-AgeAdj!I$27)/AgeAdj!I$28,IF($C206="PF",('Proj 2018'!M206-AgeAdj!I$31)/AgeAdj!I$32,IF($C206="C",('Proj 2018'!M206-AgeAdj!I$35)/AgeAdj!I$36,"BAD")))))</f>
        <v>1.2691309397473451</v>
      </c>
      <c r="N206" s="10">
        <f>IF($C206="PG",('Proj 2018'!N206-AgeAdj!J$19)/AgeAdj!J$20,IF($C206="SG",('Proj 2018'!N206-AgeAdj!J$23)/AgeAdj!J$24,IF($C206="SF",('Proj 2018'!N206-AgeAdj!J$27)/AgeAdj!J$28,IF($C206="PF",('Proj 2018'!N206-AgeAdj!J$31)/AgeAdj!J$32,IF($C206="C",('Proj 2018'!N206-AgeAdj!J$35)/AgeAdj!J$36,"BAD")))))</f>
        <v>1.9736841980243127</v>
      </c>
      <c r="O206" s="10">
        <f>IF($C206="PG",('Proj 2018'!O206-AgeAdj!K$19)/AgeAdj!K$20,IF($C206="SG",('Proj 2018'!O206-AgeAdj!K$23)/AgeAdj!K$24,IF($C206="SF",('Proj 2018'!O206-AgeAdj!K$27)/AgeAdj!K$28,IF($C206="PF",('Proj 2018'!O206-AgeAdj!K$31)/AgeAdj!K$32,IF($C206="C",('Proj 2018'!O206-AgeAdj!K$35)/AgeAdj!K$36,"BAD")))))</f>
        <v>1.9829865085758525</v>
      </c>
      <c r="P206" s="10">
        <f>IF($C206="PG",('Proj 2018'!P206-AgeAdj!L$19)/AgeAdj!L$20,IF($C206="SG",('Proj 2018'!P206-AgeAdj!L$23)/AgeAdj!L$24,IF($C206="SF",('Proj 2018'!P206-AgeAdj!L$27)/AgeAdj!L$28,IF($C206="PF",('Proj 2018'!P206-AgeAdj!L$31)/AgeAdj!L$32,IF($C206="C",('Proj 2018'!P206-AgeAdj!L$35)/AgeAdj!L$36,"BAD")))))</f>
        <v>1.0768731654416159</v>
      </c>
      <c r="Q206" s="10">
        <f>-IF($C206="PG",('Proj 2018'!Q206-AgeAdj!M$19)/AgeAdj!M$20,IF($C206="SG",('Proj 2018'!Q206-AgeAdj!M$23)/AgeAdj!M$24,IF($C206="SF",('Proj 2018'!Q206-AgeAdj!M$27)/AgeAdj!M$28,IF($C206="PF",('Proj 2018'!Q206-AgeAdj!M$31)/AgeAdj!M$32,IF($C206="C",('Proj 2018'!Q206-AgeAdj!M$35)/AgeAdj!M$36,"BAD")))))</f>
        <v>-1.9824730369445775</v>
      </c>
      <c r="R206" s="10">
        <f>IF($C206="PG",('Proj 2018'!R206-AgeAdj!N$19)/AgeAdj!N$20,IF($C206="SG",('Proj 2018'!R206-AgeAdj!N$23)/AgeAdj!N$24,IF($C206="SF",('Proj 2018'!R206-AgeAdj!N$27)/AgeAdj!N$28,IF($C206="PF",('Proj 2018'!R206-AgeAdj!N$31)/AgeAdj!N$32,IF($C206="C",('Proj 2018'!R206-AgeAdj!N$35)/AgeAdj!N$36,"BAD")))))</f>
        <v>1.748959397432361</v>
      </c>
      <c r="S206" s="10">
        <f t="shared" si="9"/>
        <v>8.8965963401865586</v>
      </c>
      <c r="U206" s="10">
        <f>3*'Proj 2018'!$K206/(819)</f>
        <v>1.6029914529914528</v>
      </c>
      <c r="V206" s="10">
        <f t="shared" si="10"/>
        <v>0.40067391300310834</v>
      </c>
      <c r="W206" s="10">
        <f>(2*'Proj 36 2018'!G206)/24.9</f>
        <v>1.1967871485943775</v>
      </c>
      <c r="X206" s="10">
        <f t="shared" si="11"/>
        <v>-0.37586461868023707</v>
      </c>
    </row>
    <row r="207" spans="1:24" x14ac:dyDescent="0.25">
      <c r="A207" s="13" t="s">
        <v>652</v>
      </c>
      <c r="B207" s="13" t="s">
        <v>341</v>
      </c>
      <c r="C207" s="13" t="s">
        <v>27</v>
      </c>
      <c r="D207" s="3">
        <f>VLOOKUP(B207, Table1[[Player]:['#NAME?]], 3, FALSE)+1</f>
        <v>26</v>
      </c>
      <c r="F207" s="10">
        <f>IF($C207="PG",('Proj 2018'!F207-AgeAdj!B$19)/AgeAdj!B$20,IF($C207="SG",('Proj 2018'!F207-AgeAdj!B$23)/AgeAdj!B$24,IF($C207="SF",('Proj 2018'!F207-AgeAdj!B$27)/AgeAdj!B$28,IF($C207="PF",('Proj 2018'!F207-AgeAdj!B$31)/AgeAdj!B$32,IF($C207="C",('Proj 2018'!F207-AgeAdj!B$35)/AgeAdj!B$36,"BAD")))))</f>
        <v>0.25367811027075765</v>
      </c>
      <c r="G207" s="10">
        <f>IF($C207="PG",('Proj 2018'!G207-AgeAdj!C$19)/AgeAdj!C$20,IF($C207="SG",('Proj 2018'!G207-AgeAdj!C$23)/AgeAdj!C$24,IF($C207="SF",('Proj 2018'!G207-AgeAdj!C$27)/AgeAdj!C$28,IF($C207="PF",('Proj 2018'!G207-AgeAdj!C$31)/AgeAdj!C$32,IF($C207="C",('Proj 2018'!G207-AgeAdj!C$35)/AgeAdj!C$36,"BAD")))))</f>
        <v>0.51466495041677007</v>
      </c>
      <c r="H207" s="10">
        <f>IF($C207="PG",('Proj 2018'!H207-AgeAdj!D$19)/AgeAdj!D$20,IF($C207="SG",('Proj 2018'!H207-AgeAdj!D$23)/AgeAdj!D$24,IF($C207="SF",('Proj 2018'!H207-AgeAdj!D$27)/AgeAdj!D$28,IF($C207="PF",('Proj 2018'!H207-AgeAdj!D$31)/AgeAdj!D$32,IF($C207="C",('Proj 2018'!H207-AgeAdj!D$35)/AgeAdj!D$36,"BAD")))))</f>
        <v>-0.86664607226530499</v>
      </c>
      <c r="I207" s="10">
        <f>IF($C207="PG",('Proj 2018'!I207-AgeAdj!E$19)/AgeAdj!E$20,IF($C207="SG",('Proj 2018'!I207-AgeAdj!E$23)/AgeAdj!E$24,IF($C207="SF",('Proj 2018'!I207-AgeAdj!E$27)/AgeAdj!E$28,IF($C207="PF",('Proj 2018'!I207-AgeAdj!E$31)/AgeAdj!E$32,IF($C207="C",('Proj 2018'!I207-AgeAdj!E$35)/AgeAdj!E$36,"BAD")))))</f>
        <v>1.9782433774291082</v>
      </c>
      <c r="J207" s="10">
        <f>IF($C207="PG",('Proj 2018'!J207-AgeAdj!F$19)/AgeAdj!F$20,IF($C207="SG",('Proj 2018'!J207-AgeAdj!F$23)/AgeAdj!F$24,IF($C207="SF",('Proj 2018'!J207-AgeAdj!F$27)/AgeAdj!F$28,IF($C207="PF",('Proj 2018'!J207-AgeAdj!F$31)/AgeAdj!F$32,IF($C207="C",('Proj 2018'!J207-AgeAdj!F$35)/AgeAdj!F$36,"BAD")))))</f>
        <v>9.4634965479443597E-2</v>
      </c>
      <c r="K207" s="10">
        <f>IF($C207="PG",('Proj 2018'!K207-AgeAdj!G$19)/AgeAdj!G$20,IF($C207="SG",('Proj 2018'!K207-AgeAdj!G$23)/AgeAdj!G$24,IF($C207="SF",('Proj 2018'!K207-AgeAdj!G$27)/AgeAdj!G$28,IF($C207="PF",('Proj 2018'!K207-AgeAdj!G$31)/AgeAdj!G$32,IF($C207="C",('Proj 2018'!K207-AgeAdj!G$35)/AgeAdj!G$36,"BAD")))))</f>
        <v>5.9520869248850909E-2</v>
      </c>
      <c r="L207" s="17">
        <f>IF($C207="PG",('Proj 2018'!L207-AgeAdj!H$19)/AgeAdj!H$20,IF($C207="SG",('Proj 2018'!L207-AgeAdj!H$23)/AgeAdj!H$24,IF($C207="SF",('Proj 2018'!L207-AgeAdj!H$27)/AgeAdj!H$28,IF($C207="PF",('Proj 2018'!L207-AgeAdj!H$31)/AgeAdj!H$32,IF($C207="C",('Proj 2018'!L207-AgeAdj!H$35)/AgeAdj!H$36,"BAD")))))</f>
        <v>0.30137714645130265</v>
      </c>
      <c r="M207" s="10">
        <f>IF($C207="PG",('Proj 2018'!M207-AgeAdj!I$19)/AgeAdj!I$20,IF($C207="SG",('Proj 2018'!M207-AgeAdj!I$23)/AgeAdj!I$24,IF($C207="SF",('Proj 2018'!M207-AgeAdj!I$27)/AgeAdj!I$28,IF($C207="PF",('Proj 2018'!M207-AgeAdj!I$31)/AgeAdj!I$32,IF($C207="C",('Proj 2018'!M207-AgeAdj!I$35)/AgeAdj!I$36,"BAD")))))</f>
        <v>0.46589757100335766</v>
      </c>
      <c r="N207" s="10">
        <f>IF($C207="PG",('Proj 2018'!N207-AgeAdj!J$19)/AgeAdj!J$20,IF($C207="SG",('Proj 2018'!N207-AgeAdj!J$23)/AgeAdj!J$24,IF($C207="SF",('Proj 2018'!N207-AgeAdj!J$27)/AgeAdj!J$28,IF($C207="PF",('Proj 2018'!N207-AgeAdj!J$31)/AgeAdj!J$32,IF($C207="C",('Proj 2018'!N207-AgeAdj!J$35)/AgeAdj!J$36,"BAD")))))</f>
        <v>-0.17157257458273267</v>
      </c>
      <c r="O207" s="10">
        <f>IF($C207="PG",('Proj 2018'!O207-AgeAdj!K$19)/AgeAdj!K$20,IF($C207="SG",('Proj 2018'!O207-AgeAdj!K$23)/AgeAdj!K$24,IF($C207="SF",('Proj 2018'!O207-AgeAdj!K$27)/AgeAdj!K$28,IF($C207="PF",('Proj 2018'!O207-AgeAdj!K$31)/AgeAdj!K$32,IF($C207="C",('Proj 2018'!O207-AgeAdj!K$35)/AgeAdj!K$36,"BAD")))))</f>
        <v>0.52139914001284482</v>
      </c>
      <c r="P207" s="10">
        <f>IF($C207="PG",('Proj 2018'!P207-AgeAdj!L$19)/AgeAdj!L$20,IF($C207="SG",('Proj 2018'!P207-AgeAdj!L$23)/AgeAdj!L$24,IF($C207="SF",('Proj 2018'!P207-AgeAdj!L$27)/AgeAdj!L$28,IF($C207="PF",('Proj 2018'!P207-AgeAdj!L$31)/AgeAdj!L$32,IF($C207="C",('Proj 2018'!P207-AgeAdj!L$35)/AgeAdj!L$36,"BAD")))))</f>
        <v>0.86670433753554899</v>
      </c>
      <c r="Q207" s="10">
        <f>-IF($C207="PG",('Proj 2018'!Q207-AgeAdj!M$19)/AgeAdj!M$20,IF($C207="SG",('Proj 2018'!Q207-AgeAdj!M$23)/AgeAdj!M$24,IF($C207="SF",('Proj 2018'!Q207-AgeAdj!M$27)/AgeAdj!M$28,IF($C207="PF",('Proj 2018'!Q207-AgeAdj!M$31)/AgeAdj!M$32,IF($C207="C",('Proj 2018'!Q207-AgeAdj!M$35)/AgeAdj!M$36,"BAD")))))</f>
        <v>-0.27217873540226101</v>
      </c>
      <c r="R207" s="10">
        <f>IF($C207="PG",('Proj 2018'!R207-AgeAdj!N$19)/AgeAdj!N$20,IF($C207="SG",('Proj 2018'!R207-AgeAdj!N$23)/AgeAdj!N$24,IF($C207="SF",('Proj 2018'!R207-AgeAdj!N$27)/AgeAdj!N$28,IF($C207="PF",('Proj 2018'!R207-AgeAdj!N$31)/AgeAdj!N$32,IF($C207="C",('Proj 2018'!R207-AgeAdj!N$35)/AgeAdj!N$36,"BAD")))))</f>
        <v>0.47063008765167952</v>
      </c>
      <c r="S207" s="10">
        <f t="shared" si="9"/>
        <v>3.8635816505733551</v>
      </c>
      <c r="U207" s="10">
        <f>3*'Proj 2018'!$K207/(819)</f>
        <v>0.52884615384615385</v>
      </c>
      <c r="V207" s="10">
        <f t="shared" si="10"/>
        <v>0.15938214475790044</v>
      </c>
      <c r="W207" s="10">
        <f>(2*'Proj 36 2018'!G207)/24.9</f>
        <v>1.0763052208835342</v>
      </c>
      <c r="X207" s="10">
        <f t="shared" si="11"/>
        <v>-0.93277569223735646</v>
      </c>
    </row>
    <row r="208" spans="1:24" x14ac:dyDescent="0.25">
      <c r="A208" s="14" t="s">
        <v>826</v>
      </c>
      <c r="B208" s="14" t="s">
        <v>342</v>
      </c>
      <c r="C208" s="14" t="s">
        <v>38</v>
      </c>
      <c r="D208" s="3">
        <f>VLOOKUP(B208, Table1[[Player]:['#NAME?]], 3, FALSE)+1</f>
        <v>27</v>
      </c>
      <c r="F208" s="10">
        <f>IF($C208="PG",('Proj 2018'!F208-AgeAdj!B$19)/AgeAdj!B$20,IF($C208="SG",('Proj 2018'!F208-AgeAdj!B$23)/AgeAdj!B$24,IF($C208="SF",('Proj 2018'!F208-AgeAdj!B$27)/AgeAdj!B$28,IF($C208="PF",('Proj 2018'!F208-AgeAdj!B$31)/AgeAdj!B$32,IF($C208="C",('Proj 2018'!F208-AgeAdj!B$35)/AgeAdj!B$36,"BAD")))))</f>
        <v>0.60647696524298667</v>
      </c>
      <c r="G208" s="10">
        <f>IF($C208="PG",('Proj 2018'!G208-AgeAdj!C$19)/AgeAdj!C$20,IF($C208="SG",('Proj 2018'!G208-AgeAdj!C$23)/AgeAdj!C$24,IF($C208="SF",('Proj 2018'!G208-AgeAdj!C$27)/AgeAdj!C$28,IF($C208="PF",('Proj 2018'!G208-AgeAdj!C$31)/AgeAdj!C$32,IF($C208="C",('Proj 2018'!G208-AgeAdj!C$35)/AgeAdj!C$36,"BAD")))))</f>
        <v>0.56566388046904537</v>
      </c>
      <c r="H208" s="10">
        <f>IF($C208="PG",('Proj 2018'!H208-AgeAdj!D$19)/AgeAdj!D$20,IF($C208="SG",('Proj 2018'!H208-AgeAdj!D$23)/AgeAdj!D$24,IF($C208="SF",('Proj 2018'!H208-AgeAdj!D$27)/AgeAdj!D$28,IF($C208="PF",('Proj 2018'!H208-AgeAdj!D$31)/AgeAdj!D$32,IF($C208="C",('Proj 2018'!H208-AgeAdj!D$35)/AgeAdj!D$36,"BAD")))))</f>
        <v>-0.12519098931209094</v>
      </c>
      <c r="I208" s="10">
        <f>IF($C208="PG",('Proj 2018'!I208-AgeAdj!E$19)/AgeAdj!E$20,IF($C208="SG",('Proj 2018'!I208-AgeAdj!E$23)/AgeAdj!E$24,IF($C208="SF",('Proj 2018'!I208-AgeAdj!E$27)/AgeAdj!E$28,IF($C208="PF",('Proj 2018'!I208-AgeAdj!E$31)/AgeAdj!E$32,IF($C208="C",('Proj 2018'!I208-AgeAdj!E$35)/AgeAdj!E$36,"BAD")))))</f>
        <v>-0.56816005422672167</v>
      </c>
      <c r="J208" s="10">
        <f>IF($C208="PG",('Proj 2018'!J208-AgeAdj!F$19)/AgeAdj!F$20,IF($C208="SG",('Proj 2018'!J208-AgeAdj!F$23)/AgeAdj!F$24,IF($C208="SF",('Proj 2018'!J208-AgeAdj!F$27)/AgeAdj!F$28,IF($C208="PF",('Proj 2018'!J208-AgeAdj!F$31)/AgeAdj!F$32,IF($C208="C",('Proj 2018'!J208-AgeAdj!F$35)/AgeAdj!F$36,"BAD")))))</f>
        <v>0.46699225240697601</v>
      </c>
      <c r="K208" s="10">
        <f>IF($C208="PG",('Proj 2018'!K208-AgeAdj!G$19)/AgeAdj!G$20,IF($C208="SG",('Proj 2018'!K208-AgeAdj!G$23)/AgeAdj!G$24,IF($C208="SF",('Proj 2018'!K208-AgeAdj!G$27)/AgeAdj!G$28,IF($C208="PF",('Proj 2018'!K208-AgeAdj!G$31)/AgeAdj!G$32,IF($C208="C",('Proj 2018'!K208-AgeAdj!G$35)/AgeAdj!G$36,"BAD")))))</f>
        <v>0.37455456827966183</v>
      </c>
      <c r="L208" s="17">
        <f>IF($C208="PG",('Proj 2018'!L208-AgeAdj!H$19)/AgeAdj!H$20,IF($C208="SG",('Proj 2018'!L208-AgeAdj!H$23)/AgeAdj!H$24,IF($C208="SF",('Proj 2018'!L208-AgeAdj!H$27)/AgeAdj!H$28,IF($C208="PF",('Proj 2018'!L208-AgeAdj!H$31)/AgeAdj!H$32,IF($C208="C",('Proj 2018'!L208-AgeAdj!H$35)/AgeAdj!H$36,"BAD")))))</f>
        <v>0.52031631842046944</v>
      </c>
      <c r="M208" s="10">
        <f>IF($C208="PG",('Proj 2018'!M208-AgeAdj!I$19)/AgeAdj!I$20,IF($C208="SG",('Proj 2018'!M208-AgeAdj!I$23)/AgeAdj!I$24,IF($C208="SF",('Proj 2018'!M208-AgeAdj!I$27)/AgeAdj!I$28,IF($C208="PF",('Proj 2018'!M208-AgeAdj!I$31)/AgeAdj!I$32,IF($C208="C",('Proj 2018'!M208-AgeAdj!I$35)/AgeAdj!I$36,"BAD")))))</f>
        <v>0.22472444693993102</v>
      </c>
      <c r="N208" s="10">
        <f>IF($C208="PG",('Proj 2018'!N208-AgeAdj!J$19)/AgeAdj!J$20,IF($C208="SG",('Proj 2018'!N208-AgeAdj!J$23)/AgeAdj!J$24,IF($C208="SF",('Proj 2018'!N208-AgeAdj!J$27)/AgeAdj!J$28,IF($C208="PF",('Proj 2018'!N208-AgeAdj!J$31)/AgeAdj!J$32,IF($C208="C",('Proj 2018'!N208-AgeAdj!J$35)/AgeAdj!J$36,"BAD")))))</f>
        <v>1.0079025199257237</v>
      </c>
      <c r="O208" s="10">
        <f>IF($C208="PG",('Proj 2018'!O208-AgeAdj!K$19)/AgeAdj!K$20,IF($C208="SG",('Proj 2018'!O208-AgeAdj!K$23)/AgeAdj!K$24,IF($C208="SF",('Proj 2018'!O208-AgeAdj!K$27)/AgeAdj!K$28,IF($C208="PF",('Proj 2018'!O208-AgeAdj!K$31)/AgeAdj!K$32,IF($C208="C",('Proj 2018'!O208-AgeAdj!K$35)/AgeAdj!K$36,"BAD")))))</f>
        <v>1.7440064418813104</v>
      </c>
      <c r="P208" s="10">
        <f>IF($C208="PG",('Proj 2018'!P208-AgeAdj!L$19)/AgeAdj!L$20,IF($C208="SG",('Proj 2018'!P208-AgeAdj!L$23)/AgeAdj!L$24,IF($C208="SF",('Proj 2018'!P208-AgeAdj!L$27)/AgeAdj!L$28,IF($C208="PF",('Proj 2018'!P208-AgeAdj!L$31)/AgeAdj!L$32,IF($C208="C",('Proj 2018'!P208-AgeAdj!L$35)/AgeAdj!L$36,"BAD")))))</f>
        <v>-0.61968615520903658</v>
      </c>
      <c r="Q208" s="10">
        <f>-IF($C208="PG",('Proj 2018'!Q208-AgeAdj!M$19)/AgeAdj!M$20,IF($C208="SG",('Proj 2018'!Q208-AgeAdj!M$23)/AgeAdj!M$24,IF($C208="SF",('Proj 2018'!Q208-AgeAdj!M$27)/AgeAdj!M$28,IF($C208="PF",('Proj 2018'!Q208-AgeAdj!M$31)/AgeAdj!M$32,IF($C208="C",('Proj 2018'!Q208-AgeAdj!M$35)/AgeAdj!M$36,"BAD")))))</f>
        <v>-0.86828471617864067</v>
      </c>
      <c r="R208" s="10">
        <f>IF($C208="PG",('Proj 2018'!R208-AgeAdj!N$19)/AgeAdj!N$20,IF($C208="SG",('Proj 2018'!R208-AgeAdj!N$23)/AgeAdj!N$24,IF($C208="SF",('Proj 2018'!R208-AgeAdj!N$27)/AgeAdj!N$28,IF($C208="PF",('Proj 2018'!R208-AgeAdj!N$31)/AgeAdj!N$32,IF($C208="C",('Proj 2018'!R208-AgeAdj!N$35)/AgeAdj!N$36,"BAD")))))</f>
        <v>0.52776463611101854</v>
      </c>
      <c r="S208" s="10">
        <f t="shared" si="9"/>
        <v>2.1159390081721279</v>
      </c>
      <c r="U208" s="10">
        <f>3*'Proj 2018'!$K208/(819)</f>
        <v>0.857936507936508</v>
      </c>
      <c r="V208" s="10">
        <f t="shared" si="10"/>
        <v>0.44639836524803772</v>
      </c>
      <c r="W208" s="10">
        <f>(2*'Proj 36 2018'!G208)/24.9</f>
        <v>1.1485943775100402</v>
      </c>
      <c r="X208" s="10">
        <f t="shared" si="11"/>
        <v>-0.14379366643878719</v>
      </c>
    </row>
    <row r="209" spans="1:24" x14ac:dyDescent="0.25">
      <c r="A209" s="13" t="s">
        <v>852</v>
      </c>
      <c r="B209" s="13" t="s">
        <v>343</v>
      </c>
      <c r="C209" s="13" t="s">
        <v>31</v>
      </c>
      <c r="D209" s="3">
        <f>VLOOKUP(B209, Table1[[Player]:['#NAME?]], 3, FALSE)+1</f>
        <v>28</v>
      </c>
      <c r="F209" s="10">
        <f>IF($C209="PG",('Proj 2018'!F209-AgeAdj!B$19)/AgeAdj!B$20,IF($C209="SG",('Proj 2018'!F209-AgeAdj!B$23)/AgeAdj!B$24,IF($C209="SF",('Proj 2018'!F209-AgeAdj!B$27)/AgeAdj!B$28,IF($C209="PF",('Proj 2018'!F209-AgeAdj!B$31)/AgeAdj!B$32,IF($C209="C",('Proj 2018'!F209-AgeAdj!B$35)/AgeAdj!B$36,"BAD")))))</f>
        <v>0.101408342130669</v>
      </c>
      <c r="G209" s="10">
        <f>IF($C209="PG",('Proj 2018'!G209-AgeAdj!C$19)/AgeAdj!C$20,IF($C209="SG",('Proj 2018'!G209-AgeAdj!C$23)/AgeAdj!C$24,IF($C209="SF",('Proj 2018'!G209-AgeAdj!C$27)/AgeAdj!C$28,IF($C209="PF",('Proj 2018'!G209-AgeAdj!C$31)/AgeAdj!C$32,IF($C209="C",('Proj 2018'!G209-AgeAdj!C$35)/AgeAdj!C$36,"BAD")))))</f>
        <v>1.0769179713139424E-3</v>
      </c>
      <c r="H209" s="10">
        <f>IF($C209="PG",('Proj 2018'!H209-AgeAdj!D$19)/AgeAdj!D$20,IF($C209="SG",('Proj 2018'!H209-AgeAdj!D$23)/AgeAdj!D$24,IF($C209="SF",('Proj 2018'!H209-AgeAdj!D$27)/AgeAdj!D$28,IF($C209="PF",('Proj 2018'!H209-AgeAdj!D$31)/AgeAdj!D$32,IF($C209="C",('Proj 2018'!H209-AgeAdj!D$35)/AgeAdj!D$36,"BAD")))))</f>
        <v>0.90002657959131771</v>
      </c>
      <c r="I209" s="10">
        <f>IF($C209="PG",('Proj 2018'!I209-AgeAdj!E$19)/AgeAdj!E$20,IF($C209="SG",('Proj 2018'!I209-AgeAdj!E$23)/AgeAdj!E$24,IF($C209="SF",('Proj 2018'!I209-AgeAdj!E$27)/AgeAdj!E$28,IF($C209="PF",('Proj 2018'!I209-AgeAdj!E$31)/AgeAdj!E$32,IF($C209="C",('Proj 2018'!I209-AgeAdj!E$35)/AgeAdj!E$36,"BAD")))))</f>
        <v>-0.40425376409051794</v>
      </c>
      <c r="J209" s="10">
        <f>IF($C209="PG",('Proj 2018'!J209-AgeAdj!F$19)/AgeAdj!F$20,IF($C209="SG",('Proj 2018'!J209-AgeAdj!F$23)/AgeAdj!F$24,IF($C209="SF",('Proj 2018'!J209-AgeAdj!F$27)/AgeAdj!F$28,IF($C209="PF",('Proj 2018'!J209-AgeAdj!F$31)/AgeAdj!F$32,IF($C209="C",('Proj 2018'!J209-AgeAdj!F$35)/AgeAdj!F$36,"BAD")))))</f>
        <v>-0.55765544004655865</v>
      </c>
      <c r="K209" s="10">
        <f>IF($C209="PG",('Proj 2018'!K209-AgeAdj!G$19)/AgeAdj!G$20,IF($C209="SG",('Proj 2018'!K209-AgeAdj!G$23)/AgeAdj!G$24,IF($C209="SF",('Proj 2018'!K209-AgeAdj!G$27)/AgeAdj!G$28,IF($C209="PF",('Proj 2018'!K209-AgeAdj!G$31)/AgeAdj!G$32,IF($C209="C",('Proj 2018'!K209-AgeAdj!G$35)/AgeAdj!G$36,"BAD")))))</f>
        <v>-0.51787885310514314</v>
      </c>
      <c r="L209" s="17">
        <f>IF($C209="PG",('Proj 2018'!L209-AgeAdj!H$19)/AgeAdj!H$20,IF($C209="SG",('Proj 2018'!L209-AgeAdj!H$23)/AgeAdj!H$24,IF($C209="SF",('Proj 2018'!L209-AgeAdj!H$27)/AgeAdj!H$28,IF($C209="PF",('Proj 2018'!L209-AgeAdj!H$31)/AgeAdj!H$32,IF($C209="C",('Proj 2018'!L209-AgeAdj!H$35)/AgeAdj!H$36,"BAD")))))</f>
        <v>-0.45923055863030859</v>
      </c>
      <c r="M209" s="10">
        <f>IF($C209="PG",('Proj 2018'!M209-AgeAdj!I$19)/AgeAdj!I$20,IF($C209="SG",('Proj 2018'!M209-AgeAdj!I$23)/AgeAdj!I$24,IF($C209="SF",('Proj 2018'!M209-AgeAdj!I$27)/AgeAdj!I$28,IF($C209="PF",('Proj 2018'!M209-AgeAdj!I$31)/AgeAdj!I$32,IF($C209="C",('Proj 2018'!M209-AgeAdj!I$35)/AgeAdj!I$36,"BAD")))))</f>
        <v>-0.46563140845194023</v>
      </c>
      <c r="N209" s="10">
        <f>IF($C209="PG",('Proj 2018'!N209-AgeAdj!J$19)/AgeAdj!J$20,IF($C209="SG",('Proj 2018'!N209-AgeAdj!J$23)/AgeAdj!J$24,IF($C209="SF",('Proj 2018'!N209-AgeAdj!J$27)/AgeAdj!J$28,IF($C209="PF",('Proj 2018'!N209-AgeAdj!J$31)/AgeAdj!J$32,IF($C209="C",('Proj 2018'!N209-AgeAdj!J$35)/AgeAdj!J$36,"BAD")))))</f>
        <v>0.2511787815664186</v>
      </c>
      <c r="O209" s="10">
        <f>IF($C209="PG",('Proj 2018'!O209-AgeAdj!K$19)/AgeAdj!K$20,IF($C209="SG",('Proj 2018'!O209-AgeAdj!K$23)/AgeAdj!K$24,IF($C209="SF",('Proj 2018'!O209-AgeAdj!K$27)/AgeAdj!K$28,IF($C209="PF",('Proj 2018'!O209-AgeAdj!K$31)/AgeAdj!K$32,IF($C209="C",('Proj 2018'!O209-AgeAdj!K$35)/AgeAdj!K$36,"BAD")))))</f>
        <v>-9.0312973236260127E-2</v>
      </c>
      <c r="P209" s="10">
        <f>IF($C209="PG",('Proj 2018'!P209-AgeAdj!L$19)/AgeAdj!L$20,IF($C209="SG",('Proj 2018'!P209-AgeAdj!L$23)/AgeAdj!L$24,IF($C209="SF",('Proj 2018'!P209-AgeAdj!L$27)/AgeAdj!L$28,IF($C209="PF",('Proj 2018'!P209-AgeAdj!L$31)/AgeAdj!L$32,IF($C209="C",('Proj 2018'!P209-AgeAdj!L$35)/AgeAdj!L$36,"BAD")))))</f>
        <v>1.1913080994785359</v>
      </c>
      <c r="Q209" s="10">
        <f>-IF($C209="PG",('Proj 2018'!Q209-AgeAdj!M$19)/AgeAdj!M$20,IF($C209="SG",('Proj 2018'!Q209-AgeAdj!M$23)/AgeAdj!M$24,IF($C209="SF",('Proj 2018'!Q209-AgeAdj!M$27)/AgeAdj!M$28,IF($C209="PF",('Proj 2018'!Q209-AgeAdj!M$31)/AgeAdj!M$32,IF($C209="C",('Proj 2018'!Q209-AgeAdj!M$35)/AgeAdj!M$36,"BAD")))))</f>
        <v>0.48698163919607407</v>
      </c>
      <c r="R209" s="10">
        <f>IF($C209="PG",('Proj 2018'!R209-AgeAdj!N$19)/AgeAdj!N$20,IF($C209="SG",('Proj 2018'!R209-AgeAdj!N$23)/AgeAdj!N$24,IF($C209="SF",('Proj 2018'!R209-AgeAdj!N$27)/AgeAdj!N$28,IF($C209="PF",('Proj 2018'!R209-AgeAdj!N$31)/AgeAdj!N$32,IF($C209="C",('Proj 2018'!R209-AgeAdj!N$35)/AgeAdj!N$36,"BAD")))))</f>
        <v>-0.10423909518130692</v>
      </c>
      <c r="S209" s="10">
        <f t="shared" si="9"/>
        <v>0.82702832219459332</v>
      </c>
      <c r="U209" s="10">
        <f>3*'Proj 2018'!$K209/(819)</f>
        <v>0.29380341880341881</v>
      </c>
      <c r="V209" s="10">
        <f t="shared" si="10"/>
        <v>-0.13492350814458853</v>
      </c>
      <c r="W209" s="10">
        <f>(2*'Proj 36 2018'!G209)/24.9</f>
        <v>0.97991967871485941</v>
      </c>
      <c r="X209" s="10">
        <f t="shared" si="11"/>
        <v>0.88195375670795784</v>
      </c>
    </row>
    <row r="210" spans="1:24" x14ac:dyDescent="0.25">
      <c r="A210" s="14" t="s">
        <v>625</v>
      </c>
      <c r="B210" s="14" t="s">
        <v>344</v>
      </c>
      <c r="C210" s="14" t="s">
        <v>52</v>
      </c>
      <c r="D210" s="3">
        <f>VLOOKUP(B210, Table1[[Player]:['#NAME?]], 3, FALSE)+1</f>
        <v>28</v>
      </c>
      <c r="F210" s="10">
        <f>IF($C210="PG",('Proj 2018'!F210-AgeAdj!B$19)/AgeAdj!B$20,IF($C210="SG",('Proj 2018'!F210-AgeAdj!B$23)/AgeAdj!B$24,IF($C210="SF",('Proj 2018'!F210-AgeAdj!B$27)/AgeAdj!B$28,IF($C210="PF",('Proj 2018'!F210-AgeAdj!B$31)/AgeAdj!B$32,IF($C210="C",('Proj 2018'!F210-AgeAdj!B$35)/AgeAdj!B$36,"BAD")))))</f>
        <v>0.63680217233366876</v>
      </c>
      <c r="G210" s="10">
        <f>IF($C210="PG",('Proj 2018'!G210-AgeAdj!C$19)/AgeAdj!C$20,IF($C210="SG",('Proj 2018'!G210-AgeAdj!C$23)/AgeAdj!C$24,IF($C210="SF",('Proj 2018'!G210-AgeAdj!C$27)/AgeAdj!C$28,IF($C210="PF",('Proj 2018'!G210-AgeAdj!C$31)/AgeAdj!C$32,IF($C210="C",('Proj 2018'!G210-AgeAdj!C$35)/AgeAdj!C$36,"BAD")))))</f>
        <v>0.877880389921608</v>
      </c>
      <c r="H210" s="10">
        <f>IF($C210="PG",('Proj 2018'!H210-AgeAdj!D$19)/AgeAdj!D$20,IF($C210="SG",('Proj 2018'!H210-AgeAdj!D$23)/AgeAdj!D$24,IF($C210="SF",('Proj 2018'!H210-AgeAdj!D$27)/AgeAdj!D$28,IF($C210="PF",('Proj 2018'!H210-AgeAdj!D$31)/AgeAdj!D$32,IF($C210="C",('Proj 2018'!H210-AgeAdj!D$35)/AgeAdj!D$36,"BAD")))))</f>
        <v>-0.46127000085982711</v>
      </c>
      <c r="I210" s="10">
        <f>IF($C210="PG",('Proj 2018'!I210-AgeAdj!E$19)/AgeAdj!E$20,IF($C210="SG",('Proj 2018'!I210-AgeAdj!E$23)/AgeAdj!E$24,IF($C210="SF",('Proj 2018'!I210-AgeAdj!E$27)/AgeAdj!E$28,IF($C210="PF",('Proj 2018'!I210-AgeAdj!E$31)/AgeAdj!E$32,IF($C210="C",('Proj 2018'!I210-AgeAdj!E$35)/AgeAdj!E$36,"BAD")))))</f>
        <v>0.71443433134636969</v>
      </c>
      <c r="J210" s="10">
        <f>IF($C210="PG",('Proj 2018'!J210-AgeAdj!F$19)/AgeAdj!F$20,IF($C210="SG",('Proj 2018'!J210-AgeAdj!F$23)/AgeAdj!F$24,IF($C210="SF",('Proj 2018'!J210-AgeAdj!F$27)/AgeAdj!F$28,IF($C210="PF",('Proj 2018'!J210-AgeAdj!F$31)/AgeAdj!F$32,IF($C210="C",('Proj 2018'!J210-AgeAdj!F$35)/AgeAdj!F$36,"BAD")))))</f>
        <v>-2.5361044457828264E-2</v>
      </c>
      <c r="K210" s="10">
        <f>IF($C210="PG",('Proj 2018'!K210-AgeAdj!G$19)/AgeAdj!G$20,IF($C210="SG",('Proj 2018'!K210-AgeAdj!G$23)/AgeAdj!G$24,IF($C210="SF",('Proj 2018'!K210-AgeAdj!G$27)/AgeAdj!G$28,IF($C210="PF",('Proj 2018'!K210-AgeAdj!G$31)/AgeAdj!G$32,IF($C210="C",('Proj 2018'!K210-AgeAdj!G$35)/AgeAdj!G$36,"BAD")))))</f>
        <v>-4.1871911495661319E-3</v>
      </c>
      <c r="L210" s="17">
        <f>IF($C210="PG",('Proj 2018'!L210-AgeAdj!H$19)/AgeAdj!H$20,IF($C210="SG",('Proj 2018'!L210-AgeAdj!H$23)/AgeAdj!H$24,IF($C210="SF",('Proj 2018'!L210-AgeAdj!H$27)/AgeAdj!H$28,IF($C210="PF",('Proj 2018'!L210-AgeAdj!H$31)/AgeAdj!H$32,IF($C210="C",('Proj 2018'!L210-AgeAdj!H$35)/AgeAdj!H$36,"BAD")))))</f>
        <v>0.28222713807445016</v>
      </c>
      <c r="M210" s="10">
        <f>IF($C210="PG",('Proj 2018'!M210-AgeAdj!I$19)/AgeAdj!I$20,IF($C210="SG",('Proj 2018'!M210-AgeAdj!I$23)/AgeAdj!I$24,IF($C210="SF",('Proj 2018'!M210-AgeAdj!I$27)/AgeAdj!I$28,IF($C210="PF",('Proj 2018'!M210-AgeAdj!I$31)/AgeAdj!I$32,IF($C210="C",('Proj 2018'!M210-AgeAdj!I$35)/AgeAdj!I$36,"BAD")))))</f>
        <v>0.24758002528164044</v>
      </c>
      <c r="N210" s="10">
        <f>IF($C210="PG",('Proj 2018'!N210-AgeAdj!J$19)/AgeAdj!J$20,IF($C210="SG",('Proj 2018'!N210-AgeAdj!J$23)/AgeAdj!J$24,IF($C210="SF",('Proj 2018'!N210-AgeAdj!J$27)/AgeAdj!J$28,IF($C210="PF",('Proj 2018'!N210-AgeAdj!J$31)/AgeAdj!J$32,IF($C210="C",('Proj 2018'!N210-AgeAdj!J$35)/AgeAdj!J$36,"BAD")))))</f>
        <v>8.4380406311317407E-2</v>
      </c>
      <c r="O210" s="10">
        <f>IF($C210="PG",('Proj 2018'!O210-AgeAdj!K$19)/AgeAdj!K$20,IF($C210="SG",('Proj 2018'!O210-AgeAdj!K$23)/AgeAdj!K$24,IF($C210="SF",('Proj 2018'!O210-AgeAdj!K$27)/AgeAdj!K$28,IF($C210="PF",('Proj 2018'!O210-AgeAdj!K$31)/AgeAdj!K$32,IF($C210="C",('Proj 2018'!O210-AgeAdj!K$35)/AgeAdj!K$36,"BAD")))))</f>
        <v>-0.49604107833024241</v>
      </c>
      <c r="P210" s="10">
        <f>IF($C210="PG",('Proj 2018'!P210-AgeAdj!L$19)/AgeAdj!L$20,IF($C210="SG",('Proj 2018'!P210-AgeAdj!L$23)/AgeAdj!L$24,IF($C210="SF",('Proj 2018'!P210-AgeAdj!L$27)/AgeAdj!L$28,IF($C210="PF",('Proj 2018'!P210-AgeAdj!L$31)/AgeAdj!L$32,IF($C210="C",('Proj 2018'!P210-AgeAdj!L$35)/AgeAdj!L$36,"BAD")))))</f>
        <v>-0.19933482432833613</v>
      </c>
      <c r="Q210" s="10">
        <f>-IF($C210="PG",('Proj 2018'!Q210-AgeAdj!M$19)/AgeAdj!M$20,IF($C210="SG",('Proj 2018'!Q210-AgeAdj!M$23)/AgeAdj!M$24,IF($C210="SF",('Proj 2018'!Q210-AgeAdj!M$27)/AgeAdj!M$28,IF($C210="PF",('Proj 2018'!Q210-AgeAdj!M$31)/AgeAdj!M$32,IF($C210="C",('Proj 2018'!Q210-AgeAdj!M$35)/AgeAdj!M$36,"BAD")))))</f>
        <v>0.11192733731251793</v>
      </c>
      <c r="R210" s="10">
        <f>IF($C210="PG",('Proj 2018'!R210-AgeAdj!N$19)/AgeAdj!N$20,IF($C210="SG",('Proj 2018'!R210-AgeAdj!N$23)/AgeAdj!N$24,IF($C210="SF",('Proj 2018'!R210-AgeAdj!N$27)/AgeAdj!N$28,IF($C210="PF",('Proj 2018'!R210-AgeAdj!N$31)/AgeAdj!N$32,IF($C210="C",('Proj 2018'!R210-AgeAdj!N$35)/AgeAdj!N$36,"BAD")))))</f>
        <v>0.50998126325306059</v>
      </c>
      <c r="S210" s="10">
        <f t="shared" si="9"/>
        <v>1.3202526288396599</v>
      </c>
      <c r="U210" s="10">
        <f>3*'Proj 2018'!$K210/(819)</f>
        <v>0.61904761904761907</v>
      </c>
      <c r="V210" s="10">
        <f t="shared" si="10"/>
        <v>0.17471203785561201</v>
      </c>
      <c r="W210" s="10">
        <f>(2*'Proj 36 2018'!G210)/24.9</f>
        <v>1.1325301204819278</v>
      </c>
      <c r="X210" s="10">
        <f t="shared" si="11"/>
        <v>-0.52240216964847896</v>
      </c>
    </row>
    <row r="211" spans="1:24" x14ac:dyDescent="0.25">
      <c r="A211" s="13" t="s">
        <v>1014</v>
      </c>
      <c r="B211" s="13" t="s">
        <v>345</v>
      </c>
      <c r="C211" s="13" t="s">
        <v>27</v>
      </c>
      <c r="D211" s="3">
        <f>VLOOKUP(B211, Table1[[Player]:['#NAME?]], 3, FALSE)+1</f>
        <v>28</v>
      </c>
      <c r="F211" s="10">
        <f>IF($C211="PG",('Proj 2018'!F211-AgeAdj!B$19)/AgeAdj!B$20,IF($C211="SG",('Proj 2018'!F211-AgeAdj!B$23)/AgeAdj!B$24,IF($C211="SF",('Proj 2018'!F211-AgeAdj!B$27)/AgeAdj!B$28,IF($C211="PF",('Proj 2018'!F211-AgeAdj!B$31)/AgeAdj!B$32,IF($C211="C",('Proj 2018'!F211-AgeAdj!B$35)/AgeAdj!B$36,"BAD")))))</f>
        <v>0.72522277847939909</v>
      </c>
      <c r="G211" s="10">
        <f>IF($C211="PG",('Proj 2018'!G211-AgeAdj!C$19)/AgeAdj!C$20,IF($C211="SG",('Proj 2018'!G211-AgeAdj!C$23)/AgeAdj!C$24,IF($C211="SF",('Proj 2018'!G211-AgeAdj!C$27)/AgeAdj!C$28,IF($C211="PF",('Proj 2018'!G211-AgeAdj!C$31)/AgeAdj!C$32,IF($C211="C",('Proj 2018'!G211-AgeAdj!C$35)/AgeAdj!C$36,"BAD")))))</f>
        <v>0.7516065576967359</v>
      </c>
      <c r="H211" s="10">
        <f>IF($C211="PG",('Proj 2018'!H211-AgeAdj!D$19)/AgeAdj!D$20,IF($C211="SG",('Proj 2018'!H211-AgeAdj!D$23)/AgeAdj!D$24,IF($C211="SF",('Proj 2018'!H211-AgeAdj!D$27)/AgeAdj!D$28,IF($C211="PF",('Proj 2018'!H211-AgeAdj!D$31)/AgeAdj!D$32,IF($C211="C",('Proj 2018'!H211-AgeAdj!D$35)/AgeAdj!D$36,"BAD")))))</f>
        <v>-2.8241705535149729E-2</v>
      </c>
      <c r="I211" s="10">
        <f>IF($C211="PG",('Proj 2018'!I211-AgeAdj!E$19)/AgeAdj!E$20,IF($C211="SG",('Proj 2018'!I211-AgeAdj!E$23)/AgeAdj!E$24,IF($C211="SF",('Proj 2018'!I211-AgeAdj!E$27)/AgeAdj!E$28,IF($C211="PF",('Proj 2018'!I211-AgeAdj!E$31)/AgeAdj!E$32,IF($C211="C",('Proj 2018'!I211-AgeAdj!E$35)/AgeAdj!E$36,"BAD")))))</f>
        <v>0.16964736434501593</v>
      </c>
      <c r="J211" s="10">
        <f>IF($C211="PG",('Proj 2018'!J211-AgeAdj!F$19)/AgeAdj!F$20,IF($C211="SG",('Proj 2018'!J211-AgeAdj!F$23)/AgeAdj!F$24,IF($C211="SF",('Proj 2018'!J211-AgeAdj!F$27)/AgeAdj!F$28,IF($C211="PF",('Proj 2018'!J211-AgeAdj!F$31)/AgeAdj!F$32,IF($C211="C",('Proj 2018'!J211-AgeAdj!F$35)/AgeAdj!F$36,"BAD")))))</f>
        <v>0.65675475451429377</v>
      </c>
      <c r="K211" s="10">
        <f>IF($C211="PG",('Proj 2018'!K211-AgeAdj!G$19)/AgeAdj!G$20,IF($C211="SG",('Proj 2018'!K211-AgeAdj!G$23)/AgeAdj!G$24,IF($C211="SF",('Proj 2018'!K211-AgeAdj!G$27)/AgeAdj!G$28,IF($C211="PF",('Proj 2018'!K211-AgeAdj!G$31)/AgeAdj!G$32,IF($C211="C",('Proj 2018'!K211-AgeAdj!G$35)/AgeAdj!G$36,"BAD")))))</f>
        <v>0.53798448590580461</v>
      </c>
      <c r="L211" s="17">
        <f>IF($C211="PG",('Proj 2018'!L211-AgeAdj!H$19)/AgeAdj!H$20,IF($C211="SG",('Proj 2018'!L211-AgeAdj!H$23)/AgeAdj!H$24,IF($C211="SF",('Proj 2018'!L211-AgeAdj!H$27)/AgeAdj!H$28,IF($C211="PF",('Proj 2018'!L211-AgeAdj!H$31)/AgeAdj!H$32,IF($C211="C",('Proj 2018'!L211-AgeAdj!H$35)/AgeAdj!H$36,"BAD")))))</f>
        <v>0.95959511895676752</v>
      </c>
      <c r="M211" s="10">
        <f>IF($C211="PG",('Proj 2018'!M211-AgeAdj!I$19)/AgeAdj!I$20,IF($C211="SG",('Proj 2018'!M211-AgeAdj!I$23)/AgeAdj!I$24,IF($C211="SF",('Proj 2018'!M211-AgeAdj!I$27)/AgeAdj!I$28,IF($C211="PF",('Proj 2018'!M211-AgeAdj!I$31)/AgeAdj!I$32,IF($C211="C",('Proj 2018'!M211-AgeAdj!I$35)/AgeAdj!I$36,"BAD")))))</f>
        <v>0.46987302915559909</v>
      </c>
      <c r="N211" s="10">
        <f>IF($C211="PG",('Proj 2018'!N211-AgeAdj!J$19)/AgeAdj!J$20,IF($C211="SG",('Proj 2018'!N211-AgeAdj!J$23)/AgeAdj!J$24,IF($C211="SF",('Proj 2018'!N211-AgeAdj!J$27)/AgeAdj!J$28,IF($C211="PF",('Proj 2018'!N211-AgeAdj!J$31)/AgeAdj!J$32,IF($C211="C",('Proj 2018'!N211-AgeAdj!J$35)/AgeAdj!J$36,"BAD")))))</f>
        <v>0.11903073820603988</v>
      </c>
      <c r="O211" s="10">
        <f>IF($C211="PG",('Proj 2018'!O211-AgeAdj!K$19)/AgeAdj!K$20,IF($C211="SG",('Proj 2018'!O211-AgeAdj!K$23)/AgeAdj!K$24,IF($C211="SF",('Proj 2018'!O211-AgeAdj!K$27)/AgeAdj!K$28,IF($C211="PF",('Proj 2018'!O211-AgeAdj!K$31)/AgeAdj!K$32,IF($C211="C",('Proj 2018'!O211-AgeAdj!K$35)/AgeAdj!K$36,"BAD")))))</f>
        <v>0.93970607423384322</v>
      </c>
      <c r="P211" s="10">
        <f>IF($C211="PG",('Proj 2018'!P211-AgeAdj!L$19)/AgeAdj!L$20,IF($C211="SG",('Proj 2018'!P211-AgeAdj!L$23)/AgeAdj!L$24,IF($C211="SF",('Proj 2018'!P211-AgeAdj!L$27)/AgeAdj!L$28,IF($C211="PF",('Proj 2018'!P211-AgeAdj!L$31)/AgeAdj!L$32,IF($C211="C",('Proj 2018'!P211-AgeAdj!L$35)/AgeAdj!L$36,"BAD")))))</f>
        <v>-8.4241372106968554E-2</v>
      </c>
      <c r="Q211" s="10">
        <f>-IF($C211="PG",('Proj 2018'!Q211-AgeAdj!M$19)/AgeAdj!M$20,IF($C211="SG",('Proj 2018'!Q211-AgeAdj!M$23)/AgeAdj!M$24,IF($C211="SF",('Proj 2018'!Q211-AgeAdj!M$27)/AgeAdj!M$28,IF($C211="PF",('Proj 2018'!Q211-AgeAdj!M$31)/AgeAdj!M$32,IF($C211="C",('Proj 2018'!Q211-AgeAdj!M$35)/AgeAdj!M$36,"BAD")))))</f>
        <v>-0.84320484160034892</v>
      </c>
      <c r="R211" s="10">
        <f>IF($C211="PG",('Proj 2018'!R211-AgeAdj!N$19)/AgeAdj!N$20,IF($C211="SG",('Proj 2018'!R211-AgeAdj!N$23)/AgeAdj!N$24,IF($C211="SF",('Proj 2018'!R211-AgeAdj!N$27)/AgeAdj!N$28,IF($C211="PF",('Proj 2018'!R211-AgeAdj!N$31)/AgeAdj!N$32,IF($C211="C",('Proj 2018'!R211-AgeAdj!N$35)/AgeAdj!N$36,"BAD")))))</f>
        <v>0.696897352683716</v>
      </c>
      <c r="S211" s="10">
        <f t="shared" si="9"/>
        <v>2.5781805734289756</v>
      </c>
      <c r="U211" s="10">
        <f>3*'Proj 2018'!$K211/(819)</f>
        <v>0.70781440781440774</v>
      </c>
      <c r="V211" s="10">
        <f t="shared" si="10"/>
        <v>0.67921525086598056</v>
      </c>
      <c r="W211" s="10">
        <f>(2*'Proj 36 2018'!G211)/24.9</f>
        <v>1.0843373493975905</v>
      </c>
      <c r="X211" s="10">
        <f t="shared" si="11"/>
        <v>-3.0623536122451517E-2</v>
      </c>
    </row>
    <row r="212" spans="1:24" x14ac:dyDescent="0.25">
      <c r="A212" s="13" t="s">
        <v>612</v>
      </c>
      <c r="B212" s="13" t="s">
        <v>348</v>
      </c>
      <c r="C212" s="13" t="s">
        <v>38</v>
      </c>
      <c r="D212" s="3">
        <f>VLOOKUP(B212, Table1[[Player]:['#NAME?]], 3, FALSE)+1</f>
        <v>31</v>
      </c>
      <c r="F212" s="10">
        <f>IF($C212="PG",('Proj 2018'!F212-AgeAdj!B$19)/AgeAdj!B$20,IF($C212="SG",('Proj 2018'!F212-AgeAdj!B$23)/AgeAdj!B$24,IF($C212="SF",('Proj 2018'!F212-AgeAdj!B$27)/AgeAdj!B$28,IF($C212="PF",('Proj 2018'!F212-AgeAdj!B$31)/AgeAdj!B$32,IF($C212="C",('Proj 2018'!F212-AgeAdj!B$35)/AgeAdj!B$36,"BAD")))))</f>
        <v>-0.36795915795822426</v>
      </c>
      <c r="G212" s="10">
        <f>IF($C212="PG",('Proj 2018'!G212-AgeAdj!C$19)/AgeAdj!C$20,IF($C212="SG",('Proj 2018'!G212-AgeAdj!C$23)/AgeAdj!C$24,IF($C212="SF",('Proj 2018'!G212-AgeAdj!C$27)/AgeAdj!C$28,IF($C212="PF",('Proj 2018'!G212-AgeAdj!C$31)/AgeAdj!C$32,IF($C212="C",('Proj 2018'!G212-AgeAdj!C$35)/AgeAdj!C$36,"BAD")))))</f>
        <v>-0.31100074877997808</v>
      </c>
      <c r="H212" s="10">
        <f>IF($C212="PG",('Proj 2018'!H212-AgeAdj!D$19)/AgeAdj!D$20,IF($C212="SG",('Proj 2018'!H212-AgeAdj!D$23)/AgeAdj!D$24,IF($C212="SF",('Proj 2018'!H212-AgeAdj!D$27)/AgeAdj!D$28,IF($C212="PF",('Proj 2018'!H212-AgeAdj!D$31)/AgeAdj!D$32,IF($C212="C",('Proj 2018'!H212-AgeAdj!D$35)/AgeAdj!D$36,"BAD")))))</f>
        <v>-0.41059804623151586</v>
      </c>
      <c r="I212" s="10">
        <f>IF($C212="PG",('Proj 2018'!I212-AgeAdj!E$19)/AgeAdj!E$20,IF($C212="SG",('Proj 2018'!I212-AgeAdj!E$23)/AgeAdj!E$24,IF($C212="SF",('Proj 2018'!I212-AgeAdj!E$27)/AgeAdj!E$28,IF($C212="PF",('Proj 2018'!I212-AgeAdj!E$31)/AgeAdj!E$32,IF($C212="C",('Proj 2018'!I212-AgeAdj!E$35)/AgeAdj!E$36,"BAD")))))</f>
        <v>-0.56816005422672167</v>
      </c>
      <c r="J212" s="10">
        <f>IF($C212="PG",('Proj 2018'!J212-AgeAdj!F$19)/AgeAdj!F$20,IF($C212="SG",('Proj 2018'!J212-AgeAdj!F$23)/AgeAdj!F$24,IF($C212="SF",('Proj 2018'!J212-AgeAdj!F$27)/AgeAdj!F$28,IF($C212="PF",('Proj 2018'!J212-AgeAdj!F$31)/AgeAdj!F$32,IF($C212="C",('Proj 2018'!J212-AgeAdj!F$35)/AgeAdj!F$36,"BAD")))))</f>
        <v>-0.41160615161454284</v>
      </c>
      <c r="K212" s="10">
        <f>IF($C212="PG",('Proj 2018'!K212-AgeAdj!G$19)/AgeAdj!G$20,IF($C212="SG",('Proj 2018'!K212-AgeAdj!G$23)/AgeAdj!G$24,IF($C212="SF",('Proj 2018'!K212-AgeAdj!G$27)/AgeAdj!G$28,IF($C212="PF",('Proj 2018'!K212-AgeAdj!G$31)/AgeAdj!G$32,IF($C212="C",('Proj 2018'!K212-AgeAdj!G$35)/AgeAdj!G$36,"BAD")))))</f>
        <v>-0.59609901708180912</v>
      </c>
      <c r="L212" s="17">
        <f>IF($C212="PG",('Proj 2018'!L212-AgeAdj!H$19)/AgeAdj!H$20,IF($C212="SG",('Proj 2018'!L212-AgeAdj!H$23)/AgeAdj!H$24,IF($C212="SF",('Proj 2018'!L212-AgeAdj!H$27)/AgeAdj!H$28,IF($C212="PF",('Proj 2018'!L212-AgeAdj!H$31)/AgeAdj!H$32,IF($C212="C",('Proj 2018'!L212-AgeAdj!H$35)/AgeAdj!H$36,"BAD")))))</f>
        <v>1.1296823380889998</v>
      </c>
      <c r="M212" s="10">
        <f>IF($C212="PG",('Proj 2018'!M212-AgeAdj!I$19)/AgeAdj!I$20,IF($C212="SG",('Proj 2018'!M212-AgeAdj!I$23)/AgeAdj!I$24,IF($C212="SF",('Proj 2018'!M212-AgeAdj!I$27)/AgeAdj!I$28,IF($C212="PF",('Proj 2018'!M212-AgeAdj!I$31)/AgeAdj!I$32,IF($C212="C",('Proj 2018'!M212-AgeAdj!I$35)/AgeAdj!I$36,"BAD")))))</f>
        <v>-0.47471325918395285</v>
      </c>
      <c r="N212" s="10">
        <f>IF($C212="PG",('Proj 2018'!N212-AgeAdj!J$19)/AgeAdj!J$20,IF($C212="SG",('Proj 2018'!N212-AgeAdj!J$23)/AgeAdj!J$24,IF($C212="SF",('Proj 2018'!N212-AgeAdj!J$27)/AgeAdj!J$28,IF($C212="PF",('Proj 2018'!N212-AgeAdj!J$31)/AgeAdj!J$32,IF($C212="C",('Proj 2018'!N212-AgeAdj!J$35)/AgeAdj!J$36,"BAD")))))</f>
        <v>-0.47693355523395164</v>
      </c>
      <c r="O212" s="10">
        <f>IF($C212="PG",('Proj 2018'!O212-AgeAdj!K$19)/AgeAdj!K$20,IF($C212="SG",('Proj 2018'!O212-AgeAdj!K$23)/AgeAdj!K$24,IF($C212="SF",('Proj 2018'!O212-AgeAdj!K$27)/AgeAdj!K$28,IF($C212="PF",('Proj 2018'!O212-AgeAdj!K$31)/AgeAdj!K$32,IF($C212="C",('Proj 2018'!O212-AgeAdj!K$35)/AgeAdj!K$36,"BAD")))))</f>
        <v>-0.84988149414011505</v>
      </c>
      <c r="P212" s="10">
        <f>IF($C212="PG",('Proj 2018'!P212-AgeAdj!L$19)/AgeAdj!L$20,IF($C212="SG",('Proj 2018'!P212-AgeAdj!L$23)/AgeAdj!L$24,IF($C212="SF",('Proj 2018'!P212-AgeAdj!L$27)/AgeAdj!L$28,IF($C212="PF",('Proj 2018'!P212-AgeAdj!L$31)/AgeAdj!L$32,IF($C212="C",('Proj 2018'!P212-AgeAdj!L$35)/AgeAdj!L$36,"BAD")))))</f>
        <v>-0.64111505411093472</v>
      </c>
      <c r="Q212" s="10">
        <f>-IF($C212="PG",('Proj 2018'!Q212-AgeAdj!M$19)/AgeAdj!M$20,IF($C212="SG",('Proj 2018'!Q212-AgeAdj!M$23)/AgeAdj!M$24,IF($C212="SF",('Proj 2018'!Q212-AgeAdj!M$27)/AgeAdj!M$28,IF($C212="PF",('Proj 2018'!Q212-AgeAdj!M$31)/AgeAdj!M$32,IF($C212="C",('Proj 2018'!Q212-AgeAdj!M$35)/AgeAdj!M$36,"BAD")))))</f>
        <v>5.4964804972348529E-3</v>
      </c>
      <c r="R212" s="10">
        <f>IF($C212="PG",('Proj 2018'!R212-AgeAdj!N$19)/AgeAdj!N$20,IF($C212="SG",('Proj 2018'!R212-AgeAdj!N$23)/AgeAdj!N$24,IF($C212="SF",('Proj 2018'!R212-AgeAdj!N$27)/AgeAdj!N$28,IF($C212="PF",('Proj 2018'!R212-AgeAdj!N$31)/AgeAdj!N$32,IF($C212="C",('Proj 2018'!R212-AgeAdj!N$35)/AgeAdj!N$36,"BAD")))))</f>
        <v>-0.41860680227412833</v>
      </c>
      <c r="S212" s="10">
        <f t="shared" si="9"/>
        <v>-3.5179214756747212</v>
      </c>
      <c r="U212" s="10">
        <f>3*'Proj 2018'!$K212/(819)</f>
        <v>0.35714285714285715</v>
      </c>
      <c r="V212" s="10">
        <f t="shared" si="10"/>
        <v>0.40345797788892851</v>
      </c>
      <c r="W212" s="10">
        <f>(2*'Proj 36 2018'!G212)/24.9</f>
        <v>0.85943775100401609</v>
      </c>
      <c r="X212" s="10">
        <f t="shared" si="11"/>
        <v>-0.35288346141985699</v>
      </c>
    </row>
    <row r="213" spans="1:24" x14ac:dyDescent="0.25">
      <c r="A213" s="14" t="s">
        <v>697</v>
      </c>
      <c r="B213" s="14" t="s">
        <v>349</v>
      </c>
      <c r="C213" s="14" t="s">
        <v>73</v>
      </c>
      <c r="D213" s="3">
        <f>VLOOKUP(B213, Table1[[Player]:['#NAME?]], 3, FALSE)+1</f>
        <v>21</v>
      </c>
      <c r="F213" s="10">
        <f>IF($C213="PG",('Proj 2018'!F213-AgeAdj!B$19)/AgeAdj!B$20,IF($C213="SG",('Proj 2018'!F213-AgeAdj!B$23)/AgeAdj!B$24,IF($C213="SF",('Proj 2018'!F213-AgeAdj!B$27)/AgeAdj!B$28,IF($C213="PF",('Proj 2018'!F213-AgeAdj!B$31)/AgeAdj!B$32,IF($C213="C",('Proj 2018'!F213-AgeAdj!B$35)/AgeAdj!B$36,"BAD")))))</f>
        <v>-0.51957529700962568</v>
      </c>
      <c r="G213" s="10">
        <f>IF($C213="PG",('Proj 2018'!G213-AgeAdj!C$19)/AgeAdj!C$20,IF($C213="SG",('Proj 2018'!G213-AgeAdj!C$23)/AgeAdj!C$24,IF($C213="SF",('Proj 2018'!G213-AgeAdj!C$27)/AgeAdj!C$28,IF($C213="PF",('Proj 2018'!G213-AgeAdj!C$31)/AgeAdj!C$32,IF($C213="C",('Proj 2018'!G213-AgeAdj!C$35)/AgeAdj!C$36,"BAD")))))</f>
        <v>-0.34997084411898582</v>
      </c>
      <c r="H213" s="10">
        <f>IF($C213="PG",('Proj 2018'!H213-AgeAdj!D$19)/AgeAdj!D$20,IF($C213="SG",('Proj 2018'!H213-AgeAdj!D$23)/AgeAdj!D$24,IF($C213="SF",('Proj 2018'!H213-AgeAdj!D$27)/AgeAdj!D$28,IF($C213="PF",('Proj 2018'!H213-AgeAdj!D$31)/AgeAdj!D$32,IF($C213="C",('Proj 2018'!H213-AgeAdj!D$35)/AgeAdj!D$36,"BAD")))))</f>
        <v>-1.3736556159446032</v>
      </c>
      <c r="I213" s="10">
        <f>IF($C213="PG",('Proj 2018'!I213-AgeAdj!E$19)/AgeAdj!E$20,IF($C213="SG",('Proj 2018'!I213-AgeAdj!E$23)/AgeAdj!E$24,IF($C213="SF",('Proj 2018'!I213-AgeAdj!E$27)/AgeAdj!E$28,IF($C213="PF",('Proj 2018'!I213-AgeAdj!E$31)/AgeAdj!E$32,IF($C213="C",('Proj 2018'!I213-AgeAdj!E$35)/AgeAdj!E$36,"BAD")))))</f>
        <v>-0.45855811996146545</v>
      </c>
      <c r="J213" s="10">
        <f>IF($C213="PG",('Proj 2018'!J213-AgeAdj!F$19)/AgeAdj!F$20,IF($C213="SG",('Proj 2018'!J213-AgeAdj!F$23)/AgeAdj!F$24,IF($C213="SF",('Proj 2018'!J213-AgeAdj!F$27)/AgeAdj!F$28,IF($C213="PF",('Proj 2018'!J213-AgeAdj!F$31)/AgeAdj!F$32,IF($C213="C",('Proj 2018'!J213-AgeAdj!F$35)/AgeAdj!F$36,"BAD")))))</f>
        <v>-0.22831649841588078</v>
      </c>
      <c r="K213" s="10">
        <f>IF($C213="PG",('Proj 2018'!K213-AgeAdj!G$19)/AgeAdj!G$20,IF($C213="SG",('Proj 2018'!K213-AgeAdj!G$23)/AgeAdj!G$24,IF($C213="SF",('Proj 2018'!K213-AgeAdj!G$27)/AgeAdj!G$28,IF($C213="PF",('Proj 2018'!K213-AgeAdj!G$31)/AgeAdj!G$32,IF($C213="C",('Proj 2018'!K213-AgeAdj!G$35)/AgeAdj!G$36,"BAD")))))</f>
        <v>-0.19284756596158353</v>
      </c>
      <c r="L213" s="17">
        <f>IF($C213="PG",('Proj 2018'!L213-AgeAdj!H$19)/AgeAdj!H$20,IF($C213="SG",('Proj 2018'!L213-AgeAdj!H$23)/AgeAdj!H$24,IF($C213="SF",('Proj 2018'!L213-AgeAdj!H$27)/AgeAdj!H$28,IF($C213="PF",('Proj 2018'!L213-AgeAdj!H$31)/AgeAdj!H$32,IF($C213="C",('Proj 2018'!L213-AgeAdj!H$35)/AgeAdj!H$36,"BAD")))))</f>
        <v>-0.30928761044839143</v>
      </c>
      <c r="M213" s="10">
        <f>IF($C213="PG",('Proj 2018'!M213-AgeAdj!I$19)/AgeAdj!I$20,IF($C213="SG",('Proj 2018'!M213-AgeAdj!I$23)/AgeAdj!I$24,IF($C213="SF",('Proj 2018'!M213-AgeAdj!I$27)/AgeAdj!I$28,IF($C213="PF",('Proj 2018'!M213-AgeAdj!I$31)/AgeAdj!I$32,IF($C213="C",('Proj 2018'!M213-AgeAdj!I$35)/AgeAdj!I$36,"BAD")))))</f>
        <v>-0.26210678560821871</v>
      </c>
      <c r="N213" s="10">
        <f>IF($C213="PG",('Proj 2018'!N213-AgeAdj!J$19)/AgeAdj!J$20,IF($C213="SG",('Proj 2018'!N213-AgeAdj!J$23)/AgeAdj!J$24,IF($C213="SF",('Proj 2018'!N213-AgeAdj!J$27)/AgeAdj!J$28,IF($C213="PF",('Proj 2018'!N213-AgeAdj!J$31)/AgeAdj!J$32,IF($C213="C",('Proj 2018'!N213-AgeAdj!J$35)/AgeAdj!J$36,"BAD")))))</f>
        <v>-0.50741338397520941</v>
      </c>
      <c r="O213" s="10">
        <f>IF($C213="PG",('Proj 2018'!O213-AgeAdj!K$19)/AgeAdj!K$20,IF($C213="SG",('Proj 2018'!O213-AgeAdj!K$23)/AgeAdj!K$24,IF($C213="SF",('Proj 2018'!O213-AgeAdj!K$27)/AgeAdj!K$28,IF($C213="PF",('Proj 2018'!O213-AgeAdj!K$31)/AgeAdj!K$32,IF($C213="C",('Proj 2018'!O213-AgeAdj!K$35)/AgeAdj!K$36,"BAD")))))</f>
        <v>-0.82835723346155155</v>
      </c>
      <c r="P213" s="10">
        <f>IF($C213="PG",('Proj 2018'!P213-AgeAdj!L$19)/AgeAdj!L$20,IF($C213="SG",('Proj 2018'!P213-AgeAdj!L$23)/AgeAdj!L$24,IF($C213="SF",('Proj 2018'!P213-AgeAdj!L$27)/AgeAdj!L$28,IF($C213="PF",('Proj 2018'!P213-AgeAdj!L$31)/AgeAdj!L$32,IF($C213="C",('Proj 2018'!P213-AgeAdj!L$35)/AgeAdj!L$36,"BAD")))))</f>
        <v>-0.26707605836599241</v>
      </c>
      <c r="Q213" s="10">
        <f>-IF($C213="PG",('Proj 2018'!Q213-AgeAdj!M$19)/AgeAdj!M$20,IF($C213="SG",('Proj 2018'!Q213-AgeAdj!M$23)/AgeAdj!M$24,IF($C213="SF",('Proj 2018'!Q213-AgeAdj!M$27)/AgeAdj!M$28,IF($C213="PF",('Proj 2018'!Q213-AgeAdj!M$31)/AgeAdj!M$32,IF($C213="C",('Proj 2018'!Q213-AgeAdj!M$35)/AgeAdj!M$36,"BAD")))))</f>
        <v>0.13515619709141038</v>
      </c>
      <c r="R213" s="10">
        <f>IF($C213="PG",('Proj 2018'!R213-AgeAdj!N$19)/AgeAdj!N$20,IF($C213="SG",('Proj 2018'!R213-AgeAdj!N$23)/AgeAdj!N$24,IF($C213="SF",('Proj 2018'!R213-AgeAdj!N$27)/AgeAdj!N$28,IF($C213="PF",('Proj 2018'!R213-AgeAdj!N$31)/AgeAdj!N$32,IF($C213="C",('Proj 2018'!R213-AgeAdj!N$35)/AgeAdj!N$36,"BAD")))))</f>
        <v>-0.45933817601174243</v>
      </c>
      <c r="S213" s="10">
        <f t="shared" si="9"/>
        <v>-3.7605743785295509</v>
      </c>
      <c r="U213" s="10">
        <f>3*'Proj 2018'!$K213/(819)</f>
        <v>0.63003663003663002</v>
      </c>
      <c r="V213" s="10">
        <f t="shared" si="10"/>
        <v>-0.19486252379898653</v>
      </c>
      <c r="W213" s="10">
        <f>(2*'Proj 36 2018'!G213)/24.9</f>
        <v>1.1325301204819278</v>
      </c>
      <c r="X213" s="10">
        <f t="shared" si="11"/>
        <v>-1.5557063602264183</v>
      </c>
    </row>
    <row r="214" spans="1:24" x14ac:dyDescent="0.25">
      <c r="A214" s="13" t="s">
        <v>843</v>
      </c>
      <c r="B214" s="13" t="s">
        <v>350</v>
      </c>
      <c r="C214" s="13" t="s">
        <v>52</v>
      </c>
      <c r="D214" s="3">
        <f>VLOOKUP(B214, Table1[[Player]:['#NAME?]], 3, FALSE)+1</f>
        <v>25</v>
      </c>
      <c r="F214" s="10">
        <f>IF($C214="PG",('Proj 2018'!F214-AgeAdj!B$19)/AgeAdj!B$20,IF($C214="SG",('Proj 2018'!F214-AgeAdj!B$23)/AgeAdj!B$24,IF($C214="SF",('Proj 2018'!F214-AgeAdj!B$27)/AgeAdj!B$28,IF($C214="PF",('Proj 2018'!F214-AgeAdj!B$31)/AgeAdj!B$32,IF($C214="C",('Proj 2018'!F214-AgeAdj!B$35)/AgeAdj!B$36,"BAD")))))</f>
        <v>-0.62001352115523578</v>
      </c>
      <c r="G214" s="10">
        <f>IF($C214="PG",('Proj 2018'!G214-AgeAdj!C$19)/AgeAdj!C$20,IF($C214="SG",('Proj 2018'!G214-AgeAdj!C$23)/AgeAdj!C$24,IF($C214="SF",('Proj 2018'!G214-AgeAdj!C$27)/AgeAdj!C$28,IF($C214="PF",('Proj 2018'!G214-AgeAdj!C$31)/AgeAdj!C$32,IF($C214="C",('Proj 2018'!G214-AgeAdj!C$35)/AgeAdj!C$36,"BAD")))))</f>
        <v>-0.74445375870763053</v>
      </c>
      <c r="H214" s="10">
        <f>IF($C214="PG",('Proj 2018'!H214-AgeAdj!D$19)/AgeAdj!D$20,IF($C214="SG",('Proj 2018'!H214-AgeAdj!D$23)/AgeAdj!D$24,IF($C214="SF",('Proj 2018'!H214-AgeAdj!D$27)/AgeAdj!D$28,IF($C214="PF",('Proj 2018'!H214-AgeAdj!D$31)/AgeAdj!D$32,IF($C214="C",('Proj 2018'!H214-AgeAdj!D$35)/AgeAdj!D$36,"BAD")))))</f>
        <v>0.87873223627486208</v>
      </c>
      <c r="I214" s="10">
        <f>IF($C214="PG",('Proj 2018'!I214-AgeAdj!E$19)/AgeAdj!E$20,IF($C214="SG",('Proj 2018'!I214-AgeAdj!E$23)/AgeAdj!E$24,IF($C214="SF",('Proj 2018'!I214-AgeAdj!E$27)/AgeAdj!E$28,IF($C214="PF",('Proj 2018'!I214-AgeAdj!E$31)/AgeAdj!E$32,IF($C214="C",('Proj 2018'!I214-AgeAdj!E$35)/AgeAdj!E$36,"BAD")))))</f>
        <v>-0.93684514819453057</v>
      </c>
      <c r="J214" s="10">
        <f>IF($C214="PG",('Proj 2018'!J214-AgeAdj!F$19)/AgeAdj!F$20,IF($C214="SG",('Proj 2018'!J214-AgeAdj!F$23)/AgeAdj!F$24,IF($C214="SF",('Proj 2018'!J214-AgeAdj!F$27)/AgeAdj!F$28,IF($C214="PF",('Proj 2018'!J214-AgeAdj!F$31)/AgeAdj!F$32,IF($C214="C",('Proj 2018'!J214-AgeAdj!F$35)/AgeAdj!F$36,"BAD")))))</f>
        <v>-0.36602677010733964</v>
      </c>
      <c r="K214" s="10">
        <f>IF($C214="PG",('Proj 2018'!K214-AgeAdj!G$19)/AgeAdj!G$20,IF($C214="SG",('Proj 2018'!K214-AgeAdj!G$23)/AgeAdj!G$24,IF($C214="SF",('Proj 2018'!K214-AgeAdj!G$27)/AgeAdj!G$28,IF($C214="PF",('Proj 2018'!K214-AgeAdj!G$31)/AgeAdj!G$32,IF($C214="C",('Proj 2018'!K214-AgeAdj!G$35)/AgeAdj!G$36,"BAD")))))</f>
        <v>-0.38403250477829209</v>
      </c>
      <c r="L214" s="17">
        <f>IF($C214="PG",('Proj 2018'!L214-AgeAdj!H$19)/AgeAdj!H$20,IF($C214="SG",('Proj 2018'!L214-AgeAdj!H$23)/AgeAdj!H$24,IF($C214="SF",('Proj 2018'!L214-AgeAdj!H$27)/AgeAdj!H$28,IF($C214="PF",('Proj 2018'!L214-AgeAdj!H$31)/AgeAdj!H$32,IF($C214="C",('Proj 2018'!L214-AgeAdj!H$35)/AgeAdj!H$36,"BAD")))))</f>
        <v>0.17538518131941652</v>
      </c>
      <c r="M214" s="10">
        <f>IF($C214="PG",('Proj 2018'!M214-AgeAdj!I$19)/AgeAdj!I$20,IF($C214="SG",('Proj 2018'!M214-AgeAdj!I$23)/AgeAdj!I$24,IF($C214="SF",('Proj 2018'!M214-AgeAdj!I$27)/AgeAdj!I$28,IF($C214="PF",('Proj 2018'!M214-AgeAdj!I$31)/AgeAdj!I$32,IF($C214="C",('Proj 2018'!M214-AgeAdj!I$35)/AgeAdj!I$36,"BAD")))))</f>
        <v>-1.1517853350058953</v>
      </c>
      <c r="N214" s="10">
        <f>IF($C214="PG",('Proj 2018'!N214-AgeAdj!J$19)/AgeAdj!J$20,IF($C214="SG",('Proj 2018'!N214-AgeAdj!J$23)/AgeAdj!J$24,IF($C214="SF",('Proj 2018'!N214-AgeAdj!J$27)/AgeAdj!J$28,IF($C214="PF",('Proj 2018'!N214-AgeAdj!J$31)/AgeAdj!J$32,IF($C214="C",('Proj 2018'!N214-AgeAdj!J$35)/AgeAdj!J$36,"BAD")))))</f>
        <v>-1.0307156133093789</v>
      </c>
      <c r="O214" s="10">
        <f>IF($C214="PG",('Proj 2018'!O214-AgeAdj!K$19)/AgeAdj!K$20,IF($C214="SG",('Proj 2018'!O214-AgeAdj!K$23)/AgeAdj!K$24,IF($C214="SF",('Proj 2018'!O214-AgeAdj!K$27)/AgeAdj!K$28,IF($C214="PF",('Proj 2018'!O214-AgeAdj!K$31)/AgeAdj!K$32,IF($C214="C",('Proj 2018'!O214-AgeAdj!K$35)/AgeAdj!K$36,"BAD")))))</f>
        <v>-1.4248316928321425</v>
      </c>
      <c r="P214" s="10">
        <f>IF($C214="PG",('Proj 2018'!P214-AgeAdj!L$19)/AgeAdj!L$20,IF($C214="SG",('Proj 2018'!P214-AgeAdj!L$23)/AgeAdj!L$24,IF($C214="SF",('Proj 2018'!P214-AgeAdj!L$27)/AgeAdj!L$28,IF($C214="PF",('Proj 2018'!P214-AgeAdj!L$31)/AgeAdj!L$32,IF($C214="C",('Proj 2018'!P214-AgeAdj!L$35)/AgeAdj!L$36,"BAD")))))</f>
        <v>-1.1086567481533536</v>
      </c>
      <c r="Q214" s="10">
        <f>-IF($C214="PG",('Proj 2018'!Q214-AgeAdj!M$19)/AgeAdj!M$20,IF($C214="SG",('Proj 2018'!Q214-AgeAdj!M$23)/AgeAdj!M$24,IF($C214="SF",('Proj 2018'!Q214-AgeAdj!M$27)/AgeAdj!M$28,IF($C214="PF",('Proj 2018'!Q214-AgeAdj!M$31)/AgeAdj!M$32,IF($C214="C",('Proj 2018'!Q214-AgeAdj!M$35)/AgeAdj!M$36,"BAD")))))</f>
        <v>0.90448369218064306</v>
      </c>
      <c r="R214" s="10">
        <f>IF($C214="PG",('Proj 2018'!R214-AgeAdj!N$19)/AgeAdj!N$20,IF($C214="SG",('Proj 2018'!R214-AgeAdj!N$23)/AgeAdj!N$24,IF($C214="SF",('Proj 2018'!R214-AgeAdj!N$27)/AgeAdj!N$28,IF($C214="PF",('Proj 2018'!R214-AgeAdj!N$31)/AgeAdj!N$32,IF($C214="C",('Proj 2018'!R214-AgeAdj!N$35)/AgeAdj!N$36,"BAD")))))</f>
        <v>-0.62199303805772643</v>
      </c>
      <c r="S214" s="10">
        <f t="shared" si="9"/>
        <v>-5.4075283063182065</v>
      </c>
      <c r="U214" s="10">
        <f>3*'Proj 2018'!$K214/(819)</f>
        <v>0.40842490842490842</v>
      </c>
      <c r="V214" s="10">
        <f t="shared" si="10"/>
        <v>7.1631676619468648E-2</v>
      </c>
      <c r="W214" s="10">
        <f>(2*'Proj 36 2018'!G214)/24.9</f>
        <v>1.1405622489959839</v>
      </c>
      <c r="X214" s="10">
        <f t="shared" si="11"/>
        <v>1.0022488156709271</v>
      </c>
    </row>
    <row r="215" spans="1:24" x14ac:dyDescent="0.25">
      <c r="A215" s="14" t="s">
        <v>694</v>
      </c>
      <c r="B215" s="14" t="s">
        <v>351</v>
      </c>
      <c r="C215" s="14" t="s">
        <v>31</v>
      </c>
      <c r="D215" s="3">
        <f>VLOOKUP(B215, Table1[[Player]:['#NAME?]], 3, FALSE)+1</f>
        <v>20</v>
      </c>
      <c r="F215" s="10">
        <f>IF($C215="PG",('Proj 2018'!F215-AgeAdj!B$19)/AgeAdj!B$20,IF($C215="SG",('Proj 2018'!F215-AgeAdj!B$23)/AgeAdj!B$24,IF($C215="SF",('Proj 2018'!F215-AgeAdj!B$27)/AgeAdj!B$28,IF($C215="PF",('Proj 2018'!F215-AgeAdj!B$31)/AgeAdj!B$32,IF($C215="C",('Proj 2018'!F215-AgeAdj!B$35)/AgeAdj!B$36,"BAD")))))</f>
        <v>0.18002506069519311</v>
      </c>
      <c r="G215" s="10">
        <f>IF($C215="PG",('Proj 2018'!G215-AgeAdj!C$19)/AgeAdj!C$20,IF($C215="SG",('Proj 2018'!G215-AgeAdj!C$23)/AgeAdj!C$24,IF($C215="SF",('Proj 2018'!G215-AgeAdj!C$27)/AgeAdj!C$28,IF($C215="PF",('Proj 2018'!G215-AgeAdj!C$31)/AgeAdj!C$32,IF($C215="C",('Proj 2018'!G215-AgeAdj!C$35)/AgeAdj!C$36,"BAD")))))</f>
        <v>0.35752855522558347</v>
      </c>
      <c r="H215" s="10">
        <f>IF($C215="PG",('Proj 2018'!H215-AgeAdj!D$19)/AgeAdj!D$20,IF($C215="SG",('Proj 2018'!H215-AgeAdj!D$23)/AgeAdj!D$24,IF($C215="SF",('Proj 2018'!H215-AgeAdj!D$27)/AgeAdj!D$28,IF($C215="PF",('Proj 2018'!H215-AgeAdj!D$31)/AgeAdj!D$32,IF($C215="C",('Proj 2018'!H215-AgeAdj!D$35)/AgeAdj!D$36,"BAD")))))</f>
        <v>-0.74136652082800458</v>
      </c>
      <c r="I215" s="10">
        <f>IF($C215="PG",('Proj 2018'!I215-AgeAdj!E$19)/AgeAdj!E$20,IF($C215="SG",('Proj 2018'!I215-AgeAdj!E$23)/AgeAdj!E$24,IF($C215="SF",('Proj 2018'!I215-AgeAdj!E$27)/AgeAdj!E$28,IF($C215="PF",('Proj 2018'!I215-AgeAdj!E$31)/AgeAdj!E$32,IF($C215="C",('Proj 2018'!I215-AgeAdj!E$35)/AgeAdj!E$36,"BAD")))))</f>
        <v>0.29749987315754206</v>
      </c>
      <c r="J215" s="10">
        <f>IF($C215="PG",('Proj 2018'!J215-AgeAdj!F$19)/AgeAdj!F$20,IF($C215="SG",('Proj 2018'!J215-AgeAdj!F$23)/AgeAdj!F$24,IF($C215="SF",('Proj 2018'!J215-AgeAdj!F$27)/AgeAdj!F$28,IF($C215="PF",('Proj 2018'!J215-AgeAdj!F$31)/AgeAdj!F$32,IF($C215="C",('Proj 2018'!J215-AgeAdj!F$35)/AgeAdj!F$36,"BAD")))))</f>
        <v>4.0128261741625183E-3</v>
      </c>
      <c r="K215" s="10">
        <f>IF($C215="PG",('Proj 2018'!K215-AgeAdj!G$19)/AgeAdj!G$20,IF($C215="SG",('Proj 2018'!K215-AgeAdj!G$23)/AgeAdj!G$24,IF($C215="SF",('Proj 2018'!K215-AgeAdj!G$27)/AgeAdj!G$28,IF($C215="PF",('Proj 2018'!K215-AgeAdj!G$31)/AgeAdj!G$32,IF($C215="C",('Proj 2018'!K215-AgeAdj!G$35)/AgeAdj!G$36,"BAD")))))</f>
        <v>-0.13726120488906415</v>
      </c>
      <c r="L215" s="17">
        <f>IF($C215="PG",('Proj 2018'!L215-AgeAdj!H$19)/AgeAdj!H$20,IF($C215="SG",('Proj 2018'!L215-AgeAdj!H$23)/AgeAdj!H$24,IF($C215="SF",('Proj 2018'!L215-AgeAdj!H$27)/AgeAdj!H$28,IF($C215="PF",('Proj 2018'!L215-AgeAdj!H$31)/AgeAdj!H$32,IF($C215="C",('Proj 2018'!L215-AgeAdj!H$35)/AgeAdj!H$36,"BAD")))))</f>
        <v>1.1781716030879348</v>
      </c>
      <c r="M215" s="10">
        <f>IF($C215="PG",('Proj 2018'!M215-AgeAdj!I$19)/AgeAdj!I$20,IF($C215="SG",('Proj 2018'!M215-AgeAdj!I$23)/AgeAdj!I$24,IF($C215="SF",('Proj 2018'!M215-AgeAdj!I$27)/AgeAdj!I$28,IF($C215="PF",('Proj 2018'!M215-AgeAdj!I$31)/AgeAdj!I$32,IF($C215="C",('Proj 2018'!M215-AgeAdj!I$35)/AgeAdj!I$36,"BAD")))))</f>
        <v>0.26556670073231964</v>
      </c>
      <c r="N215" s="10">
        <f>IF($C215="PG",('Proj 2018'!N215-AgeAdj!J$19)/AgeAdj!J$20,IF($C215="SG",('Proj 2018'!N215-AgeAdj!J$23)/AgeAdj!J$24,IF($C215="SF",('Proj 2018'!N215-AgeAdj!J$27)/AgeAdj!J$28,IF($C215="PF",('Proj 2018'!N215-AgeAdj!J$31)/AgeAdj!J$32,IF($C215="C",('Proj 2018'!N215-AgeAdj!J$35)/AgeAdj!J$36,"BAD")))))</f>
        <v>0.37948562879014125</v>
      </c>
      <c r="O215" s="10">
        <f>IF($C215="PG",('Proj 2018'!O215-AgeAdj!K$19)/AgeAdj!K$20,IF($C215="SG",('Proj 2018'!O215-AgeAdj!K$23)/AgeAdj!K$24,IF($C215="SF",('Proj 2018'!O215-AgeAdj!K$27)/AgeAdj!K$28,IF($C215="PF",('Proj 2018'!O215-AgeAdj!K$31)/AgeAdj!K$32,IF($C215="C",('Proj 2018'!O215-AgeAdj!K$35)/AgeAdj!K$36,"BAD")))))</f>
        <v>-0.14787920129682108</v>
      </c>
      <c r="P215" s="10">
        <f>IF($C215="PG",('Proj 2018'!P215-AgeAdj!L$19)/AgeAdj!L$20,IF($C215="SG",('Proj 2018'!P215-AgeAdj!L$23)/AgeAdj!L$24,IF($C215="SF",('Proj 2018'!P215-AgeAdj!L$27)/AgeAdj!L$28,IF($C215="PF",('Proj 2018'!P215-AgeAdj!L$31)/AgeAdj!L$32,IF($C215="C",('Proj 2018'!P215-AgeAdj!L$35)/AgeAdj!L$36,"BAD")))))</f>
        <v>0.67583250359434244</v>
      </c>
      <c r="Q215" s="10">
        <f>-IF($C215="PG",('Proj 2018'!Q215-AgeAdj!M$19)/AgeAdj!M$20,IF($C215="SG",('Proj 2018'!Q215-AgeAdj!M$23)/AgeAdj!M$24,IF($C215="SF",('Proj 2018'!Q215-AgeAdj!M$27)/AgeAdj!M$28,IF($C215="PF",('Proj 2018'!Q215-AgeAdj!M$31)/AgeAdj!M$32,IF($C215="C",('Proj 2018'!Q215-AgeAdj!M$35)/AgeAdj!M$36,"BAD")))))</f>
        <v>-0.67951673015025826</v>
      </c>
      <c r="R215" s="10">
        <f>IF($C215="PG",('Proj 2018'!R215-AgeAdj!N$19)/AgeAdj!N$20,IF($C215="SG",('Proj 2018'!R215-AgeAdj!N$23)/AgeAdj!N$24,IF($C215="SF",('Proj 2018'!R215-AgeAdj!N$27)/AgeAdj!N$28,IF($C215="PF",('Proj 2018'!R215-AgeAdj!N$31)/AgeAdj!N$32,IF($C215="C",('Proj 2018'!R215-AgeAdj!N$35)/AgeAdj!N$36,"BAD")))))</f>
        <v>0.18006627339580639</v>
      </c>
      <c r="S215" s="10">
        <f t="shared" si="9"/>
        <v>1.2995912645212973</v>
      </c>
      <c r="U215" s="10">
        <f>3*'Proj 2018'!$K215/(819)</f>
        <v>0.45714285714285718</v>
      </c>
      <c r="V215" s="10">
        <f t="shared" si="10"/>
        <v>0.53859273284019882</v>
      </c>
      <c r="W215" s="10">
        <f>(2*'Proj 36 2018'!G215)/24.9</f>
        <v>1.1967871485943775</v>
      </c>
      <c r="X215" s="10">
        <f t="shared" si="11"/>
        <v>-0.88725792452508179</v>
      </c>
    </row>
    <row r="216" spans="1:24" x14ac:dyDescent="0.25">
      <c r="A216" s="13" t="s">
        <v>598</v>
      </c>
      <c r="B216" s="13" t="s">
        <v>352</v>
      </c>
      <c r="C216" s="13" t="s">
        <v>38</v>
      </c>
      <c r="D216" s="3">
        <f>VLOOKUP(B216, Table1[[Player]:['#NAME?]], 3, FALSE)+1</f>
        <v>26</v>
      </c>
      <c r="F216" s="10">
        <f>IF($C216="PG",('Proj 2018'!F216-AgeAdj!B$19)/AgeAdj!B$20,IF($C216="SG",('Proj 2018'!F216-AgeAdj!B$23)/AgeAdj!B$24,IF($C216="SF",('Proj 2018'!F216-AgeAdj!B$27)/AgeAdj!B$28,IF($C216="PF",('Proj 2018'!F216-AgeAdj!B$31)/AgeAdj!B$32,IF($C216="C",('Proj 2018'!F216-AgeAdj!B$35)/AgeAdj!B$36,"BAD")))))</f>
        <v>-0.50679702247765779</v>
      </c>
      <c r="G216" s="10">
        <f>IF($C216="PG",('Proj 2018'!G216-AgeAdj!C$19)/AgeAdj!C$20,IF($C216="SG",('Proj 2018'!G216-AgeAdj!C$23)/AgeAdj!C$24,IF($C216="SF",('Proj 2018'!G216-AgeAdj!C$27)/AgeAdj!C$28,IF($C216="PF",('Proj 2018'!G216-AgeAdj!C$31)/AgeAdj!C$32,IF($C216="C",('Proj 2018'!G216-AgeAdj!C$35)/AgeAdj!C$36,"BAD")))))</f>
        <v>-0.41519713171346406</v>
      </c>
      <c r="H216" s="10">
        <f>IF($C216="PG",('Proj 2018'!H216-AgeAdj!D$19)/AgeAdj!D$20,IF($C216="SG",('Proj 2018'!H216-AgeAdj!D$23)/AgeAdj!D$24,IF($C216="SF",('Proj 2018'!H216-AgeAdj!D$27)/AgeAdj!D$28,IF($C216="PF",('Proj 2018'!H216-AgeAdj!D$31)/AgeAdj!D$32,IF($C216="C",('Proj 2018'!H216-AgeAdj!D$35)/AgeAdj!D$36,"BAD")))))</f>
        <v>-0.58501346990449776</v>
      </c>
      <c r="I216" s="10">
        <f>IF($C216="PG",('Proj 2018'!I216-AgeAdj!E$19)/AgeAdj!E$20,IF($C216="SG",('Proj 2018'!I216-AgeAdj!E$23)/AgeAdj!E$24,IF($C216="SF",('Proj 2018'!I216-AgeAdj!E$27)/AgeAdj!E$28,IF($C216="PF",('Proj 2018'!I216-AgeAdj!E$31)/AgeAdj!E$32,IF($C216="C",('Proj 2018'!I216-AgeAdj!E$35)/AgeAdj!E$36,"BAD")))))</f>
        <v>0.81502073187802171</v>
      </c>
      <c r="J216" s="10">
        <f>IF($C216="PG",('Proj 2018'!J216-AgeAdj!F$19)/AgeAdj!F$20,IF($C216="SG",('Proj 2018'!J216-AgeAdj!F$23)/AgeAdj!F$24,IF($C216="SF",('Proj 2018'!J216-AgeAdj!F$27)/AgeAdj!F$28,IF($C216="PF",('Proj 2018'!J216-AgeAdj!F$31)/AgeAdj!F$32,IF($C216="C",('Proj 2018'!J216-AgeAdj!F$35)/AgeAdj!F$36,"BAD")))))</f>
        <v>-0.6708646970635157</v>
      </c>
      <c r="K216" s="10">
        <f>IF($C216="PG",('Proj 2018'!K216-AgeAdj!G$19)/AgeAdj!G$20,IF($C216="SG",('Proj 2018'!K216-AgeAdj!G$23)/AgeAdj!G$24,IF($C216="SF",('Proj 2018'!K216-AgeAdj!G$27)/AgeAdj!G$28,IF($C216="PF",('Proj 2018'!K216-AgeAdj!G$31)/AgeAdj!G$32,IF($C216="C",('Proj 2018'!K216-AgeAdj!G$35)/AgeAdj!G$36,"BAD")))))</f>
        <v>-0.76223306972687865</v>
      </c>
      <c r="L216" s="17">
        <f>IF($C216="PG",('Proj 2018'!L216-AgeAdj!H$19)/AgeAdj!H$20,IF($C216="SG",('Proj 2018'!L216-AgeAdj!H$23)/AgeAdj!H$24,IF($C216="SF",('Proj 2018'!L216-AgeAdj!H$27)/AgeAdj!H$28,IF($C216="PF",('Proj 2018'!L216-AgeAdj!H$31)/AgeAdj!H$32,IF($C216="C",('Proj 2018'!L216-AgeAdj!H$35)/AgeAdj!H$36,"BAD")))))</f>
        <v>0.7476916988938016</v>
      </c>
      <c r="M216" s="10">
        <f>IF($C216="PG",('Proj 2018'!M216-AgeAdj!I$19)/AgeAdj!I$20,IF($C216="SG",('Proj 2018'!M216-AgeAdj!I$23)/AgeAdj!I$24,IF($C216="SF",('Proj 2018'!M216-AgeAdj!I$27)/AgeAdj!I$28,IF($C216="PF",('Proj 2018'!M216-AgeAdj!I$31)/AgeAdj!I$32,IF($C216="C",('Proj 2018'!M216-AgeAdj!I$35)/AgeAdj!I$36,"BAD")))))</f>
        <v>-0.70705242800019097</v>
      </c>
      <c r="N216" s="10">
        <f>IF($C216="PG",('Proj 2018'!N216-AgeAdj!J$19)/AgeAdj!J$20,IF($C216="SG",('Proj 2018'!N216-AgeAdj!J$23)/AgeAdj!J$24,IF($C216="SF",('Proj 2018'!N216-AgeAdj!J$27)/AgeAdj!J$28,IF($C216="PF",('Proj 2018'!N216-AgeAdj!J$31)/AgeAdj!J$32,IF($C216="C",('Proj 2018'!N216-AgeAdj!J$35)/AgeAdj!J$36,"BAD")))))</f>
        <v>0.14773871678647932</v>
      </c>
      <c r="O216" s="10">
        <f>IF($C216="PG",('Proj 2018'!O216-AgeAdj!K$19)/AgeAdj!K$20,IF($C216="SG",('Proj 2018'!O216-AgeAdj!K$23)/AgeAdj!K$24,IF($C216="SF",('Proj 2018'!O216-AgeAdj!K$27)/AgeAdj!K$28,IF($C216="PF",('Proj 2018'!O216-AgeAdj!K$31)/AgeAdj!K$32,IF($C216="C",('Proj 2018'!O216-AgeAdj!K$35)/AgeAdj!K$36,"BAD")))))</f>
        <v>-0.27346195280202051</v>
      </c>
      <c r="P216" s="10">
        <f>IF($C216="PG",('Proj 2018'!P216-AgeAdj!L$19)/AgeAdj!L$20,IF($C216="SG",('Proj 2018'!P216-AgeAdj!L$23)/AgeAdj!L$24,IF($C216="SF",('Proj 2018'!P216-AgeAdj!L$27)/AgeAdj!L$28,IF($C216="PF",('Proj 2018'!P216-AgeAdj!L$31)/AgeAdj!L$32,IF($C216="C",('Proj 2018'!P216-AgeAdj!L$35)/AgeAdj!L$36,"BAD")))))</f>
        <v>-0.44825496399385212</v>
      </c>
      <c r="Q216" s="10">
        <f>-IF($C216="PG",('Proj 2018'!Q216-AgeAdj!M$19)/AgeAdj!M$20,IF($C216="SG",('Proj 2018'!Q216-AgeAdj!M$23)/AgeAdj!M$24,IF($C216="SF",('Proj 2018'!Q216-AgeAdj!M$27)/AgeAdj!M$28,IF($C216="PF",('Proj 2018'!Q216-AgeAdj!M$31)/AgeAdj!M$32,IF($C216="C",('Proj 2018'!Q216-AgeAdj!M$35)/AgeAdj!M$36,"BAD")))))</f>
        <v>0.48417661432836628</v>
      </c>
      <c r="R216" s="10">
        <f>IF($C216="PG",('Proj 2018'!R216-AgeAdj!N$19)/AgeAdj!N$20,IF($C216="SG",('Proj 2018'!R216-AgeAdj!N$23)/AgeAdj!N$24,IF($C216="SF",('Proj 2018'!R216-AgeAdj!N$27)/AgeAdj!N$28,IF($C216="PF",('Proj 2018'!R216-AgeAdj!N$31)/AgeAdj!N$32,IF($C216="C",('Proj 2018'!R216-AgeAdj!N$35)/AgeAdj!N$36,"BAD")))))</f>
        <v>-0.45326536970227199</v>
      </c>
      <c r="S216" s="10">
        <f t="shared" si="9"/>
        <v>-0.94247463773098761</v>
      </c>
      <c r="U216" s="10">
        <f>3*'Proj 2018'!$K216/(819)</f>
        <v>0.27142857142857141</v>
      </c>
      <c r="V216" s="10">
        <f t="shared" si="10"/>
        <v>0.20294488969974614</v>
      </c>
      <c r="W216" s="10">
        <f>(2*'Proj 36 2018'!G216)/24.9</f>
        <v>0.78714859437751017</v>
      </c>
      <c r="X216" s="10">
        <f t="shared" si="11"/>
        <v>-0.46049253052723527</v>
      </c>
    </row>
    <row r="217" spans="1:24" x14ac:dyDescent="0.25">
      <c r="A217" s="14" t="s">
        <v>782</v>
      </c>
      <c r="B217" s="14" t="s">
        <v>353</v>
      </c>
      <c r="C217" s="14" t="s">
        <v>27</v>
      </c>
      <c r="D217" s="3">
        <f>VLOOKUP(B217, Table1[[Player]:['#NAME?]], 3, FALSE)+1</f>
        <v>25</v>
      </c>
      <c r="F217" s="10">
        <f>IF($C217="PG",('Proj 2018'!F217-AgeAdj!B$19)/AgeAdj!B$20,IF($C217="SG",('Proj 2018'!F217-AgeAdj!B$23)/AgeAdj!B$24,IF($C217="SF",('Proj 2018'!F217-AgeAdj!B$27)/AgeAdj!B$28,IF($C217="PF",('Proj 2018'!F217-AgeAdj!B$31)/AgeAdj!B$32,IF($C217="C",('Proj 2018'!F217-AgeAdj!B$35)/AgeAdj!B$36,"BAD")))))</f>
        <v>-0.40051151342548991</v>
      </c>
      <c r="G217" s="10">
        <f>IF($C217="PG",('Proj 2018'!G217-AgeAdj!C$19)/AgeAdj!C$20,IF($C217="SG",('Proj 2018'!G217-AgeAdj!C$23)/AgeAdj!C$24,IF($C217="SF",('Proj 2018'!G217-AgeAdj!C$27)/AgeAdj!C$28,IF($C217="PF",('Proj 2018'!G217-AgeAdj!C$31)/AgeAdj!C$32,IF($C217="C",('Proj 2018'!G217-AgeAdj!C$35)/AgeAdj!C$36,"BAD")))))</f>
        <v>-0.5632725532245324</v>
      </c>
      <c r="H217" s="10">
        <f>IF($C217="PG",('Proj 2018'!H217-AgeAdj!D$19)/AgeAdj!D$20,IF($C217="SG",('Proj 2018'!H217-AgeAdj!D$23)/AgeAdj!D$24,IF($C217="SF",('Proj 2018'!H217-AgeAdj!D$27)/AgeAdj!D$28,IF($C217="PF",('Proj 2018'!H217-AgeAdj!D$31)/AgeAdj!D$32,IF($C217="C",('Proj 2018'!H217-AgeAdj!D$35)/AgeAdj!D$36,"BAD")))))</f>
        <v>1.2865287786553199</v>
      </c>
      <c r="I217" s="10">
        <f>IF($C217="PG",('Proj 2018'!I217-AgeAdj!E$19)/AgeAdj!E$20,IF($C217="SG",('Proj 2018'!I217-AgeAdj!E$23)/AgeAdj!E$24,IF($C217="SF",('Proj 2018'!I217-AgeAdj!E$27)/AgeAdj!E$28,IF($C217="PF",('Proj 2018'!I217-AgeAdj!E$31)/AgeAdj!E$32,IF($C217="C",('Proj 2018'!I217-AgeAdj!E$35)/AgeAdj!E$36,"BAD")))))</f>
        <v>-1.0168462691408622</v>
      </c>
      <c r="J217" s="10">
        <f>IF($C217="PG",('Proj 2018'!J217-AgeAdj!F$19)/AgeAdj!F$20,IF($C217="SG",('Proj 2018'!J217-AgeAdj!F$23)/AgeAdj!F$24,IF($C217="SF",('Proj 2018'!J217-AgeAdj!F$27)/AgeAdj!F$28,IF($C217="PF",('Proj 2018'!J217-AgeAdj!F$31)/AgeAdj!F$32,IF($C217="C",('Proj 2018'!J217-AgeAdj!F$35)/AgeAdj!F$36,"BAD")))))</f>
        <v>-0.50613886762583993</v>
      </c>
      <c r="K217" s="10">
        <f>IF($C217="PG",('Proj 2018'!K217-AgeAdj!G$19)/AgeAdj!G$20,IF($C217="SG",('Proj 2018'!K217-AgeAdj!G$23)/AgeAdj!G$24,IF($C217="SF",('Proj 2018'!K217-AgeAdj!G$27)/AgeAdj!G$28,IF($C217="PF",('Proj 2018'!K217-AgeAdj!G$31)/AgeAdj!G$32,IF($C217="C",('Proj 2018'!K217-AgeAdj!G$35)/AgeAdj!G$36,"BAD")))))</f>
        <v>-0.52737165047221224</v>
      </c>
      <c r="L217" s="17">
        <f>IF($C217="PG",('Proj 2018'!L217-AgeAdj!H$19)/AgeAdj!H$20,IF($C217="SG",('Proj 2018'!L217-AgeAdj!H$23)/AgeAdj!H$24,IF($C217="SF",('Proj 2018'!L217-AgeAdj!H$27)/AgeAdj!H$28,IF($C217="PF",('Proj 2018'!L217-AgeAdj!H$31)/AgeAdj!H$32,IF($C217="C",('Proj 2018'!L217-AgeAdj!H$35)/AgeAdj!H$36,"BAD")))))</f>
        <v>-5.8585807262624051E-2</v>
      </c>
      <c r="M217" s="10">
        <f>IF($C217="PG",('Proj 2018'!M217-AgeAdj!I$19)/AgeAdj!I$20,IF($C217="SG",('Proj 2018'!M217-AgeAdj!I$23)/AgeAdj!I$24,IF($C217="SF",('Proj 2018'!M217-AgeAdj!I$27)/AgeAdj!I$28,IF($C217="PF",('Proj 2018'!M217-AgeAdj!I$31)/AgeAdj!I$32,IF($C217="C",('Proj 2018'!M217-AgeAdj!I$35)/AgeAdj!I$36,"BAD")))))</f>
        <v>0.17950556571591683</v>
      </c>
      <c r="N217" s="10">
        <f>IF($C217="PG",('Proj 2018'!N217-AgeAdj!J$19)/AgeAdj!J$20,IF($C217="SG",('Proj 2018'!N217-AgeAdj!J$23)/AgeAdj!J$24,IF($C217="SF",('Proj 2018'!N217-AgeAdj!J$27)/AgeAdj!J$28,IF($C217="PF",('Proj 2018'!N217-AgeAdj!J$31)/AgeAdj!J$32,IF($C217="C",('Proj 2018'!N217-AgeAdj!J$35)/AgeAdj!J$36,"BAD")))))</f>
        <v>6.8349931475124807E-3</v>
      </c>
      <c r="O217" s="10">
        <f>IF($C217="PG",('Proj 2018'!O217-AgeAdj!K$19)/AgeAdj!K$20,IF($C217="SG",('Proj 2018'!O217-AgeAdj!K$23)/AgeAdj!K$24,IF($C217="SF",('Proj 2018'!O217-AgeAdj!K$27)/AgeAdj!K$28,IF($C217="PF",('Proj 2018'!O217-AgeAdj!K$31)/AgeAdj!K$32,IF($C217="C",('Proj 2018'!O217-AgeAdj!K$35)/AgeAdj!K$36,"BAD")))))</f>
        <v>1.4577935753898672</v>
      </c>
      <c r="P217" s="10">
        <f>IF($C217="PG",('Proj 2018'!P217-AgeAdj!L$19)/AgeAdj!L$20,IF($C217="SG",('Proj 2018'!P217-AgeAdj!L$23)/AgeAdj!L$24,IF($C217="SF",('Proj 2018'!P217-AgeAdj!L$27)/AgeAdj!L$28,IF($C217="PF",('Proj 2018'!P217-AgeAdj!L$31)/AgeAdj!L$32,IF($C217="C",('Proj 2018'!P217-AgeAdj!L$35)/AgeAdj!L$36,"BAD")))))</f>
        <v>0.1479451425321153</v>
      </c>
      <c r="Q217" s="10">
        <f>-IF($C217="PG",('Proj 2018'!Q217-AgeAdj!M$19)/AgeAdj!M$20,IF($C217="SG",('Proj 2018'!Q217-AgeAdj!M$23)/AgeAdj!M$24,IF($C217="SF",('Proj 2018'!Q217-AgeAdj!M$27)/AgeAdj!M$28,IF($C217="PF",('Proj 2018'!Q217-AgeAdj!M$31)/AgeAdj!M$32,IF($C217="C",('Proj 2018'!Q217-AgeAdj!M$35)/AgeAdj!M$36,"BAD")))))</f>
        <v>0.42049681154390872</v>
      </c>
      <c r="R217" s="10">
        <f>IF($C217="PG",('Proj 2018'!R217-AgeAdj!N$19)/AgeAdj!N$20,IF($C217="SG",('Proj 2018'!R217-AgeAdj!N$23)/AgeAdj!N$24,IF($C217="SF",('Proj 2018'!R217-AgeAdj!N$27)/AgeAdj!N$28,IF($C217="PF",('Proj 2018'!R217-AgeAdj!N$31)/AgeAdj!N$32,IF($C217="C",('Proj 2018'!R217-AgeAdj!N$35)/AgeAdj!N$36,"BAD")))))</f>
        <v>-0.52244301132924642</v>
      </c>
      <c r="S217" s="10">
        <f t="shared" si="9"/>
        <v>0.74193619170718761</v>
      </c>
      <c r="U217" s="10">
        <f>3*'Proj 2018'!$K217/(819)</f>
        <v>0.30932030932030929</v>
      </c>
      <c r="V217" s="10">
        <f t="shared" si="10"/>
        <v>-1.8121780024254894E-2</v>
      </c>
      <c r="W217" s="10">
        <f>(2*'Proj 36 2018'!G217)/24.9</f>
        <v>0.72289156626506024</v>
      </c>
      <c r="X217" s="10">
        <f t="shared" si="11"/>
        <v>0.93002080384721919</v>
      </c>
    </row>
    <row r="218" spans="1:24" x14ac:dyDescent="0.25">
      <c r="A218" s="13" t="s">
        <v>946</v>
      </c>
      <c r="B218" s="13" t="s">
        <v>354</v>
      </c>
      <c r="C218" s="13" t="s">
        <v>73</v>
      </c>
      <c r="D218" s="3">
        <f>VLOOKUP(B218, Table1[[Player]:['#NAME?]], 3, FALSE)+1</f>
        <v>26</v>
      </c>
      <c r="F218" s="10">
        <f>IF($C218="PG",('Proj 2018'!F218-AgeAdj!B$19)/AgeAdj!B$20,IF($C218="SG",('Proj 2018'!F218-AgeAdj!B$23)/AgeAdj!B$24,IF($C218="SF",('Proj 2018'!F218-AgeAdj!B$27)/AgeAdj!B$28,IF($C218="PF",('Proj 2018'!F218-AgeAdj!B$31)/AgeAdj!B$32,IF($C218="C",('Proj 2018'!F218-AgeAdj!B$35)/AgeAdj!B$36,"BAD")))))</f>
        <v>-1.1762311942003414</v>
      </c>
      <c r="G218" s="10">
        <f>IF($C218="PG",('Proj 2018'!G218-AgeAdj!C$19)/AgeAdj!C$20,IF($C218="SG",('Proj 2018'!G218-AgeAdj!C$23)/AgeAdj!C$24,IF($C218="SF",('Proj 2018'!G218-AgeAdj!C$27)/AgeAdj!C$28,IF($C218="PF",('Proj 2018'!G218-AgeAdj!C$31)/AgeAdj!C$32,IF($C218="C",('Proj 2018'!G218-AgeAdj!C$35)/AgeAdj!C$36,"BAD")))))</f>
        <v>-1.1858864690966719</v>
      </c>
      <c r="H218" s="10">
        <f>IF($C218="PG",('Proj 2018'!H218-AgeAdj!D$19)/AgeAdj!D$20,IF($C218="SG",('Proj 2018'!H218-AgeAdj!D$23)/AgeAdj!D$24,IF($C218="SF",('Proj 2018'!H218-AgeAdj!D$27)/AgeAdj!D$28,IF($C218="PF",('Proj 2018'!H218-AgeAdj!D$31)/AgeAdj!D$32,IF($C218="C",('Proj 2018'!H218-AgeAdj!D$35)/AgeAdj!D$36,"BAD")))))</f>
        <v>-0.8066496441228358</v>
      </c>
      <c r="I218" s="10">
        <f>IF($C218="PG",('Proj 2018'!I218-AgeAdj!E$19)/AgeAdj!E$20,IF($C218="SG",('Proj 2018'!I218-AgeAdj!E$23)/AgeAdj!E$24,IF($C218="SF",('Proj 2018'!I218-AgeAdj!E$27)/AgeAdj!E$28,IF($C218="PF",('Proj 2018'!I218-AgeAdj!E$31)/AgeAdj!E$32,IF($C218="C",('Proj 2018'!I218-AgeAdj!E$35)/AgeAdj!E$36,"BAD")))))</f>
        <v>-0.66391632150458502</v>
      </c>
      <c r="J218" s="10">
        <f>IF($C218="PG",('Proj 2018'!J218-AgeAdj!F$19)/AgeAdj!F$20,IF($C218="SG",('Proj 2018'!J218-AgeAdj!F$23)/AgeAdj!F$24,IF($C218="SF",('Proj 2018'!J218-AgeAdj!F$27)/AgeAdj!F$28,IF($C218="PF",('Proj 2018'!J218-AgeAdj!F$31)/AgeAdj!F$32,IF($C218="C",('Proj 2018'!J218-AgeAdj!F$35)/AgeAdj!F$36,"BAD")))))</f>
        <v>-0.80762190564391512</v>
      </c>
      <c r="K218" s="10">
        <f>IF($C218="PG",('Proj 2018'!K218-AgeAdj!G$19)/AgeAdj!G$20,IF($C218="SG",('Proj 2018'!K218-AgeAdj!G$23)/AgeAdj!G$24,IF($C218="SF",('Proj 2018'!K218-AgeAdj!G$27)/AgeAdj!G$28,IF($C218="PF",('Proj 2018'!K218-AgeAdj!G$31)/AgeAdj!G$32,IF($C218="C",('Proj 2018'!K218-AgeAdj!G$35)/AgeAdj!G$36,"BAD")))))</f>
        <v>-0.82409813913983487</v>
      </c>
      <c r="L218" s="17">
        <f>IF($C218="PG",('Proj 2018'!L218-AgeAdj!H$19)/AgeAdj!H$20,IF($C218="SG",('Proj 2018'!L218-AgeAdj!H$23)/AgeAdj!H$24,IF($C218="SF",('Proj 2018'!L218-AgeAdj!H$27)/AgeAdj!H$28,IF($C218="PF",('Proj 2018'!L218-AgeAdj!H$31)/AgeAdj!H$32,IF($C218="C",('Proj 2018'!L218-AgeAdj!H$35)/AgeAdj!H$36,"BAD")))))</f>
        <v>-0.42536592350556635</v>
      </c>
      <c r="M218" s="10">
        <f>IF($C218="PG",('Proj 2018'!M218-AgeAdj!I$19)/AgeAdj!I$20,IF($C218="SG",('Proj 2018'!M218-AgeAdj!I$23)/AgeAdj!I$24,IF($C218="SF",('Proj 2018'!M218-AgeAdj!I$27)/AgeAdj!I$28,IF($C218="PF",('Proj 2018'!M218-AgeAdj!I$31)/AgeAdj!I$32,IF($C218="C",('Proj 2018'!M218-AgeAdj!I$35)/AgeAdj!I$36,"BAD")))))</f>
        <v>-1.076610246677514</v>
      </c>
      <c r="N218" s="10">
        <f>IF($C218="PG",('Proj 2018'!N218-AgeAdj!J$19)/AgeAdj!J$20,IF($C218="SG",('Proj 2018'!N218-AgeAdj!J$23)/AgeAdj!J$24,IF($C218="SF",('Proj 2018'!N218-AgeAdj!J$27)/AgeAdj!J$28,IF($C218="PF",('Proj 2018'!N218-AgeAdj!J$31)/AgeAdj!J$32,IF($C218="C",('Proj 2018'!N218-AgeAdj!J$35)/AgeAdj!J$36,"BAD")))))</f>
        <v>-1.2328487073014993</v>
      </c>
      <c r="O218" s="10">
        <f>IF($C218="PG",('Proj 2018'!O218-AgeAdj!K$19)/AgeAdj!K$20,IF($C218="SG",('Proj 2018'!O218-AgeAdj!K$23)/AgeAdj!K$24,IF($C218="SF",('Proj 2018'!O218-AgeAdj!K$27)/AgeAdj!K$28,IF($C218="PF",('Proj 2018'!O218-AgeAdj!K$31)/AgeAdj!K$32,IF($C218="C",('Proj 2018'!O218-AgeAdj!K$35)/AgeAdj!K$36,"BAD")))))</f>
        <v>-0.83215519067351207</v>
      </c>
      <c r="P218" s="10">
        <f>IF($C218="PG",('Proj 2018'!P218-AgeAdj!L$19)/AgeAdj!L$20,IF($C218="SG",('Proj 2018'!P218-AgeAdj!L$23)/AgeAdj!L$24,IF($C218="SF",('Proj 2018'!P218-AgeAdj!L$27)/AgeAdj!L$28,IF($C218="PF",('Proj 2018'!P218-AgeAdj!L$31)/AgeAdj!L$32,IF($C218="C",('Proj 2018'!P218-AgeAdj!L$35)/AgeAdj!L$36,"BAD")))))</f>
        <v>-1.0487577389450482</v>
      </c>
      <c r="Q218" s="10">
        <f>-IF($C218="PG",('Proj 2018'!Q218-AgeAdj!M$19)/AgeAdj!M$20,IF($C218="SG",('Proj 2018'!Q218-AgeAdj!M$23)/AgeAdj!M$24,IF($C218="SF",('Proj 2018'!Q218-AgeAdj!M$27)/AgeAdj!M$28,IF($C218="PF",('Proj 2018'!Q218-AgeAdj!M$31)/AgeAdj!M$32,IF($C218="C",('Proj 2018'!Q218-AgeAdj!M$35)/AgeAdj!M$36,"BAD")))))</f>
        <v>0.99322150247699115</v>
      </c>
      <c r="R218" s="10">
        <f>IF($C218="PG",('Proj 2018'!R218-AgeAdj!N$19)/AgeAdj!N$20,IF($C218="SG",('Proj 2018'!R218-AgeAdj!N$23)/AgeAdj!N$24,IF($C218="SF",('Proj 2018'!R218-AgeAdj!N$27)/AgeAdj!N$28,IF($C218="PF",('Proj 2018'!R218-AgeAdj!N$31)/AgeAdj!N$32,IF($C218="C",('Proj 2018'!R218-AgeAdj!N$35)/AgeAdj!N$36,"BAD")))))</f>
        <v>-1.0716036561865765</v>
      </c>
      <c r="S218" s="10">
        <f t="shared" si="9"/>
        <v>-6.5536704467441993</v>
      </c>
      <c r="U218" s="10">
        <f>3*'Proj 2018'!$K218/(819)</f>
        <v>0.21587301587301586</v>
      </c>
      <c r="V218" s="10">
        <f t="shared" si="10"/>
        <v>-9.1825024756757176E-2</v>
      </c>
      <c r="W218" s="10">
        <f>(2*'Proj 36 2018'!G218)/24.9</f>
        <v>1.036144578313253</v>
      </c>
      <c r="X218" s="10">
        <f t="shared" si="11"/>
        <v>-0.83580565535619133</v>
      </c>
    </row>
    <row r="219" spans="1:24" x14ac:dyDescent="0.25">
      <c r="A219" s="14" t="s">
        <v>696</v>
      </c>
      <c r="B219" s="14" t="s">
        <v>356</v>
      </c>
      <c r="C219" s="14" t="s">
        <v>73</v>
      </c>
      <c r="D219" s="3">
        <f>VLOOKUP(B219, Table1[[Player]:['#NAME?]], 3, FALSE)+1</f>
        <v>35</v>
      </c>
      <c r="F219" s="10">
        <f>IF($C219="PG",('Proj 2018'!F219-AgeAdj!B$19)/AgeAdj!B$20,IF($C219="SG",('Proj 2018'!F219-AgeAdj!B$23)/AgeAdj!B$24,IF($C219="SF",('Proj 2018'!F219-AgeAdj!B$27)/AgeAdj!B$28,IF($C219="PF",('Proj 2018'!F219-AgeAdj!B$31)/AgeAdj!B$32,IF($C219="C",('Proj 2018'!F219-AgeAdj!B$35)/AgeAdj!B$36,"BAD")))))</f>
        <v>-0.60546475497550933</v>
      </c>
      <c r="G219" s="10">
        <f>IF($C219="PG",('Proj 2018'!G219-AgeAdj!C$19)/AgeAdj!C$20,IF($C219="SG",('Proj 2018'!G219-AgeAdj!C$23)/AgeAdj!C$24,IF($C219="SF",('Proj 2018'!G219-AgeAdj!C$27)/AgeAdj!C$28,IF($C219="PF",('Proj 2018'!G219-AgeAdj!C$31)/AgeAdj!C$32,IF($C219="C",('Proj 2018'!G219-AgeAdj!C$35)/AgeAdj!C$36,"BAD")))))</f>
        <v>-0.65038313785851853</v>
      </c>
      <c r="H219" s="10">
        <f>IF($C219="PG",('Proj 2018'!H219-AgeAdj!D$19)/AgeAdj!D$20,IF($C219="SG",('Proj 2018'!H219-AgeAdj!D$23)/AgeAdj!D$24,IF($C219="SF",('Proj 2018'!H219-AgeAdj!D$27)/AgeAdj!D$28,IF($C219="PF",('Proj 2018'!H219-AgeAdj!D$31)/AgeAdj!D$32,IF($C219="C",('Proj 2018'!H219-AgeAdj!D$35)/AgeAdj!D$36,"BAD")))))</f>
        <v>0.35313529823986867</v>
      </c>
      <c r="I219" s="10">
        <f>IF($C219="PG",('Proj 2018'!I219-AgeAdj!E$19)/AgeAdj!E$20,IF($C219="SG",('Proj 2018'!I219-AgeAdj!E$23)/AgeAdj!E$24,IF($C219="SF",('Proj 2018'!I219-AgeAdj!E$27)/AgeAdj!E$28,IF($C219="PF",('Proj 2018'!I219-AgeAdj!E$31)/AgeAdj!E$32,IF($C219="C",('Proj 2018'!I219-AgeAdj!E$35)/AgeAdj!E$36,"BAD")))))</f>
        <v>-0.12817860590482616</v>
      </c>
      <c r="J219" s="10">
        <f>IF($C219="PG",('Proj 2018'!J219-AgeAdj!F$19)/AgeAdj!F$20,IF($C219="SG",('Proj 2018'!J219-AgeAdj!F$23)/AgeAdj!F$24,IF($C219="SF",('Proj 2018'!J219-AgeAdj!F$27)/AgeAdj!F$28,IF($C219="PF",('Proj 2018'!J219-AgeAdj!F$31)/AgeAdj!F$32,IF($C219="C",('Proj 2018'!J219-AgeAdj!F$35)/AgeAdj!F$36,"BAD")))))</f>
        <v>-0.89508056951541215</v>
      </c>
      <c r="K219" s="10">
        <f>IF($C219="PG",('Proj 2018'!K219-AgeAdj!G$19)/AgeAdj!G$20,IF($C219="SG",('Proj 2018'!K219-AgeAdj!G$23)/AgeAdj!G$24,IF($C219="SF",('Proj 2018'!K219-AgeAdj!G$27)/AgeAdj!G$28,IF($C219="PF",('Proj 2018'!K219-AgeAdj!G$31)/AgeAdj!G$32,IF($C219="C",('Proj 2018'!K219-AgeAdj!G$35)/AgeAdj!G$36,"BAD")))))</f>
        <v>-0.89723536651573488</v>
      </c>
      <c r="L219" s="17">
        <f>IF($C219="PG",('Proj 2018'!L219-AgeAdj!H$19)/AgeAdj!H$20,IF($C219="SG",('Proj 2018'!L219-AgeAdj!H$23)/AgeAdj!H$24,IF($C219="SF",('Proj 2018'!L219-AgeAdj!H$27)/AgeAdj!H$28,IF($C219="PF",('Proj 2018'!L219-AgeAdj!H$31)/AgeAdj!H$32,IF($C219="C",('Proj 2018'!L219-AgeAdj!H$35)/AgeAdj!H$36,"BAD")))))</f>
        <v>-1.3249728496986721</v>
      </c>
      <c r="M219" s="10">
        <f>IF($C219="PG",('Proj 2018'!M219-AgeAdj!I$19)/AgeAdj!I$20,IF($C219="SG",('Proj 2018'!M219-AgeAdj!I$23)/AgeAdj!I$24,IF($C219="SF",('Proj 2018'!M219-AgeAdj!I$27)/AgeAdj!I$28,IF($C219="PF",('Proj 2018'!M219-AgeAdj!I$31)/AgeAdj!I$32,IF($C219="C",('Proj 2018'!M219-AgeAdj!I$35)/AgeAdj!I$36,"BAD")))))</f>
        <v>-0.5770944212836161</v>
      </c>
      <c r="N219" s="10">
        <f>IF($C219="PG",('Proj 2018'!N219-AgeAdj!J$19)/AgeAdj!J$20,IF($C219="SG",('Proj 2018'!N219-AgeAdj!J$23)/AgeAdj!J$24,IF($C219="SF",('Proj 2018'!N219-AgeAdj!J$27)/AgeAdj!J$28,IF($C219="PF",('Proj 2018'!N219-AgeAdj!J$31)/AgeAdj!J$32,IF($C219="C",('Proj 2018'!N219-AgeAdj!J$35)/AgeAdj!J$36,"BAD")))))</f>
        <v>-0.20543142056997166</v>
      </c>
      <c r="O219" s="10">
        <f>IF($C219="PG",('Proj 2018'!O219-AgeAdj!K$19)/AgeAdj!K$20,IF($C219="SG",('Proj 2018'!O219-AgeAdj!K$23)/AgeAdj!K$24,IF($C219="SF",('Proj 2018'!O219-AgeAdj!K$27)/AgeAdj!K$28,IF($C219="PF",('Proj 2018'!O219-AgeAdj!K$31)/AgeAdj!K$32,IF($C219="C",('Proj 2018'!O219-AgeAdj!K$35)/AgeAdj!K$36,"BAD")))))</f>
        <v>-0.78088276831204695</v>
      </c>
      <c r="P219" s="10">
        <f>IF($C219="PG",('Proj 2018'!P219-AgeAdj!L$19)/AgeAdj!L$20,IF($C219="SG",('Proj 2018'!P219-AgeAdj!L$23)/AgeAdj!L$24,IF($C219="SF",('Proj 2018'!P219-AgeAdj!L$27)/AgeAdj!L$28,IF($C219="PF",('Proj 2018'!P219-AgeAdj!L$31)/AgeAdj!L$32,IF($C219="C",('Proj 2018'!P219-AgeAdj!L$35)/AgeAdj!L$36,"BAD")))))</f>
        <v>-0.86348902893767454</v>
      </c>
      <c r="Q219" s="10">
        <f>-IF($C219="PG",('Proj 2018'!Q219-AgeAdj!M$19)/AgeAdj!M$20,IF($C219="SG",('Proj 2018'!Q219-AgeAdj!M$23)/AgeAdj!M$24,IF($C219="SF",('Proj 2018'!Q219-AgeAdj!M$27)/AgeAdj!M$28,IF($C219="PF",('Proj 2018'!Q219-AgeAdj!M$31)/AgeAdj!M$32,IF($C219="C",('Proj 2018'!Q219-AgeAdj!M$35)/AgeAdj!M$36,"BAD")))))</f>
        <v>0.46294335036935624</v>
      </c>
      <c r="R219" s="10">
        <f>IF($C219="PG",('Proj 2018'!R219-AgeAdj!N$19)/AgeAdj!N$20,IF($C219="SG",('Proj 2018'!R219-AgeAdj!N$23)/AgeAdj!N$24,IF($C219="SF",('Proj 2018'!R219-AgeAdj!N$27)/AgeAdj!N$28,IF($C219="PF",('Proj 2018'!R219-AgeAdj!N$31)/AgeAdj!N$32,IF($C219="C",('Proj 2018'!R219-AgeAdj!N$35)/AgeAdj!N$36,"BAD")))))</f>
        <v>-0.65452543237686667</v>
      </c>
      <c r="S219" s="10">
        <f t="shared" si="9"/>
        <v>-4.0063863549321743</v>
      </c>
      <c r="U219" s="10">
        <f>3*'Proj 2018'!$K219/(819)</f>
        <v>0.16788766788766793</v>
      </c>
      <c r="V219" s="10">
        <f t="shared" si="10"/>
        <v>-0.22244660175038763</v>
      </c>
      <c r="W219" s="10">
        <f>(2*'Proj 36 2018'!G219)/24.9</f>
        <v>0.85140562248995988</v>
      </c>
      <c r="X219" s="10">
        <f t="shared" si="11"/>
        <v>0.30066137842109303</v>
      </c>
    </row>
    <row r="220" spans="1:24" x14ac:dyDescent="0.25">
      <c r="A220" s="13" t="s">
        <v>873</v>
      </c>
      <c r="B220" s="13" t="s">
        <v>359</v>
      </c>
      <c r="C220" s="13" t="s">
        <v>38</v>
      </c>
      <c r="D220" s="3">
        <f>VLOOKUP(B220, Table1[[Player]:['#NAME?]], 3, FALSE)+1</f>
        <v>32</v>
      </c>
      <c r="F220" s="10">
        <f>IF($C220="PG",('Proj 2018'!F220-AgeAdj!B$19)/AgeAdj!B$20,IF($C220="SG",('Proj 2018'!F220-AgeAdj!B$23)/AgeAdj!B$24,IF($C220="SF",('Proj 2018'!F220-AgeAdj!B$27)/AgeAdj!B$28,IF($C220="PF",('Proj 2018'!F220-AgeAdj!B$31)/AgeAdj!B$32,IF($C220="C",('Proj 2018'!F220-AgeAdj!B$35)/AgeAdj!B$36,"BAD")))))</f>
        <v>-1.4012497462827609</v>
      </c>
      <c r="G220" s="10">
        <f>IF($C220="PG",('Proj 2018'!G220-AgeAdj!C$19)/AgeAdj!C$20,IF($C220="SG",('Proj 2018'!G220-AgeAdj!C$23)/AgeAdj!C$24,IF($C220="SF",('Proj 2018'!G220-AgeAdj!C$27)/AgeAdj!C$28,IF($C220="PF",('Proj 2018'!G220-AgeAdj!C$31)/AgeAdj!C$32,IF($C220="C",('Proj 2018'!G220-AgeAdj!C$35)/AgeAdj!C$36,"BAD")))))</f>
        <v>-1.3033896608786804</v>
      </c>
      <c r="H220" s="10">
        <f>IF($C220="PG",('Proj 2018'!H220-AgeAdj!D$19)/AgeAdj!D$20,IF($C220="SG",('Proj 2018'!H220-AgeAdj!D$23)/AgeAdj!D$24,IF($C220="SF",('Proj 2018'!H220-AgeAdj!D$27)/AgeAdj!D$28,IF($C220="PF",('Proj 2018'!H220-AgeAdj!D$31)/AgeAdj!D$32,IF($C220="C",('Proj 2018'!H220-AgeAdj!D$35)/AgeAdj!D$36,"BAD")))))</f>
        <v>-0.8069967363973839</v>
      </c>
      <c r="I220" s="10">
        <f>IF($C220="PG",('Proj 2018'!I220-AgeAdj!E$19)/AgeAdj!E$20,IF($C220="SG",('Proj 2018'!I220-AgeAdj!E$23)/AgeAdj!E$24,IF($C220="SF",('Proj 2018'!I220-AgeAdj!E$27)/AgeAdj!E$28,IF($C220="PF",('Proj 2018'!I220-AgeAdj!E$31)/AgeAdj!E$32,IF($C220="C",('Proj 2018'!I220-AgeAdj!E$35)/AgeAdj!E$36,"BAD")))))</f>
        <v>-0.56816005422672167</v>
      </c>
      <c r="J220" s="10">
        <f>IF($C220="PG",('Proj 2018'!J220-AgeAdj!F$19)/AgeAdj!F$20,IF($C220="SG",('Proj 2018'!J220-AgeAdj!F$23)/AgeAdj!F$24,IF($C220="SF",('Proj 2018'!J220-AgeAdj!F$27)/AgeAdj!F$28,IF($C220="PF",('Proj 2018'!J220-AgeAdj!F$31)/AgeAdj!F$32,IF($C220="C",('Proj 2018'!J220-AgeAdj!F$35)/AgeAdj!F$36,"BAD")))))</f>
        <v>-1.0580114627339599</v>
      </c>
      <c r="K220" s="10">
        <f>IF($C220="PG",('Proj 2018'!K220-AgeAdj!G$19)/AgeAdj!G$20,IF($C220="SG",('Proj 2018'!K220-AgeAdj!G$23)/AgeAdj!G$24,IF($C220="SF",('Proj 2018'!K220-AgeAdj!G$27)/AgeAdj!G$28,IF($C220="PF",('Proj 2018'!K220-AgeAdj!G$31)/AgeAdj!G$32,IF($C220="C",('Proj 2018'!K220-AgeAdj!G$35)/AgeAdj!G$36,"BAD")))))</f>
        <v>-1.0591602179491206</v>
      </c>
      <c r="L220" s="17">
        <f>IF($C220="PG",('Proj 2018'!L220-AgeAdj!H$19)/AgeAdj!H$20,IF($C220="SG",('Proj 2018'!L220-AgeAdj!H$23)/AgeAdj!H$24,IF($C220="SF",('Proj 2018'!L220-AgeAdj!H$27)/AgeAdj!H$28,IF($C220="PF",('Proj 2018'!L220-AgeAdj!H$31)/AgeAdj!H$32,IF($C220="C",('Proj 2018'!L220-AgeAdj!H$35)/AgeAdj!H$36,"BAD")))))</f>
        <v>-2.2536633233541807</v>
      </c>
      <c r="M220" s="10">
        <f>IF($C220="PG",('Proj 2018'!M220-AgeAdj!I$19)/AgeAdj!I$20,IF($C220="SG",('Proj 2018'!M220-AgeAdj!I$23)/AgeAdj!I$24,IF($C220="SF",('Proj 2018'!M220-AgeAdj!I$27)/AgeAdj!I$28,IF($C220="PF",('Proj 2018'!M220-AgeAdj!I$31)/AgeAdj!I$32,IF($C220="C",('Proj 2018'!M220-AgeAdj!I$35)/AgeAdj!I$36,"BAD")))))</f>
        <v>-1.1097467628408353</v>
      </c>
      <c r="N220" s="10">
        <f>IF($C220="PG",('Proj 2018'!N220-AgeAdj!J$19)/AgeAdj!J$20,IF($C220="SG",('Proj 2018'!N220-AgeAdj!J$23)/AgeAdj!J$24,IF($C220="SF",('Proj 2018'!N220-AgeAdj!J$27)/AgeAdj!J$28,IF($C220="PF",('Proj 2018'!N220-AgeAdj!J$31)/AgeAdj!J$32,IF($C220="C",('Proj 2018'!N220-AgeAdj!J$35)/AgeAdj!J$36,"BAD")))))</f>
        <v>-0.61362034003044497</v>
      </c>
      <c r="O220" s="10">
        <f>IF($C220="PG",('Proj 2018'!O220-AgeAdj!K$19)/AgeAdj!K$20,IF($C220="SG",('Proj 2018'!O220-AgeAdj!K$23)/AgeAdj!K$24,IF($C220="SF",('Proj 2018'!O220-AgeAdj!K$27)/AgeAdj!K$28,IF($C220="PF",('Proj 2018'!O220-AgeAdj!K$31)/AgeAdj!K$32,IF($C220="C",('Proj 2018'!O220-AgeAdj!K$35)/AgeAdj!K$36,"BAD")))))</f>
        <v>-1.1018597658610947</v>
      </c>
      <c r="P220" s="10">
        <f>IF($C220="PG",('Proj 2018'!P220-AgeAdj!L$19)/AgeAdj!L$20,IF($C220="SG",('Proj 2018'!P220-AgeAdj!L$23)/AgeAdj!L$24,IF($C220="SF",('Proj 2018'!P220-AgeAdj!L$27)/AgeAdj!L$28,IF($C220="PF",('Proj 2018'!P220-AgeAdj!L$31)/AgeAdj!L$32,IF($C220="C",('Proj 2018'!P220-AgeAdj!L$35)/AgeAdj!L$36,"BAD")))))</f>
        <v>-1.2348741278510269</v>
      </c>
      <c r="Q220" s="10">
        <f>-IF($C220="PG",('Proj 2018'!Q220-AgeAdj!M$19)/AgeAdj!M$20,IF($C220="SG",('Proj 2018'!Q220-AgeAdj!M$23)/AgeAdj!M$24,IF($C220="SF",('Proj 2018'!Q220-AgeAdj!M$27)/AgeAdj!M$28,IF($C220="PF",('Proj 2018'!Q220-AgeAdj!M$31)/AgeAdj!M$32,IF($C220="C",('Proj 2018'!Q220-AgeAdj!M$35)/AgeAdj!M$36,"BAD")))))</f>
        <v>1.1538320030182556</v>
      </c>
      <c r="R220" s="10">
        <f>IF($C220="PG",('Proj 2018'!R220-AgeAdj!N$19)/AgeAdj!N$20,IF($C220="SG",('Proj 2018'!R220-AgeAdj!N$23)/AgeAdj!N$24,IF($C220="SF",('Proj 2018'!R220-AgeAdj!N$27)/AgeAdj!N$28,IF($C220="PF",('Proj 2018'!R220-AgeAdj!N$31)/AgeAdj!N$32,IF($C220="C",('Proj 2018'!R220-AgeAdj!N$35)/AgeAdj!N$36,"BAD")))))</f>
        <v>-1.343662234267393</v>
      </c>
      <c r="S220" s="10">
        <f t="shared" si="9"/>
        <v>-7.5296962513489438</v>
      </c>
      <c r="U220" s="10">
        <f>3*'Proj 2018'!$K220/(819)</f>
        <v>0.11823361823361825</v>
      </c>
      <c r="V220" s="10">
        <f t="shared" si="10"/>
        <v>-0.26645876900056559</v>
      </c>
      <c r="W220" s="10">
        <f>(2*'Proj 36 2018'!G220)/24.9</f>
        <v>0.57831325301204828</v>
      </c>
      <c r="X220" s="10">
        <f t="shared" si="11"/>
        <v>-0.46669690779607748</v>
      </c>
    </row>
    <row r="221" spans="1:24" x14ac:dyDescent="0.25">
      <c r="A221" s="14" t="s">
        <v>681</v>
      </c>
      <c r="B221" s="14" t="s">
        <v>360</v>
      </c>
      <c r="C221" s="14" t="s">
        <v>38</v>
      </c>
      <c r="D221" s="3">
        <f>VLOOKUP(B221, Table1[[Player]:['#NAME?]], 3, FALSE)+1</f>
        <v>23</v>
      </c>
      <c r="F221" s="10">
        <f>IF($C221="PG",('Proj 2018'!F221-AgeAdj!B$19)/AgeAdj!B$20,IF($C221="SG",('Proj 2018'!F221-AgeAdj!B$23)/AgeAdj!B$24,IF($C221="SF",('Proj 2018'!F221-AgeAdj!B$27)/AgeAdj!B$28,IF($C221="PF",('Proj 2018'!F221-AgeAdj!B$31)/AgeAdj!B$32,IF($C221="C",('Proj 2018'!F221-AgeAdj!B$35)/AgeAdj!B$36,"BAD")))))</f>
        <v>0.20341205371790658</v>
      </c>
      <c r="G221" s="10">
        <f>IF($C221="PG",('Proj 2018'!G221-AgeAdj!C$19)/AgeAdj!C$20,IF($C221="SG",('Proj 2018'!G221-AgeAdj!C$23)/AgeAdj!C$24,IF($C221="SF",('Proj 2018'!G221-AgeAdj!C$27)/AgeAdj!C$28,IF($C221="PF",('Proj 2018'!G221-AgeAdj!C$31)/AgeAdj!C$32,IF($C221="C",('Proj 2018'!G221-AgeAdj!C$35)/AgeAdj!C$36,"BAD")))))</f>
        <v>2.5779193265916588E-3</v>
      </c>
      <c r="H221" s="10">
        <f>IF($C221="PG",('Proj 2018'!H221-AgeAdj!D$19)/AgeAdj!D$20,IF($C221="SG",('Proj 2018'!H221-AgeAdj!D$23)/AgeAdj!D$24,IF($C221="SF",('Proj 2018'!H221-AgeAdj!D$27)/AgeAdj!D$28,IF($C221="PF",('Proj 2018'!H221-AgeAdj!D$31)/AgeAdj!D$32,IF($C221="C",('Proj 2018'!H221-AgeAdj!D$35)/AgeAdj!D$36,"BAD")))))</f>
        <v>0.85787776229925983</v>
      </c>
      <c r="I221" s="10">
        <f>IF($C221="PG",('Proj 2018'!I221-AgeAdj!E$19)/AgeAdj!E$20,IF($C221="SG",('Proj 2018'!I221-AgeAdj!E$23)/AgeAdj!E$24,IF($C221="SF",('Proj 2018'!I221-AgeAdj!E$27)/AgeAdj!E$28,IF($C221="PF",('Proj 2018'!I221-AgeAdj!E$31)/AgeAdj!E$32,IF($C221="C",('Proj 2018'!I221-AgeAdj!E$35)/AgeAdj!E$36,"BAD")))))</f>
        <v>-0.56816005422672167</v>
      </c>
      <c r="J221" s="10">
        <f>IF($C221="PG",('Proj 2018'!J221-AgeAdj!F$19)/AgeAdj!F$20,IF($C221="SG",('Proj 2018'!J221-AgeAdj!F$23)/AgeAdj!F$24,IF($C221="SF",('Proj 2018'!J221-AgeAdj!F$27)/AgeAdj!F$28,IF($C221="PF",('Proj 2018'!J221-AgeAdj!F$31)/AgeAdj!F$32,IF($C221="C",('Proj 2018'!J221-AgeAdj!F$35)/AgeAdj!F$36,"BAD")))))</f>
        <v>2.8721854147998362E-2</v>
      </c>
      <c r="K221" s="10">
        <f>IF($C221="PG",('Proj 2018'!K221-AgeAdj!G$19)/AgeAdj!G$20,IF($C221="SG",('Proj 2018'!K221-AgeAdj!G$23)/AgeAdj!G$24,IF($C221="SF",('Proj 2018'!K221-AgeAdj!G$27)/AgeAdj!G$28,IF($C221="PF",('Proj 2018'!K221-AgeAdj!G$31)/AgeAdj!G$32,IF($C221="C",('Proj 2018'!K221-AgeAdj!G$35)/AgeAdj!G$36,"BAD")))))</f>
        <v>4.2641450281499092E-2</v>
      </c>
      <c r="L221" s="17">
        <f>IF($C221="PG",('Proj 2018'!L221-AgeAdj!H$19)/AgeAdj!H$20,IF($C221="SG",('Proj 2018'!L221-AgeAdj!H$23)/AgeAdj!H$24,IF($C221="SF",('Proj 2018'!L221-AgeAdj!H$27)/AgeAdj!H$28,IF($C221="PF",('Proj 2018'!L221-AgeAdj!H$31)/AgeAdj!H$32,IF($C221="C",('Proj 2018'!L221-AgeAdj!H$35)/AgeAdj!H$36,"BAD")))))</f>
        <v>9.2850603130604989E-2</v>
      </c>
      <c r="M221" s="10">
        <f>IF($C221="PG",('Proj 2018'!M221-AgeAdj!I$19)/AgeAdj!I$20,IF($C221="SG",('Proj 2018'!M221-AgeAdj!I$23)/AgeAdj!I$24,IF($C221="SF",('Proj 2018'!M221-AgeAdj!I$27)/AgeAdj!I$28,IF($C221="PF",('Proj 2018'!M221-AgeAdj!I$31)/AgeAdj!I$32,IF($C221="C",('Proj 2018'!M221-AgeAdj!I$35)/AgeAdj!I$36,"BAD")))))</f>
        <v>0.13170190045073729</v>
      </c>
      <c r="N221" s="10">
        <f>IF($C221="PG",('Proj 2018'!N221-AgeAdj!J$19)/AgeAdj!J$20,IF($C221="SG",('Proj 2018'!N221-AgeAdj!J$23)/AgeAdj!J$24,IF($C221="SF",('Proj 2018'!N221-AgeAdj!J$27)/AgeAdj!J$28,IF($C221="PF",('Proj 2018'!N221-AgeAdj!J$31)/AgeAdj!J$32,IF($C221="C",('Proj 2018'!N221-AgeAdj!J$35)/AgeAdj!J$36,"BAD")))))</f>
        <v>-0.14209701382129084</v>
      </c>
      <c r="O221" s="10">
        <f>IF($C221="PG",('Proj 2018'!O221-AgeAdj!K$19)/AgeAdj!K$20,IF($C221="SG",('Proj 2018'!O221-AgeAdj!K$23)/AgeAdj!K$24,IF($C221="SF",('Proj 2018'!O221-AgeAdj!K$27)/AgeAdj!K$28,IF($C221="PF",('Proj 2018'!O221-AgeAdj!K$31)/AgeAdj!K$32,IF($C221="C",('Proj 2018'!O221-AgeAdj!K$35)/AgeAdj!K$36,"BAD")))))</f>
        <v>2.439897554821532</v>
      </c>
      <c r="P221" s="10">
        <f>IF($C221="PG",('Proj 2018'!P221-AgeAdj!L$19)/AgeAdj!L$20,IF($C221="SG",('Proj 2018'!P221-AgeAdj!L$23)/AgeAdj!L$24,IF($C221="SF",('Proj 2018'!P221-AgeAdj!L$27)/AgeAdj!L$28,IF($C221="PF",('Proj 2018'!P221-AgeAdj!L$31)/AgeAdj!L$32,IF($C221="C",('Proj 2018'!P221-AgeAdj!L$35)/AgeAdj!L$36,"BAD")))))</f>
        <v>0.46824255827194211</v>
      </c>
      <c r="Q221" s="10">
        <f>-IF($C221="PG",('Proj 2018'!Q221-AgeAdj!M$19)/AgeAdj!M$20,IF($C221="SG",('Proj 2018'!Q221-AgeAdj!M$23)/AgeAdj!M$24,IF($C221="SF",('Proj 2018'!Q221-AgeAdj!M$27)/AgeAdj!M$28,IF($C221="PF",('Proj 2018'!Q221-AgeAdj!M$31)/AgeAdj!M$32,IF($C221="C",('Proj 2018'!Q221-AgeAdj!M$35)/AgeAdj!M$36,"BAD")))))</f>
        <v>2.1277144249909126E-2</v>
      </c>
      <c r="R221" s="10">
        <f>IF($C221="PG",('Proj 2018'!R221-AgeAdj!N$19)/AgeAdj!N$20,IF($C221="SG",('Proj 2018'!R221-AgeAdj!N$23)/AgeAdj!N$24,IF($C221="SF",('Proj 2018'!R221-AgeAdj!N$27)/AgeAdj!N$28,IF($C221="PF",('Proj 2018'!R221-AgeAdj!N$31)/AgeAdj!N$32,IF($C221="C",('Proj 2018'!R221-AgeAdj!N$35)/AgeAdj!N$36,"BAD")))))</f>
        <v>0.12326656924665734</v>
      </c>
      <c r="S221" s="10">
        <f t="shared" si="9"/>
        <v>2.9721025265117436</v>
      </c>
      <c r="U221" s="10">
        <f>3*'Proj 2018'!$K221/(819)</f>
        <v>0.68669108669108647</v>
      </c>
      <c r="V221" s="10">
        <f t="shared" si="10"/>
        <v>6.3759681563677936E-2</v>
      </c>
      <c r="W221" s="10">
        <f>(2*'Proj 36 2018'!G221)/24.9</f>
        <v>0.85140562248995988</v>
      </c>
      <c r="X221" s="10">
        <f t="shared" si="11"/>
        <v>0.7304019502306951</v>
      </c>
    </row>
    <row r="222" spans="1:24" x14ac:dyDescent="0.25">
      <c r="A222" s="13" t="s">
        <v>990</v>
      </c>
      <c r="B222" s="13" t="s">
        <v>361</v>
      </c>
      <c r="C222" s="13" t="s">
        <v>38</v>
      </c>
      <c r="D222" s="3">
        <f>VLOOKUP(B222, Table1[[Player]:['#NAME?]], 3, FALSE)+1</f>
        <v>25</v>
      </c>
      <c r="F222" s="10">
        <f>IF($C222="PG",('Proj 2018'!F222-AgeAdj!B$19)/AgeAdj!B$20,IF($C222="SG",('Proj 2018'!F222-AgeAdj!B$23)/AgeAdj!B$24,IF($C222="SF",('Proj 2018'!F222-AgeAdj!B$27)/AgeAdj!B$28,IF($C222="PF",('Proj 2018'!F222-AgeAdj!B$31)/AgeAdj!B$32,IF($C222="C",('Proj 2018'!F222-AgeAdj!B$35)/AgeAdj!B$36,"BAD")))))</f>
        <v>-1.4220984996798507</v>
      </c>
      <c r="G222" s="10">
        <f>IF($C222="PG",('Proj 2018'!G222-AgeAdj!C$19)/AgeAdj!C$20,IF($C222="SG",('Proj 2018'!G222-AgeAdj!C$23)/AgeAdj!C$24,IF($C222="SF",('Proj 2018'!G222-AgeAdj!C$27)/AgeAdj!C$28,IF($C222="PF",('Proj 2018'!G222-AgeAdj!C$31)/AgeAdj!C$32,IF($C222="C",('Proj 2018'!G222-AgeAdj!C$35)/AgeAdj!C$36,"BAD")))))</f>
        <v>-1.382551205367559</v>
      </c>
      <c r="H222" s="10">
        <f>IF($C222="PG",('Proj 2018'!H222-AgeAdj!D$19)/AgeAdj!D$20,IF($C222="SG",('Proj 2018'!H222-AgeAdj!D$23)/AgeAdj!D$24,IF($C222="SF",('Proj 2018'!H222-AgeAdj!D$27)/AgeAdj!D$28,IF($C222="PF",('Proj 2018'!H222-AgeAdj!D$31)/AgeAdj!D$32,IF($C222="C",('Proj 2018'!H222-AgeAdj!D$35)/AgeAdj!D$36,"BAD")))))</f>
        <v>1.8885143567305165</v>
      </c>
      <c r="I222" s="10">
        <f>IF($C222="PG",('Proj 2018'!I222-AgeAdj!E$19)/AgeAdj!E$20,IF($C222="SG",('Proj 2018'!I222-AgeAdj!E$23)/AgeAdj!E$24,IF($C222="SF",('Proj 2018'!I222-AgeAdj!E$27)/AgeAdj!E$28,IF($C222="PF",('Proj 2018'!I222-AgeAdj!E$31)/AgeAdj!E$32,IF($C222="C",('Proj 2018'!I222-AgeAdj!E$35)/AgeAdj!E$36,"BAD")))))</f>
        <v>-0.53860490922448356</v>
      </c>
      <c r="J222" s="10">
        <f>IF($C222="PG",('Proj 2018'!J222-AgeAdj!F$19)/AgeAdj!F$20,IF($C222="SG",('Proj 2018'!J222-AgeAdj!F$23)/AgeAdj!F$24,IF($C222="SF",('Proj 2018'!J222-AgeAdj!F$27)/AgeAdj!F$28,IF($C222="PF",('Proj 2018'!J222-AgeAdj!F$31)/AgeAdj!F$32,IF($C222="C",('Proj 2018'!J222-AgeAdj!F$35)/AgeAdj!F$36,"BAD")))))</f>
        <v>-1.0350612251942155</v>
      </c>
      <c r="K222" s="10">
        <f>IF($C222="PG",('Proj 2018'!K222-AgeAdj!G$19)/AgeAdj!G$20,IF($C222="SG",('Proj 2018'!K222-AgeAdj!G$23)/AgeAdj!G$24,IF($C222="SF",('Proj 2018'!K222-AgeAdj!G$27)/AgeAdj!G$28,IF($C222="PF",('Proj 2018'!K222-AgeAdj!G$31)/AgeAdj!G$32,IF($C222="C",('Proj 2018'!K222-AgeAdj!G$35)/AgeAdj!G$36,"BAD")))))</f>
        <v>-1.1191136272607316</v>
      </c>
      <c r="L222" s="17">
        <f>IF($C222="PG",('Proj 2018'!L222-AgeAdj!H$19)/AgeAdj!H$20,IF($C222="SG",('Proj 2018'!L222-AgeAdj!H$23)/AgeAdj!H$24,IF($C222="SF",('Proj 2018'!L222-AgeAdj!H$27)/AgeAdj!H$28,IF($C222="PF",('Proj 2018'!L222-AgeAdj!H$31)/AgeAdj!H$32,IF($C222="C",('Proj 2018'!L222-AgeAdj!H$35)/AgeAdj!H$36,"BAD")))))</f>
        <v>-0.24366495996992563</v>
      </c>
      <c r="M222" s="10">
        <f>IF($C222="PG",('Proj 2018'!M222-AgeAdj!I$19)/AgeAdj!I$20,IF($C222="SG",('Proj 2018'!M222-AgeAdj!I$23)/AgeAdj!I$24,IF($C222="SF",('Proj 2018'!M222-AgeAdj!I$27)/AgeAdj!I$28,IF($C222="PF",('Proj 2018'!M222-AgeAdj!I$31)/AgeAdj!I$32,IF($C222="C",('Proj 2018'!M222-AgeAdj!I$35)/AgeAdj!I$36,"BAD")))))</f>
        <v>-1.3968093354233981</v>
      </c>
      <c r="N222" s="10">
        <f>IF($C222="PG",('Proj 2018'!N222-AgeAdj!J$19)/AgeAdj!J$20,IF($C222="SG",('Proj 2018'!N222-AgeAdj!J$23)/AgeAdj!J$24,IF($C222="SF",('Proj 2018'!N222-AgeAdj!J$27)/AgeAdj!J$28,IF($C222="PF",('Proj 2018'!N222-AgeAdj!J$31)/AgeAdj!J$32,IF($C222="C",('Proj 2018'!N222-AgeAdj!J$35)/AgeAdj!J$36,"BAD")))))</f>
        <v>-0.92808575169315177</v>
      </c>
      <c r="O222" s="10">
        <f>IF($C222="PG",('Proj 2018'!O222-AgeAdj!K$19)/AgeAdj!K$20,IF($C222="SG",('Proj 2018'!O222-AgeAdj!K$23)/AgeAdj!K$24,IF($C222="SF",('Proj 2018'!O222-AgeAdj!K$27)/AgeAdj!K$28,IF($C222="PF",('Proj 2018'!O222-AgeAdj!K$31)/AgeAdj!K$32,IF($C222="C",('Proj 2018'!O222-AgeAdj!K$35)/AgeAdj!K$36,"BAD")))))</f>
        <v>-0.88991062895526052</v>
      </c>
      <c r="P222" s="10">
        <f>IF($C222="PG",('Proj 2018'!P222-AgeAdj!L$19)/AgeAdj!L$20,IF($C222="SG",('Proj 2018'!P222-AgeAdj!L$23)/AgeAdj!L$24,IF($C222="SF",('Proj 2018'!P222-AgeAdj!L$27)/AgeAdj!L$28,IF($C222="PF",('Proj 2018'!P222-AgeAdj!L$31)/AgeAdj!L$32,IF($C222="C",('Proj 2018'!P222-AgeAdj!L$35)/AgeAdj!L$36,"BAD")))))</f>
        <v>-0.82861791950254271</v>
      </c>
      <c r="Q222" s="10">
        <f>-IF($C222="PG",('Proj 2018'!Q222-AgeAdj!M$19)/AgeAdj!M$20,IF($C222="SG",('Proj 2018'!Q222-AgeAdj!M$23)/AgeAdj!M$24,IF($C222="SF",('Proj 2018'!Q222-AgeAdj!M$27)/AgeAdj!M$28,IF($C222="PF",('Proj 2018'!Q222-AgeAdj!M$31)/AgeAdj!M$32,IF($C222="C",('Proj 2018'!Q222-AgeAdj!M$35)/AgeAdj!M$36,"BAD")))))</f>
        <v>1.2933739834238511</v>
      </c>
      <c r="R222" s="10">
        <f>IF($C222="PG",('Proj 2018'!R222-AgeAdj!N$19)/AgeAdj!N$20,IF($C222="SG",('Proj 2018'!R222-AgeAdj!N$23)/AgeAdj!N$24,IF($C222="SF",('Proj 2018'!R222-AgeAdj!N$27)/AgeAdj!N$28,IF($C222="PF",('Proj 2018'!R222-AgeAdj!N$31)/AgeAdj!N$32,IF($C222="C",('Proj 2018'!R222-AgeAdj!N$35)/AgeAdj!N$36,"BAD")))))</f>
        <v>-1.351499908881663</v>
      </c>
      <c r="S222" s="10">
        <f t="shared" si="9"/>
        <v>-5.0685621881904988</v>
      </c>
      <c r="U222" s="10">
        <f>3*'Proj 2018'!$K222/(819)</f>
        <v>8.7301587301587297E-2</v>
      </c>
      <c r="V222" s="10">
        <f t="shared" si="10"/>
        <v>-2.1272337775152236E-2</v>
      </c>
      <c r="W222" s="10">
        <f>(2*'Proj 36 2018'!G222)/24.9</f>
        <v>0.41767068273092373</v>
      </c>
      <c r="X222" s="10">
        <f t="shared" si="11"/>
        <v>0.78877708072278607</v>
      </c>
    </row>
    <row r="223" spans="1:24" x14ac:dyDescent="0.25">
      <c r="A223" s="14" t="s">
        <v>679</v>
      </c>
      <c r="B223" s="14" t="s">
        <v>363</v>
      </c>
      <c r="C223" s="14" t="s">
        <v>27</v>
      </c>
      <c r="D223" s="3">
        <f>VLOOKUP(B223, Table1[[Player]:['#NAME?]], 3, FALSE)+1</f>
        <v>39</v>
      </c>
      <c r="F223" s="10">
        <f>IF($C223="PG",('Proj 2018'!F223-AgeAdj!B$19)/AgeAdj!B$20,IF($C223="SG",('Proj 2018'!F223-AgeAdj!B$23)/AgeAdj!B$24,IF($C223="SF",('Proj 2018'!F223-AgeAdj!B$27)/AgeAdj!B$28,IF($C223="PF",('Proj 2018'!F223-AgeAdj!B$31)/AgeAdj!B$32,IF($C223="C",('Proj 2018'!F223-AgeAdj!B$35)/AgeAdj!B$36,"BAD")))))</f>
        <v>0.91385204444948864</v>
      </c>
      <c r="G223" s="10">
        <f>IF($C223="PG",('Proj 2018'!G223-AgeAdj!C$19)/AgeAdj!C$20,IF($C223="SG",('Proj 2018'!G223-AgeAdj!C$23)/AgeAdj!C$24,IF($C223="SF",('Proj 2018'!G223-AgeAdj!C$27)/AgeAdj!C$28,IF($C223="PF",('Proj 2018'!G223-AgeAdj!C$31)/AgeAdj!C$32,IF($C223="C",('Proj 2018'!G223-AgeAdj!C$35)/AgeAdj!C$36,"BAD")))))</f>
        <v>1.0723185454701638</v>
      </c>
      <c r="H223" s="10">
        <f>IF($C223="PG",('Proj 2018'!H223-AgeAdj!D$19)/AgeAdj!D$20,IF($C223="SG",('Proj 2018'!H223-AgeAdj!D$23)/AgeAdj!D$24,IF($C223="SF",('Proj 2018'!H223-AgeAdj!D$27)/AgeAdj!D$28,IF($C223="PF",('Proj 2018'!H223-AgeAdj!D$31)/AgeAdj!D$32,IF($C223="C",('Proj 2018'!H223-AgeAdj!D$35)/AgeAdj!D$36,"BAD")))))</f>
        <v>-0.40933459950340212</v>
      </c>
      <c r="I223" s="10">
        <f>IF($C223="PG",('Proj 2018'!I223-AgeAdj!E$19)/AgeAdj!E$20,IF($C223="SG",('Proj 2018'!I223-AgeAdj!E$23)/AgeAdj!E$24,IF($C223="SF",('Proj 2018'!I223-AgeAdj!E$27)/AgeAdj!E$28,IF($C223="PF",('Proj 2018'!I223-AgeAdj!E$31)/AgeAdj!E$32,IF($C223="C",('Proj 2018'!I223-AgeAdj!E$35)/AgeAdj!E$36,"BAD")))))</f>
        <v>1.0124653553341905</v>
      </c>
      <c r="J223" s="10">
        <f>IF($C223="PG",('Proj 2018'!J223-AgeAdj!F$19)/AgeAdj!F$20,IF($C223="SG",('Proj 2018'!J223-AgeAdj!F$23)/AgeAdj!F$24,IF($C223="SF",('Proj 2018'!J223-AgeAdj!F$27)/AgeAdj!F$28,IF($C223="PF",('Proj 2018'!J223-AgeAdj!F$31)/AgeAdj!F$32,IF($C223="C",('Proj 2018'!J223-AgeAdj!F$35)/AgeAdj!F$36,"BAD")))))</f>
        <v>0.31449262355201552</v>
      </c>
      <c r="K223" s="10">
        <f>IF($C223="PG",('Proj 2018'!K223-AgeAdj!G$19)/AgeAdj!G$20,IF($C223="SG",('Proj 2018'!K223-AgeAdj!G$23)/AgeAdj!G$24,IF($C223="SF",('Proj 2018'!K223-AgeAdj!G$27)/AgeAdj!G$28,IF($C223="PF",('Proj 2018'!K223-AgeAdj!G$31)/AgeAdj!G$32,IF($C223="C",('Proj 2018'!K223-AgeAdj!G$35)/AgeAdj!G$36,"BAD")))))</f>
        <v>7.3802147249015917E-2</v>
      </c>
      <c r="L223" s="17">
        <f>IF($C223="PG",('Proj 2018'!L223-AgeAdj!H$19)/AgeAdj!H$20,IF($C223="SG",('Proj 2018'!L223-AgeAdj!H$23)/AgeAdj!H$24,IF($C223="SF",('Proj 2018'!L223-AgeAdj!H$27)/AgeAdj!H$28,IF($C223="PF",('Proj 2018'!L223-AgeAdj!H$31)/AgeAdj!H$32,IF($C223="C",('Proj 2018'!L223-AgeAdj!H$35)/AgeAdj!H$36,"BAD")))))</f>
        <v>1.350412040131888</v>
      </c>
      <c r="M223" s="10">
        <f>IF($C223="PG",('Proj 2018'!M223-AgeAdj!I$19)/AgeAdj!I$20,IF($C223="SG",('Proj 2018'!M223-AgeAdj!I$23)/AgeAdj!I$24,IF($C223="SF",('Proj 2018'!M223-AgeAdj!I$27)/AgeAdj!I$28,IF($C223="PF",('Proj 2018'!M223-AgeAdj!I$31)/AgeAdj!I$32,IF($C223="C",('Proj 2018'!M223-AgeAdj!I$35)/AgeAdj!I$36,"BAD")))))</f>
        <v>0.60941161029925783</v>
      </c>
      <c r="N223" s="10">
        <f>IF($C223="PG",('Proj 2018'!N223-AgeAdj!J$19)/AgeAdj!J$20,IF($C223="SG",('Proj 2018'!N223-AgeAdj!J$23)/AgeAdj!J$24,IF($C223="SF",('Proj 2018'!N223-AgeAdj!J$27)/AgeAdj!J$28,IF($C223="PF",('Proj 2018'!N223-AgeAdj!J$31)/AgeAdj!J$32,IF($C223="C",('Proj 2018'!N223-AgeAdj!J$35)/AgeAdj!J$36,"BAD")))))</f>
        <v>9.7766315080445629E-2</v>
      </c>
      <c r="O223" s="10">
        <f>IF($C223="PG",('Proj 2018'!O223-AgeAdj!K$19)/AgeAdj!K$20,IF($C223="SG",('Proj 2018'!O223-AgeAdj!K$23)/AgeAdj!K$24,IF($C223="SF",('Proj 2018'!O223-AgeAdj!K$27)/AgeAdj!K$28,IF($C223="PF",('Proj 2018'!O223-AgeAdj!K$31)/AgeAdj!K$32,IF($C223="C",('Proj 2018'!O223-AgeAdj!K$35)/AgeAdj!K$36,"BAD")))))</f>
        <v>-0.10540147120158481</v>
      </c>
      <c r="P223" s="10">
        <f>IF($C223="PG",('Proj 2018'!P223-AgeAdj!L$19)/AgeAdj!L$20,IF($C223="SG",('Proj 2018'!P223-AgeAdj!L$23)/AgeAdj!L$24,IF($C223="SF",('Proj 2018'!P223-AgeAdj!L$27)/AgeAdj!L$28,IF($C223="PF",('Proj 2018'!P223-AgeAdj!L$31)/AgeAdj!L$32,IF($C223="C",('Proj 2018'!P223-AgeAdj!L$35)/AgeAdj!L$36,"BAD")))))</f>
        <v>0.47093186940074694</v>
      </c>
      <c r="Q223" s="10">
        <f>-IF($C223="PG",('Proj 2018'!Q223-AgeAdj!M$19)/AgeAdj!M$20,IF($C223="SG",('Proj 2018'!Q223-AgeAdj!M$23)/AgeAdj!M$24,IF($C223="SF",('Proj 2018'!Q223-AgeAdj!M$27)/AgeAdj!M$28,IF($C223="PF",('Proj 2018'!Q223-AgeAdj!M$31)/AgeAdj!M$32,IF($C223="C",('Proj 2018'!Q223-AgeAdj!M$35)/AgeAdj!M$36,"BAD")))))</f>
        <v>0.23318088163579215</v>
      </c>
      <c r="R223" s="10">
        <f>IF($C223="PG",('Proj 2018'!R223-AgeAdj!N$19)/AgeAdj!N$20,IF($C223="SG",('Proj 2018'!R223-AgeAdj!N$23)/AgeAdj!N$24,IF($C223="SF",('Proj 2018'!R223-AgeAdj!N$27)/AgeAdj!N$28,IF($C223="PF",('Proj 2018'!R223-AgeAdj!N$31)/AgeAdj!N$32,IF($C223="C",('Proj 2018'!R223-AgeAdj!N$35)/AgeAdj!N$36,"BAD")))))</f>
        <v>0.87251615957521766</v>
      </c>
      <c r="S223" s="10">
        <f t="shared" si="9"/>
        <v>4.2344697867978986</v>
      </c>
      <c r="U223" s="10">
        <f>3*'Proj 2018'!$K223/(819)</f>
        <v>0.53418803418803418</v>
      </c>
      <c r="V223" s="10">
        <f t="shared" si="10"/>
        <v>0.72137395306190599</v>
      </c>
      <c r="W223" s="10">
        <f>(2*'Proj 36 2018'!G223)/24.9</f>
        <v>1.3734939759036147</v>
      </c>
      <c r="X223" s="10">
        <f t="shared" si="11"/>
        <v>-0.56221860654684153</v>
      </c>
    </row>
    <row r="224" spans="1:24" x14ac:dyDescent="0.25">
      <c r="A224" s="13" t="s">
        <v>937</v>
      </c>
      <c r="B224" s="13" t="s">
        <v>364</v>
      </c>
      <c r="C224" s="13" t="s">
        <v>38</v>
      </c>
      <c r="D224" s="3">
        <f>VLOOKUP(B224, Table1[[Player]:['#NAME?]], 3, FALSE)+1</f>
        <v>23</v>
      </c>
      <c r="F224" s="10">
        <f>IF($C224="PG",('Proj 2018'!F224-AgeAdj!B$19)/AgeAdj!B$20,IF($C224="SG",('Proj 2018'!F224-AgeAdj!B$23)/AgeAdj!B$24,IF($C224="SF",('Proj 2018'!F224-AgeAdj!B$27)/AgeAdj!B$28,IF($C224="PF",('Proj 2018'!F224-AgeAdj!B$31)/AgeAdj!B$32,IF($C224="C",('Proj 2018'!F224-AgeAdj!B$35)/AgeAdj!B$36,"BAD")))))</f>
        <v>0.88593266690389783</v>
      </c>
      <c r="G224" s="10">
        <f>IF($C224="PG",('Proj 2018'!G224-AgeAdj!C$19)/AgeAdj!C$20,IF($C224="SG",('Proj 2018'!G224-AgeAdj!C$23)/AgeAdj!C$24,IF($C224="SF",('Proj 2018'!G224-AgeAdj!C$27)/AgeAdj!C$28,IF($C224="PF",('Proj 2018'!G224-AgeAdj!C$31)/AgeAdj!C$32,IF($C224="C",('Proj 2018'!G224-AgeAdj!C$35)/AgeAdj!C$36,"BAD")))))</f>
        <v>0.94232440434019016</v>
      </c>
      <c r="H224" s="10">
        <f>IF($C224="PG",('Proj 2018'!H224-AgeAdj!D$19)/AgeAdj!D$20,IF($C224="SG",('Proj 2018'!H224-AgeAdj!D$23)/AgeAdj!D$24,IF($C224="SF",('Proj 2018'!H224-AgeAdj!D$27)/AgeAdj!D$28,IF($C224="PF",('Proj 2018'!H224-AgeAdj!D$31)/AgeAdj!D$32,IF($C224="C",('Proj 2018'!H224-AgeAdj!D$35)/AgeAdj!D$36,"BAD")))))</f>
        <v>-0.53744562708459365</v>
      </c>
      <c r="I224" s="10">
        <f>IF($C224="PG",('Proj 2018'!I224-AgeAdj!E$19)/AgeAdj!E$20,IF($C224="SG",('Proj 2018'!I224-AgeAdj!E$23)/AgeAdj!E$24,IF($C224="SF",('Proj 2018'!I224-AgeAdj!E$27)/AgeAdj!E$28,IF($C224="PF",('Proj 2018'!I224-AgeAdj!E$31)/AgeAdj!E$32,IF($C224="C",('Proj 2018'!I224-AgeAdj!E$35)/AgeAdj!E$36,"BAD")))))</f>
        <v>-0.56816005422672167</v>
      </c>
      <c r="J224" s="10">
        <f>IF($C224="PG",('Proj 2018'!J224-AgeAdj!F$19)/AgeAdj!F$20,IF($C224="SG",('Proj 2018'!J224-AgeAdj!F$23)/AgeAdj!F$24,IF($C224="SF",('Proj 2018'!J224-AgeAdj!F$27)/AgeAdj!F$28,IF($C224="PF",('Proj 2018'!J224-AgeAdj!F$31)/AgeAdj!F$32,IF($C224="C",('Proj 2018'!J224-AgeAdj!F$35)/AgeAdj!F$36,"BAD")))))</f>
        <v>0.60152812763995955</v>
      </c>
      <c r="K224" s="10">
        <f>IF($C224="PG",('Proj 2018'!K224-AgeAdj!G$19)/AgeAdj!G$20,IF($C224="SG",('Proj 2018'!K224-AgeAdj!G$23)/AgeAdj!G$24,IF($C224="SF",('Proj 2018'!K224-AgeAdj!G$27)/AgeAdj!G$28,IF($C224="PF",('Proj 2018'!K224-AgeAdj!G$31)/AgeAdj!G$32,IF($C224="C",('Proj 2018'!K224-AgeAdj!G$35)/AgeAdj!G$36,"BAD")))))</f>
        <v>1.0439422718502869</v>
      </c>
      <c r="L224" s="17">
        <f>IF($C224="PG",('Proj 2018'!L224-AgeAdj!H$19)/AgeAdj!H$20,IF($C224="SG",('Proj 2018'!L224-AgeAdj!H$23)/AgeAdj!H$24,IF($C224="SF",('Proj 2018'!L224-AgeAdj!H$27)/AgeAdj!H$28,IF($C224="PF",('Proj 2018'!L224-AgeAdj!H$31)/AgeAdj!H$32,IF($C224="C",('Proj 2018'!L224-AgeAdj!H$35)/AgeAdj!H$36,"BAD")))))</f>
        <v>-1.0258362687981883</v>
      </c>
      <c r="M224" s="10">
        <f>IF($C224="PG",('Proj 2018'!M224-AgeAdj!I$19)/AgeAdj!I$20,IF($C224="SG",('Proj 2018'!M224-AgeAdj!I$23)/AgeAdj!I$24,IF($C224="SF",('Proj 2018'!M224-AgeAdj!I$27)/AgeAdj!I$28,IF($C224="PF",('Proj 2018'!M224-AgeAdj!I$31)/AgeAdj!I$32,IF($C224="C",('Proj 2018'!M224-AgeAdj!I$35)/AgeAdj!I$36,"BAD")))))</f>
        <v>1.0171846995530085</v>
      </c>
      <c r="N224" s="10">
        <f>IF($C224="PG",('Proj 2018'!N224-AgeAdj!J$19)/AgeAdj!J$20,IF($C224="SG",('Proj 2018'!N224-AgeAdj!J$23)/AgeAdj!J$24,IF($C224="SF",('Proj 2018'!N224-AgeAdj!J$27)/AgeAdj!J$28,IF($C224="PF",('Proj 2018'!N224-AgeAdj!J$31)/AgeAdj!J$32,IF($C224="C",('Proj 2018'!N224-AgeAdj!J$35)/AgeAdj!J$36,"BAD")))))</f>
        <v>1.1255529447842725</v>
      </c>
      <c r="O224" s="10">
        <f>IF($C224="PG",('Proj 2018'!O224-AgeAdj!K$19)/AgeAdj!K$20,IF($C224="SG",('Proj 2018'!O224-AgeAdj!K$23)/AgeAdj!K$24,IF($C224="SF",('Proj 2018'!O224-AgeAdj!K$27)/AgeAdj!K$28,IF($C224="PF",('Proj 2018'!O224-AgeAdj!K$31)/AgeAdj!K$32,IF($C224="C",('Proj 2018'!O224-AgeAdj!K$35)/AgeAdj!K$36,"BAD")))))</f>
        <v>1.3517209206928846</v>
      </c>
      <c r="P224" s="10">
        <f>IF($C224="PG",('Proj 2018'!P224-AgeAdj!L$19)/AgeAdj!L$20,IF($C224="SG",('Proj 2018'!P224-AgeAdj!L$23)/AgeAdj!L$24,IF($C224="SF",('Proj 2018'!P224-AgeAdj!L$27)/AgeAdj!L$28,IF($C224="PF",('Proj 2018'!P224-AgeAdj!L$31)/AgeAdj!L$32,IF($C224="C",('Proj 2018'!P224-AgeAdj!L$35)/AgeAdj!L$36,"BAD")))))</f>
        <v>1.2524578392394812</v>
      </c>
      <c r="Q224" s="10">
        <f>-IF($C224="PG",('Proj 2018'!Q224-AgeAdj!M$19)/AgeAdj!M$20,IF($C224="SG",('Proj 2018'!Q224-AgeAdj!M$23)/AgeAdj!M$24,IF($C224="SF",('Proj 2018'!Q224-AgeAdj!M$27)/AgeAdj!M$28,IF($C224="PF",('Proj 2018'!Q224-AgeAdj!M$31)/AgeAdj!M$32,IF($C224="C",('Proj 2018'!Q224-AgeAdj!M$35)/AgeAdj!M$36,"BAD")))))</f>
        <v>-2.3683244762245499</v>
      </c>
      <c r="R224" s="10">
        <f>IF($C224="PG",('Proj 2018'!R224-AgeAdj!N$19)/AgeAdj!N$20,IF($C224="SG",('Proj 2018'!R224-AgeAdj!N$23)/AgeAdj!N$24,IF($C224="SF",('Proj 2018'!R224-AgeAdj!N$27)/AgeAdj!N$28,IF($C224="PF",('Proj 2018'!R224-AgeAdj!N$31)/AgeAdj!N$32,IF($C224="C",('Proj 2018'!R224-AgeAdj!N$35)/AgeAdj!N$36,"BAD")))))</f>
        <v>0.75745170209047918</v>
      </c>
      <c r="S224" s="10">
        <f t="shared" si="9"/>
        <v>2.7793759660627022</v>
      </c>
      <c r="U224" s="10">
        <f>3*'Proj 2018'!$K224/(819)</f>
        <v>1.2032967032967032</v>
      </c>
      <c r="V224" s="10">
        <f t="shared" si="10"/>
        <v>-1.2343854003670507</v>
      </c>
      <c r="W224" s="10">
        <f>(2*'Proj 36 2018'!G224)/24.9</f>
        <v>1.1084337349397591</v>
      </c>
      <c r="X224" s="10">
        <f t="shared" si="11"/>
        <v>-0.59572286375641703</v>
      </c>
    </row>
    <row r="225" spans="1:24" x14ac:dyDescent="0.25">
      <c r="A225" s="14" t="s">
        <v>871</v>
      </c>
      <c r="B225" s="14" t="s">
        <v>366</v>
      </c>
      <c r="C225" s="14" t="s">
        <v>38</v>
      </c>
      <c r="D225" s="3">
        <f>VLOOKUP(B225, Table1[[Player]:['#NAME?]], 3, FALSE)+1</f>
        <v>27</v>
      </c>
      <c r="F225" s="10">
        <f>IF($C225="PG",('Proj 2018'!F225-AgeAdj!B$19)/AgeAdj!B$20,IF($C225="SG",('Proj 2018'!F225-AgeAdj!B$23)/AgeAdj!B$24,IF($C225="SF",('Proj 2018'!F225-AgeAdj!B$27)/AgeAdj!B$28,IF($C225="PF",('Proj 2018'!F225-AgeAdj!B$31)/AgeAdj!B$32,IF($C225="C",('Proj 2018'!F225-AgeAdj!B$35)/AgeAdj!B$36,"BAD")))))</f>
        <v>-1.001036087198548</v>
      </c>
      <c r="G225" s="10">
        <f>IF($C225="PG",('Proj 2018'!G225-AgeAdj!C$19)/AgeAdj!C$20,IF($C225="SG",('Proj 2018'!G225-AgeAdj!C$23)/AgeAdj!C$24,IF($C225="SF",('Proj 2018'!G225-AgeAdj!C$27)/AgeAdj!C$28,IF($C225="PF",('Proj 2018'!G225-AgeAdj!C$31)/AgeAdj!C$32,IF($C225="C",('Proj 2018'!G225-AgeAdj!C$35)/AgeAdj!C$36,"BAD")))))</f>
        <v>-0.93515654309791418</v>
      </c>
      <c r="H225" s="10">
        <f>IF($C225="PG",('Proj 2018'!H225-AgeAdj!D$19)/AgeAdj!D$20,IF($C225="SG",('Proj 2018'!H225-AgeAdj!D$23)/AgeAdj!D$24,IF($C225="SF",('Proj 2018'!H225-AgeAdj!D$27)/AgeAdj!D$28,IF($C225="PF",('Proj 2018'!H225-AgeAdj!D$31)/AgeAdj!D$32,IF($C225="C",('Proj 2018'!H225-AgeAdj!D$35)/AgeAdj!D$36,"BAD")))))</f>
        <v>-0.31546236059170757</v>
      </c>
      <c r="I225" s="10">
        <f>IF($C225="PG",('Proj 2018'!I225-AgeAdj!E$19)/AgeAdj!E$20,IF($C225="SG",('Proj 2018'!I225-AgeAdj!E$23)/AgeAdj!E$24,IF($C225="SF",('Proj 2018'!I225-AgeAdj!E$27)/AgeAdj!E$28,IF($C225="PF",('Proj 2018'!I225-AgeAdj!E$31)/AgeAdj!E$32,IF($C225="C",('Proj 2018'!I225-AgeAdj!E$35)/AgeAdj!E$36,"BAD")))))</f>
        <v>-0.52147808160780196</v>
      </c>
      <c r="J225" s="10">
        <f>IF($C225="PG",('Proj 2018'!J225-AgeAdj!F$19)/AgeAdj!F$20,IF($C225="SG",('Proj 2018'!J225-AgeAdj!F$23)/AgeAdj!F$24,IF($C225="SF",('Proj 2018'!J225-AgeAdj!F$27)/AgeAdj!F$28,IF($C225="PF",('Proj 2018'!J225-AgeAdj!F$31)/AgeAdj!F$32,IF($C225="C",('Proj 2018'!J225-AgeAdj!F$35)/AgeAdj!F$36,"BAD")))))</f>
        <v>-0.88063514409345378</v>
      </c>
      <c r="K225" s="10">
        <f>IF($C225="PG",('Proj 2018'!K225-AgeAdj!G$19)/AgeAdj!G$20,IF($C225="SG",('Proj 2018'!K225-AgeAdj!G$23)/AgeAdj!G$24,IF($C225="SF",('Proj 2018'!K225-AgeAdj!G$27)/AgeAdj!G$28,IF($C225="PF",('Proj 2018'!K225-AgeAdj!G$31)/AgeAdj!G$32,IF($C225="C",('Proj 2018'!K225-AgeAdj!G$35)/AgeAdj!G$36,"BAD")))))</f>
        <v>-0.99676134062611488</v>
      </c>
      <c r="L225" s="17">
        <f>IF($C225="PG",('Proj 2018'!L225-AgeAdj!H$19)/AgeAdj!H$20,IF($C225="SG",('Proj 2018'!L225-AgeAdj!H$23)/AgeAdj!H$24,IF($C225="SF",('Proj 2018'!L225-AgeAdj!H$27)/AgeAdj!H$28,IF($C225="PF",('Proj 2018'!L225-AgeAdj!H$31)/AgeAdj!H$32,IF($C225="C",('Proj 2018'!L225-AgeAdj!H$35)/AgeAdj!H$36,"BAD")))))</f>
        <v>0.7931667749884681</v>
      </c>
      <c r="M225" s="10">
        <f>IF($C225="PG",('Proj 2018'!M225-AgeAdj!I$19)/AgeAdj!I$20,IF($C225="SG",('Proj 2018'!M225-AgeAdj!I$23)/AgeAdj!I$24,IF($C225="SF",('Proj 2018'!M225-AgeAdj!I$27)/AgeAdj!I$28,IF($C225="PF",('Proj 2018'!M225-AgeAdj!I$31)/AgeAdj!I$32,IF($C225="C",('Proj 2018'!M225-AgeAdj!I$35)/AgeAdj!I$36,"BAD")))))</f>
        <v>-0.90166130444456138</v>
      </c>
      <c r="N225" s="10">
        <f>IF($C225="PG",('Proj 2018'!N225-AgeAdj!J$19)/AgeAdj!J$20,IF($C225="SG",('Proj 2018'!N225-AgeAdj!J$23)/AgeAdj!J$24,IF($C225="SF",('Proj 2018'!N225-AgeAdj!J$27)/AgeAdj!J$28,IF($C225="PF",('Proj 2018'!N225-AgeAdj!J$31)/AgeAdj!J$32,IF($C225="C",('Proj 2018'!N225-AgeAdj!J$35)/AgeAdj!J$36,"BAD")))))</f>
        <v>-0.4360006143323279</v>
      </c>
      <c r="O225" s="10">
        <f>IF($C225="PG",('Proj 2018'!O225-AgeAdj!K$19)/AgeAdj!K$20,IF($C225="SG",('Proj 2018'!O225-AgeAdj!K$23)/AgeAdj!K$24,IF($C225="SF",('Proj 2018'!O225-AgeAdj!K$27)/AgeAdj!K$28,IF($C225="PF",('Proj 2018'!O225-AgeAdj!K$31)/AgeAdj!K$32,IF($C225="C",('Proj 2018'!O225-AgeAdj!K$35)/AgeAdj!K$36,"BAD")))))</f>
        <v>-0.87492536310138558</v>
      </c>
      <c r="P225" s="10">
        <f>IF($C225="PG",('Proj 2018'!P225-AgeAdj!L$19)/AgeAdj!L$20,IF($C225="SG",('Proj 2018'!P225-AgeAdj!L$23)/AgeAdj!L$24,IF($C225="SF",('Proj 2018'!P225-AgeAdj!L$27)/AgeAdj!L$28,IF($C225="PF",('Proj 2018'!P225-AgeAdj!L$31)/AgeAdj!L$32,IF($C225="C",('Proj 2018'!P225-AgeAdj!L$35)/AgeAdj!L$36,"BAD")))))</f>
        <v>-0.33616533896853906</v>
      </c>
      <c r="Q225" s="10">
        <f>-IF($C225="PG",('Proj 2018'!Q225-AgeAdj!M$19)/AgeAdj!M$20,IF($C225="SG",('Proj 2018'!Q225-AgeAdj!M$23)/AgeAdj!M$24,IF($C225="SF",('Proj 2018'!Q225-AgeAdj!M$27)/AgeAdj!M$28,IF($C225="PF",('Proj 2018'!Q225-AgeAdj!M$31)/AgeAdj!M$32,IF($C225="C",('Proj 2018'!Q225-AgeAdj!M$35)/AgeAdj!M$36,"BAD")))))</f>
        <v>0.91824227903156608</v>
      </c>
      <c r="R225" s="10">
        <f>IF($C225="PG",('Proj 2018'!R225-AgeAdj!N$19)/AgeAdj!N$20,IF($C225="SG",('Proj 2018'!R225-AgeAdj!N$23)/AgeAdj!N$24,IF($C225="SF",('Proj 2018'!R225-AgeAdj!N$27)/AgeAdj!N$28,IF($C225="PF",('Proj 2018'!R225-AgeAdj!N$31)/AgeAdj!N$32,IF($C225="C",('Proj 2018'!R225-AgeAdj!N$35)/AgeAdj!N$36,"BAD")))))</f>
        <v>-1.0024456756665976</v>
      </c>
      <c r="S225" s="10">
        <f t="shared" si="9"/>
        <v>-3.8815408337532822</v>
      </c>
      <c r="U225" s="10">
        <f>3*'Proj 2018'!$K225/(819)</f>
        <v>0.15042735042735042</v>
      </c>
      <c r="V225" s="10">
        <f t="shared" si="10"/>
        <v>0.11931397640852169</v>
      </c>
      <c r="W225" s="10">
        <f>(2*'Proj 36 2018'!G225)/24.9</f>
        <v>0.9718875502008032</v>
      </c>
      <c r="X225" s="10">
        <f t="shared" si="11"/>
        <v>-0.30659394081603708</v>
      </c>
    </row>
    <row r="226" spans="1:24" x14ac:dyDescent="0.25">
      <c r="A226" s="13" t="s">
        <v>916</v>
      </c>
      <c r="B226" s="13" t="s">
        <v>367</v>
      </c>
      <c r="C226" s="13" t="s">
        <v>38</v>
      </c>
      <c r="D226" s="3">
        <f>VLOOKUP(B226, Table1[[Player]:['#NAME?]], 3, FALSE)+1</f>
        <v>22</v>
      </c>
      <c r="F226" s="10">
        <f>IF($C226="PG",('Proj 2018'!F226-AgeAdj!B$19)/AgeAdj!B$20,IF($C226="SG",('Proj 2018'!F226-AgeAdj!B$23)/AgeAdj!B$24,IF($C226="SF",('Proj 2018'!F226-AgeAdj!B$27)/AgeAdj!B$28,IF($C226="PF",('Proj 2018'!F226-AgeAdj!B$31)/AgeAdj!B$32,IF($C226="C",('Proj 2018'!F226-AgeAdj!B$35)/AgeAdj!B$36,"BAD")))))</f>
        <v>-0.51371913823005133</v>
      </c>
      <c r="G226" s="10">
        <f>IF($C226="PG",('Proj 2018'!G226-AgeAdj!C$19)/AgeAdj!C$20,IF($C226="SG",('Proj 2018'!G226-AgeAdj!C$23)/AgeAdj!C$24,IF($C226="SF",('Proj 2018'!G226-AgeAdj!C$27)/AgeAdj!C$28,IF($C226="PF",('Proj 2018'!G226-AgeAdj!C$31)/AgeAdj!C$32,IF($C226="C",('Proj 2018'!G226-AgeAdj!C$35)/AgeAdj!C$36,"BAD")))))</f>
        <v>-0.45141353831712611</v>
      </c>
      <c r="H226" s="10">
        <f>IF($C226="PG",('Proj 2018'!H226-AgeAdj!D$19)/AgeAdj!D$20,IF($C226="SG",('Proj 2018'!H226-AgeAdj!D$23)/AgeAdj!D$24,IF($C226="SF",('Proj 2018'!H226-AgeAdj!D$27)/AgeAdj!D$28,IF($C226="PF",('Proj 2018'!H226-AgeAdj!D$31)/AgeAdj!D$32,IF($C226="C",('Proj 2018'!H226-AgeAdj!D$35)/AgeAdj!D$36,"BAD")))))</f>
        <v>-0.42645399383815058</v>
      </c>
      <c r="I226" s="10">
        <f>IF($C226="PG",('Proj 2018'!I226-AgeAdj!E$19)/AgeAdj!E$20,IF($C226="SG",('Proj 2018'!I226-AgeAdj!E$23)/AgeAdj!E$24,IF($C226="SF",('Proj 2018'!I226-AgeAdj!E$27)/AgeAdj!E$28,IF($C226="PF",('Proj 2018'!I226-AgeAdj!E$31)/AgeAdj!E$32,IF($C226="C",('Proj 2018'!I226-AgeAdj!E$35)/AgeAdj!E$36,"BAD")))))</f>
        <v>-0.56816005422672167</v>
      </c>
      <c r="J226" s="10">
        <f>IF($C226="PG",('Proj 2018'!J226-AgeAdj!F$19)/AgeAdj!F$20,IF($C226="SG",('Proj 2018'!J226-AgeAdj!F$23)/AgeAdj!F$24,IF($C226="SF",('Proj 2018'!J226-AgeAdj!F$27)/AgeAdj!F$28,IF($C226="PF",('Proj 2018'!J226-AgeAdj!F$31)/AgeAdj!F$32,IF($C226="C",('Proj 2018'!J226-AgeAdj!F$35)/AgeAdj!F$36,"BAD")))))</f>
        <v>-0.39292940658219933</v>
      </c>
      <c r="K226" s="10">
        <f>IF($C226="PG",('Proj 2018'!K226-AgeAdj!G$19)/AgeAdj!G$20,IF($C226="SG",('Proj 2018'!K226-AgeAdj!G$23)/AgeAdj!G$24,IF($C226="SF",('Proj 2018'!K226-AgeAdj!G$27)/AgeAdj!G$28,IF($C226="PF",('Proj 2018'!K226-AgeAdj!G$31)/AgeAdj!G$32,IF($C226="C",('Proj 2018'!K226-AgeAdj!G$35)/AgeAdj!G$36,"BAD")))))</f>
        <v>-0.41268891622720971</v>
      </c>
      <c r="L226" s="17">
        <f>IF($C226="PG",('Proj 2018'!L226-AgeAdj!H$19)/AgeAdj!H$20,IF($C226="SG",('Proj 2018'!L226-AgeAdj!H$23)/AgeAdj!H$24,IF($C226="SF",('Proj 2018'!L226-AgeAdj!H$27)/AgeAdj!H$28,IF($C226="PF",('Proj 2018'!L226-AgeAdj!H$31)/AgeAdj!H$32,IF($C226="C",('Proj 2018'!L226-AgeAdj!H$35)/AgeAdj!H$36,"BAD")))))</f>
        <v>-0.11633474690485961</v>
      </c>
      <c r="M226" s="10">
        <f>IF($C226="PG",('Proj 2018'!M226-AgeAdj!I$19)/AgeAdj!I$20,IF($C226="SG",('Proj 2018'!M226-AgeAdj!I$23)/AgeAdj!I$24,IF($C226="SF",('Proj 2018'!M226-AgeAdj!I$27)/AgeAdj!I$28,IF($C226="PF",('Proj 2018'!M226-AgeAdj!I$31)/AgeAdj!I$32,IF($C226="C",('Proj 2018'!M226-AgeAdj!I$35)/AgeAdj!I$36,"BAD")))))</f>
        <v>-1.02552588269168</v>
      </c>
      <c r="N226" s="10">
        <f>IF($C226="PG",('Proj 2018'!N226-AgeAdj!J$19)/AgeAdj!J$20,IF($C226="SG",('Proj 2018'!N226-AgeAdj!J$23)/AgeAdj!J$24,IF($C226="SF",('Proj 2018'!N226-AgeAdj!J$27)/AgeAdj!J$28,IF($C226="PF",('Proj 2018'!N226-AgeAdj!J$31)/AgeAdj!J$32,IF($C226="C",('Proj 2018'!N226-AgeAdj!J$35)/AgeAdj!J$36,"BAD")))))</f>
        <v>-0.5936305730839222</v>
      </c>
      <c r="O226" s="10">
        <f>IF($C226="PG",('Proj 2018'!O226-AgeAdj!K$19)/AgeAdj!K$20,IF($C226="SG",('Proj 2018'!O226-AgeAdj!K$23)/AgeAdj!K$24,IF($C226="SF",('Proj 2018'!O226-AgeAdj!K$27)/AgeAdj!K$28,IF($C226="PF",('Proj 2018'!O226-AgeAdj!K$31)/AgeAdj!K$32,IF($C226="C",('Proj 2018'!O226-AgeAdj!K$35)/AgeAdj!K$36,"BAD")))))</f>
        <v>-1.0235463559535154</v>
      </c>
      <c r="P226" s="10">
        <f>IF($C226="PG",('Proj 2018'!P226-AgeAdj!L$19)/AgeAdj!L$20,IF($C226="SG",('Proj 2018'!P226-AgeAdj!L$23)/AgeAdj!L$24,IF($C226="SF",('Proj 2018'!P226-AgeAdj!L$27)/AgeAdj!L$28,IF($C226="PF",('Proj 2018'!P226-AgeAdj!L$31)/AgeAdj!L$32,IF($C226="C",('Proj 2018'!P226-AgeAdj!L$35)/AgeAdj!L$36,"BAD")))))</f>
        <v>-0.62957641624068184</v>
      </c>
      <c r="Q226" s="10">
        <f>-IF($C226="PG",('Proj 2018'!Q226-AgeAdj!M$19)/AgeAdj!M$20,IF($C226="SG",('Proj 2018'!Q226-AgeAdj!M$23)/AgeAdj!M$24,IF($C226="SF",('Proj 2018'!Q226-AgeAdj!M$27)/AgeAdj!M$28,IF($C226="PF",('Proj 2018'!Q226-AgeAdj!M$31)/AgeAdj!M$32,IF($C226="C",('Proj 2018'!Q226-AgeAdj!M$35)/AgeAdj!M$36,"BAD")))))</f>
        <v>0.32403210069011235</v>
      </c>
      <c r="R226" s="10">
        <f>IF($C226="PG",('Proj 2018'!R226-AgeAdj!N$19)/AgeAdj!N$20,IF($C226="SG",('Proj 2018'!R226-AgeAdj!N$23)/AgeAdj!N$24,IF($C226="SF",('Proj 2018'!R226-AgeAdj!N$27)/AgeAdj!N$28,IF($C226="PF",('Proj 2018'!R226-AgeAdj!N$31)/AgeAdj!N$32,IF($C226="C",('Proj 2018'!R226-AgeAdj!N$35)/AgeAdj!N$36,"BAD")))))</f>
        <v>-0.5288773298393119</v>
      </c>
      <c r="S226" s="10">
        <f t="shared" si="9"/>
        <v>-4.7487301089893945</v>
      </c>
      <c r="U226" s="10">
        <f>3*'Proj 2018'!$K226/(819)</f>
        <v>0.45177045177045178</v>
      </c>
      <c r="V226" s="10">
        <f t="shared" si="10"/>
        <v>-5.255660116580959E-2</v>
      </c>
      <c r="W226" s="10">
        <f>(2*'Proj 36 2018'!G226)/24.9</f>
        <v>1.2048192771084338</v>
      </c>
      <c r="X226" s="10">
        <f t="shared" si="11"/>
        <v>-0.51379999257608511</v>
      </c>
    </row>
    <row r="227" spans="1:24" x14ac:dyDescent="0.25">
      <c r="A227" s="14" t="s">
        <v>747</v>
      </c>
      <c r="B227" s="14" t="s">
        <v>368</v>
      </c>
      <c r="C227" s="14" t="s">
        <v>31</v>
      </c>
      <c r="D227" s="3">
        <f>VLOOKUP(B227, Table1[[Player]:['#NAME?]], 3, FALSE)+1</f>
        <v>25</v>
      </c>
      <c r="F227" s="10">
        <f>IF($C227="PG",('Proj 2018'!F227-AgeAdj!B$19)/AgeAdj!B$20,IF($C227="SG",('Proj 2018'!F227-AgeAdj!B$23)/AgeAdj!B$24,IF($C227="SF",('Proj 2018'!F227-AgeAdj!B$27)/AgeAdj!B$28,IF($C227="PF",('Proj 2018'!F227-AgeAdj!B$31)/AgeAdj!B$32,IF($C227="C",('Proj 2018'!F227-AgeAdj!B$35)/AgeAdj!B$36,"BAD")))))</f>
        <v>1.1490978685582531</v>
      </c>
      <c r="G227" s="10">
        <f>IF($C227="PG",('Proj 2018'!G227-AgeAdj!C$19)/AgeAdj!C$20,IF($C227="SG",('Proj 2018'!G227-AgeAdj!C$23)/AgeAdj!C$24,IF($C227="SF",('Proj 2018'!G227-AgeAdj!C$27)/AgeAdj!C$28,IF($C227="PF",('Proj 2018'!G227-AgeAdj!C$31)/AgeAdj!C$32,IF($C227="C",('Proj 2018'!G227-AgeAdj!C$35)/AgeAdj!C$36,"BAD")))))</f>
        <v>1.1644332325074702</v>
      </c>
      <c r="H227" s="10">
        <f>IF($C227="PG",('Proj 2018'!H227-AgeAdj!D$19)/AgeAdj!D$20,IF($C227="SG",('Proj 2018'!H227-AgeAdj!D$23)/AgeAdj!D$24,IF($C227="SF",('Proj 2018'!H227-AgeAdj!D$27)/AgeAdj!D$28,IF($C227="PF",('Proj 2018'!H227-AgeAdj!D$31)/AgeAdj!D$32,IF($C227="C",('Proj 2018'!H227-AgeAdj!D$35)/AgeAdj!D$36,"BAD")))))</f>
        <v>0.43548136249150904</v>
      </c>
      <c r="I227" s="10">
        <f>IF($C227="PG",('Proj 2018'!I227-AgeAdj!E$19)/AgeAdj!E$20,IF($C227="SG",('Proj 2018'!I227-AgeAdj!E$23)/AgeAdj!E$24,IF($C227="SF",('Proj 2018'!I227-AgeAdj!E$27)/AgeAdj!E$28,IF($C227="PF",('Proj 2018'!I227-AgeAdj!E$31)/AgeAdj!E$32,IF($C227="C",('Proj 2018'!I227-AgeAdj!E$35)/AgeAdj!E$36,"BAD")))))</f>
        <v>0.77315433766839203</v>
      </c>
      <c r="J227" s="10">
        <f>IF($C227="PG",('Proj 2018'!J227-AgeAdj!F$19)/AgeAdj!F$20,IF($C227="SG",('Proj 2018'!J227-AgeAdj!F$23)/AgeAdj!F$24,IF($C227="SF",('Proj 2018'!J227-AgeAdj!F$27)/AgeAdj!F$28,IF($C227="PF",('Proj 2018'!J227-AgeAdj!F$31)/AgeAdj!F$32,IF($C227="C",('Proj 2018'!J227-AgeAdj!F$35)/AgeAdj!F$36,"BAD")))))</f>
        <v>0.18557464065342788</v>
      </c>
      <c r="K227" s="10">
        <f>IF($C227="PG",('Proj 2018'!K227-AgeAdj!G$19)/AgeAdj!G$20,IF($C227="SG",('Proj 2018'!K227-AgeAdj!G$23)/AgeAdj!G$24,IF($C227="SF",('Proj 2018'!K227-AgeAdj!G$27)/AgeAdj!G$28,IF($C227="PF",('Proj 2018'!K227-AgeAdj!G$31)/AgeAdj!G$32,IF($C227="C",('Proj 2018'!K227-AgeAdj!G$35)/AgeAdj!G$36,"BAD")))))</f>
        <v>0.28411404236043136</v>
      </c>
      <c r="L227" s="17">
        <f>IF($C227="PG",('Proj 2018'!L227-AgeAdj!H$19)/AgeAdj!H$20,IF($C227="SG",('Proj 2018'!L227-AgeAdj!H$23)/AgeAdj!H$24,IF($C227="SF",('Proj 2018'!L227-AgeAdj!H$27)/AgeAdj!H$28,IF($C227="PF",('Proj 2018'!L227-AgeAdj!H$31)/AgeAdj!H$32,IF($C227="C",('Proj 2018'!L227-AgeAdj!H$35)/AgeAdj!H$36,"BAD")))))</f>
        <v>-0.7055653971188941</v>
      </c>
      <c r="M227" s="10">
        <f>IF($C227="PG",('Proj 2018'!M227-AgeAdj!I$19)/AgeAdj!I$20,IF($C227="SG",('Proj 2018'!M227-AgeAdj!I$23)/AgeAdj!I$24,IF($C227="SF",('Proj 2018'!M227-AgeAdj!I$27)/AgeAdj!I$28,IF($C227="PF",('Proj 2018'!M227-AgeAdj!I$31)/AgeAdj!I$32,IF($C227="C",('Proj 2018'!M227-AgeAdj!I$35)/AgeAdj!I$36,"BAD")))))</f>
        <v>1.3202170566066664</v>
      </c>
      <c r="N227" s="10">
        <f>IF($C227="PG",('Proj 2018'!N227-AgeAdj!J$19)/AgeAdj!J$20,IF($C227="SG",('Proj 2018'!N227-AgeAdj!J$23)/AgeAdj!J$24,IF($C227="SF",('Proj 2018'!N227-AgeAdj!J$27)/AgeAdj!J$28,IF($C227="PF",('Proj 2018'!N227-AgeAdj!J$31)/AgeAdj!J$32,IF($C227="C",('Proj 2018'!N227-AgeAdj!J$35)/AgeAdj!J$36,"BAD")))))</f>
        <v>0.61554404261092888</v>
      </c>
      <c r="O227" s="10">
        <f>IF($C227="PG",('Proj 2018'!O227-AgeAdj!K$19)/AgeAdj!K$20,IF($C227="SG",('Proj 2018'!O227-AgeAdj!K$23)/AgeAdj!K$24,IF($C227="SF",('Proj 2018'!O227-AgeAdj!K$27)/AgeAdj!K$28,IF($C227="PF",('Proj 2018'!O227-AgeAdj!K$31)/AgeAdj!K$32,IF($C227="C",('Proj 2018'!O227-AgeAdj!K$35)/AgeAdj!K$36,"BAD")))))</f>
        <v>1.3601387428405913</v>
      </c>
      <c r="P227" s="10">
        <f>IF($C227="PG",('Proj 2018'!P227-AgeAdj!L$19)/AgeAdj!L$20,IF($C227="SG",('Proj 2018'!P227-AgeAdj!L$23)/AgeAdj!L$24,IF($C227="SF",('Proj 2018'!P227-AgeAdj!L$27)/AgeAdj!L$28,IF($C227="PF",('Proj 2018'!P227-AgeAdj!L$31)/AgeAdj!L$32,IF($C227="C",('Proj 2018'!P227-AgeAdj!L$35)/AgeAdj!L$36,"BAD")))))</f>
        <v>0.24368036019553921</v>
      </c>
      <c r="Q227" s="10">
        <f>-IF($C227="PG",('Proj 2018'!Q227-AgeAdj!M$19)/AgeAdj!M$20,IF($C227="SG",('Proj 2018'!Q227-AgeAdj!M$23)/AgeAdj!M$24,IF($C227="SF",('Proj 2018'!Q227-AgeAdj!M$27)/AgeAdj!M$28,IF($C227="PF",('Proj 2018'!Q227-AgeAdj!M$31)/AgeAdj!M$32,IF($C227="C",('Proj 2018'!Q227-AgeAdj!M$35)/AgeAdj!M$36,"BAD")))))</f>
        <v>-0.9481690906190775</v>
      </c>
      <c r="R227" s="10">
        <f>IF($C227="PG",('Proj 2018'!R227-AgeAdj!N$19)/AgeAdj!N$20,IF($C227="SG",('Proj 2018'!R227-AgeAdj!N$23)/AgeAdj!N$24,IF($C227="SF",('Proj 2018'!R227-AgeAdj!N$27)/AgeAdj!N$28,IF($C227="PF",('Proj 2018'!R227-AgeAdj!N$31)/AgeAdj!N$32,IF($C227="C",('Proj 2018'!R227-AgeAdj!N$35)/AgeAdj!N$36,"BAD")))))</f>
        <v>0.95624224438682781</v>
      </c>
      <c r="S227" s="10">
        <f t="shared" si="9"/>
        <v>4.9100393138101266</v>
      </c>
      <c r="U227" s="10">
        <f>3*'Proj 2018'!$K227/(819)</f>
        <v>0.63797313797313793</v>
      </c>
      <c r="V227" s="10">
        <f t="shared" si="10"/>
        <v>-0.45013177044520408</v>
      </c>
      <c r="W227" s="10">
        <f>(2*'Proj 36 2018'!G227)/24.9</f>
        <v>1.2128514056224899</v>
      </c>
      <c r="X227" s="10">
        <f t="shared" si="11"/>
        <v>0.52817418262022375</v>
      </c>
    </row>
    <row r="228" spans="1:24" x14ac:dyDescent="0.25">
      <c r="A228" s="13" t="s">
        <v>815</v>
      </c>
      <c r="B228" s="13" t="s">
        <v>369</v>
      </c>
      <c r="C228" s="13" t="s">
        <v>38</v>
      </c>
      <c r="D228" s="3">
        <f>VLOOKUP(B228, Table1[[Player]:['#NAME?]], 3, FALSE)+1</f>
        <v>26</v>
      </c>
      <c r="F228" s="10">
        <f>IF($C228="PG",('Proj 2018'!F228-AgeAdj!B$19)/AgeAdj!B$20,IF($C228="SG",('Proj 2018'!F228-AgeAdj!B$23)/AgeAdj!B$24,IF($C228="SF",('Proj 2018'!F228-AgeAdj!B$27)/AgeAdj!B$28,IF($C228="PF",('Proj 2018'!F228-AgeAdj!B$31)/AgeAdj!B$32,IF($C228="C",('Proj 2018'!F228-AgeAdj!B$35)/AgeAdj!B$36,"BAD")))))</f>
        <v>-0.11250012423894337</v>
      </c>
      <c r="G228" s="10">
        <f>IF($C228="PG",('Proj 2018'!G228-AgeAdj!C$19)/AgeAdj!C$20,IF($C228="SG",('Proj 2018'!G228-AgeAdj!C$23)/AgeAdj!C$24,IF($C228="SF",('Proj 2018'!G228-AgeAdj!C$27)/AgeAdj!C$28,IF($C228="PF",('Proj 2018'!G228-AgeAdj!C$31)/AgeAdj!C$32,IF($C228="C",('Proj 2018'!G228-AgeAdj!C$35)/AgeAdj!C$36,"BAD")))))</f>
        <v>-5.8244534022363091E-2</v>
      </c>
      <c r="H228" s="10">
        <f>IF($C228="PG",('Proj 2018'!H228-AgeAdj!D$19)/AgeAdj!D$20,IF($C228="SG",('Proj 2018'!H228-AgeAdj!D$23)/AgeAdj!D$24,IF($C228="SF",('Proj 2018'!H228-AgeAdj!D$27)/AgeAdj!D$28,IF($C228="PF",('Proj 2018'!H228-AgeAdj!D$31)/AgeAdj!D$32,IF($C228="C",('Proj 2018'!H228-AgeAdj!D$35)/AgeAdj!D$36,"BAD")))))</f>
        <v>-0.45816588905142003</v>
      </c>
      <c r="I228" s="10">
        <f>IF($C228="PG",('Proj 2018'!I228-AgeAdj!E$19)/AgeAdj!E$20,IF($C228="SG",('Proj 2018'!I228-AgeAdj!E$23)/AgeAdj!E$24,IF($C228="SF",('Proj 2018'!I228-AgeAdj!E$27)/AgeAdj!E$28,IF($C228="PF",('Proj 2018'!I228-AgeAdj!E$31)/AgeAdj!E$32,IF($C228="C",('Proj 2018'!I228-AgeAdj!E$35)/AgeAdj!E$36,"BAD")))))</f>
        <v>1.2748684751436135</v>
      </c>
      <c r="J228" s="10">
        <f>IF($C228="PG",('Proj 2018'!J228-AgeAdj!F$19)/AgeAdj!F$20,IF($C228="SG",('Proj 2018'!J228-AgeAdj!F$23)/AgeAdj!F$24,IF($C228="SF",('Proj 2018'!J228-AgeAdj!F$27)/AgeAdj!F$28,IF($C228="PF",('Proj 2018'!J228-AgeAdj!F$31)/AgeAdj!F$32,IF($C228="C",('Proj 2018'!J228-AgeAdj!F$35)/AgeAdj!F$36,"BAD")))))</f>
        <v>-0.34734548650325897</v>
      </c>
      <c r="K228" s="10">
        <f>IF($C228="PG",('Proj 2018'!K228-AgeAdj!G$19)/AgeAdj!G$20,IF($C228="SG",('Proj 2018'!K228-AgeAdj!G$23)/AgeAdj!G$24,IF($C228="SF",('Proj 2018'!K228-AgeAdj!G$27)/AgeAdj!G$28,IF($C228="PF",('Proj 2018'!K228-AgeAdj!G$31)/AgeAdj!G$32,IF($C228="C",('Proj 2018'!K228-AgeAdj!G$35)/AgeAdj!G$36,"BAD")))))</f>
        <v>-0.41899980141790555</v>
      </c>
      <c r="L228" s="17">
        <f>IF($C228="PG",('Proj 2018'!L228-AgeAdj!H$19)/AgeAdj!H$20,IF($C228="SG",('Proj 2018'!L228-AgeAdj!H$23)/AgeAdj!H$24,IF($C228="SF",('Proj 2018'!L228-AgeAdj!H$27)/AgeAdj!H$28,IF($C228="PF",('Proj 2018'!L228-AgeAdj!H$31)/AgeAdj!H$32,IF($C228="C",('Proj 2018'!L228-AgeAdj!H$35)/AgeAdj!H$36,"BAD")))))</f>
        <v>0.4384611814500699</v>
      </c>
      <c r="M228" s="10">
        <f>IF($C228="PG",('Proj 2018'!M228-AgeAdj!I$19)/AgeAdj!I$20,IF($C228="SG",('Proj 2018'!M228-AgeAdj!I$23)/AgeAdj!I$24,IF($C228="SF",('Proj 2018'!M228-AgeAdj!I$27)/AgeAdj!I$28,IF($C228="PF",('Proj 2018'!M228-AgeAdj!I$31)/AgeAdj!I$32,IF($C228="C",('Proj 2018'!M228-AgeAdj!I$35)/AgeAdj!I$36,"BAD")))))</f>
        <v>-0.40297605855586205</v>
      </c>
      <c r="N228" s="10">
        <f>IF($C228="PG",('Proj 2018'!N228-AgeAdj!J$19)/AgeAdj!J$20,IF($C228="SG",('Proj 2018'!N228-AgeAdj!J$23)/AgeAdj!J$24,IF($C228="SF",('Proj 2018'!N228-AgeAdj!J$27)/AgeAdj!J$28,IF($C228="PF",('Proj 2018'!N228-AgeAdj!J$31)/AgeAdj!J$32,IF($C228="C",('Proj 2018'!N228-AgeAdj!J$35)/AgeAdj!J$36,"BAD")))))</f>
        <v>0.5891026012909435</v>
      </c>
      <c r="O228" s="10">
        <f>IF($C228="PG",('Proj 2018'!O228-AgeAdj!K$19)/AgeAdj!K$20,IF($C228="SG",('Proj 2018'!O228-AgeAdj!K$23)/AgeAdj!K$24,IF($C228="SF",('Proj 2018'!O228-AgeAdj!K$27)/AgeAdj!K$28,IF($C228="PF",('Proj 2018'!O228-AgeAdj!K$31)/AgeAdj!K$32,IF($C228="C",('Proj 2018'!O228-AgeAdj!K$35)/AgeAdj!K$36,"BAD")))))</f>
        <v>-1.0296051094243822E-2</v>
      </c>
      <c r="P228" s="10">
        <f>IF($C228="PG",('Proj 2018'!P228-AgeAdj!L$19)/AgeAdj!L$20,IF($C228="SG",('Proj 2018'!P228-AgeAdj!L$23)/AgeAdj!L$24,IF($C228="SF",('Proj 2018'!P228-AgeAdj!L$27)/AgeAdj!L$28,IF($C228="PF",('Proj 2018'!P228-AgeAdj!L$31)/AgeAdj!L$32,IF($C228="C",('Proj 2018'!P228-AgeAdj!L$35)/AgeAdj!L$36,"BAD")))))</f>
        <v>-0.87463510624700336</v>
      </c>
      <c r="Q228" s="10">
        <f>-IF($C228="PG",('Proj 2018'!Q228-AgeAdj!M$19)/AgeAdj!M$20,IF($C228="SG",('Proj 2018'!Q228-AgeAdj!M$23)/AgeAdj!M$24,IF($C228="SF",('Proj 2018'!Q228-AgeAdj!M$27)/AgeAdj!M$28,IF($C228="PF",('Proj 2018'!Q228-AgeAdj!M$31)/AgeAdj!M$32,IF($C228="C",('Proj 2018'!Q228-AgeAdj!M$35)/AgeAdj!M$36,"BAD")))))</f>
        <v>-5.0417723169649875E-2</v>
      </c>
      <c r="R228" s="10">
        <f>IF($C228="PG",('Proj 2018'!R228-AgeAdj!N$19)/AgeAdj!N$20,IF($C228="SG",('Proj 2018'!R228-AgeAdj!N$23)/AgeAdj!N$24,IF($C228="SF",('Proj 2018'!R228-AgeAdj!N$27)/AgeAdj!N$28,IF($C228="PF",('Proj 2018'!R228-AgeAdj!N$31)/AgeAdj!N$32,IF($C228="C",('Proj 2018'!R228-AgeAdj!N$35)/AgeAdj!N$36,"BAD")))))</f>
        <v>-6.2171577847513364E-2</v>
      </c>
      <c r="S228" s="10">
        <f t="shared" si="9"/>
        <v>0.21500003799947509</v>
      </c>
      <c r="U228" s="10">
        <f>3*'Proj 2018'!$K228/(819)</f>
        <v>0.44851444851444849</v>
      </c>
      <c r="V228" s="10">
        <f t="shared" si="10"/>
        <v>0.19665617499307164</v>
      </c>
      <c r="W228" s="10">
        <f>(2*'Proj 36 2018'!G228)/24.9</f>
        <v>0.95582329317269088</v>
      </c>
      <c r="X228" s="10">
        <f t="shared" si="11"/>
        <v>-0.43792562889252201</v>
      </c>
    </row>
    <row r="229" spans="1:24" x14ac:dyDescent="0.25">
      <c r="A229" s="14" t="s">
        <v>1017</v>
      </c>
      <c r="B229" s="14" t="s">
        <v>370</v>
      </c>
      <c r="C229" s="14" t="s">
        <v>52</v>
      </c>
      <c r="D229" s="3">
        <f>VLOOKUP(B229, Table1[[Player]:['#NAME?]], 3, FALSE)+1</f>
        <v>22</v>
      </c>
      <c r="F229" s="10">
        <f>IF($C229="PG",('Proj 2018'!F229-AgeAdj!B$19)/AgeAdj!B$20,IF($C229="SG",('Proj 2018'!F229-AgeAdj!B$23)/AgeAdj!B$24,IF($C229="SF",('Proj 2018'!F229-AgeAdj!B$27)/AgeAdj!B$28,IF($C229="PF",('Proj 2018'!F229-AgeAdj!B$31)/AgeAdj!B$32,IF($C229="C",('Proj 2018'!F229-AgeAdj!B$35)/AgeAdj!B$36,"BAD")))))</f>
        <v>-0.54103631670675711</v>
      </c>
      <c r="G229" s="10">
        <f>IF($C229="PG",('Proj 2018'!G229-AgeAdj!C$19)/AgeAdj!C$20,IF($C229="SG",('Proj 2018'!G229-AgeAdj!C$23)/AgeAdj!C$24,IF($C229="SF",('Proj 2018'!G229-AgeAdj!C$27)/AgeAdj!C$28,IF($C229="PF",('Proj 2018'!G229-AgeAdj!C$31)/AgeAdj!C$32,IF($C229="C",('Proj 2018'!G229-AgeAdj!C$35)/AgeAdj!C$36,"BAD")))))</f>
        <v>-0.52277508875974821</v>
      </c>
      <c r="H229" s="10">
        <f>IF($C229="PG",('Proj 2018'!H229-AgeAdj!D$19)/AgeAdj!D$20,IF($C229="SG",('Proj 2018'!H229-AgeAdj!D$23)/AgeAdj!D$24,IF($C229="SF",('Proj 2018'!H229-AgeAdj!D$27)/AgeAdj!D$28,IF($C229="PF",('Proj 2018'!H229-AgeAdj!D$31)/AgeAdj!D$32,IF($C229="C",('Proj 2018'!H229-AgeAdj!D$35)/AgeAdj!D$36,"BAD")))))</f>
        <v>-0.39845739599413849</v>
      </c>
      <c r="I229" s="10">
        <f>IF($C229="PG",('Proj 2018'!I229-AgeAdj!E$19)/AgeAdj!E$20,IF($C229="SG",('Proj 2018'!I229-AgeAdj!E$23)/AgeAdj!E$24,IF($C229="SF",('Proj 2018'!I229-AgeAdj!E$27)/AgeAdj!E$28,IF($C229="PF",('Proj 2018'!I229-AgeAdj!E$31)/AgeAdj!E$32,IF($C229="C",('Proj 2018'!I229-AgeAdj!E$35)/AgeAdj!E$36,"BAD")))))</f>
        <v>-0.48160177537846732</v>
      </c>
      <c r="J229" s="10">
        <f>IF($C229="PG",('Proj 2018'!J229-AgeAdj!F$19)/AgeAdj!F$20,IF($C229="SG",('Proj 2018'!J229-AgeAdj!F$23)/AgeAdj!F$24,IF($C229="SF",('Proj 2018'!J229-AgeAdj!F$27)/AgeAdj!F$28,IF($C229="PF",('Proj 2018'!J229-AgeAdj!F$31)/AgeAdj!F$32,IF($C229="C",('Proj 2018'!J229-AgeAdj!F$35)/AgeAdj!F$36,"BAD")))))</f>
        <v>-0.46879499286425264</v>
      </c>
      <c r="K229" s="10">
        <f>IF($C229="PG",('Proj 2018'!K229-AgeAdj!G$19)/AgeAdj!G$20,IF($C229="SG",('Proj 2018'!K229-AgeAdj!G$23)/AgeAdj!G$24,IF($C229="SF",('Proj 2018'!K229-AgeAdj!G$27)/AgeAdj!G$28,IF($C229="PF",('Proj 2018'!K229-AgeAdj!G$31)/AgeAdj!G$32,IF($C229="C",('Proj 2018'!K229-AgeAdj!G$35)/AgeAdj!G$36,"BAD")))))</f>
        <v>-0.4908295929579628</v>
      </c>
      <c r="L229" s="17">
        <f>IF($C229="PG",('Proj 2018'!L229-AgeAdj!H$19)/AgeAdj!H$20,IF($C229="SG",('Proj 2018'!L229-AgeAdj!H$23)/AgeAdj!H$24,IF($C229="SF",('Proj 2018'!L229-AgeAdj!H$27)/AgeAdj!H$28,IF($C229="PF",('Proj 2018'!L229-AgeAdj!H$31)/AgeAdj!H$32,IF($C229="C",('Proj 2018'!L229-AgeAdj!H$35)/AgeAdj!H$36,"BAD")))))</f>
        <v>4.4380505113627159E-3</v>
      </c>
      <c r="M229" s="10">
        <f>IF($C229="PG",('Proj 2018'!M229-AgeAdj!I$19)/AgeAdj!I$20,IF($C229="SG",('Proj 2018'!M229-AgeAdj!I$23)/AgeAdj!I$24,IF($C229="SF",('Proj 2018'!M229-AgeAdj!I$27)/AgeAdj!I$28,IF($C229="PF",('Proj 2018'!M229-AgeAdj!I$31)/AgeAdj!I$32,IF($C229="C",('Proj 2018'!M229-AgeAdj!I$35)/AgeAdj!I$36,"BAD")))))</f>
        <v>-0.27605989927356728</v>
      </c>
      <c r="N229" s="10">
        <f>IF($C229="PG",('Proj 2018'!N229-AgeAdj!J$19)/AgeAdj!J$20,IF($C229="SG",('Proj 2018'!N229-AgeAdj!J$23)/AgeAdj!J$24,IF($C229="SF",('Proj 2018'!N229-AgeAdj!J$27)/AgeAdj!J$28,IF($C229="PF",('Proj 2018'!N229-AgeAdj!J$31)/AgeAdj!J$32,IF($C229="C",('Proj 2018'!N229-AgeAdj!J$35)/AgeAdj!J$36,"BAD")))))</f>
        <v>-0.77864718239024977</v>
      </c>
      <c r="O229" s="10">
        <f>IF($C229="PG",('Proj 2018'!O229-AgeAdj!K$19)/AgeAdj!K$20,IF($C229="SG",('Proj 2018'!O229-AgeAdj!K$23)/AgeAdj!K$24,IF($C229="SF",('Proj 2018'!O229-AgeAdj!K$27)/AgeAdj!K$28,IF($C229="PF",('Proj 2018'!O229-AgeAdj!K$31)/AgeAdj!K$32,IF($C229="C",('Proj 2018'!O229-AgeAdj!K$35)/AgeAdj!K$36,"BAD")))))</f>
        <v>-0.19215824304858034</v>
      </c>
      <c r="P229" s="10">
        <f>IF($C229="PG",('Proj 2018'!P229-AgeAdj!L$19)/AgeAdj!L$20,IF($C229="SG",('Proj 2018'!P229-AgeAdj!L$23)/AgeAdj!L$24,IF($C229="SF",('Proj 2018'!P229-AgeAdj!L$27)/AgeAdj!L$28,IF($C229="PF",('Proj 2018'!P229-AgeAdj!L$31)/AgeAdj!L$32,IF($C229="C",('Proj 2018'!P229-AgeAdj!L$35)/AgeAdj!L$36,"BAD")))))</f>
        <v>-0.53437077169891412</v>
      </c>
      <c r="Q229" s="10">
        <f>-IF($C229="PG",('Proj 2018'!Q229-AgeAdj!M$19)/AgeAdj!M$20,IF($C229="SG",('Proj 2018'!Q229-AgeAdj!M$23)/AgeAdj!M$24,IF($C229="SF",('Proj 2018'!Q229-AgeAdj!M$27)/AgeAdj!M$28,IF($C229="PF",('Proj 2018'!Q229-AgeAdj!M$31)/AgeAdj!M$32,IF($C229="C",('Proj 2018'!Q229-AgeAdj!M$35)/AgeAdj!M$36,"BAD")))))</f>
        <v>0.63696467019045566</v>
      </c>
      <c r="R229" s="10">
        <f>IF($C229="PG",('Proj 2018'!R229-AgeAdj!N$19)/AgeAdj!N$20,IF($C229="SG",('Proj 2018'!R229-AgeAdj!N$23)/AgeAdj!N$24,IF($C229="SF",('Proj 2018'!R229-AgeAdj!N$27)/AgeAdj!N$28,IF($C229="PF",('Proj 2018'!R229-AgeAdj!N$31)/AgeAdj!N$32,IF($C229="C",('Proj 2018'!R229-AgeAdj!N$35)/AgeAdj!N$36,"BAD")))))</f>
        <v>-0.55682041103604296</v>
      </c>
      <c r="S229" s="10">
        <f t="shared" si="9"/>
        <v>-2.8865056262356101</v>
      </c>
      <c r="U229" s="10">
        <f>3*'Proj 2018'!$K229/(819)</f>
        <v>0.34920634920634919</v>
      </c>
      <c r="V229" s="10">
        <f t="shared" si="10"/>
        <v>1.5497954166663452E-3</v>
      </c>
      <c r="W229" s="10">
        <f>(2*'Proj 36 2018'!G229)/24.9</f>
        <v>0.79518072289156638</v>
      </c>
      <c r="X229" s="10">
        <f t="shared" si="11"/>
        <v>-0.31684564018811018</v>
      </c>
    </row>
    <row r="230" spans="1:24" x14ac:dyDescent="0.25">
      <c r="A230" s="13" t="s">
        <v>725</v>
      </c>
      <c r="B230" s="13" t="s">
        <v>371</v>
      </c>
      <c r="C230" s="13" t="s">
        <v>38</v>
      </c>
      <c r="D230" s="3">
        <f>VLOOKUP(B230, Table1[[Player]:['#NAME?]], 3, FALSE)+1</f>
        <v>33</v>
      </c>
      <c r="F230" s="10">
        <f>IF($C230="PG",('Proj 2018'!F230-AgeAdj!B$19)/AgeAdj!B$20,IF($C230="SG",('Proj 2018'!F230-AgeAdj!B$23)/AgeAdj!B$24,IF($C230="SF",('Proj 2018'!F230-AgeAdj!B$27)/AgeAdj!B$28,IF($C230="PF",('Proj 2018'!F230-AgeAdj!B$31)/AgeAdj!B$32,IF($C230="C",('Proj 2018'!F230-AgeAdj!B$35)/AgeAdj!B$36,"BAD")))))</f>
        <v>-0.56701942952348072</v>
      </c>
      <c r="G230" s="10">
        <f>IF($C230="PG",('Proj 2018'!G230-AgeAdj!C$19)/AgeAdj!C$20,IF($C230="SG",('Proj 2018'!G230-AgeAdj!C$23)/AgeAdj!C$24,IF($C230="SF",('Proj 2018'!G230-AgeAdj!C$27)/AgeAdj!C$28,IF($C230="PF",('Proj 2018'!G230-AgeAdj!C$31)/AgeAdj!C$32,IF($C230="C",('Proj 2018'!G230-AgeAdj!C$35)/AgeAdj!C$36,"BAD")))))</f>
        <v>-0.55546149335469575</v>
      </c>
      <c r="H230" s="10">
        <f>IF($C230="PG",('Proj 2018'!H230-AgeAdj!D$19)/AgeAdj!D$20,IF($C230="SG",('Proj 2018'!H230-AgeAdj!D$23)/AgeAdj!D$24,IF($C230="SF",('Proj 2018'!H230-AgeAdj!D$27)/AgeAdj!D$28,IF($C230="PF",('Proj 2018'!H230-AgeAdj!D$31)/AgeAdj!D$32,IF($C230="C",('Proj 2018'!H230-AgeAdj!D$35)/AgeAdj!D$36,"BAD")))))</f>
        <v>-0.10933504170545623</v>
      </c>
      <c r="I230" s="10">
        <f>IF($C230="PG",('Proj 2018'!I230-AgeAdj!E$19)/AgeAdj!E$20,IF($C230="SG",('Proj 2018'!I230-AgeAdj!E$23)/AgeAdj!E$24,IF($C230="SF",('Proj 2018'!I230-AgeAdj!E$27)/AgeAdj!E$28,IF($C230="PF",('Proj 2018'!I230-AgeAdj!E$31)/AgeAdj!E$32,IF($C230="C",('Proj 2018'!I230-AgeAdj!E$35)/AgeAdj!E$36,"BAD")))))</f>
        <v>-0.56816005422672167</v>
      </c>
      <c r="J230" s="10">
        <f>IF($C230="PG",('Proj 2018'!J230-AgeAdj!F$19)/AgeAdj!F$20,IF($C230="SG",('Proj 2018'!J230-AgeAdj!F$23)/AgeAdj!F$24,IF($C230="SF",('Proj 2018'!J230-AgeAdj!F$27)/AgeAdj!F$28,IF($C230="PF",('Proj 2018'!J230-AgeAdj!F$31)/AgeAdj!F$32,IF($C230="C",('Proj 2018'!J230-AgeAdj!F$35)/AgeAdj!F$36,"BAD")))))</f>
        <v>-0.16564291618859434</v>
      </c>
      <c r="K230" s="10">
        <f>IF($C230="PG",('Proj 2018'!K230-AgeAdj!G$19)/AgeAdj!G$20,IF($C230="SG",('Proj 2018'!K230-AgeAdj!G$23)/AgeAdj!G$24,IF($C230="SF",('Proj 2018'!K230-AgeAdj!G$27)/AgeAdj!G$28,IF($C230="PF",('Proj 2018'!K230-AgeAdj!G$31)/AgeAdj!G$32,IF($C230="C",('Proj 2018'!K230-AgeAdj!G$35)/AgeAdj!G$36,"BAD")))))</f>
        <v>-0.3042994630770075</v>
      </c>
      <c r="L230" s="17">
        <f>IF($C230="PG",('Proj 2018'!L230-AgeAdj!H$19)/AgeAdj!H$20,IF($C230="SG",('Proj 2018'!L230-AgeAdj!H$23)/AgeAdj!H$24,IF($C230="SF",('Proj 2018'!L230-AgeAdj!H$27)/AgeAdj!H$28,IF($C230="PF",('Proj 2018'!L230-AgeAdj!H$31)/AgeAdj!H$32,IF($C230="C",('Proj 2018'!L230-AgeAdj!H$35)/AgeAdj!H$36,"BAD")))))</f>
        <v>0.85683188152100109</v>
      </c>
      <c r="M230" s="10">
        <f>IF($C230="PG",('Proj 2018'!M230-AgeAdj!I$19)/AgeAdj!I$20,IF($C230="SG",('Proj 2018'!M230-AgeAdj!I$23)/AgeAdj!I$24,IF($C230="SF",('Proj 2018'!M230-AgeAdj!I$27)/AgeAdj!I$28,IF($C230="PF",('Proj 2018'!M230-AgeAdj!I$31)/AgeAdj!I$32,IF($C230="C",('Proj 2018'!M230-AgeAdj!I$35)/AgeAdj!I$36,"BAD")))))</f>
        <v>-6.0672945524246132E-2</v>
      </c>
      <c r="N230" s="10">
        <f>IF($C230="PG",('Proj 2018'!N230-AgeAdj!J$19)/AgeAdj!J$20,IF($C230="SG",('Proj 2018'!N230-AgeAdj!J$23)/AgeAdj!J$24,IF($C230="SF",('Proj 2018'!N230-AgeAdj!J$27)/AgeAdj!J$28,IF($C230="PF",('Proj 2018'!N230-AgeAdj!J$31)/AgeAdj!J$32,IF($C230="C",('Proj 2018'!N230-AgeAdj!J$35)/AgeAdj!J$36,"BAD")))))</f>
        <v>0.52814811320917765</v>
      </c>
      <c r="O230" s="10">
        <f>IF($C230="PG",('Proj 2018'!O230-AgeAdj!K$19)/AgeAdj!K$20,IF($C230="SG",('Proj 2018'!O230-AgeAdj!K$23)/AgeAdj!K$24,IF($C230="SF",('Proj 2018'!O230-AgeAdj!K$27)/AgeAdj!K$28,IF($C230="PF",('Proj 2018'!O230-AgeAdj!K$31)/AgeAdj!K$32,IF($C230="C",('Proj 2018'!O230-AgeAdj!K$35)/AgeAdj!K$36,"BAD")))))</f>
        <v>0.84796965486536169</v>
      </c>
      <c r="P230" s="10">
        <f>IF($C230="PG",('Proj 2018'!P230-AgeAdj!L$19)/AgeAdj!L$20,IF($C230="SG",('Proj 2018'!P230-AgeAdj!L$23)/AgeAdj!L$24,IF($C230="SF",('Proj 2018'!P230-AgeAdj!L$27)/AgeAdj!L$28,IF($C230="PF",('Proj 2018'!P230-AgeAdj!L$31)/AgeAdj!L$32,IF($C230="C",('Proj 2018'!P230-AgeAdj!L$35)/AgeAdj!L$36,"BAD")))))</f>
        <v>-0.74867164283007681</v>
      </c>
      <c r="Q230" s="10">
        <f>-IF($C230="PG",('Proj 2018'!Q230-AgeAdj!M$19)/AgeAdj!M$20,IF($C230="SG",('Proj 2018'!Q230-AgeAdj!M$23)/AgeAdj!M$24,IF($C230="SF",('Proj 2018'!Q230-AgeAdj!M$27)/AgeAdj!M$28,IF($C230="PF",('Proj 2018'!Q230-AgeAdj!M$31)/AgeAdj!M$32,IF($C230="C",('Proj 2018'!Q230-AgeAdj!M$35)/AgeAdj!M$36,"BAD")))))</f>
        <v>-0.10935168348056436</v>
      </c>
      <c r="R230" s="10">
        <f>IF($C230="PG",('Proj 2018'!R230-AgeAdj!N$19)/AgeAdj!N$20,IF($C230="SG",('Proj 2018'!R230-AgeAdj!N$23)/AgeAdj!N$24,IF($C230="SF",('Proj 2018'!R230-AgeAdj!N$27)/AgeAdj!N$28,IF($C230="PF",('Proj 2018'!R230-AgeAdj!N$31)/AgeAdj!N$32,IF($C230="C",('Proj 2018'!R230-AgeAdj!N$35)/AgeAdj!N$36,"BAD")))))</f>
        <v>-0.51869452423809459</v>
      </c>
      <c r="S230" s="10">
        <f t="shared" si="9"/>
        <v>-0.68556514053324347</v>
      </c>
      <c r="U230" s="10">
        <f>3*'Proj 2018'!$K230/(819)</f>
        <v>0.50769230769230778</v>
      </c>
      <c r="V230" s="10">
        <f t="shared" si="10"/>
        <v>0.43500695523373911</v>
      </c>
      <c r="W230" s="10">
        <f>(2*'Proj 36 2018'!G230)/24.9</f>
        <v>0.6987951807228916</v>
      </c>
      <c r="X230" s="10">
        <f t="shared" si="11"/>
        <v>-7.6402800227909171E-2</v>
      </c>
    </row>
    <row r="231" spans="1:24" x14ac:dyDescent="0.25">
      <c r="A231" s="14" t="s">
        <v>824</v>
      </c>
      <c r="B231" s="14" t="s">
        <v>372</v>
      </c>
      <c r="C231" s="14" t="s">
        <v>27</v>
      </c>
      <c r="D231" s="3">
        <f>VLOOKUP(B231, Table1[[Player]:['#NAME?]], 3, FALSE)+1</f>
        <v>22</v>
      </c>
      <c r="F231" s="10">
        <f>IF($C231="PG",('Proj 2018'!F231-AgeAdj!B$19)/AgeAdj!B$20,IF($C231="SG",('Proj 2018'!F231-AgeAdj!B$23)/AgeAdj!B$24,IF($C231="SF",('Proj 2018'!F231-AgeAdj!B$27)/AgeAdj!B$28,IF($C231="PF",('Proj 2018'!F231-AgeAdj!B$31)/AgeAdj!B$32,IF($C231="C",('Proj 2018'!F231-AgeAdj!B$35)/AgeAdj!B$36,"BAD")))))</f>
        <v>-0.61452185496573175</v>
      </c>
      <c r="G231" s="10">
        <f>IF($C231="PG",('Proj 2018'!G231-AgeAdj!C$19)/AgeAdj!C$20,IF($C231="SG",('Proj 2018'!G231-AgeAdj!C$23)/AgeAdj!C$24,IF($C231="SF",('Proj 2018'!G231-AgeAdj!C$27)/AgeAdj!C$28,IF($C231="PF",('Proj 2018'!G231-AgeAdj!C$31)/AgeAdj!C$32,IF($C231="C",('Proj 2018'!G231-AgeAdj!C$35)/AgeAdj!C$36,"BAD")))))</f>
        <v>-0.68383427979770328</v>
      </c>
      <c r="H231" s="10">
        <f>IF($C231="PG",('Proj 2018'!H231-AgeAdj!D$19)/AgeAdj!D$20,IF($C231="SG",('Proj 2018'!H231-AgeAdj!D$23)/AgeAdj!D$24,IF($C231="SF",('Proj 2018'!H231-AgeAdj!D$27)/AgeAdj!D$28,IF($C231="PF",('Proj 2018'!H231-AgeAdj!D$31)/AgeAdj!D$32,IF($C231="C",('Proj 2018'!H231-AgeAdj!D$35)/AgeAdj!D$36,"BAD")))))</f>
        <v>0.60056156951246564</v>
      </c>
      <c r="I231" s="10">
        <f>IF($C231="PG",('Proj 2018'!I231-AgeAdj!E$19)/AgeAdj!E$20,IF($C231="SG",('Proj 2018'!I231-AgeAdj!E$23)/AgeAdj!E$24,IF($C231="SF",('Proj 2018'!I231-AgeAdj!E$27)/AgeAdj!E$28,IF($C231="PF",('Proj 2018'!I231-AgeAdj!E$31)/AgeAdj!E$32,IF($C231="C",('Proj 2018'!I231-AgeAdj!E$35)/AgeAdj!E$36,"BAD")))))</f>
        <v>-0.59814616322044356</v>
      </c>
      <c r="J231" s="10">
        <f>IF($C231="PG",('Proj 2018'!J231-AgeAdj!F$19)/AgeAdj!F$20,IF($C231="SG",('Proj 2018'!J231-AgeAdj!F$23)/AgeAdj!F$24,IF($C231="SF",('Proj 2018'!J231-AgeAdj!F$27)/AgeAdj!F$28,IF($C231="PF",('Proj 2018'!J231-AgeAdj!F$31)/AgeAdj!F$32,IF($C231="C",('Proj 2018'!J231-AgeAdj!F$35)/AgeAdj!F$36,"BAD")))))</f>
        <v>-0.44307891918642006</v>
      </c>
      <c r="K231" s="10">
        <f>IF($C231="PG",('Proj 2018'!K231-AgeAdj!G$19)/AgeAdj!G$20,IF($C231="SG",('Proj 2018'!K231-AgeAdj!G$23)/AgeAdj!G$24,IF($C231="SF",('Proj 2018'!K231-AgeAdj!G$27)/AgeAdj!G$28,IF($C231="PF",('Proj 2018'!K231-AgeAdj!G$31)/AgeAdj!G$32,IF($C231="C",('Proj 2018'!K231-AgeAdj!G$35)/AgeAdj!G$36,"BAD")))))</f>
        <v>-0.46684623418579901</v>
      </c>
      <c r="L231" s="17">
        <f>IF($C231="PG",('Proj 2018'!L231-AgeAdj!H$19)/AgeAdj!H$20,IF($C231="SG",('Proj 2018'!L231-AgeAdj!H$23)/AgeAdj!H$24,IF($C231="SF",('Proj 2018'!L231-AgeAdj!H$27)/AgeAdj!H$28,IF($C231="PF",('Proj 2018'!L231-AgeAdj!H$31)/AgeAdj!H$32,IF($C231="C",('Proj 2018'!L231-AgeAdj!H$35)/AgeAdj!H$36,"BAD")))))</f>
        <v>-7.1625281606345209E-3</v>
      </c>
      <c r="M231" s="10">
        <f>IF($C231="PG",('Proj 2018'!M231-AgeAdj!I$19)/AgeAdj!I$20,IF($C231="SG",('Proj 2018'!M231-AgeAdj!I$23)/AgeAdj!I$24,IF($C231="SF",('Proj 2018'!M231-AgeAdj!I$27)/AgeAdj!I$28,IF($C231="PF",('Proj 2018'!M231-AgeAdj!I$31)/AgeAdj!I$32,IF($C231="C",('Proj 2018'!M231-AgeAdj!I$35)/AgeAdj!I$36,"BAD")))))</f>
        <v>-1.2948328446241764</v>
      </c>
      <c r="N231" s="10">
        <f>IF($C231="PG",('Proj 2018'!N231-AgeAdj!J$19)/AgeAdj!J$20,IF($C231="SG",('Proj 2018'!N231-AgeAdj!J$23)/AgeAdj!J$24,IF($C231="SF",('Proj 2018'!N231-AgeAdj!J$27)/AgeAdj!J$28,IF($C231="PF",('Proj 2018'!N231-AgeAdj!J$31)/AgeAdj!J$32,IF($C231="C",('Proj 2018'!N231-AgeAdj!J$35)/AgeAdj!J$36,"BAD")))))</f>
        <v>-0.45583111119518332</v>
      </c>
      <c r="O231" s="10">
        <f>IF($C231="PG",('Proj 2018'!O231-AgeAdj!K$19)/AgeAdj!K$20,IF($C231="SG",('Proj 2018'!O231-AgeAdj!K$23)/AgeAdj!K$24,IF($C231="SF",('Proj 2018'!O231-AgeAdj!K$27)/AgeAdj!K$28,IF($C231="PF",('Proj 2018'!O231-AgeAdj!K$31)/AgeAdj!K$32,IF($C231="C",('Proj 2018'!O231-AgeAdj!K$35)/AgeAdj!K$36,"BAD")))))</f>
        <v>-0.89207430309014013</v>
      </c>
      <c r="P231" s="10">
        <f>IF($C231="PG",('Proj 2018'!P231-AgeAdj!L$19)/AgeAdj!L$20,IF($C231="SG",('Proj 2018'!P231-AgeAdj!L$23)/AgeAdj!L$24,IF($C231="SF",('Proj 2018'!P231-AgeAdj!L$27)/AgeAdj!L$28,IF($C231="PF",('Proj 2018'!P231-AgeAdj!L$31)/AgeAdj!L$32,IF($C231="C",('Proj 2018'!P231-AgeAdj!L$35)/AgeAdj!L$36,"BAD")))))</f>
        <v>-0.90517355141278899</v>
      </c>
      <c r="Q231" s="10">
        <f>-IF($C231="PG",('Proj 2018'!Q231-AgeAdj!M$19)/AgeAdj!M$20,IF($C231="SG",('Proj 2018'!Q231-AgeAdj!M$23)/AgeAdj!M$24,IF($C231="SF",('Proj 2018'!Q231-AgeAdj!M$27)/AgeAdj!M$28,IF($C231="PF",('Proj 2018'!Q231-AgeAdj!M$31)/AgeAdj!M$32,IF($C231="C",('Proj 2018'!Q231-AgeAdj!M$35)/AgeAdj!M$36,"BAD")))))</f>
        <v>0.87471524577990756</v>
      </c>
      <c r="R231" s="10">
        <f>IF($C231="PG",('Proj 2018'!R231-AgeAdj!N$19)/AgeAdj!N$20,IF($C231="SG",('Proj 2018'!R231-AgeAdj!N$23)/AgeAdj!N$24,IF($C231="SF",('Proj 2018'!R231-AgeAdj!N$27)/AgeAdj!N$28,IF($C231="PF",('Proj 2018'!R231-AgeAdj!N$31)/AgeAdj!N$32,IF($C231="C",('Proj 2018'!R231-AgeAdj!N$35)/AgeAdj!N$36,"BAD")))))</f>
        <v>-0.63122257770281065</v>
      </c>
      <c r="S231" s="10">
        <f t="shared" si="9"/>
        <v>-4.1812060417814703</v>
      </c>
      <c r="U231" s="10">
        <f>3*'Proj 2018'!$K231/(819)</f>
        <v>0.33195970695970695</v>
      </c>
      <c r="V231" s="10">
        <f t="shared" si="10"/>
        <v>-2.3776707492948845E-3</v>
      </c>
      <c r="W231" s="10">
        <f>(2*'Proj 36 2018'!G231)/24.9</f>
        <v>1.3654618473895583</v>
      </c>
      <c r="X231" s="10">
        <f t="shared" si="11"/>
        <v>0.82004391017766398</v>
      </c>
    </row>
    <row r="232" spans="1:24" x14ac:dyDescent="0.25">
      <c r="A232" s="13" t="s">
        <v>972</v>
      </c>
      <c r="B232" s="13" t="s">
        <v>373</v>
      </c>
      <c r="C232" s="13" t="s">
        <v>73</v>
      </c>
      <c r="D232" s="3">
        <f>VLOOKUP(B232, Table1[[Player]:['#NAME?]], 3, FALSE)+1</f>
        <v>35</v>
      </c>
      <c r="F232" s="10">
        <f>IF($C232="PG",('Proj 2018'!F232-AgeAdj!B$19)/AgeAdj!B$20,IF($C232="SG",('Proj 2018'!F232-AgeAdj!B$23)/AgeAdj!B$24,IF($C232="SF",('Proj 2018'!F232-AgeAdj!B$27)/AgeAdj!B$28,IF($C232="PF",('Proj 2018'!F232-AgeAdj!B$31)/AgeAdj!B$32,IF($C232="C",('Proj 2018'!F232-AgeAdj!B$35)/AgeAdj!B$36,"BAD")))))</f>
        <v>-0.45759321394146213</v>
      </c>
      <c r="G232" s="10">
        <f>IF($C232="PG",('Proj 2018'!G232-AgeAdj!C$19)/AgeAdj!C$20,IF($C232="SG",('Proj 2018'!G232-AgeAdj!C$23)/AgeAdj!C$24,IF($C232="SF",('Proj 2018'!G232-AgeAdj!C$27)/AgeAdj!C$28,IF($C232="PF",('Proj 2018'!G232-AgeAdj!C$31)/AgeAdj!C$32,IF($C232="C",('Proj 2018'!G232-AgeAdj!C$35)/AgeAdj!C$36,"BAD")))))</f>
        <v>-0.5540793058191289</v>
      </c>
      <c r="H232" s="10">
        <f>IF($C232="PG",('Proj 2018'!H232-AgeAdj!D$19)/AgeAdj!D$20,IF($C232="SG",('Proj 2018'!H232-AgeAdj!D$23)/AgeAdj!D$24,IF($C232="SF",('Proj 2018'!H232-AgeAdj!D$27)/AgeAdj!D$28,IF($C232="PF",('Proj 2018'!H232-AgeAdj!D$31)/AgeAdj!D$32,IF($C232="C",('Proj 2018'!H232-AgeAdj!D$35)/AgeAdj!D$36,"BAD")))))</f>
        <v>0.92014127006163604</v>
      </c>
      <c r="I232" s="10">
        <f>IF($C232="PG",('Proj 2018'!I232-AgeAdj!E$19)/AgeAdj!E$20,IF($C232="SG",('Proj 2018'!I232-AgeAdj!E$23)/AgeAdj!E$24,IF($C232="SF",('Proj 2018'!I232-AgeAdj!E$27)/AgeAdj!E$28,IF($C232="PF",('Proj 2018'!I232-AgeAdj!E$31)/AgeAdj!E$32,IF($C232="C",('Proj 2018'!I232-AgeAdj!E$35)/AgeAdj!E$36,"BAD")))))</f>
        <v>-0.99136441061635705</v>
      </c>
      <c r="J232" s="10">
        <f>IF($C232="PG",('Proj 2018'!J232-AgeAdj!F$19)/AgeAdj!F$20,IF($C232="SG",('Proj 2018'!J232-AgeAdj!F$23)/AgeAdj!F$24,IF($C232="SF",('Proj 2018'!J232-AgeAdj!F$27)/AgeAdj!F$28,IF($C232="PF",('Proj 2018'!J232-AgeAdj!F$31)/AgeAdj!F$32,IF($C232="C",('Proj 2018'!J232-AgeAdj!F$35)/AgeAdj!F$36,"BAD")))))</f>
        <v>-0.65157457839794808</v>
      </c>
      <c r="K232" s="10">
        <f>IF($C232="PG",('Proj 2018'!K232-AgeAdj!G$19)/AgeAdj!G$20,IF($C232="SG",('Proj 2018'!K232-AgeAdj!G$23)/AgeAdj!G$24,IF($C232="SF",('Proj 2018'!K232-AgeAdj!G$27)/AgeAdj!G$28,IF($C232="PF",('Proj 2018'!K232-AgeAdj!G$31)/AgeAdj!G$32,IF($C232="C",('Proj 2018'!K232-AgeAdj!G$35)/AgeAdj!G$36,"BAD")))))</f>
        <v>-0.59119422040971059</v>
      </c>
      <c r="L232" s="17">
        <f>IF($C232="PG",('Proj 2018'!L232-AgeAdj!H$19)/AgeAdj!H$20,IF($C232="SG",('Proj 2018'!L232-AgeAdj!H$23)/AgeAdj!H$24,IF($C232="SF",('Proj 2018'!L232-AgeAdj!H$27)/AgeAdj!H$28,IF($C232="PF",('Proj 2018'!L232-AgeAdj!H$31)/AgeAdj!H$32,IF($C232="C",('Proj 2018'!L232-AgeAdj!H$35)/AgeAdj!H$36,"BAD")))))</f>
        <v>-1.1508553801129098</v>
      </c>
      <c r="M232" s="10">
        <f>IF($C232="PG",('Proj 2018'!M232-AgeAdj!I$19)/AgeAdj!I$20,IF($C232="SG",('Proj 2018'!M232-AgeAdj!I$23)/AgeAdj!I$24,IF($C232="SF",('Proj 2018'!M232-AgeAdj!I$27)/AgeAdj!I$28,IF($C232="PF",('Proj 2018'!M232-AgeAdj!I$31)/AgeAdj!I$32,IF($C232="C",('Proj 2018'!M232-AgeAdj!I$35)/AgeAdj!I$36,"BAD")))))</f>
        <v>-0.91002229762608988</v>
      </c>
      <c r="N232" s="10">
        <f>IF($C232="PG",('Proj 2018'!N232-AgeAdj!J$19)/AgeAdj!J$20,IF($C232="SG",('Proj 2018'!N232-AgeAdj!J$23)/AgeAdj!J$24,IF($C232="SF",('Proj 2018'!N232-AgeAdj!J$27)/AgeAdj!J$28,IF($C232="PF",('Proj 2018'!N232-AgeAdj!J$31)/AgeAdj!J$32,IF($C232="C",('Proj 2018'!N232-AgeAdj!J$35)/AgeAdj!J$36,"BAD")))))</f>
        <v>-0.41424572766245105</v>
      </c>
      <c r="O232" s="10">
        <f>IF($C232="PG",('Proj 2018'!O232-AgeAdj!K$19)/AgeAdj!K$20,IF($C232="SG",('Proj 2018'!O232-AgeAdj!K$23)/AgeAdj!K$24,IF($C232="SF",('Proj 2018'!O232-AgeAdj!K$27)/AgeAdj!K$28,IF($C232="PF",('Proj 2018'!O232-AgeAdj!K$31)/AgeAdj!K$32,IF($C232="C",('Proj 2018'!O232-AgeAdj!K$35)/AgeAdj!K$36,"BAD")))))</f>
        <v>-1.1182679673078597</v>
      </c>
      <c r="P232" s="10">
        <f>IF($C232="PG",('Proj 2018'!P232-AgeAdj!L$19)/AgeAdj!L$20,IF($C232="SG",('Proj 2018'!P232-AgeAdj!L$23)/AgeAdj!L$24,IF($C232="SF",('Proj 2018'!P232-AgeAdj!L$27)/AgeAdj!L$28,IF($C232="PF",('Proj 2018'!P232-AgeAdj!L$31)/AgeAdj!L$32,IF($C232="C",('Proj 2018'!P232-AgeAdj!L$35)/AgeAdj!L$36,"BAD")))))</f>
        <v>-1.1807299707311225</v>
      </c>
      <c r="Q232" s="10">
        <f>-IF($C232="PG",('Proj 2018'!Q232-AgeAdj!M$19)/AgeAdj!M$20,IF($C232="SG",('Proj 2018'!Q232-AgeAdj!M$23)/AgeAdj!M$24,IF($C232="SF",('Proj 2018'!Q232-AgeAdj!M$27)/AgeAdj!M$28,IF($C232="PF",('Proj 2018'!Q232-AgeAdj!M$31)/AgeAdj!M$32,IF($C232="C",('Proj 2018'!Q232-AgeAdj!M$35)/AgeAdj!M$36,"BAD")))))</f>
        <v>0.71056165353593026</v>
      </c>
      <c r="R232" s="10">
        <f>IF($C232="PG",('Proj 2018'!R232-AgeAdj!N$19)/AgeAdj!N$20,IF($C232="SG",('Proj 2018'!R232-AgeAdj!N$23)/AgeAdj!N$24,IF($C232="SF",('Proj 2018'!R232-AgeAdj!N$27)/AgeAdj!N$28,IF($C232="PF",('Proj 2018'!R232-AgeAdj!N$31)/AgeAdj!N$32,IF($C232="C",('Proj 2018'!R232-AgeAdj!N$35)/AgeAdj!N$36,"BAD")))))</f>
        <v>-0.59106290913246828</v>
      </c>
      <c r="S232" s="10">
        <f t="shared" si="9"/>
        <v>-5.1831254476804736</v>
      </c>
      <c r="U232" s="10">
        <f>3*'Proj 2018'!$K232/(819)</f>
        <v>0.36868131868131876</v>
      </c>
      <c r="V232" s="10">
        <f t="shared" si="10"/>
        <v>-0.42429887915151793</v>
      </c>
      <c r="W232" s="10">
        <f>(2*'Proj 36 2018'!G232)/24.9</f>
        <v>1.036144578313253</v>
      </c>
      <c r="X232" s="10">
        <f t="shared" si="11"/>
        <v>0.95339938825663495</v>
      </c>
    </row>
    <row r="233" spans="1:24" x14ac:dyDescent="0.25">
      <c r="A233" s="14" t="s">
        <v>797</v>
      </c>
      <c r="B233" s="14" t="s">
        <v>374</v>
      </c>
      <c r="C233" s="14" t="s">
        <v>52</v>
      </c>
      <c r="D233" s="3">
        <f>VLOOKUP(B233, Table1[[Player]:['#NAME?]], 3, FALSE)+1</f>
        <v>29</v>
      </c>
      <c r="F233" s="10">
        <f>IF($C233="PG",('Proj 2018'!F233-AgeAdj!B$19)/AgeAdj!B$20,IF($C233="SG",('Proj 2018'!F233-AgeAdj!B$23)/AgeAdj!B$24,IF($C233="SF",('Proj 2018'!F233-AgeAdj!B$27)/AgeAdj!B$28,IF($C233="PF",('Proj 2018'!F233-AgeAdj!B$31)/AgeAdj!B$32,IF($C233="C",('Proj 2018'!F233-AgeAdj!B$35)/AgeAdj!B$36,"BAD")))))</f>
        <v>-0.73458242629266668</v>
      </c>
      <c r="G233" s="10">
        <f>IF($C233="PG",('Proj 2018'!G233-AgeAdj!C$19)/AgeAdj!C$20,IF($C233="SG",('Proj 2018'!G233-AgeAdj!C$23)/AgeAdj!C$24,IF($C233="SF",('Proj 2018'!G233-AgeAdj!C$27)/AgeAdj!C$28,IF($C233="PF",('Proj 2018'!G233-AgeAdj!C$31)/AgeAdj!C$32,IF($C233="C",('Proj 2018'!G233-AgeAdj!C$35)/AgeAdj!C$36,"BAD")))))</f>
        <v>-0.49340521889338113</v>
      </c>
      <c r="H233" s="10">
        <f>IF($C233="PG",('Proj 2018'!H233-AgeAdj!D$19)/AgeAdj!D$20,IF($C233="SG",('Proj 2018'!H233-AgeAdj!D$23)/AgeAdj!D$24,IF($C233="SF",('Proj 2018'!H233-AgeAdj!D$27)/AgeAdj!D$28,IF($C233="PF",('Proj 2018'!H233-AgeAdj!D$31)/AgeAdj!D$32,IF($C233="C",('Proj 2018'!H233-AgeAdj!D$35)/AgeAdj!D$36,"BAD")))))</f>
        <v>-2.1362727972781879</v>
      </c>
      <c r="I233" s="10">
        <f>IF($C233="PG",('Proj 2018'!I233-AgeAdj!E$19)/AgeAdj!E$20,IF($C233="SG",('Proj 2018'!I233-AgeAdj!E$23)/AgeAdj!E$24,IF($C233="SF",('Proj 2018'!I233-AgeAdj!E$27)/AgeAdj!E$28,IF($C233="PF",('Proj 2018'!I233-AgeAdj!E$31)/AgeAdj!E$32,IF($C233="C",('Proj 2018'!I233-AgeAdj!E$35)/AgeAdj!E$36,"BAD")))))</f>
        <v>-0.55543116468246967</v>
      </c>
      <c r="J233" s="10">
        <f>IF($C233="PG",('Proj 2018'!J233-AgeAdj!F$19)/AgeAdj!F$20,IF($C233="SG",('Proj 2018'!J233-AgeAdj!F$23)/AgeAdj!F$24,IF($C233="SF",('Proj 2018'!J233-AgeAdj!F$27)/AgeAdj!F$28,IF($C233="PF",('Proj 2018'!J233-AgeAdj!F$31)/AgeAdj!F$32,IF($C233="C",('Proj 2018'!J233-AgeAdj!F$35)/AgeAdj!F$36,"BAD")))))</f>
        <v>-0.49197250693283295</v>
      </c>
      <c r="K233" s="10">
        <f>IF($C233="PG",('Proj 2018'!K233-AgeAdj!G$19)/AgeAdj!G$20,IF($C233="SG",('Proj 2018'!K233-AgeAdj!G$23)/AgeAdj!G$24,IF($C233="SF",('Proj 2018'!K233-AgeAdj!G$27)/AgeAdj!G$28,IF($C233="PF",('Proj 2018'!K233-AgeAdj!G$31)/AgeAdj!G$32,IF($C233="C",('Proj 2018'!K233-AgeAdj!G$35)/AgeAdj!G$36,"BAD")))))</f>
        <v>-0.55505464598697452</v>
      </c>
      <c r="L233" s="17">
        <f>IF($C233="PG",('Proj 2018'!L233-AgeAdj!H$19)/AgeAdj!H$20,IF($C233="SG",('Proj 2018'!L233-AgeAdj!H$23)/AgeAdj!H$24,IF($C233="SF",('Proj 2018'!L233-AgeAdj!H$27)/AgeAdj!H$28,IF($C233="PF",('Proj 2018'!L233-AgeAdj!H$31)/AgeAdj!H$32,IF($C233="C",('Proj 2018'!L233-AgeAdj!H$35)/AgeAdj!H$36,"BAD")))))</f>
        <v>0.60275300833954981</v>
      </c>
      <c r="M233" s="10">
        <f>IF($C233="PG",('Proj 2018'!M233-AgeAdj!I$19)/AgeAdj!I$20,IF($C233="SG",('Proj 2018'!M233-AgeAdj!I$23)/AgeAdj!I$24,IF($C233="SF",('Proj 2018'!M233-AgeAdj!I$27)/AgeAdj!I$28,IF($C233="PF",('Proj 2018'!M233-AgeAdj!I$31)/AgeAdj!I$32,IF($C233="C",('Proj 2018'!M233-AgeAdj!I$35)/AgeAdj!I$36,"BAD")))))</f>
        <v>-0.88486324013006146</v>
      </c>
      <c r="N233" s="10">
        <f>IF($C233="PG",('Proj 2018'!N233-AgeAdj!J$19)/AgeAdj!J$20,IF($C233="SG",('Proj 2018'!N233-AgeAdj!J$23)/AgeAdj!J$24,IF($C233="SF",('Proj 2018'!N233-AgeAdj!J$27)/AgeAdj!J$28,IF($C233="PF",('Proj 2018'!N233-AgeAdj!J$31)/AgeAdj!J$32,IF($C233="C",('Proj 2018'!N233-AgeAdj!J$35)/AgeAdj!J$36,"BAD")))))</f>
        <v>-0.23296831657369946</v>
      </c>
      <c r="O233" s="10">
        <f>IF($C233="PG",('Proj 2018'!O233-AgeAdj!K$19)/AgeAdj!K$20,IF($C233="SG",('Proj 2018'!O233-AgeAdj!K$23)/AgeAdj!K$24,IF($C233="SF",('Proj 2018'!O233-AgeAdj!K$27)/AgeAdj!K$28,IF($C233="PF",('Proj 2018'!O233-AgeAdj!K$31)/AgeAdj!K$32,IF($C233="C",('Proj 2018'!O233-AgeAdj!K$35)/AgeAdj!K$36,"BAD")))))</f>
        <v>-0.62382770649996677</v>
      </c>
      <c r="P233" s="10">
        <f>IF($C233="PG",('Proj 2018'!P233-AgeAdj!L$19)/AgeAdj!L$20,IF($C233="SG",('Proj 2018'!P233-AgeAdj!L$23)/AgeAdj!L$24,IF($C233="SF",('Proj 2018'!P233-AgeAdj!L$27)/AgeAdj!L$28,IF($C233="PF",('Proj 2018'!P233-AgeAdj!L$31)/AgeAdj!L$32,IF($C233="C",('Proj 2018'!P233-AgeAdj!L$35)/AgeAdj!L$36,"BAD")))))</f>
        <v>-0.77276173425105621</v>
      </c>
      <c r="Q233" s="10">
        <f>-IF($C233="PG",('Proj 2018'!Q233-AgeAdj!M$19)/AgeAdj!M$20,IF($C233="SG",('Proj 2018'!Q233-AgeAdj!M$23)/AgeAdj!M$24,IF($C233="SF",('Proj 2018'!Q233-AgeAdj!M$27)/AgeAdj!M$28,IF($C233="PF",('Proj 2018'!Q233-AgeAdj!M$31)/AgeAdj!M$32,IF($C233="C",('Proj 2018'!Q233-AgeAdj!M$35)/AgeAdj!M$36,"BAD")))))</f>
        <v>0.62446378131240976</v>
      </c>
      <c r="R233" s="10">
        <f>IF($C233="PG",('Proj 2018'!R233-AgeAdj!N$19)/AgeAdj!N$20,IF($C233="SG",('Proj 2018'!R233-AgeAdj!N$23)/AgeAdj!N$24,IF($C233="SF",('Proj 2018'!R233-AgeAdj!N$27)/AgeAdj!N$28,IF($C233="PF",('Proj 2018'!R233-AgeAdj!N$31)/AgeAdj!N$32,IF($C233="C",('Proj 2018'!R233-AgeAdj!N$35)/AgeAdj!N$36,"BAD")))))</f>
        <v>-0.69665440004808421</v>
      </c>
      <c r="S233" s="10">
        <f t="shared" si="9"/>
        <v>-4.4330326077824251</v>
      </c>
      <c r="U233" s="10">
        <f>3*'Proj 2018'!$K233/(819)</f>
        <v>0.31359381359381355</v>
      </c>
      <c r="V233" s="10">
        <f t="shared" si="10"/>
        <v>0.18901961454034313</v>
      </c>
      <c r="W233" s="10">
        <f>(2*'Proj 36 2018'!G233)/24.9</f>
        <v>0.94779116465863467</v>
      </c>
      <c r="X233" s="10">
        <f t="shared" si="11"/>
        <v>-2.024740482560853</v>
      </c>
    </row>
    <row r="234" spans="1:24" x14ac:dyDescent="0.25">
      <c r="A234" s="13" t="s">
        <v>882</v>
      </c>
      <c r="B234" s="13" t="s">
        <v>376</v>
      </c>
      <c r="C234" s="13" t="s">
        <v>27</v>
      </c>
      <c r="D234" s="3">
        <f>VLOOKUP(B234, Table1[[Player]:['#NAME?]], 3, FALSE)+1</f>
        <v>28</v>
      </c>
      <c r="F234" s="10">
        <f>IF($C234="PG",('Proj 2018'!F234-AgeAdj!B$19)/AgeAdj!B$20,IF($C234="SG",('Proj 2018'!F234-AgeAdj!B$23)/AgeAdj!B$24,IF($C234="SF",('Proj 2018'!F234-AgeAdj!B$27)/AgeAdj!B$28,IF($C234="PF",('Proj 2018'!F234-AgeAdj!B$31)/AgeAdj!B$32,IF($C234="C",('Proj 2018'!F234-AgeAdj!B$35)/AgeAdj!B$36,"BAD")))))</f>
        <v>-0.73373311933901342</v>
      </c>
      <c r="G234" s="10">
        <f>IF($C234="PG",('Proj 2018'!G234-AgeAdj!C$19)/AgeAdj!C$20,IF($C234="SG",('Proj 2018'!G234-AgeAdj!C$23)/AgeAdj!C$24,IF($C234="SF",('Proj 2018'!G234-AgeAdj!C$27)/AgeAdj!C$28,IF($C234="PF",('Proj 2018'!G234-AgeAdj!C$31)/AgeAdj!C$32,IF($C234="C",('Proj 2018'!G234-AgeAdj!C$35)/AgeAdj!C$36,"BAD")))))</f>
        <v>-0.60206584679346398</v>
      </c>
      <c r="H234" s="10">
        <f>IF($C234="PG",('Proj 2018'!H234-AgeAdj!D$19)/AgeAdj!D$20,IF($C234="SG",('Proj 2018'!H234-AgeAdj!D$23)/AgeAdj!D$24,IF($C234="SF",('Proj 2018'!H234-AgeAdj!D$27)/AgeAdj!D$28,IF($C234="PF",('Proj 2018'!H234-AgeAdj!D$31)/AgeAdj!D$32,IF($C234="C",('Proj 2018'!H234-AgeAdj!D$35)/AgeAdj!D$36,"BAD")))))</f>
        <v>-1.0953018086462554</v>
      </c>
      <c r="I234" s="10">
        <f>IF($C234="PG",('Proj 2018'!I234-AgeAdj!E$19)/AgeAdj!E$20,IF($C234="SG",('Proj 2018'!I234-AgeAdj!E$23)/AgeAdj!E$24,IF($C234="SF",('Proj 2018'!I234-AgeAdj!E$27)/AgeAdj!E$28,IF($C234="PF",('Proj 2018'!I234-AgeAdj!E$31)/AgeAdj!E$32,IF($C234="C",('Proj 2018'!I234-AgeAdj!E$35)/AgeAdj!E$36,"BAD")))))</f>
        <v>0.70859861179700889</v>
      </c>
      <c r="J234" s="10">
        <f>IF($C234="PG",('Proj 2018'!J234-AgeAdj!F$19)/AgeAdj!F$20,IF($C234="SG",('Proj 2018'!J234-AgeAdj!F$23)/AgeAdj!F$24,IF($C234="SF",('Proj 2018'!J234-AgeAdj!F$27)/AgeAdj!F$28,IF($C234="PF",('Proj 2018'!J234-AgeAdj!F$31)/AgeAdj!F$32,IF($C234="C",('Proj 2018'!J234-AgeAdj!F$35)/AgeAdj!F$36,"BAD")))))</f>
        <v>-0.75837866138351928</v>
      </c>
      <c r="K234" s="10">
        <f>IF($C234="PG",('Proj 2018'!K234-AgeAdj!G$19)/AgeAdj!G$20,IF($C234="SG",('Proj 2018'!K234-AgeAdj!G$23)/AgeAdj!G$24,IF($C234="SF",('Proj 2018'!K234-AgeAdj!G$27)/AgeAdj!G$28,IF($C234="PF",('Proj 2018'!K234-AgeAdj!G$31)/AgeAdj!G$32,IF($C234="C",('Proj 2018'!K234-AgeAdj!G$35)/AgeAdj!G$36,"BAD")))))</f>
        <v>-0.76784116956070347</v>
      </c>
      <c r="L234" s="17">
        <f>IF($C234="PG",('Proj 2018'!L234-AgeAdj!H$19)/AgeAdj!H$20,IF($C234="SG",('Proj 2018'!L234-AgeAdj!H$23)/AgeAdj!H$24,IF($C234="SF",('Proj 2018'!L234-AgeAdj!H$27)/AgeAdj!H$28,IF($C234="PF",('Proj 2018'!L234-AgeAdj!H$31)/AgeAdj!H$32,IF($C234="C",('Proj 2018'!L234-AgeAdj!H$35)/AgeAdj!H$36,"BAD")))))</f>
        <v>-0.27456357949098009</v>
      </c>
      <c r="M234" s="10">
        <f>IF($C234="PG",('Proj 2018'!M234-AgeAdj!I$19)/AgeAdj!I$20,IF($C234="SG",('Proj 2018'!M234-AgeAdj!I$23)/AgeAdj!I$24,IF($C234="SF",('Proj 2018'!M234-AgeAdj!I$27)/AgeAdj!I$28,IF($C234="PF",('Proj 2018'!M234-AgeAdj!I$31)/AgeAdj!I$32,IF($C234="C",('Proj 2018'!M234-AgeAdj!I$35)/AgeAdj!I$36,"BAD")))))</f>
        <v>-0.42794443994650622</v>
      </c>
      <c r="N234" s="10">
        <f>IF($C234="PG",('Proj 2018'!N234-AgeAdj!J$19)/AgeAdj!J$20,IF($C234="SG",('Proj 2018'!N234-AgeAdj!J$23)/AgeAdj!J$24,IF($C234="SF",('Proj 2018'!N234-AgeAdj!J$27)/AgeAdj!J$28,IF($C234="PF",('Proj 2018'!N234-AgeAdj!J$31)/AgeAdj!J$32,IF($C234="C",('Proj 2018'!N234-AgeAdj!J$35)/AgeAdj!J$36,"BAD")))))</f>
        <v>-0.31668577227881239</v>
      </c>
      <c r="O234" s="10">
        <f>IF($C234="PG",('Proj 2018'!O234-AgeAdj!K$19)/AgeAdj!K$20,IF($C234="SG",('Proj 2018'!O234-AgeAdj!K$23)/AgeAdj!K$24,IF($C234="SF",('Proj 2018'!O234-AgeAdj!K$27)/AgeAdj!K$28,IF($C234="PF",('Proj 2018'!O234-AgeAdj!K$31)/AgeAdj!K$32,IF($C234="C",('Proj 2018'!O234-AgeAdj!K$35)/AgeAdj!K$36,"BAD")))))</f>
        <v>-0.22111850711809483</v>
      </c>
      <c r="P234" s="10">
        <f>IF($C234="PG",('Proj 2018'!P234-AgeAdj!L$19)/AgeAdj!L$20,IF($C234="SG",('Proj 2018'!P234-AgeAdj!L$23)/AgeAdj!L$24,IF($C234="SF",('Proj 2018'!P234-AgeAdj!L$27)/AgeAdj!L$28,IF($C234="PF",('Proj 2018'!P234-AgeAdj!L$31)/AgeAdj!L$32,IF($C234="C",('Proj 2018'!P234-AgeAdj!L$35)/AgeAdj!L$36,"BAD")))))</f>
        <v>-0.53442118183823295</v>
      </c>
      <c r="Q234" s="10">
        <f>-IF($C234="PG",('Proj 2018'!Q234-AgeAdj!M$19)/AgeAdj!M$20,IF($C234="SG",('Proj 2018'!Q234-AgeAdj!M$23)/AgeAdj!M$24,IF($C234="SF",('Proj 2018'!Q234-AgeAdj!M$27)/AgeAdj!M$28,IF($C234="PF",('Proj 2018'!Q234-AgeAdj!M$31)/AgeAdj!M$32,IF($C234="C",('Proj 2018'!Q234-AgeAdj!M$35)/AgeAdj!M$36,"BAD")))))</f>
        <v>0.86957086644478965</v>
      </c>
      <c r="R234" s="10">
        <f>IF($C234="PG",('Proj 2018'!R234-AgeAdj!N$19)/AgeAdj!N$20,IF($C234="SG",('Proj 2018'!R234-AgeAdj!N$23)/AgeAdj!N$24,IF($C234="SF",('Proj 2018'!R234-AgeAdj!N$27)/AgeAdj!N$28,IF($C234="PF",('Proj 2018'!R234-AgeAdj!N$31)/AgeAdj!N$32,IF($C234="C",('Proj 2018'!R234-AgeAdj!N$35)/AgeAdj!N$36,"BAD")))))</f>
        <v>-0.63951260429854262</v>
      </c>
      <c r="S234" s="10">
        <f t="shared" si="9"/>
        <v>-1.9313992294840916</v>
      </c>
      <c r="U234" s="10">
        <f>3*'Proj 2018'!$K234/(819)</f>
        <v>0.21937321937321935</v>
      </c>
      <c r="V234" s="10">
        <f t="shared" si="10"/>
        <v>-6.0231896355571128E-2</v>
      </c>
      <c r="W234" s="10">
        <f>(2*'Proj 36 2018'!G234)/24.9</f>
        <v>0.69076305220883538</v>
      </c>
      <c r="X234" s="10">
        <f t="shared" si="11"/>
        <v>-0.75659402043034507</v>
      </c>
    </row>
    <row r="235" spans="1:24" x14ac:dyDescent="0.25">
      <c r="A235" s="14" t="s">
        <v>738</v>
      </c>
      <c r="B235" s="14" t="s">
        <v>377</v>
      </c>
      <c r="C235" s="14" t="s">
        <v>73</v>
      </c>
      <c r="D235" s="3">
        <f>VLOOKUP(B235, Table1[[Player]:['#NAME?]], 3, FALSE)+1</f>
        <v>32</v>
      </c>
      <c r="F235" s="10">
        <f>IF($C235="PG",('Proj 2018'!F235-AgeAdj!B$19)/AgeAdj!B$20,IF($C235="SG",('Proj 2018'!F235-AgeAdj!B$23)/AgeAdj!B$24,IF($C235="SF",('Proj 2018'!F235-AgeAdj!B$27)/AgeAdj!B$28,IF($C235="PF",('Proj 2018'!F235-AgeAdj!B$31)/AgeAdj!B$32,IF($C235="C",('Proj 2018'!F235-AgeAdj!B$35)/AgeAdj!B$36,"BAD")))))</f>
        <v>0.7404319059331852</v>
      </c>
      <c r="G235" s="10">
        <f>IF($C235="PG",('Proj 2018'!G235-AgeAdj!C$19)/AgeAdj!C$20,IF($C235="SG",('Proj 2018'!G235-AgeAdj!C$23)/AgeAdj!C$24,IF($C235="SF",('Proj 2018'!G235-AgeAdj!C$27)/AgeAdj!C$28,IF($C235="PF",('Proj 2018'!G235-AgeAdj!C$31)/AgeAdj!C$32,IF($C235="C",('Proj 2018'!G235-AgeAdj!C$35)/AgeAdj!C$36,"BAD")))))</f>
        <v>0.58134819457897979</v>
      </c>
      <c r="H235" s="10">
        <f>IF($C235="PG",('Proj 2018'!H235-AgeAdj!D$19)/AgeAdj!D$20,IF($C235="SG",('Proj 2018'!H235-AgeAdj!D$23)/AgeAdj!D$24,IF($C235="SF",('Proj 2018'!H235-AgeAdj!D$27)/AgeAdj!D$28,IF($C235="PF",('Proj 2018'!H235-AgeAdj!D$31)/AgeAdj!D$32,IF($C235="C",('Proj 2018'!H235-AgeAdj!D$35)/AgeAdj!D$36,"BAD")))))</f>
        <v>1.177871257253347</v>
      </c>
      <c r="I235" s="10">
        <f>IF($C235="PG",('Proj 2018'!I235-AgeAdj!E$19)/AgeAdj!E$20,IF($C235="SG",('Proj 2018'!I235-AgeAdj!E$23)/AgeAdj!E$24,IF($C235="SF",('Proj 2018'!I235-AgeAdj!E$27)/AgeAdj!E$28,IF($C235="PF",('Proj 2018'!I235-AgeAdj!E$31)/AgeAdj!E$32,IF($C235="C",('Proj 2018'!I235-AgeAdj!E$35)/AgeAdj!E$36,"BAD")))))</f>
        <v>0.84751053452862979</v>
      </c>
      <c r="J235" s="10">
        <f>IF($C235="PG",('Proj 2018'!J235-AgeAdj!F$19)/AgeAdj!F$20,IF($C235="SG",('Proj 2018'!J235-AgeAdj!F$23)/AgeAdj!F$24,IF($C235="SF",('Proj 2018'!J235-AgeAdj!F$27)/AgeAdj!F$28,IF($C235="PF",('Proj 2018'!J235-AgeAdj!F$31)/AgeAdj!F$32,IF($C235="C",('Proj 2018'!J235-AgeAdj!F$35)/AgeAdj!F$36,"BAD")))))</f>
        <v>0.68036603029849696</v>
      </c>
      <c r="K235" s="10">
        <f>IF($C235="PG",('Proj 2018'!K235-AgeAdj!G$19)/AgeAdj!G$20,IF($C235="SG",('Proj 2018'!K235-AgeAdj!G$23)/AgeAdj!G$24,IF($C235="SF",('Proj 2018'!K235-AgeAdj!G$27)/AgeAdj!G$28,IF($C235="PF",('Proj 2018'!K235-AgeAdj!G$31)/AgeAdj!G$32,IF($C235="C",('Proj 2018'!K235-AgeAdj!G$35)/AgeAdj!G$36,"BAD")))))</f>
        <v>0.60226389450542106</v>
      </c>
      <c r="L235" s="17">
        <f>IF($C235="PG",('Proj 2018'!L235-AgeAdj!H$19)/AgeAdj!H$20,IF($C235="SG",('Proj 2018'!L235-AgeAdj!H$23)/AgeAdj!H$24,IF($C235="SF",('Proj 2018'!L235-AgeAdj!H$27)/AgeAdj!H$28,IF($C235="PF",('Proj 2018'!L235-AgeAdj!H$31)/AgeAdj!H$32,IF($C235="C",('Proj 2018'!L235-AgeAdj!H$35)/AgeAdj!H$36,"BAD")))))</f>
        <v>1.2577696158234688</v>
      </c>
      <c r="M235" s="10">
        <f>IF($C235="PG",('Proj 2018'!M235-AgeAdj!I$19)/AgeAdj!I$20,IF($C235="SG",('Proj 2018'!M235-AgeAdj!I$23)/AgeAdj!I$24,IF($C235="SF",('Proj 2018'!M235-AgeAdj!I$27)/AgeAdj!I$28,IF($C235="PF",('Proj 2018'!M235-AgeAdj!I$31)/AgeAdj!I$32,IF($C235="C",('Proj 2018'!M235-AgeAdj!I$35)/AgeAdj!I$36,"BAD")))))</f>
        <v>1.0902318628328089</v>
      </c>
      <c r="N235" s="10">
        <f>IF($C235="PG",('Proj 2018'!N235-AgeAdj!J$19)/AgeAdj!J$20,IF($C235="SG",('Proj 2018'!N235-AgeAdj!J$23)/AgeAdj!J$24,IF($C235="SF",('Proj 2018'!N235-AgeAdj!J$27)/AgeAdj!J$28,IF($C235="PF",('Proj 2018'!N235-AgeAdj!J$31)/AgeAdj!J$32,IF($C235="C",('Proj 2018'!N235-AgeAdj!J$35)/AgeAdj!J$36,"BAD")))))</f>
        <v>1.8142850256880927</v>
      </c>
      <c r="O235" s="10">
        <f>IF($C235="PG",('Proj 2018'!O235-AgeAdj!K$19)/AgeAdj!K$20,IF($C235="SG",('Proj 2018'!O235-AgeAdj!K$23)/AgeAdj!K$24,IF($C235="SF",('Proj 2018'!O235-AgeAdj!K$27)/AgeAdj!K$28,IF($C235="PF",('Proj 2018'!O235-AgeAdj!K$31)/AgeAdj!K$32,IF($C235="C",('Proj 2018'!O235-AgeAdj!K$35)/AgeAdj!K$36,"BAD")))))</f>
        <v>2.0533428011133785</v>
      </c>
      <c r="P235" s="10">
        <f>IF($C235="PG",('Proj 2018'!P235-AgeAdj!L$19)/AgeAdj!L$20,IF($C235="SG",('Proj 2018'!P235-AgeAdj!L$23)/AgeAdj!L$24,IF($C235="SF",('Proj 2018'!P235-AgeAdj!L$27)/AgeAdj!L$28,IF($C235="PF",('Proj 2018'!P235-AgeAdj!L$31)/AgeAdj!L$32,IF($C235="C",('Proj 2018'!P235-AgeAdj!L$35)/AgeAdj!L$36,"BAD")))))</f>
        <v>-0.69217892036921269</v>
      </c>
      <c r="Q235" s="10">
        <f>-IF($C235="PG",('Proj 2018'!Q235-AgeAdj!M$19)/AgeAdj!M$20,IF($C235="SG",('Proj 2018'!Q235-AgeAdj!M$23)/AgeAdj!M$24,IF($C235="SF",('Proj 2018'!Q235-AgeAdj!M$27)/AgeAdj!M$28,IF($C235="PF",('Proj 2018'!Q235-AgeAdj!M$31)/AgeAdj!M$32,IF($C235="C",('Proj 2018'!Q235-AgeAdj!M$35)/AgeAdj!M$36,"BAD")))))</f>
        <v>-0.51265983364725121</v>
      </c>
      <c r="R235" s="10">
        <f>IF($C235="PG",('Proj 2018'!R235-AgeAdj!N$19)/AgeAdj!N$20,IF($C235="SG",('Proj 2018'!R235-AgeAdj!N$23)/AgeAdj!N$24,IF($C235="SF",('Proj 2018'!R235-AgeAdj!N$27)/AgeAdj!N$28,IF($C235="PF",('Proj 2018'!R235-AgeAdj!N$31)/AgeAdj!N$32,IF($C235="C",('Proj 2018'!R235-AgeAdj!N$35)/AgeAdj!N$36,"BAD")))))</f>
        <v>0.78378066165794302</v>
      </c>
      <c r="S235" s="10">
        <f t="shared" si="9"/>
        <v>7.1939386128849971</v>
      </c>
      <c r="U235" s="10">
        <f>3*'Proj 2018'!$K235/(819)</f>
        <v>1.1517094017094016</v>
      </c>
      <c r="V235" s="10">
        <f t="shared" si="10"/>
        <v>1.4485850917283112</v>
      </c>
      <c r="W235" s="10">
        <f>(2*'Proj 36 2018'!G235)/24.9</f>
        <v>1.1807228915662651</v>
      </c>
      <c r="X235" s="10">
        <f t="shared" si="11"/>
        <v>1.3907395567569638</v>
      </c>
    </row>
    <row r="236" spans="1:24" x14ac:dyDescent="0.25">
      <c r="A236" s="13" t="s">
        <v>892</v>
      </c>
      <c r="B236" s="13" t="s">
        <v>380</v>
      </c>
      <c r="C236" s="13" t="s">
        <v>73</v>
      </c>
      <c r="D236" s="3">
        <f>VLOOKUP(B236, Table1[[Player]:['#NAME?]], 3, FALSE)+1</f>
        <v>23</v>
      </c>
      <c r="F236" s="10">
        <f>IF($C236="PG",('Proj 2018'!F236-AgeAdj!B$19)/AgeAdj!B$20,IF($C236="SG",('Proj 2018'!F236-AgeAdj!B$23)/AgeAdj!B$24,IF($C236="SF",('Proj 2018'!F236-AgeAdj!B$27)/AgeAdj!B$28,IF($C236="PF",('Proj 2018'!F236-AgeAdj!B$31)/AgeAdj!B$32,IF($C236="C",('Proj 2018'!F236-AgeAdj!B$35)/AgeAdj!B$36,"BAD")))))</f>
        <v>0.56422569835369163</v>
      </c>
      <c r="G236" s="10">
        <f>IF($C236="PG",('Proj 2018'!G236-AgeAdj!C$19)/AgeAdj!C$20,IF($C236="SG",('Proj 2018'!G236-AgeAdj!C$23)/AgeAdj!C$24,IF($C236="SF",('Proj 2018'!G236-AgeAdj!C$27)/AgeAdj!C$28,IF($C236="PF",('Proj 2018'!G236-AgeAdj!C$31)/AgeAdj!C$32,IF($C236="C",('Proj 2018'!G236-AgeAdj!C$35)/AgeAdj!C$36,"BAD")))))</f>
        <v>0.43584877983183551</v>
      </c>
      <c r="H236" s="10">
        <f>IF($C236="PG",('Proj 2018'!H236-AgeAdj!D$19)/AgeAdj!D$20,IF($C236="SG",('Proj 2018'!H236-AgeAdj!D$23)/AgeAdj!D$24,IF($C236="SF",('Proj 2018'!H236-AgeAdj!D$27)/AgeAdj!D$28,IF($C236="PF",('Proj 2018'!H236-AgeAdj!D$31)/AgeAdj!D$32,IF($C236="C",('Proj 2018'!H236-AgeAdj!D$35)/AgeAdj!D$36,"BAD")))))</f>
        <v>1.0490062636574908</v>
      </c>
      <c r="I236" s="10">
        <f>IF($C236="PG",('Proj 2018'!I236-AgeAdj!E$19)/AgeAdj!E$20,IF($C236="SG",('Proj 2018'!I236-AgeAdj!E$23)/AgeAdj!E$24,IF($C236="SF",('Proj 2018'!I236-AgeAdj!E$27)/AgeAdj!E$28,IF($C236="PF",('Proj 2018'!I236-AgeAdj!E$31)/AgeAdj!E$32,IF($C236="C",('Proj 2018'!I236-AgeAdj!E$35)/AgeAdj!E$36,"BAD")))))</f>
        <v>-0.70099488567209267</v>
      </c>
      <c r="J236" s="10">
        <f>IF($C236="PG",('Proj 2018'!J236-AgeAdj!F$19)/AgeAdj!F$20,IF($C236="SG",('Proj 2018'!J236-AgeAdj!F$23)/AgeAdj!F$24,IF($C236="SF",('Proj 2018'!J236-AgeAdj!F$27)/AgeAdj!F$28,IF($C236="PF",('Proj 2018'!J236-AgeAdj!F$31)/AgeAdj!F$32,IF($C236="C",('Proj 2018'!J236-AgeAdj!F$35)/AgeAdj!F$36,"BAD")))))</f>
        <v>-0.18285531175000366</v>
      </c>
      <c r="K236" s="10">
        <f>IF($C236="PG",('Proj 2018'!K236-AgeAdj!G$19)/AgeAdj!G$20,IF($C236="SG",('Proj 2018'!K236-AgeAdj!G$23)/AgeAdj!G$24,IF($C236="SF",('Proj 2018'!K236-AgeAdj!G$27)/AgeAdj!G$28,IF($C236="PF",('Proj 2018'!K236-AgeAdj!G$31)/AgeAdj!G$32,IF($C236="C",('Proj 2018'!K236-AgeAdj!G$35)/AgeAdj!G$36,"BAD")))))</f>
        <v>-2.8149229504404134E-2</v>
      </c>
      <c r="L236" s="17">
        <f>IF($C236="PG",('Proj 2018'!L236-AgeAdj!H$19)/AgeAdj!H$20,IF($C236="SG",('Proj 2018'!L236-AgeAdj!H$23)/AgeAdj!H$24,IF($C236="SF",('Proj 2018'!L236-AgeAdj!H$27)/AgeAdj!H$28,IF($C236="PF",('Proj 2018'!L236-AgeAdj!H$31)/AgeAdj!H$32,IF($C236="C",('Proj 2018'!L236-AgeAdj!H$35)/AgeAdj!H$36,"BAD")))))</f>
        <v>-1.6441882106059034</v>
      </c>
      <c r="M236" s="10">
        <f>IF($C236="PG",('Proj 2018'!M236-AgeAdj!I$19)/AgeAdj!I$20,IF($C236="SG",('Proj 2018'!M236-AgeAdj!I$23)/AgeAdj!I$24,IF($C236="SF",('Proj 2018'!M236-AgeAdj!I$27)/AgeAdj!I$28,IF($C236="PF",('Proj 2018'!M236-AgeAdj!I$31)/AgeAdj!I$32,IF($C236="C",('Proj 2018'!M236-AgeAdj!I$35)/AgeAdj!I$36,"BAD")))))</f>
        <v>1.173939206959145</v>
      </c>
      <c r="N236" s="10">
        <f>IF($C236="PG",('Proj 2018'!N236-AgeAdj!J$19)/AgeAdj!J$20,IF($C236="SG",('Proj 2018'!N236-AgeAdj!J$23)/AgeAdj!J$24,IF($C236="SF",('Proj 2018'!N236-AgeAdj!J$27)/AgeAdj!J$28,IF($C236="PF",('Proj 2018'!N236-AgeAdj!J$31)/AgeAdj!J$32,IF($C236="C",('Proj 2018'!N236-AgeAdj!J$35)/AgeAdj!J$36,"BAD")))))</f>
        <v>0.96602108353854876</v>
      </c>
      <c r="O236" s="10">
        <f>IF($C236="PG",('Proj 2018'!O236-AgeAdj!K$19)/AgeAdj!K$20,IF($C236="SG",('Proj 2018'!O236-AgeAdj!K$23)/AgeAdj!K$24,IF($C236="SF",('Proj 2018'!O236-AgeAdj!K$27)/AgeAdj!K$28,IF($C236="PF",('Proj 2018'!O236-AgeAdj!K$31)/AgeAdj!K$32,IF($C236="C",('Proj 2018'!O236-AgeAdj!K$35)/AgeAdj!K$36,"BAD")))))</f>
        <v>0.43921098603022174</v>
      </c>
      <c r="P236" s="10">
        <f>IF($C236="PG",('Proj 2018'!P236-AgeAdj!L$19)/AgeAdj!L$20,IF($C236="SG",('Proj 2018'!P236-AgeAdj!L$23)/AgeAdj!L$24,IF($C236="SF",('Proj 2018'!P236-AgeAdj!L$27)/AgeAdj!L$28,IF($C236="PF",('Proj 2018'!P236-AgeAdj!L$31)/AgeAdj!L$32,IF($C236="C",('Proj 2018'!P236-AgeAdj!L$35)/AgeAdj!L$36,"BAD")))))</f>
        <v>1.7886452444555503</v>
      </c>
      <c r="Q236" s="10">
        <f>-IF($C236="PG",('Proj 2018'!Q236-AgeAdj!M$19)/AgeAdj!M$20,IF($C236="SG",('Proj 2018'!Q236-AgeAdj!M$23)/AgeAdj!M$24,IF($C236="SF",('Proj 2018'!Q236-AgeAdj!M$27)/AgeAdj!M$28,IF($C236="PF",('Proj 2018'!Q236-AgeAdj!M$31)/AgeAdj!M$32,IF($C236="C",('Proj 2018'!Q236-AgeAdj!M$35)/AgeAdj!M$36,"BAD")))))</f>
        <v>-0.46417060978956709</v>
      </c>
      <c r="R236" s="10">
        <f>IF($C236="PG",('Proj 2018'!R236-AgeAdj!N$19)/AgeAdj!N$20,IF($C236="SG",('Proj 2018'!R236-AgeAdj!N$23)/AgeAdj!N$24,IF($C236="SF",('Proj 2018'!R236-AgeAdj!N$27)/AgeAdj!N$28,IF($C236="PF",('Proj 2018'!R236-AgeAdj!N$31)/AgeAdj!N$32,IF($C236="C",('Proj 2018'!R236-AgeAdj!N$35)/AgeAdj!N$36,"BAD")))))</f>
        <v>0.23530738017293262</v>
      </c>
      <c r="S236" s="10">
        <f t="shared" si="9"/>
        <v>3.344217207384248</v>
      </c>
      <c r="U236" s="10">
        <f>3*'Proj 2018'!$K236/(819)</f>
        <v>0.73809523809523814</v>
      </c>
      <c r="V236" s="10">
        <f t="shared" si="10"/>
        <v>-1.2135674887805479</v>
      </c>
      <c r="W236" s="10">
        <f>(2*'Proj 36 2018'!G236)/24.9</f>
        <v>1.0923694779116466</v>
      </c>
      <c r="X236" s="10">
        <f t="shared" si="11"/>
        <v>1.1459024245575804</v>
      </c>
    </row>
    <row r="237" spans="1:24" x14ac:dyDescent="0.25">
      <c r="A237" s="14" t="s">
        <v>698</v>
      </c>
      <c r="B237" s="14" t="s">
        <v>382</v>
      </c>
      <c r="C237" s="14" t="s">
        <v>38</v>
      </c>
      <c r="D237" s="3">
        <f>VLOOKUP(B237, Table1[[Player]:['#NAME?]], 3, FALSE)+1</f>
        <v>27</v>
      </c>
      <c r="F237" s="10">
        <f>IF($C237="PG",('Proj 2018'!F237-AgeAdj!B$19)/AgeAdj!B$20,IF($C237="SG",('Proj 2018'!F237-AgeAdj!B$23)/AgeAdj!B$24,IF($C237="SF",('Proj 2018'!F237-AgeAdj!B$27)/AgeAdj!B$28,IF($C237="PF",('Proj 2018'!F237-AgeAdj!B$31)/AgeAdj!B$32,IF($C237="C",('Proj 2018'!F237-AgeAdj!B$35)/AgeAdj!B$36,"BAD")))))</f>
        <v>-0.20083950622186889</v>
      </c>
      <c r="G237" s="10">
        <f>IF($C237="PG",('Proj 2018'!G237-AgeAdj!C$19)/AgeAdj!C$20,IF($C237="SG",('Proj 2018'!G237-AgeAdj!C$23)/AgeAdj!C$24,IF($C237="SF",('Proj 2018'!G237-AgeAdj!C$27)/AgeAdj!C$28,IF($C237="PF",('Proj 2018'!G237-AgeAdj!C$31)/AgeAdj!C$32,IF($C237="C",('Proj 2018'!G237-AgeAdj!C$35)/AgeAdj!C$36,"BAD")))))</f>
        <v>-0.21194986623826872</v>
      </c>
      <c r="H237" s="10">
        <f>IF($C237="PG",('Proj 2018'!H237-AgeAdj!D$19)/AgeAdj!D$20,IF($C237="SG",('Proj 2018'!H237-AgeAdj!D$23)/AgeAdj!D$24,IF($C237="SF",('Proj 2018'!H237-AgeAdj!D$27)/AgeAdj!D$28,IF($C237="PF",('Proj 2018'!H237-AgeAdj!D$31)/AgeAdj!D$32,IF($C237="C",('Proj 2018'!H237-AgeAdj!D$35)/AgeAdj!D$36,"BAD")))))</f>
        <v>-7.7623146492186795E-2</v>
      </c>
      <c r="I237" s="10">
        <f>IF($C237="PG",('Proj 2018'!I237-AgeAdj!E$19)/AgeAdj!E$20,IF($C237="SG",('Proj 2018'!I237-AgeAdj!E$23)/AgeAdj!E$24,IF($C237="SF",('Proj 2018'!I237-AgeAdj!E$27)/AgeAdj!E$28,IF($C237="PF",('Proj 2018'!I237-AgeAdj!E$31)/AgeAdj!E$32,IF($C237="C",('Proj 2018'!I237-AgeAdj!E$35)/AgeAdj!E$36,"BAD")))))</f>
        <v>-0.56816005422672167</v>
      </c>
      <c r="J237" s="10">
        <f>IF($C237="PG",('Proj 2018'!J237-AgeAdj!F$19)/AgeAdj!F$20,IF($C237="SG",('Proj 2018'!J237-AgeAdj!F$23)/AgeAdj!F$24,IF($C237="SF",('Proj 2018'!J237-AgeAdj!F$27)/AgeAdj!F$28,IF($C237="PF",('Proj 2018'!J237-AgeAdj!F$31)/AgeAdj!F$32,IF($C237="C",('Proj 2018'!J237-AgeAdj!F$35)/AgeAdj!F$36,"BAD")))))</f>
        <v>4.0305641052389672E-3</v>
      </c>
      <c r="K237" s="10">
        <f>IF($C237="PG",('Proj 2018'!K237-AgeAdj!G$19)/AgeAdj!G$20,IF($C237="SG",('Proj 2018'!K237-AgeAdj!G$23)/AgeAdj!G$24,IF($C237="SF",('Proj 2018'!K237-AgeAdj!G$27)/AgeAdj!G$28,IF($C237="PF",('Proj 2018'!K237-AgeAdj!G$31)/AgeAdj!G$32,IF($C237="C",('Proj 2018'!K237-AgeAdj!G$35)/AgeAdj!G$36,"BAD")))))</f>
        <v>0.2499540287958594</v>
      </c>
      <c r="L237" s="17">
        <f>IF($C237="PG",('Proj 2018'!L237-AgeAdj!H$19)/AgeAdj!H$20,IF($C237="SG",('Proj 2018'!L237-AgeAdj!H$23)/AgeAdj!H$24,IF($C237="SF",('Proj 2018'!L237-AgeAdj!H$27)/AgeAdj!H$28,IF($C237="PF",('Proj 2018'!L237-AgeAdj!H$31)/AgeAdj!H$32,IF($C237="C",('Proj 2018'!L237-AgeAdj!H$35)/AgeAdj!H$36,"BAD")))))</f>
        <v>-0.94398113182778876</v>
      </c>
      <c r="M237" s="10">
        <f>IF($C237="PG",('Proj 2018'!M237-AgeAdj!I$19)/AgeAdj!I$20,IF($C237="SG",('Proj 2018'!M237-AgeAdj!I$23)/AgeAdj!I$24,IF($C237="SF",('Proj 2018'!M237-AgeAdj!I$27)/AgeAdj!I$28,IF($C237="PF",('Proj 2018'!M237-AgeAdj!I$31)/AgeAdj!I$32,IF($C237="C",('Proj 2018'!M237-AgeAdj!I$35)/AgeAdj!I$36,"BAD")))))</f>
        <v>-9.3935176957340077E-2</v>
      </c>
      <c r="N237" s="10">
        <f>IF($C237="PG",('Proj 2018'!N237-AgeAdj!J$19)/AgeAdj!J$20,IF($C237="SG",('Proj 2018'!N237-AgeAdj!J$23)/AgeAdj!J$24,IF($C237="SF",('Proj 2018'!N237-AgeAdj!J$27)/AgeAdj!J$28,IF($C237="PF",('Proj 2018'!N237-AgeAdj!J$31)/AgeAdj!J$32,IF($C237="C",('Proj 2018'!N237-AgeAdj!J$35)/AgeAdj!J$36,"BAD")))))</f>
        <v>1.2780980661567831</v>
      </c>
      <c r="O237" s="10">
        <f>IF($C237="PG",('Proj 2018'!O237-AgeAdj!K$19)/AgeAdj!K$20,IF($C237="SG",('Proj 2018'!O237-AgeAdj!K$23)/AgeAdj!K$24,IF($C237="SF",('Proj 2018'!O237-AgeAdj!K$27)/AgeAdj!K$28,IF($C237="PF",('Proj 2018'!O237-AgeAdj!K$31)/AgeAdj!K$32,IF($C237="C",('Proj 2018'!O237-AgeAdj!K$35)/AgeAdj!K$36,"BAD")))))</f>
        <v>0.35099255031424853</v>
      </c>
      <c r="P237" s="10">
        <f>IF($C237="PG",('Proj 2018'!P237-AgeAdj!L$19)/AgeAdj!L$20,IF($C237="SG",('Proj 2018'!P237-AgeAdj!L$23)/AgeAdj!L$24,IF($C237="SF",('Proj 2018'!P237-AgeAdj!L$27)/AgeAdj!L$28,IF($C237="PF",('Proj 2018'!P237-AgeAdj!L$31)/AgeAdj!L$32,IF($C237="C",('Proj 2018'!P237-AgeAdj!L$35)/AgeAdj!L$36,"BAD")))))</f>
        <v>1.7519129460073762E-3</v>
      </c>
      <c r="Q237" s="10">
        <f>-IF($C237="PG",('Proj 2018'!Q237-AgeAdj!M$19)/AgeAdj!M$20,IF($C237="SG",('Proj 2018'!Q237-AgeAdj!M$23)/AgeAdj!M$24,IF($C237="SF",('Proj 2018'!Q237-AgeAdj!M$27)/AgeAdj!M$28,IF($C237="PF",('Proj 2018'!Q237-AgeAdj!M$31)/AgeAdj!M$32,IF($C237="C",('Proj 2018'!Q237-AgeAdj!M$35)/AgeAdj!M$36,"BAD")))))</f>
        <v>-9.3278785213951429E-2</v>
      </c>
      <c r="R237" s="10">
        <f>IF($C237="PG",('Proj 2018'!R237-AgeAdj!N$19)/AgeAdj!N$20,IF($C237="SG",('Proj 2018'!R237-AgeAdj!N$23)/AgeAdj!N$24,IF($C237="SF",('Proj 2018'!R237-AgeAdj!N$27)/AgeAdj!N$28,IF($C237="PF",('Proj 2018'!R237-AgeAdj!N$31)/AgeAdj!N$32,IF($C237="C",('Proj 2018'!R237-AgeAdj!N$35)/AgeAdj!N$36,"BAD")))))</f>
        <v>-0.19621432794353935</v>
      </c>
      <c r="S237" s="10">
        <f t="shared" si="9"/>
        <v>0.18745412719429413</v>
      </c>
      <c r="U237" s="10">
        <f>3*'Proj 2018'!$K237/(819)</f>
        <v>0.79365079365079361</v>
      </c>
      <c r="V237" s="10">
        <f t="shared" si="10"/>
        <v>-0.74919137446649897</v>
      </c>
      <c r="W237" s="10">
        <f>(2*'Proj 36 2018'!G237)/24.9</f>
        <v>0.83534136546184745</v>
      </c>
      <c r="X237" s="10">
        <f t="shared" si="11"/>
        <v>-6.4841825182228335E-2</v>
      </c>
    </row>
    <row r="238" spans="1:24" x14ac:dyDescent="0.25">
      <c r="A238" s="13" t="s">
        <v>988</v>
      </c>
      <c r="B238" s="13" t="s">
        <v>384</v>
      </c>
      <c r="C238" s="13" t="s">
        <v>38</v>
      </c>
      <c r="D238" s="3">
        <f>VLOOKUP(B238, Table1[[Player]:['#NAME?]], 3, FALSE)+1</f>
        <v>22</v>
      </c>
      <c r="F238" s="10">
        <f>IF($C238="PG",('Proj 2018'!F238-AgeAdj!B$19)/AgeAdj!B$20,IF($C238="SG",('Proj 2018'!F238-AgeAdj!B$23)/AgeAdj!B$24,IF($C238="SF",('Proj 2018'!F238-AgeAdj!B$27)/AgeAdj!B$28,IF($C238="PF",('Proj 2018'!F238-AgeAdj!B$31)/AgeAdj!B$32,IF($C238="C",('Proj 2018'!F238-AgeAdj!B$35)/AgeAdj!B$36,"BAD")))))</f>
        <v>-0.73819346334338087</v>
      </c>
      <c r="G238" s="10">
        <f>IF($C238="PG",('Proj 2018'!G238-AgeAdj!C$19)/AgeAdj!C$20,IF($C238="SG",('Proj 2018'!G238-AgeAdj!C$23)/AgeAdj!C$24,IF($C238="SF",('Proj 2018'!G238-AgeAdj!C$27)/AgeAdj!C$28,IF($C238="PF",('Proj 2018'!G238-AgeAdj!C$31)/AgeAdj!C$32,IF($C238="C",('Proj 2018'!G238-AgeAdj!C$35)/AgeAdj!C$36,"BAD")))))</f>
        <v>-0.7856731599214154</v>
      </c>
      <c r="H238" s="10">
        <f>IF($C238="PG",('Proj 2018'!H238-AgeAdj!D$19)/AgeAdj!D$20,IF($C238="SG",('Proj 2018'!H238-AgeAdj!D$23)/AgeAdj!D$24,IF($C238="SF",('Proj 2018'!H238-AgeAdj!D$27)/AgeAdj!D$28,IF($C238="PF",('Proj 2018'!H238-AgeAdj!D$31)/AgeAdj!D$32,IF($C238="C",('Proj 2018'!H238-AgeAdj!D$35)/AgeAdj!D$36,"BAD")))))</f>
        <v>0.66760639101964325</v>
      </c>
      <c r="I238" s="10">
        <f>IF($C238="PG",('Proj 2018'!I238-AgeAdj!E$19)/AgeAdj!E$20,IF($C238="SG",('Proj 2018'!I238-AgeAdj!E$23)/AgeAdj!E$24,IF($C238="SF",('Proj 2018'!I238-AgeAdj!E$27)/AgeAdj!E$28,IF($C238="PF",('Proj 2018'!I238-AgeAdj!E$31)/AgeAdj!E$32,IF($C238="C",('Proj 2018'!I238-AgeAdj!E$35)/AgeAdj!E$36,"BAD")))))</f>
        <v>-0.56816005422672167</v>
      </c>
      <c r="J238" s="10">
        <f>IF($C238="PG",('Proj 2018'!J238-AgeAdj!F$19)/AgeAdj!F$20,IF($C238="SG",('Proj 2018'!J238-AgeAdj!F$23)/AgeAdj!F$24,IF($C238="SF",('Proj 2018'!J238-AgeAdj!F$27)/AgeAdj!F$28,IF($C238="PF",('Proj 2018'!J238-AgeAdj!F$31)/AgeAdj!F$32,IF($C238="C",('Proj 2018'!J238-AgeAdj!F$35)/AgeAdj!F$36,"BAD")))))</f>
        <v>-0.52271695680695973</v>
      </c>
      <c r="K238" s="10">
        <f>IF($C238="PG",('Proj 2018'!K238-AgeAdj!G$19)/AgeAdj!G$20,IF($C238="SG",('Proj 2018'!K238-AgeAdj!G$23)/AgeAdj!G$24,IF($C238="SF",('Proj 2018'!K238-AgeAdj!G$27)/AgeAdj!G$28,IF($C238="PF",('Proj 2018'!K238-AgeAdj!G$31)/AgeAdj!G$32,IF($C238="C",('Proj 2018'!K238-AgeAdj!G$35)/AgeAdj!G$36,"BAD")))))</f>
        <v>-0.37458694688838329</v>
      </c>
      <c r="L238" s="17">
        <f>IF($C238="PG",('Proj 2018'!L238-AgeAdj!H$19)/AgeAdj!H$20,IF($C238="SG",('Proj 2018'!L238-AgeAdj!H$23)/AgeAdj!H$24,IF($C238="SF",('Proj 2018'!L238-AgeAdj!H$27)/AgeAdj!H$28,IF($C238="PF",('Proj 2018'!L238-AgeAdj!H$31)/AgeAdj!H$32,IF($C238="C",('Proj 2018'!L238-AgeAdj!H$35)/AgeAdj!H$36,"BAD")))))</f>
        <v>-1.2714016797093861</v>
      </c>
      <c r="M238" s="10">
        <f>IF($C238="PG",('Proj 2018'!M238-AgeAdj!I$19)/AgeAdj!I$20,IF($C238="SG",('Proj 2018'!M238-AgeAdj!I$23)/AgeAdj!I$24,IF($C238="SF",('Proj 2018'!M238-AgeAdj!I$27)/AgeAdj!I$28,IF($C238="PF",('Proj 2018'!M238-AgeAdj!I$31)/AgeAdj!I$32,IF($C238="C",('Proj 2018'!M238-AgeAdj!I$35)/AgeAdj!I$36,"BAD")))))</f>
        <v>-0.34402247672481878</v>
      </c>
      <c r="N238" s="10">
        <f>IF($C238="PG",('Proj 2018'!N238-AgeAdj!J$19)/AgeAdj!J$20,IF($C238="SG",('Proj 2018'!N238-AgeAdj!J$23)/AgeAdj!J$24,IF($C238="SF",('Proj 2018'!N238-AgeAdj!J$27)/AgeAdj!J$28,IF($C238="PF",('Proj 2018'!N238-AgeAdj!J$31)/AgeAdj!J$32,IF($C238="C",('Proj 2018'!N238-AgeAdj!J$35)/AgeAdj!J$36,"BAD")))))</f>
        <v>-0.78926969124416713</v>
      </c>
      <c r="O238" s="10">
        <f>IF($C238="PG",('Proj 2018'!O238-AgeAdj!K$19)/AgeAdj!K$20,IF($C238="SG",('Proj 2018'!O238-AgeAdj!K$23)/AgeAdj!K$24,IF($C238="SF",('Proj 2018'!O238-AgeAdj!K$27)/AgeAdj!K$28,IF($C238="PF",('Proj 2018'!O238-AgeAdj!K$31)/AgeAdj!K$32,IF($C238="C",('Proj 2018'!O238-AgeAdj!K$35)/AgeAdj!K$36,"BAD")))))</f>
        <v>-0.12935706746749695</v>
      </c>
      <c r="P238" s="10">
        <f>IF($C238="PG",('Proj 2018'!P238-AgeAdj!L$19)/AgeAdj!L$20,IF($C238="SG",('Proj 2018'!P238-AgeAdj!L$23)/AgeAdj!L$24,IF($C238="SF",('Proj 2018'!P238-AgeAdj!L$27)/AgeAdj!L$28,IF($C238="PF",('Proj 2018'!P238-AgeAdj!L$31)/AgeAdj!L$32,IF($C238="C",('Proj 2018'!P238-AgeAdj!L$35)/AgeAdj!L$36,"BAD")))))</f>
        <v>-0.44825496399385212</v>
      </c>
      <c r="Q238" s="10">
        <f>-IF($C238="PG",('Proj 2018'!Q238-AgeAdj!M$19)/AgeAdj!M$20,IF($C238="SG",('Proj 2018'!Q238-AgeAdj!M$23)/AgeAdj!M$24,IF($C238="SF",('Proj 2018'!Q238-AgeAdj!M$27)/AgeAdj!M$28,IF($C238="PF",('Proj 2018'!Q238-AgeAdj!M$31)/AgeAdj!M$32,IF($C238="C",('Proj 2018'!Q238-AgeAdj!M$35)/AgeAdj!M$36,"BAD")))))</f>
        <v>0.41579373806677622</v>
      </c>
      <c r="R238" s="10">
        <f>IF($C238="PG",('Proj 2018'!R238-AgeAdj!N$19)/AgeAdj!N$20,IF($C238="SG",('Proj 2018'!R238-AgeAdj!N$23)/AgeAdj!N$24,IF($C238="SF",('Proj 2018'!R238-AgeAdj!N$27)/AgeAdj!N$28,IF($C238="PF",('Proj 2018'!R238-AgeAdj!N$31)/AgeAdj!N$32,IF($C238="C",('Proj 2018'!R238-AgeAdj!N$35)/AgeAdj!N$36,"BAD")))))</f>
        <v>-0.73053390912742155</v>
      </c>
      <c r="S238" s="10">
        <f t="shared" si="9"/>
        <v>-3.4758321224674731</v>
      </c>
      <c r="U238" s="10">
        <f>3*'Proj 2018'!$K238/(819)</f>
        <v>0.47142857142857136</v>
      </c>
      <c r="V238" s="10">
        <f t="shared" si="10"/>
        <v>-0.59937507757728192</v>
      </c>
      <c r="W238" s="10">
        <f>(2*'Proj 36 2018'!G238)/24.9</f>
        <v>0.53012048192771088</v>
      </c>
      <c r="X238" s="10">
        <f t="shared" si="11"/>
        <v>0.35391182174535307</v>
      </c>
    </row>
    <row r="239" spans="1:24" x14ac:dyDescent="0.25">
      <c r="A239" s="14" t="s">
        <v>1013</v>
      </c>
      <c r="B239" s="14" t="s">
        <v>385</v>
      </c>
      <c r="C239" s="14" t="s">
        <v>52</v>
      </c>
      <c r="D239" s="3">
        <f>VLOOKUP(B239, Table1[[Player]:['#NAME?]], 3, FALSE)+1</f>
        <v>24</v>
      </c>
      <c r="F239" s="10">
        <f>IF($C239="PG",('Proj 2018'!F239-AgeAdj!B$19)/AgeAdj!B$20,IF($C239="SG",('Proj 2018'!F239-AgeAdj!B$23)/AgeAdj!B$24,IF($C239="SF",('Proj 2018'!F239-AgeAdj!B$27)/AgeAdj!B$28,IF($C239="PF",('Proj 2018'!F239-AgeAdj!B$31)/AgeAdj!B$32,IF($C239="C",('Proj 2018'!F239-AgeAdj!B$35)/AgeAdj!B$36,"BAD")))))</f>
        <v>0.7051927942779519</v>
      </c>
      <c r="G239" s="10">
        <f>IF($C239="PG",('Proj 2018'!G239-AgeAdj!C$19)/AgeAdj!C$20,IF($C239="SG",('Proj 2018'!G239-AgeAdj!C$23)/AgeAdj!C$24,IF($C239="SF",('Proj 2018'!G239-AgeAdj!C$27)/AgeAdj!C$28,IF($C239="PF",('Proj 2018'!G239-AgeAdj!C$31)/AgeAdj!C$32,IF($C239="C",('Proj 2018'!G239-AgeAdj!C$35)/AgeAdj!C$36,"BAD")))))</f>
        <v>0.45581620567895909</v>
      </c>
      <c r="H239" s="10">
        <f>IF($C239="PG",('Proj 2018'!H239-AgeAdj!D$19)/AgeAdj!D$20,IF($C239="SG",('Proj 2018'!H239-AgeAdj!D$23)/AgeAdj!D$24,IF($C239="SF",('Proj 2018'!H239-AgeAdj!D$27)/AgeAdj!D$28,IF($C239="PF",('Proj 2018'!H239-AgeAdj!D$31)/AgeAdj!D$32,IF($C239="C",('Proj 2018'!H239-AgeAdj!D$35)/AgeAdj!D$36,"BAD")))))</f>
        <v>1.5906084247526664</v>
      </c>
      <c r="I239" s="10">
        <f>IF($C239="PG",('Proj 2018'!I239-AgeAdj!E$19)/AgeAdj!E$20,IF($C239="SG",('Proj 2018'!I239-AgeAdj!E$23)/AgeAdj!E$24,IF($C239="SF",('Proj 2018'!I239-AgeAdj!E$27)/AgeAdj!E$28,IF($C239="PF",('Proj 2018'!I239-AgeAdj!E$31)/AgeAdj!E$32,IF($C239="C",('Proj 2018'!I239-AgeAdj!E$35)/AgeAdj!E$36,"BAD")))))</f>
        <v>1.2903035679175872</v>
      </c>
      <c r="J239" s="10">
        <f>IF($C239="PG",('Proj 2018'!J239-AgeAdj!F$19)/AgeAdj!F$20,IF($C239="SG",('Proj 2018'!J239-AgeAdj!F$23)/AgeAdj!F$24,IF($C239="SF",('Proj 2018'!J239-AgeAdj!F$27)/AgeAdj!F$28,IF($C239="PF",('Proj 2018'!J239-AgeAdj!F$31)/AgeAdj!F$32,IF($C239="C",('Proj 2018'!J239-AgeAdj!F$35)/AgeAdj!F$36,"BAD")))))</f>
        <v>-0.28459935275696874</v>
      </c>
      <c r="K239" s="10">
        <f>IF($C239="PG",('Proj 2018'!K239-AgeAdj!G$19)/AgeAdj!G$20,IF($C239="SG",('Proj 2018'!K239-AgeAdj!G$23)/AgeAdj!G$24,IF($C239="SF",('Proj 2018'!K239-AgeAdj!G$27)/AgeAdj!G$28,IF($C239="PF",('Proj 2018'!K239-AgeAdj!G$31)/AgeAdj!G$32,IF($C239="C",('Proj 2018'!K239-AgeAdj!G$35)/AgeAdj!G$36,"BAD")))))</f>
        <v>-0.38777590786912586</v>
      </c>
      <c r="L239" s="17">
        <f>IF($C239="PG",('Proj 2018'!L239-AgeAdj!H$19)/AgeAdj!H$20,IF($C239="SG",('Proj 2018'!L239-AgeAdj!H$23)/AgeAdj!H$24,IF($C239="SF",('Proj 2018'!L239-AgeAdj!H$27)/AgeAdj!H$28,IF($C239="PF",('Proj 2018'!L239-AgeAdj!H$31)/AgeAdj!H$32,IF($C239="C",('Proj 2018'!L239-AgeAdj!H$35)/AgeAdj!H$36,"BAD")))))</f>
        <v>0.79506853049861037</v>
      </c>
      <c r="M239" s="10">
        <f>IF($C239="PG",('Proj 2018'!M239-AgeAdj!I$19)/AgeAdj!I$20,IF($C239="SG",('Proj 2018'!M239-AgeAdj!I$23)/AgeAdj!I$24,IF($C239="SF",('Proj 2018'!M239-AgeAdj!I$27)/AgeAdj!I$28,IF($C239="PF",('Proj 2018'!M239-AgeAdj!I$31)/AgeAdj!I$32,IF($C239="C",('Proj 2018'!M239-AgeAdj!I$35)/AgeAdj!I$36,"BAD")))))</f>
        <v>1.3576966653386806</v>
      </c>
      <c r="N239" s="10">
        <f>IF($C239="PG",('Proj 2018'!N239-AgeAdj!J$19)/AgeAdj!J$20,IF($C239="SG",('Proj 2018'!N239-AgeAdj!J$23)/AgeAdj!J$24,IF($C239="SF",('Proj 2018'!N239-AgeAdj!J$27)/AgeAdj!J$28,IF($C239="PF",('Proj 2018'!N239-AgeAdj!J$31)/AgeAdj!J$32,IF($C239="C",('Proj 2018'!N239-AgeAdj!J$35)/AgeAdj!J$36,"BAD")))))</f>
        <v>-0.14314504889182311</v>
      </c>
      <c r="O239" s="10">
        <f>IF($C239="PG",('Proj 2018'!O239-AgeAdj!K$19)/AgeAdj!K$20,IF($C239="SG",('Proj 2018'!O239-AgeAdj!K$23)/AgeAdj!K$24,IF($C239="SF",('Proj 2018'!O239-AgeAdj!K$27)/AgeAdj!K$28,IF($C239="PF",('Proj 2018'!O239-AgeAdj!K$31)/AgeAdj!K$32,IF($C239="C",('Proj 2018'!O239-AgeAdj!K$35)/AgeAdj!K$36,"BAD")))))</f>
        <v>1.3394112467709962</v>
      </c>
      <c r="P239" s="10">
        <f>IF($C239="PG",('Proj 2018'!P239-AgeAdj!L$19)/AgeAdj!L$20,IF($C239="SG",('Proj 2018'!P239-AgeAdj!L$23)/AgeAdj!L$24,IF($C239="SF",('Proj 2018'!P239-AgeAdj!L$27)/AgeAdj!L$28,IF($C239="PF",('Proj 2018'!P239-AgeAdj!L$31)/AgeAdj!L$32,IF($C239="C",('Proj 2018'!P239-AgeAdj!L$35)/AgeAdj!L$36,"BAD")))))</f>
        <v>0.40372988093870404</v>
      </c>
      <c r="Q239" s="10">
        <f>-IF($C239="PG",('Proj 2018'!Q239-AgeAdj!M$19)/AgeAdj!M$20,IF($C239="SG",('Proj 2018'!Q239-AgeAdj!M$23)/AgeAdj!M$24,IF($C239="SF",('Proj 2018'!Q239-AgeAdj!M$27)/AgeAdj!M$28,IF($C239="PF",('Proj 2018'!Q239-AgeAdj!M$31)/AgeAdj!M$32,IF($C239="C",('Proj 2018'!Q239-AgeAdj!M$35)/AgeAdj!M$36,"BAD")))))</f>
        <v>0.74197213676604346</v>
      </c>
      <c r="R239" s="10">
        <f>IF($C239="PG",('Proj 2018'!R239-AgeAdj!N$19)/AgeAdj!N$20,IF($C239="SG",('Proj 2018'!R239-AgeAdj!N$23)/AgeAdj!N$24,IF($C239="SF",('Proj 2018'!R239-AgeAdj!N$27)/AgeAdj!N$28,IF($C239="PF",('Proj 2018'!R239-AgeAdj!N$31)/AgeAdj!N$32,IF($C239="C",('Proj 2018'!R239-AgeAdj!N$35)/AgeAdj!N$36,"BAD")))))</f>
        <v>0.5622147062265519</v>
      </c>
      <c r="S239" s="10">
        <f t="shared" si="9"/>
        <v>6.7790417815972956</v>
      </c>
      <c r="U239" s="10">
        <f>3*'Proj 2018'!$K239/(819)</f>
        <v>0.40634920634920635</v>
      </c>
      <c r="V239" s="10">
        <f t="shared" si="10"/>
        <v>0.3230754663613401</v>
      </c>
      <c r="W239" s="10">
        <f>(2*'Proj 36 2018'!G239)/24.9</f>
        <v>0.89156626506024095</v>
      </c>
      <c r="X239" s="10">
        <f t="shared" si="11"/>
        <v>1.418132812430088</v>
      </c>
    </row>
    <row r="240" spans="1:24" x14ac:dyDescent="0.25">
      <c r="A240" s="13" t="s">
        <v>657</v>
      </c>
      <c r="B240" s="13" t="s">
        <v>386</v>
      </c>
      <c r="C240" s="13" t="s">
        <v>27</v>
      </c>
      <c r="D240" s="3">
        <f>VLOOKUP(B240, Table1[[Player]:['#NAME?]], 3, FALSE)+1</f>
        <v>22</v>
      </c>
      <c r="F240" s="10">
        <f>IF($C240="PG",('Proj 2018'!F240-AgeAdj!B$19)/AgeAdj!B$20,IF($C240="SG",('Proj 2018'!F240-AgeAdj!B$23)/AgeAdj!B$24,IF($C240="SF",('Proj 2018'!F240-AgeAdj!B$27)/AgeAdj!B$28,IF($C240="PF",('Proj 2018'!F240-AgeAdj!B$31)/AgeAdj!B$32,IF($C240="C",('Proj 2018'!F240-AgeAdj!B$35)/AgeAdj!B$36,"BAD")))))</f>
        <v>2.6980284165066507E-3</v>
      </c>
      <c r="G240" s="10">
        <f>IF($C240="PG",('Proj 2018'!G240-AgeAdj!C$19)/AgeAdj!C$20,IF($C240="SG",('Proj 2018'!G240-AgeAdj!C$23)/AgeAdj!C$24,IF($C240="SF",('Proj 2018'!G240-AgeAdj!C$27)/AgeAdj!C$28,IF($C240="PF",('Proj 2018'!G240-AgeAdj!C$31)/AgeAdj!C$32,IF($C240="C",('Proj 2018'!G240-AgeAdj!C$35)/AgeAdj!C$36,"BAD")))))</f>
        <v>-9.4016061750803265E-2</v>
      </c>
      <c r="H240" s="10">
        <f>IF($C240="PG",('Proj 2018'!H240-AgeAdj!D$19)/AgeAdj!D$20,IF($C240="SG",('Proj 2018'!H240-AgeAdj!D$23)/AgeAdj!D$24,IF($C240="SF",('Proj 2018'!H240-AgeAdj!D$27)/AgeAdj!D$28,IF($C240="PF",('Proj 2018'!H240-AgeAdj!D$31)/AgeAdj!D$32,IF($C240="C",('Proj 2018'!H240-AgeAdj!D$35)/AgeAdj!D$36,"BAD")))))</f>
        <v>0.56245228011564041</v>
      </c>
      <c r="I240" s="10">
        <f>IF($C240="PG",('Proj 2018'!I240-AgeAdj!E$19)/AgeAdj!E$20,IF($C240="SG",('Proj 2018'!I240-AgeAdj!E$23)/AgeAdj!E$24,IF($C240="SF",('Proj 2018'!I240-AgeAdj!E$27)/AgeAdj!E$28,IF($C240="PF",('Proj 2018'!I240-AgeAdj!E$31)/AgeAdj!E$32,IF($C240="C",('Proj 2018'!I240-AgeAdj!E$35)/AgeAdj!E$36,"BAD")))))</f>
        <v>-0.20370828565997057</v>
      </c>
      <c r="J240" s="10">
        <f>IF($C240="PG",('Proj 2018'!J240-AgeAdj!F$19)/AgeAdj!F$20,IF($C240="SG",('Proj 2018'!J240-AgeAdj!F$23)/AgeAdj!F$24,IF($C240="SF",('Proj 2018'!J240-AgeAdj!F$27)/AgeAdj!F$28,IF($C240="PF",('Proj 2018'!J240-AgeAdj!F$31)/AgeAdj!F$32,IF($C240="C",('Proj 2018'!J240-AgeAdj!F$35)/AgeAdj!F$36,"BAD")))))</f>
        <v>-0.61330669351423783</v>
      </c>
      <c r="K240" s="10">
        <f>IF($C240="PG",('Proj 2018'!K240-AgeAdj!G$19)/AgeAdj!G$20,IF($C240="SG",('Proj 2018'!K240-AgeAdj!G$23)/AgeAdj!G$24,IF($C240="SF",('Proj 2018'!K240-AgeAdj!G$27)/AgeAdj!G$28,IF($C240="PF",('Proj 2018'!K240-AgeAdj!G$31)/AgeAdj!G$32,IF($C240="C",('Proj 2018'!K240-AgeAdj!G$35)/AgeAdj!G$36,"BAD")))))</f>
        <v>-0.55228908027821422</v>
      </c>
      <c r="L240" s="17">
        <f>IF($C240="PG",('Proj 2018'!L240-AgeAdj!H$19)/AgeAdj!H$20,IF($C240="SG",('Proj 2018'!L240-AgeAdj!H$23)/AgeAdj!H$24,IF($C240="SF",('Proj 2018'!L240-AgeAdj!H$27)/AgeAdj!H$28,IF($C240="PF",('Proj 2018'!L240-AgeAdj!H$31)/AgeAdj!H$32,IF($C240="C",('Proj 2018'!L240-AgeAdj!H$35)/AgeAdj!H$36,"BAD")))))</f>
        <v>-0.85050430543326161</v>
      </c>
      <c r="M240" s="10">
        <f>IF($C240="PG",('Proj 2018'!M240-AgeAdj!I$19)/AgeAdj!I$20,IF($C240="SG",('Proj 2018'!M240-AgeAdj!I$23)/AgeAdj!I$24,IF($C240="SF",('Proj 2018'!M240-AgeAdj!I$27)/AgeAdj!I$28,IF($C240="PF",('Proj 2018'!M240-AgeAdj!I$31)/AgeAdj!I$32,IF($C240="C",('Proj 2018'!M240-AgeAdj!I$35)/AgeAdj!I$36,"BAD")))))</f>
        <v>0.34469380285783441</v>
      </c>
      <c r="N240" s="10">
        <f>IF($C240="PG",('Proj 2018'!N240-AgeAdj!J$19)/AgeAdj!J$20,IF($C240="SG",('Proj 2018'!N240-AgeAdj!J$23)/AgeAdj!J$24,IF($C240="SF",('Proj 2018'!N240-AgeAdj!J$27)/AgeAdj!J$28,IF($C240="PF",('Proj 2018'!N240-AgeAdj!J$31)/AgeAdj!J$32,IF($C240="C",('Proj 2018'!N240-AgeAdj!J$35)/AgeAdj!J$36,"BAD")))))</f>
        <v>-0.56570253230792933</v>
      </c>
      <c r="O240" s="10">
        <f>IF($C240="PG",('Proj 2018'!O240-AgeAdj!K$19)/AgeAdj!K$20,IF($C240="SG",('Proj 2018'!O240-AgeAdj!K$23)/AgeAdj!K$24,IF($C240="SF",('Proj 2018'!O240-AgeAdj!K$27)/AgeAdj!K$28,IF($C240="PF",('Proj 2018'!O240-AgeAdj!K$31)/AgeAdj!K$32,IF($C240="C",('Proj 2018'!O240-AgeAdj!K$35)/AgeAdj!K$36,"BAD")))))</f>
        <v>-0.7729060573305061</v>
      </c>
      <c r="P240" s="10">
        <f>IF($C240="PG",('Proj 2018'!P240-AgeAdj!L$19)/AgeAdj!L$20,IF($C240="SG",('Proj 2018'!P240-AgeAdj!L$23)/AgeAdj!L$24,IF($C240="SF",('Proj 2018'!P240-AgeAdj!L$27)/AgeAdj!L$28,IF($C240="PF",('Proj 2018'!P240-AgeAdj!L$31)/AgeAdj!L$32,IF($C240="C",('Proj 2018'!P240-AgeAdj!L$35)/AgeAdj!L$36,"BAD")))))</f>
        <v>-0.72402803783660707</v>
      </c>
      <c r="Q240" s="10">
        <f>-IF($C240="PG",('Proj 2018'!Q240-AgeAdj!M$19)/AgeAdj!M$20,IF($C240="SG",('Proj 2018'!Q240-AgeAdj!M$23)/AgeAdj!M$24,IF($C240="SF",('Proj 2018'!Q240-AgeAdj!M$27)/AgeAdj!M$28,IF($C240="PF",('Proj 2018'!Q240-AgeAdj!M$31)/AgeAdj!M$32,IF($C240="C",('Proj 2018'!Q240-AgeAdj!M$35)/AgeAdj!M$36,"BAD")))))</f>
        <v>0.60375776009375604</v>
      </c>
      <c r="R240" s="10">
        <f>IF($C240="PG",('Proj 2018'!R240-AgeAdj!N$19)/AgeAdj!N$20,IF($C240="SG",('Proj 2018'!R240-AgeAdj!N$23)/AgeAdj!N$24,IF($C240="SF",('Proj 2018'!R240-AgeAdj!N$27)/AgeAdj!N$28,IF($C240="PF",('Proj 2018'!R240-AgeAdj!N$31)/AgeAdj!N$32,IF($C240="C",('Proj 2018'!R240-AgeAdj!N$35)/AgeAdj!N$36,"BAD")))))</f>
        <v>-0.1606518332539365</v>
      </c>
      <c r="S240" s="10">
        <f t="shared" si="9"/>
        <v>-1.9457237671106786</v>
      </c>
      <c r="U240" s="10">
        <f>3*'Proj 2018'!$K240/(819)</f>
        <v>0.30000000000000004</v>
      </c>
      <c r="V240" s="10">
        <f t="shared" si="10"/>
        <v>-0.25515129162997852</v>
      </c>
      <c r="W240" s="10">
        <f>(2*'Proj 36 2018'!G240)/24.9</f>
        <v>1.0843373493975905</v>
      </c>
      <c r="X240" s="10">
        <f t="shared" si="11"/>
        <v>0.60988801458322461</v>
      </c>
    </row>
    <row r="241" spans="1:24" x14ac:dyDescent="0.25">
      <c r="A241" s="14" t="s">
        <v>860</v>
      </c>
      <c r="B241" s="14" t="s">
        <v>387</v>
      </c>
      <c r="C241" s="14" t="s">
        <v>27</v>
      </c>
      <c r="D241" s="3">
        <f>VLOOKUP(B241, Table1[[Player]:['#NAME?]], 3, FALSE)+1</f>
        <v>22</v>
      </c>
      <c r="F241" s="10">
        <f>IF($C241="PG",('Proj 2018'!F241-AgeAdj!B$19)/AgeAdj!B$20,IF($C241="SG",('Proj 2018'!F241-AgeAdj!B$23)/AgeAdj!B$24,IF($C241="SF",('Proj 2018'!F241-AgeAdj!B$27)/AgeAdj!B$28,IF($C241="PF",('Proj 2018'!F241-AgeAdj!B$31)/AgeAdj!B$32,IF($C241="C",('Proj 2018'!F241-AgeAdj!B$35)/AgeAdj!B$36,"BAD")))))</f>
        <v>1.8145192687798333</v>
      </c>
      <c r="G241" s="10">
        <f>IF($C241="PG",('Proj 2018'!G241-AgeAdj!C$19)/AgeAdj!C$20,IF($C241="SG",('Proj 2018'!G241-AgeAdj!C$23)/AgeAdj!C$24,IF($C241="SF",('Proj 2018'!G241-AgeAdj!C$27)/AgeAdj!C$28,IF($C241="PF",('Proj 2018'!G241-AgeAdj!C$31)/AgeAdj!C$32,IF($C241="C",('Proj 2018'!G241-AgeAdj!C$35)/AgeAdj!C$36,"BAD")))))</f>
        <v>1.9273636644336425</v>
      </c>
      <c r="H241" s="10">
        <f>IF($C241="PG",('Proj 2018'!H241-AgeAdj!D$19)/AgeAdj!D$20,IF($C241="SG",('Proj 2018'!H241-AgeAdj!D$23)/AgeAdj!D$24,IF($C241="SF",('Proj 2018'!H241-AgeAdj!D$27)/AgeAdj!D$28,IF($C241="PF",('Proj 2018'!H241-AgeAdj!D$31)/AgeAdj!D$32,IF($C241="C",('Proj 2018'!H241-AgeAdj!D$35)/AgeAdj!D$36,"BAD")))))</f>
        <v>-0.16162421842403807</v>
      </c>
      <c r="I241" s="10">
        <f>IF($C241="PG",('Proj 2018'!I241-AgeAdj!E$19)/AgeAdj!E$20,IF($C241="SG",('Proj 2018'!I241-AgeAdj!E$23)/AgeAdj!E$24,IF($C241="SF",('Proj 2018'!I241-AgeAdj!E$27)/AgeAdj!E$28,IF($C241="PF",('Proj 2018'!I241-AgeAdj!E$31)/AgeAdj!E$32,IF($C241="C",('Proj 2018'!I241-AgeAdj!E$35)/AgeAdj!E$36,"BAD")))))</f>
        <v>1.6472288492464535</v>
      </c>
      <c r="J241" s="10">
        <f>IF($C241="PG",('Proj 2018'!J241-AgeAdj!F$19)/AgeAdj!F$20,IF($C241="SG",('Proj 2018'!J241-AgeAdj!F$23)/AgeAdj!F$24,IF($C241="SF",('Proj 2018'!J241-AgeAdj!F$27)/AgeAdj!F$28,IF($C241="PF",('Proj 2018'!J241-AgeAdj!F$31)/AgeAdj!F$32,IF($C241="C",('Proj 2018'!J241-AgeAdj!F$35)/AgeAdj!F$36,"BAD")))))</f>
        <v>1.5749416902508619</v>
      </c>
      <c r="K241" s="10">
        <f>IF($C241="PG",('Proj 2018'!K241-AgeAdj!G$19)/AgeAdj!G$20,IF($C241="SG",('Proj 2018'!K241-AgeAdj!G$23)/AgeAdj!G$24,IF($C241="SF",('Proj 2018'!K241-AgeAdj!G$27)/AgeAdj!G$28,IF($C241="PF",('Proj 2018'!K241-AgeAdj!G$31)/AgeAdj!G$32,IF($C241="C",('Proj 2018'!K241-AgeAdj!G$35)/AgeAdj!G$36,"BAD")))))</f>
        <v>1.5487725391060492</v>
      </c>
      <c r="L241" s="17">
        <f>IF($C241="PG",('Proj 2018'!L241-AgeAdj!H$19)/AgeAdj!H$20,IF($C241="SG",('Proj 2018'!L241-AgeAdj!H$23)/AgeAdj!H$24,IF($C241="SF",('Proj 2018'!L241-AgeAdj!H$27)/AgeAdj!H$28,IF($C241="PF",('Proj 2018'!L241-AgeAdj!H$31)/AgeAdj!H$32,IF($C241="C",('Proj 2018'!L241-AgeAdj!H$35)/AgeAdj!H$36,"BAD")))))</f>
        <v>0.43507767211647541</v>
      </c>
      <c r="M241" s="10">
        <f>IF($C241="PG",('Proj 2018'!M241-AgeAdj!I$19)/AgeAdj!I$20,IF($C241="SG",('Proj 2018'!M241-AgeAdj!I$23)/AgeAdj!I$24,IF($C241="SF",('Proj 2018'!M241-AgeAdj!I$27)/AgeAdj!I$28,IF($C241="PF",('Proj 2018'!M241-AgeAdj!I$31)/AgeAdj!I$32,IF($C241="C",('Proj 2018'!M241-AgeAdj!I$35)/AgeAdj!I$36,"BAD")))))</f>
        <v>1.1479112697692133</v>
      </c>
      <c r="N241" s="10">
        <f>IF($C241="PG",('Proj 2018'!N241-AgeAdj!J$19)/AgeAdj!J$20,IF($C241="SG",('Proj 2018'!N241-AgeAdj!J$23)/AgeAdj!J$24,IF($C241="SF",('Proj 2018'!N241-AgeAdj!J$27)/AgeAdj!J$28,IF($C241="PF",('Proj 2018'!N241-AgeAdj!J$31)/AgeAdj!J$32,IF($C241="C",('Proj 2018'!N241-AgeAdj!J$35)/AgeAdj!J$36,"BAD")))))</f>
        <v>0.13800224716890414</v>
      </c>
      <c r="O241" s="10">
        <f>IF($C241="PG",('Proj 2018'!O241-AgeAdj!K$19)/AgeAdj!K$20,IF($C241="SG",('Proj 2018'!O241-AgeAdj!K$23)/AgeAdj!K$24,IF($C241="SF",('Proj 2018'!O241-AgeAdj!K$27)/AgeAdj!K$28,IF($C241="PF",('Proj 2018'!O241-AgeAdj!K$31)/AgeAdj!K$32,IF($C241="C",('Proj 2018'!O241-AgeAdj!K$35)/AgeAdj!K$36,"BAD")))))</f>
        <v>0.43542341245031513</v>
      </c>
      <c r="P241" s="10">
        <f>IF($C241="PG",('Proj 2018'!P241-AgeAdj!L$19)/AgeAdj!L$20,IF($C241="SG",('Proj 2018'!P241-AgeAdj!L$23)/AgeAdj!L$24,IF($C241="SF",('Proj 2018'!P241-AgeAdj!L$27)/AgeAdj!L$28,IF($C241="PF",('Proj 2018'!P241-AgeAdj!L$31)/AgeAdj!L$32,IF($C241="C",('Proj 2018'!P241-AgeAdj!L$35)/AgeAdj!L$36,"BAD")))))</f>
        <v>3.6199159831050309</v>
      </c>
      <c r="Q241" s="10">
        <f>-IF($C241="PG",('Proj 2018'!Q241-AgeAdj!M$19)/AgeAdj!M$20,IF($C241="SG",('Proj 2018'!Q241-AgeAdj!M$23)/AgeAdj!M$24,IF($C241="SF",('Proj 2018'!Q241-AgeAdj!M$27)/AgeAdj!M$28,IF($C241="PF",('Proj 2018'!Q241-AgeAdj!M$31)/AgeAdj!M$32,IF($C241="C",('Proj 2018'!Q241-AgeAdj!M$35)/AgeAdj!M$36,"BAD")))))</f>
        <v>-1.367326312684126</v>
      </c>
      <c r="R241" s="10">
        <f>IF($C241="PG",('Proj 2018'!R241-AgeAdj!N$19)/AgeAdj!N$20,IF($C241="SG",('Proj 2018'!R241-AgeAdj!N$23)/AgeAdj!N$24,IF($C241="SF",('Proj 2018'!R241-AgeAdj!N$27)/AgeAdj!N$28,IF($C241="PF",('Proj 2018'!R241-AgeAdj!N$31)/AgeAdj!N$32,IF($C241="C",('Proj 2018'!R241-AgeAdj!N$35)/AgeAdj!N$36,"BAD")))))</f>
        <v>1.8954982327697893</v>
      </c>
      <c r="S241" s="10">
        <f t="shared" si="9"/>
        <v>9.3914485104416432</v>
      </c>
      <c r="U241" s="10">
        <f>3*'Proj 2018'!$K241/(819)</f>
        <v>1.085897435897436</v>
      </c>
      <c r="V241" s="10">
        <f t="shared" si="10"/>
        <v>0.47244972856750606</v>
      </c>
      <c r="W241" s="10">
        <f>(2*'Proj 36 2018'!G241)/24.9</f>
        <v>1.3172690763052208</v>
      </c>
      <c r="X241" s="10">
        <f t="shared" si="11"/>
        <v>-0.21290258491198588</v>
      </c>
    </row>
    <row r="242" spans="1:24" x14ac:dyDescent="0.25">
      <c r="A242" s="13" t="s">
        <v>687</v>
      </c>
      <c r="B242" s="13" t="s">
        <v>388</v>
      </c>
      <c r="C242" s="13" t="s">
        <v>38</v>
      </c>
      <c r="D242" s="3">
        <f>VLOOKUP(B242, Table1[[Player]:['#NAME?]], 3, FALSE)+1</f>
        <v>26</v>
      </c>
      <c r="F242" s="10">
        <f>IF($C242="PG",('Proj 2018'!F242-AgeAdj!B$19)/AgeAdj!B$20,IF($C242="SG",('Proj 2018'!F242-AgeAdj!B$23)/AgeAdj!B$24,IF($C242="SF",('Proj 2018'!F242-AgeAdj!B$27)/AgeAdj!B$28,IF($C242="PF",('Proj 2018'!F242-AgeAdj!B$31)/AgeAdj!B$32,IF($C242="C",('Proj 2018'!F242-AgeAdj!B$35)/AgeAdj!B$36,"BAD")))))</f>
        <v>-1.3064002792469891</v>
      </c>
      <c r="G242" s="10">
        <f>IF($C242="PG",('Proj 2018'!G242-AgeAdj!C$19)/AgeAdj!C$20,IF($C242="SG",('Proj 2018'!G242-AgeAdj!C$23)/AgeAdj!C$24,IF($C242="SF",('Proj 2018'!G242-AgeAdj!C$27)/AgeAdj!C$28,IF($C242="PF",('Proj 2018'!G242-AgeAdj!C$31)/AgeAdj!C$32,IF($C242="C",('Proj 2018'!G242-AgeAdj!C$35)/AgeAdj!C$36,"BAD")))))</f>
        <v>-1.2217543181245245</v>
      </c>
      <c r="H242" s="10">
        <f>IF($C242="PG",('Proj 2018'!H242-AgeAdj!D$19)/AgeAdj!D$20,IF($C242="SG",('Proj 2018'!H242-AgeAdj!D$23)/AgeAdj!D$24,IF($C242="SF",('Proj 2018'!H242-AgeAdj!D$27)/AgeAdj!D$28,IF($C242="PF",('Proj 2018'!H242-AgeAdj!D$31)/AgeAdj!D$32,IF($C242="C",('Proj 2018'!H242-AgeAdj!D$35)/AgeAdj!D$36,"BAD")))))</f>
        <v>-0.41059804623151586</v>
      </c>
      <c r="I242" s="10">
        <f>IF($C242="PG",('Proj 2018'!I242-AgeAdj!E$19)/AgeAdj!E$20,IF($C242="SG",('Proj 2018'!I242-AgeAdj!E$23)/AgeAdj!E$24,IF($C242="SF",('Proj 2018'!I242-AgeAdj!E$27)/AgeAdj!E$28,IF($C242="PF",('Proj 2018'!I242-AgeAdj!E$31)/AgeAdj!E$32,IF($C242="C",('Proj 2018'!I242-AgeAdj!E$35)/AgeAdj!E$36,"BAD")))))</f>
        <v>-0.39082918421329305</v>
      </c>
      <c r="J242" s="10">
        <f>IF($C242="PG",('Proj 2018'!J242-AgeAdj!F$19)/AgeAdj!F$20,IF($C242="SG",('Proj 2018'!J242-AgeAdj!F$23)/AgeAdj!F$24,IF($C242="SF",('Proj 2018'!J242-AgeAdj!F$27)/AgeAdj!F$28,IF($C242="PF",('Proj 2018'!J242-AgeAdj!F$31)/AgeAdj!F$32,IF($C242="C",('Proj 2018'!J242-AgeAdj!F$35)/AgeAdj!F$36,"BAD")))))</f>
        <v>-0.89102869994478617</v>
      </c>
      <c r="K242" s="10">
        <f>IF($C242="PG",('Proj 2018'!K242-AgeAdj!G$19)/AgeAdj!G$20,IF($C242="SG",('Proj 2018'!K242-AgeAdj!G$23)/AgeAdj!G$24,IF($C242="SF",('Proj 2018'!K242-AgeAdj!G$27)/AgeAdj!G$28,IF($C242="PF",('Proj 2018'!K242-AgeAdj!G$31)/AgeAdj!G$32,IF($C242="C",('Proj 2018'!K242-AgeAdj!G$35)/AgeAdj!G$36,"BAD")))))</f>
        <v>-0.99605136604216171</v>
      </c>
      <c r="L242" s="17">
        <f>IF($C242="PG",('Proj 2018'!L242-AgeAdj!H$19)/AgeAdj!H$20,IF($C242="SG",('Proj 2018'!L242-AgeAdj!H$23)/AgeAdj!H$24,IF($C242="SF",('Proj 2018'!L242-AgeAdj!H$27)/AgeAdj!H$28,IF($C242="PF",('Proj 2018'!L242-AgeAdj!H$31)/AgeAdj!H$32,IF($C242="C",('Proj 2018'!L242-AgeAdj!H$35)/AgeAdj!H$36,"BAD")))))</f>
        <v>0.68402659236126861</v>
      </c>
      <c r="M242" s="10">
        <f>IF($C242="PG",('Proj 2018'!M242-AgeAdj!I$19)/AgeAdj!I$20,IF($C242="SG",('Proj 2018'!M242-AgeAdj!I$23)/AgeAdj!I$24,IF($C242="SF",('Proj 2018'!M242-AgeAdj!I$27)/AgeAdj!I$28,IF($C242="PF",('Proj 2018'!M242-AgeAdj!I$31)/AgeAdj!I$32,IF($C242="C",('Proj 2018'!M242-AgeAdj!I$35)/AgeAdj!I$36,"BAD")))))</f>
        <v>-1.3887420031728344</v>
      </c>
      <c r="N242" s="10">
        <f>IF($C242="PG",('Proj 2018'!N242-AgeAdj!J$19)/AgeAdj!J$20,IF($C242="SG",('Proj 2018'!N242-AgeAdj!J$23)/AgeAdj!J$24,IF($C242="SF",('Proj 2018'!N242-AgeAdj!J$27)/AgeAdj!J$28,IF($C242="PF",('Proj 2018'!N242-AgeAdj!J$31)/AgeAdj!J$32,IF($C242="C",('Proj 2018'!N242-AgeAdj!J$35)/AgeAdj!J$36,"BAD")))))</f>
        <v>-0.94048004280466835</v>
      </c>
      <c r="O242" s="10">
        <f>IF($C242="PG",('Proj 2018'!O242-AgeAdj!K$19)/AgeAdj!K$20,IF($C242="SG",('Proj 2018'!O242-AgeAdj!K$23)/AgeAdj!K$24,IF($C242="SF",('Proj 2018'!O242-AgeAdj!K$27)/AgeAdj!K$28,IF($C242="PF",('Proj 2018'!O242-AgeAdj!K$31)/AgeAdj!K$32,IF($C242="C",('Proj 2018'!O242-AgeAdj!K$35)/AgeAdj!K$36,"BAD")))))</f>
        <v>-0.9299397637704061</v>
      </c>
      <c r="P242" s="10">
        <f>IF($C242="PG",('Proj 2018'!P242-AgeAdj!L$19)/AgeAdj!L$20,IF($C242="SG",('Proj 2018'!P242-AgeAdj!L$23)/AgeAdj!L$24,IF($C242="SF",('Proj 2018'!P242-AgeAdj!L$27)/AgeAdj!L$28,IF($C242="PF",('Proj 2018'!P242-AgeAdj!L$31)/AgeAdj!L$32,IF($C242="C",('Proj 2018'!P242-AgeAdj!L$35)/AgeAdj!L$36,"BAD")))))</f>
        <v>-1.3107681447952493</v>
      </c>
      <c r="Q242" s="10">
        <f>-IF($C242="PG",('Proj 2018'!Q242-AgeAdj!M$19)/AgeAdj!M$20,IF($C242="SG",('Proj 2018'!Q242-AgeAdj!M$23)/AgeAdj!M$24,IF($C242="SF",('Proj 2018'!Q242-AgeAdj!M$27)/AgeAdj!M$28,IF($C242="PF",('Proj 2018'!Q242-AgeAdj!M$31)/AgeAdj!M$32,IF($C242="C",('Proj 2018'!Q242-AgeAdj!M$35)/AgeAdj!M$36,"BAD")))))</f>
        <v>1.4073454438598347</v>
      </c>
      <c r="R242" s="10">
        <f>IF($C242="PG",('Proj 2018'!R242-AgeAdj!N$19)/AgeAdj!N$20,IF($C242="SG",('Proj 2018'!R242-AgeAdj!N$23)/AgeAdj!N$24,IF($C242="SF",('Proj 2018'!R242-AgeAdj!N$27)/AgeAdj!N$28,IF($C242="PF",('Proj 2018'!R242-AgeAdj!N$31)/AgeAdj!N$32,IF($C242="C",('Proj 2018'!R242-AgeAdj!N$35)/AgeAdj!N$36,"BAD")))))</f>
        <v>-1.2191234360658363</v>
      </c>
      <c r="S242" s="10">
        <f t="shared" si="9"/>
        <v>-5.7447256999809193</v>
      </c>
      <c r="U242" s="10">
        <f>3*'Proj 2018'!$K242/(819)</f>
        <v>0.15079365079365079</v>
      </c>
      <c r="V242" s="10">
        <f t="shared" si="10"/>
        <v>0.10314686710209606</v>
      </c>
      <c r="W242" s="10">
        <f>(2*'Proj 36 2018'!G242)/24.9</f>
        <v>0.81927710843373491</v>
      </c>
      <c r="X242" s="10">
        <f t="shared" si="11"/>
        <v>-0.33639358004509734</v>
      </c>
    </row>
    <row r="243" spans="1:24" x14ac:dyDescent="0.25">
      <c r="A243" s="14" t="s">
        <v>985</v>
      </c>
      <c r="B243" s="14" t="s">
        <v>389</v>
      </c>
      <c r="C243" s="14" t="s">
        <v>31</v>
      </c>
      <c r="D243" s="3">
        <f>VLOOKUP(B243, Table1[[Player]:['#NAME?]], 3, FALSE)+1</f>
        <v>24</v>
      </c>
      <c r="F243" s="10">
        <f>IF($C243="PG",('Proj 2018'!F243-AgeAdj!B$19)/AgeAdj!B$20,IF($C243="SG",('Proj 2018'!F243-AgeAdj!B$23)/AgeAdj!B$24,IF($C243="SF",('Proj 2018'!F243-AgeAdj!B$27)/AgeAdj!B$28,IF($C243="PF",('Proj 2018'!F243-AgeAdj!B$31)/AgeAdj!B$32,IF($C243="C",('Proj 2018'!F243-AgeAdj!B$35)/AgeAdj!B$36,"BAD")))))</f>
        <v>0.50562350572348802</v>
      </c>
      <c r="G243" s="10">
        <f>IF($C243="PG",('Proj 2018'!G243-AgeAdj!C$19)/AgeAdj!C$20,IF($C243="SG",('Proj 2018'!G243-AgeAdj!C$23)/AgeAdj!C$24,IF($C243="SF",('Proj 2018'!G243-AgeAdj!C$27)/AgeAdj!C$28,IF($C243="PF",('Proj 2018'!G243-AgeAdj!C$31)/AgeAdj!C$32,IF($C243="C",('Proj 2018'!G243-AgeAdj!C$35)/AgeAdj!C$36,"BAD")))))</f>
        <v>0.45088301097365041</v>
      </c>
      <c r="H243" s="10">
        <f>IF($C243="PG",('Proj 2018'!H243-AgeAdj!D$19)/AgeAdj!D$20,IF($C243="SG",('Proj 2018'!H243-AgeAdj!D$23)/AgeAdj!D$24,IF($C243="SF",('Proj 2018'!H243-AgeAdj!D$27)/AgeAdj!D$28,IF($C243="PF",('Proj 2018'!H243-AgeAdj!D$31)/AgeAdj!D$32,IF($C243="C",('Proj 2018'!H243-AgeAdj!D$35)/AgeAdj!D$36,"BAD")))))</f>
        <v>0.65226913047141977</v>
      </c>
      <c r="I243" s="10">
        <f>IF($C243="PG",('Proj 2018'!I243-AgeAdj!E$19)/AgeAdj!E$20,IF($C243="SG",('Proj 2018'!I243-AgeAdj!E$23)/AgeAdj!E$24,IF($C243="SF",('Proj 2018'!I243-AgeAdj!E$27)/AgeAdj!E$28,IF($C243="PF",('Proj 2018'!I243-AgeAdj!E$31)/AgeAdj!E$32,IF($C243="C",('Proj 2018'!I243-AgeAdj!E$35)/AgeAdj!E$36,"BAD")))))</f>
        <v>-0.21200266186156969</v>
      </c>
      <c r="J243" s="10">
        <f>IF($C243="PG",('Proj 2018'!J243-AgeAdj!F$19)/AgeAdj!F$20,IF($C243="SG",('Proj 2018'!J243-AgeAdj!F$23)/AgeAdj!F$24,IF($C243="SF",('Proj 2018'!J243-AgeAdj!F$27)/AgeAdj!F$28,IF($C243="PF",('Proj 2018'!J243-AgeAdj!F$31)/AgeAdj!F$32,IF($C243="C",('Proj 2018'!J243-AgeAdj!F$35)/AgeAdj!F$36,"BAD")))))</f>
        <v>0.87106312389147089</v>
      </c>
      <c r="K243" s="10">
        <f>IF($C243="PG",('Proj 2018'!K243-AgeAdj!G$19)/AgeAdj!G$20,IF($C243="SG",('Proj 2018'!K243-AgeAdj!G$23)/AgeAdj!G$24,IF($C243="SF",('Proj 2018'!K243-AgeAdj!G$27)/AgeAdj!G$28,IF($C243="PF",('Proj 2018'!K243-AgeAdj!G$31)/AgeAdj!G$32,IF($C243="C",('Proj 2018'!K243-AgeAdj!G$35)/AgeAdj!G$36,"BAD")))))</f>
        <v>0.97236976355997939</v>
      </c>
      <c r="L243" s="17">
        <f>IF($C243="PG",('Proj 2018'!L243-AgeAdj!H$19)/AgeAdj!H$20,IF($C243="SG",('Proj 2018'!L243-AgeAdj!H$23)/AgeAdj!H$24,IF($C243="SF",('Proj 2018'!L243-AgeAdj!H$27)/AgeAdj!H$28,IF($C243="PF",('Proj 2018'!L243-AgeAdj!H$31)/AgeAdj!H$32,IF($C243="C",('Proj 2018'!L243-AgeAdj!H$35)/AgeAdj!H$36,"BAD")))))</f>
        <v>-0.14044429705684494</v>
      </c>
      <c r="M243" s="10">
        <f>IF($C243="PG",('Proj 2018'!M243-AgeAdj!I$19)/AgeAdj!I$20,IF($C243="SG",('Proj 2018'!M243-AgeAdj!I$23)/AgeAdj!I$24,IF($C243="SF",('Proj 2018'!M243-AgeAdj!I$27)/AgeAdj!I$28,IF($C243="PF",('Proj 2018'!M243-AgeAdj!I$31)/AgeAdj!I$32,IF($C243="C",('Proj 2018'!M243-AgeAdj!I$35)/AgeAdj!I$36,"BAD")))))</f>
        <v>0.67331256322649069</v>
      </c>
      <c r="N243" s="10">
        <f>IF($C243="PG",('Proj 2018'!N243-AgeAdj!J$19)/AgeAdj!J$20,IF($C243="SG",('Proj 2018'!N243-AgeAdj!J$23)/AgeAdj!J$24,IF($C243="SF",('Proj 2018'!N243-AgeAdj!J$27)/AgeAdj!J$28,IF($C243="PF",('Proj 2018'!N243-AgeAdj!J$31)/AgeAdj!J$32,IF($C243="C",('Proj 2018'!N243-AgeAdj!J$35)/AgeAdj!J$36,"BAD")))))</f>
        <v>-0.19239631883559405</v>
      </c>
      <c r="O243" s="10">
        <f>IF($C243="PG",('Proj 2018'!O243-AgeAdj!K$19)/AgeAdj!K$20,IF($C243="SG",('Proj 2018'!O243-AgeAdj!K$23)/AgeAdj!K$24,IF($C243="SF",('Proj 2018'!O243-AgeAdj!K$27)/AgeAdj!K$28,IF($C243="PF",('Proj 2018'!O243-AgeAdj!K$31)/AgeAdj!K$32,IF($C243="C",('Proj 2018'!O243-AgeAdj!K$35)/AgeAdj!K$36,"BAD")))))</f>
        <v>1.1398664588654639</v>
      </c>
      <c r="P243" s="10">
        <f>IF($C243="PG",('Proj 2018'!P243-AgeAdj!L$19)/AgeAdj!L$20,IF($C243="SG",('Proj 2018'!P243-AgeAdj!L$23)/AgeAdj!L$24,IF($C243="SF",('Proj 2018'!P243-AgeAdj!L$27)/AgeAdj!L$28,IF($C243="PF",('Proj 2018'!P243-AgeAdj!L$31)/AgeAdj!L$32,IF($C243="C",('Proj 2018'!P243-AgeAdj!L$35)/AgeAdj!L$36,"BAD")))))</f>
        <v>0.52895726531501064</v>
      </c>
      <c r="Q243" s="10">
        <f>-IF($C243="PG",('Proj 2018'!Q243-AgeAdj!M$19)/AgeAdj!M$20,IF($C243="SG",('Proj 2018'!Q243-AgeAdj!M$23)/AgeAdj!M$24,IF($C243="SF",('Proj 2018'!Q243-AgeAdj!M$27)/AgeAdj!M$28,IF($C243="PF",('Proj 2018'!Q243-AgeAdj!M$31)/AgeAdj!M$32,IF($C243="C",('Proj 2018'!Q243-AgeAdj!M$35)/AgeAdj!M$36,"BAD")))))</f>
        <v>-0.46066676548636465</v>
      </c>
      <c r="R243" s="10">
        <f>IF($C243="PG",('Proj 2018'!R243-AgeAdj!N$19)/AgeAdj!N$20,IF($C243="SG",('Proj 2018'!R243-AgeAdj!N$23)/AgeAdj!N$24,IF($C243="SF",('Proj 2018'!R243-AgeAdj!N$27)/AgeAdj!N$28,IF($C243="PF",('Proj 2018'!R243-AgeAdj!N$31)/AgeAdj!N$32,IF($C243="C",('Proj 2018'!R243-AgeAdj!N$35)/AgeAdj!N$36,"BAD")))))</f>
        <v>0.52030986734548079</v>
      </c>
      <c r="S243" s="10">
        <f t="shared" si="9"/>
        <v>2.9649192125430197</v>
      </c>
      <c r="U243" s="10">
        <f>3*'Proj 2018'!$K243/(819)</f>
        <v>0.93333333333333346</v>
      </c>
      <c r="V243" s="10">
        <f t="shared" si="10"/>
        <v>-0.13108134391972195</v>
      </c>
      <c r="W243" s="10">
        <f>(2*'Proj 36 2018'!G243)/24.9</f>
        <v>1.0682730923694781</v>
      </c>
      <c r="X243" s="10">
        <f t="shared" si="11"/>
        <v>0.69680156106585411</v>
      </c>
    </row>
    <row r="244" spans="1:24" x14ac:dyDescent="0.25">
      <c r="A244" s="13" t="s">
        <v>779</v>
      </c>
      <c r="B244" s="13" t="s">
        <v>391</v>
      </c>
      <c r="C244" s="13" t="s">
        <v>27</v>
      </c>
      <c r="D244" s="3">
        <f>VLOOKUP(B244, Table1[[Player]:['#NAME?]], 3, FALSE)+1</f>
        <v>23</v>
      </c>
      <c r="F244" s="10">
        <f>IF($C244="PG",('Proj 2018'!F244-AgeAdj!B$19)/AgeAdj!B$20,IF($C244="SG",('Proj 2018'!F244-AgeAdj!B$23)/AgeAdj!B$24,IF($C244="SF",('Proj 2018'!F244-AgeAdj!B$27)/AgeAdj!B$28,IF($C244="PF",('Proj 2018'!F244-AgeAdj!B$31)/AgeAdj!B$32,IF($C244="C",('Proj 2018'!F244-AgeAdj!B$35)/AgeAdj!B$36,"BAD")))))</f>
        <v>0.48919397392582914</v>
      </c>
      <c r="G244" s="10">
        <f>IF($C244="PG",('Proj 2018'!G244-AgeAdj!C$19)/AgeAdj!C$20,IF($C244="SG",('Proj 2018'!G244-AgeAdj!C$23)/AgeAdj!C$24,IF($C244="SF",('Proj 2018'!G244-AgeAdj!C$27)/AgeAdj!C$28,IF($C244="PF",('Proj 2018'!G244-AgeAdj!C$31)/AgeAdj!C$32,IF($C244="C",('Proj 2018'!G244-AgeAdj!C$35)/AgeAdj!C$36,"BAD")))))</f>
        <v>0.37353210119878949</v>
      </c>
      <c r="H244" s="10">
        <f>IF($C244="PG",('Proj 2018'!H244-AgeAdj!D$19)/AgeAdj!D$20,IF($C244="SG",('Proj 2018'!H244-AgeAdj!D$23)/AgeAdj!D$24,IF($C244="SF",('Proj 2018'!H244-AgeAdj!D$27)/AgeAdj!D$28,IF($C244="PF",('Proj 2018'!H244-AgeAdj!D$31)/AgeAdj!D$32,IF($C244="C",('Proj 2018'!H244-AgeAdj!D$35)/AgeAdj!D$36,"BAD")))))</f>
        <v>0.56245228011564041</v>
      </c>
      <c r="I244" s="10">
        <f>IF($C244="PG",('Proj 2018'!I244-AgeAdj!E$19)/AgeAdj!E$20,IF($C244="SG",('Proj 2018'!I244-AgeAdj!E$23)/AgeAdj!E$24,IF($C244="SF",('Proj 2018'!I244-AgeAdj!E$27)/AgeAdj!E$28,IF($C244="PF",('Proj 2018'!I244-AgeAdj!E$31)/AgeAdj!E$32,IF($C244="C",('Proj 2018'!I244-AgeAdj!E$35)/AgeAdj!E$36,"BAD")))))</f>
        <v>-0.86938845406002829</v>
      </c>
      <c r="J244" s="10">
        <f>IF($C244="PG",('Proj 2018'!J244-AgeAdj!F$19)/AgeAdj!F$20,IF($C244="SG",('Proj 2018'!J244-AgeAdj!F$23)/AgeAdj!F$24,IF($C244="SF",('Proj 2018'!J244-AgeAdj!F$27)/AgeAdj!F$28,IF($C244="PF",('Proj 2018'!J244-AgeAdj!F$31)/AgeAdj!F$32,IF($C244="C",('Proj 2018'!J244-AgeAdj!F$35)/AgeAdj!F$36,"BAD")))))</f>
        <v>0.8584102436859733</v>
      </c>
      <c r="K244" s="10">
        <f>IF($C244="PG",('Proj 2018'!K244-AgeAdj!G$19)/AgeAdj!G$20,IF($C244="SG",('Proj 2018'!K244-AgeAdj!G$23)/AgeAdj!G$24,IF($C244="SF",('Proj 2018'!K244-AgeAdj!G$27)/AgeAdj!G$28,IF($C244="PF",('Proj 2018'!K244-AgeAdj!G$31)/AgeAdj!G$32,IF($C244="C",('Proj 2018'!K244-AgeAdj!G$35)/AgeAdj!G$36,"BAD")))))</f>
        <v>1.0586390781403885</v>
      </c>
      <c r="L244" s="17">
        <f>IF($C244="PG",('Proj 2018'!L244-AgeAdj!H$19)/AgeAdj!H$20,IF($C244="SG",('Proj 2018'!L244-AgeAdj!H$23)/AgeAdj!H$24,IF($C244="SF",('Proj 2018'!L244-AgeAdj!H$27)/AgeAdj!H$28,IF($C244="PF",('Proj 2018'!L244-AgeAdj!H$31)/AgeAdj!H$32,IF($C244="C",('Proj 2018'!L244-AgeAdj!H$35)/AgeAdj!H$36,"BAD")))))</f>
        <v>-0.21285564456859263</v>
      </c>
      <c r="M244" s="10">
        <f>IF($C244="PG",('Proj 2018'!M244-AgeAdj!I$19)/AgeAdj!I$20,IF($C244="SG",('Proj 2018'!M244-AgeAdj!I$23)/AgeAdj!I$24,IF($C244="SF",('Proj 2018'!M244-AgeAdj!I$27)/AgeAdj!I$28,IF($C244="PF",('Proj 2018'!M244-AgeAdj!I$31)/AgeAdj!I$32,IF($C244="C",('Proj 2018'!M244-AgeAdj!I$35)/AgeAdj!I$36,"BAD")))))</f>
        <v>1.1001580664444943</v>
      </c>
      <c r="N244" s="10">
        <f>IF($C244="PG",('Proj 2018'!N244-AgeAdj!J$19)/AgeAdj!J$20,IF($C244="SG",('Proj 2018'!N244-AgeAdj!J$23)/AgeAdj!J$24,IF($C244="SF",('Proj 2018'!N244-AgeAdj!J$27)/AgeAdj!J$28,IF($C244="PF",('Proj 2018'!N244-AgeAdj!J$31)/AgeAdj!J$32,IF($C244="C",('Proj 2018'!N244-AgeAdj!J$35)/AgeAdj!J$36,"BAD")))))</f>
        <v>1.4730436659728379</v>
      </c>
      <c r="O244" s="10">
        <f>IF($C244="PG",('Proj 2018'!O244-AgeAdj!K$19)/AgeAdj!K$20,IF($C244="SG",('Proj 2018'!O244-AgeAdj!K$23)/AgeAdj!K$24,IF($C244="SF",('Proj 2018'!O244-AgeAdj!K$27)/AgeAdj!K$28,IF($C244="PF",('Proj 2018'!O244-AgeAdj!K$31)/AgeAdj!K$32,IF($C244="C",('Proj 2018'!O244-AgeAdj!K$35)/AgeAdj!K$36,"BAD")))))</f>
        <v>-0.12732680432260757</v>
      </c>
      <c r="P244" s="10">
        <f>IF($C244="PG",('Proj 2018'!P244-AgeAdj!L$19)/AgeAdj!L$20,IF($C244="SG",('Proj 2018'!P244-AgeAdj!L$23)/AgeAdj!L$24,IF($C244="SF",('Proj 2018'!P244-AgeAdj!L$27)/AgeAdj!L$28,IF($C244="PF",('Proj 2018'!P244-AgeAdj!L$31)/AgeAdj!L$32,IF($C244="C",('Proj 2018'!P244-AgeAdj!L$35)/AgeAdj!L$36,"BAD")))))</f>
        <v>-0.22617356757600107</v>
      </c>
      <c r="Q244" s="10">
        <f>-IF($C244="PG",('Proj 2018'!Q244-AgeAdj!M$19)/AgeAdj!M$20,IF($C244="SG",('Proj 2018'!Q244-AgeAdj!M$23)/AgeAdj!M$24,IF($C244="SF",('Proj 2018'!Q244-AgeAdj!M$27)/AgeAdj!M$28,IF($C244="PF",('Proj 2018'!Q244-AgeAdj!M$31)/AgeAdj!M$32,IF($C244="C",('Proj 2018'!Q244-AgeAdj!M$35)/AgeAdj!M$36,"BAD")))))</f>
        <v>-1.535093601118795</v>
      </c>
      <c r="R244" s="10">
        <f>IF($C244="PG",('Proj 2018'!R244-AgeAdj!N$19)/AgeAdj!N$20,IF($C244="SG",('Proj 2018'!R244-AgeAdj!N$23)/AgeAdj!N$24,IF($C244="SF",('Proj 2018'!R244-AgeAdj!N$27)/AgeAdj!N$28,IF($C244="PF",('Proj 2018'!R244-AgeAdj!N$31)/AgeAdj!N$32,IF($C244="C",('Proj 2018'!R244-AgeAdj!N$35)/AgeAdj!N$36,"BAD")))))</f>
        <v>0.44842723381267513</v>
      </c>
      <c r="S244" s="10">
        <f t="shared" si="9"/>
        <v>1.1545304465956883</v>
      </c>
      <c r="U244" s="10">
        <f>3*'Proj 2018'!$K244/(819)</f>
        <v>0.90256410256410247</v>
      </c>
      <c r="V244" s="10">
        <f t="shared" si="10"/>
        <v>-0.19211586381575538</v>
      </c>
      <c r="W244" s="10">
        <f>(2*'Proj 36 2018'!G244)/24.9</f>
        <v>1.0522088353413654</v>
      </c>
      <c r="X244" s="10">
        <f t="shared" si="11"/>
        <v>0.59181725859557344</v>
      </c>
    </row>
    <row r="245" spans="1:24" x14ac:dyDescent="0.25">
      <c r="A245" s="14" t="s">
        <v>952</v>
      </c>
      <c r="B245" s="14" t="s">
        <v>392</v>
      </c>
      <c r="C245" s="14" t="s">
        <v>27</v>
      </c>
      <c r="D245" s="3">
        <f>VLOOKUP(B245, Table1[[Player]:['#NAME?]], 3, FALSE)+1</f>
        <v>36</v>
      </c>
      <c r="F245" s="10">
        <f>IF($C245="PG",('Proj 2018'!F245-AgeAdj!B$19)/AgeAdj!B$20,IF($C245="SG",('Proj 2018'!F245-AgeAdj!B$23)/AgeAdj!B$24,IF($C245="SF",('Proj 2018'!F245-AgeAdj!B$27)/AgeAdj!B$28,IF($C245="PF",('Proj 2018'!F245-AgeAdj!B$31)/AgeAdj!B$32,IF($C245="C",('Proj 2018'!F245-AgeAdj!B$35)/AgeAdj!B$36,"BAD")))))</f>
        <v>1.2966769350289304</v>
      </c>
      <c r="G245" s="10">
        <f>IF($C245="PG",('Proj 2018'!G245-AgeAdj!C$19)/AgeAdj!C$20,IF($C245="SG",('Proj 2018'!G245-AgeAdj!C$23)/AgeAdj!C$24,IF($C245="SF",('Proj 2018'!G245-AgeAdj!C$27)/AgeAdj!C$28,IF($C245="PF",('Proj 2018'!G245-AgeAdj!C$31)/AgeAdj!C$32,IF($C245="C",('Proj 2018'!G245-AgeAdj!C$35)/AgeAdj!C$36,"BAD")))))</f>
        <v>1.4094198100220245</v>
      </c>
      <c r="H245" s="10">
        <f>IF($C245="PG",('Proj 2018'!H245-AgeAdj!D$19)/AgeAdj!D$20,IF($C245="SG",('Proj 2018'!H245-AgeAdj!D$23)/AgeAdj!D$24,IF($C245="SF",('Proj 2018'!H245-AgeAdj!D$27)/AgeAdj!D$28,IF($C245="PF",('Proj 2018'!H245-AgeAdj!D$31)/AgeAdj!D$32,IF($C245="C",('Proj 2018'!H245-AgeAdj!D$35)/AgeAdj!D$36,"BAD")))))</f>
        <v>-0.18067886312245068</v>
      </c>
      <c r="I245" s="10">
        <f>IF($C245="PG",('Proj 2018'!I245-AgeAdj!E$19)/AgeAdj!E$20,IF($C245="SG",('Proj 2018'!I245-AgeAdj!E$23)/AgeAdj!E$24,IF($C245="SF",('Proj 2018'!I245-AgeAdj!E$27)/AgeAdj!E$28,IF($C245="PF",('Proj 2018'!I245-AgeAdj!E$31)/AgeAdj!E$32,IF($C245="C",('Proj 2018'!I245-AgeAdj!E$35)/AgeAdj!E$36,"BAD")))))</f>
        <v>-0.76056175986299113</v>
      </c>
      <c r="J245" s="10">
        <f>IF($C245="PG",('Proj 2018'!J245-AgeAdj!F$19)/AgeAdj!F$20,IF($C245="SG",('Proj 2018'!J245-AgeAdj!F$23)/AgeAdj!F$24,IF($C245="SF",('Proj 2018'!J245-AgeAdj!F$27)/AgeAdj!F$28,IF($C245="PF",('Proj 2018'!J245-AgeAdj!F$31)/AgeAdj!F$32,IF($C245="C",('Proj 2018'!J245-AgeAdj!F$35)/AgeAdj!F$36,"BAD")))))</f>
        <v>0.48045959055284504</v>
      </c>
      <c r="K245" s="10">
        <f>IF($C245="PG",('Proj 2018'!K245-AgeAdj!G$19)/AgeAdj!G$20,IF($C245="SG",('Proj 2018'!K245-AgeAdj!G$23)/AgeAdj!G$24,IF($C245="SF",('Proj 2018'!K245-AgeAdj!G$27)/AgeAdj!G$28,IF($C245="PF",('Proj 2018'!K245-AgeAdj!G$31)/AgeAdj!G$32,IF($C245="C",('Proj 2018'!K245-AgeAdj!G$35)/AgeAdj!G$36,"BAD")))))</f>
        <v>0.606208191095164</v>
      </c>
      <c r="L245" s="17">
        <f>IF($C245="PG",('Proj 2018'!L245-AgeAdj!H$19)/AgeAdj!H$20,IF($C245="SG",('Proj 2018'!L245-AgeAdj!H$23)/AgeAdj!H$24,IF($C245="SF",('Proj 2018'!L245-AgeAdj!H$27)/AgeAdj!H$28,IF($C245="PF",('Proj 2018'!L245-AgeAdj!H$31)/AgeAdj!H$32,IF($C245="C",('Proj 2018'!L245-AgeAdj!H$35)/AgeAdj!H$36,"BAD")))))</f>
        <v>-0.13057839800540938</v>
      </c>
      <c r="M245" s="10">
        <f>IF($C245="PG",('Proj 2018'!M245-AgeAdj!I$19)/AgeAdj!I$20,IF($C245="SG",('Proj 2018'!M245-AgeAdj!I$23)/AgeAdj!I$24,IF($C245="SF",('Proj 2018'!M245-AgeAdj!I$27)/AgeAdj!I$28,IF($C245="PF",('Proj 2018'!M245-AgeAdj!I$31)/AgeAdj!I$32,IF($C245="C",('Proj 2018'!M245-AgeAdj!I$35)/AgeAdj!I$36,"BAD")))))</f>
        <v>1.5115702797036099</v>
      </c>
      <c r="N245" s="10">
        <f>IF($C245="PG",('Proj 2018'!N245-AgeAdj!J$19)/AgeAdj!J$20,IF($C245="SG",('Proj 2018'!N245-AgeAdj!J$23)/AgeAdj!J$24,IF($C245="SF",('Proj 2018'!N245-AgeAdj!J$27)/AgeAdj!J$28,IF($C245="PF",('Proj 2018'!N245-AgeAdj!J$31)/AgeAdj!J$32,IF($C245="C",('Proj 2018'!N245-AgeAdj!J$35)/AgeAdj!J$36,"BAD")))))</f>
        <v>0.31213808440419988</v>
      </c>
      <c r="O245" s="10">
        <f>IF($C245="PG",('Proj 2018'!O245-AgeAdj!K$19)/AgeAdj!K$20,IF($C245="SG",('Proj 2018'!O245-AgeAdj!K$23)/AgeAdj!K$24,IF($C245="SF",('Proj 2018'!O245-AgeAdj!K$27)/AgeAdj!K$28,IF($C245="PF",('Proj 2018'!O245-AgeAdj!K$31)/AgeAdj!K$32,IF($C245="C",('Proj 2018'!O245-AgeAdj!K$35)/AgeAdj!K$36,"BAD")))))</f>
        <v>-0.12732680432260757</v>
      </c>
      <c r="P245" s="10">
        <f>IF($C245="PG",('Proj 2018'!P245-AgeAdj!L$19)/AgeAdj!L$20,IF($C245="SG",('Proj 2018'!P245-AgeAdj!L$23)/AgeAdj!L$24,IF($C245="SF",('Proj 2018'!P245-AgeAdj!L$27)/AgeAdj!L$28,IF($C245="PF",('Proj 2018'!P245-AgeAdj!L$31)/AgeAdj!L$32,IF($C245="C",('Proj 2018'!P245-AgeAdj!L$35)/AgeAdj!L$36,"BAD")))))</f>
        <v>-0.89871381687541629</v>
      </c>
      <c r="Q245" s="10">
        <f>-IF($C245="PG",('Proj 2018'!Q245-AgeAdj!M$19)/AgeAdj!M$20,IF($C245="SG",('Proj 2018'!Q245-AgeAdj!M$23)/AgeAdj!M$24,IF($C245="SF",('Proj 2018'!Q245-AgeAdj!M$27)/AgeAdj!M$28,IF($C245="PF",('Proj 2018'!Q245-AgeAdj!M$31)/AgeAdj!M$32,IF($C245="C",('Proj 2018'!Q245-AgeAdj!M$35)/AgeAdj!M$36,"BAD")))))</f>
        <v>-0.52848987051078289</v>
      </c>
      <c r="R245" s="10">
        <f>IF($C245="PG",('Proj 2018'!R245-AgeAdj!N$19)/AgeAdj!N$20,IF($C245="SG",('Proj 2018'!R245-AgeAdj!N$23)/AgeAdj!N$24,IF($C245="SF",('Proj 2018'!R245-AgeAdj!N$27)/AgeAdj!N$28,IF($C245="PF",('Proj 2018'!R245-AgeAdj!N$31)/AgeAdj!N$32,IF($C245="C",('Proj 2018'!R245-AgeAdj!N$35)/AgeAdj!N$36,"BAD")))))</f>
        <v>1.0079391505555868</v>
      </c>
      <c r="S245" s="10">
        <f t="shared" si="9"/>
        <v>1.3687406330862628</v>
      </c>
      <c r="U245" s="10">
        <f>3*'Proj 2018'!$K245/(819)</f>
        <v>0.73333333333333317</v>
      </c>
      <c r="V245" s="10">
        <f t="shared" si="10"/>
        <v>-9.5757491870633524E-2</v>
      </c>
      <c r="W245" s="10">
        <f>(2*'Proj 36 2018'!G245)/24.9</f>
        <v>1.5582329317269077</v>
      </c>
      <c r="X245" s="10">
        <f t="shared" si="11"/>
        <v>-0.28153975458438102</v>
      </c>
    </row>
    <row r="246" spans="1:24" x14ac:dyDescent="0.25">
      <c r="A246" s="13" t="s">
        <v>906</v>
      </c>
      <c r="B246" s="13" t="s">
        <v>393</v>
      </c>
      <c r="C246" s="13" t="s">
        <v>31</v>
      </c>
      <c r="D246" s="3">
        <f>VLOOKUP(B246, Table1[[Player]:['#NAME?]], 3, FALSE)+1</f>
        <v>33</v>
      </c>
      <c r="F246" s="10">
        <f>IF($C246="PG",('Proj 2018'!F246-AgeAdj!B$19)/AgeAdj!B$20,IF($C246="SG",('Proj 2018'!F246-AgeAdj!B$23)/AgeAdj!B$24,IF($C246="SF",('Proj 2018'!F246-AgeAdj!B$27)/AgeAdj!B$28,IF($C246="PF",('Proj 2018'!F246-AgeAdj!B$31)/AgeAdj!B$32,IF($C246="C",('Proj 2018'!F246-AgeAdj!B$35)/AgeAdj!B$36,"BAD")))))</f>
        <v>0.69555593198999321</v>
      </c>
      <c r="G246" s="10">
        <f>IF($C246="PG",('Proj 2018'!G246-AgeAdj!C$19)/AgeAdj!C$20,IF($C246="SG",('Proj 2018'!G246-AgeAdj!C$23)/AgeAdj!C$24,IF($C246="SF",('Proj 2018'!G246-AgeAdj!C$27)/AgeAdj!C$28,IF($C246="PF",('Proj 2018'!G246-AgeAdj!C$31)/AgeAdj!C$32,IF($C246="C",('Proj 2018'!G246-AgeAdj!C$35)/AgeAdj!C$36,"BAD")))))</f>
        <v>0.68048451024592249</v>
      </c>
      <c r="H246" s="10">
        <f>IF($C246="PG",('Proj 2018'!H246-AgeAdj!D$19)/AgeAdj!D$20,IF($C246="SG",('Proj 2018'!H246-AgeAdj!D$23)/AgeAdj!D$24,IF($C246="SF",('Proj 2018'!H246-AgeAdj!D$27)/AgeAdj!D$28,IF($C246="PF",('Proj 2018'!H246-AgeAdj!D$31)/AgeAdj!D$32,IF($C246="C",('Proj 2018'!H246-AgeAdj!D$35)/AgeAdj!D$36,"BAD")))))</f>
        <v>0.5283904059114708</v>
      </c>
      <c r="I246" s="10">
        <f>IF($C246="PG",('Proj 2018'!I246-AgeAdj!E$19)/AgeAdj!E$20,IF($C246="SG",('Proj 2018'!I246-AgeAdj!E$23)/AgeAdj!E$24,IF($C246="SF",('Proj 2018'!I246-AgeAdj!E$27)/AgeAdj!E$28,IF($C246="PF",('Proj 2018'!I246-AgeAdj!E$31)/AgeAdj!E$32,IF($C246="C",('Proj 2018'!I246-AgeAdj!E$35)/AgeAdj!E$36,"BAD")))))</f>
        <v>1.733370653665949</v>
      </c>
      <c r="J246" s="10">
        <f>IF($C246="PG",('Proj 2018'!J246-AgeAdj!F$19)/AgeAdj!F$20,IF($C246="SG",('Proj 2018'!J246-AgeAdj!F$23)/AgeAdj!F$24,IF($C246="SF",('Proj 2018'!J246-AgeAdj!F$27)/AgeAdj!F$28,IF($C246="PF",('Proj 2018'!J246-AgeAdj!F$31)/AgeAdj!F$32,IF($C246="C",('Proj 2018'!J246-AgeAdj!F$35)/AgeAdj!F$36,"BAD")))))</f>
        <v>0.62583677706233298</v>
      </c>
      <c r="K246" s="10">
        <f>IF($C246="PG",('Proj 2018'!K246-AgeAdj!G$19)/AgeAdj!G$20,IF($C246="SG",('Proj 2018'!K246-AgeAdj!G$23)/AgeAdj!G$24,IF($C246="SF",('Proj 2018'!K246-AgeAdj!G$27)/AgeAdj!G$28,IF($C246="PF",('Proj 2018'!K246-AgeAdj!G$31)/AgeAdj!G$32,IF($C246="C",('Proj 2018'!K246-AgeAdj!G$35)/AgeAdj!G$36,"BAD")))))</f>
        <v>0.50632475681138078</v>
      </c>
      <c r="L246" s="17">
        <f>IF($C246="PG",('Proj 2018'!L246-AgeAdj!H$19)/AgeAdj!H$20,IF($C246="SG",('Proj 2018'!L246-AgeAdj!H$23)/AgeAdj!H$24,IF($C246="SF",('Proj 2018'!L246-AgeAdj!H$27)/AgeAdj!H$28,IF($C246="PF",('Proj 2018'!L246-AgeAdj!H$31)/AgeAdj!H$32,IF($C246="C",('Proj 2018'!L246-AgeAdj!H$35)/AgeAdj!H$36,"BAD")))))</f>
        <v>1.2940938800237398</v>
      </c>
      <c r="M246" s="10">
        <f>IF($C246="PG",('Proj 2018'!M246-AgeAdj!I$19)/AgeAdj!I$20,IF($C246="SG",('Proj 2018'!M246-AgeAdj!I$23)/AgeAdj!I$24,IF($C246="SF",('Proj 2018'!M246-AgeAdj!I$27)/AgeAdj!I$28,IF($C246="PF",('Proj 2018'!M246-AgeAdj!I$31)/AgeAdj!I$32,IF($C246="C",('Proj 2018'!M246-AgeAdj!I$35)/AgeAdj!I$36,"BAD")))))</f>
        <v>-0.36458599584958201</v>
      </c>
      <c r="N246" s="10">
        <f>IF($C246="PG",('Proj 2018'!N246-AgeAdj!J$19)/AgeAdj!J$20,IF($C246="SG",('Proj 2018'!N246-AgeAdj!J$23)/AgeAdj!J$24,IF($C246="SF",('Proj 2018'!N246-AgeAdj!J$27)/AgeAdj!J$28,IF($C246="PF",('Proj 2018'!N246-AgeAdj!J$31)/AgeAdj!J$32,IF($C246="C",('Proj 2018'!N246-AgeAdj!J$35)/AgeAdj!J$36,"BAD")))))</f>
        <v>-0.4783372926484617</v>
      </c>
      <c r="O246" s="10">
        <f>IF($C246="PG",('Proj 2018'!O246-AgeAdj!K$19)/AgeAdj!K$20,IF($C246="SG",('Proj 2018'!O246-AgeAdj!K$23)/AgeAdj!K$24,IF($C246="SF",('Proj 2018'!O246-AgeAdj!K$27)/AgeAdj!K$28,IF($C246="PF",('Proj 2018'!O246-AgeAdj!K$31)/AgeAdj!K$32,IF($C246="C",('Proj 2018'!O246-AgeAdj!K$35)/AgeAdj!K$36,"BAD")))))</f>
        <v>-4.6215070231377484E-2</v>
      </c>
      <c r="P246" s="10">
        <f>IF($C246="PG",('Proj 2018'!P246-AgeAdj!L$19)/AgeAdj!L$20,IF($C246="SG",('Proj 2018'!P246-AgeAdj!L$23)/AgeAdj!L$24,IF($C246="SF",('Proj 2018'!P246-AgeAdj!L$27)/AgeAdj!L$28,IF($C246="PF",('Proj 2018'!P246-AgeAdj!L$31)/AgeAdj!L$32,IF($C246="C",('Proj 2018'!P246-AgeAdj!L$35)/AgeAdj!L$36,"BAD")))))</f>
        <v>-0.4991694026403119</v>
      </c>
      <c r="Q246" s="10">
        <f>-IF($C246="PG",('Proj 2018'!Q246-AgeAdj!M$19)/AgeAdj!M$20,IF($C246="SG",('Proj 2018'!Q246-AgeAdj!M$23)/AgeAdj!M$24,IF($C246="SF",('Proj 2018'!Q246-AgeAdj!M$27)/AgeAdj!M$28,IF($C246="PF",('Proj 2018'!Q246-AgeAdj!M$31)/AgeAdj!M$32,IF($C246="C",('Proj 2018'!Q246-AgeAdj!M$35)/AgeAdj!M$36,"BAD")))))</f>
        <v>-0.20534180671182142</v>
      </c>
      <c r="R246" s="10">
        <f>IF($C246="PG",('Proj 2018'!R246-AgeAdj!N$19)/AgeAdj!N$20,IF($C246="SG",('Proj 2018'!R246-AgeAdj!N$23)/AgeAdj!N$24,IF($C246="SF",('Proj 2018'!R246-AgeAdj!N$27)/AgeAdj!N$28,IF($C246="PF",('Proj 2018'!R246-AgeAdj!N$31)/AgeAdj!N$32,IF($C246="C",('Proj 2018'!R246-AgeAdj!N$35)/AgeAdj!N$36,"BAD")))))</f>
        <v>0.86448691324833149</v>
      </c>
      <c r="S246" s="10">
        <f t="shared" si="9"/>
        <v>2.5088547753289827</v>
      </c>
      <c r="U246" s="10">
        <f>3*'Proj 2018'!$K246/(819)</f>
        <v>0.73333333333333317</v>
      </c>
      <c r="V246" s="10">
        <f t="shared" si="10"/>
        <v>0.94900217868407566</v>
      </c>
      <c r="W246" s="10">
        <f>(2*'Proj 36 2018'!G246)/24.9</f>
        <v>1.172690763052209</v>
      </c>
      <c r="X246" s="10">
        <f t="shared" si="11"/>
        <v>0.61963854829778908</v>
      </c>
    </row>
    <row r="247" spans="1:24" x14ac:dyDescent="0.25">
      <c r="A247" s="14" t="s">
        <v>770</v>
      </c>
      <c r="B247" s="14" t="s">
        <v>394</v>
      </c>
      <c r="C247" s="14" t="s">
        <v>38</v>
      </c>
      <c r="D247" s="3">
        <f>VLOOKUP(B247, Table1[[Player]:['#NAME?]], 3, FALSE)+1</f>
        <v>27</v>
      </c>
      <c r="F247" s="10">
        <f>IF($C247="PG",('Proj 2018'!F247-AgeAdj!B$19)/AgeAdj!B$20,IF($C247="SG",('Proj 2018'!F247-AgeAdj!B$23)/AgeAdj!B$24,IF($C247="SF",('Proj 2018'!F247-AgeAdj!B$27)/AgeAdj!B$28,IF($C247="PF",('Proj 2018'!F247-AgeAdj!B$31)/AgeAdj!B$32,IF($C247="C",('Proj 2018'!F247-AgeAdj!B$35)/AgeAdj!B$36,"BAD")))))</f>
        <v>-0.62793404814454279</v>
      </c>
      <c r="G247" s="10">
        <f>IF($C247="PG",('Proj 2018'!G247-AgeAdj!C$19)/AgeAdj!C$20,IF($C247="SG",('Proj 2018'!G247-AgeAdj!C$23)/AgeAdj!C$24,IF($C247="SF",('Proj 2018'!G247-AgeAdj!C$27)/AgeAdj!C$28,IF($C247="PF",('Proj 2018'!G247-AgeAdj!C$31)/AgeAdj!C$32,IF($C247="C",('Proj 2018'!G247-AgeAdj!C$35)/AgeAdj!C$36,"BAD")))))</f>
        <v>-0.6608617914439503</v>
      </c>
      <c r="H247" s="10">
        <f>IF($C247="PG",('Proj 2018'!H247-AgeAdj!D$19)/AgeAdj!D$20,IF($C247="SG",('Proj 2018'!H247-AgeAdj!D$23)/AgeAdj!D$24,IF($C247="SF",('Proj 2018'!H247-AgeAdj!D$27)/AgeAdj!D$28,IF($C247="PF",('Proj 2018'!H247-AgeAdj!D$31)/AgeAdj!D$32,IF($C247="C",('Proj 2018'!H247-AgeAdj!D$35)/AgeAdj!D$36,"BAD")))))</f>
        <v>0.42976717692012245</v>
      </c>
      <c r="I247" s="10">
        <f>IF($C247="PG",('Proj 2018'!I247-AgeAdj!E$19)/AgeAdj!E$20,IF($C247="SG",('Proj 2018'!I247-AgeAdj!E$23)/AgeAdj!E$24,IF($C247="SF",('Proj 2018'!I247-AgeAdj!E$27)/AgeAdj!E$28,IF($C247="PF",('Proj 2018'!I247-AgeAdj!E$31)/AgeAdj!E$32,IF($C247="C",('Proj 2018'!I247-AgeAdj!E$35)/AgeAdj!E$36,"BAD")))))</f>
        <v>-0.56816005422672167</v>
      </c>
      <c r="J247" s="10">
        <f>IF($C247="PG",('Proj 2018'!J247-AgeAdj!F$19)/AgeAdj!F$20,IF($C247="SG",('Proj 2018'!J247-AgeAdj!F$23)/AgeAdj!F$24,IF($C247="SF",('Proj 2018'!J247-AgeAdj!F$27)/AgeAdj!F$28,IF($C247="PF",('Proj 2018'!J247-AgeAdj!F$31)/AgeAdj!F$32,IF($C247="C",('Proj 2018'!J247-AgeAdj!F$35)/AgeAdj!F$36,"BAD")))))</f>
        <v>-0.70594954295760748</v>
      </c>
      <c r="K247" s="10">
        <f>IF($C247="PG",('Proj 2018'!K247-AgeAdj!G$19)/AgeAdj!G$20,IF($C247="SG",('Proj 2018'!K247-AgeAdj!G$23)/AgeAdj!G$24,IF($C247="SF",('Proj 2018'!K247-AgeAdj!G$27)/AgeAdj!G$28,IF($C247="PF",('Proj 2018'!K247-AgeAdj!G$31)/AgeAdj!G$32,IF($C247="C",('Proj 2018'!K247-AgeAdj!G$35)/AgeAdj!G$36,"BAD")))))</f>
        <v>-0.62927060736540441</v>
      </c>
      <c r="L247" s="17">
        <f>IF($C247="PG",('Proj 2018'!L247-AgeAdj!H$19)/AgeAdj!H$20,IF($C247="SG",('Proj 2018'!L247-AgeAdj!H$23)/AgeAdj!H$24,IF($C247="SF",('Proj 2018'!L247-AgeAdj!H$27)/AgeAdj!H$28,IF($C247="PF",('Proj 2018'!L247-AgeAdj!H$31)/AgeAdj!H$32,IF($C247="C",('Proj 2018'!L247-AgeAdj!H$35)/AgeAdj!H$36,"BAD")))))</f>
        <v>-1.1531664818632534</v>
      </c>
      <c r="M247" s="10">
        <f>IF($C247="PG",('Proj 2018'!M247-AgeAdj!I$19)/AgeAdj!I$20,IF($C247="SG",('Proj 2018'!M247-AgeAdj!I$23)/AgeAdj!I$24,IF($C247="SF",('Proj 2018'!M247-AgeAdj!I$27)/AgeAdj!I$28,IF($C247="PF",('Proj 2018'!M247-AgeAdj!I$31)/AgeAdj!I$32,IF($C247="C",('Proj 2018'!M247-AgeAdj!I$35)/AgeAdj!I$36,"BAD")))))</f>
        <v>-0.43019813353468778</v>
      </c>
      <c r="N247" s="10">
        <f>IF($C247="PG",('Proj 2018'!N247-AgeAdj!J$19)/AgeAdj!J$20,IF($C247="SG",('Proj 2018'!N247-AgeAdj!J$23)/AgeAdj!J$24,IF($C247="SF",('Proj 2018'!N247-AgeAdj!J$27)/AgeAdj!J$28,IF($C247="PF",('Proj 2018'!N247-AgeAdj!J$31)/AgeAdj!J$32,IF($C247="C",('Proj 2018'!N247-AgeAdj!J$35)/AgeAdj!J$36,"BAD")))))</f>
        <v>-0.79327400068019549</v>
      </c>
      <c r="O247" s="10">
        <f>IF($C247="PG",('Proj 2018'!O247-AgeAdj!K$19)/AgeAdj!K$20,IF($C247="SG",('Proj 2018'!O247-AgeAdj!K$23)/AgeAdj!K$24,IF($C247="SF",('Proj 2018'!O247-AgeAdj!K$27)/AgeAdj!K$28,IF($C247="PF",('Proj 2018'!O247-AgeAdj!K$31)/AgeAdj!K$32,IF($C247="C",('Proj 2018'!O247-AgeAdj!K$35)/AgeAdj!K$36,"BAD")))))</f>
        <v>-0.90653811572462872</v>
      </c>
      <c r="P247" s="10">
        <f>IF($C247="PG",('Proj 2018'!P247-AgeAdj!L$19)/AgeAdj!L$20,IF($C247="SG",('Proj 2018'!P247-AgeAdj!L$23)/AgeAdj!L$24,IF($C247="SF",('Proj 2018'!P247-AgeAdj!L$27)/AgeAdj!L$28,IF($C247="PF",('Proj 2018'!P247-AgeAdj!L$31)/AgeAdj!L$32,IF($C247="C",('Proj 2018'!P247-AgeAdj!L$35)/AgeAdj!L$36,"BAD")))))</f>
        <v>-0.42078201668372617</v>
      </c>
      <c r="Q247" s="10">
        <f>-IF($C247="PG",('Proj 2018'!Q247-AgeAdj!M$19)/AgeAdj!M$20,IF($C247="SG",('Proj 2018'!Q247-AgeAdj!M$23)/AgeAdj!M$24,IF($C247="SF",('Proj 2018'!Q247-AgeAdj!M$27)/AgeAdj!M$28,IF($C247="PF",('Proj 2018'!Q247-AgeAdj!M$31)/AgeAdj!M$32,IF($C247="C",('Proj 2018'!Q247-AgeAdj!M$35)/AgeAdj!M$36,"BAD")))))</f>
        <v>1.0007498234668464</v>
      </c>
      <c r="R247" s="10">
        <f>IF($C247="PG",('Proj 2018'!R247-AgeAdj!N$19)/AgeAdj!N$20,IF($C247="SG",('Proj 2018'!R247-AgeAdj!N$23)/AgeAdj!N$24,IF($C247="SF",('Proj 2018'!R247-AgeAdj!N$27)/AgeAdj!N$28,IF($C247="PF",('Proj 2018'!R247-AgeAdj!N$31)/AgeAdj!N$32,IF($C247="C",('Proj 2018'!R247-AgeAdj!N$35)/AgeAdj!N$36,"BAD")))))</f>
        <v>-0.68216249682297181</v>
      </c>
      <c r="S247" s="10">
        <f t="shared" si="9"/>
        <v>-3.8071308460823277</v>
      </c>
      <c r="U247" s="10">
        <f>3*'Proj 2018'!$K247/(819)</f>
        <v>0.34002849002849006</v>
      </c>
      <c r="V247" s="10">
        <f t="shared" si="10"/>
        <v>-0.39210945757942822</v>
      </c>
      <c r="W247" s="10">
        <f>(2*'Proj 36 2018'!G247)/24.9</f>
        <v>0.80321285140562249</v>
      </c>
      <c r="X247" s="10">
        <f t="shared" si="11"/>
        <v>0.34519451961455616</v>
      </c>
    </row>
    <row r="248" spans="1:24" x14ac:dyDescent="0.25">
      <c r="A248" s="13" t="s">
        <v>813</v>
      </c>
      <c r="B248" s="13" t="s">
        <v>395</v>
      </c>
      <c r="C248" s="13" t="s">
        <v>31</v>
      </c>
      <c r="D248" s="3">
        <f>VLOOKUP(B248, Table1[[Player]:['#NAME?]], 3, FALSE)+1</f>
        <v>24</v>
      </c>
      <c r="F248" s="10">
        <f>IF($C248="PG",('Proj 2018'!F248-AgeAdj!B$19)/AgeAdj!B$20,IF($C248="SG",('Proj 2018'!F248-AgeAdj!B$23)/AgeAdj!B$24,IF($C248="SF",('Proj 2018'!F248-AgeAdj!B$27)/AgeAdj!B$28,IF($C248="PF",('Proj 2018'!F248-AgeAdj!B$31)/AgeAdj!B$32,IF($C248="C",('Proj 2018'!F248-AgeAdj!B$35)/AgeAdj!B$36,"BAD")))))</f>
        <v>-0.44769117226801003</v>
      </c>
      <c r="G248" s="10">
        <f>IF($C248="PG",('Proj 2018'!G248-AgeAdj!C$19)/AgeAdj!C$20,IF($C248="SG",('Proj 2018'!G248-AgeAdj!C$23)/AgeAdj!C$24,IF($C248="SF",('Proj 2018'!G248-AgeAdj!C$27)/AgeAdj!C$28,IF($C248="PF",('Proj 2018'!G248-AgeAdj!C$31)/AgeAdj!C$32,IF($C248="C",('Proj 2018'!G248-AgeAdj!C$35)/AgeAdj!C$36,"BAD")))))</f>
        <v>-0.33641917144221833</v>
      </c>
      <c r="H248" s="10">
        <f>IF($C248="PG",('Proj 2018'!H248-AgeAdj!D$19)/AgeAdj!D$20,IF($C248="SG",('Proj 2018'!H248-AgeAdj!D$23)/AgeAdj!D$24,IF($C248="SF",('Proj 2018'!H248-AgeAdj!D$27)/AgeAdj!D$28,IF($C248="PF",('Proj 2018'!H248-AgeAdj!D$31)/AgeAdj!D$32,IF($C248="C",('Proj 2018'!H248-AgeAdj!D$35)/AgeAdj!D$36,"BAD")))))</f>
        <v>-1.0510633322278771</v>
      </c>
      <c r="I248" s="10">
        <f>IF($C248="PG",('Proj 2018'!I248-AgeAdj!E$19)/AgeAdj!E$20,IF($C248="SG",('Proj 2018'!I248-AgeAdj!E$23)/AgeAdj!E$24,IF($C248="SF",('Proj 2018'!I248-AgeAdj!E$27)/AgeAdj!E$28,IF($C248="PF",('Proj 2018'!I248-AgeAdj!E$31)/AgeAdj!E$32,IF($C248="C",('Proj 2018'!I248-AgeAdj!E$35)/AgeAdj!E$36,"BAD")))))</f>
        <v>-0.40806414629685744</v>
      </c>
      <c r="J248" s="10">
        <f>IF($C248="PG",('Proj 2018'!J248-AgeAdj!F$19)/AgeAdj!F$20,IF($C248="SG",('Proj 2018'!J248-AgeAdj!F$23)/AgeAdj!F$24,IF($C248="SF",('Proj 2018'!J248-AgeAdj!F$27)/AgeAdj!F$28,IF($C248="PF",('Proj 2018'!J248-AgeAdj!F$31)/AgeAdj!F$32,IF($C248="C",('Proj 2018'!J248-AgeAdj!F$35)/AgeAdj!F$36,"BAD")))))</f>
        <v>-0.53387948815046427</v>
      </c>
      <c r="K248" s="10">
        <f>IF($C248="PG",('Proj 2018'!K248-AgeAdj!G$19)/AgeAdj!G$20,IF($C248="SG",('Proj 2018'!K248-AgeAdj!G$23)/AgeAdj!G$24,IF($C248="SF",('Proj 2018'!K248-AgeAdj!G$27)/AgeAdj!G$28,IF($C248="PF",('Proj 2018'!K248-AgeAdj!G$31)/AgeAdj!G$32,IF($C248="C",('Proj 2018'!K248-AgeAdj!G$35)/AgeAdj!G$36,"BAD")))))</f>
        <v>-0.51970452798912981</v>
      </c>
      <c r="L248" s="17">
        <f>IF($C248="PG",('Proj 2018'!L248-AgeAdj!H$19)/AgeAdj!H$20,IF($C248="SG",('Proj 2018'!L248-AgeAdj!H$23)/AgeAdj!H$24,IF($C248="SF",('Proj 2018'!L248-AgeAdj!H$27)/AgeAdj!H$28,IF($C248="PF",('Proj 2018'!L248-AgeAdj!H$31)/AgeAdj!H$32,IF($C248="C",('Proj 2018'!L248-AgeAdj!H$35)/AgeAdj!H$36,"BAD")))))</f>
        <v>-0.32881799707752801</v>
      </c>
      <c r="M248" s="10">
        <f>IF($C248="PG",('Proj 2018'!M248-AgeAdj!I$19)/AgeAdj!I$20,IF($C248="SG",('Proj 2018'!M248-AgeAdj!I$23)/AgeAdj!I$24,IF($C248="SF",('Proj 2018'!M248-AgeAdj!I$27)/AgeAdj!I$28,IF($C248="PF",('Proj 2018'!M248-AgeAdj!I$31)/AgeAdj!I$32,IF($C248="C",('Proj 2018'!M248-AgeAdj!I$35)/AgeAdj!I$36,"BAD")))))</f>
        <v>-0.31926109883864784</v>
      </c>
      <c r="N248" s="10">
        <f>IF($C248="PG",('Proj 2018'!N248-AgeAdj!J$19)/AgeAdj!J$20,IF($C248="SG",('Proj 2018'!N248-AgeAdj!J$23)/AgeAdj!J$24,IF($C248="SF",('Proj 2018'!N248-AgeAdj!J$27)/AgeAdj!J$28,IF($C248="PF",('Proj 2018'!N248-AgeAdj!J$31)/AgeAdj!J$32,IF($C248="C",('Proj 2018'!N248-AgeAdj!J$35)/AgeAdj!J$36,"BAD")))))</f>
        <v>-4.6218160748567043E-2</v>
      </c>
      <c r="O248" s="10">
        <f>IF($C248="PG",('Proj 2018'!O248-AgeAdj!K$19)/AgeAdj!K$20,IF($C248="SG",('Proj 2018'!O248-AgeAdj!K$23)/AgeAdj!K$24,IF($C248="SF",('Proj 2018'!O248-AgeAdj!K$27)/AgeAdj!K$28,IF($C248="PF",('Proj 2018'!O248-AgeAdj!K$31)/AgeAdj!K$32,IF($C248="C",('Proj 2018'!O248-AgeAdj!K$35)/AgeAdj!K$36,"BAD")))))</f>
        <v>0.21076926107293845</v>
      </c>
      <c r="P248" s="10">
        <f>IF($C248="PG",('Proj 2018'!P248-AgeAdj!L$19)/AgeAdj!L$20,IF($C248="SG",('Proj 2018'!P248-AgeAdj!L$23)/AgeAdj!L$24,IF($C248="SF",('Proj 2018'!P248-AgeAdj!L$27)/AgeAdj!L$28,IF($C248="PF",('Proj 2018'!P248-AgeAdj!L$31)/AgeAdj!L$32,IF($C248="C",('Proj 2018'!P248-AgeAdj!L$35)/AgeAdj!L$36,"BAD")))))</f>
        <v>2.0612614339022706</v>
      </c>
      <c r="Q248" s="10">
        <f>-IF($C248="PG",('Proj 2018'!Q248-AgeAdj!M$19)/AgeAdj!M$20,IF($C248="SG",('Proj 2018'!Q248-AgeAdj!M$23)/AgeAdj!M$24,IF($C248="SF",('Proj 2018'!Q248-AgeAdj!M$27)/AgeAdj!M$28,IF($C248="PF",('Proj 2018'!Q248-AgeAdj!M$31)/AgeAdj!M$32,IF($C248="C",('Proj 2018'!Q248-AgeAdj!M$35)/AgeAdj!M$36,"BAD")))))</f>
        <v>0.45097427321504879</v>
      </c>
      <c r="R248" s="10">
        <f>IF($C248="PG",('Proj 2018'!R248-AgeAdj!N$19)/AgeAdj!N$20,IF($C248="SG",('Proj 2018'!R248-AgeAdj!N$23)/AgeAdj!N$24,IF($C248="SF",('Proj 2018'!R248-AgeAdj!N$27)/AgeAdj!N$28,IF($C248="PF",('Proj 2018'!R248-AgeAdj!N$31)/AgeAdj!N$32,IF($C248="C",('Proj 2018'!R248-AgeAdj!N$35)/AgeAdj!N$36,"BAD")))))</f>
        <v>-0.49739518223187074</v>
      </c>
      <c r="S248" s="10">
        <f t="shared" si="9"/>
        <v>0.33406386570593827</v>
      </c>
      <c r="U248" s="10">
        <f>3*'Proj 2018'!$K248/(819)</f>
        <v>0.293019943019943</v>
      </c>
      <c r="V248" s="10">
        <f t="shared" si="10"/>
        <v>-9.6350230767589043E-2</v>
      </c>
      <c r="W248" s="10">
        <f>(2*'Proj 36 2018'!G248)/24.9</f>
        <v>0.9156626506024097</v>
      </c>
      <c r="X248" s="10">
        <f t="shared" si="11"/>
        <v>-0.96241943673877905</v>
      </c>
    </row>
    <row r="249" spans="1:24" x14ac:dyDescent="0.25">
      <c r="A249" s="14" t="s">
        <v>765</v>
      </c>
      <c r="B249" s="14" t="s">
        <v>396</v>
      </c>
      <c r="C249" s="14" t="s">
        <v>31</v>
      </c>
      <c r="D249" s="3">
        <f>VLOOKUP(B249, Table1[[Player]:['#NAME?]], 3, FALSE)+1</f>
        <v>25</v>
      </c>
      <c r="F249" s="10">
        <f>IF($C249="PG",('Proj 2018'!F249-AgeAdj!B$19)/AgeAdj!B$20,IF($C249="SG",('Proj 2018'!F249-AgeAdj!B$23)/AgeAdj!B$24,IF($C249="SF",('Proj 2018'!F249-AgeAdj!B$27)/AgeAdj!B$28,IF($C249="PF",('Proj 2018'!F249-AgeAdj!B$31)/AgeAdj!B$32,IF($C249="C",('Proj 2018'!F249-AgeAdj!B$35)/AgeAdj!B$36,"BAD")))))</f>
        <v>0.51658114570040181</v>
      </c>
      <c r="G249" s="10">
        <f>IF($C249="PG",('Proj 2018'!G249-AgeAdj!C$19)/AgeAdj!C$20,IF($C249="SG",('Proj 2018'!G249-AgeAdj!C$23)/AgeAdj!C$24,IF($C249="SF",('Proj 2018'!G249-AgeAdj!C$27)/AgeAdj!C$28,IF($C249="PF",('Proj 2018'!G249-AgeAdj!C$31)/AgeAdj!C$32,IF($C249="C",('Proj 2018'!G249-AgeAdj!C$35)/AgeAdj!C$36,"BAD")))))</f>
        <v>0.49299926231945196</v>
      </c>
      <c r="H249" s="10">
        <f>IF($C249="PG",('Proj 2018'!H249-AgeAdj!D$19)/AgeAdj!D$20,IF($C249="SG",('Proj 2018'!H249-AgeAdj!D$23)/AgeAdj!D$24,IF($C249="SF",('Proj 2018'!H249-AgeAdj!D$27)/AgeAdj!D$28,IF($C249="PF",('Proj 2018'!H249-AgeAdj!D$31)/AgeAdj!D$32,IF($C249="C",('Proj 2018'!H249-AgeAdj!D$35)/AgeAdj!D$36,"BAD")))))</f>
        <v>0.43548136249150904</v>
      </c>
      <c r="I249" s="10">
        <f>IF($C249="PG",('Proj 2018'!I249-AgeAdj!E$19)/AgeAdj!E$20,IF($C249="SG",('Proj 2018'!I249-AgeAdj!E$23)/AgeAdj!E$24,IF($C249="SF",('Proj 2018'!I249-AgeAdj!E$27)/AgeAdj!E$28,IF($C249="PF",('Proj 2018'!I249-AgeAdj!E$31)/AgeAdj!E$32,IF($C249="C",('Proj 2018'!I249-AgeAdj!E$35)/AgeAdj!E$36,"BAD")))))</f>
        <v>0.33877076614568735</v>
      </c>
      <c r="J249" s="10">
        <f>IF($C249="PG",('Proj 2018'!J249-AgeAdj!F$19)/AgeAdj!F$20,IF($C249="SG",('Proj 2018'!J249-AgeAdj!F$23)/AgeAdj!F$24,IF($C249="SF",('Proj 2018'!J249-AgeAdj!F$27)/AgeAdj!F$28,IF($C249="PF",('Proj 2018'!J249-AgeAdj!F$31)/AgeAdj!F$32,IF($C249="C",('Proj 2018'!J249-AgeAdj!F$35)/AgeAdj!F$36,"BAD")))))</f>
        <v>0.33934638148790786</v>
      </c>
      <c r="K249" s="10">
        <f>IF($C249="PG",('Proj 2018'!K249-AgeAdj!G$19)/AgeAdj!G$20,IF($C249="SG",('Proj 2018'!K249-AgeAdj!G$23)/AgeAdj!G$24,IF($C249="SF",('Proj 2018'!K249-AgeAdj!G$27)/AgeAdj!G$28,IF($C249="PF",('Proj 2018'!K249-AgeAdj!G$31)/AgeAdj!G$32,IF($C249="C",('Proj 2018'!K249-AgeAdj!G$35)/AgeAdj!G$36,"BAD")))))</f>
        <v>0.60491120054666125</v>
      </c>
      <c r="L249" s="17">
        <f>IF($C249="PG",('Proj 2018'!L249-AgeAdj!H$19)/AgeAdj!H$20,IF($C249="SG",('Proj 2018'!L249-AgeAdj!H$23)/AgeAdj!H$24,IF($C249="SF",('Proj 2018'!L249-AgeAdj!H$27)/AgeAdj!H$28,IF($C249="PF",('Proj 2018'!L249-AgeAdj!H$31)/AgeAdj!H$32,IF($C249="C",('Proj 2018'!L249-AgeAdj!H$35)/AgeAdj!H$36,"BAD")))))</f>
        <v>-1.6039630433713825</v>
      </c>
      <c r="M249" s="10">
        <f>IF($C249="PG",('Proj 2018'!M249-AgeAdj!I$19)/AgeAdj!I$20,IF($C249="SG",('Proj 2018'!M249-AgeAdj!I$23)/AgeAdj!I$24,IF($C249="SF",('Proj 2018'!M249-AgeAdj!I$27)/AgeAdj!I$28,IF($C249="PF",('Proj 2018'!M249-AgeAdj!I$31)/AgeAdj!I$32,IF($C249="C",('Proj 2018'!M249-AgeAdj!I$35)/AgeAdj!I$36,"BAD")))))</f>
        <v>-0.25979816055824795</v>
      </c>
      <c r="N249" s="10">
        <f>IF($C249="PG",('Proj 2018'!N249-AgeAdj!J$19)/AgeAdj!J$20,IF($C249="SG",('Proj 2018'!N249-AgeAdj!J$23)/AgeAdj!J$24,IF($C249="SF",('Proj 2018'!N249-AgeAdj!J$27)/AgeAdj!J$28,IF($C249="PF",('Proj 2018'!N249-AgeAdj!J$31)/AgeAdj!J$32,IF($C249="C",('Proj 2018'!N249-AgeAdj!J$35)/AgeAdj!J$36,"BAD")))))</f>
        <v>0.95686644129689324</v>
      </c>
      <c r="O249" s="10">
        <f>IF($C249="PG",('Proj 2018'!O249-AgeAdj!K$19)/AgeAdj!K$20,IF($C249="SG",('Proj 2018'!O249-AgeAdj!K$23)/AgeAdj!K$24,IF($C249="SF",('Proj 2018'!O249-AgeAdj!K$27)/AgeAdj!K$28,IF($C249="PF",('Proj 2018'!O249-AgeAdj!K$31)/AgeAdj!K$32,IF($C249="C",('Proj 2018'!O249-AgeAdj!K$35)/AgeAdj!K$36,"BAD")))))</f>
        <v>-0.17394692721103727</v>
      </c>
      <c r="P249" s="10">
        <f>IF($C249="PG",('Proj 2018'!P249-AgeAdj!L$19)/AgeAdj!L$20,IF($C249="SG",('Proj 2018'!P249-AgeAdj!L$23)/AgeAdj!L$24,IF($C249="SF",('Proj 2018'!P249-AgeAdj!L$27)/AgeAdj!L$28,IF($C249="PF",('Proj 2018'!P249-AgeAdj!L$31)/AgeAdj!L$32,IF($C249="C",('Proj 2018'!P249-AgeAdj!L$35)/AgeAdj!L$36,"BAD")))))</f>
        <v>-0.43985440256596625</v>
      </c>
      <c r="Q249" s="10">
        <f>-IF($C249="PG",('Proj 2018'!Q249-AgeAdj!M$19)/AgeAdj!M$20,IF($C249="SG",('Proj 2018'!Q249-AgeAdj!M$23)/AgeAdj!M$24,IF($C249="SF",('Proj 2018'!Q249-AgeAdj!M$27)/AgeAdj!M$28,IF($C249="PF",('Proj 2018'!Q249-AgeAdj!M$31)/AgeAdj!M$32,IF($C249="C",('Proj 2018'!Q249-AgeAdj!M$35)/AgeAdj!M$36,"BAD")))))</f>
        <v>-0.863294585092375</v>
      </c>
      <c r="R249" s="10">
        <f>IF($C249="PG",('Proj 2018'!R249-AgeAdj!N$19)/AgeAdj!N$20,IF($C249="SG",('Proj 2018'!R249-AgeAdj!N$23)/AgeAdj!N$24,IF($C249="SF",('Proj 2018'!R249-AgeAdj!N$27)/AgeAdj!N$28,IF($C249="PF",('Proj 2018'!R249-AgeAdj!N$31)/AgeAdj!N$32,IF($C249="C",('Proj 2018'!R249-AgeAdj!N$35)/AgeAdj!N$36,"BAD")))))</f>
        <v>0.49277570367325307</v>
      </c>
      <c r="S249" s="10">
        <f t="shared" si="9"/>
        <v>1.6233226681327151E-2</v>
      </c>
      <c r="U249" s="10">
        <f>3*'Proj 2018'!$K249/(819)</f>
        <v>0.77564102564102566</v>
      </c>
      <c r="V249" s="10">
        <f t="shared" si="10"/>
        <v>-1.2440995400508801</v>
      </c>
      <c r="W249" s="10">
        <f>(2*'Proj 36 2018'!G249)/24.9</f>
        <v>1.0281124497991969</v>
      </c>
      <c r="X249" s="10">
        <f t="shared" si="11"/>
        <v>0.44772381043303744</v>
      </c>
    </row>
    <row r="250" spans="1:24" x14ac:dyDescent="0.25">
      <c r="A250" s="13" t="s">
        <v>881</v>
      </c>
      <c r="B250" s="13" t="s">
        <v>397</v>
      </c>
      <c r="C250" s="13" t="s">
        <v>52</v>
      </c>
      <c r="D250" s="3">
        <f>VLOOKUP(B250, Table1[[Player]:['#NAME?]], 3, FALSE)+1</f>
        <v>26</v>
      </c>
      <c r="F250" s="10">
        <f>IF($C250="PG",('Proj 2018'!F250-AgeAdj!B$19)/AgeAdj!B$20,IF($C250="SG",('Proj 2018'!F250-AgeAdj!B$23)/AgeAdj!B$24,IF($C250="SF",('Proj 2018'!F250-AgeAdj!B$27)/AgeAdj!B$28,IF($C250="PF",('Proj 2018'!F250-AgeAdj!B$31)/AgeAdj!B$32,IF($C250="C",('Proj 2018'!F250-AgeAdj!B$35)/AgeAdj!B$36,"BAD")))))</f>
        <v>-0.36713708569458509</v>
      </c>
      <c r="G250" s="10">
        <f>IF($C250="PG",('Proj 2018'!G250-AgeAdj!C$19)/AgeAdj!C$20,IF($C250="SG",('Proj 2018'!G250-AgeAdj!C$23)/AgeAdj!C$24,IF($C250="SF",('Proj 2018'!G250-AgeAdj!C$27)/AgeAdj!C$28,IF($C250="PF",('Proj 2018'!G250-AgeAdj!C$31)/AgeAdj!C$32,IF($C250="C",('Proj 2018'!G250-AgeAdj!C$35)/AgeAdj!C$36,"BAD")))))</f>
        <v>-0.46483344331686127</v>
      </c>
      <c r="H250" s="10">
        <f>IF($C250="PG",('Proj 2018'!H250-AgeAdj!D$19)/AgeAdj!D$20,IF($C250="SG",('Proj 2018'!H250-AgeAdj!D$23)/AgeAdj!D$24,IF($C250="SF",('Proj 2018'!H250-AgeAdj!D$27)/AgeAdj!D$28,IF($C250="PF",('Proj 2018'!H250-AgeAdj!D$31)/AgeAdj!D$32,IF($C250="C",('Proj 2018'!H250-AgeAdj!D$35)/AgeAdj!D$36,"BAD")))))</f>
        <v>0.50185660708073165</v>
      </c>
      <c r="I250" s="10">
        <f>IF($C250="PG",('Proj 2018'!I250-AgeAdj!E$19)/AgeAdj!E$20,IF($C250="SG",('Proj 2018'!I250-AgeAdj!E$23)/AgeAdj!E$24,IF($C250="SF",('Proj 2018'!I250-AgeAdj!E$27)/AgeAdj!E$28,IF($C250="PF",('Proj 2018'!I250-AgeAdj!E$31)/AgeAdj!E$32,IF($C250="C",('Proj 2018'!I250-AgeAdj!E$35)/AgeAdj!E$36,"BAD")))))</f>
        <v>-0.62642096209016418</v>
      </c>
      <c r="J250" s="10">
        <f>IF($C250="PG",('Proj 2018'!J250-AgeAdj!F$19)/AgeAdj!F$20,IF($C250="SG",('Proj 2018'!J250-AgeAdj!F$23)/AgeAdj!F$24,IF($C250="SF",('Proj 2018'!J250-AgeAdj!F$27)/AgeAdj!F$28,IF($C250="PF",('Proj 2018'!J250-AgeAdj!F$31)/AgeAdj!F$32,IF($C250="C",('Proj 2018'!J250-AgeAdj!F$35)/AgeAdj!F$36,"BAD")))))</f>
        <v>-0.69510373872256104</v>
      </c>
      <c r="K250" s="10">
        <f>IF($C250="PG",('Proj 2018'!K250-AgeAdj!G$19)/AgeAdj!G$20,IF($C250="SG",('Proj 2018'!K250-AgeAdj!G$23)/AgeAdj!G$24,IF($C250="SF",('Proj 2018'!K250-AgeAdj!G$27)/AgeAdj!G$28,IF($C250="PF",('Proj 2018'!K250-AgeAdj!G$31)/AgeAdj!G$32,IF($C250="C",('Proj 2018'!K250-AgeAdj!G$35)/AgeAdj!G$36,"BAD")))))</f>
        <v>-0.39999701795978931</v>
      </c>
      <c r="L250" s="17">
        <f>IF($C250="PG",('Proj 2018'!L250-AgeAdj!H$19)/AgeAdj!H$20,IF($C250="SG",('Proj 2018'!L250-AgeAdj!H$23)/AgeAdj!H$24,IF($C250="SF",('Proj 2018'!L250-AgeAdj!H$27)/AgeAdj!H$28,IF($C250="PF",('Proj 2018'!L250-AgeAdj!H$31)/AgeAdj!H$32,IF($C250="C",('Proj 2018'!L250-AgeAdj!H$35)/AgeAdj!H$36,"BAD")))))</f>
        <v>-3.5747675007822606</v>
      </c>
      <c r="M250" s="10">
        <f>IF($C250="PG",('Proj 2018'!M250-AgeAdj!I$19)/AgeAdj!I$20,IF($C250="SG",('Proj 2018'!M250-AgeAdj!I$23)/AgeAdj!I$24,IF($C250="SF",('Proj 2018'!M250-AgeAdj!I$27)/AgeAdj!I$28,IF($C250="PF",('Proj 2018'!M250-AgeAdj!I$31)/AgeAdj!I$32,IF($C250="C",('Proj 2018'!M250-AgeAdj!I$35)/AgeAdj!I$36,"BAD")))))</f>
        <v>0.66131310852910685</v>
      </c>
      <c r="N250" s="10">
        <f>IF($C250="PG",('Proj 2018'!N250-AgeAdj!J$19)/AgeAdj!J$20,IF($C250="SG",('Proj 2018'!N250-AgeAdj!J$23)/AgeAdj!J$24,IF($C250="SF",('Proj 2018'!N250-AgeAdj!J$27)/AgeAdj!J$28,IF($C250="PF",('Proj 2018'!N250-AgeAdj!J$31)/AgeAdj!J$32,IF($C250="C",('Proj 2018'!N250-AgeAdj!J$35)/AgeAdj!J$36,"BAD")))))</f>
        <v>-0.51310023202053678</v>
      </c>
      <c r="O250" s="10">
        <f>IF($C250="PG",('Proj 2018'!O250-AgeAdj!K$19)/AgeAdj!K$20,IF($C250="SG",('Proj 2018'!O250-AgeAdj!K$23)/AgeAdj!K$24,IF($C250="SF",('Proj 2018'!O250-AgeAdj!K$27)/AgeAdj!K$28,IF($C250="PF",('Proj 2018'!O250-AgeAdj!K$31)/AgeAdj!K$32,IF($C250="C",('Proj 2018'!O250-AgeAdj!K$35)/AgeAdj!K$36,"BAD")))))</f>
        <v>0.74754098605317421</v>
      </c>
      <c r="P250" s="10">
        <f>IF($C250="PG",('Proj 2018'!P250-AgeAdj!L$19)/AgeAdj!L$20,IF($C250="SG",('Proj 2018'!P250-AgeAdj!L$23)/AgeAdj!L$24,IF($C250="SF",('Proj 2018'!P250-AgeAdj!L$27)/AgeAdj!L$28,IF($C250="PF",('Proj 2018'!P250-AgeAdj!L$31)/AgeAdj!L$32,IF($C250="C",('Proj 2018'!P250-AgeAdj!L$35)/AgeAdj!L$36,"BAD")))))</f>
        <v>1.7722228659677575</v>
      </c>
      <c r="Q250" s="10">
        <f>-IF($C250="PG",('Proj 2018'!Q250-AgeAdj!M$19)/AgeAdj!M$20,IF($C250="SG",('Proj 2018'!Q250-AgeAdj!M$23)/AgeAdj!M$24,IF($C250="SF",('Proj 2018'!Q250-AgeAdj!M$27)/AgeAdj!M$28,IF($C250="PF",('Proj 2018'!Q250-AgeAdj!M$31)/AgeAdj!M$32,IF($C250="C",('Proj 2018'!Q250-AgeAdj!M$35)/AgeAdj!M$36,"BAD")))))</f>
        <v>0.57349861896345222</v>
      </c>
      <c r="R250" s="10">
        <f>IF($C250="PG",('Proj 2018'!R250-AgeAdj!N$19)/AgeAdj!N$20,IF($C250="SG",('Proj 2018'!R250-AgeAdj!N$23)/AgeAdj!N$24,IF($C250="SF",('Proj 2018'!R250-AgeAdj!N$27)/AgeAdj!N$28,IF($C250="PF",('Proj 2018'!R250-AgeAdj!N$31)/AgeAdj!N$32,IF($C250="C",('Proj 2018'!R250-AgeAdj!N$35)/AgeAdj!N$36,"BAD")))))</f>
        <v>-0.51272503381917756</v>
      </c>
      <c r="S250" s="10">
        <f t="shared" si="9"/>
        <v>0.13345867409452239</v>
      </c>
      <c r="U250" s="10">
        <f>3*'Proj 2018'!$K250/(819)</f>
        <v>0.3995726495726496</v>
      </c>
      <c r="V250" s="10">
        <f t="shared" si="10"/>
        <v>-1.4283793218937666</v>
      </c>
      <c r="W250" s="10">
        <f>(2*'Proj 36 2018'!G250)/24.9</f>
        <v>0.56224899598393574</v>
      </c>
      <c r="X250" s="10">
        <f t="shared" si="11"/>
        <v>0.28216837345904588</v>
      </c>
    </row>
    <row r="251" spans="1:24" x14ac:dyDescent="0.25">
      <c r="A251" s="13" t="s">
        <v>850</v>
      </c>
      <c r="B251" s="13" t="s">
        <v>402</v>
      </c>
      <c r="C251" s="13" t="s">
        <v>73</v>
      </c>
      <c r="D251" s="3">
        <f>VLOOKUP(B251, Table1[[Player]:['#NAME?]], 3, FALSE)+1</f>
        <v>31</v>
      </c>
      <c r="F251" s="10">
        <f>IF($C251="PG",('Proj 2018'!F251-AgeAdj!B$19)/AgeAdj!B$20,IF($C251="SG",('Proj 2018'!F251-AgeAdj!B$23)/AgeAdj!B$24,IF($C251="SF",('Proj 2018'!F251-AgeAdj!B$27)/AgeAdj!B$28,IF($C251="PF",('Proj 2018'!F251-AgeAdj!B$31)/AgeAdj!B$32,IF($C251="C",('Proj 2018'!F251-AgeAdj!B$35)/AgeAdj!B$36,"BAD")))))</f>
        <v>-0.21409217331653377</v>
      </c>
      <c r="G251" s="10">
        <f>IF($C251="PG",('Proj 2018'!G251-AgeAdj!C$19)/AgeAdj!C$20,IF($C251="SG",('Proj 2018'!G251-AgeAdj!C$23)/AgeAdj!C$24,IF($C251="SF",('Proj 2018'!G251-AgeAdj!C$27)/AgeAdj!C$28,IF($C251="PF",('Proj 2018'!G251-AgeAdj!C$31)/AgeAdj!C$32,IF($C251="C",('Proj 2018'!G251-AgeAdj!C$35)/AgeAdj!C$36,"BAD")))))</f>
        <v>-0.11722635133077368</v>
      </c>
      <c r="H251" s="10">
        <f>IF($C251="PG",('Proj 2018'!H251-AgeAdj!D$19)/AgeAdj!D$20,IF($C251="SG",('Proj 2018'!H251-AgeAdj!D$23)/AgeAdj!D$24,IF($C251="SF",('Proj 2018'!H251-AgeAdj!D$27)/AgeAdj!D$28,IF($C251="PF",('Proj 2018'!H251-AgeAdj!D$31)/AgeAdj!D$32,IF($C251="C",('Proj 2018'!H251-AgeAdj!D$35)/AgeAdj!D$36,"BAD")))))</f>
        <v>-0.57469265565029604</v>
      </c>
      <c r="I251" s="10">
        <f>IF($C251="PG",('Proj 2018'!I251-AgeAdj!E$19)/AgeAdj!E$20,IF($C251="SG",('Proj 2018'!I251-AgeAdj!E$23)/AgeAdj!E$24,IF($C251="SF",('Proj 2018'!I251-AgeAdj!E$27)/AgeAdj!E$28,IF($C251="PF",('Proj 2018'!I251-AgeAdj!E$31)/AgeAdj!E$32,IF($C251="C",('Proj 2018'!I251-AgeAdj!E$35)/AgeAdj!E$36,"BAD")))))</f>
        <v>-0.40309872911262912</v>
      </c>
      <c r="J251" s="10">
        <f>IF($C251="PG",('Proj 2018'!J251-AgeAdj!F$19)/AgeAdj!F$20,IF($C251="SG",('Proj 2018'!J251-AgeAdj!F$23)/AgeAdj!F$24,IF($C251="SF",('Proj 2018'!J251-AgeAdj!F$27)/AgeAdj!F$28,IF($C251="PF",('Proj 2018'!J251-AgeAdj!F$31)/AgeAdj!F$32,IF($C251="C",('Proj 2018'!J251-AgeAdj!F$35)/AgeAdj!F$36,"BAD")))))</f>
        <v>-0.87819498589665779</v>
      </c>
      <c r="K251" s="10">
        <f>IF($C251="PG",('Proj 2018'!K251-AgeAdj!G$19)/AgeAdj!G$20,IF($C251="SG",('Proj 2018'!K251-AgeAdj!G$23)/AgeAdj!G$24,IF($C251="SF",('Proj 2018'!K251-AgeAdj!G$27)/AgeAdj!G$28,IF($C251="PF",('Proj 2018'!K251-AgeAdj!G$31)/AgeAdj!G$32,IF($C251="C",('Proj 2018'!K251-AgeAdj!G$35)/AgeAdj!G$36,"BAD")))))</f>
        <v>-0.81876327777060054</v>
      </c>
      <c r="L251" s="17">
        <f>IF($C251="PG",('Proj 2018'!L251-AgeAdj!H$19)/AgeAdj!H$20,IF($C251="SG",('Proj 2018'!L251-AgeAdj!H$23)/AgeAdj!H$24,IF($C251="SF",('Proj 2018'!L251-AgeAdj!H$27)/AgeAdj!H$28,IF($C251="PF",('Proj 2018'!L251-AgeAdj!H$31)/AgeAdj!H$32,IF($C251="C",('Proj 2018'!L251-AgeAdj!H$35)/AgeAdj!H$36,"BAD")))))</f>
        <v>-2.9790888107634137</v>
      </c>
      <c r="M251" s="10">
        <f>IF($C251="PG",('Proj 2018'!M251-AgeAdj!I$19)/AgeAdj!I$20,IF($C251="SG",('Proj 2018'!M251-AgeAdj!I$23)/AgeAdj!I$24,IF($C251="SF",('Proj 2018'!M251-AgeAdj!I$27)/AgeAdj!I$28,IF($C251="PF",('Proj 2018'!M251-AgeAdj!I$31)/AgeAdj!I$32,IF($C251="C",('Proj 2018'!M251-AgeAdj!I$35)/AgeAdj!I$36,"BAD")))))</f>
        <v>1.4435388604860404</v>
      </c>
      <c r="N251" s="10">
        <f>IF($C251="PG",('Proj 2018'!N251-AgeAdj!J$19)/AgeAdj!J$20,IF($C251="SG",('Proj 2018'!N251-AgeAdj!J$23)/AgeAdj!J$24,IF($C251="SF",('Proj 2018'!N251-AgeAdj!J$27)/AgeAdj!J$28,IF($C251="PF",('Proj 2018'!N251-AgeAdj!J$31)/AgeAdj!J$32,IF($C251="C",('Proj 2018'!N251-AgeAdj!J$35)/AgeAdj!J$36,"BAD")))))</f>
        <v>1.0958054666874291</v>
      </c>
      <c r="O251" s="10">
        <f>IF($C251="PG",('Proj 2018'!O251-AgeAdj!K$19)/AgeAdj!K$20,IF($C251="SG",('Proj 2018'!O251-AgeAdj!K$23)/AgeAdj!K$24,IF($C251="SF",('Proj 2018'!O251-AgeAdj!K$27)/AgeAdj!K$28,IF($C251="PF",('Proj 2018'!O251-AgeAdj!K$31)/AgeAdj!K$32,IF($C251="C",('Proj 2018'!O251-AgeAdj!K$35)/AgeAdj!K$36,"BAD")))))</f>
        <v>1.2734955869241826</v>
      </c>
      <c r="P251" s="10">
        <f>IF($C251="PG",('Proj 2018'!P251-AgeAdj!L$19)/AgeAdj!L$20,IF($C251="SG",('Proj 2018'!P251-AgeAdj!L$23)/AgeAdj!L$24,IF($C251="SF",('Proj 2018'!P251-AgeAdj!L$27)/AgeAdj!L$28,IF($C251="PF",('Proj 2018'!P251-AgeAdj!L$31)/AgeAdj!L$32,IF($C251="C",('Proj 2018'!P251-AgeAdj!L$35)/AgeAdj!L$36,"BAD")))))</f>
        <v>-0.26876801005555728</v>
      </c>
      <c r="Q251" s="10">
        <f>-IF($C251="PG",('Proj 2018'!Q251-AgeAdj!M$19)/AgeAdj!M$20,IF($C251="SG",('Proj 2018'!Q251-AgeAdj!M$23)/AgeAdj!M$24,IF($C251="SF",('Proj 2018'!Q251-AgeAdj!M$27)/AgeAdj!M$28,IF($C251="PF",('Proj 2018'!Q251-AgeAdj!M$31)/AgeAdj!M$32,IF($C251="C",('Proj 2018'!Q251-AgeAdj!M$35)/AgeAdj!M$36,"BAD")))))</f>
        <v>-0.72174536692158575</v>
      </c>
      <c r="R251" s="10">
        <f>IF($C251="PG",('Proj 2018'!R251-AgeAdj!N$19)/AgeAdj!N$20,IF($C251="SG",('Proj 2018'!R251-AgeAdj!N$23)/AgeAdj!N$24,IF($C251="SF",('Proj 2018'!R251-AgeAdj!N$27)/AgeAdj!N$28,IF($C251="PF",('Proj 2018'!R251-AgeAdj!N$31)/AgeAdj!N$32,IF($C251="C",('Proj 2018'!R251-AgeAdj!N$35)/AgeAdj!N$36,"BAD")))))</f>
        <v>-0.43693963839607231</v>
      </c>
      <c r="S251" s="10">
        <f t="shared" si="9"/>
        <v>-0.26259737814573458</v>
      </c>
      <c r="U251" s="10">
        <f>3*'Proj 2018'!$K251/(819)</f>
        <v>0.21937321937321935</v>
      </c>
      <c r="V251" s="10">
        <f t="shared" si="10"/>
        <v>-0.6535323032159055</v>
      </c>
      <c r="W251" s="10">
        <f>(2*'Proj 36 2018'!G251)/24.9</f>
        <v>0.88353413654618473</v>
      </c>
      <c r="X251" s="10">
        <f t="shared" si="11"/>
        <v>-0.5077605792894182</v>
      </c>
    </row>
    <row r="252" spans="1:24" x14ac:dyDescent="0.25">
      <c r="A252" s="14" t="s">
        <v>669</v>
      </c>
      <c r="B252" s="14" t="s">
        <v>403</v>
      </c>
      <c r="C252" s="14" t="s">
        <v>73</v>
      </c>
      <c r="D252" s="3">
        <f>VLOOKUP(B252, Table1[[Player]:['#NAME?]], 3, FALSE)+1</f>
        <v>29</v>
      </c>
      <c r="F252" s="10">
        <f>IF($C252="PG",('Proj 2018'!F252-AgeAdj!B$19)/AgeAdj!B$20,IF($C252="SG",('Proj 2018'!F252-AgeAdj!B$23)/AgeAdj!B$24,IF($C252="SF",('Proj 2018'!F252-AgeAdj!B$27)/AgeAdj!B$28,IF($C252="PF",('Proj 2018'!F252-AgeAdj!B$31)/AgeAdj!B$32,IF($C252="C",('Proj 2018'!F252-AgeAdj!B$35)/AgeAdj!B$36,"BAD")))))</f>
        <v>0.42609419894464134</v>
      </c>
      <c r="G252" s="10">
        <f>IF($C252="PG",('Proj 2018'!G252-AgeAdj!C$19)/AgeAdj!C$20,IF($C252="SG",('Proj 2018'!G252-AgeAdj!C$23)/AgeAdj!C$24,IF($C252="SF",('Proj 2018'!G252-AgeAdj!C$27)/AgeAdj!C$28,IF($C252="PF",('Proj 2018'!G252-AgeAdj!C$31)/AgeAdj!C$32,IF($C252="C",('Proj 2018'!G252-AgeAdj!C$35)/AgeAdj!C$36,"BAD")))))</f>
        <v>0.28820063955045044</v>
      </c>
      <c r="H252" s="10">
        <f>IF($C252="PG",('Proj 2018'!H252-AgeAdj!D$19)/AgeAdj!D$20,IF($C252="SG",('Proj 2018'!H252-AgeAdj!D$23)/AgeAdj!D$24,IF($C252="SF",('Proj 2018'!H252-AgeAdj!D$27)/AgeAdj!D$28,IF($C252="PF",('Proj 2018'!H252-AgeAdj!D$31)/AgeAdj!D$32,IF($C252="C",('Proj 2018'!H252-AgeAdj!D$35)/AgeAdj!D$36,"BAD")))))</f>
        <v>1.0490062636574908</v>
      </c>
      <c r="I252" s="10">
        <f>IF($C252="PG",('Proj 2018'!I252-AgeAdj!E$19)/AgeAdj!E$20,IF($C252="SG",('Proj 2018'!I252-AgeAdj!E$23)/AgeAdj!E$24,IF($C252="SF",('Proj 2018'!I252-AgeAdj!E$27)/AgeAdj!E$28,IF($C252="PF",('Proj 2018'!I252-AgeAdj!E$31)/AgeAdj!E$32,IF($C252="C",('Proj 2018'!I252-AgeAdj!E$35)/AgeAdj!E$36,"BAD")))))</f>
        <v>-1.1181287325565543</v>
      </c>
      <c r="J252" s="10">
        <f>IF($C252="PG",('Proj 2018'!J252-AgeAdj!F$19)/AgeAdj!F$20,IF($C252="SG",('Proj 2018'!J252-AgeAdj!F$23)/AgeAdj!F$24,IF($C252="SF",('Proj 2018'!J252-AgeAdj!F$27)/AgeAdj!F$28,IF($C252="PF",('Proj 2018'!J252-AgeAdj!F$31)/AgeAdj!F$32,IF($C252="C",('Proj 2018'!J252-AgeAdj!F$35)/AgeAdj!F$36,"BAD")))))</f>
        <v>9.1535422054754803E-2</v>
      </c>
      <c r="K252" s="10">
        <f>IF($C252="PG",('Proj 2018'!K252-AgeAdj!G$19)/AgeAdj!G$20,IF($C252="SG",('Proj 2018'!K252-AgeAdj!G$23)/AgeAdj!G$24,IF($C252="SF",('Proj 2018'!K252-AgeAdj!G$27)/AgeAdj!G$28,IF($C252="PF",('Proj 2018'!K252-AgeAdj!G$31)/AgeAdj!G$32,IF($C252="C",('Proj 2018'!K252-AgeAdj!G$35)/AgeAdj!G$36,"BAD")))))</f>
        <v>4.4429698425878468E-2</v>
      </c>
      <c r="L252" s="17">
        <f>IF($C252="PG",('Proj 2018'!L252-AgeAdj!H$19)/AgeAdj!H$20,IF($C252="SG",('Proj 2018'!L252-AgeAdj!H$23)/AgeAdj!H$24,IF($C252="SF",('Proj 2018'!L252-AgeAdj!H$27)/AgeAdj!H$28,IF($C252="PF",('Proj 2018'!L252-AgeAdj!H$31)/AgeAdj!H$32,IF($C252="C",('Proj 2018'!L252-AgeAdj!H$35)/AgeAdj!H$36,"BAD")))))</f>
        <v>0.99659341144482516</v>
      </c>
      <c r="M252" s="10">
        <f>IF($C252="PG",('Proj 2018'!M252-AgeAdj!I$19)/AgeAdj!I$20,IF($C252="SG",('Proj 2018'!M252-AgeAdj!I$23)/AgeAdj!I$24,IF($C252="SF",('Proj 2018'!M252-AgeAdj!I$27)/AgeAdj!I$28,IF($C252="PF",('Proj 2018'!M252-AgeAdj!I$31)/AgeAdj!I$32,IF($C252="C",('Proj 2018'!M252-AgeAdj!I$35)/AgeAdj!I$36,"BAD")))))</f>
        <v>-7.1440057320453276E-2</v>
      </c>
      <c r="N252" s="10">
        <f>IF($C252="PG",('Proj 2018'!N252-AgeAdj!J$19)/AgeAdj!J$20,IF($C252="SG",('Proj 2018'!N252-AgeAdj!J$23)/AgeAdj!J$24,IF($C252="SF",('Proj 2018'!N252-AgeAdj!J$27)/AgeAdj!J$28,IF($C252="PF",('Proj 2018'!N252-AgeAdj!J$31)/AgeAdj!J$32,IF($C252="C",('Proj 2018'!N252-AgeAdj!J$35)/AgeAdj!J$36,"BAD")))))</f>
        <v>-0.43170582713836242</v>
      </c>
      <c r="O252" s="10">
        <f>IF($C252="PG",('Proj 2018'!O252-AgeAdj!K$19)/AgeAdj!K$20,IF($C252="SG",('Proj 2018'!O252-AgeAdj!K$23)/AgeAdj!K$24,IF($C252="SF",('Proj 2018'!O252-AgeAdj!K$27)/AgeAdj!K$28,IF($C252="PF",('Proj 2018'!O252-AgeAdj!K$31)/AgeAdj!K$32,IF($C252="C",('Proj 2018'!O252-AgeAdj!K$35)/AgeAdj!K$36,"BAD")))))</f>
        <v>-0.8568419125512543</v>
      </c>
      <c r="P252" s="10">
        <f>IF($C252="PG",('Proj 2018'!P252-AgeAdj!L$19)/AgeAdj!L$20,IF($C252="SG",('Proj 2018'!P252-AgeAdj!L$23)/AgeAdj!L$24,IF($C252="SF",('Proj 2018'!P252-AgeAdj!L$27)/AgeAdj!L$28,IF($C252="PF",('Proj 2018'!P252-AgeAdj!L$31)/AgeAdj!L$32,IF($C252="C",('Proj 2018'!P252-AgeAdj!L$35)/AgeAdj!L$36,"BAD")))))</f>
        <v>-6.7214265036120185E-2</v>
      </c>
      <c r="Q252" s="10">
        <f>-IF($C252="PG",('Proj 2018'!Q252-AgeAdj!M$19)/AgeAdj!M$20,IF($C252="SG",('Proj 2018'!Q252-AgeAdj!M$23)/AgeAdj!M$24,IF($C252="SF",('Proj 2018'!Q252-AgeAdj!M$27)/AgeAdj!M$28,IF($C252="PF",('Proj 2018'!Q252-AgeAdj!M$31)/AgeAdj!M$32,IF($C252="C",('Proj 2018'!Q252-AgeAdj!M$35)/AgeAdj!M$36,"BAD")))))</f>
        <v>0.15988570125882937</v>
      </c>
      <c r="R252" s="10">
        <f>IF($C252="PG",('Proj 2018'!R252-AgeAdj!N$19)/AgeAdj!N$20,IF($C252="SG",('Proj 2018'!R252-AgeAdj!N$23)/AgeAdj!N$24,IF($C252="SF",('Proj 2018'!R252-AgeAdj!N$27)/AgeAdj!N$28,IF($C252="PF",('Proj 2018'!R252-AgeAdj!N$31)/AgeAdj!N$32,IF($C252="C",('Proj 2018'!R252-AgeAdj!N$35)/AgeAdj!N$36,"BAD")))))</f>
        <v>0.16723909702920819</v>
      </c>
      <c r="S252" s="10">
        <f t="shared" si="9"/>
        <v>-1.0290909897753846</v>
      </c>
      <c r="U252" s="10">
        <f>3*'Proj 2018'!$K252/(819)</f>
        <v>0.78571428571428581</v>
      </c>
      <c r="V252" s="10">
        <f t="shared" si="10"/>
        <v>0.78303768042093413</v>
      </c>
      <c r="W252" s="10">
        <f>(2*'Proj 36 2018'!G252)/24.9</f>
        <v>1.357429718875502</v>
      </c>
      <c r="X252" s="10">
        <f t="shared" si="11"/>
        <v>1.4239522775752285</v>
      </c>
    </row>
    <row r="253" spans="1:24" x14ac:dyDescent="0.25">
      <c r="A253" s="13" t="s">
        <v>894</v>
      </c>
      <c r="B253" s="13" t="s">
        <v>404</v>
      </c>
      <c r="C253" s="13" t="s">
        <v>52</v>
      </c>
      <c r="D253" s="3">
        <f>VLOOKUP(B253, Table1[[Player]:['#NAME?]], 3, FALSE)+1</f>
        <v>26</v>
      </c>
      <c r="F253" s="10">
        <f>IF($C253="PG",('Proj 2018'!F253-AgeAdj!B$19)/AgeAdj!B$20,IF($C253="SG",('Proj 2018'!F253-AgeAdj!B$23)/AgeAdj!B$24,IF($C253="SF",('Proj 2018'!F253-AgeAdj!B$27)/AgeAdj!B$28,IF($C253="PF",('Proj 2018'!F253-AgeAdj!B$31)/AgeAdj!B$32,IF($C253="C",('Proj 2018'!F253-AgeAdj!B$35)/AgeAdj!B$36,"BAD")))))</f>
        <v>0.37083864255034682</v>
      </c>
      <c r="G253" s="10">
        <f>IF($C253="PG",('Proj 2018'!G253-AgeAdj!C$19)/AgeAdj!C$20,IF($C253="SG",('Proj 2018'!G253-AgeAdj!C$23)/AgeAdj!C$24,IF($C253="SF",('Proj 2018'!G253-AgeAdj!C$27)/AgeAdj!C$28,IF($C253="PF",('Proj 2018'!G253-AgeAdj!C$31)/AgeAdj!C$32,IF($C253="C",('Proj 2018'!G253-AgeAdj!C$35)/AgeAdj!C$36,"BAD")))))</f>
        <v>0.4620413411397653</v>
      </c>
      <c r="H253" s="10">
        <f>IF($C253="PG",('Proj 2018'!H253-AgeAdj!D$19)/AgeAdj!D$20,IF($C253="SG",('Proj 2018'!H253-AgeAdj!D$23)/AgeAdj!D$24,IF($C253="SF",('Proj 2018'!H253-AgeAdj!D$27)/AgeAdj!D$28,IF($C253="PF",('Proj 2018'!H253-AgeAdj!D$31)/AgeAdj!D$32,IF($C253="C",('Proj 2018'!H253-AgeAdj!D$35)/AgeAdj!D$36,"BAD")))))</f>
        <v>-6.3456836710465911E-2</v>
      </c>
      <c r="I253" s="10">
        <f>IF($C253="PG",('Proj 2018'!I253-AgeAdj!E$19)/AgeAdj!E$20,IF($C253="SG",('Proj 2018'!I253-AgeAdj!E$23)/AgeAdj!E$24,IF($C253="SF",('Proj 2018'!I253-AgeAdj!E$27)/AgeAdj!E$28,IF($C253="PF",('Proj 2018'!I253-AgeAdj!E$31)/AgeAdj!E$32,IF($C253="C",('Proj 2018'!I253-AgeAdj!E$35)/AgeAdj!E$36,"BAD")))))</f>
        <v>1.4497750488142325</v>
      </c>
      <c r="J253" s="10">
        <f>IF($C253="PG",('Proj 2018'!J253-AgeAdj!F$19)/AgeAdj!F$20,IF($C253="SG",('Proj 2018'!J253-AgeAdj!F$23)/AgeAdj!F$24,IF($C253="SF",('Proj 2018'!J253-AgeAdj!F$27)/AgeAdj!F$28,IF($C253="PF",('Proj 2018'!J253-AgeAdj!F$31)/AgeAdj!F$32,IF($C253="C",('Proj 2018'!J253-AgeAdj!F$35)/AgeAdj!F$36,"BAD")))))</f>
        <v>-0.5165494180772523</v>
      </c>
      <c r="K253" s="10">
        <f>IF($C253="PG",('Proj 2018'!K253-AgeAdj!G$19)/AgeAdj!G$20,IF($C253="SG",('Proj 2018'!K253-AgeAdj!G$23)/AgeAdj!G$24,IF($C253="SF",('Proj 2018'!K253-AgeAdj!G$27)/AgeAdj!G$28,IF($C253="PF",('Proj 2018'!K253-AgeAdj!G$31)/AgeAdj!G$32,IF($C253="C",('Proj 2018'!K253-AgeAdj!G$35)/AgeAdj!G$36,"BAD")))))</f>
        <v>-0.59960848277395751</v>
      </c>
      <c r="L253" s="17">
        <f>IF($C253="PG",('Proj 2018'!L253-AgeAdj!H$19)/AgeAdj!H$20,IF($C253="SG",('Proj 2018'!L253-AgeAdj!H$23)/AgeAdj!H$24,IF($C253="SF",('Proj 2018'!L253-AgeAdj!H$27)/AgeAdj!H$28,IF($C253="PF",('Proj 2018'!L253-AgeAdj!H$31)/AgeAdj!H$32,IF($C253="C",('Proj 2018'!L253-AgeAdj!H$35)/AgeAdj!H$36,"BAD")))))</f>
        <v>0.78438433482310699</v>
      </c>
      <c r="M253" s="10">
        <f>IF($C253="PG",('Proj 2018'!M253-AgeAdj!I$19)/AgeAdj!I$20,IF($C253="SG",('Proj 2018'!M253-AgeAdj!I$23)/AgeAdj!I$24,IF($C253="SF",('Proj 2018'!M253-AgeAdj!I$27)/AgeAdj!I$28,IF($C253="PF",('Proj 2018'!M253-AgeAdj!I$31)/AgeAdj!I$32,IF($C253="C",('Proj 2018'!M253-AgeAdj!I$35)/AgeAdj!I$36,"BAD")))))</f>
        <v>-0.56331380074385262</v>
      </c>
      <c r="N253" s="10">
        <f>IF($C253="PG",('Proj 2018'!N253-AgeAdj!J$19)/AgeAdj!J$20,IF($C253="SG",('Proj 2018'!N253-AgeAdj!J$23)/AgeAdj!J$24,IF($C253="SF",('Proj 2018'!N253-AgeAdj!J$27)/AgeAdj!J$28,IF($C253="PF",('Proj 2018'!N253-AgeAdj!J$31)/AgeAdj!J$32,IF($C253="C",('Proj 2018'!N253-AgeAdj!J$35)/AgeAdj!J$36,"BAD")))))</f>
        <v>-0.39420762015046074</v>
      </c>
      <c r="O253" s="10">
        <f>IF($C253="PG",('Proj 2018'!O253-AgeAdj!K$19)/AgeAdj!K$20,IF($C253="SG",('Proj 2018'!O253-AgeAdj!K$23)/AgeAdj!K$24,IF($C253="SF",('Proj 2018'!O253-AgeAdj!K$27)/AgeAdj!K$28,IF($C253="PF",('Proj 2018'!O253-AgeAdj!K$31)/AgeAdj!K$32,IF($C253="C",('Proj 2018'!O253-AgeAdj!K$35)/AgeAdj!K$36,"BAD")))))</f>
        <v>0.75595620303020516</v>
      </c>
      <c r="P253" s="10">
        <f>IF($C253="PG",('Proj 2018'!P253-AgeAdj!L$19)/AgeAdj!L$20,IF($C253="SG",('Proj 2018'!P253-AgeAdj!L$23)/AgeAdj!L$24,IF($C253="SF",('Proj 2018'!P253-AgeAdj!L$27)/AgeAdj!L$28,IF($C253="PF",('Proj 2018'!P253-AgeAdj!L$31)/AgeAdj!L$32,IF($C253="C",('Proj 2018'!P253-AgeAdj!L$35)/AgeAdj!L$36,"BAD")))))</f>
        <v>0.10219752830518394</v>
      </c>
      <c r="Q253" s="10">
        <f>-IF($C253="PG",('Proj 2018'!Q253-AgeAdj!M$19)/AgeAdj!M$20,IF($C253="SG",('Proj 2018'!Q253-AgeAdj!M$23)/AgeAdj!M$24,IF($C253="SF",('Proj 2018'!Q253-AgeAdj!M$27)/AgeAdj!M$28,IF($C253="PF",('Proj 2018'!Q253-AgeAdj!M$31)/AgeAdj!M$32,IF($C253="C",('Proj 2018'!Q253-AgeAdj!M$35)/AgeAdj!M$36,"BAD")))))</f>
        <v>0.19443320390762245</v>
      </c>
      <c r="R253" s="10">
        <f>IF($C253="PG",('Proj 2018'!R253-AgeAdj!N$19)/AgeAdj!N$20,IF($C253="SG",('Proj 2018'!R253-AgeAdj!N$23)/AgeAdj!N$24,IF($C253="SF",('Proj 2018'!R253-AgeAdj!N$27)/AgeAdj!N$28,IF($C253="PF",('Proj 2018'!R253-AgeAdj!N$31)/AgeAdj!N$32,IF($C253="C",('Proj 2018'!R253-AgeAdj!N$35)/AgeAdj!N$36,"BAD")))))</f>
        <v>0.27006155061210879</v>
      </c>
      <c r="S253" s="10">
        <f t="shared" si="9"/>
        <v>2.1065822920142638</v>
      </c>
      <c r="U253" s="10">
        <f>3*'Proj 2018'!$K253/(819)</f>
        <v>0.28888888888888886</v>
      </c>
      <c r="V253" s="10">
        <f t="shared" si="10"/>
        <v>0.22659991894889756</v>
      </c>
      <c r="W253" s="10">
        <f>(2*'Proj 36 2018'!G253)/24.9</f>
        <v>1.1004016064257027</v>
      </c>
      <c r="X253" s="10">
        <f t="shared" si="11"/>
        <v>-6.9828005054890188E-2</v>
      </c>
    </row>
    <row r="254" spans="1:24" x14ac:dyDescent="0.25">
      <c r="A254" s="14" t="s">
        <v>629</v>
      </c>
      <c r="B254" s="14" t="s">
        <v>405</v>
      </c>
      <c r="C254" s="14" t="s">
        <v>73</v>
      </c>
      <c r="D254" s="3">
        <f>VLOOKUP(B254, Table1[[Player]:['#NAME?]], 3, FALSE)+1</f>
        <v>23</v>
      </c>
      <c r="F254" s="10">
        <f>IF($C254="PG",('Proj 2018'!F254-AgeAdj!B$19)/AgeAdj!B$20,IF($C254="SG",('Proj 2018'!F254-AgeAdj!B$23)/AgeAdj!B$24,IF($C254="SF",('Proj 2018'!F254-AgeAdj!B$27)/AgeAdj!B$28,IF($C254="PF",('Proj 2018'!F254-AgeAdj!B$31)/AgeAdj!B$32,IF($C254="C",('Proj 2018'!F254-AgeAdj!B$35)/AgeAdj!B$36,"BAD")))))</f>
        <v>-0.80442724162431456</v>
      </c>
      <c r="G254" s="10">
        <f>IF($C254="PG",('Proj 2018'!G254-AgeAdj!C$19)/AgeAdj!C$20,IF($C254="SG",('Proj 2018'!G254-AgeAdj!C$23)/AgeAdj!C$24,IF($C254="SF",('Proj 2018'!G254-AgeAdj!C$27)/AgeAdj!C$28,IF($C254="PF",('Proj 2018'!G254-AgeAdj!C$31)/AgeAdj!C$32,IF($C254="C",('Proj 2018'!G254-AgeAdj!C$35)/AgeAdj!C$36,"BAD")))))</f>
        <v>-0.67669990963978832</v>
      </c>
      <c r="H254" s="10">
        <f>IF($C254="PG",('Proj 2018'!H254-AgeAdj!D$19)/AgeAdj!D$20,IF($C254="SG",('Proj 2018'!H254-AgeAdj!D$23)/AgeAdj!D$24,IF($C254="SF",('Proj 2018'!H254-AgeAdj!D$27)/AgeAdj!D$28,IF($C254="PF",('Proj 2018'!H254-AgeAdj!D$31)/AgeAdj!D$32,IF($C254="C",('Proj 2018'!H254-AgeAdj!D$35)/AgeAdj!D$36,"BAD")))))</f>
        <v>-1.6313856031363156</v>
      </c>
      <c r="I254" s="10">
        <f>IF($C254="PG",('Proj 2018'!I254-AgeAdj!E$19)/AgeAdj!E$20,IF($C254="SG",('Proj 2018'!I254-AgeAdj!E$23)/AgeAdj!E$24,IF($C254="SF",('Proj 2018'!I254-AgeAdj!E$27)/AgeAdj!E$28,IF($C254="PF",('Proj 2018'!I254-AgeAdj!E$31)/AgeAdj!E$32,IF($C254="C",('Proj 2018'!I254-AgeAdj!E$35)/AgeAdj!E$36,"BAD")))))</f>
        <v>-0.41672589372120028</v>
      </c>
      <c r="J254" s="10">
        <f>IF($C254="PG",('Proj 2018'!J254-AgeAdj!F$19)/AgeAdj!F$20,IF($C254="SG",('Proj 2018'!J254-AgeAdj!F$23)/AgeAdj!F$24,IF($C254="SF",('Proj 2018'!J254-AgeAdj!F$27)/AgeAdj!F$28,IF($C254="PF",('Proj 2018'!J254-AgeAdj!F$31)/AgeAdj!F$32,IF($C254="C",('Proj 2018'!J254-AgeAdj!F$35)/AgeAdj!F$36,"BAD")))))</f>
        <v>-0.75274375888296352</v>
      </c>
      <c r="K254" s="10">
        <f>IF($C254="PG",('Proj 2018'!K254-AgeAdj!G$19)/AgeAdj!G$20,IF($C254="SG",('Proj 2018'!K254-AgeAdj!G$23)/AgeAdj!G$24,IF($C254="SF",('Proj 2018'!K254-AgeAdj!G$27)/AgeAdj!G$28,IF($C254="PF",('Proj 2018'!K254-AgeAdj!G$31)/AgeAdj!G$32,IF($C254="C",('Proj 2018'!K254-AgeAdj!G$35)/AgeAdj!G$36,"BAD")))))</f>
        <v>-0.76240605039909493</v>
      </c>
      <c r="L254" s="17">
        <f>IF($C254="PG",('Proj 2018'!L254-AgeAdj!H$19)/AgeAdj!H$20,IF($C254="SG",('Proj 2018'!L254-AgeAdj!H$23)/AgeAdj!H$24,IF($C254="SF",('Proj 2018'!L254-AgeAdj!H$27)/AgeAdj!H$28,IF($C254="PF",('Proj 2018'!L254-AgeAdj!H$31)/AgeAdj!H$32,IF($C254="C",('Proj 2018'!L254-AgeAdj!H$35)/AgeAdj!H$36,"BAD")))))</f>
        <v>-0.46889529090200693</v>
      </c>
      <c r="M254" s="10">
        <f>IF($C254="PG",('Proj 2018'!M254-AgeAdj!I$19)/AgeAdj!I$20,IF($C254="SG",('Proj 2018'!M254-AgeAdj!I$23)/AgeAdj!I$24,IF($C254="SF",('Proj 2018'!M254-AgeAdj!I$27)/AgeAdj!I$28,IF($C254="PF",('Proj 2018'!M254-AgeAdj!I$31)/AgeAdj!I$32,IF($C254="C",('Proj 2018'!M254-AgeAdj!I$35)/AgeAdj!I$36,"BAD")))))</f>
        <v>0.15022939101410296</v>
      </c>
      <c r="N254" s="10">
        <f>IF($C254="PG",('Proj 2018'!N254-AgeAdj!J$19)/AgeAdj!J$20,IF($C254="SG",('Proj 2018'!N254-AgeAdj!J$23)/AgeAdj!J$24,IF($C254="SF",('Proj 2018'!N254-AgeAdj!J$27)/AgeAdj!J$28,IF($C254="PF",('Proj 2018'!N254-AgeAdj!J$31)/AgeAdj!J$32,IF($C254="C",('Proj 2018'!N254-AgeAdj!J$35)/AgeAdj!J$36,"BAD")))))</f>
        <v>-0.95385469672851431</v>
      </c>
      <c r="O254" s="10">
        <f>IF($C254="PG",('Proj 2018'!O254-AgeAdj!K$19)/AgeAdj!K$20,IF($C254="SG",('Proj 2018'!O254-AgeAdj!K$23)/AgeAdj!K$24,IF($C254="SF",('Proj 2018'!O254-AgeAdj!K$27)/AgeAdj!K$28,IF($C254="PF",('Proj 2018'!O254-AgeAdj!K$31)/AgeAdj!K$32,IF($C254="C",('Proj 2018'!O254-AgeAdj!K$35)/AgeAdj!K$36,"BAD")))))</f>
        <v>-0.60380301330439468</v>
      </c>
      <c r="P254" s="10">
        <f>IF($C254="PG",('Proj 2018'!P254-AgeAdj!L$19)/AgeAdj!L$20,IF($C254="SG",('Proj 2018'!P254-AgeAdj!L$23)/AgeAdj!L$24,IF($C254="SF",('Proj 2018'!P254-AgeAdj!L$27)/AgeAdj!L$28,IF($C254="PF",('Proj 2018'!P254-AgeAdj!L$31)/AgeAdj!L$32,IF($C254="C",('Proj 2018'!P254-AgeAdj!L$35)/AgeAdj!L$36,"BAD")))))</f>
        <v>-0.33940699309489847</v>
      </c>
      <c r="Q254" s="10">
        <f>-IF($C254="PG",('Proj 2018'!Q254-AgeAdj!M$19)/AgeAdj!M$20,IF($C254="SG",('Proj 2018'!Q254-AgeAdj!M$23)/AgeAdj!M$24,IF($C254="SF",('Proj 2018'!Q254-AgeAdj!M$27)/AgeAdj!M$28,IF($C254="PF",('Proj 2018'!Q254-AgeAdj!M$31)/AgeAdj!M$32,IF($C254="C",('Proj 2018'!Q254-AgeAdj!M$35)/AgeAdj!M$36,"BAD")))))</f>
        <v>1.0209573385235866</v>
      </c>
      <c r="R254" s="10">
        <f>IF($C254="PG",('Proj 2018'!R254-AgeAdj!N$19)/AgeAdj!N$20,IF($C254="SG",('Proj 2018'!R254-AgeAdj!N$23)/AgeAdj!N$24,IF($C254="SF",('Proj 2018'!R254-AgeAdj!N$27)/AgeAdj!N$28,IF($C254="PF",('Proj 2018'!R254-AgeAdj!N$31)/AgeAdj!N$32,IF($C254="C",('Proj 2018'!R254-AgeAdj!N$35)/AgeAdj!N$36,"BAD")))))</f>
        <v>-0.78231345282574771</v>
      </c>
      <c r="S254" s="10">
        <f t="shared" si="9"/>
        <v>-3.6946107471756693</v>
      </c>
      <c r="U254" s="10">
        <f>3*'Proj 2018'!$K254/(819)</f>
        <v>0.25634920634920633</v>
      </c>
      <c r="V254" s="10">
        <f t="shared" si="10"/>
        <v>-0.12020093568360971</v>
      </c>
      <c r="W254" s="10">
        <f>(2*'Proj 36 2018'!G254)/24.9</f>
        <v>0.93975903614457834</v>
      </c>
      <c r="X254" s="10">
        <f t="shared" si="11"/>
        <v>-1.5331093619835257</v>
      </c>
    </row>
    <row r="255" spans="1:24" x14ac:dyDescent="0.25">
      <c r="A255" s="13" t="s">
        <v>996</v>
      </c>
      <c r="B255" s="13" t="s">
        <v>406</v>
      </c>
      <c r="C255" s="13" t="s">
        <v>73</v>
      </c>
      <c r="D255" s="3">
        <f>VLOOKUP(B255, Table1[[Player]:['#NAME?]], 3, FALSE)+1</f>
        <v>27</v>
      </c>
      <c r="F255" s="10">
        <f>IF($C255="PG",('Proj 2018'!F255-AgeAdj!B$19)/AgeAdj!B$20,IF($C255="SG",('Proj 2018'!F255-AgeAdj!B$23)/AgeAdj!B$24,IF($C255="SF",('Proj 2018'!F255-AgeAdj!B$27)/AgeAdj!B$28,IF($C255="PF",('Proj 2018'!F255-AgeAdj!B$31)/AgeAdj!B$32,IF($C255="C",('Proj 2018'!F255-AgeAdj!B$35)/AgeAdj!B$36,"BAD")))))</f>
        <v>-0.3717627865308813</v>
      </c>
      <c r="G255" s="10">
        <f>IF($C255="PG",('Proj 2018'!G255-AgeAdj!C$19)/AgeAdj!C$20,IF($C255="SG",('Proj 2018'!G255-AgeAdj!C$23)/AgeAdj!C$24,IF($C255="SF",('Proj 2018'!G255-AgeAdj!C$27)/AgeAdj!C$28,IF($C255="PF",('Proj 2018'!G255-AgeAdj!C$31)/AgeAdj!C$32,IF($C255="C",('Proj 2018'!G255-AgeAdj!C$35)/AgeAdj!C$36,"BAD")))))</f>
        <v>-0.26265755256889461</v>
      </c>
      <c r="H255" s="10">
        <f>IF($C255="PG",('Proj 2018'!H255-AgeAdj!D$19)/AgeAdj!D$20,IF($C255="SG",('Proj 2018'!H255-AgeAdj!D$23)/AgeAdj!D$24,IF($C255="SF",('Proj 2018'!H255-AgeAdj!D$27)/AgeAdj!D$28,IF($C255="PF",('Proj 2018'!H255-AgeAdj!D$31)/AgeAdj!D$32,IF($C255="C",('Proj 2018'!H255-AgeAdj!D$35)/AgeAdj!D$36,"BAD")))))</f>
        <v>-0.7293306479653221</v>
      </c>
      <c r="I255" s="10">
        <f>IF($C255="PG",('Proj 2018'!I255-AgeAdj!E$19)/AgeAdj!E$20,IF($C255="SG",('Proj 2018'!I255-AgeAdj!E$23)/AgeAdj!E$24,IF($C255="SF",('Proj 2018'!I255-AgeAdj!E$27)/AgeAdj!E$28,IF($C255="PF",('Proj 2018'!I255-AgeAdj!E$31)/AgeAdj!E$32,IF($C255="C",('Proj 2018'!I255-AgeAdj!E$35)/AgeAdj!E$36,"BAD")))))</f>
        <v>-0.44714933098684762</v>
      </c>
      <c r="J255" s="10">
        <f>IF($C255="PG",('Proj 2018'!J255-AgeAdj!F$19)/AgeAdj!F$20,IF($C255="SG",('Proj 2018'!J255-AgeAdj!F$23)/AgeAdj!F$24,IF($C255="SF",('Proj 2018'!J255-AgeAdj!F$27)/AgeAdj!F$28,IF($C255="PF",('Proj 2018'!J255-AgeAdj!F$31)/AgeAdj!F$32,IF($C255="C",('Proj 2018'!J255-AgeAdj!F$35)/AgeAdj!F$36,"BAD")))))</f>
        <v>0.40496504790116317</v>
      </c>
      <c r="K255" s="10">
        <f>IF($C255="PG",('Proj 2018'!K255-AgeAdj!G$19)/AgeAdj!G$20,IF($C255="SG",('Proj 2018'!K255-AgeAdj!G$23)/AgeAdj!G$24,IF($C255="SF",('Proj 2018'!K255-AgeAdj!G$27)/AgeAdj!G$28,IF($C255="PF",('Proj 2018'!K255-AgeAdj!G$31)/AgeAdj!G$32,IF($C255="C",('Proj 2018'!K255-AgeAdj!G$35)/AgeAdj!G$36,"BAD")))))</f>
        <v>0.32674311809315643</v>
      </c>
      <c r="L255" s="17">
        <f>IF($C255="PG",('Proj 2018'!L255-AgeAdj!H$19)/AgeAdj!H$20,IF($C255="SG",('Proj 2018'!L255-AgeAdj!H$23)/AgeAdj!H$24,IF($C255="SF",('Proj 2018'!L255-AgeAdj!H$27)/AgeAdj!H$28,IF($C255="PF",('Proj 2018'!L255-AgeAdj!H$31)/AgeAdj!H$32,IF($C255="C",('Proj 2018'!L255-AgeAdj!H$35)/AgeAdj!H$36,"BAD")))))</f>
        <v>1.243259826691322</v>
      </c>
      <c r="M255" s="10">
        <f>IF($C255="PG",('Proj 2018'!M255-AgeAdj!I$19)/AgeAdj!I$20,IF($C255="SG",('Proj 2018'!M255-AgeAdj!I$23)/AgeAdj!I$24,IF($C255="SF",('Proj 2018'!M255-AgeAdj!I$27)/AgeAdj!I$28,IF($C255="PF",('Proj 2018'!M255-AgeAdj!I$31)/AgeAdj!I$32,IF($C255="C",('Proj 2018'!M255-AgeAdj!I$35)/AgeAdj!I$36,"BAD")))))</f>
        <v>0.43499970888389511</v>
      </c>
      <c r="N255" s="10">
        <f>IF($C255="PG",('Proj 2018'!N255-AgeAdj!J$19)/AgeAdj!J$20,IF($C255="SG",('Proj 2018'!N255-AgeAdj!J$23)/AgeAdj!J$24,IF($C255="SF",('Proj 2018'!N255-AgeAdj!J$27)/AgeAdj!J$28,IF($C255="PF",('Proj 2018'!N255-AgeAdj!J$31)/AgeAdj!J$32,IF($C255="C",('Proj 2018'!N255-AgeAdj!J$35)/AgeAdj!J$36,"BAD")))))</f>
        <v>1.532491744106014</v>
      </c>
      <c r="O255" s="10">
        <f>IF($C255="PG",('Proj 2018'!O255-AgeAdj!K$19)/AgeAdj!K$20,IF($C255="SG",('Proj 2018'!O255-AgeAdj!K$23)/AgeAdj!K$24,IF($C255="SF",('Proj 2018'!O255-AgeAdj!K$27)/AgeAdj!K$28,IF($C255="PF",('Proj 2018'!O255-AgeAdj!K$31)/AgeAdj!K$32,IF($C255="C",('Proj 2018'!O255-AgeAdj!K$35)/AgeAdj!K$36,"BAD")))))</f>
        <v>1.4478851222400297</v>
      </c>
      <c r="P255" s="10">
        <f>IF($C255="PG",('Proj 2018'!P255-AgeAdj!L$19)/AgeAdj!L$20,IF($C255="SG",('Proj 2018'!P255-AgeAdj!L$23)/AgeAdj!L$24,IF($C255="SF",('Proj 2018'!P255-AgeAdj!L$27)/AgeAdj!L$28,IF($C255="PF",('Proj 2018'!P255-AgeAdj!L$31)/AgeAdj!L$32,IF($C255="C",('Proj 2018'!P255-AgeAdj!L$35)/AgeAdj!L$36,"BAD")))))</f>
        <v>-0.70021569089464653</v>
      </c>
      <c r="Q255" s="10">
        <f>-IF($C255="PG",('Proj 2018'!Q255-AgeAdj!M$19)/AgeAdj!M$20,IF($C255="SG",('Proj 2018'!Q255-AgeAdj!M$23)/AgeAdj!M$24,IF($C255="SF",('Proj 2018'!Q255-AgeAdj!M$27)/AgeAdj!M$28,IF($C255="PF",('Proj 2018'!Q255-AgeAdj!M$31)/AgeAdj!M$32,IF($C255="C",('Proj 2018'!Q255-AgeAdj!M$35)/AgeAdj!M$36,"BAD")))))</f>
        <v>-0.47826481085753397</v>
      </c>
      <c r="R255" s="10">
        <f>IF($C255="PG",('Proj 2018'!R255-AgeAdj!N$19)/AgeAdj!N$20,IF($C255="SG",('Proj 2018'!R255-AgeAdj!N$23)/AgeAdj!N$24,IF($C255="SF",('Proj 2018'!R255-AgeAdj!N$27)/AgeAdj!N$28,IF($C255="PF",('Proj 2018'!R255-AgeAdj!N$31)/AgeAdj!N$32,IF($C255="C",('Proj 2018'!R255-AgeAdj!N$35)/AgeAdj!N$36,"BAD")))))</f>
        <v>-0.19063329531674367</v>
      </c>
      <c r="S255" s="10">
        <f t="shared" si="9"/>
        <v>1.888120819299298</v>
      </c>
      <c r="U255" s="10">
        <f>3*'Proj 2018'!$K255/(819)</f>
        <v>0.97094017094017104</v>
      </c>
      <c r="V255" s="10">
        <f t="shared" si="10"/>
        <v>1.2071309086507196</v>
      </c>
      <c r="W255" s="10">
        <f>(2*'Proj 36 2018'!G255)/24.9</f>
        <v>0.76305220883534142</v>
      </c>
      <c r="X255" s="10">
        <f t="shared" si="11"/>
        <v>-0.55651736190124979</v>
      </c>
    </row>
    <row r="256" spans="1:24" x14ac:dyDescent="0.25">
      <c r="A256" s="13" t="s">
        <v>604</v>
      </c>
      <c r="B256" s="13" t="s">
        <v>409</v>
      </c>
      <c r="C256" s="13" t="s">
        <v>73</v>
      </c>
      <c r="D256" s="3">
        <f>VLOOKUP(B256, Table1[[Player]:['#NAME?]], 3, FALSE)+1</f>
        <v>21</v>
      </c>
      <c r="F256" s="10">
        <f>IF($C256="PG",('Proj 2018'!F256-AgeAdj!B$19)/AgeAdj!B$20,IF($C256="SG",('Proj 2018'!F256-AgeAdj!B$23)/AgeAdj!B$24,IF($C256="SF",('Proj 2018'!F256-AgeAdj!B$27)/AgeAdj!B$28,IF($C256="PF",('Proj 2018'!F256-AgeAdj!B$31)/AgeAdj!B$32,IF($C256="C",('Proj 2018'!F256-AgeAdj!B$35)/AgeAdj!B$36,"BAD")))))</f>
        <v>0.7404319059331852</v>
      </c>
      <c r="G256" s="10">
        <f>IF($C256="PG",('Proj 2018'!G256-AgeAdj!C$19)/AgeAdj!C$20,IF($C256="SG",('Proj 2018'!G256-AgeAdj!C$23)/AgeAdj!C$24,IF($C256="SF",('Proj 2018'!G256-AgeAdj!C$27)/AgeAdj!C$28,IF($C256="PF",('Proj 2018'!G256-AgeAdj!C$31)/AgeAdj!C$32,IF($C256="C",('Proj 2018'!G256-AgeAdj!C$35)/AgeAdj!C$36,"BAD")))))</f>
        <v>0.97528120918974326</v>
      </c>
      <c r="H256" s="10">
        <f>IF($C256="PG",('Proj 2018'!H256-AgeAdj!D$19)/AgeAdj!D$20,IF($C256="SG",('Proj 2018'!H256-AgeAdj!D$23)/AgeAdj!D$24,IF($C256="SF",('Proj 2018'!H256-AgeAdj!D$27)/AgeAdj!D$28,IF($C256="PF",('Proj 2018'!H256-AgeAdj!D$31)/AgeAdj!D$32,IF($C256="C",('Proj 2018'!H256-AgeAdj!D$35)/AgeAdj!D$36,"BAD")))))</f>
        <v>-0.6520116518078084</v>
      </c>
      <c r="I256" s="10">
        <f>IF($C256="PG",('Proj 2018'!I256-AgeAdj!E$19)/AgeAdj!E$20,IF($C256="SG",('Proj 2018'!I256-AgeAdj!E$23)/AgeAdj!E$24,IF($C256="SF",('Proj 2018'!I256-AgeAdj!E$27)/AgeAdj!E$28,IF($C256="PF",('Proj 2018'!I256-AgeAdj!E$31)/AgeAdj!E$32,IF($C256="C",('Proj 2018'!I256-AgeAdj!E$35)/AgeAdj!E$36,"BAD")))))</f>
        <v>1.2135425141309493</v>
      </c>
      <c r="J256" s="10">
        <f>IF($C256="PG",('Proj 2018'!J256-AgeAdj!F$19)/AgeAdj!F$20,IF($C256="SG",('Proj 2018'!J256-AgeAdj!F$23)/AgeAdj!F$24,IF($C256="SF",('Proj 2018'!J256-AgeAdj!F$27)/AgeAdj!F$28,IF($C256="PF",('Proj 2018'!J256-AgeAdj!F$31)/AgeAdj!F$32,IF($C256="C",('Proj 2018'!J256-AgeAdj!F$35)/AgeAdj!F$36,"BAD")))))</f>
        <v>9.6947468086406904E-2</v>
      </c>
      <c r="K256" s="10">
        <f>IF($C256="PG",('Proj 2018'!K256-AgeAdj!G$19)/AgeAdj!G$20,IF($C256="SG",('Proj 2018'!K256-AgeAdj!G$23)/AgeAdj!G$24,IF($C256="SF",('Proj 2018'!K256-AgeAdj!G$27)/AgeAdj!G$28,IF($C256="PF",('Proj 2018'!K256-AgeAdj!G$31)/AgeAdj!G$32,IF($C256="C",('Proj 2018'!K256-AgeAdj!G$35)/AgeAdj!G$36,"BAD")))))</f>
        <v>0.1723733213799018</v>
      </c>
      <c r="L256" s="17">
        <f>IF($C256="PG",('Proj 2018'!L256-AgeAdj!H$19)/AgeAdj!H$20,IF($C256="SG",('Proj 2018'!L256-AgeAdj!H$23)/AgeAdj!H$24,IF($C256="SF",('Proj 2018'!L256-AgeAdj!H$27)/AgeAdj!H$28,IF($C256="PF",('Proj 2018'!L256-AgeAdj!H$31)/AgeAdj!H$32,IF($C256="C",('Proj 2018'!L256-AgeAdj!H$35)/AgeAdj!H$36,"BAD")))))</f>
        <v>-0.33830718871268511</v>
      </c>
      <c r="M256" s="10">
        <f>IF($C256="PG",('Proj 2018'!M256-AgeAdj!I$19)/AgeAdj!I$20,IF($C256="SG",('Proj 2018'!M256-AgeAdj!I$23)/AgeAdj!I$24,IF($C256="SF",('Proj 2018'!M256-AgeAdj!I$27)/AgeAdj!I$28,IF($C256="PF",('Proj 2018'!M256-AgeAdj!I$31)/AgeAdj!I$32,IF($C256="C",('Proj 2018'!M256-AgeAdj!I$35)/AgeAdj!I$36,"BAD")))))</f>
        <v>0.46955740749605113</v>
      </c>
      <c r="N256" s="10">
        <f>IF($C256="PG",('Proj 2018'!N256-AgeAdj!J$19)/AgeAdj!J$20,IF($C256="SG",('Proj 2018'!N256-AgeAdj!J$23)/AgeAdj!J$24,IF($C256="SF",('Proj 2018'!N256-AgeAdj!J$27)/AgeAdj!J$28,IF($C256="PF",('Proj 2018'!N256-AgeAdj!J$31)/AgeAdj!J$32,IF($C256="C",('Proj 2018'!N256-AgeAdj!J$35)/AgeAdj!J$36,"BAD")))))</f>
        <v>0.3120095841412503</v>
      </c>
      <c r="O256" s="10">
        <f>IF($C256="PG",('Proj 2018'!O256-AgeAdj!K$19)/AgeAdj!K$20,IF($C256="SG",('Proj 2018'!O256-AgeAdj!K$23)/AgeAdj!K$24,IF($C256="SF",('Proj 2018'!O256-AgeAdj!K$27)/AgeAdj!K$28,IF($C256="PF",('Proj 2018'!O256-AgeAdj!K$31)/AgeAdj!K$32,IF($C256="C",('Proj 2018'!O256-AgeAdj!K$35)/AgeAdj!K$36,"BAD")))))</f>
        <v>1.1394593469854146</v>
      </c>
      <c r="P256" s="10">
        <f>IF($C256="PG",('Proj 2018'!P256-AgeAdj!L$19)/AgeAdj!L$20,IF($C256="SG",('Proj 2018'!P256-AgeAdj!L$23)/AgeAdj!L$24,IF($C256="SF",('Proj 2018'!P256-AgeAdj!L$27)/AgeAdj!L$28,IF($C256="PF",('Proj 2018'!P256-AgeAdj!L$31)/AgeAdj!L$32,IF($C256="C",('Proj 2018'!P256-AgeAdj!L$35)/AgeAdj!L$36,"BAD")))))</f>
        <v>0.28492318035460701</v>
      </c>
      <c r="Q256" s="10">
        <f>-IF($C256="PG",('Proj 2018'!Q256-AgeAdj!M$19)/AgeAdj!M$20,IF($C256="SG",('Proj 2018'!Q256-AgeAdj!M$23)/AgeAdj!M$24,IF($C256="SF",('Proj 2018'!Q256-AgeAdj!M$27)/AgeAdj!M$28,IF($C256="PF",('Proj 2018'!Q256-AgeAdj!M$31)/AgeAdj!M$32,IF($C256="C",('Proj 2018'!Q256-AgeAdj!M$35)/AgeAdj!M$36,"BAD")))))</f>
        <v>-1.0353736668330877</v>
      </c>
      <c r="R256" s="10">
        <f>IF($C256="PG",('Proj 2018'!R256-AgeAdj!N$19)/AgeAdj!N$20,IF($C256="SG",('Proj 2018'!R256-AgeAdj!N$23)/AgeAdj!N$24,IF($C256="SF",('Proj 2018'!R256-AgeAdj!N$27)/AgeAdj!N$28,IF($C256="PF",('Proj 2018'!R256-AgeAdj!N$31)/AgeAdj!N$32,IF($C256="C",('Proj 2018'!R256-AgeAdj!N$35)/AgeAdj!N$36,"BAD")))))</f>
        <v>0.66058870477175813</v>
      </c>
      <c r="S256" s="10">
        <f t="shared" si="9"/>
        <v>3.1233749160715183</v>
      </c>
      <c r="U256" s="10">
        <f>3*'Proj 2018'!$K256/(819)</f>
        <v>0.86965811965811968</v>
      </c>
      <c r="V256" s="10">
        <f t="shared" si="10"/>
        <v>-0.29421159360269838</v>
      </c>
      <c r="W256" s="10">
        <f>(2*'Proj 36 2018'!G256)/24.9</f>
        <v>1.3815261044176708</v>
      </c>
      <c r="X256" s="10">
        <f t="shared" si="11"/>
        <v>-0.90077111735697235</v>
      </c>
    </row>
    <row r="257" spans="1:24" x14ac:dyDescent="0.25">
      <c r="A257" s="14" t="s">
        <v>755</v>
      </c>
      <c r="B257" s="14" t="s">
        <v>410</v>
      </c>
      <c r="C257" s="14" t="s">
        <v>27</v>
      </c>
      <c r="D257" s="3">
        <f>VLOOKUP(B257, Table1[[Player]:['#NAME?]], 3, FALSE)+1</f>
        <v>21</v>
      </c>
      <c r="F257" s="10">
        <f>IF($C257="PG",('Proj 2018'!F257-AgeAdj!B$19)/AgeAdj!B$20,IF($C257="SG",('Proj 2018'!F257-AgeAdj!B$23)/AgeAdj!B$24,IF($C257="SF",('Proj 2018'!F257-AgeAdj!B$27)/AgeAdj!B$28,IF($C257="PF",('Proj 2018'!F257-AgeAdj!B$31)/AgeAdj!B$32,IF($C257="C",('Proj 2018'!F257-AgeAdj!B$35)/AgeAdj!B$36,"BAD")))))</f>
        <v>-0.51297855487406807</v>
      </c>
      <c r="G257" s="10">
        <f>IF($C257="PG",('Proj 2018'!G257-AgeAdj!C$19)/AgeAdj!C$20,IF($C257="SG",('Proj 2018'!G257-AgeAdj!C$23)/AgeAdj!C$24,IF($C257="SF",('Proj 2018'!G257-AgeAdj!C$27)/AgeAdj!C$28,IF($C257="PF",('Proj 2018'!G257-AgeAdj!C$31)/AgeAdj!C$32,IF($C257="C",('Proj 2018'!G257-AgeAdj!C$35)/AgeAdj!C$36,"BAD")))))</f>
        <v>-0.30915868525923657</v>
      </c>
      <c r="H257" s="10">
        <f>IF($C257="PG",('Proj 2018'!H257-AgeAdj!D$19)/AgeAdj!D$20,IF($C257="SG",('Proj 2018'!H257-AgeAdj!D$23)/AgeAdj!D$24,IF($C257="SF",('Proj 2018'!H257-AgeAdj!D$27)/AgeAdj!D$28,IF($C257="PF",('Proj 2018'!H257-AgeAdj!D$31)/AgeAdj!D$32,IF($C257="C",('Proj 2018'!H257-AgeAdj!D$35)/AgeAdj!D$36,"BAD")))))</f>
        <v>-1.1334110980430805</v>
      </c>
      <c r="I257" s="10">
        <f>IF($C257="PG",('Proj 2018'!I257-AgeAdj!E$19)/AgeAdj!E$20,IF($C257="SG",('Proj 2018'!I257-AgeAdj!E$23)/AgeAdj!E$24,IF($C257="SF",('Proj 2018'!I257-AgeAdj!E$27)/AgeAdj!E$28,IF($C257="PF",('Proj 2018'!I257-AgeAdj!E$31)/AgeAdj!E$32,IF($C257="C",('Proj 2018'!I257-AgeAdj!E$35)/AgeAdj!E$36,"BAD")))))</f>
        <v>-0.18533494767865244</v>
      </c>
      <c r="J257" s="10">
        <f>IF($C257="PG",('Proj 2018'!J257-AgeAdj!F$19)/AgeAdj!F$20,IF($C257="SG",('Proj 2018'!J257-AgeAdj!F$23)/AgeAdj!F$24,IF($C257="SF",('Proj 2018'!J257-AgeAdj!F$27)/AgeAdj!F$28,IF($C257="PF",('Proj 2018'!J257-AgeAdj!F$31)/AgeAdj!F$32,IF($C257="C",('Proj 2018'!J257-AgeAdj!F$35)/AgeAdj!F$36,"BAD")))))</f>
        <v>-0.75156136966033871</v>
      </c>
      <c r="K257" s="10">
        <f>IF($C257="PG",('Proj 2018'!K257-AgeAdj!G$19)/AgeAdj!G$20,IF($C257="SG",('Proj 2018'!K257-AgeAdj!G$23)/AgeAdj!G$24,IF($C257="SF",('Proj 2018'!K257-AgeAdj!G$27)/AgeAdj!G$28,IF($C257="PF",('Proj 2018'!K257-AgeAdj!G$31)/AgeAdj!G$32,IF($C257="C",('Proj 2018'!K257-AgeAdj!G$35)/AgeAdj!G$36,"BAD")))))</f>
        <v>-0.71778869047441118</v>
      </c>
      <c r="L257" s="17">
        <f>IF($C257="PG",('Proj 2018'!L257-AgeAdj!H$19)/AgeAdj!H$20,IF($C257="SG",('Proj 2018'!L257-AgeAdj!H$23)/AgeAdj!H$24,IF($C257="SF",('Proj 2018'!L257-AgeAdj!H$27)/AgeAdj!H$28,IF($C257="PF",('Proj 2018'!L257-AgeAdj!H$31)/AgeAdj!H$32,IF($C257="C",('Proj 2018'!L257-AgeAdj!H$35)/AgeAdj!H$36,"BAD")))))</f>
        <v>-0.89164292871485329</v>
      </c>
      <c r="M257" s="10">
        <f>IF($C257="PG",('Proj 2018'!M257-AgeAdj!I$19)/AgeAdj!I$20,IF($C257="SG",('Proj 2018'!M257-AgeAdj!I$23)/AgeAdj!I$24,IF($C257="SF",('Proj 2018'!M257-AgeAdj!I$27)/AgeAdj!I$28,IF($C257="PF",('Proj 2018'!M257-AgeAdj!I$31)/AgeAdj!I$32,IF($C257="C",('Proj 2018'!M257-AgeAdj!I$35)/AgeAdj!I$36,"BAD")))))</f>
        <v>-0.45656773864264133</v>
      </c>
      <c r="N257" s="10">
        <f>IF($C257="PG",('Proj 2018'!N257-AgeAdj!J$19)/AgeAdj!J$20,IF($C257="SG",('Proj 2018'!N257-AgeAdj!J$23)/AgeAdj!J$24,IF($C257="SF",('Proj 2018'!N257-AgeAdj!J$27)/AgeAdj!J$28,IF($C257="PF",('Proj 2018'!N257-AgeAdj!J$31)/AgeAdj!J$32,IF($C257="C",('Proj 2018'!N257-AgeAdj!J$35)/AgeAdj!J$36,"BAD")))))</f>
        <v>-0.25700718448172338</v>
      </c>
      <c r="O257" s="10">
        <f>IF($C257="PG",('Proj 2018'!O257-AgeAdj!K$19)/AgeAdj!K$20,IF($C257="SG",('Proj 2018'!O257-AgeAdj!K$23)/AgeAdj!K$24,IF($C257="SF",('Proj 2018'!O257-AgeAdj!K$27)/AgeAdj!K$28,IF($C257="PF",('Proj 2018'!O257-AgeAdj!K$31)/AgeAdj!K$32,IF($C257="C",('Proj 2018'!O257-AgeAdj!K$35)/AgeAdj!K$36,"BAD")))))</f>
        <v>-0.20284739618390901</v>
      </c>
      <c r="P257" s="10">
        <f>IF($C257="PG",('Proj 2018'!P257-AgeAdj!L$19)/AgeAdj!L$20,IF($C257="SG",('Proj 2018'!P257-AgeAdj!L$23)/AgeAdj!L$24,IF($C257="SF",('Proj 2018'!P257-AgeAdj!L$27)/AgeAdj!L$28,IF($C257="PF",('Proj 2018'!P257-AgeAdj!L$31)/AgeAdj!L$32,IF($C257="C",('Proj 2018'!P257-AgeAdj!L$35)/AgeAdj!L$36,"BAD")))))</f>
        <v>-0.24145857324189682</v>
      </c>
      <c r="Q257" s="10">
        <f>-IF($C257="PG",('Proj 2018'!Q257-AgeAdj!M$19)/AgeAdj!M$20,IF($C257="SG",('Proj 2018'!Q257-AgeAdj!M$23)/AgeAdj!M$24,IF($C257="SF",('Proj 2018'!Q257-AgeAdj!M$27)/AgeAdj!M$28,IF($C257="PF",('Proj 2018'!Q257-AgeAdj!M$31)/AgeAdj!M$32,IF($C257="C",('Proj 2018'!Q257-AgeAdj!M$35)/AgeAdj!M$36,"BAD")))))</f>
        <v>8.9464647344762224E-3</v>
      </c>
      <c r="R257" s="10">
        <f>IF($C257="PG",('Proj 2018'!R257-AgeAdj!N$19)/AgeAdj!N$20,IF($C257="SG",('Proj 2018'!R257-AgeAdj!N$23)/AgeAdj!N$24,IF($C257="SF",('Proj 2018'!R257-AgeAdj!N$27)/AgeAdj!N$28,IF($C257="PF",('Proj 2018'!R257-AgeAdj!N$31)/AgeAdj!N$32,IF($C257="C",('Proj 2018'!R257-AgeAdj!N$35)/AgeAdj!N$36,"BAD")))))</f>
        <v>-0.55762155897026655</v>
      </c>
      <c r="S257" s="10">
        <f t="shared" si="9"/>
        <v>-3.4178916357104043</v>
      </c>
      <c r="U257" s="10">
        <f>3*'Proj 2018'!$K257/(819)</f>
        <v>0.23809523809523808</v>
      </c>
      <c r="V257" s="10">
        <f t="shared" si="10"/>
        <v>-0.21229593540829839</v>
      </c>
      <c r="W257" s="10">
        <f>(2*'Proj 36 2018'!G257)/24.9</f>
        <v>0.85140562248995988</v>
      </c>
      <c r="X257" s="10">
        <f t="shared" si="11"/>
        <v>-0.96499258146639788</v>
      </c>
    </row>
    <row r="258" spans="1:24" x14ac:dyDescent="0.25">
      <c r="A258" s="13" t="s">
        <v>908</v>
      </c>
      <c r="B258" s="13" t="s">
        <v>411</v>
      </c>
      <c r="C258" s="13" t="s">
        <v>27</v>
      </c>
      <c r="D258" s="3">
        <f>VLOOKUP(B258, Table1[[Player]:['#NAME?]], 3, FALSE)+1</f>
        <v>23</v>
      </c>
      <c r="F258" s="10">
        <f>IF($C258="PG",('Proj 2018'!F258-AgeAdj!B$19)/AgeAdj!B$20,IF($C258="SG",('Proj 2018'!F258-AgeAdj!B$23)/AgeAdj!B$24,IF($C258="SF",('Proj 2018'!F258-AgeAdj!B$27)/AgeAdj!B$28,IF($C258="PF",('Proj 2018'!F258-AgeAdj!B$31)/AgeAdj!B$32,IF($C258="C",('Proj 2018'!F258-AgeAdj!B$35)/AgeAdj!B$36,"BAD")))))</f>
        <v>0.70804875728522432</v>
      </c>
      <c r="G258" s="10">
        <f>IF($C258="PG",('Proj 2018'!G258-AgeAdj!C$19)/AgeAdj!C$20,IF($C258="SG",('Proj 2018'!G258-AgeAdj!C$23)/AgeAdj!C$24,IF($C258="SF",('Proj 2018'!G258-AgeAdj!C$27)/AgeAdj!C$28,IF($C258="PF",('Proj 2018'!G258-AgeAdj!C$31)/AgeAdj!C$32,IF($C258="C",('Proj 2018'!G258-AgeAdj!C$35)/AgeAdj!C$36,"BAD")))))</f>
        <v>1.0524859190102667</v>
      </c>
      <c r="H258" s="10">
        <f>IF($C258="PG",('Proj 2018'!H258-AgeAdj!D$19)/AgeAdj!D$20,IF($C258="SG",('Proj 2018'!H258-AgeAdj!D$23)/AgeAdj!D$24,IF($C258="SF",('Proj 2018'!H258-AgeAdj!D$27)/AgeAdj!D$28,IF($C258="PF",('Proj 2018'!H258-AgeAdj!D$31)/AgeAdj!D$32,IF($C258="C",('Proj 2018'!H258-AgeAdj!D$35)/AgeAdj!D$36,"BAD")))))</f>
        <v>-0.90475536166213022</v>
      </c>
      <c r="I258" s="10">
        <f>IF($C258="PG",('Proj 2018'!I258-AgeAdj!E$19)/AgeAdj!E$20,IF($C258="SG",('Proj 2018'!I258-AgeAdj!E$23)/AgeAdj!E$24,IF($C258="SF",('Proj 2018'!I258-AgeAdj!E$27)/AgeAdj!E$28,IF($C258="PF",('Proj 2018'!I258-AgeAdj!E$31)/AgeAdj!E$32,IF($C258="C",('Proj 2018'!I258-AgeAdj!E$35)/AgeAdj!E$36,"BAD")))))</f>
        <v>0.95381200716306014</v>
      </c>
      <c r="J258" s="10">
        <f>IF($C258="PG",('Proj 2018'!J258-AgeAdj!F$19)/AgeAdj!F$20,IF($C258="SG",('Proj 2018'!J258-AgeAdj!F$23)/AgeAdj!F$24,IF($C258="SF",('Proj 2018'!J258-AgeAdj!F$27)/AgeAdj!F$28,IF($C258="PF",('Proj 2018'!J258-AgeAdj!F$31)/AgeAdj!F$32,IF($C258="C",('Proj 2018'!J258-AgeAdj!F$35)/AgeAdj!F$36,"BAD")))))</f>
        <v>0.72138268005004491</v>
      </c>
      <c r="K258" s="10">
        <f>IF($C258="PG",('Proj 2018'!K258-AgeAdj!G$19)/AgeAdj!G$20,IF($C258="SG",('Proj 2018'!K258-AgeAdj!G$23)/AgeAdj!G$24,IF($C258="SF",('Proj 2018'!K258-AgeAdj!G$27)/AgeAdj!G$28,IF($C258="PF",('Proj 2018'!K258-AgeAdj!G$31)/AgeAdj!G$32,IF($C258="C",('Proj 2018'!K258-AgeAdj!G$35)/AgeAdj!G$36,"BAD")))))</f>
        <v>0.68683620631895237</v>
      </c>
      <c r="L258" s="17">
        <f>IF($C258="PG",('Proj 2018'!L258-AgeAdj!H$19)/AgeAdj!H$20,IF($C258="SG",('Proj 2018'!L258-AgeAdj!H$23)/AgeAdj!H$24,IF($C258="SF",('Proj 2018'!L258-AgeAdj!H$27)/AgeAdj!H$28,IF($C258="PF",('Proj 2018'!L258-AgeAdj!H$31)/AgeAdj!H$32,IF($C258="C",('Proj 2018'!L258-AgeAdj!H$35)/AgeAdj!H$36,"BAD")))))</f>
        <v>0.39393904883488379</v>
      </c>
      <c r="M258" s="10">
        <f>IF($C258="PG",('Proj 2018'!M258-AgeAdj!I$19)/AgeAdj!I$20,IF($C258="SG",('Proj 2018'!M258-AgeAdj!I$23)/AgeAdj!I$24,IF($C258="SF",('Proj 2018'!M258-AgeAdj!I$27)/AgeAdj!I$28,IF($C258="PF",('Proj 2018'!M258-AgeAdj!I$31)/AgeAdj!I$32,IF($C258="C",('Proj 2018'!M258-AgeAdj!I$35)/AgeAdj!I$36,"BAD")))))</f>
        <v>0.76144903187356194</v>
      </c>
      <c r="N258" s="10">
        <f>IF($C258="PG",('Proj 2018'!N258-AgeAdj!J$19)/AgeAdj!J$20,IF($C258="SG",('Proj 2018'!N258-AgeAdj!J$23)/AgeAdj!J$24,IF($C258="SF",('Proj 2018'!N258-AgeAdj!J$27)/AgeAdj!J$28,IF($C258="PF",('Proj 2018'!N258-AgeAdj!J$31)/AgeAdj!J$32,IF($C258="C",('Proj 2018'!N258-AgeAdj!J$35)/AgeAdj!J$36,"BAD")))))</f>
        <v>0.83567634829992643</v>
      </c>
      <c r="O258" s="10">
        <f>IF($C258="PG",('Proj 2018'!O258-AgeAdj!K$19)/AgeAdj!K$20,IF($C258="SG",('Proj 2018'!O258-AgeAdj!K$23)/AgeAdj!K$24,IF($C258="SF",('Proj 2018'!O258-AgeAdj!K$27)/AgeAdj!K$28,IF($C258="PF",('Proj 2018'!O258-AgeAdj!K$31)/AgeAdj!K$32,IF($C258="C",('Proj 2018'!O258-AgeAdj!K$35)/AgeAdj!K$36,"BAD")))))</f>
        <v>0.4305511162011989</v>
      </c>
      <c r="P258" s="10">
        <f>IF($C258="PG",('Proj 2018'!P258-AgeAdj!L$19)/AgeAdj!L$20,IF($C258="SG",('Proj 2018'!P258-AgeAdj!L$23)/AgeAdj!L$24,IF($C258="SF",('Proj 2018'!P258-AgeAdj!L$27)/AgeAdj!L$28,IF($C258="PF",('Proj 2018'!P258-AgeAdj!L$31)/AgeAdj!L$32,IF($C258="C",('Proj 2018'!P258-AgeAdj!L$35)/AgeAdj!L$36,"BAD")))))</f>
        <v>-0.31242467097641297</v>
      </c>
      <c r="Q258" s="10">
        <f>-IF($C258="PG",('Proj 2018'!Q258-AgeAdj!M$19)/AgeAdj!M$20,IF($C258="SG",('Proj 2018'!Q258-AgeAdj!M$23)/AgeAdj!M$24,IF($C258="SF",('Proj 2018'!Q258-AgeAdj!M$27)/AgeAdj!M$28,IF($C258="PF",('Proj 2018'!Q258-AgeAdj!M$31)/AgeAdj!M$32,IF($C258="C",('Proj 2018'!Q258-AgeAdj!M$35)/AgeAdj!M$36,"BAD")))))</f>
        <v>-2.0964966918547208</v>
      </c>
      <c r="R258" s="10">
        <f>IF($C258="PG",('Proj 2018'!R258-AgeAdj!N$19)/AgeAdj!N$20,IF($C258="SG",('Proj 2018'!R258-AgeAdj!N$23)/AgeAdj!N$24,IF($C258="SF",('Proj 2018'!R258-AgeAdj!N$27)/AgeAdj!N$28,IF($C258="PF",('Proj 2018'!R258-AgeAdj!N$31)/AgeAdj!N$32,IF($C258="C",('Proj 2018'!R258-AgeAdj!N$35)/AgeAdj!N$36,"BAD")))))</f>
        <v>0.82333828006557885</v>
      </c>
      <c r="S258" s="10">
        <f t="shared" ref="S258:S311" si="12">SUM(0.5*G258+0.5*H258+I258+0.5*K258+0.5*L258+M258+N258+O258+P258+Q258+R258)</f>
        <v>2.0101583270231789</v>
      </c>
      <c r="U258" s="10">
        <f>3*'Proj 2018'!$K258/(819)</f>
        <v>0.76349206349206344</v>
      </c>
      <c r="V258" s="10">
        <f t="shared" si="10"/>
        <v>0.30076933728504618</v>
      </c>
      <c r="W258" s="10">
        <f>(2*'Proj 36 2018'!G258)/24.9</f>
        <v>1.2610441767068272</v>
      </c>
      <c r="X258" s="10">
        <f t="shared" si="11"/>
        <v>-1.1409364801683086</v>
      </c>
    </row>
    <row r="259" spans="1:24" x14ac:dyDescent="0.25">
      <c r="A259" s="14" t="s">
        <v>1022</v>
      </c>
      <c r="B259" s="14" t="s">
        <v>412</v>
      </c>
      <c r="C259" s="14" t="s">
        <v>31</v>
      </c>
      <c r="D259" s="3">
        <f>VLOOKUP(B259, Table1[[Player]:['#NAME?]], 3, FALSE)+1</f>
        <v>26</v>
      </c>
      <c r="F259" s="10">
        <f>IF($C259="PG",('Proj 2018'!F259-AgeAdj!B$19)/AgeAdj!B$20,IF($C259="SG",('Proj 2018'!F259-AgeAdj!B$23)/AgeAdj!B$24,IF($C259="SF",('Proj 2018'!F259-AgeAdj!B$27)/AgeAdj!B$28,IF($C259="PF",('Proj 2018'!F259-AgeAdj!B$31)/AgeAdj!B$32,IF($C259="C",('Proj 2018'!F259-AgeAdj!B$35)/AgeAdj!B$36,"BAD")))))</f>
        <v>-1.437113882945338</v>
      </c>
      <c r="G259" s="10">
        <f>IF($C259="PG",('Proj 2018'!G259-AgeAdj!C$19)/AgeAdj!C$20,IF($C259="SG",('Proj 2018'!G259-AgeAdj!C$23)/AgeAdj!C$24,IF($C259="SF",('Proj 2018'!G259-AgeAdj!C$27)/AgeAdj!C$28,IF($C259="PF",('Proj 2018'!G259-AgeAdj!C$31)/AgeAdj!C$32,IF($C259="C",('Proj 2018'!G259-AgeAdj!C$35)/AgeAdj!C$36,"BAD")))))</f>
        <v>-1.5246991201273308</v>
      </c>
      <c r="H259" s="10">
        <f>IF($C259="PG",('Proj 2018'!H259-AgeAdj!D$19)/AgeAdj!D$20,IF($C259="SG",('Proj 2018'!H259-AgeAdj!D$23)/AgeAdj!D$24,IF($C259="SF",('Proj 2018'!H259-AgeAdj!D$27)/AgeAdj!D$28,IF($C259="PF",('Proj 2018'!H259-AgeAdj!D$31)/AgeAdj!D$32,IF($C259="C",('Proj 2018'!H259-AgeAdj!D$35)/AgeAdj!D$36,"BAD")))))</f>
        <v>-0.4007000282881466</v>
      </c>
      <c r="I259" s="10">
        <f>IF($C259="PG",('Proj 2018'!I259-AgeAdj!E$19)/AgeAdj!E$20,IF($C259="SG",('Proj 2018'!I259-AgeAdj!E$23)/AgeAdj!E$24,IF($C259="SF",('Proj 2018'!I259-AgeAdj!E$27)/AgeAdj!E$28,IF($C259="PF",('Proj 2018'!I259-AgeAdj!E$31)/AgeAdj!E$32,IF($C259="C",('Proj 2018'!I259-AgeAdj!E$35)/AgeAdj!E$36,"BAD")))))</f>
        <v>-1.6787523838862863</v>
      </c>
      <c r="J259" s="10">
        <f>IF($C259="PG",('Proj 2018'!J259-AgeAdj!F$19)/AgeAdj!F$20,IF($C259="SG",('Proj 2018'!J259-AgeAdj!F$23)/AgeAdj!F$24,IF($C259="SF",('Proj 2018'!J259-AgeAdj!F$27)/AgeAdj!F$28,IF($C259="PF",('Proj 2018'!J259-AgeAdj!F$31)/AgeAdj!F$32,IF($C259="C",('Proj 2018'!J259-AgeAdj!F$35)/AgeAdj!F$36,"BAD")))))</f>
        <v>-0.94186022588108353</v>
      </c>
      <c r="K259" s="10">
        <f>IF($C259="PG",('Proj 2018'!K259-AgeAdj!G$19)/AgeAdj!G$20,IF($C259="SG",('Proj 2018'!K259-AgeAdj!G$23)/AgeAdj!G$24,IF($C259="SF",('Proj 2018'!K259-AgeAdj!G$27)/AgeAdj!G$28,IF($C259="PF",('Proj 2018'!K259-AgeAdj!G$31)/AgeAdj!G$32,IF($C259="C",('Proj 2018'!K259-AgeAdj!G$35)/AgeAdj!G$36,"BAD")))))</f>
        <v>-0.95099058175169604</v>
      </c>
      <c r="L259" s="17">
        <f>IF($C259="PG",('Proj 2018'!L259-AgeAdj!H$19)/AgeAdj!H$20,IF($C259="SG",('Proj 2018'!L259-AgeAdj!H$23)/AgeAdj!H$24,IF($C259="SF",('Proj 2018'!L259-AgeAdj!H$27)/AgeAdj!H$28,IF($C259="PF",('Proj 2018'!L259-AgeAdj!H$31)/AgeAdj!H$32,IF($C259="C",('Proj 2018'!L259-AgeAdj!H$35)/AgeAdj!H$36,"BAD")))))</f>
        <v>-1.5170213356695288</v>
      </c>
      <c r="M259" s="10">
        <f>IF($C259="PG",('Proj 2018'!M259-AgeAdj!I$19)/AgeAdj!I$20,IF($C259="SG",('Proj 2018'!M259-AgeAdj!I$23)/AgeAdj!I$24,IF($C259="SF",('Proj 2018'!M259-AgeAdj!I$27)/AgeAdj!I$28,IF($C259="PF",('Proj 2018'!M259-AgeAdj!I$31)/AgeAdj!I$32,IF($C259="C",('Proj 2018'!M259-AgeAdj!I$35)/AgeAdj!I$36,"BAD")))))</f>
        <v>-1.4024845549256546</v>
      </c>
      <c r="N259" s="10">
        <f>IF($C259="PG",('Proj 2018'!N259-AgeAdj!J$19)/AgeAdj!J$20,IF($C259="SG",('Proj 2018'!N259-AgeAdj!J$23)/AgeAdj!J$24,IF($C259="SF",('Proj 2018'!N259-AgeAdj!J$27)/AgeAdj!J$28,IF($C259="PF",('Proj 2018'!N259-AgeAdj!J$31)/AgeAdj!J$32,IF($C259="C",('Proj 2018'!N259-AgeAdj!J$35)/AgeAdj!J$36,"BAD")))))</f>
        <v>-0.82555133227837263</v>
      </c>
      <c r="O259" s="10">
        <f>IF($C259="PG",('Proj 2018'!O259-AgeAdj!K$19)/AgeAdj!K$20,IF($C259="SG",('Proj 2018'!O259-AgeAdj!K$23)/AgeAdj!K$24,IF($C259="SF",('Proj 2018'!O259-AgeAdj!K$27)/AgeAdj!K$28,IF($C259="PF",('Proj 2018'!O259-AgeAdj!K$31)/AgeAdj!K$32,IF($C259="C",('Proj 2018'!O259-AgeAdj!K$35)/AgeAdj!K$36,"BAD")))))</f>
        <v>-1.3000726867051813</v>
      </c>
      <c r="P259" s="10">
        <f>IF($C259="PG",('Proj 2018'!P259-AgeAdj!L$19)/AgeAdj!L$20,IF($C259="SG",('Proj 2018'!P259-AgeAdj!L$23)/AgeAdj!L$24,IF($C259="SF",('Proj 2018'!P259-AgeAdj!L$27)/AgeAdj!L$28,IF($C259="PF",('Proj 2018'!P259-AgeAdj!L$31)/AgeAdj!L$32,IF($C259="C",('Proj 2018'!P259-AgeAdj!L$35)/AgeAdj!L$36,"BAD")))))</f>
        <v>-1.0866703557576392</v>
      </c>
      <c r="Q259" s="10">
        <f>-IF($C259="PG",('Proj 2018'!Q259-AgeAdj!M$19)/AgeAdj!M$20,IF($C259="SG",('Proj 2018'!Q259-AgeAdj!M$23)/AgeAdj!M$24,IF($C259="SF",('Proj 2018'!Q259-AgeAdj!M$27)/AgeAdj!M$28,IF($C259="PF",('Proj 2018'!Q259-AgeAdj!M$31)/AgeAdj!M$32,IF($C259="C",('Proj 2018'!Q259-AgeAdj!M$35)/AgeAdj!M$36,"BAD")))))</f>
        <v>1.144232975382192</v>
      </c>
      <c r="R259" s="10">
        <f>IF($C259="PG",('Proj 2018'!R259-AgeAdj!N$19)/AgeAdj!N$20,IF($C259="SG",('Proj 2018'!R259-AgeAdj!N$23)/AgeAdj!N$24,IF($C259="SF",('Proj 2018'!R259-AgeAdj!N$27)/AgeAdj!N$28,IF($C259="PF",('Proj 2018'!R259-AgeAdj!N$31)/AgeAdj!N$32,IF($C259="C",('Proj 2018'!R259-AgeAdj!N$35)/AgeAdj!N$36,"BAD")))))</f>
        <v>-1.4759169988910517</v>
      </c>
      <c r="S259" s="10">
        <f t="shared" si="12"/>
        <v>-8.821920869980346</v>
      </c>
      <c r="U259" s="10">
        <f>3*'Proj 2018'!$K259/(819)</f>
        <v>0.10793650793650793</v>
      </c>
      <c r="V259" s="10">
        <f t="shared" ref="V259:V311" si="13">U259*L259</f>
        <v>-0.16374198543734594</v>
      </c>
      <c r="W259" s="10">
        <f>(2*'Proj 36 2018'!G259)/24.9</f>
        <v>0.59437751004016071</v>
      </c>
      <c r="X259" s="10">
        <f t="shared" ref="X259:X311" si="14">W259*H259</f>
        <v>-0.23816708508693055</v>
      </c>
    </row>
    <row r="260" spans="1:24" ht="15" customHeight="1" x14ac:dyDescent="0.25">
      <c r="A260" s="15" t="s">
        <v>590</v>
      </c>
      <c r="B260" s="13" t="s">
        <v>413</v>
      </c>
      <c r="C260" s="13" t="s">
        <v>73</v>
      </c>
      <c r="D260" s="3">
        <f>VLOOKUP(B260, Table1[[Player]:['#NAME?]], 3, FALSE)+1</f>
        <v>24</v>
      </c>
      <c r="F260" s="10">
        <f>IF($C260="PG",('Proj 2018'!F260-AgeAdj!B$19)/AgeAdj!B$20,IF($C260="SG",('Proj 2018'!F260-AgeAdj!B$23)/AgeAdj!B$24,IF($C260="SF",('Proj 2018'!F260-AgeAdj!B$27)/AgeAdj!B$28,IF($C260="PF",('Proj 2018'!F260-AgeAdj!B$31)/AgeAdj!B$32,IF($C260="C",('Proj 2018'!F260-AgeAdj!B$35)/AgeAdj!B$36,"BAD")))))</f>
        <v>1.3550285324705043</v>
      </c>
      <c r="G260" s="10">
        <f>IF($C260="PG",('Proj 2018'!G260-AgeAdj!C$19)/AgeAdj!C$20,IF($C260="SG",('Proj 2018'!G260-AgeAdj!C$23)/AgeAdj!C$24,IF($C260="SF",('Proj 2018'!G260-AgeAdj!C$27)/AgeAdj!C$28,IF($C260="PF",('Proj 2018'!G260-AgeAdj!C$31)/AgeAdj!C$32,IF($C260="C",('Proj 2018'!G260-AgeAdj!C$35)/AgeAdj!C$36,"BAD")))))</f>
        <v>1.3552577398542967</v>
      </c>
      <c r="H260" s="10">
        <f>IF($C260="PG",('Proj 2018'!H260-AgeAdj!D$19)/AgeAdj!D$20,IF($C260="SG",('Proj 2018'!H260-AgeAdj!D$23)/AgeAdj!D$24,IF($C260="SF",('Proj 2018'!H260-AgeAdj!D$27)/AgeAdj!D$28,IF($C260="PF",('Proj 2018'!H260-AgeAdj!D$31)/AgeAdj!D$32,IF($C260="C",('Proj 2018'!H260-AgeAdj!D$35)/AgeAdj!D$36,"BAD")))))</f>
        <v>0.53354628927406733</v>
      </c>
      <c r="I260" s="10">
        <f>IF($C260="PG",('Proj 2018'!I260-AgeAdj!E$19)/AgeAdj!E$20,IF($C260="SG",('Proj 2018'!I260-AgeAdj!E$23)/AgeAdj!E$24,IF($C260="SF",('Proj 2018'!I260-AgeAdj!E$27)/AgeAdj!E$28,IF($C260="PF",('Proj 2018'!I260-AgeAdj!E$31)/AgeAdj!E$32,IF($C260="C",('Proj 2018'!I260-AgeAdj!E$35)/AgeAdj!E$36,"BAD")))))</f>
        <v>0.17035137226433825</v>
      </c>
      <c r="J260" s="10">
        <f>IF($C260="PG",('Proj 2018'!J260-AgeAdj!F$19)/AgeAdj!F$20,IF($C260="SG",('Proj 2018'!J260-AgeAdj!F$23)/AgeAdj!F$24,IF($C260="SF",('Proj 2018'!J260-AgeAdj!F$27)/AgeAdj!F$28,IF($C260="PF",('Proj 2018'!J260-AgeAdj!F$31)/AgeAdj!F$32,IF($C260="C",('Proj 2018'!J260-AgeAdj!F$35)/AgeAdj!F$36,"BAD")))))</f>
        <v>0.37436894766889073</v>
      </c>
      <c r="K260" s="10">
        <f>IF($C260="PG",('Proj 2018'!K260-AgeAdj!G$19)/AgeAdj!G$20,IF($C260="SG",('Proj 2018'!K260-AgeAdj!G$23)/AgeAdj!G$24,IF($C260="SF",('Proj 2018'!K260-AgeAdj!G$27)/AgeAdj!G$28,IF($C260="PF",('Proj 2018'!K260-AgeAdj!G$31)/AgeAdj!G$32,IF($C260="C",('Proj 2018'!K260-AgeAdj!G$35)/AgeAdj!G$36,"BAD")))))</f>
        <v>0.32385857095746579</v>
      </c>
      <c r="L260" s="17">
        <f>IF($C260="PG",('Proj 2018'!L260-AgeAdj!H$19)/AgeAdj!H$20,IF($C260="SG",('Proj 2018'!L260-AgeAdj!H$23)/AgeAdj!H$24,IF($C260="SF",('Proj 2018'!L260-AgeAdj!H$27)/AgeAdj!H$28,IF($C260="PF",('Proj 2018'!L260-AgeAdj!H$31)/AgeAdj!H$32,IF($C260="C",('Proj 2018'!L260-AgeAdj!H$35)/AgeAdj!H$36,"BAD")))))</f>
        <v>0.72090741793403468</v>
      </c>
      <c r="M260" s="10">
        <f>IF($C260="PG",('Proj 2018'!M260-AgeAdj!I$19)/AgeAdj!I$20,IF($C260="SG",('Proj 2018'!M260-AgeAdj!I$23)/AgeAdj!I$24,IF($C260="SF",('Proj 2018'!M260-AgeAdj!I$27)/AgeAdj!I$28,IF($C260="PF",('Proj 2018'!M260-AgeAdj!I$31)/AgeAdj!I$32,IF($C260="C",('Proj 2018'!M260-AgeAdj!I$35)/AgeAdj!I$36,"BAD")))))</f>
        <v>0.28403713073605324</v>
      </c>
      <c r="N260" s="10">
        <f>IF($C260="PG",('Proj 2018'!N260-AgeAdj!J$19)/AgeAdj!J$20,IF($C260="SG",('Proj 2018'!N260-AgeAdj!J$23)/AgeAdj!J$24,IF($C260="SF",('Proj 2018'!N260-AgeAdj!J$27)/AgeAdj!J$28,IF($C260="PF",('Proj 2018'!N260-AgeAdj!J$31)/AgeAdj!J$32,IF($C260="C",('Proj 2018'!N260-AgeAdj!J$35)/AgeAdj!J$36,"BAD")))))</f>
        <v>0.97263754228731503</v>
      </c>
      <c r="O260" s="10">
        <f>IF($C260="PG",('Proj 2018'!O260-AgeAdj!K$19)/AgeAdj!K$20,IF($C260="SG",('Proj 2018'!O260-AgeAdj!K$23)/AgeAdj!K$24,IF($C260="SF",('Proj 2018'!O260-AgeAdj!K$27)/AgeAdj!K$28,IF($C260="PF",('Proj 2018'!O260-AgeAdj!K$31)/AgeAdj!K$32,IF($C260="C",('Proj 2018'!O260-AgeAdj!K$35)/AgeAdj!K$36,"BAD")))))</f>
        <v>0.27257561335546071</v>
      </c>
      <c r="P260" s="10">
        <f>IF($C260="PG",('Proj 2018'!P260-AgeAdj!L$19)/AgeAdj!L$20,IF($C260="SG",('Proj 2018'!P260-AgeAdj!L$23)/AgeAdj!L$24,IF($C260="SF",('Proj 2018'!P260-AgeAdj!L$27)/AgeAdj!L$28,IF($C260="PF",('Proj 2018'!P260-AgeAdj!L$31)/AgeAdj!L$32,IF($C260="C",('Proj 2018'!P260-AgeAdj!L$35)/AgeAdj!L$36,"BAD")))))</f>
        <v>-9.1959058496008939E-2</v>
      </c>
      <c r="Q260" s="10">
        <f>-IF($C260="PG",('Proj 2018'!Q260-AgeAdj!M$19)/AgeAdj!M$20,IF($C260="SG",('Proj 2018'!Q260-AgeAdj!M$23)/AgeAdj!M$24,IF($C260="SF",('Proj 2018'!Q260-AgeAdj!M$27)/AgeAdj!M$28,IF($C260="PF",('Proj 2018'!Q260-AgeAdj!M$31)/AgeAdj!M$32,IF($C260="C",('Proj 2018'!Q260-AgeAdj!M$35)/AgeAdj!M$36,"BAD")))))</f>
        <v>-1.5004823020759952</v>
      </c>
      <c r="R260" s="10">
        <f>IF($C260="PG",('Proj 2018'!R260-AgeAdj!N$19)/AgeAdj!N$20,IF($C260="SG",('Proj 2018'!R260-AgeAdj!N$23)/AgeAdj!N$24,IF($C260="SF",('Proj 2018'!R260-AgeAdj!N$27)/AgeAdj!N$28,IF($C260="PF",('Proj 2018'!R260-AgeAdj!N$31)/AgeAdj!N$32,IF($C260="C",('Proj 2018'!R260-AgeAdj!N$35)/AgeAdj!N$36,"BAD")))))</f>
        <v>1.0237649932544073</v>
      </c>
      <c r="S260" s="10">
        <f t="shared" si="12"/>
        <v>2.5977103003355024</v>
      </c>
      <c r="U260" s="10">
        <f>3*'Proj 2018'!$K260/(819)</f>
        <v>0.96904761904761916</v>
      </c>
      <c r="V260" s="10">
        <f t="shared" si="13"/>
        <v>0.69859361690274324</v>
      </c>
      <c r="W260" s="10">
        <f>(2*'Proj 36 2018'!G260)/24.9</f>
        <v>1.4136546184738958</v>
      </c>
      <c r="X260" s="10">
        <f t="shared" si="14"/>
        <v>0.75425017600189448</v>
      </c>
    </row>
    <row r="261" spans="1:24" x14ac:dyDescent="0.25">
      <c r="A261" s="14" t="s">
        <v>1001</v>
      </c>
      <c r="B261" s="14" t="s">
        <v>416</v>
      </c>
      <c r="C261" s="14" t="s">
        <v>52</v>
      </c>
      <c r="D261" s="3">
        <f>VLOOKUP(B261, Table1[[Player]:['#NAME?]], 3, FALSE)+1</f>
        <v>33</v>
      </c>
      <c r="F261" s="10">
        <f>IF($C261="PG",('Proj 2018'!F261-AgeAdj!B$19)/AgeAdj!B$20,IF($C261="SG",('Proj 2018'!F261-AgeAdj!B$23)/AgeAdj!B$24,IF($C261="SF",('Proj 2018'!F261-AgeAdj!B$27)/AgeAdj!B$28,IF($C261="PF",('Proj 2018'!F261-AgeAdj!B$31)/AgeAdj!B$32,IF($C261="C",('Proj 2018'!F261-AgeAdj!B$35)/AgeAdj!B$36,"BAD")))))</f>
        <v>-0.68035054659325922</v>
      </c>
      <c r="G261" s="10">
        <f>IF($C261="PG",('Proj 2018'!G261-AgeAdj!C$19)/AgeAdj!C$20,IF($C261="SG",('Proj 2018'!G261-AgeAdj!C$23)/AgeAdj!C$24,IF($C261="SF",('Proj 2018'!G261-AgeAdj!C$27)/AgeAdj!C$28,IF($C261="PF",('Proj 2018'!G261-AgeAdj!C$31)/AgeAdj!C$32,IF($C261="C",('Proj 2018'!G261-AgeAdj!C$35)/AgeAdj!C$36,"BAD")))))</f>
        <v>-0.7183081897722452</v>
      </c>
      <c r="H261" s="10">
        <f>IF($C261="PG",('Proj 2018'!H261-AgeAdj!D$19)/AgeAdj!D$20,IF($C261="SG",('Proj 2018'!H261-AgeAdj!D$23)/AgeAdj!D$24,IF($C261="SF",('Proj 2018'!H261-AgeAdj!D$27)/AgeAdj!D$28,IF($C261="PF",('Proj 2018'!H261-AgeAdj!D$31)/AgeAdj!D$32,IF($C261="C",('Proj 2018'!H261-AgeAdj!D$35)/AgeAdj!D$36,"BAD")))))</f>
        <v>2.0293303110452243E-2</v>
      </c>
      <c r="I261" s="10">
        <f>IF($C261="PG",('Proj 2018'!I261-AgeAdj!E$19)/AgeAdj!E$20,IF($C261="SG",('Proj 2018'!I261-AgeAdj!E$23)/AgeAdj!E$24,IF($C261="SF",('Proj 2018'!I261-AgeAdj!E$27)/AgeAdj!E$28,IF($C261="PF",('Proj 2018'!I261-AgeAdj!E$31)/AgeAdj!E$32,IF($C261="C",('Proj 2018'!I261-AgeAdj!E$35)/AgeAdj!E$36,"BAD")))))</f>
        <v>-0.79850023100641554</v>
      </c>
      <c r="J261" s="10">
        <f>IF($C261="PG",('Proj 2018'!J261-AgeAdj!F$19)/AgeAdj!F$20,IF($C261="SG",('Proj 2018'!J261-AgeAdj!F$23)/AgeAdj!F$24,IF($C261="SF",('Proj 2018'!J261-AgeAdj!F$27)/AgeAdj!F$28,IF($C261="PF",('Proj 2018'!J261-AgeAdj!F$31)/AgeAdj!F$32,IF($C261="C",('Proj 2018'!J261-AgeAdj!F$35)/AgeAdj!F$36,"BAD")))))</f>
        <v>-0.66558520665408605</v>
      </c>
      <c r="K261" s="10">
        <f>IF($C261="PG",('Proj 2018'!K261-AgeAdj!G$19)/AgeAdj!G$20,IF($C261="SG",('Proj 2018'!K261-AgeAdj!G$23)/AgeAdj!G$24,IF($C261="SF",('Proj 2018'!K261-AgeAdj!G$27)/AgeAdj!G$28,IF($C261="PF",('Proj 2018'!K261-AgeAdj!G$31)/AgeAdj!G$32,IF($C261="C",('Proj 2018'!K261-AgeAdj!G$35)/AgeAdj!G$36,"BAD")))))</f>
        <v>-0.66515473689385163</v>
      </c>
      <c r="L261" s="17">
        <f>IF($C261="PG",('Proj 2018'!L261-AgeAdj!H$19)/AgeAdj!H$20,IF($C261="SG",('Proj 2018'!L261-AgeAdj!H$23)/AgeAdj!H$24,IF($C261="SF",('Proj 2018'!L261-AgeAdj!H$27)/AgeAdj!H$28,IF($C261="PF",('Proj 2018'!L261-AgeAdj!H$31)/AgeAdj!H$32,IF($C261="C",('Proj 2018'!L261-AgeAdj!H$35)/AgeAdj!H$36,"BAD")))))</f>
        <v>-0.26266684137622132</v>
      </c>
      <c r="M261" s="10">
        <f>IF($C261="PG",('Proj 2018'!M261-AgeAdj!I$19)/AgeAdj!I$20,IF($C261="SG",('Proj 2018'!M261-AgeAdj!I$23)/AgeAdj!I$24,IF($C261="SF",('Proj 2018'!M261-AgeAdj!I$27)/AgeAdj!I$28,IF($C261="PF",('Proj 2018'!M261-AgeAdj!I$31)/AgeAdj!I$32,IF($C261="C",('Proj 2018'!M261-AgeAdj!I$35)/AgeAdj!I$36,"BAD")))))</f>
        <v>-0.33321912913343971</v>
      </c>
      <c r="N261" s="10">
        <f>IF($C261="PG",('Proj 2018'!N261-AgeAdj!J$19)/AgeAdj!J$20,IF($C261="SG",('Proj 2018'!N261-AgeAdj!J$23)/AgeAdj!J$24,IF($C261="SF",('Proj 2018'!N261-AgeAdj!J$27)/AgeAdj!J$28,IF($C261="PF",('Proj 2018'!N261-AgeAdj!J$31)/AgeAdj!J$32,IF($C261="C",('Proj 2018'!N261-AgeAdj!J$35)/AgeAdj!J$36,"BAD")))))</f>
        <v>-0.32902791415062221</v>
      </c>
      <c r="O261" s="10">
        <f>IF($C261="PG",('Proj 2018'!O261-AgeAdj!K$19)/AgeAdj!K$20,IF($C261="SG",('Proj 2018'!O261-AgeAdj!K$23)/AgeAdj!K$24,IF($C261="SF",('Proj 2018'!O261-AgeAdj!K$27)/AgeAdj!K$28,IF($C261="PF",('Proj 2018'!O261-AgeAdj!K$31)/AgeAdj!K$32,IF($C261="C",('Proj 2018'!O261-AgeAdj!K$35)/AgeAdj!K$36,"BAD")))))</f>
        <v>0.7303988773962603</v>
      </c>
      <c r="P261" s="10">
        <f>IF($C261="PG",('Proj 2018'!P261-AgeAdj!L$19)/AgeAdj!L$20,IF($C261="SG",('Proj 2018'!P261-AgeAdj!L$23)/AgeAdj!L$24,IF($C261="SF",('Proj 2018'!P261-AgeAdj!L$27)/AgeAdj!L$28,IF($C261="PF",('Proj 2018'!P261-AgeAdj!L$31)/AgeAdj!L$32,IF($C261="C",('Proj 2018'!P261-AgeAdj!L$35)/AgeAdj!L$36,"BAD")))))</f>
        <v>-0.10698517216849746</v>
      </c>
      <c r="Q261" s="10">
        <f>-IF($C261="PG",('Proj 2018'!Q261-AgeAdj!M$19)/AgeAdj!M$20,IF($C261="SG",('Proj 2018'!Q261-AgeAdj!M$23)/AgeAdj!M$24,IF($C261="SF",('Proj 2018'!Q261-AgeAdj!M$27)/AgeAdj!M$28,IF($C261="PF",('Proj 2018'!Q261-AgeAdj!M$31)/AgeAdj!M$32,IF($C261="C",('Proj 2018'!Q261-AgeAdj!M$35)/AgeAdj!M$36,"BAD")))))</f>
        <v>0.5494584480441328</v>
      </c>
      <c r="R261" s="10">
        <f>IF($C261="PG",('Proj 2018'!R261-AgeAdj!N$19)/AgeAdj!N$20,IF($C261="SG",('Proj 2018'!R261-AgeAdj!N$23)/AgeAdj!N$24,IF($C261="SF",('Proj 2018'!R261-AgeAdj!N$27)/AgeAdj!N$28,IF($C261="PF",('Proj 2018'!R261-AgeAdj!N$31)/AgeAdj!N$32,IF($C261="C",('Proj 2018'!R261-AgeAdj!N$35)/AgeAdj!N$36,"BAD")))))</f>
        <v>-0.71980872939748064</v>
      </c>
      <c r="S261" s="10">
        <f t="shared" si="12"/>
        <v>-1.8206020828819955</v>
      </c>
      <c r="U261" s="10">
        <f>3*'Proj 2018'!$K261/(819)</f>
        <v>0.2525437525437525</v>
      </c>
      <c r="V261" s="10">
        <f t="shared" si="13"/>
        <v>-6.6334869789965528E-2</v>
      </c>
      <c r="W261" s="10">
        <f>(2*'Proj 36 2018'!G261)/24.9</f>
        <v>0.71485943775100413</v>
      </c>
      <c r="X261" s="10">
        <f t="shared" si="14"/>
        <v>1.4506859251648595E-2</v>
      </c>
    </row>
    <row r="262" spans="1:24" x14ac:dyDescent="0.25">
      <c r="A262" s="14" t="s">
        <v>865</v>
      </c>
      <c r="B262" s="14" t="s">
        <v>418</v>
      </c>
      <c r="C262" s="14" t="s">
        <v>73</v>
      </c>
      <c r="D262" s="3">
        <f>VLOOKUP(B262, Table1[[Player]:['#NAME?]], 3, FALSE)+1</f>
        <v>31</v>
      </c>
      <c r="F262" s="10">
        <f>IF($C262="PG",('Proj 2018'!F262-AgeAdj!B$19)/AgeAdj!B$20,IF($C262="SG",('Proj 2018'!F262-AgeAdj!B$23)/AgeAdj!B$24,IF($C262="SF",('Proj 2018'!F262-AgeAdj!B$27)/AgeAdj!B$28,IF($C262="PF",('Proj 2018'!F262-AgeAdj!B$31)/AgeAdj!B$32,IF($C262="C",('Proj 2018'!F262-AgeAdj!B$35)/AgeAdj!B$36,"BAD")))))</f>
        <v>-0.56018831905809852</v>
      </c>
      <c r="G262" s="10">
        <f>IF($C262="PG",('Proj 2018'!G262-AgeAdj!C$19)/AgeAdj!C$20,IF($C262="SG",('Proj 2018'!G262-AgeAdj!C$23)/AgeAdj!C$24,IF($C262="SF",('Proj 2018'!G262-AgeAdj!C$27)/AgeAdj!C$28,IF($C262="PF",('Proj 2018'!G262-AgeAdj!C$31)/AgeAdj!C$32,IF($C262="C",('Proj 2018'!G262-AgeAdj!C$35)/AgeAdj!C$36,"BAD")))))</f>
        <v>-0.40055798241082002</v>
      </c>
      <c r="H262" s="10">
        <f>IF($C262="PG",('Proj 2018'!H262-AgeAdj!D$19)/AgeAdj!D$20,IF($C262="SG",('Proj 2018'!H262-AgeAdj!D$23)/AgeAdj!D$24,IF($C262="SF",('Proj 2018'!H262-AgeAdj!D$27)/AgeAdj!D$28,IF($C262="PF",('Proj 2018'!H262-AgeAdj!D$31)/AgeAdj!D$32,IF($C262="C",('Proj 2018'!H262-AgeAdj!D$35)/AgeAdj!D$36,"BAD")))))</f>
        <v>-1.2963366197870894</v>
      </c>
      <c r="I262" s="10">
        <f>IF($C262="PG",('Proj 2018'!I262-AgeAdj!E$19)/AgeAdj!E$20,IF($C262="SG",('Proj 2018'!I262-AgeAdj!E$23)/AgeAdj!E$24,IF($C262="SF",('Proj 2018'!I262-AgeAdj!E$27)/AgeAdj!E$28,IF($C262="PF",('Proj 2018'!I262-AgeAdj!E$31)/AgeAdj!E$32,IF($C262="C",('Proj 2018'!I262-AgeAdj!E$35)/AgeAdj!E$36,"BAD")))))</f>
        <v>-0.66106412426093053</v>
      </c>
      <c r="J262" s="10">
        <f>IF($C262="PG",('Proj 2018'!J262-AgeAdj!F$19)/AgeAdj!F$20,IF($C262="SG",('Proj 2018'!J262-AgeAdj!F$23)/AgeAdj!F$24,IF($C262="SF",('Proj 2018'!J262-AgeAdj!F$27)/AgeAdj!F$28,IF($C262="PF",('Proj 2018'!J262-AgeAdj!F$31)/AgeAdj!F$32,IF($C262="C",('Proj 2018'!J262-AgeAdj!F$35)/AgeAdj!F$36,"BAD")))))</f>
        <v>9.4963051208134391E-2</v>
      </c>
      <c r="K262" s="10">
        <f>IF($C262="PG",('Proj 2018'!K262-AgeAdj!G$19)/AgeAdj!G$20,IF($C262="SG",('Proj 2018'!K262-AgeAdj!G$23)/AgeAdj!G$24,IF($C262="SF",('Proj 2018'!K262-AgeAdj!G$27)/AgeAdj!G$28,IF($C262="PF",('Proj 2018'!K262-AgeAdj!G$31)/AgeAdj!G$32,IF($C262="C",('Proj 2018'!K262-AgeAdj!G$35)/AgeAdj!G$36,"BAD")))))</f>
        <v>0.19523258201435395</v>
      </c>
      <c r="L262" s="17">
        <f>IF($C262="PG",('Proj 2018'!L262-AgeAdj!H$19)/AgeAdj!H$20,IF($C262="SG",('Proj 2018'!L262-AgeAdj!H$23)/AgeAdj!H$24,IF($C262="SF",('Proj 2018'!L262-AgeAdj!H$27)/AgeAdj!H$28,IF($C262="PF",('Proj 2018'!L262-AgeAdj!H$31)/AgeAdj!H$32,IF($C262="C",('Proj 2018'!L262-AgeAdj!H$35)/AgeAdj!H$36,"BAD")))))</f>
        <v>-0.49791486916630068</v>
      </c>
      <c r="M262" s="10">
        <f>IF($C262="PG",('Proj 2018'!M262-AgeAdj!I$19)/AgeAdj!I$20,IF($C262="SG",('Proj 2018'!M262-AgeAdj!I$23)/AgeAdj!I$24,IF($C262="SF",('Proj 2018'!M262-AgeAdj!I$27)/AgeAdj!I$28,IF($C262="PF",('Proj 2018'!M262-AgeAdj!I$31)/AgeAdj!I$32,IF($C262="C",('Proj 2018'!M262-AgeAdj!I$35)/AgeAdj!I$36,"BAD")))))</f>
        <v>-0.52534054728550594</v>
      </c>
      <c r="N262" s="10">
        <f>IF($C262="PG",('Proj 2018'!N262-AgeAdj!J$19)/AgeAdj!J$20,IF($C262="SG",('Proj 2018'!N262-AgeAdj!J$23)/AgeAdj!J$24,IF($C262="SF",('Proj 2018'!N262-AgeAdj!J$27)/AgeAdj!J$28,IF($C262="PF",('Proj 2018'!N262-AgeAdj!J$31)/AgeAdj!J$32,IF($C262="C",('Proj 2018'!N262-AgeAdj!J$35)/AgeAdj!J$36,"BAD")))))</f>
        <v>-0.3000976765138606</v>
      </c>
      <c r="O262" s="10">
        <f>IF($C262="PG",('Proj 2018'!O262-AgeAdj!K$19)/AgeAdj!K$20,IF($C262="SG",('Proj 2018'!O262-AgeAdj!K$23)/AgeAdj!K$24,IF($C262="SF",('Proj 2018'!O262-AgeAdj!K$27)/AgeAdj!K$28,IF($C262="PF",('Proj 2018'!O262-AgeAdj!K$31)/AgeAdj!K$32,IF($C262="C",('Proj 2018'!O262-AgeAdj!K$35)/AgeAdj!K$36,"BAD")))))</f>
        <v>-0.38019828245022813</v>
      </c>
      <c r="P262" s="10">
        <f>IF($C262="PG",('Proj 2018'!P262-AgeAdj!L$19)/AgeAdj!L$20,IF($C262="SG",('Proj 2018'!P262-AgeAdj!L$23)/AgeAdj!L$24,IF($C262="SF",('Proj 2018'!P262-AgeAdj!L$27)/AgeAdj!L$28,IF($C262="PF",('Proj 2018'!P262-AgeAdj!L$31)/AgeAdj!L$32,IF($C262="C",('Proj 2018'!P262-AgeAdj!L$35)/AgeAdj!L$36,"BAD")))))</f>
        <v>-0.82711206761202583</v>
      </c>
      <c r="Q262" s="10">
        <f>-IF($C262="PG",('Proj 2018'!Q262-AgeAdj!M$19)/AgeAdj!M$20,IF($C262="SG",('Proj 2018'!Q262-AgeAdj!M$23)/AgeAdj!M$24,IF($C262="SF",('Proj 2018'!Q262-AgeAdj!M$27)/AgeAdj!M$28,IF($C262="PF",('Proj 2018'!Q262-AgeAdj!M$31)/AgeAdj!M$32,IF($C262="C",('Proj 2018'!Q262-AgeAdj!M$35)/AgeAdj!M$36,"BAD")))))</f>
        <v>0.4972090685621196</v>
      </c>
      <c r="R262" s="10">
        <f>IF($C262="PG",('Proj 2018'!R262-AgeAdj!N$19)/AgeAdj!N$20,IF($C262="SG",('Proj 2018'!R262-AgeAdj!N$23)/AgeAdj!N$24,IF($C262="SF",('Proj 2018'!R262-AgeAdj!N$27)/AgeAdj!N$28,IF($C262="PF",('Proj 2018'!R262-AgeAdj!N$31)/AgeAdj!N$32,IF($C262="C",('Proj 2018'!R262-AgeAdj!N$35)/AgeAdj!N$36,"BAD")))))</f>
        <v>-0.4158210172155834</v>
      </c>
      <c r="S262" s="10">
        <f t="shared" si="12"/>
        <v>-3.6122130914509425</v>
      </c>
      <c r="U262" s="10">
        <f>3*'Proj 2018'!$K262/(819)</f>
        <v>0.88465608465608458</v>
      </c>
      <c r="V262" s="10">
        <f t="shared" si="13"/>
        <v>-0.44048341864870616</v>
      </c>
      <c r="W262" s="10">
        <f>(2*'Proj 36 2018'!G262)/24.9</f>
        <v>0.93975903614457834</v>
      </c>
      <c r="X262" s="10">
        <f t="shared" si="14"/>
        <v>-1.2182440523300357</v>
      </c>
    </row>
    <row r="263" spans="1:24" x14ac:dyDescent="0.25">
      <c r="A263" s="13" t="s">
        <v>672</v>
      </c>
      <c r="B263" s="13" t="s">
        <v>419</v>
      </c>
      <c r="C263" s="13" t="s">
        <v>31</v>
      </c>
      <c r="D263" s="3">
        <f>VLOOKUP(B263, Table1[[Player]:['#NAME?]], 3, FALSE)+1</f>
        <v>27</v>
      </c>
      <c r="F263" s="10">
        <f>IF($C263="PG",('Proj 2018'!F263-AgeAdj!B$19)/AgeAdj!B$20,IF($C263="SG",('Proj 2018'!F263-AgeAdj!B$23)/AgeAdj!B$24,IF($C263="SF",('Proj 2018'!F263-AgeAdj!B$27)/AgeAdj!B$28,IF($C263="PF",('Proj 2018'!F263-AgeAdj!B$31)/AgeAdj!B$32,IF($C263="C",('Proj 2018'!F263-AgeAdj!B$35)/AgeAdj!B$36,"BAD")))))</f>
        <v>-1.2323451600116782</v>
      </c>
      <c r="G263" s="10">
        <f>IF($C263="PG",('Proj 2018'!G263-AgeAdj!C$19)/AgeAdj!C$20,IF($C263="SG",('Proj 2018'!G263-AgeAdj!C$23)/AgeAdj!C$24,IF($C263="SF",('Proj 2018'!G263-AgeAdj!C$27)/AgeAdj!C$28,IF($C263="PF",('Proj 2018'!G263-AgeAdj!C$31)/AgeAdj!C$32,IF($C263="C",('Proj 2018'!G263-AgeAdj!C$35)/AgeAdj!C$36,"BAD")))))</f>
        <v>-1.2792231582222227</v>
      </c>
      <c r="H263" s="10">
        <f>IF($C263="PG",('Proj 2018'!H263-AgeAdj!D$19)/AgeAdj!D$20,IF($C263="SG",('Proj 2018'!H263-AgeAdj!D$23)/AgeAdj!D$24,IF($C263="SF",('Proj 2018'!H263-AgeAdj!D$27)/AgeAdj!D$28,IF($C263="PF",('Proj 2018'!H263-AgeAdj!D$31)/AgeAdj!D$32,IF($C263="C",('Proj 2018'!H263-AgeAdj!D$35)/AgeAdj!D$36,"BAD")))))</f>
        <v>-0.52457875284809552</v>
      </c>
      <c r="I263" s="10">
        <f>IF($C263="PG",('Proj 2018'!I263-AgeAdj!E$19)/AgeAdj!E$20,IF($C263="SG",('Proj 2018'!I263-AgeAdj!E$23)/AgeAdj!E$24,IF($C263="SF",('Proj 2018'!I263-AgeAdj!E$27)/AgeAdj!E$28,IF($C263="PF",('Proj 2018'!I263-AgeAdj!E$31)/AgeAdj!E$32,IF($C263="C",('Proj 2018'!I263-AgeAdj!E$35)/AgeAdj!E$36,"BAD")))))</f>
        <v>-1.1256531381686663</v>
      </c>
      <c r="J263" s="10">
        <f>IF($C263="PG",('Proj 2018'!J263-AgeAdj!F$19)/AgeAdj!F$20,IF($C263="SG",('Proj 2018'!J263-AgeAdj!F$23)/AgeAdj!F$24,IF($C263="SF",('Proj 2018'!J263-AgeAdj!F$27)/AgeAdj!F$28,IF($C263="PF",('Proj 2018'!J263-AgeAdj!F$31)/AgeAdj!F$32,IF($C263="C",('Proj 2018'!J263-AgeAdj!F$35)/AgeAdj!F$36,"BAD")))))</f>
        <v>-0.84515638375352176</v>
      </c>
      <c r="K263" s="10">
        <f>IF($C263="PG",('Proj 2018'!K263-AgeAdj!G$19)/AgeAdj!G$20,IF($C263="SG",('Proj 2018'!K263-AgeAdj!G$23)/AgeAdj!G$24,IF($C263="SF",('Proj 2018'!K263-AgeAdj!G$27)/AgeAdj!G$28,IF($C263="PF",('Proj 2018'!K263-AgeAdj!G$31)/AgeAdj!G$32,IF($C263="C",('Proj 2018'!K263-AgeAdj!G$35)/AgeAdj!G$36,"BAD")))))</f>
        <v>-0.86352415776433444</v>
      </c>
      <c r="L263" s="17">
        <f>IF($C263="PG",('Proj 2018'!L263-AgeAdj!H$19)/AgeAdj!H$20,IF($C263="SG",('Proj 2018'!L263-AgeAdj!H$23)/AgeAdj!H$24,IF($C263="SF",('Proj 2018'!L263-AgeAdj!H$27)/AgeAdj!H$28,IF($C263="PF",('Proj 2018'!L263-AgeAdj!H$31)/AgeAdj!H$32,IF($C263="C",('Proj 2018'!L263-AgeAdj!H$35)/AgeAdj!H$36,"BAD")))))</f>
        <v>-0.1839151509077718</v>
      </c>
      <c r="M263" s="10">
        <f>IF($C263="PG",('Proj 2018'!M263-AgeAdj!I$19)/AgeAdj!I$20,IF($C263="SG",('Proj 2018'!M263-AgeAdj!I$23)/AgeAdj!I$24,IF($C263="SF",('Proj 2018'!M263-AgeAdj!I$27)/AgeAdj!I$28,IF($C263="PF",('Proj 2018'!M263-AgeAdj!I$31)/AgeAdj!I$32,IF($C263="C",('Proj 2018'!M263-AgeAdj!I$35)/AgeAdj!I$36,"BAD")))))</f>
        <v>-1.1567618334502556</v>
      </c>
      <c r="N263" s="10">
        <f>IF($C263="PG",('Proj 2018'!N263-AgeAdj!J$19)/AgeAdj!J$20,IF($C263="SG",('Proj 2018'!N263-AgeAdj!J$23)/AgeAdj!J$24,IF($C263="SF",('Proj 2018'!N263-AgeAdj!J$27)/AgeAdj!J$28,IF($C263="PF",('Proj 2018'!N263-AgeAdj!J$31)/AgeAdj!J$32,IF($C263="C",('Proj 2018'!N263-AgeAdj!J$35)/AgeAdj!J$36,"BAD")))))</f>
        <v>-1.214530559933148</v>
      </c>
      <c r="O263" s="10">
        <f>IF($C263="PG",('Proj 2018'!O263-AgeAdj!K$19)/AgeAdj!K$20,IF($C263="SG",('Proj 2018'!O263-AgeAdj!K$23)/AgeAdj!K$24,IF($C263="SF",('Proj 2018'!O263-AgeAdj!K$27)/AgeAdj!K$28,IF($C263="PF",('Proj 2018'!O263-AgeAdj!K$31)/AgeAdj!K$32,IF($C263="C",('Proj 2018'!O263-AgeAdj!K$35)/AgeAdj!K$36,"BAD")))))</f>
        <v>-1.0850139479128968</v>
      </c>
      <c r="P263" s="10">
        <f>IF($C263="PG",('Proj 2018'!P263-AgeAdj!L$19)/AgeAdj!L$20,IF($C263="SG",('Proj 2018'!P263-AgeAdj!L$23)/AgeAdj!L$24,IF($C263="SF",('Proj 2018'!P263-AgeAdj!L$27)/AgeAdj!L$28,IF($C263="PF",('Proj 2018'!P263-AgeAdj!L$31)/AgeAdj!L$32,IF($C263="C",('Proj 2018'!P263-AgeAdj!L$35)/AgeAdj!L$36,"BAD")))))</f>
        <v>-0.53753585110109892</v>
      </c>
      <c r="Q263" s="10">
        <f>-IF($C263="PG",('Proj 2018'!Q263-AgeAdj!M$19)/AgeAdj!M$20,IF($C263="SG",('Proj 2018'!Q263-AgeAdj!M$23)/AgeAdj!M$24,IF($C263="SF",('Proj 2018'!Q263-AgeAdj!M$27)/AgeAdj!M$28,IF($C263="PF",('Proj 2018'!Q263-AgeAdj!M$31)/AgeAdj!M$32,IF($C263="C",('Proj 2018'!Q263-AgeAdj!M$35)/AgeAdj!M$36,"BAD")))))</f>
        <v>1.149026163710835</v>
      </c>
      <c r="R263" s="10">
        <f>IF($C263="PG",('Proj 2018'!R263-AgeAdj!N$19)/AgeAdj!N$20,IF($C263="SG",('Proj 2018'!R263-AgeAdj!N$23)/AgeAdj!N$24,IF($C263="SF",('Proj 2018'!R263-AgeAdj!N$27)/AgeAdj!N$28,IF($C263="PF",('Proj 2018'!R263-AgeAdj!N$31)/AgeAdj!N$32,IF($C263="C",('Proj 2018'!R263-AgeAdj!N$35)/AgeAdj!N$36,"BAD")))))</f>
        <v>-1.2221526154311424</v>
      </c>
      <c r="S263" s="10">
        <f t="shared" si="12"/>
        <v>-6.618242392157585</v>
      </c>
      <c r="U263" s="10">
        <f>3*'Proj 2018'!$K263/(819)</f>
        <v>0.14547212047212046</v>
      </c>
      <c r="V263" s="10">
        <f t="shared" si="13"/>
        <v>-2.6754526989503594E-2</v>
      </c>
      <c r="W263" s="10">
        <f>(2*'Proj 36 2018'!G263)/24.9</f>
        <v>0.73092369477911645</v>
      </c>
      <c r="X263" s="10">
        <f t="shared" si="14"/>
        <v>-0.38342704023435092</v>
      </c>
    </row>
    <row r="264" spans="1:24" x14ac:dyDescent="0.25">
      <c r="A264" s="14" t="s">
        <v>989</v>
      </c>
      <c r="B264" s="14" t="s">
        <v>420</v>
      </c>
      <c r="C264" s="14" t="s">
        <v>27</v>
      </c>
      <c r="D264" s="3">
        <f>VLOOKUP(B264, Table1[[Player]:['#NAME?]], 3, FALSE)+1</f>
        <v>23</v>
      </c>
      <c r="F264" s="10">
        <f>IF($C264="PG",('Proj 2018'!F264-AgeAdj!B$19)/AgeAdj!B$20,IF($C264="SG",('Proj 2018'!F264-AgeAdj!B$23)/AgeAdj!B$24,IF($C264="SF",('Proj 2018'!F264-AgeAdj!B$27)/AgeAdj!B$28,IF($C264="PF",('Proj 2018'!F264-AgeAdj!B$31)/AgeAdj!B$32,IF($C264="C",('Proj 2018'!F264-AgeAdj!B$35)/AgeAdj!B$36,"BAD")))))</f>
        <v>-0.61077928618779787</v>
      </c>
      <c r="G264" s="10">
        <f>IF($C264="PG",('Proj 2018'!G264-AgeAdj!C$19)/AgeAdj!C$20,IF($C264="SG",('Proj 2018'!G264-AgeAdj!C$23)/AgeAdj!C$24,IF($C264="SF",('Proj 2018'!G264-AgeAdj!C$27)/AgeAdj!C$28,IF($C264="PF",('Proj 2018'!G264-AgeAdj!C$31)/AgeAdj!C$32,IF($C264="C",('Proj 2018'!G264-AgeAdj!C$35)/AgeAdj!C$36,"BAD")))))</f>
        <v>-0.70613152605544249</v>
      </c>
      <c r="H264" s="10">
        <f>IF($C264="PG",('Proj 2018'!H264-AgeAdj!D$19)/AgeAdj!D$20,IF($C264="SG",('Proj 2018'!H264-AgeAdj!D$23)/AgeAdj!D$24,IF($C264="SF",('Proj 2018'!H264-AgeAdj!D$27)/AgeAdj!D$28,IF($C264="PF",('Proj 2018'!H264-AgeAdj!D$31)/AgeAdj!D$32,IF($C264="C",('Proj 2018'!H264-AgeAdj!D$35)/AgeAdj!D$36,"BAD")))))</f>
        <v>0.82921730589341713</v>
      </c>
      <c r="I264" s="10">
        <f>IF($C264="PG",('Proj 2018'!I264-AgeAdj!E$19)/AgeAdj!E$20,IF($C264="SG",('Proj 2018'!I264-AgeAdj!E$23)/AgeAdj!E$24,IF($C264="SF",('Proj 2018'!I264-AgeAdj!E$27)/AgeAdj!E$28,IF($C264="PF",('Proj 2018'!I264-AgeAdj!E$31)/AgeAdj!E$32,IF($C264="C",('Proj 2018'!I264-AgeAdj!E$35)/AgeAdj!E$36,"BAD")))))</f>
        <v>-1.1958685366511395</v>
      </c>
      <c r="J264" s="10">
        <f>IF($C264="PG",('Proj 2018'!J264-AgeAdj!F$19)/AgeAdj!F$20,IF($C264="SG",('Proj 2018'!J264-AgeAdj!F$23)/AgeAdj!F$24,IF($C264="SF",('Proj 2018'!J264-AgeAdj!F$27)/AgeAdj!F$28,IF($C264="PF",('Proj 2018'!J264-AgeAdj!F$31)/AgeAdj!F$32,IF($C264="C",('Proj 2018'!J264-AgeAdj!F$35)/AgeAdj!F$36,"BAD")))))</f>
        <v>-0.85259363299787416</v>
      </c>
      <c r="K264" s="10">
        <f>IF($C264="PG",('Proj 2018'!K264-AgeAdj!G$19)/AgeAdj!G$20,IF($C264="SG",('Proj 2018'!K264-AgeAdj!G$23)/AgeAdj!G$24,IF($C264="SF",('Proj 2018'!K264-AgeAdj!G$27)/AgeAdj!G$28,IF($C264="PF",('Proj 2018'!K264-AgeAdj!G$31)/AgeAdj!G$32,IF($C264="C",('Proj 2018'!K264-AgeAdj!G$35)/AgeAdj!G$36,"BAD")))))</f>
        <v>-0.8578268221788854</v>
      </c>
      <c r="L264" s="17">
        <f>IF($C264="PG",('Proj 2018'!L264-AgeAdj!H$19)/AgeAdj!H$20,IF($C264="SG",('Proj 2018'!L264-AgeAdj!H$23)/AgeAdj!H$24,IF($C264="SF",('Proj 2018'!L264-AgeAdj!H$27)/AgeAdj!H$28,IF($C264="PF",('Proj 2018'!L264-AgeAdj!H$31)/AgeAdj!H$32,IF($C264="C",('Proj 2018'!L264-AgeAdj!H$35)/AgeAdj!H$36,"BAD")))))</f>
        <v>-0.57281859828251935</v>
      </c>
      <c r="M264" s="10">
        <f>IF($C264="PG",('Proj 2018'!M264-AgeAdj!I$19)/AgeAdj!I$20,IF($C264="SG",('Proj 2018'!M264-AgeAdj!I$23)/AgeAdj!I$24,IF($C264="SF",('Proj 2018'!M264-AgeAdj!I$27)/AgeAdj!I$28,IF($C264="PF",('Proj 2018'!M264-AgeAdj!I$31)/AgeAdj!I$32,IF($C264="C",('Proj 2018'!M264-AgeAdj!I$35)/AgeAdj!I$36,"BAD")))))</f>
        <v>-0.30276521364874187</v>
      </c>
      <c r="N264" s="10">
        <f>IF($C264="PG",('Proj 2018'!N264-AgeAdj!J$19)/AgeAdj!J$20,IF($C264="SG",('Proj 2018'!N264-AgeAdj!J$23)/AgeAdj!J$24,IF($C264="SF",('Proj 2018'!N264-AgeAdj!J$27)/AgeAdj!J$28,IF($C264="PF",('Proj 2018'!N264-AgeAdj!J$31)/AgeAdj!J$32,IF($C264="C",('Proj 2018'!N264-AgeAdj!J$35)/AgeAdj!J$36,"BAD")))))</f>
        <v>-0.83029854473039166</v>
      </c>
      <c r="O264" s="10">
        <f>IF($C264="PG",('Proj 2018'!O264-AgeAdj!K$19)/AgeAdj!K$20,IF($C264="SG",('Proj 2018'!O264-AgeAdj!K$23)/AgeAdj!K$24,IF($C264="SF",('Proj 2018'!O264-AgeAdj!K$27)/AgeAdj!K$28,IF($C264="PF",('Proj 2018'!O264-AgeAdj!K$31)/AgeAdj!K$32,IF($C264="C",('Proj 2018'!O264-AgeAdj!K$35)/AgeAdj!K$36,"BAD")))))</f>
        <v>-6.0332730897259546E-2</v>
      </c>
      <c r="P264" s="10">
        <f>IF($C264="PG",('Proj 2018'!P264-AgeAdj!L$19)/AgeAdj!L$20,IF($C264="SG",('Proj 2018'!P264-AgeAdj!L$23)/AgeAdj!L$24,IF($C264="SF",('Proj 2018'!P264-AgeAdj!L$27)/AgeAdj!L$28,IF($C264="PF",('Proj 2018'!P264-AgeAdj!L$31)/AgeAdj!L$32,IF($C264="C",('Proj 2018'!P264-AgeAdj!L$35)/AgeAdj!L$36,"BAD")))))</f>
        <v>1.1920566009953308</v>
      </c>
      <c r="Q264" s="10">
        <f>-IF($C264="PG",('Proj 2018'!Q264-AgeAdj!M$19)/AgeAdj!M$20,IF($C264="SG",('Proj 2018'!Q264-AgeAdj!M$23)/AgeAdj!M$24,IF($C264="SF",('Proj 2018'!Q264-AgeAdj!M$27)/AgeAdj!M$28,IF($C264="PF",('Proj 2018'!Q264-AgeAdj!M$31)/AgeAdj!M$32,IF($C264="C",('Proj 2018'!Q264-AgeAdj!M$35)/AgeAdj!M$36,"BAD")))))</f>
        <v>0.51878471789957337</v>
      </c>
      <c r="R264" s="10">
        <f>IF($C264="PG",('Proj 2018'!R264-AgeAdj!N$19)/AgeAdj!N$20,IF($C264="SG",('Proj 2018'!R264-AgeAdj!N$23)/AgeAdj!N$24,IF($C264="SF",('Proj 2018'!R264-AgeAdj!N$27)/AgeAdj!N$28,IF($C264="PF",('Proj 2018'!R264-AgeAdj!N$31)/AgeAdj!N$32,IF($C264="C",('Proj 2018'!R264-AgeAdj!N$35)/AgeAdj!N$36,"BAD")))))</f>
        <v>-0.77803534435383792</v>
      </c>
      <c r="S264" s="10">
        <f t="shared" si="12"/>
        <v>-2.110238871698181</v>
      </c>
      <c r="U264" s="10">
        <f>3*'Proj 2018'!$K264/(819)</f>
        <v>0.18571428571428575</v>
      </c>
      <c r="V264" s="10">
        <f t="shared" si="13"/>
        <v>-0.10638059682389647</v>
      </c>
      <c r="W264" s="10">
        <f>(2*'Proj 36 2018'!G264)/24.9</f>
        <v>0.69076305220883538</v>
      </c>
      <c r="X264" s="10">
        <f t="shared" si="14"/>
        <v>0.57279267716332427</v>
      </c>
    </row>
    <row r="265" spans="1:24" x14ac:dyDescent="0.25">
      <c r="A265" s="13" t="s">
        <v>896</v>
      </c>
      <c r="B265" s="13" t="s">
        <v>421</v>
      </c>
      <c r="C265" s="13" t="s">
        <v>31</v>
      </c>
      <c r="D265" s="3">
        <f>VLOOKUP(B265, Table1[[Player]:['#NAME?]], 3, FALSE)+1</f>
        <v>28</v>
      </c>
      <c r="F265" s="10">
        <f>IF($C265="PG",('Proj 2018'!F265-AgeAdj!B$19)/AgeAdj!B$20,IF($C265="SG",('Proj 2018'!F265-AgeAdj!B$23)/AgeAdj!B$24,IF($C265="SF",('Proj 2018'!F265-AgeAdj!B$27)/AgeAdj!B$28,IF($C265="PF",('Proj 2018'!F265-AgeAdj!B$31)/AgeAdj!B$32,IF($C265="C",('Proj 2018'!F265-AgeAdj!B$35)/AgeAdj!B$36,"BAD")))))</f>
        <v>-0.60704656507512755</v>
      </c>
      <c r="G265" s="10">
        <f>IF($C265="PG",('Proj 2018'!G265-AgeAdj!C$19)/AgeAdj!C$20,IF($C265="SG",('Proj 2018'!G265-AgeAdj!C$23)/AgeAdj!C$24,IF($C265="SF",('Proj 2018'!G265-AgeAdj!C$27)/AgeAdj!C$28,IF($C265="PF",('Proj 2018'!G265-AgeAdj!C$31)/AgeAdj!C$32,IF($C265="C",('Proj 2018'!G265-AgeAdj!C$35)/AgeAdj!C$36,"BAD")))))</f>
        <v>-0.61294050372300457</v>
      </c>
      <c r="H265" s="10">
        <f>IF($C265="PG",('Proj 2018'!H265-AgeAdj!D$19)/AgeAdj!D$20,IF($C265="SG",('Proj 2018'!H265-AgeAdj!D$23)/AgeAdj!D$24,IF($C265="SF",('Proj 2018'!H265-AgeAdj!D$27)/AgeAdj!D$28,IF($C265="PF",('Proj 2018'!H265-AgeAdj!D$31)/AgeAdj!D$32,IF($C265="C",('Proj 2018'!H265-AgeAdj!D$35)/AgeAdj!D$36,"BAD")))))</f>
        <v>-0.24585162258821036</v>
      </c>
      <c r="I265" s="10">
        <f>IF($C265="PG",('Proj 2018'!I265-AgeAdj!E$19)/AgeAdj!E$20,IF($C265="SG",('Proj 2018'!I265-AgeAdj!E$23)/AgeAdj!E$24,IF($C265="SF",('Proj 2018'!I265-AgeAdj!E$27)/AgeAdj!E$28,IF($C265="PF",('Proj 2018'!I265-AgeAdj!E$31)/AgeAdj!E$32,IF($C265="C",('Proj 2018'!I265-AgeAdj!E$35)/AgeAdj!E$36,"BAD")))))</f>
        <v>-1.2559484154321978</v>
      </c>
      <c r="J265" s="10">
        <f>IF($C265="PG",('Proj 2018'!J265-AgeAdj!F$19)/AgeAdj!F$20,IF($C265="SG",('Proj 2018'!J265-AgeAdj!F$23)/AgeAdj!F$24,IF($C265="SF",('Proj 2018'!J265-AgeAdj!F$27)/AgeAdj!F$28,IF($C265="PF",('Proj 2018'!J265-AgeAdj!F$31)/AgeAdj!F$32,IF($C265="C",('Proj 2018'!J265-AgeAdj!F$35)/AgeAdj!F$36,"BAD")))))</f>
        <v>-8.7947053886764243E-2</v>
      </c>
      <c r="K265" s="10">
        <f>IF($C265="PG",('Proj 2018'!K265-AgeAdj!G$19)/AgeAdj!G$20,IF($C265="SG",('Proj 2018'!K265-AgeAdj!G$23)/AgeAdj!G$24,IF($C265="SF",('Proj 2018'!K265-AgeAdj!G$27)/AgeAdj!G$28,IF($C265="PF",('Proj 2018'!K265-AgeAdj!G$31)/AgeAdj!G$32,IF($C265="C",('Proj 2018'!K265-AgeAdj!G$35)/AgeAdj!G$36,"BAD")))))</f>
        <v>-2.7151670327582356E-2</v>
      </c>
      <c r="L265" s="17">
        <f>IF($C265="PG",('Proj 2018'!L265-AgeAdj!H$19)/AgeAdj!H$20,IF($C265="SG",('Proj 2018'!L265-AgeAdj!H$23)/AgeAdj!H$24,IF($C265="SF",('Proj 2018'!L265-AgeAdj!H$27)/AgeAdj!H$28,IF($C265="PF",('Proj 2018'!L265-AgeAdj!H$31)/AgeAdj!H$32,IF($C265="C",('Proj 2018'!L265-AgeAdj!H$35)/AgeAdj!H$36,"BAD")))))</f>
        <v>-0.74903625096982096</v>
      </c>
      <c r="M265" s="10">
        <f>IF($C265="PG",('Proj 2018'!M265-AgeAdj!I$19)/AgeAdj!I$20,IF($C265="SG",('Proj 2018'!M265-AgeAdj!I$23)/AgeAdj!I$24,IF($C265="SF",('Proj 2018'!M265-AgeAdj!I$27)/AgeAdj!I$28,IF($C265="PF",('Proj 2018'!M265-AgeAdj!I$31)/AgeAdj!I$32,IF($C265="C",('Proj 2018'!M265-AgeAdj!I$35)/AgeAdj!I$36,"BAD")))))</f>
        <v>-0.40539622421984683</v>
      </c>
      <c r="N265" s="10">
        <f>IF($C265="PG",('Proj 2018'!N265-AgeAdj!J$19)/AgeAdj!J$20,IF($C265="SG",('Proj 2018'!N265-AgeAdj!J$23)/AgeAdj!J$24,IF($C265="SF",('Proj 2018'!N265-AgeAdj!J$27)/AgeAdj!J$28,IF($C265="PF",('Proj 2018'!N265-AgeAdj!J$31)/AgeAdj!J$32,IF($C265="C",('Proj 2018'!N265-AgeAdj!J$35)/AgeAdj!J$36,"BAD")))))</f>
        <v>-0.19023605048948064</v>
      </c>
      <c r="O265" s="10">
        <f>IF($C265="PG",('Proj 2018'!O265-AgeAdj!K$19)/AgeAdj!K$20,IF($C265="SG",('Proj 2018'!O265-AgeAdj!K$23)/AgeAdj!K$24,IF($C265="SF",('Proj 2018'!O265-AgeAdj!K$27)/AgeAdj!K$28,IF($C265="PF",('Proj 2018'!O265-AgeAdj!K$31)/AgeAdj!K$32,IF($C265="C",('Proj 2018'!O265-AgeAdj!K$35)/AgeAdj!K$36,"BAD")))))</f>
        <v>-0.28082460345932442</v>
      </c>
      <c r="P265" s="10">
        <f>IF($C265="PG",('Proj 2018'!P265-AgeAdj!L$19)/AgeAdj!L$20,IF($C265="SG",('Proj 2018'!P265-AgeAdj!L$23)/AgeAdj!L$24,IF($C265="SF",('Proj 2018'!P265-AgeAdj!L$27)/AgeAdj!L$28,IF($C265="PF",('Proj 2018'!P265-AgeAdj!L$31)/AgeAdj!L$32,IF($C265="C",('Proj 2018'!P265-AgeAdj!L$35)/AgeAdj!L$36,"BAD")))))</f>
        <v>0.5317817891280745</v>
      </c>
      <c r="Q265" s="10">
        <f>-IF($C265="PG",('Proj 2018'!Q265-AgeAdj!M$19)/AgeAdj!M$20,IF($C265="SG",('Proj 2018'!Q265-AgeAdj!M$23)/AgeAdj!M$24,IF($C265="SF",('Proj 2018'!Q265-AgeAdj!M$27)/AgeAdj!M$28,IF($C265="PF",('Proj 2018'!Q265-AgeAdj!M$31)/AgeAdj!M$32,IF($C265="C",('Proj 2018'!Q265-AgeAdj!M$35)/AgeAdj!M$36,"BAD")))))</f>
        <v>0.13275333100611741</v>
      </c>
      <c r="R265" s="10">
        <f>IF($C265="PG",('Proj 2018'!R265-AgeAdj!N$19)/AgeAdj!N$20,IF($C265="SG",('Proj 2018'!R265-AgeAdj!N$23)/AgeAdj!N$24,IF($C265="SF",('Proj 2018'!R265-AgeAdj!N$27)/AgeAdj!N$28,IF($C265="PF",('Proj 2018'!R265-AgeAdj!N$31)/AgeAdj!N$32,IF($C265="C",('Proj 2018'!R265-AgeAdj!N$35)/AgeAdj!N$36,"BAD")))))</f>
        <v>-0.62996007738456195</v>
      </c>
      <c r="S265" s="10">
        <f t="shared" si="12"/>
        <v>-2.9153202746555289</v>
      </c>
      <c r="U265" s="10">
        <f>3*'Proj 2018'!$K265/(819)</f>
        <v>0.50439560439560438</v>
      </c>
      <c r="V265" s="10">
        <f t="shared" si="13"/>
        <v>-0.37781059252214044</v>
      </c>
      <c r="W265" s="10">
        <f>(2*'Proj 36 2018'!G265)/24.9</f>
        <v>0.87550200803212863</v>
      </c>
      <c r="X265" s="10">
        <f t="shared" si="14"/>
        <v>-0.21524358925393519</v>
      </c>
    </row>
    <row r="266" spans="1:24" x14ac:dyDescent="0.25">
      <c r="A266" s="14" t="s">
        <v>624</v>
      </c>
      <c r="B266" s="14" t="s">
        <v>423</v>
      </c>
      <c r="C266" s="14" t="s">
        <v>31</v>
      </c>
      <c r="D266" s="3">
        <f>VLOOKUP(B266, Table1[[Player]:['#NAME?]], 3, FALSE)+1</f>
        <v>23</v>
      </c>
      <c r="F266" s="10">
        <f>IF($C266="PG",('Proj 2018'!F266-AgeAdj!B$19)/AgeAdj!B$20,IF($C266="SG",('Proj 2018'!F266-AgeAdj!B$23)/AgeAdj!B$24,IF($C266="SF",('Proj 2018'!F266-AgeAdj!B$27)/AgeAdj!B$28,IF($C266="PF",('Proj 2018'!F266-AgeAdj!B$31)/AgeAdj!B$32,IF($C266="C",('Proj 2018'!F266-AgeAdj!B$35)/AgeAdj!B$36,"BAD")))))</f>
        <v>-0.18731677472134467</v>
      </c>
      <c r="G266" s="10">
        <f>IF($C266="PG",('Proj 2018'!G266-AgeAdj!C$19)/AgeAdj!C$20,IF($C266="SG",('Proj 2018'!G266-AgeAdj!C$23)/AgeAdj!C$24,IF($C266="SF",('Proj 2018'!G266-AgeAdj!C$27)/AgeAdj!C$28,IF($C266="PF",('Proj 2018'!G266-AgeAdj!C$31)/AgeAdj!C$32,IF($C266="C",('Proj 2018'!G266-AgeAdj!C$35)/AgeAdj!C$36,"BAD")))))</f>
        <v>0.16693796157776336</v>
      </c>
      <c r="H266" s="10">
        <f>IF($C266="PG",('Proj 2018'!H266-AgeAdj!D$19)/AgeAdj!D$20,IF($C266="SG",('Proj 2018'!H266-AgeAdj!D$23)/AgeAdj!D$24,IF($C266="SF",('Proj 2018'!H266-AgeAdj!D$27)/AgeAdj!D$28,IF($C266="PF",('Proj 2018'!H266-AgeAdj!D$31)/AgeAdj!D$32,IF($C266="C",('Proj 2018'!H266-AgeAdj!D$35)/AgeAdj!D$36,"BAD")))))</f>
        <v>-2.1350021721274306</v>
      </c>
      <c r="I266" s="10">
        <f>IF($C266="PG",('Proj 2018'!I266-AgeAdj!E$19)/AgeAdj!E$20,IF($C266="SG",('Proj 2018'!I266-AgeAdj!E$23)/AgeAdj!E$24,IF($C266="SF",('Proj 2018'!I266-AgeAdj!E$27)/AgeAdj!E$28,IF($C266="PF",('Proj 2018'!I266-AgeAdj!E$31)/AgeAdj!E$32,IF($C266="C",('Proj 2018'!I266-AgeAdj!E$35)/AgeAdj!E$36,"BAD")))))</f>
        <v>-0.25357046774890973</v>
      </c>
      <c r="J266" s="10">
        <f>IF($C266="PG",('Proj 2018'!J266-AgeAdj!F$19)/AgeAdj!F$20,IF($C266="SG",('Proj 2018'!J266-AgeAdj!F$23)/AgeAdj!F$24,IF($C266="SF",('Proj 2018'!J266-AgeAdj!F$27)/AgeAdj!F$28,IF($C266="PF",('Proj 2018'!J266-AgeAdj!F$31)/AgeAdj!F$32,IF($C266="C",('Proj 2018'!J266-AgeAdj!F$35)/AgeAdj!F$36,"BAD")))))</f>
        <v>0.76798721437263007</v>
      </c>
      <c r="K266" s="10">
        <f>IF($C266="PG",('Proj 2018'!K266-AgeAdj!G$19)/AgeAdj!G$20,IF($C266="SG",('Proj 2018'!K266-AgeAdj!G$23)/AgeAdj!G$24,IF($C266="SF",('Proj 2018'!K266-AgeAdj!G$27)/AgeAdj!G$28,IF($C266="PF",('Proj 2018'!K266-AgeAdj!G$31)/AgeAdj!G$32,IF($C266="C",('Proj 2018'!K266-AgeAdj!G$35)/AgeAdj!G$36,"BAD")))))</f>
        <v>0.85173296083628813</v>
      </c>
      <c r="L266" s="17">
        <f>IF($C266="PG",('Proj 2018'!L266-AgeAdj!H$19)/AgeAdj!H$20,IF($C266="SG",('Proj 2018'!L266-AgeAdj!H$23)/AgeAdj!H$24,IF($C266="SF",('Proj 2018'!L266-AgeAdj!H$27)/AgeAdj!H$28,IF($C266="PF",('Proj 2018'!L266-AgeAdj!H$31)/AgeAdj!H$32,IF($C266="C",('Proj 2018'!L266-AgeAdj!H$35)/AgeAdj!H$36,"BAD")))))</f>
        <v>0.14936139528266743</v>
      </c>
      <c r="M266" s="10">
        <f>IF($C266="PG",('Proj 2018'!M266-AgeAdj!I$19)/AgeAdj!I$20,IF($C266="SG",('Proj 2018'!M266-AgeAdj!I$23)/AgeAdj!I$24,IF($C266="SF",('Proj 2018'!M266-AgeAdj!I$27)/AgeAdj!I$28,IF($C266="PF",('Proj 2018'!M266-AgeAdj!I$31)/AgeAdj!I$32,IF($C266="C",('Proj 2018'!M266-AgeAdj!I$35)/AgeAdj!I$36,"BAD")))))</f>
        <v>0.93421288782940437</v>
      </c>
      <c r="N266" s="10">
        <f>IF($C266="PG",('Proj 2018'!N266-AgeAdj!J$19)/AgeAdj!J$20,IF($C266="SG",('Proj 2018'!N266-AgeAdj!J$23)/AgeAdj!J$24,IF($C266="SF",('Proj 2018'!N266-AgeAdj!J$27)/AgeAdj!J$28,IF($C266="PF",('Proj 2018'!N266-AgeAdj!J$31)/AgeAdj!J$32,IF($C266="C",('Proj 2018'!N266-AgeAdj!J$35)/AgeAdj!J$36,"BAD")))))</f>
        <v>2.3394381828096598</v>
      </c>
      <c r="O266" s="10">
        <f>IF($C266="PG",('Proj 2018'!O266-AgeAdj!K$19)/AgeAdj!K$20,IF($C266="SG",('Proj 2018'!O266-AgeAdj!K$23)/AgeAdj!K$24,IF($C266="SF",('Proj 2018'!O266-AgeAdj!K$27)/AgeAdj!K$28,IF($C266="PF",('Proj 2018'!O266-AgeAdj!K$31)/AgeAdj!K$32,IF($C266="C",('Proj 2018'!O266-AgeAdj!K$35)/AgeAdj!K$36,"BAD")))))</f>
        <v>2.5240627049103486</v>
      </c>
      <c r="P266" s="10">
        <f>IF($C266="PG",('Proj 2018'!P266-AgeAdj!L$19)/AgeAdj!L$20,IF($C266="SG",('Proj 2018'!P266-AgeAdj!L$23)/AgeAdj!L$24,IF($C266="SF",('Proj 2018'!P266-AgeAdj!L$27)/AgeAdj!L$28,IF($C266="PF",('Proj 2018'!P266-AgeAdj!L$31)/AgeAdj!L$32,IF($C266="C",('Proj 2018'!P266-AgeAdj!L$35)/AgeAdj!L$36,"BAD")))))</f>
        <v>1.1560015518152349</v>
      </c>
      <c r="Q266" s="10">
        <f>-IF($C266="PG",('Proj 2018'!Q266-AgeAdj!M$19)/AgeAdj!M$20,IF($C266="SG",('Proj 2018'!Q266-AgeAdj!M$23)/AgeAdj!M$24,IF($C266="SF",('Proj 2018'!Q266-AgeAdj!M$27)/AgeAdj!M$28,IF($C266="PF",('Proj 2018'!Q266-AgeAdj!M$31)/AgeAdj!M$32,IF($C266="C",('Proj 2018'!Q266-AgeAdj!M$35)/AgeAdj!M$36,"BAD")))))</f>
        <v>-1.361318543141621</v>
      </c>
      <c r="R266" s="10">
        <f>IF($C266="PG",('Proj 2018'!R266-AgeAdj!N$19)/AgeAdj!N$20,IF($C266="SG",('Proj 2018'!R266-AgeAdj!N$23)/AgeAdj!N$24,IF($C266="SF",('Proj 2018'!R266-AgeAdj!N$27)/AgeAdj!N$28,IF($C266="PF",('Proj 2018'!R266-AgeAdj!N$31)/AgeAdj!N$32,IF($C266="C",('Proj 2018'!R266-AgeAdj!N$35)/AgeAdj!N$36,"BAD")))))</f>
        <v>1.7735737020527453E-2</v>
      </c>
      <c r="S266" s="10">
        <f t="shared" si="12"/>
        <v>4.8730771262792887</v>
      </c>
      <c r="U266" s="10">
        <f>3*'Proj 2018'!$K266/(819)</f>
        <v>0.88156288156288154</v>
      </c>
      <c r="V266" s="10">
        <f t="shared" si="13"/>
        <v>0.13167146201964089</v>
      </c>
      <c r="W266" s="10">
        <f>(2*'Proj 36 2018'!G266)/24.9</f>
        <v>0.89959839357429716</v>
      </c>
      <c r="X266" s="10">
        <f t="shared" si="14"/>
        <v>-1.9206445243234715</v>
      </c>
    </row>
    <row r="267" spans="1:24" x14ac:dyDescent="0.25">
      <c r="A267" s="14" t="s">
        <v>668</v>
      </c>
      <c r="B267" s="14" t="s">
        <v>425</v>
      </c>
      <c r="C267" s="14" t="s">
        <v>31</v>
      </c>
      <c r="D267" s="3">
        <f>VLOOKUP(B267, Table1[[Player]:['#NAME?]], 3, FALSE)+1</f>
        <v>32</v>
      </c>
      <c r="F267" s="10">
        <f>IF($C267="PG",('Proj 2018'!F267-AgeAdj!B$19)/AgeAdj!B$20,IF($C267="SG",('Proj 2018'!F267-AgeAdj!B$23)/AgeAdj!B$24,IF($C267="SF",('Proj 2018'!F267-AgeAdj!B$27)/AgeAdj!B$28,IF($C267="PF",('Proj 2018'!F267-AgeAdj!B$31)/AgeAdj!B$32,IF($C267="C",('Proj 2018'!F267-AgeAdj!B$35)/AgeAdj!B$36,"BAD")))))</f>
        <v>-0.59909792782203275</v>
      </c>
      <c r="G267" s="10">
        <f>IF($C267="PG",('Proj 2018'!G267-AgeAdj!C$19)/AgeAdj!C$20,IF($C267="SG",('Proj 2018'!G267-AgeAdj!C$23)/AgeAdj!C$24,IF($C267="SF",('Proj 2018'!G267-AgeAdj!C$27)/AgeAdj!C$28,IF($C267="PF",('Proj 2018'!G267-AgeAdj!C$31)/AgeAdj!C$32,IF($C267="C",('Proj 2018'!G267-AgeAdj!C$35)/AgeAdj!C$36,"BAD")))))</f>
        <v>-0.30420120958321833</v>
      </c>
      <c r="H267" s="10">
        <f>IF($C267="PG",('Proj 2018'!H267-AgeAdj!D$19)/AgeAdj!D$20,IF($C267="SG",('Proj 2018'!H267-AgeAdj!D$23)/AgeAdj!D$24,IF($C267="SF",('Proj 2018'!H267-AgeAdj!D$27)/AgeAdj!D$28,IF($C267="PF",('Proj 2018'!H267-AgeAdj!D$31)/AgeAdj!D$32,IF($C267="C",('Proj 2018'!H267-AgeAdj!D$35)/AgeAdj!D$36,"BAD")))))</f>
        <v>-2.5376080269472649</v>
      </c>
      <c r="I267" s="10">
        <f>IF($C267="PG",('Proj 2018'!I267-AgeAdj!E$19)/AgeAdj!E$20,IF($C267="SG",('Proj 2018'!I267-AgeAdj!E$23)/AgeAdj!E$24,IF($C267="SF",('Proj 2018'!I267-AgeAdj!E$27)/AgeAdj!E$28,IF($C267="PF",('Proj 2018'!I267-AgeAdj!E$31)/AgeAdj!E$32,IF($C267="C",('Proj 2018'!I267-AgeAdj!E$35)/AgeAdj!E$36,"BAD")))))</f>
        <v>0.78587210685058995</v>
      </c>
      <c r="J267" s="10">
        <f>IF($C267="PG",('Proj 2018'!J267-AgeAdj!F$19)/AgeAdj!F$20,IF($C267="SG",('Proj 2018'!J267-AgeAdj!F$23)/AgeAdj!F$24,IF($C267="SF",('Proj 2018'!J267-AgeAdj!F$27)/AgeAdj!F$28,IF($C267="PF",('Proj 2018'!J267-AgeAdj!F$31)/AgeAdj!F$32,IF($C267="C",('Proj 2018'!J267-AgeAdj!F$35)/AgeAdj!F$36,"BAD")))))</f>
        <v>-0.99836670895881419</v>
      </c>
      <c r="K267" s="10">
        <f>IF($C267="PG",('Proj 2018'!K267-AgeAdj!G$19)/AgeAdj!G$20,IF($C267="SG",('Proj 2018'!K267-AgeAdj!G$23)/AgeAdj!G$24,IF($C267="SF",('Proj 2018'!K267-AgeAdj!G$27)/AgeAdj!G$28,IF($C267="PF",('Proj 2018'!K267-AgeAdj!G$31)/AgeAdj!G$32,IF($C267="C",('Proj 2018'!K267-AgeAdj!G$35)/AgeAdj!G$36,"BAD")))))</f>
        <v>-0.98615260581601072</v>
      </c>
      <c r="L267" s="17">
        <f>IF($C267="PG",('Proj 2018'!L267-AgeAdj!H$19)/AgeAdj!H$20,IF($C267="SG",('Proj 2018'!L267-AgeAdj!H$23)/AgeAdj!H$24,IF($C267="SF",('Proj 2018'!L267-AgeAdj!H$27)/AgeAdj!H$28,IF($C267="PF",('Proj 2018'!L267-AgeAdj!H$31)/AgeAdj!H$32,IF($C267="C",('Proj 2018'!L267-AgeAdj!H$35)/AgeAdj!H$36,"BAD")))))</f>
        <v>-1.9517298741787958</v>
      </c>
      <c r="M267" s="10">
        <f>IF($C267="PG",('Proj 2018'!M267-AgeAdj!I$19)/AgeAdj!I$20,IF($C267="SG",('Proj 2018'!M267-AgeAdj!I$23)/AgeAdj!I$24,IF($C267="SF",('Proj 2018'!M267-AgeAdj!I$27)/AgeAdj!I$28,IF($C267="PF",('Proj 2018'!M267-AgeAdj!I$31)/AgeAdj!I$32,IF($C267="C",('Proj 2018'!M267-AgeAdj!I$35)/AgeAdj!I$36,"BAD")))))</f>
        <v>-0.33791380874878324</v>
      </c>
      <c r="N267" s="10">
        <f>IF($C267="PG",('Proj 2018'!N267-AgeAdj!J$19)/AgeAdj!J$20,IF($C267="SG",('Proj 2018'!N267-AgeAdj!J$23)/AgeAdj!J$24,IF($C267="SF",('Proj 2018'!N267-AgeAdj!J$27)/AgeAdj!J$28,IF($C267="PF",('Proj 2018'!N267-AgeAdj!J$31)/AgeAdj!J$32,IF($C267="C",('Proj 2018'!N267-AgeAdj!J$35)/AgeAdj!J$36,"BAD")))))</f>
        <v>-0.63011250963223775</v>
      </c>
      <c r="O267" s="10">
        <f>IF($C267="PG",('Proj 2018'!O267-AgeAdj!K$19)/AgeAdj!K$20,IF($C267="SG",('Proj 2018'!O267-AgeAdj!K$23)/AgeAdj!K$24,IF($C267="SF",('Proj 2018'!O267-AgeAdj!K$27)/AgeAdj!K$28,IF($C267="PF",('Proj 2018'!O267-AgeAdj!K$31)/AgeAdj!K$32,IF($C267="C",('Proj 2018'!O267-AgeAdj!K$35)/AgeAdj!K$36,"BAD")))))</f>
        <v>0.19751816706654488</v>
      </c>
      <c r="P267" s="10">
        <f>IF($C267="PG",('Proj 2018'!P267-AgeAdj!L$19)/AgeAdj!L$20,IF($C267="SG",('Proj 2018'!P267-AgeAdj!L$23)/AgeAdj!L$24,IF($C267="SF",('Proj 2018'!P267-AgeAdj!L$27)/AgeAdj!L$28,IF($C267="PF",('Proj 2018'!P267-AgeAdj!L$31)/AgeAdj!L$32,IF($C267="C",('Proj 2018'!P267-AgeAdj!L$35)/AgeAdj!L$36,"BAD")))))</f>
        <v>-0.23860708088515109</v>
      </c>
      <c r="Q267" s="10">
        <f>-IF($C267="PG",('Proj 2018'!Q267-AgeAdj!M$19)/AgeAdj!M$20,IF($C267="SG",('Proj 2018'!Q267-AgeAdj!M$23)/AgeAdj!M$24,IF($C267="SF",('Proj 2018'!Q267-AgeAdj!M$27)/AgeAdj!M$28,IF($C267="PF",('Proj 2018'!Q267-AgeAdj!M$31)/AgeAdj!M$32,IF($C267="C",('Proj 2018'!Q267-AgeAdj!M$35)/AgeAdj!M$36,"BAD")))))</f>
        <v>0.983836526921261</v>
      </c>
      <c r="R267" s="10">
        <f>IF($C267="PG",('Proj 2018'!R267-AgeAdj!N$19)/AgeAdj!N$20,IF($C267="SG",('Proj 2018'!R267-AgeAdj!N$23)/AgeAdj!N$24,IF($C267="SF",('Proj 2018'!R267-AgeAdj!N$27)/AgeAdj!N$28,IF($C267="PF",('Proj 2018'!R267-AgeAdj!N$31)/AgeAdj!N$32,IF($C267="C",('Proj 2018'!R267-AgeAdj!N$35)/AgeAdj!N$36,"BAD")))))</f>
        <v>-0.55935965771218243</v>
      </c>
      <c r="S267" s="10">
        <f t="shared" si="12"/>
        <v>-2.6886121144026038</v>
      </c>
      <c r="U267" s="10">
        <f>3*'Proj 2018'!$K267/(819)</f>
        <v>9.2846967846967832E-2</v>
      </c>
      <c r="V267" s="10">
        <f t="shared" si="13"/>
        <v>-0.18121220087384524</v>
      </c>
      <c r="W267" s="10">
        <f>(2*'Proj 36 2018'!G267)/24.9</f>
        <v>0.86746987951807242</v>
      </c>
      <c r="X267" s="10">
        <f t="shared" si="14"/>
        <v>-2.2012985294000376</v>
      </c>
    </row>
    <row r="268" spans="1:24" x14ac:dyDescent="0.25">
      <c r="A268" s="13" t="s">
        <v>1019</v>
      </c>
      <c r="B268" s="13" t="s">
        <v>426</v>
      </c>
      <c r="C268" s="13" t="s">
        <v>38</v>
      </c>
      <c r="D268" s="3">
        <f>VLOOKUP(B268, Table1[[Player]:['#NAME?]], 3, FALSE)+1</f>
        <v>31</v>
      </c>
      <c r="F268" s="10">
        <f>IF($C268="PG",('Proj 2018'!F268-AgeAdj!B$19)/AgeAdj!B$20,IF($C268="SG",('Proj 2018'!F268-AgeAdj!B$23)/AgeAdj!B$24,IF($C268="SF",('Proj 2018'!F268-AgeAdj!B$27)/AgeAdj!B$28,IF($C268="PF",('Proj 2018'!F268-AgeAdj!B$31)/AgeAdj!B$32,IF($C268="C",('Proj 2018'!F268-AgeAdj!B$35)/AgeAdj!B$36,"BAD")))))</f>
        <v>-0.50294041512989596</v>
      </c>
      <c r="G268" s="10">
        <f>IF($C268="PG",('Proj 2018'!G268-AgeAdj!C$19)/AgeAdj!C$20,IF($C268="SG",('Proj 2018'!G268-AgeAdj!C$23)/AgeAdj!C$24,IF($C268="SF",('Proj 2018'!G268-AgeAdj!C$27)/AgeAdj!C$28,IF($C268="PF",('Proj 2018'!G268-AgeAdj!C$31)/AgeAdj!C$32,IF($C268="C",('Proj 2018'!G268-AgeAdj!C$35)/AgeAdj!C$36,"BAD")))))</f>
        <v>-0.47887269906170582</v>
      </c>
      <c r="H268" s="10">
        <f>IF($C268="PG",('Proj 2018'!H268-AgeAdj!D$19)/AgeAdj!D$20,IF($C268="SG",('Proj 2018'!H268-AgeAdj!D$23)/AgeAdj!D$24,IF($C268="SF",('Proj 2018'!H268-AgeAdj!D$27)/AgeAdj!D$28,IF($C268="PF",('Proj 2018'!H268-AgeAdj!D$31)/AgeAdj!D$32,IF($C268="C",('Proj 2018'!H268-AgeAdj!D$35)/AgeAdj!D$36,"BAD")))))</f>
        <v>-0.18861477973862983</v>
      </c>
      <c r="I268" s="10">
        <f>IF($C268="PG",('Proj 2018'!I268-AgeAdj!E$19)/AgeAdj!E$20,IF($C268="SG",('Proj 2018'!I268-AgeAdj!E$23)/AgeAdj!E$24,IF($C268="SF",('Proj 2018'!I268-AgeAdj!E$27)/AgeAdj!E$28,IF($C268="PF",('Proj 2018'!I268-AgeAdj!E$31)/AgeAdj!E$32,IF($C268="C",('Proj 2018'!I268-AgeAdj!E$35)/AgeAdj!E$36,"BAD")))))</f>
        <v>0.49582516585385011</v>
      </c>
      <c r="J268" s="10">
        <f>IF($C268="PG",('Proj 2018'!J268-AgeAdj!F$19)/AgeAdj!F$20,IF($C268="SG",('Proj 2018'!J268-AgeAdj!F$23)/AgeAdj!F$24,IF($C268="SF",('Proj 2018'!J268-AgeAdj!F$27)/AgeAdj!F$28,IF($C268="PF",('Proj 2018'!J268-AgeAdj!F$31)/AgeAdj!F$32,IF($C268="C",('Proj 2018'!J268-AgeAdj!F$35)/AgeAdj!F$36,"BAD")))))</f>
        <v>-0.81901243732007156</v>
      </c>
      <c r="K268" s="10">
        <f>IF($C268="PG",('Proj 2018'!K268-AgeAdj!G$19)/AgeAdj!G$20,IF($C268="SG",('Proj 2018'!K268-AgeAdj!G$23)/AgeAdj!G$24,IF($C268="SF",('Proj 2018'!K268-AgeAdj!G$27)/AgeAdj!G$28,IF($C268="PF",('Proj 2018'!K268-AgeAdj!G$31)/AgeAdj!G$32,IF($C268="C",('Proj 2018'!K268-AgeAdj!G$35)/AgeAdj!G$36,"BAD")))))</f>
        <v>-0.89606327880207348</v>
      </c>
      <c r="L268" s="17">
        <f>IF($C268="PG",('Proj 2018'!L268-AgeAdj!H$19)/AgeAdj!H$20,IF($C268="SG",('Proj 2018'!L268-AgeAdj!H$23)/AgeAdj!H$24,IF($C268="SF",('Proj 2018'!L268-AgeAdj!H$27)/AgeAdj!H$28,IF($C268="PF",('Proj 2018'!L268-AgeAdj!H$31)/AgeAdj!H$32,IF($C268="C",('Proj 2018'!L268-AgeAdj!H$35)/AgeAdj!H$36,"BAD")))))</f>
        <v>2.0090481379139699E-2</v>
      </c>
      <c r="M268" s="10">
        <f>IF($C268="PG",('Proj 2018'!M268-AgeAdj!I$19)/AgeAdj!I$20,IF($C268="SG",('Proj 2018'!M268-AgeAdj!I$23)/AgeAdj!I$24,IF($C268="SF",('Proj 2018'!M268-AgeAdj!I$27)/AgeAdj!I$28,IF($C268="PF",('Proj 2018'!M268-AgeAdj!I$31)/AgeAdj!I$32,IF($C268="C",('Proj 2018'!M268-AgeAdj!I$35)/AgeAdj!I$36,"BAD")))))</f>
        <v>-0.67074943287265376</v>
      </c>
      <c r="N268" s="10">
        <f>IF($C268="PG",('Proj 2018'!N268-AgeAdj!J$19)/AgeAdj!J$20,IF($C268="SG",('Proj 2018'!N268-AgeAdj!J$23)/AgeAdj!J$24,IF($C268="SF",('Proj 2018'!N268-AgeAdj!J$27)/AgeAdj!J$28,IF($C268="PF",('Proj 2018'!N268-AgeAdj!J$31)/AgeAdj!J$32,IF($C268="C",('Proj 2018'!N268-AgeAdj!J$35)/AgeAdj!J$36,"BAD")))))</f>
        <v>-0.655411347239789</v>
      </c>
      <c r="O268" s="10">
        <f>IF($C268="PG",('Proj 2018'!O268-AgeAdj!K$19)/AgeAdj!K$20,IF($C268="SG",('Proj 2018'!O268-AgeAdj!K$23)/AgeAdj!K$24,IF($C268="SF",('Proj 2018'!O268-AgeAdj!K$27)/AgeAdj!K$28,IF($C268="PF",('Proj 2018'!O268-AgeAdj!K$31)/AgeAdj!K$32,IF($C268="C",('Proj 2018'!O268-AgeAdj!K$35)/AgeAdj!K$36,"BAD")))))</f>
        <v>-0.72979408969467874</v>
      </c>
      <c r="P268" s="10">
        <f>IF($C268="PG",('Proj 2018'!P268-AgeAdj!L$19)/AgeAdj!L$20,IF($C268="SG",('Proj 2018'!P268-AgeAdj!L$23)/AgeAdj!L$24,IF($C268="SF",('Proj 2018'!P268-AgeAdj!L$27)/AgeAdj!L$28,IF($C268="PF",('Proj 2018'!P268-AgeAdj!L$31)/AgeAdj!L$32,IF($C268="C",('Proj 2018'!P268-AgeAdj!L$35)/AgeAdj!L$36,"BAD")))))</f>
        <v>-0.15896482881822815</v>
      </c>
      <c r="Q268" s="10">
        <f>-IF($C268="PG",('Proj 2018'!Q268-AgeAdj!M$19)/AgeAdj!M$20,IF($C268="SG",('Proj 2018'!Q268-AgeAdj!M$23)/AgeAdj!M$24,IF($C268="SF",('Proj 2018'!Q268-AgeAdj!M$27)/AgeAdj!M$28,IF($C268="PF",('Proj 2018'!Q268-AgeAdj!M$31)/AgeAdj!M$32,IF($C268="C",('Proj 2018'!Q268-AgeAdj!M$35)/AgeAdj!M$36,"BAD")))))</f>
        <v>0.43858803015397291</v>
      </c>
      <c r="R268" s="10">
        <f>IF($C268="PG",('Proj 2018'!R268-AgeAdj!N$19)/AgeAdj!N$20,IF($C268="SG",('Proj 2018'!R268-AgeAdj!N$23)/AgeAdj!N$24,IF($C268="SF",('Proj 2018'!R268-AgeAdj!N$27)/AgeAdj!N$28,IF($C268="PF",('Proj 2018'!R268-AgeAdj!N$31)/AgeAdj!N$32,IF($C268="C",('Proj 2018'!R268-AgeAdj!N$35)/AgeAdj!N$36,"BAD")))))</f>
        <v>-0.52835893246324994</v>
      </c>
      <c r="S268" s="10">
        <f t="shared" si="12"/>
        <v>-2.580595573192412</v>
      </c>
      <c r="U268" s="10">
        <f>3*'Proj 2018'!$K268/(819)</f>
        <v>0.20238095238095238</v>
      </c>
      <c r="V268" s="10">
        <f t="shared" si="13"/>
        <v>4.0659307553020819E-3</v>
      </c>
      <c r="W268" s="10">
        <f>(2*'Proj 36 2018'!G268)/24.9</f>
        <v>0.89156626506024095</v>
      </c>
      <c r="X268" s="10">
        <f t="shared" si="14"/>
        <v>-0.16816257470673021</v>
      </c>
    </row>
    <row r="269" spans="1:24" x14ac:dyDescent="0.25">
      <c r="A269" s="14" t="s">
        <v>823</v>
      </c>
      <c r="B269" s="14" t="s">
        <v>427</v>
      </c>
      <c r="C269" s="14" t="s">
        <v>31</v>
      </c>
      <c r="D269" s="3">
        <f>VLOOKUP(B269, Table1[[Player]:['#NAME?]], 3, FALSE)+1</f>
        <v>26</v>
      </c>
      <c r="F269" s="10">
        <f>IF($C269="PG",('Proj 2018'!F269-AgeAdj!B$19)/AgeAdj!B$20,IF($C269="SG",('Proj 2018'!F269-AgeAdj!B$23)/AgeAdj!B$24,IF($C269="SF",('Proj 2018'!F269-AgeAdj!B$27)/AgeAdj!B$28,IF($C269="PF",('Proj 2018'!F269-AgeAdj!B$31)/AgeAdj!B$32,IF($C269="C",('Proj 2018'!F269-AgeAdj!B$35)/AgeAdj!B$36,"BAD")))))</f>
        <v>-0.33007916984913577</v>
      </c>
      <c r="G269" s="10">
        <f>IF($C269="PG",('Proj 2018'!G269-AgeAdj!C$19)/AgeAdj!C$20,IF($C269="SG",('Proj 2018'!G269-AgeAdj!C$23)/AgeAdj!C$24,IF($C269="SF",('Proj 2018'!G269-AgeAdj!C$27)/AgeAdj!C$28,IF($C269="PF",('Proj 2018'!G269-AgeAdj!C$31)/AgeAdj!C$32,IF($C269="C",('Proj 2018'!G269-AgeAdj!C$35)/AgeAdj!C$36,"BAD")))))</f>
        <v>-0.43219967853508945</v>
      </c>
      <c r="H269" s="10">
        <f>IF($C269="PG",('Proj 2018'!H269-AgeAdj!D$19)/AgeAdj!D$20,IF($C269="SG",('Proj 2018'!H269-AgeAdj!D$23)/AgeAdj!D$24,IF($C269="SF",('Proj 2018'!H269-AgeAdj!D$27)/AgeAdj!D$28,IF($C269="PF",('Proj 2018'!H269-AgeAdj!D$31)/AgeAdj!D$32,IF($C269="C",('Proj 2018'!H269-AgeAdj!D$35)/AgeAdj!D$36,"BAD")))))</f>
        <v>0.83808721731134328</v>
      </c>
      <c r="I269" s="10">
        <f>IF($C269="PG",('Proj 2018'!I269-AgeAdj!E$19)/AgeAdj!E$20,IF($C269="SG",('Proj 2018'!I269-AgeAdj!E$23)/AgeAdj!E$24,IF($C269="SF",('Proj 2018'!I269-AgeAdj!E$27)/AgeAdj!E$28,IF($C269="PF",('Proj 2018'!I269-AgeAdj!E$31)/AgeAdj!E$32,IF($C269="C",('Proj 2018'!I269-AgeAdj!E$35)/AgeAdj!E$36,"BAD")))))</f>
        <v>0.54453140528802102</v>
      </c>
      <c r="J269" s="10">
        <f>IF($C269="PG",('Proj 2018'!J269-AgeAdj!F$19)/AgeAdj!F$20,IF($C269="SG",('Proj 2018'!J269-AgeAdj!F$23)/AgeAdj!F$24,IF($C269="SF",('Proj 2018'!J269-AgeAdj!F$27)/AgeAdj!F$28,IF($C269="PF",('Proj 2018'!J269-AgeAdj!F$31)/AgeAdj!F$32,IF($C269="C",('Proj 2018'!J269-AgeAdj!F$35)/AgeAdj!F$36,"BAD")))))</f>
        <v>-0.72290813049792468</v>
      </c>
      <c r="K269" s="10">
        <f>IF($C269="PG",('Proj 2018'!K269-AgeAdj!G$19)/AgeAdj!G$20,IF($C269="SG",('Proj 2018'!K269-AgeAdj!G$23)/AgeAdj!G$24,IF($C269="SF",('Proj 2018'!K269-AgeAdj!G$27)/AgeAdj!G$28,IF($C269="PF",('Proj 2018'!K269-AgeAdj!G$31)/AgeAdj!G$32,IF($C269="C",('Proj 2018'!K269-AgeAdj!G$35)/AgeAdj!G$36,"BAD")))))</f>
        <v>-0.73646192785154774</v>
      </c>
      <c r="L269" s="17">
        <f>IF($C269="PG",('Proj 2018'!L269-AgeAdj!H$19)/AgeAdj!H$20,IF($C269="SG",('Proj 2018'!L269-AgeAdj!H$23)/AgeAdj!H$24,IF($C269="SF",('Proj 2018'!L269-AgeAdj!H$27)/AgeAdj!H$28,IF($C269="PF",('Proj 2018'!L269-AgeAdj!H$31)/AgeAdj!H$32,IF($C269="C",('Proj 2018'!L269-AgeAdj!H$35)/AgeAdj!H$36,"BAD")))))</f>
        <v>0.12038082604871619</v>
      </c>
      <c r="M269" s="10">
        <f>IF($C269="PG",('Proj 2018'!M269-AgeAdj!I$19)/AgeAdj!I$20,IF($C269="SG",('Proj 2018'!M269-AgeAdj!I$23)/AgeAdj!I$24,IF($C269="SF",('Proj 2018'!M269-AgeAdj!I$27)/AgeAdj!I$28,IF($C269="PF",('Proj 2018'!M269-AgeAdj!I$31)/AgeAdj!I$32,IF($C269="C",('Proj 2018'!M269-AgeAdj!I$35)/AgeAdj!I$36,"BAD")))))</f>
        <v>0.28410060357296302</v>
      </c>
      <c r="N269" s="10">
        <f>IF($C269="PG",('Proj 2018'!N269-AgeAdj!J$19)/AgeAdj!J$20,IF($C269="SG",('Proj 2018'!N269-AgeAdj!J$23)/AgeAdj!J$24,IF($C269="SF",('Proj 2018'!N269-AgeAdj!J$27)/AgeAdj!J$28,IF($C269="PF",('Proj 2018'!N269-AgeAdj!J$31)/AgeAdj!J$32,IF($C269="C",('Proj 2018'!N269-AgeAdj!J$35)/AgeAdj!J$36,"BAD")))))</f>
        <v>-0.69279302300811241</v>
      </c>
      <c r="O269" s="10">
        <f>IF($C269="PG",('Proj 2018'!O269-AgeAdj!K$19)/AgeAdj!K$20,IF($C269="SG",('Proj 2018'!O269-AgeAdj!K$23)/AgeAdj!K$24,IF($C269="SF",('Proj 2018'!O269-AgeAdj!K$27)/AgeAdj!K$28,IF($C269="PF",('Proj 2018'!O269-AgeAdj!K$31)/AgeAdj!K$32,IF($C269="C",('Proj 2018'!O269-AgeAdj!K$35)/AgeAdj!K$36,"BAD")))))</f>
        <v>-0.28343137605074586</v>
      </c>
      <c r="P269" s="10">
        <f>IF($C269="PG",('Proj 2018'!P269-AgeAdj!L$19)/AgeAdj!L$20,IF($C269="SG",('Proj 2018'!P269-AgeAdj!L$23)/AgeAdj!L$24,IF($C269="SF",('Proj 2018'!P269-AgeAdj!L$27)/AgeAdj!L$28,IF($C269="PF",('Proj 2018'!P269-AgeAdj!L$31)/AgeAdj!L$32,IF($C269="C",('Proj 2018'!P269-AgeAdj!L$35)/AgeAdj!L$36,"BAD")))))</f>
        <v>-0.4991694026403119</v>
      </c>
      <c r="Q269" s="10">
        <f>-IF($C269="PG",('Proj 2018'!Q269-AgeAdj!M$19)/AgeAdj!M$20,IF($C269="SG",('Proj 2018'!Q269-AgeAdj!M$23)/AgeAdj!M$24,IF($C269="SF",('Proj 2018'!Q269-AgeAdj!M$27)/AgeAdj!M$28,IF($C269="PF",('Proj 2018'!Q269-AgeAdj!M$31)/AgeAdj!M$32,IF($C269="C",('Proj 2018'!Q269-AgeAdj!M$35)/AgeAdj!M$36,"BAD")))))</f>
        <v>0.8159580283863509</v>
      </c>
      <c r="R269" s="10">
        <f>IF($C269="PG",('Proj 2018'!R269-AgeAdj!N$19)/AgeAdj!N$20,IF($C269="SG",('Proj 2018'!R269-AgeAdj!N$23)/AgeAdj!N$24,IF($C269="SF",('Proj 2018'!R269-AgeAdj!N$27)/AgeAdj!N$28,IF($C269="PF",('Proj 2018'!R269-AgeAdj!N$31)/AgeAdj!N$32,IF($C269="C",('Proj 2018'!R269-AgeAdj!N$35)/AgeAdj!N$36,"BAD")))))</f>
        <v>-0.33324920649358813</v>
      </c>
      <c r="S269" s="10">
        <f t="shared" si="12"/>
        <v>-0.2691497524587122</v>
      </c>
      <c r="U269" s="10">
        <f>3*'Proj 2018'!$K269/(819)</f>
        <v>0.2</v>
      </c>
      <c r="V269" s="10">
        <f t="shared" si="13"/>
        <v>2.407616520974324E-2</v>
      </c>
      <c r="W269" s="10">
        <f>(2*'Proj 36 2018'!G269)/24.9</f>
        <v>0.66666666666666674</v>
      </c>
      <c r="X269" s="10">
        <f t="shared" si="14"/>
        <v>0.55872481154089559</v>
      </c>
    </row>
    <row r="270" spans="1:24" x14ac:dyDescent="0.25">
      <c r="A270" s="13" t="s">
        <v>899</v>
      </c>
      <c r="B270" s="13" t="s">
        <v>428</v>
      </c>
      <c r="C270" s="13" t="s">
        <v>38</v>
      </c>
      <c r="D270" s="3">
        <f>VLOOKUP(B270, Table1[[Player]:['#NAME?]], 3, FALSE)+1</f>
        <v>30</v>
      </c>
      <c r="F270" s="10">
        <f>IF($C270="PG",('Proj 2018'!F270-AgeAdj!B$19)/AgeAdj!B$20,IF($C270="SG",('Proj 2018'!F270-AgeAdj!B$23)/AgeAdj!B$24,IF($C270="SF",('Proj 2018'!F270-AgeAdj!B$27)/AgeAdj!B$28,IF($C270="PF",('Proj 2018'!F270-AgeAdj!B$31)/AgeAdj!B$32,IF($C270="C",('Proj 2018'!F270-AgeAdj!B$35)/AgeAdj!B$36,"BAD")))))</f>
        <v>-0.41680951769654362</v>
      </c>
      <c r="G270" s="10">
        <f>IF($C270="PG",('Proj 2018'!G270-AgeAdj!C$19)/AgeAdj!C$20,IF($C270="SG",('Proj 2018'!G270-AgeAdj!C$23)/AgeAdj!C$24,IF($C270="SF",('Proj 2018'!G270-AgeAdj!C$27)/AgeAdj!C$28,IF($C270="PF",('Proj 2018'!G270-AgeAdj!C$31)/AgeAdj!C$32,IF($C270="C",('Proj 2018'!G270-AgeAdj!C$35)/AgeAdj!C$36,"BAD")))))</f>
        <v>-0.17207223820199602</v>
      </c>
      <c r="H270" s="10">
        <f>IF($C270="PG",('Proj 2018'!H270-AgeAdj!D$19)/AgeAdj!D$20,IF($C270="SG",('Proj 2018'!H270-AgeAdj!D$23)/AgeAdj!D$24,IF($C270="SF",('Proj 2018'!H270-AgeAdj!D$27)/AgeAdj!D$28,IF($C270="PF",('Proj 2018'!H270-AgeAdj!D$31)/AgeAdj!D$32,IF($C270="C",('Proj 2018'!H270-AgeAdj!D$35)/AgeAdj!D$36,"BAD")))))</f>
        <v>-1.5205143786959452</v>
      </c>
      <c r="I270" s="10">
        <f>IF($C270="PG",('Proj 2018'!I270-AgeAdj!E$19)/AgeAdj!E$20,IF($C270="SG",('Proj 2018'!I270-AgeAdj!E$23)/AgeAdj!E$24,IF($C270="SF",('Proj 2018'!I270-AgeAdj!E$27)/AgeAdj!E$28,IF($C270="PF",('Proj 2018'!I270-AgeAdj!E$31)/AgeAdj!E$32,IF($C270="C",('Proj 2018'!I270-AgeAdj!E$35)/AgeAdj!E$36,"BAD")))))</f>
        <v>1.8317177199550121</v>
      </c>
      <c r="J270" s="10">
        <f>IF($C270="PG",('Proj 2018'!J270-AgeAdj!F$19)/AgeAdj!F$20,IF($C270="SG",('Proj 2018'!J270-AgeAdj!F$23)/AgeAdj!F$24,IF($C270="SF",('Proj 2018'!J270-AgeAdj!F$27)/AgeAdj!F$28,IF($C270="PF",('Proj 2018'!J270-AgeAdj!F$31)/AgeAdj!F$32,IF($C270="C",('Proj 2018'!J270-AgeAdj!F$35)/AgeAdj!F$36,"BAD")))))</f>
        <v>-0.20996061626534188</v>
      </c>
      <c r="K270" s="10">
        <f>IF($C270="PG",('Proj 2018'!K270-AgeAdj!G$19)/AgeAdj!G$20,IF($C270="SG",('Proj 2018'!K270-AgeAdj!G$23)/AgeAdj!G$24,IF($C270="SF",('Proj 2018'!K270-AgeAdj!G$27)/AgeAdj!G$28,IF($C270="PF",('Proj 2018'!K270-AgeAdj!G$31)/AgeAdj!G$32,IF($C270="C",('Proj 2018'!K270-AgeAdj!G$35)/AgeAdj!G$36,"BAD")))))</f>
        <v>-0.46996019933277505</v>
      </c>
      <c r="L270" s="17">
        <f>IF($C270="PG",('Proj 2018'!L270-AgeAdj!H$19)/AgeAdj!H$20,IF($C270="SG",('Proj 2018'!L270-AgeAdj!H$23)/AgeAdj!H$24,IF($C270="SF",('Proj 2018'!L270-AgeAdj!H$27)/AgeAdj!H$28,IF($C270="PF",('Proj 2018'!L270-AgeAdj!H$31)/AgeAdj!H$32,IF($C270="C",('Proj 2018'!L270-AgeAdj!H$35)/AgeAdj!H$36,"BAD")))))</f>
        <v>1.7481433729764622</v>
      </c>
      <c r="M270" s="10">
        <f>IF($C270="PG",('Proj 2018'!M270-AgeAdj!I$19)/AgeAdj!I$20,IF($C270="SG",('Proj 2018'!M270-AgeAdj!I$23)/AgeAdj!I$24,IF($C270="SF",('Proj 2018'!M270-AgeAdj!I$27)/AgeAdj!I$28,IF($C270="PF",('Proj 2018'!M270-AgeAdj!I$31)/AgeAdj!I$32,IF($C270="C",('Proj 2018'!M270-AgeAdj!I$35)/AgeAdj!I$36,"BAD")))))</f>
        <v>-0.54893271588913983</v>
      </c>
      <c r="N270" s="10">
        <f>IF($C270="PG",('Proj 2018'!N270-AgeAdj!J$19)/AgeAdj!J$20,IF($C270="SG",('Proj 2018'!N270-AgeAdj!J$23)/AgeAdj!J$24,IF($C270="SF",('Proj 2018'!N270-AgeAdj!J$27)/AgeAdj!J$28,IF($C270="PF",('Proj 2018'!N270-AgeAdj!J$31)/AgeAdj!J$32,IF($C270="C",('Proj 2018'!N270-AgeAdj!J$35)/AgeAdj!J$36,"BAD")))))</f>
        <v>-0.47693355523395159</v>
      </c>
      <c r="O270" s="10">
        <f>IF($C270="PG",('Proj 2018'!O270-AgeAdj!K$19)/AgeAdj!K$20,IF($C270="SG",('Proj 2018'!O270-AgeAdj!K$23)/AgeAdj!K$24,IF($C270="SF",('Proj 2018'!O270-AgeAdj!K$27)/AgeAdj!K$28,IF($C270="PF",('Proj 2018'!O270-AgeAdj!K$31)/AgeAdj!K$32,IF($C270="C",('Proj 2018'!O270-AgeAdj!K$35)/AgeAdj!K$36,"BAD")))))</f>
        <v>-0.89791645591828972</v>
      </c>
      <c r="P270" s="10">
        <f>IF($C270="PG",('Proj 2018'!P270-AgeAdj!L$19)/AgeAdj!L$20,IF($C270="SG",('Proj 2018'!P270-AgeAdj!L$23)/AgeAdj!L$24,IF($C270="SF",('Proj 2018'!P270-AgeAdj!L$27)/AgeAdj!L$28,IF($C270="PF",('Proj 2018'!P270-AgeAdj!L$31)/AgeAdj!L$32,IF($C270="C",('Proj 2018'!P270-AgeAdj!L$35)/AgeAdj!L$36,"BAD")))))</f>
        <v>-0.78040289697327214</v>
      </c>
      <c r="Q270" s="10">
        <f>-IF($C270="PG",('Proj 2018'!Q270-AgeAdj!M$19)/AgeAdj!M$20,IF($C270="SG",('Proj 2018'!Q270-AgeAdj!M$23)/AgeAdj!M$24,IF($C270="SF",('Proj 2018'!Q270-AgeAdj!M$27)/AgeAdj!M$28,IF($C270="PF",('Proj 2018'!Q270-AgeAdj!M$31)/AgeAdj!M$32,IF($C270="C",('Proj 2018'!Q270-AgeAdj!M$35)/AgeAdj!M$36,"BAD")))))</f>
        <v>0.56775568531475462</v>
      </c>
      <c r="R270" s="10">
        <f>IF($C270="PG",('Proj 2018'!R270-AgeAdj!N$19)/AgeAdj!N$20,IF($C270="SG",('Proj 2018'!R270-AgeAdj!N$23)/AgeAdj!N$24,IF($C270="SF",('Proj 2018'!R270-AgeAdj!N$27)/AgeAdj!N$28,IF($C270="PF",('Proj 2018'!R270-AgeAdj!N$31)/AgeAdj!N$32,IF($C270="C",('Proj 2018'!R270-AgeAdj!N$35)/AgeAdj!N$36,"BAD")))))</f>
        <v>-0.21258087367349612</v>
      </c>
      <c r="S270" s="10">
        <f t="shared" si="12"/>
        <v>-0.72449481404550964</v>
      </c>
      <c r="U270" s="10">
        <f>3*'Proj 2018'!$K270/(819)</f>
        <v>0.42222222222222217</v>
      </c>
      <c r="V270" s="10">
        <f t="shared" si="13"/>
        <v>0.73810497970117284</v>
      </c>
      <c r="W270" s="10">
        <f>(2*'Proj 36 2018'!G270)/24.9</f>
        <v>1.2289156626506026</v>
      </c>
      <c r="X270" s="10">
        <f t="shared" si="14"/>
        <v>-1.8685839352648967</v>
      </c>
    </row>
    <row r="271" spans="1:24" x14ac:dyDescent="0.25">
      <c r="A271" s="14" t="s">
        <v>915</v>
      </c>
      <c r="B271" s="14" t="s">
        <v>430</v>
      </c>
      <c r="C271" s="14" t="s">
        <v>31</v>
      </c>
      <c r="D271" s="3">
        <f>VLOOKUP(B271, Table1[[Player]:['#NAME?]], 3, FALSE)+1</f>
        <v>24</v>
      </c>
      <c r="F271" s="10">
        <f>IF($C271="PG",('Proj 2018'!F271-AgeAdj!B$19)/AgeAdj!B$20,IF($C271="SG",('Proj 2018'!F271-AgeAdj!B$23)/AgeAdj!B$24,IF($C271="SF",('Proj 2018'!F271-AgeAdj!B$27)/AgeAdj!B$28,IF($C271="PF",('Proj 2018'!F271-AgeAdj!B$31)/AgeAdj!B$32,IF($C271="C",('Proj 2018'!F271-AgeAdj!B$35)/AgeAdj!B$36,"BAD")))))</f>
        <v>-1.070432984543281</v>
      </c>
      <c r="G271" s="10">
        <f>IF($C271="PG",('Proj 2018'!G271-AgeAdj!C$19)/AgeAdj!C$20,IF($C271="SG",('Proj 2018'!G271-AgeAdj!C$23)/AgeAdj!C$24,IF($C271="SF",('Proj 2018'!G271-AgeAdj!C$27)/AgeAdj!C$28,IF($C271="PF",('Proj 2018'!G271-AgeAdj!C$31)/AgeAdj!C$32,IF($C271="C",('Proj 2018'!G271-AgeAdj!C$35)/AgeAdj!C$36,"BAD")))))</f>
        <v>-1.0688602461142478</v>
      </c>
      <c r="H271" s="10">
        <f>IF($C271="PG",('Proj 2018'!H271-AgeAdj!D$19)/AgeAdj!D$20,IF($C271="SG",('Proj 2018'!H271-AgeAdj!D$23)/AgeAdj!D$24,IF($C271="SF",('Proj 2018'!H271-AgeAdj!D$27)/AgeAdj!D$28,IF($C271="PF",('Proj 2018'!H271-AgeAdj!D$31)/AgeAdj!D$32,IF($C271="C",('Proj 2018'!H271-AgeAdj!D$35)/AgeAdj!D$36,"BAD")))))</f>
        <v>-0.98912396994790253</v>
      </c>
      <c r="I271" s="10">
        <f>IF($C271="PG",('Proj 2018'!I271-AgeAdj!E$19)/AgeAdj!E$20,IF($C271="SG",('Proj 2018'!I271-AgeAdj!E$23)/AgeAdj!E$24,IF($C271="SF",('Proj 2018'!I271-AgeAdj!E$27)/AgeAdj!E$28,IF($C271="PF",('Proj 2018'!I271-AgeAdj!E$31)/AgeAdj!E$32,IF($C271="C",('Proj 2018'!I271-AgeAdj!E$35)/AgeAdj!E$36,"BAD")))))</f>
        <v>-0.75970798991047528</v>
      </c>
      <c r="J271" s="10">
        <f>IF($C271="PG",('Proj 2018'!J271-AgeAdj!F$19)/AgeAdj!F$20,IF($C271="SG",('Proj 2018'!J271-AgeAdj!F$23)/AgeAdj!F$24,IF($C271="SF",('Proj 2018'!J271-AgeAdj!F$27)/AgeAdj!F$28,IF($C271="PF",('Proj 2018'!J271-AgeAdj!F$31)/AgeAdj!F$32,IF($C271="C",('Proj 2018'!J271-AgeAdj!F$35)/AgeAdj!F$36,"BAD")))))</f>
        <v>-0.5984984270699556</v>
      </c>
      <c r="K271" s="10">
        <f>IF($C271="PG",('Proj 2018'!K271-AgeAdj!G$19)/AgeAdj!G$20,IF($C271="SG",('Proj 2018'!K271-AgeAdj!G$23)/AgeAdj!G$24,IF($C271="SF",('Proj 2018'!K271-AgeAdj!G$27)/AgeAdj!G$28,IF($C271="PF",('Proj 2018'!K271-AgeAdj!G$31)/AgeAdj!G$32,IF($C271="C",('Proj 2018'!K271-AgeAdj!G$35)/AgeAdj!G$36,"BAD")))))</f>
        <v>-0.61805387109012622</v>
      </c>
      <c r="L271" s="17">
        <f>IF($C271="PG",('Proj 2018'!L271-AgeAdj!H$19)/AgeAdj!H$20,IF($C271="SG",('Proj 2018'!L271-AgeAdj!H$23)/AgeAdj!H$24,IF($C271="SF",('Proj 2018'!L271-AgeAdj!H$27)/AgeAdj!H$28,IF($C271="PF",('Proj 2018'!L271-AgeAdj!H$31)/AgeAdj!H$32,IF($C271="C",('Proj 2018'!L271-AgeAdj!H$35)/AgeAdj!H$36,"BAD")))))</f>
        <v>0.16385167989964144</v>
      </c>
      <c r="M271" s="10">
        <f>IF($C271="PG",('Proj 2018'!M271-AgeAdj!I$19)/AgeAdj!I$20,IF($C271="SG",('Proj 2018'!M271-AgeAdj!I$23)/AgeAdj!I$24,IF($C271="SF",('Proj 2018'!M271-AgeAdj!I$27)/AgeAdj!I$28,IF($C271="PF",('Proj 2018'!M271-AgeAdj!I$31)/AgeAdj!I$32,IF($C271="C",('Proj 2018'!M271-AgeAdj!I$35)/AgeAdj!I$36,"BAD")))))</f>
        <v>-1.0973285969372284</v>
      </c>
      <c r="N271" s="10">
        <f>IF($C271="PG",('Proj 2018'!N271-AgeAdj!J$19)/AgeAdj!J$20,IF($C271="SG",('Proj 2018'!N271-AgeAdj!J$23)/AgeAdj!J$24,IF($C271="SF",('Proj 2018'!N271-AgeAdj!J$27)/AgeAdj!J$28,IF($C271="PF",('Proj 2018'!N271-AgeAdj!J$31)/AgeAdj!J$32,IF($C271="C",('Proj 2018'!N271-AgeAdj!J$35)/AgeAdj!J$36,"BAD")))))</f>
        <v>-0.7646055798471042</v>
      </c>
      <c r="O271" s="10">
        <f>IF($C271="PG",('Proj 2018'!O271-AgeAdj!K$19)/AgeAdj!K$20,IF($C271="SG",('Proj 2018'!O271-AgeAdj!K$23)/AgeAdj!K$24,IF($C271="SF",('Proj 2018'!O271-AgeAdj!K$27)/AgeAdj!K$28,IF($C271="PF",('Proj 2018'!O271-AgeAdj!K$31)/AgeAdj!K$32,IF($C271="C",('Proj 2018'!O271-AgeAdj!K$35)/AgeAdj!K$36,"BAD")))))</f>
        <v>-1.4314974715226885</v>
      </c>
      <c r="P271" s="10">
        <f>IF($C271="PG",('Proj 2018'!P271-AgeAdj!L$19)/AgeAdj!L$20,IF($C271="SG",('Proj 2018'!P271-AgeAdj!L$23)/AgeAdj!L$24,IF($C271="SF",('Proj 2018'!P271-AgeAdj!L$27)/AgeAdj!L$28,IF($C271="PF",('Proj 2018'!P271-AgeAdj!L$31)/AgeAdj!L$32,IF($C271="C",('Proj 2018'!P271-AgeAdj!L$35)/AgeAdj!L$36,"BAD")))))</f>
        <v>-0.3668875373951444</v>
      </c>
      <c r="Q271" s="10">
        <f>-IF($C271="PG",('Proj 2018'!Q271-AgeAdj!M$19)/AgeAdj!M$20,IF($C271="SG",('Proj 2018'!Q271-AgeAdj!M$23)/AgeAdj!M$24,IF($C271="SF",('Proj 2018'!Q271-AgeAdj!M$27)/AgeAdj!M$28,IF($C271="PF",('Proj 2018'!Q271-AgeAdj!M$31)/AgeAdj!M$32,IF($C271="C",('Proj 2018'!Q271-AgeAdj!M$35)/AgeAdj!M$36,"BAD")))))</f>
        <v>0.62691935698596801</v>
      </c>
      <c r="R271" s="10">
        <f>IF($C271="PG",('Proj 2018'!R271-AgeAdj!N$19)/AgeAdj!N$20,IF($C271="SG",('Proj 2018'!R271-AgeAdj!N$23)/AgeAdj!N$24,IF($C271="SF",('Proj 2018'!R271-AgeAdj!N$27)/AgeAdj!N$28,IF($C271="PF",('Proj 2018'!R271-AgeAdj!N$31)/AgeAdj!N$32,IF($C271="C",('Proj 2018'!R271-AgeAdj!N$35)/AgeAdj!N$36,"BAD")))))</f>
        <v>-1.008088360819148</v>
      </c>
      <c r="S271" s="10">
        <f t="shared" si="12"/>
        <v>-6.0572893830721384</v>
      </c>
      <c r="U271" s="10">
        <f>3*'Proj 2018'!$K271/(819)</f>
        <v>0.25081400081400085</v>
      </c>
      <c r="V271" s="10">
        <f t="shared" si="13"/>
        <v>4.1096295375724075E-2</v>
      </c>
      <c r="W271" s="10">
        <f>(2*'Proj 36 2018'!G271)/24.9</f>
        <v>0.83534136546184745</v>
      </c>
      <c r="X271" s="10">
        <f t="shared" si="14"/>
        <v>-0.82625616766732424</v>
      </c>
    </row>
    <row r="272" spans="1:24" x14ac:dyDescent="0.25">
      <c r="A272" s="14" t="s">
        <v>838</v>
      </c>
      <c r="B272" s="14" t="s">
        <v>436</v>
      </c>
      <c r="C272" s="14" t="s">
        <v>73</v>
      </c>
      <c r="D272" s="3">
        <f>VLOOKUP(B272, Table1[[Player]:['#NAME?]], 3, FALSE)+1</f>
        <v>29</v>
      </c>
      <c r="F272" s="10">
        <f>IF($C272="PG",('Proj 2018'!F272-AgeAdj!B$19)/AgeAdj!B$20,IF($C272="SG",('Proj 2018'!F272-AgeAdj!B$23)/AgeAdj!B$24,IF($C272="SF",('Proj 2018'!F272-AgeAdj!B$27)/AgeAdj!B$28,IF($C272="PF",('Proj 2018'!F272-AgeAdj!B$31)/AgeAdj!B$32,IF($C272="C",('Proj 2018'!F272-AgeAdj!B$35)/AgeAdj!B$36,"BAD")))))</f>
        <v>0.46753364876735648</v>
      </c>
      <c r="G272" s="10">
        <f>IF($C272="PG",('Proj 2018'!G272-AgeAdj!C$19)/AgeAdj!C$20,IF($C272="SG",('Proj 2018'!G272-AgeAdj!C$23)/AgeAdj!C$24,IF($C272="SF",('Proj 2018'!G272-AgeAdj!C$27)/AgeAdj!C$28,IF($C272="PF",('Proj 2018'!G272-AgeAdj!C$31)/AgeAdj!C$32,IF($C272="C",('Proj 2018'!G272-AgeAdj!C$35)/AgeAdj!C$36,"BAD")))))</f>
        <v>0.49011944761093917</v>
      </c>
      <c r="H272" s="10">
        <f>IF($C272="PG",('Proj 2018'!H272-AgeAdj!D$19)/AgeAdj!D$20,IF($C272="SG",('Proj 2018'!H272-AgeAdj!D$23)/AgeAdj!D$24,IF($C272="SF",('Proj 2018'!H272-AgeAdj!D$27)/AgeAdj!D$28,IF($C272="PF",('Proj 2018'!H272-AgeAdj!D$31)/AgeAdj!D$32,IF($C272="C",('Proj 2018'!H272-AgeAdj!D$35)/AgeAdj!D$36,"BAD")))))</f>
        <v>0.30158930080152618</v>
      </c>
      <c r="I272" s="10">
        <f>IF($C272="PG",('Proj 2018'!I272-AgeAdj!E$19)/AgeAdj!E$20,IF($C272="SG",('Proj 2018'!I272-AgeAdj!E$23)/AgeAdj!E$24,IF($C272="SF",('Proj 2018'!I272-AgeAdj!E$27)/AgeAdj!E$28,IF($C272="PF",('Proj 2018'!I272-AgeAdj!E$31)/AgeAdj!E$32,IF($C272="C",('Proj 2018'!I272-AgeAdj!E$35)/AgeAdj!E$36,"BAD")))))</f>
        <v>3.497833510553766E-3</v>
      </c>
      <c r="J272" s="10">
        <f>IF($C272="PG",('Proj 2018'!J272-AgeAdj!F$19)/AgeAdj!F$20,IF($C272="SG",('Proj 2018'!J272-AgeAdj!F$23)/AgeAdj!F$24,IF($C272="SF",('Proj 2018'!J272-AgeAdj!F$27)/AgeAdj!F$28,IF($C272="PF",('Proj 2018'!J272-AgeAdj!F$31)/AgeAdj!F$32,IF($C272="C",('Proj 2018'!J272-AgeAdj!F$35)/AgeAdj!F$36,"BAD")))))</f>
        <v>1.2327194482889043</v>
      </c>
      <c r="K272" s="10">
        <f>IF($C272="PG",('Proj 2018'!K272-AgeAdj!G$19)/AgeAdj!G$20,IF($C272="SG",('Proj 2018'!K272-AgeAdj!G$23)/AgeAdj!G$24,IF($C272="SF",('Proj 2018'!K272-AgeAdj!G$27)/AgeAdj!G$28,IF($C272="PF",('Proj 2018'!K272-AgeAdj!G$31)/AgeAdj!G$32,IF($C272="C",('Proj 2018'!K272-AgeAdj!G$35)/AgeAdj!G$36,"BAD")))))</f>
        <v>1.1500487005638473</v>
      </c>
      <c r="L272" s="17">
        <f>IF($C272="PG",('Proj 2018'!L272-AgeAdj!H$19)/AgeAdj!H$20,IF($C272="SG",('Proj 2018'!L272-AgeAdj!H$23)/AgeAdj!H$24,IF($C272="SF",('Proj 2018'!L272-AgeAdj!H$27)/AgeAdj!H$28,IF($C272="PF",('Proj 2018'!L272-AgeAdj!H$31)/AgeAdj!H$32,IF($C272="C",('Proj 2018'!L272-AgeAdj!H$35)/AgeAdj!H$36,"BAD")))))</f>
        <v>0.89502488751979703</v>
      </c>
      <c r="M272" s="10">
        <f>IF($C272="PG",('Proj 2018'!M272-AgeAdj!I$19)/AgeAdj!I$20,IF($C272="SG",('Proj 2018'!M272-AgeAdj!I$23)/AgeAdj!I$24,IF($C272="SF",('Proj 2018'!M272-AgeAdj!I$27)/AgeAdj!I$28,IF($C272="PF",('Proj 2018'!M272-AgeAdj!I$31)/AgeAdj!I$32,IF($C272="C",('Proj 2018'!M272-AgeAdj!I$35)/AgeAdj!I$36,"BAD")))))</f>
        <v>0.83538950404818624</v>
      </c>
      <c r="N272" s="10">
        <f>IF($C272="PG",('Proj 2018'!N272-AgeAdj!J$19)/AgeAdj!J$20,IF($C272="SG",('Proj 2018'!N272-AgeAdj!J$23)/AgeAdj!J$24,IF($C272="SF",('Proj 2018'!N272-AgeAdj!J$27)/AgeAdj!J$28,IF($C272="PF",('Proj 2018'!N272-AgeAdj!J$31)/AgeAdj!J$32,IF($C272="C",('Proj 2018'!N272-AgeAdj!J$35)/AgeAdj!J$36,"BAD")))))</f>
        <v>1.6144340409176601</v>
      </c>
      <c r="O272" s="10">
        <f>IF($C272="PG",('Proj 2018'!O272-AgeAdj!K$19)/AgeAdj!K$20,IF($C272="SG",('Proj 2018'!O272-AgeAdj!K$23)/AgeAdj!K$24,IF($C272="SF",('Proj 2018'!O272-AgeAdj!K$27)/AgeAdj!K$28,IF($C272="PF",('Proj 2018'!O272-AgeAdj!K$31)/AgeAdj!K$32,IF($C272="C",('Proj 2018'!O272-AgeAdj!K$35)/AgeAdj!K$36,"BAD")))))</f>
        <v>0.96997550640168317</v>
      </c>
      <c r="P272" s="10">
        <f>IF($C272="PG",('Proj 2018'!P272-AgeAdj!L$19)/AgeAdj!L$20,IF($C272="SG",('Proj 2018'!P272-AgeAdj!L$23)/AgeAdj!L$24,IF($C272="SF",('Proj 2018'!P272-AgeAdj!L$27)/AgeAdj!L$28,IF($C272="PF",('Proj 2018'!P272-AgeAdj!L$31)/AgeAdj!L$32,IF($C272="C",('Proj 2018'!P272-AgeAdj!L$35)/AgeAdj!L$36,"BAD")))))</f>
        <v>1.0627979696321412</v>
      </c>
      <c r="Q272" s="10">
        <f>-IF($C272="PG",('Proj 2018'!Q272-AgeAdj!M$19)/AgeAdj!M$20,IF($C272="SG",('Proj 2018'!Q272-AgeAdj!M$23)/AgeAdj!M$24,IF($C272="SF",('Proj 2018'!Q272-AgeAdj!M$27)/AgeAdj!M$28,IF($C272="PF",('Proj 2018'!Q272-AgeAdj!M$31)/AgeAdj!M$32,IF($C272="C",('Proj 2018'!Q272-AgeAdj!M$35)/AgeAdj!M$36,"BAD")))))</f>
        <v>-0.90794398653509334</v>
      </c>
      <c r="R272" s="10">
        <f>IF($C272="PG",('Proj 2018'!R272-AgeAdj!N$19)/AgeAdj!N$20,IF($C272="SG",('Proj 2018'!R272-AgeAdj!N$23)/AgeAdj!N$24,IF($C272="SF",('Proj 2018'!R272-AgeAdj!N$27)/AgeAdj!N$28,IF($C272="PF",('Proj 2018'!R272-AgeAdj!N$31)/AgeAdj!N$32,IF($C272="C",('Proj 2018'!R272-AgeAdj!N$35)/AgeAdj!N$36,"BAD")))))</f>
        <v>0.6512802216068041</v>
      </c>
      <c r="S272" s="10">
        <f t="shared" si="12"/>
        <v>5.6478222578299908</v>
      </c>
      <c r="U272" s="10">
        <f>3*'Proj 2018'!$K272/(819)</f>
        <v>1.5111111111111111</v>
      </c>
      <c r="V272" s="10">
        <f t="shared" si="13"/>
        <v>1.3524820522521377</v>
      </c>
      <c r="W272" s="10">
        <f>(2*'Proj 36 2018'!G272)/24.9</f>
        <v>0.98795180722891573</v>
      </c>
      <c r="X272" s="10">
        <f t="shared" si="14"/>
        <v>0.29795569476777289</v>
      </c>
    </row>
    <row r="273" spans="1:24" x14ac:dyDescent="0.25">
      <c r="A273" s="13" t="s">
        <v>828</v>
      </c>
      <c r="B273" s="13" t="s">
        <v>437</v>
      </c>
      <c r="C273" s="13" t="s">
        <v>27</v>
      </c>
      <c r="D273" s="3">
        <f>VLOOKUP(B273, Table1[[Player]:['#NAME?]], 3, FALSE)+1</f>
        <v>32</v>
      </c>
      <c r="F273" s="10">
        <f>IF($C273="PG",('Proj 2018'!F273-AgeAdj!B$19)/AgeAdj!B$20,IF($C273="SG",('Proj 2018'!F273-AgeAdj!B$23)/AgeAdj!B$24,IF($C273="SF",('Proj 2018'!F273-AgeAdj!B$27)/AgeAdj!B$28,IF($C273="PF",('Proj 2018'!F273-AgeAdj!B$31)/AgeAdj!B$32,IF($C273="C",('Proj 2018'!F273-AgeAdj!B$35)/AgeAdj!B$36,"BAD")))))</f>
        <v>-0.70333662165020872</v>
      </c>
      <c r="G273" s="10">
        <f>IF($C273="PG",('Proj 2018'!G273-AgeAdj!C$19)/AgeAdj!C$20,IF($C273="SG",('Proj 2018'!G273-AgeAdj!C$23)/AgeAdj!C$24,IF($C273="SF",('Proj 2018'!G273-AgeAdj!C$27)/AgeAdj!C$28,IF($C273="PF",('Proj 2018'!G273-AgeAdj!C$31)/AgeAdj!C$32,IF($C273="C",('Proj 2018'!G273-AgeAdj!C$35)/AgeAdj!C$36,"BAD")))))</f>
        <v>-0.46691214740996123</v>
      </c>
      <c r="H273" s="10">
        <f>IF($C273="PG",('Proj 2018'!H273-AgeAdj!D$19)/AgeAdj!D$20,IF($C273="SG",('Proj 2018'!H273-AgeAdj!D$23)/AgeAdj!D$24,IF($C273="SF",('Proj 2018'!H273-AgeAdj!D$27)/AgeAdj!D$28,IF($C273="PF",('Proj 2018'!H273-AgeAdj!D$31)/AgeAdj!D$32,IF($C273="C",('Proj 2018'!H273-AgeAdj!D$35)/AgeAdj!D$36,"BAD")))))</f>
        <v>-1.6288318602018086</v>
      </c>
      <c r="I273" s="10">
        <f>IF($C273="PG",('Proj 2018'!I273-AgeAdj!E$19)/AgeAdj!E$20,IF($C273="SG",('Proj 2018'!I273-AgeAdj!E$23)/AgeAdj!E$24,IF($C273="SF",('Proj 2018'!I273-AgeAdj!E$27)/AgeAdj!E$28,IF($C273="PF",('Proj 2018'!I273-AgeAdj!E$31)/AgeAdj!E$32,IF($C273="C",('Proj 2018'!I273-AgeAdj!E$35)/AgeAdj!E$36,"BAD")))))</f>
        <v>0.96123200904013073</v>
      </c>
      <c r="J273" s="10">
        <f>IF($C273="PG",('Proj 2018'!J273-AgeAdj!F$19)/AgeAdj!F$20,IF($C273="SG",('Proj 2018'!J273-AgeAdj!F$23)/AgeAdj!F$24,IF($C273="SF",('Proj 2018'!J273-AgeAdj!F$27)/AgeAdj!F$28,IF($C273="PF",('Proj 2018'!J273-AgeAdj!F$31)/AgeAdj!F$32,IF($C273="C",('Proj 2018'!J273-AgeAdj!F$35)/AgeAdj!F$36,"BAD")))))</f>
        <v>-0.86711446436824879</v>
      </c>
      <c r="K273" s="10">
        <f>IF($C273="PG",('Proj 2018'!K273-AgeAdj!G$19)/AgeAdj!G$20,IF($C273="SG",('Proj 2018'!K273-AgeAdj!G$23)/AgeAdj!G$24,IF($C273="SF",('Proj 2018'!K273-AgeAdj!G$27)/AgeAdj!G$28,IF($C273="PF",('Proj 2018'!K273-AgeAdj!G$31)/AgeAdj!G$32,IF($C273="C",('Proj 2018'!K273-AgeAdj!G$35)/AgeAdj!G$36,"BAD")))))</f>
        <v>-0.93159982396259466</v>
      </c>
      <c r="L273" s="17">
        <f>IF($C273="PG",('Proj 2018'!L273-AgeAdj!H$19)/AgeAdj!H$20,IF($C273="SG",('Proj 2018'!L273-AgeAdj!H$23)/AgeAdj!H$24,IF($C273="SF",('Proj 2018'!L273-AgeAdj!H$27)/AgeAdj!H$28,IF($C273="PF",('Proj 2018'!L273-AgeAdj!H$31)/AgeAdj!H$32,IF($C273="C",('Proj 2018'!L273-AgeAdj!H$35)/AgeAdj!H$36,"BAD")))))</f>
        <v>0.35280042555329216</v>
      </c>
      <c r="M273" s="10">
        <f>IF($C273="PG",('Proj 2018'!M273-AgeAdj!I$19)/AgeAdj!I$20,IF($C273="SG",('Proj 2018'!M273-AgeAdj!I$23)/AgeAdj!I$24,IF($C273="SF",('Proj 2018'!M273-AgeAdj!I$27)/AgeAdj!I$28,IF($C273="PF",('Proj 2018'!M273-AgeAdj!I$31)/AgeAdj!I$32,IF($C273="C",('Proj 2018'!M273-AgeAdj!I$35)/AgeAdj!I$36,"BAD")))))</f>
        <v>-1.144003962328153</v>
      </c>
      <c r="N273" s="10">
        <f>IF($C273="PG",('Proj 2018'!N273-AgeAdj!J$19)/AgeAdj!J$20,IF($C273="SG",('Proj 2018'!N273-AgeAdj!J$23)/AgeAdj!J$24,IF($C273="SF",('Proj 2018'!N273-AgeAdj!J$27)/AgeAdj!J$28,IF($C273="PF",('Proj 2018'!N273-AgeAdj!J$31)/AgeAdj!J$32,IF($C273="C",('Proj 2018'!N273-AgeAdj!J$35)/AgeAdj!J$36,"BAD")))))</f>
        <v>-0.6160210047557908</v>
      </c>
      <c r="O273" s="10">
        <f>IF($C273="PG",('Proj 2018'!O273-AgeAdj!K$19)/AgeAdj!K$20,IF($C273="SG",('Proj 2018'!O273-AgeAdj!K$23)/AgeAdj!K$24,IF($C273="SF",('Proj 2018'!O273-AgeAdj!K$27)/AgeAdj!K$28,IF($C273="PF",('Proj 2018'!O273-AgeAdj!K$31)/AgeAdj!K$32,IF($C273="C",('Proj 2018'!O273-AgeAdj!K$35)/AgeAdj!K$36,"BAD")))))</f>
        <v>-1.1773066460071517</v>
      </c>
      <c r="P273" s="10">
        <f>IF($C273="PG",('Proj 2018'!P273-AgeAdj!L$19)/AgeAdj!L$20,IF($C273="SG",('Proj 2018'!P273-AgeAdj!L$23)/AgeAdj!L$24,IF($C273="SF",('Proj 2018'!P273-AgeAdj!L$27)/AgeAdj!L$28,IF($C273="PF",('Proj 2018'!P273-AgeAdj!L$31)/AgeAdj!L$32,IF($C273="C",('Proj 2018'!P273-AgeAdj!L$35)/AgeAdj!L$36,"BAD")))))</f>
        <v>-0.83102307749787763</v>
      </c>
      <c r="Q273" s="10">
        <f>-IF($C273="PG",('Proj 2018'!Q273-AgeAdj!M$19)/AgeAdj!M$20,IF($C273="SG",('Proj 2018'!Q273-AgeAdj!M$23)/AgeAdj!M$24,IF($C273="SF",('Proj 2018'!Q273-AgeAdj!M$27)/AgeAdj!M$28,IF($C273="PF",('Proj 2018'!Q273-AgeAdj!M$31)/AgeAdj!M$32,IF($C273="C",('Proj 2018'!Q273-AgeAdj!M$35)/AgeAdj!M$36,"BAD")))))</f>
        <v>0.90225280575024458</v>
      </c>
      <c r="R273" s="10">
        <f>IF($C273="PG",('Proj 2018'!R273-AgeAdj!N$19)/AgeAdj!N$20,IF($C273="SG",('Proj 2018'!R273-AgeAdj!N$23)/AgeAdj!N$24,IF($C273="SF",('Proj 2018'!R273-AgeAdj!N$27)/AgeAdj!N$28,IF($C273="PF",('Proj 2018'!R273-AgeAdj!N$31)/AgeAdj!N$32,IF($C273="C",('Proj 2018'!R273-AgeAdj!N$35)/AgeAdj!N$36,"BAD")))))</f>
        <v>-0.60541536447435718</v>
      </c>
      <c r="S273" s="10">
        <f t="shared" si="12"/>
        <v>-3.8475569432834908</v>
      </c>
      <c r="U273" s="10">
        <f>3*'Proj 2018'!$K273/(819)</f>
        <v>0.15811965811965811</v>
      </c>
      <c r="V273" s="10">
        <f t="shared" si="13"/>
        <v>5.578468267295645E-2</v>
      </c>
      <c r="W273" s="10">
        <f>(2*'Proj 36 2018'!G273)/24.9</f>
        <v>1.0682730923694781</v>
      </c>
      <c r="X273" s="10">
        <f t="shared" si="14"/>
        <v>-1.7400372482477156</v>
      </c>
    </row>
    <row r="274" spans="1:24" x14ac:dyDescent="0.25">
      <c r="A274" s="14" t="s">
        <v>959</v>
      </c>
      <c r="B274" s="14" t="s">
        <v>438</v>
      </c>
      <c r="C274" s="14" t="s">
        <v>31</v>
      </c>
      <c r="D274" s="3">
        <f>VLOOKUP(B274, Table1[[Player]:['#NAME?]], 3, FALSE)+1</f>
        <v>31</v>
      </c>
      <c r="F274" s="10">
        <f>IF($C274="PG",('Proj 2018'!F274-AgeAdj!B$19)/AgeAdj!B$20,IF($C274="SG",('Proj 2018'!F274-AgeAdj!B$23)/AgeAdj!B$24,IF($C274="SF",('Proj 2018'!F274-AgeAdj!B$27)/AgeAdj!B$28,IF($C274="PF",('Proj 2018'!F274-AgeAdj!B$31)/AgeAdj!B$32,IF($C274="C",('Proj 2018'!F274-AgeAdj!B$35)/AgeAdj!B$36,"BAD")))))</f>
        <v>-0.86940377366523447</v>
      </c>
      <c r="G274" s="10">
        <f>IF($C274="PG",('Proj 2018'!G274-AgeAdj!C$19)/AgeAdj!C$20,IF($C274="SG",('Proj 2018'!G274-AgeAdj!C$23)/AgeAdj!C$24,IF($C274="SF",('Proj 2018'!G274-AgeAdj!C$27)/AgeAdj!C$28,IF($C274="PF",('Proj 2018'!G274-AgeAdj!C$31)/AgeAdj!C$32,IF($C274="C",('Proj 2018'!G274-AgeAdj!C$35)/AgeAdj!C$36,"BAD")))))</f>
        <v>-0.90246547121194165</v>
      </c>
      <c r="H274" s="10">
        <f>IF($C274="PG",('Proj 2018'!H274-AgeAdj!D$19)/AgeAdj!D$20,IF($C274="SG",('Proj 2018'!H274-AgeAdj!D$23)/AgeAdj!D$24,IF($C274="SF",('Proj 2018'!H274-AgeAdj!D$27)/AgeAdj!D$28,IF($C274="PF",('Proj 2018'!H274-AgeAdj!D$31)/AgeAdj!D$32,IF($C274="C",('Proj 2018'!H274-AgeAdj!D$35)/AgeAdj!D$36,"BAD")))))</f>
        <v>-0.12197289802826138</v>
      </c>
      <c r="I274" s="10">
        <f>IF($C274="PG",('Proj 2018'!I274-AgeAdj!E$19)/AgeAdj!E$20,IF($C274="SG",('Proj 2018'!I274-AgeAdj!E$23)/AgeAdj!E$24,IF($C274="SF",('Proj 2018'!I274-AgeAdj!E$27)/AgeAdj!E$28,IF($C274="PF",('Proj 2018'!I274-AgeAdj!E$31)/AgeAdj!E$32,IF($C274="C",('Proj 2018'!I274-AgeAdj!E$35)/AgeAdj!E$36,"BAD")))))</f>
        <v>-0.68231269418690399</v>
      </c>
      <c r="J274" s="10">
        <f>IF($C274="PG",('Proj 2018'!J274-AgeAdj!F$19)/AgeAdj!F$20,IF($C274="SG",('Proj 2018'!J274-AgeAdj!F$23)/AgeAdj!F$24,IF($C274="SF",('Proj 2018'!J274-AgeAdj!F$27)/AgeAdj!F$28,IF($C274="PF",('Proj 2018'!J274-AgeAdj!F$31)/AgeAdj!F$32,IF($C274="C",('Proj 2018'!J274-AgeAdj!F$35)/AgeAdj!F$36,"BAD")))))</f>
        <v>-0.69124428901174495</v>
      </c>
      <c r="K274" s="10">
        <f>IF($C274="PG",('Proj 2018'!K274-AgeAdj!G$19)/AgeAdj!G$20,IF($C274="SG",('Proj 2018'!K274-AgeAdj!G$23)/AgeAdj!G$24,IF($C274="SF",('Proj 2018'!K274-AgeAdj!G$27)/AgeAdj!G$28,IF($C274="PF",('Proj 2018'!K274-AgeAdj!G$31)/AgeAdj!G$32,IF($C274="C",('Proj 2018'!K274-AgeAdj!G$35)/AgeAdj!G$36,"BAD")))))</f>
        <v>-0.7159764330494115</v>
      </c>
      <c r="L274" s="17">
        <f>IF($C274="PG",('Proj 2018'!L274-AgeAdj!H$19)/AgeAdj!H$20,IF($C274="SG",('Proj 2018'!L274-AgeAdj!H$23)/AgeAdj!H$24,IF($C274="SF",('Proj 2018'!L274-AgeAdj!H$27)/AgeAdj!H$28,IF($C274="PF",('Proj 2018'!L274-AgeAdj!H$31)/AgeAdj!H$32,IF($C274="C",('Proj 2018'!L274-AgeAdj!H$35)/AgeAdj!H$36,"BAD")))))</f>
        <v>-0.25636657399264989</v>
      </c>
      <c r="M274" s="10">
        <f>IF($C274="PG",('Proj 2018'!M274-AgeAdj!I$19)/AgeAdj!I$20,IF($C274="SG",('Proj 2018'!M274-AgeAdj!I$23)/AgeAdj!I$24,IF($C274="SF",('Proj 2018'!M274-AgeAdj!I$27)/AgeAdj!I$28,IF($C274="PF",('Proj 2018'!M274-AgeAdj!I$31)/AgeAdj!I$32,IF($C274="C",('Proj 2018'!M274-AgeAdj!I$35)/AgeAdj!I$36,"BAD")))))</f>
        <v>-0.63689179912366189</v>
      </c>
      <c r="N274" s="10">
        <f>IF($C274="PG",('Proj 2018'!N274-AgeAdj!J$19)/AgeAdj!J$20,IF($C274="SG",('Proj 2018'!N274-AgeAdj!J$23)/AgeAdj!J$24,IF($C274="SF",('Proj 2018'!N274-AgeAdj!J$27)/AgeAdj!J$28,IF($C274="PF",('Proj 2018'!N274-AgeAdj!J$31)/AgeAdj!J$32,IF($C274="C",('Proj 2018'!N274-AgeAdj!J$35)/AgeAdj!J$36,"BAD")))))</f>
        <v>-0.19789518371661077</v>
      </c>
      <c r="O274" s="10">
        <f>IF($C274="PG",('Proj 2018'!O274-AgeAdj!K$19)/AgeAdj!K$20,IF($C274="SG",('Proj 2018'!O274-AgeAdj!K$23)/AgeAdj!K$24,IF($C274="SF",('Proj 2018'!O274-AgeAdj!K$27)/AgeAdj!K$28,IF($C274="PF",('Proj 2018'!O274-AgeAdj!K$31)/AgeAdj!K$32,IF($C274="C",('Proj 2018'!O274-AgeAdj!K$35)/AgeAdj!K$36,"BAD")))))</f>
        <v>0.34480081848186661</v>
      </c>
      <c r="P274" s="10">
        <f>IF($C274="PG",('Proj 2018'!P274-AgeAdj!L$19)/AgeAdj!L$20,IF($C274="SG",('Proj 2018'!P274-AgeAdj!L$23)/AgeAdj!L$24,IF($C274="SF",('Proj 2018'!P274-AgeAdj!L$27)/AgeAdj!L$28,IF($C274="PF",('Proj 2018'!P274-AgeAdj!L$31)/AgeAdj!L$32,IF($C274="C",('Proj 2018'!P274-AgeAdj!L$35)/AgeAdj!L$36,"BAD")))))</f>
        <v>0.40467821754019123</v>
      </c>
      <c r="Q274" s="10">
        <f>-IF($C274="PG",('Proj 2018'!Q274-AgeAdj!M$19)/AgeAdj!M$20,IF($C274="SG",('Proj 2018'!Q274-AgeAdj!M$23)/AgeAdj!M$24,IF($C274="SF",('Proj 2018'!Q274-AgeAdj!M$27)/AgeAdj!M$28,IF($C274="PF",('Proj 2018'!Q274-AgeAdj!M$31)/AgeAdj!M$32,IF($C274="C",('Proj 2018'!Q274-AgeAdj!M$35)/AgeAdj!M$36,"BAD")))))</f>
        <v>0.5578273008340654</v>
      </c>
      <c r="R274" s="10">
        <f>IF($C274="PG",('Proj 2018'!R274-AgeAdj!N$19)/AgeAdj!N$20,IF($C274="SG",('Proj 2018'!R274-AgeAdj!N$23)/AgeAdj!N$24,IF($C274="SF",('Proj 2018'!R274-AgeAdj!N$27)/AgeAdj!N$28,IF($C274="PF",('Proj 2018'!R274-AgeAdj!N$31)/AgeAdj!N$32,IF($C274="C",('Proj 2018'!R274-AgeAdj!N$35)/AgeAdj!N$36,"BAD")))))</f>
        <v>-0.87334241698729198</v>
      </c>
      <c r="S274" s="10">
        <f t="shared" si="12"/>
        <v>-2.0815264452994775</v>
      </c>
      <c r="U274" s="10">
        <f>3*'Proj 2018'!$K274/(819)</f>
        <v>0.2087912087912088</v>
      </c>
      <c r="V274" s="10">
        <f t="shared" si="13"/>
        <v>-5.3527086877586241E-2</v>
      </c>
      <c r="W274" s="10">
        <f>(2*'Proj 36 2018'!G274)/24.9</f>
        <v>0.72289156626506024</v>
      </c>
      <c r="X274" s="10">
        <f t="shared" si="14"/>
        <v>-8.8173179297538345E-2</v>
      </c>
    </row>
    <row r="275" spans="1:24" x14ac:dyDescent="0.25">
      <c r="A275" s="13" t="s">
        <v>829</v>
      </c>
      <c r="B275" s="13" t="s">
        <v>439</v>
      </c>
      <c r="C275" s="13" t="s">
        <v>31</v>
      </c>
      <c r="D275" s="3">
        <f>VLOOKUP(B275, Table1[[Player]:['#NAME?]], 3, FALSE)+1</f>
        <v>40</v>
      </c>
      <c r="F275" s="10">
        <f>IF($C275="PG",('Proj 2018'!F275-AgeAdj!B$19)/AgeAdj!B$20,IF($C275="SG",('Proj 2018'!F275-AgeAdj!B$23)/AgeAdj!B$24,IF($C275="SF",('Proj 2018'!F275-AgeAdj!B$27)/AgeAdj!B$28,IF($C275="PF",('Proj 2018'!F275-AgeAdj!B$31)/AgeAdj!B$32,IF($C275="C",('Proj 2018'!F275-AgeAdj!B$35)/AgeAdj!B$36,"BAD")))))</f>
        <v>-1.3211368299833368</v>
      </c>
      <c r="G275" s="10">
        <f>IF($C275="PG",('Proj 2018'!G275-AgeAdj!C$19)/AgeAdj!C$20,IF($C275="SG",('Proj 2018'!G275-AgeAdj!C$23)/AgeAdj!C$24,IF($C275="SF",('Proj 2018'!G275-AgeAdj!C$27)/AgeAdj!C$28,IF($C275="PF",('Proj 2018'!G275-AgeAdj!C$31)/AgeAdj!C$32,IF($C275="C",('Proj 2018'!G275-AgeAdj!C$35)/AgeAdj!C$36,"BAD")))))</f>
        <v>-1.4173059139306634</v>
      </c>
      <c r="H275" s="10">
        <f>IF($C275="PG",('Proj 2018'!H275-AgeAdj!D$19)/AgeAdj!D$20,IF($C275="SG",('Proj 2018'!H275-AgeAdj!D$23)/AgeAdj!D$24,IF($C275="SF",('Proj 2018'!H275-AgeAdj!D$27)/AgeAdj!D$28,IF($C275="PF",('Proj 2018'!H275-AgeAdj!D$31)/AgeAdj!D$32,IF($C275="C",('Proj 2018'!H275-AgeAdj!D$35)/AgeAdj!D$36,"BAD")))))</f>
        <v>0.12578455109163658</v>
      </c>
      <c r="I275" s="10">
        <f>IF($C275="PG",('Proj 2018'!I275-AgeAdj!E$19)/AgeAdj!E$20,IF($C275="SG",('Proj 2018'!I275-AgeAdj!E$23)/AgeAdj!E$24,IF($C275="SF",('Proj 2018'!I275-AgeAdj!E$27)/AgeAdj!E$28,IF($C275="PF",('Proj 2018'!I275-AgeAdj!E$31)/AgeAdj!E$32,IF($C275="C",('Proj 2018'!I275-AgeAdj!E$35)/AgeAdj!E$36,"BAD")))))</f>
        <v>-0.95967882751850109</v>
      </c>
      <c r="J275" s="10">
        <f>IF($C275="PG",('Proj 2018'!J275-AgeAdj!F$19)/AgeAdj!F$20,IF($C275="SG",('Proj 2018'!J275-AgeAdj!F$23)/AgeAdj!F$24,IF($C275="SF",('Proj 2018'!J275-AgeAdj!F$27)/AgeAdj!F$28,IF($C275="PF",('Proj 2018'!J275-AgeAdj!F$31)/AgeAdj!F$32,IF($C275="C",('Proj 2018'!J275-AgeAdj!F$35)/AgeAdj!F$36,"BAD")))))</f>
        <v>-0.99558770159433552</v>
      </c>
      <c r="K275" s="10">
        <f>IF($C275="PG",('Proj 2018'!K275-AgeAdj!G$19)/AgeAdj!G$20,IF($C275="SG",('Proj 2018'!K275-AgeAdj!G$23)/AgeAdj!G$24,IF($C275="SF",('Proj 2018'!K275-AgeAdj!G$27)/AgeAdj!G$28,IF($C275="PF",('Proj 2018'!K275-AgeAdj!G$31)/AgeAdj!G$32,IF($C275="C",('Proj 2018'!K275-AgeAdj!G$35)/AgeAdj!G$36,"BAD")))))</f>
        <v>-1.0262937432002892</v>
      </c>
      <c r="L275" s="17">
        <f>IF($C275="PG",('Proj 2018'!L275-AgeAdj!H$19)/AgeAdj!H$20,IF($C275="SG",('Proj 2018'!L275-AgeAdj!H$23)/AgeAdj!H$24,IF($C275="SF",('Proj 2018'!L275-AgeAdj!H$27)/AgeAdj!H$28,IF($C275="PF",('Proj 2018'!L275-AgeAdj!H$31)/AgeAdj!H$32,IF($C275="C",('Proj 2018'!L275-AgeAdj!H$35)/AgeAdj!H$36,"BAD")))))</f>
        <v>0.38120594915427575</v>
      </c>
      <c r="M275" s="10">
        <f>IF($C275="PG",('Proj 2018'!M275-AgeAdj!I$19)/AgeAdj!I$20,IF($C275="SG",('Proj 2018'!M275-AgeAdj!I$23)/AgeAdj!I$24,IF($C275="SF",('Proj 2018'!M275-AgeAdj!I$27)/AgeAdj!I$28,IF($C275="PF",('Proj 2018'!M275-AgeAdj!I$31)/AgeAdj!I$32,IF($C275="C",('Proj 2018'!M275-AgeAdj!I$35)/AgeAdj!I$36,"BAD")))))</f>
        <v>-1.4083061013307292</v>
      </c>
      <c r="N275" s="10">
        <f>IF($C275="PG",('Proj 2018'!N275-AgeAdj!J$19)/AgeAdj!J$20,IF($C275="SG",('Proj 2018'!N275-AgeAdj!J$23)/AgeAdj!J$24,IF($C275="SF",('Proj 2018'!N275-AgeAdj!J$27)/AgeAdj!J$28,IF($C275="PF",('Proj 2018'!N275-AgeAdj!J$31)/AgeAdj!J$32,IF($C275="C",('Proj 2018'!N275-AgeAdj!J$35)/AgeAdj!J$36,"BAD")))))</f>
        <v>-0.97447892280590764</v>
      </c>
      <c r="O275" s="10">
        <f>IF($C275="PG",('Proj 2018'!O275-AgeAdj!K$19)/AgeAdj!K$20,IF($C275="SG",('Proj 2018'!O275-AgeAdj!K$23)/AgeAdj!K$24,IF($C275="SF",('Proj 2018'!O275-AgeAdj!K$27)/AgeAdj!K$28,IF($C275="PF",('Proj 2018'!O275-AgeAdj!K$31)/AgeAdj!K$32,IF($C275="C",('Proj 2018'!O275-AgeAdj!K$35)/AgeAdj!K$36,"BAD")))))</f>
        <v>-0.9703159538903452</v>
      </c>
      <c r="P275" s="10">
        <f>IF($C275="PG",('Proj 2018'!P275-AgeAdj!L$19)/AgeAdj!L$20,IF($C275="SG",('Proj 2018'!P275-AgeAdj!L$23)/AgeAdj!L$24,IF($C275="SF",('Proj 2018'!P275-AgeAdj!L$27)/AgeAdj!L$28,IF($C275="PF",('Proj 2018'!P275-AgeAdj!L$31)/AgeAdj!L$32,IF($C275="C",('Proj 2018'!P275-AgeAdj!L$35)/AgeAdj!L$36,"BAD")))))</f>
        <v>-0.43396997795541609</v>
      </c>
      <c r="Q275" s="10">
        <f>-IF($C275="PG",('Proj 2018'!Q275-AgeAdj!M$19)/AgeAdj!M$20,IF($C275="SG",('Proj 2018'!Q275-AgeAdj!M$23)/AgeAdj!M$24,IF($C275="SF",('Proj 2018'!Q275-AgeAdj!M$27)/AgeAdj!M$28,IF($C275="PF",('Proj 2018'!Q275-AgeAdj!M$31)/AgeAdj!M$32,IF($C275="C",('Proj 2018'!Q275-AgeAdj!M$35)/AgeAdj!M$36,"BAD")))))</f>
        <v>1.3485280145115484</v>
      </c>
      <c r="R275" s="10">
        <f>IF($C275="PG",('Proj 2018'!R275-AgeAdj!N$19)/AgeAdj!N$20,IF($C275="SG",('Proj 2018'!R275-AgeAdj!N$23)/AgeAdj!N$24,IF($C275="SF",('Proj 2018'!R275-AgeAdj!N$27)/AgeAdj!N$28,IF($C275="PF",('Proj 2018'!R275-AgeAdj!N$31)/AgeAdj!N$32,IF($C275="C",('Proj 2018'!R275-AgeAdj!N$35)/AgeAdj!N$36,"BAD")))))</f>
        <v>-1.3044525332206591</v>
      </c>
      <c r="S275" s="10">
        <f t="shared" si="12"/>
        <v>-5.6709788806525312</v>
      </c>
      <c r="U275" s="10">
        <f>3*'Proj 2018'!$K275/(819)</f>
        <v>7.562067562067562E-2</v>
      </c>
      <c r="V275" s="10">
        <f t="shared" si="13"/>
        <v>2.8827051425667251E-2</v>
      </c>
      <c r="W275" s="10">
        <f>(2*'Proj 36 2018'!G275)/24.9</f>
        <v>0.51405622489959846</v>
      </c>
      <c r="X275" s="10">
        <f t="shared" si="14"/>
        <v>6.4660331484857364E-2</v>
      </c>
    </row>
    <row r="276" spans="1:24" x14ac:dyDescent="0.25">
      <c r="A276" s="14" t="s">
        <v>664</v>
      </c>
      <c r="B276" s="14" t="s">
        <v>440</v>
      </c>
      <c r="C276" s="14" t="s">
        <v>73</v>
      </c>
      <c r="D276" s="3">
        <f>VLOOKUP(B276, Table1[[Player]:['#NAME?]], 3, FALSE)+1</f>
        <v>28</v>
      </c>
      <c r="F276" s="10">
        <f>IF($C276="PG",('Proj 2018'!F276-AgeAdj!B$19)/AgeAdj!B$20,IF($C276="SG",('Proj 2018'!F276-AgeAdj!B$23)/AgeAdj!B$24,IF($C276="SF",('Proj 2018'!F276-AgeAdj!B$27)/AgeAdj!B$28,IF($C276="PF",('Proj 2018'!F276-AgeAdj!B$31)/AgeAdj!B$32,IF($C276="C",('Proj 2018'!F276-AgeAdj!B$35)/AgeAdj!B$36,"BAD")))))</f>
        <v>1.1699700717490645E-2</v>
      </c>
      <c r="G276" s="10">
        <f>IF($C276="PG",('Proj 2018'!G276-AgeAdj!C$19)/AgeAdj!C$20,IF($C276="SG",('Proj 2018'!G276-AgeAdj!C$23)/AgeAdj!C$24,IF($C276="SF",('Proj 2018'!G276-AgeAdj!C$27)/AgeAdj!C$28,IF($C276="PF",('Proj 2018'!G276-AgeAdj!C$31)/AgeAdj!C$32,IF($C276="C",('Proj 2018'!G276-AgeAdj!C$35)/AgeAdj!C$36,"BAD")))))</f>
        <v>-9.0895936847699407E-2</v>
      </c>
      <c r="H276" s="10">
        <f>IF($C276="PG",('Proj 2018'!H276-AgeAdj!D$19)/AgeAdj!D$20,IF($C276="SG",('Proj 2018'!H276-AgeAdj!D$23)/AgeAdj!D$24,IF($C276="SF",('Proj 2018'!H276-AgeAdj!D$27)/AgeAdj!D$28,IF($C276="PF",('Proj 2018'!H276-AgeAdj!D$31)/AgeAdj!D$32,IF($C276="C",('Proj 2018'!H276-AgeAdj!D$35)/AgeAdj!D$36,"BAD")))))</f>
        <v>0.84282227390412234</v>
      </c>
      <c r="I276" s="10">
        <f>IF($C276="PG",('Proj 2018'!I276-AgeAdj!E$19)/AgeAdj!E$20,IF($C276="SG",('Proj 2018'!I276-AgeAdj!E$23)/AgeAdj!E$24,IF($C276="SF",('Proj 2018'!I276-AgeAdj!E$27)/AgeAdj!E$28,IF($C276="PF",('Proj 2018'!I276-AgeAdj!E$31)/AgeAdj!E$32,IF($C276="C",('Proj 2018'!I276-AgeAdj!E$35)/AgeAdj!E$36,"BAD")))))</f>
        <v>0.31866562893436912</v>
      </c>
      <c r="J276" s="10">
        <f>IF($C276="PG",('Proj 2018'!J276-AgeAdj!F$19)/AgeAdj!F$20,IF($C276="SG",('Proj 2018'!J276-AgeAdj!F$23)/AgeAdj!F$24,IF($C276="SF",('Proj 2018'!J276-AgeAdj!F$27)/AgeAdj!F$28,IF($C276="PF",('Proj 2018'!J276-AgeAdj!F$31)/AgeAdj!F$32,IF($C276="C",('Proj 2018'!J276-AgeAdj!F$35)/AgeAdj!F$36,"BAD")))))</f>
        <v>0.64031688966427169</v>
      </c>
      <c r="K276" s="10">
        <f>IF($C276="PG",('Proj 2018'!K276-AgeAdj!G$19)/AgeAdj!G$20,IF($C276="SG",('Proj 2018'!K276-AgeAdj!G$23)/AgeAdj!G$24,IF($C276="SF",('Proj 2018'!K276-AgeAdj!G$27)/AgeAdj!G$28,IF($C276="PF",('Proj 2018'!K276-AgeAdj!G$31)/AgeAdj!G$32,IF($C276="C",('Proj 2018'!K276-AgeAdj!G$35)/AgeAdj!G$36,"BAD")))))</f>
        <v>0.4980479979901436</v>
      </c>
      <c r="L276" s="17">
        <f>IF($C276="PG",('Proj 2018'!L276-AgeAdj!H$19)/AgeAdj!H$20,IF($C276="SG",('Proj 2018'!L276-AgeAdj!H$23)/AgeAdj!H$24,IF($C276="SF",('Proj 2018'!L276-AgeAdj!H$27)/AgeAdj!H$28,IF($C276="PF",('Proj 2018'!L276-AgeAdj!H$31)/AgeAdj!H$32,IF($C276="C",('Proj 2018'!L276-AgeAdj!H$35)/AgeAdj!H$36,"BAD")))))</f>
        <v>1.5044360310699656</v>
      </c>
      <c r="M276" s="10">
        <f>IF($C276="PG",('Proj 2018'!M276-AgeAdj!I$19)/AgeAdj!I$20,IF($C276="SG",('Proj 2018'!M276-AgeAdj!I$23)/AgeAdj!I$24,IF($C276="SF",('Proj 2018'!M276-AgeAdj!I$27)/AgeAdj!I$28,IF($C276="PF",('Proj 2018'!M276-AgeAdj!I$31)/AgeAdj!I$32,IF($C276="C",('Proj 2018'!M276-AgeAdj!I$35)/AgeAdj!I$36,"BAD")))))</f>
        <v>-0.92990537541609863</v>
      </c>
      <c r="N276" s="10">
        <f>IF($C276="PG",('Proj 2018'!N276-AgeAdj!J$19)/AgeAdj!J$20,IF($C276="SG",('Proj 2018'!N276-AgeAdj!J$23)/AgeAdj!J$24,IF($C276="SF",('Proj 2018'!N276-AgeAdj!J$27)/AgeAdj!J$28,IF($C276="PF",('Proj 2018'!N276-AgeAdj!J$31)/AgeAdj!J$32,IF($C276="C",('Proj 2018'!N276-AgeAdj!J$35)/AgeAdj!J$36,"BAD")))))</f>
        <v>-0.60538786929348154</v>
      </c>
      <c r="O276" s="10">
        <f>IF($C276="PG",('Proj 2018'!O276-AgeAdj!K$19)/AgeAdj!K$20,IF($C276="SG",('Proj 2018'!O276-AgeAdj!K$23)/AgeAdj!K$24,IF($C276="SF",('Proj 2018'!O276-AgeAdj!K$27)/AgeAdj!K$28,IF($C276="PF",('Proj 2018'!O276-AgeAdj!K$31)/AgeAdj!K$32,IF($C276="C",('Proj 2018'!O276-AgeAdj!K$35)/AgeAdj!K$36,"BAD")))))</f>
        <v>-1.0419923266343223</v>
      </c>
      <c r="P276" s="10">
        <f>IF($C276="PG",('Proj 2018'!P276-AgeAdj!L$19)/AgeAdj!L$20,IF($C276="SG",('Proj 2018'!P276-AgeAdj!L$23)/AgeAdj!L$24,IF($C276="SF",('Proj 2018'!P276-AgeAdj!L$27)/AgeAdj!L$28,IF($C276="PF",('Proj 2018'!P276-AgeAdj!L$31)/AgeAdj!L$32,IF($C276="C",('Proj 2018'!P276-AgeAdj!L$35)/AgeAdj!L$36,"BAD")))))</f>
        <v>-0.68583410153334368</v>
      </c>
      <c r="Q276" s="10">
        <f>-IF($C276="PG",('Proj 2018'!Q276-AgeAdj!M$19)/AgeAdj!M$20,IF($C276="SG",('Proj 2018'!Q276-AgeAdj!M$23)/AgeAdj!M$24,IF($C276="SF",('Proj 2018'!Q276-AgeAdj!M$27)/AgeAdj!M$28,IF($C276="PF",('Proj 2018'!Q276-AgeAdj!M$31)/AgeAdj!M$32,IF($C276="C",('Proj 2018'!Q276-AgeAdj!M$35)/AgeAdj!M$36,"BAD")))))</f>
        <v>0.48136925543527603</v>
      </c>
      <c r="R276" s="10">
        <f>IF($C276="PG",('Proj 2018'!R276-AgeAdj!N$19)/AgeAdj!N$20,IF($C276="SG",('Proj 2018'!R276-AgeAdj!N$23)/AgeAdj!N$24,IF($C276="SF",('Proj 2018'!R276-AgeAdj!N$27)/AgeAdj!N$28,IF($C276="PF",('Proj 2018'!R276-AgeAdj!N$31)/AgeAdj!N$32,IF($C276="C",('Proj 2018'!R276-AgeAdj!N$35)/AgeAdj!N$36,"BAD")))))</f>
        <v>0.21261795245835782</v>
      </c>
      <c r="S276" s="10">
        <f t="shared" si="12"/>
        <v>-0.87326165299097713</v>
      </c>
      <c r="U276" s="10">
        <f>3*'Proj 2018'!$K276/(819)</f>
        <v>1.0833333333333333</v>
      </c>
      <c r="V276" s="10">
        <f t="shared" si="13"/>
        <v>1.629805700325796</v>
      </c>
      <c r="W276" s="10">
        <f>(2*'Proj 36 2018'!G276)/24.9</f>
        <v>1.6546184738955825</v>
      </c>
      <c r="X276" s="10">
        <f t="shared" si="14"/>
        <v>1.3945493046124435</v>
      </c>
    </row>
    <row r="277" spans="1:24" x14ac:dyDescent="0.25">
      <c r="A277" s="13" t="s">
        <v>869</v>
      </c>
      <c r="B277" s="13" t="s">
        <v>441</v>
      </c>
      <c r="C277" s="13" t="s">
        <v>27</v>
      </c>
      <c r="D277" s="3">
        <f>VLOOKUP(B277, Table1[[Player]:['#NAME?]], 3, FALSE)+1</f>
        <v>29</v>
      </c>
      <c r="F277" s="10">
        <f>IF($C277="PG",('Proj 2018'!F277-AgeAdj!B$19)/AgeAdj!B$20,IF($C277="SG",('Proj 2018'!F277-AgeAdj!B$23)/AgeAdj!B$24,IF($C277="SF",('Proj 2018'!F277-AgeAdj!B$27)/AgeAdj!B$28,IF($C277="PF",('Proj 2018'!F277-AgeAdj!B$31)/AgeAdj!B$32,IF($C277="C",('Proj 2018'!F277-AgeAdj!B$35)/AgeAdj!B$36,"BAD")))))</f>
        <v>-1.0190802413926694</v>
      </c>
      <c r="G277" s="10">
        <f>IF($C277="PG",('Proj 2018'!G277-AgeAdj!C$19)/AgeAdj!C$20,IF($C277="SG",('Proj 2018'!G277-AgeAdj!C$23)/AgeAdj!C$24,IF($C277="SF",('Proj 2018'!G277-AgeAdj!C$27)/AgeAdj!C$28,IF($C277="PF",('Proj 2018'!G277-AgeAdj!C$31)/AgeAdj!C$32,IF($C277="C",('Proj 2018'!G277-AgeAdj!C$35)/AgeAdj!C$36,"BAD")))))</f>
        <v>-0.9060059633794062</v>
      </c>
      <c r="H277" s="10">
        <f>IF($C277="PG",('Proj 2018'!H277-AgeAdj!D$19)/AgeAdj!D$20,IF($C277="SG",('Proj 2018'!H277-AgeAdj!D$23)/AgeAdj!D$24,IF($C277="SF",('Proj 2018'!H277-AgeAdj!D$27)/AgeAdj!D$28,IF($C277="PF",('Proj 2018'!H277-AgeAdj!D$31)/AgeAdj!D$32,IF($C277="C",('Proj 2018'!H277-AgeAdj!D$35)/AgeAdj!D$36,"BAD")))))</f>
        <v>-1.1524657427414933</v>
      </c>
      <c r="I277" s="10">
        <f>IF($C277="PG",('Proj 2018'!I277-AgeAdj!E$19)/AgeAdj!E$20,IF($C277="SG",('Proj 2018'!I277-AgeAdj!E$23)/AgeAdj!E$24,IF($C277="SF",('Proj 2018'!I277-AgeAdj!E$27)/AgeAdj!E$28,IF($C277="PF",('Proj 2018'!I277-AgeAdj!E$31)/AgeAdj!E$32,IF($C277="C",('Proj 2018'!I277-AgeAdj!E$35)/AgeAdj!E$36,"BAD")))))</f>
        <v>-0.30546831140265451</v>
      </c>
      <c r="J277" s="10">
        <f>IF($C277="PG",('Proj 2018'!J277-AgeAdj!F$19)/AgeAdj!F$20,IF($C277="SG",('Proj 2018'!J277-AgeAdj!F$23)/AgeAdj!F$24,IF($C277="SF",('Proj 2018'!J277-AgeAdj!F$27)/AgeAdj!F$28,IF($C277="PF",('Proj 2018'!J277-AgeAdj!F$31)/AgeAdj!F$32,IF($C277="C",('Proj 2018'!J277-AgeAdj!F$35)/AgeAdj!F$36,"BAD")))))</f>
        <v>-0.6942961191856224</v>
      </c>
      <c r="K277" s="10">
        <f>IF($C277="PG",('Proj 2018'!K277-AgeAdj!G$19)/AgeAdj!G$20,IF($C277="SG",('Proj 2018'!K277-AgeAdj!G$23)/AgeAdj!G$24,IF($C277="SF",('Proj 2018'!K277-AgeAdj!G$27)/AgeAdj!G$28,IF($C277="PF",('Proj 2018'!K277-AgeAdj!G$31)/AgeAdj!G$32,IF($C277="C",('Proj 2018'!K277-AgeAdj!G$35)/AgeAdj!G$36,"BAD")))))</f>
        <v>-0.796131701218173</v>
      </c>
      <c r="L277" s="17">
        <f>IF($C277="PG",('Proj 2018'!L277-AgeAdj!H$19)/AgeAdj!H$20,IF($C277="SG",('Proj 2018'!L277-AgeAdj!H$23)/AgeAdj!H$24,IF($C277="SF",('Proj 2018'!L277-AgeAdj!H$27)/AgeAdj!H$28,IF($C277="PF",('Proj 2018'!L277-AgeAdj!H$31)/AgeAdj!H$32,IF($C277="C",('Proj 2018'!L277-AgeAdj!H$35)/AgeAdj!H$36,"BAD")))))</f>
        <v>1.021303053879155</v>
      </c>
      <c r="M277" s="10">
        <f>IF($C277="PG",('Proj 2018'!M277-AgeAdj!I$19)/AgeAdj!I$20,IF($C277="SG",('Proj 2018'!M277-AgeAdj!I$23)/AgeAdj!I$24,IF($C277="SF",('Proj 2018'!M277-AgeAdj!I$27)/AgeAdj!I$28,IF($C277="PF",('Proj 2018'!M277-AgeAdj!I$31)/AgeAdj!I$32,IF($C277="C",('Proj 2018'!M277-AgeAdj!I$35)/AgeAdj!I$36,"BAD")))))</f>
        <v>-1.1339858077845058</v>
      </c>
      <c r="N277" s="10">
        <f>IF($C277="PG",('Proj 2018'!N277-AgeAdj!J$19)/AgeAdj!J$20,IF($C277="SG",('Proj 2018'!N277-AgeAdj!J$23)/AgeAdj!J$24,IF($C277="SF",('Proj 2018'!N277-AgeAdj!J$27)/AgeAdj!J$28,IF($C277="PF",('Proj 2018'!N277-AgeAdj!J$31)/AgeAdj!J$32,IF($C277="C",('Proj 2018'!N277-AgeAdj!J$35)/AgeAdj!J$36,"BAD")))))</f>
        <v>-0.69800053851916055</v>
      </c>
      <c r="O277" s="10">
        <f>IF($C277="PG",('Proj 2018'!O277-AgeAdj!K$19)/AgeAdj!K$20,IF($C277="SG",('Proj 2018'!O277-AgeAdj!K$23)/AgeAdj!K$24,IF($C277="SF",('Proj 2018'!O277-AgeAdj!K$27)/AgeAdj!K$28,IF($C277="PF",('Proj 2018'!O277-AgeAdj!K$31)/AgeAdj!K$32,IF($C277="C",('Proj 2018'!O277-AgeAdj!K$35)/AgeAdj!K$36,"BAD")))))</f>
        <v>-0.75098072420948314</v>
      </c>
      <c r="P277" s="10">
        <f>IF($C277="PG",('Proj 2018'!P277-AgeAdj!L$19)/AgeAdj!L$20,IF($C277="SG",('Proj 2018'!P277-AgeAdj!L$23)/AgeAdj!L$24,IF($C277="SF",('Proj 2018'!P277-AgeAdj!L$27)/AgeAdj!L$28,IF($C277="PF",('Proj 2018'!P277-AgeAdj!L$31)/AgeAdj!L$32,IF($C277="C",('Proj 2018'!P277-AgeAdj!L$35)/AgeAdj!L$36,"BAD")))))</f>
        <v>-1.0384624401064637</v>
      </c>
      <c r="Q277" s="10">
        <f>-IF($C277="PG",('Proj 2018'!Q277-AgeAdj!M$19)/AgeAdj!M$20,IF($C277="SG",('Proj 2018'!Q277-AgeAdj!M$23)/AgeAdj!M$24,IF($C277="SF",('Proj 2018'!Q277-AgeAdj!M$27)/AgeAdj!M$28,IF($C277="PF",('Proj 2018'!Q277-AgeAdj!M$31)/AgeAdj!M$32,IF($C277="C",('Proj 2018'!Q277-AgeAdj!M$35)/AgeAdj!M$36,"BAD")))))</f>
        <v>1.1201324011199441</v>
      </c>
      <c r="R277" s="10">
        <f>IF($C277="PG",('Proj 2018'!R277-AgeAdj!N$19)/AgeAdj!N$20,IF($C277="SG",('Proj 2018'!R277-AgeAdj!N$23)/AgeAdj!N$24,IF($C277="SF",('Proj 2018'!R277-AgeAdj!N$27)/AgeAdj!N$28,IF($C277="PF",('Proj 2018'!R277-AgeAdj!N$31)/AgeAdj!N$32,IF($C277="C",('Proj 2018'!R277-AgeAdj!N$35)/AgeAdj!N$36,"BAD")))))</f>
        <v>-0.95554283556541109</v>
      </c>
      <c r="S277" s="10">
        <f t="shared" si="12"/>
        <v>-4.6789584331976934</v>
      </c>
      <c r="U277" s="10">
        <f>3*'Proj 2018'!$K277/(819)</f>
        <v>0.2087912087912088</v>
      </c>
      <c r="V277" s="10">
        <f t="shared" si="13"/>
        <v>0.21323909916158182</v>
      </c>
      <c r="W277" s="10">
        <f>(2*'Proj 36 2018'!G277)/24.9</f>
        <v>0.73092369477911645</v>
      </c>
      <c r="X277" s="10">
        <f t="shared" si="14"/>
        <v>-0.84236451879097096</v>
      </c>
    </row>
    <row r="278" spans="1:24" x14ac:dyDescent="0.25">
      <c r="A278" s="13" t="s">
        <v>722</v>
      </c>
      <c r="B278" s="13" t="s">
        <v>443</v>
      </c>
      <c r="C278" s="13" t="s">
        <v>31</v>
      </c>
      <c r="D278" s="3">
        <f>VLOOKUP(B278, Table1[[Player]:['#NAME?]], 3, FALSE)+1</f>
        <v>27</v>
      </c>
      <c r="F278" s="10">
        <f>IF($C278="PG",('Proj 2018'!F278-AgeAdj!B$19)/AgeAdj!B$20,IF($C278="SG",('Proj 2018'!F278-AgeAdj!B$23)/AgeAdj!B$24,IF($C278="SF",('Proj 2018'!F278-AgeAdj!B$27)/AgeAdj!B$28,IF($C278="PF",('Proj 2018'!F278-AgeAdj!B$31)/AgeAdj!B$32,IF($C278="C",('Proj 2018'!F278-AgeAdj!B$35)/AgeAdj!B$36,"BAD")))))</f>
        <v>2.1661755753677925</v>
      </c>
      <c r="G278" s="10">
        <f>IF($C278="PG",('Proj 2018'!G278-AgeAdj!C$19)/AgeAdj!C$20,IF($C278="SG",('Proj 2018'!G278-AgeAdj!C$23)/AgeAdj!C$24,IF($C278="SF",('Proj 2018'!G278-AgeAdj!C$27)/AgeAdj!C$28,IF($C278="PF",('Proj 2018'!G278-AgeAdj!C$31)/AgeAdj!C$32,IF($C278="C",('Proj 2018'!G278-AgeAdj!C$35)/AgeAdj!C$36,"BAD")))))</f>
        <v>1.9943853975649979</v>
      </c>
      <c r="H278" s="10">
        <f>IF($C278="PG",('Proj 2018'!H278-AgeAdj!D$19)/AgeAdj!D$20,IF($C278="SG",('Proj 2018'!H278-AgeAdj!D$23)/AgeAdj!D$24,IF($C278="SF",('Proj 2018'!H278-AgeAdj!D$27)/AgeAdj!D$28,IF($C278="PF",('Proj 2018'!H278-AgeAdj!D$31)/AgeAdj!D$32,IF($C278="C",('Proj 2018'!H278-AgeAdj!D$35)/AgeAdj!D$36,"BAD")))))</f>
        <v>1.2406930721311775</v>
      </c>
      <c r="I278" s="10">
        <f>IF($C278="PG",('Proj 2018'!I278-AgeAdj!E$19)/AgeAdj!E$20,IF($C278="SG",('Proj 2018'!I278-AgeAdj!E$23)/AgeAdj!E$24,IF($C278="SF",('Proj 2018'!I278-AgeAdj!E$27)/AgeAdj!E$28,IF($C278="PF",('Proj 2018'!I278-AgeAdj!E$31)/AgeAdj!E$32,IF($C278="C",('Proj 2018'!I278-AgeAdj!E$35)/AgeAdj!E$36,"BAD")))))</f>
        <v>2.7523757237041728</v>
      </c>
      <c r="J278" s="10">
        <f>IF($C278="PG",('Proj 2018'!J278-AgeAdj!F$19)/AgeAdj!F$20,IF($C278="SG",('Proj 2018'!J278-AgeAdj!F$23)/AgeAdj!F$24,IF($C278="SF",('Proj 2018'!J278-AgeAdj!F$27)/AgeAdj!F$28,IF($C278="PF",('Proj 2018'!J278-AgeAdj!F$31)/AgeAdj!F$32,IF($C278="C",('Proj 2018'!J278-AgeAdj!F$35)/AgeAdj!F$36,"BAD")))))</f>
        <v>0.65430054946214378</v>
      </c>
      <c r="K278" s="10">
        <f>IF($C278="PG",('Proj 2018'!K278-AgeAdj!G$19)/AgeAdj!G$20,IF($C278="SG",('Proj 2018'!K278-AgeAdj!G$23)/AgeAdj!G$24,IF($C278="SF",('Proj 2018'!K278-AgeAdj!G$27)/AgeAdj!G$28,IF($C278="PF",('Proj 2018'!K278-AgeAdj!G$31)/AgeAdj!G$32,IF($C278="C",('Proj 2018'!K278-AgeAdj!G$35)/AgeAdj!G$36,"BAD")))))</f>
        <v>0.62838416334077563</v>
      </c>
      <c r="L278" s="17">
        <f>IF($C278="PG",('Proj 2018'!L278-AgeAdj!H$19)/AgeAdj!H$20,IF($C278="SG",('Proj 2018'!L278-AgeAdj!H$23)/AgeAdj!H$24,IF($C278="SF",('Proj 2018'!L278-AgeAdj!H$27)/AgeAdj!H$28,IF($C278="PF",('Proj 2018'!L278-AgeAdj!H$31)/AgeAdj!H$32,IF($C278="C",('Proj 2018'!L278-AgeAdj!H$35)/AgeAdj!H$36,"BAD")))))</f>
        <v>0.74346306457866618</v>
      </c>
      <c r="M278" s="10">
        <f>IF($C278="PG",('Proj 2018'!M278-AgeAdj!I$19)/AgeAdj!I$20,IF($C278="SG",('Proj 2018'!M278-AgeAdj!I$23)/AgeAdj!I$24,IF($C278="SF",('Proj 2018'!M278-AgeAdj!I$27)/AgeAdj!I$28,IF($C278="PF",('Proj 2018'!M278-AgeAdj!I$31)/AgeAdj!I$32,IF($C278="C",('Proj 2018'!M278-AgeAdj!I$35)/AgeAdj!I$36,"BAD")))))</f>
        <v>0.80073314525591943</v>
      </c>
      <c r="N278" s="10">
        <f>IF($C278="PG",('Proj 2018'!N278-AgeAdj!J$19)/AgeAdj!J$20,IF($C278="SG",('Proj 2018'!N278-AgeAdj!J$23)/AgeAdj!J$24,IF($C278="SF",('Proj 2018'!N278-AgeAdj!J$27)/AgeAdj!J$28,IF($C278="PF",('Proj 2018'!N278-AgeAdj!J$31)/AgeAdj!J$32,IF($C278="C",('Proj 2018'!N278-AgeAdj!J$35)/AgeAdj!J$36,"BAD")))))</f>
        <v>8.8438566159186785E-2</v>
      </c>
      <c r="O278" s="10">
        <f>IF($C278="PG",('Proj 2018'!O278-AgeAdj!K$19)/AgeAdj!K$20,IF($C278="SG",('Proj 2018'!O278-AgeAdj!K$23)/AgeAdj!K$24,IF($C278="SF",('Proj 2018'!O278-AgeAdj!K$27)/AgeAdj!K$28,IF($C278="PF",('Proj 2018'!O278-AgeAdj!K$31)/AgeAdj!K$32,IF($C278="C",('Proj 2018'!O278-AgeAdj!K$35)/AgeAdj!K$36,"BAD")))))</f>
        <v>0.33502542126403551</v>
      </c>
      <c r="P278" s="10">
        <f>IF($C278="PG",('Proj 2018'!P278-AgeAdj!L$19)/AgeAdj!L$20,IF($C278="SG",('Proj 2018'!P278-AgeAdj!L$23)/AgeAdj!L$24,IF($C278="SF",('Proj 2018'!P278-AgeAdj!L$27)/AgeAdj!L$28,IF($C278="PF",('Proj 2018'!P278-AgeAdj!L$31)/AgeAdj!L$32,IF($C278="C",('Proj 2018'!P278-AgeAdj!L$35)/AgeAdj!L$36,"BAD")))))</f>
        <v>1.5020057189155838</v>
      </c>
      <c r="Q278" s="10">
        <f>-IF($C278="PG",('Proj 2018'!Q278-AgeAdj!M$19)/AgeAdj!M$20,IF($C278="SG",('Proj 2018'!Q278-AgeAdj!M$23)/AgeAdj!M$24,IF($C278="SF",('Proj 2018'!Q278-AgeAdj!M$27)/AgeAdj!M$28,IF($C278="PF",('Proj 2018'!Q278-AgeAdj!M$31)/AgeAdj!M$32,IF($C278="C",('Proj 2018'!Q278-AgeAdj!M$35)/AgeAdj!M$36,"BAD")))))</f>
        <v>-0.72055109852473898</v>
      </c>
      <c r="R278" s="10">
        <f>IF($C278="PG",('Proj 2018'!R278-AgeAdj!N$19)/AgeAdj!N$20,IF($C278="SG",('Proj 2018'!R278-AgeAdj!N$23)/AgeAdj!N$24,IF($C278="SF",('Proj 2018'!R278-AgeAdj!N$27)/AgeAdj!N$28,IF($C278="PF",('Proj 2018'!R278-AgeAdj!N$31)/AgeAdj!N$32,IF($C278="C",('Proj 2018'!R278-AgeAdj!N$35)/AgeAdj!N$36,"BAD")))))</f>
        <v>2.0666481664375733</v>
      </c>
      <c r="S278" s="10">
        <f t="shared" si="12"/>
        <v>9.1281384920195414</v>
      </c>
      <c r="U278" s="10">
        <f>3*'Proj 2018'!$K278/(819)</f>
        <v>0.7857142857142857</v>
      </c>
      <c r="V278" s="10">
        <f t="shared" si="13"/>
        <v>0.58414955074038055</v>
      </c>
      <c r="W278" s="10">
        <f>(2*'Proj 36 2018'!G278)/24.9</f>
        <v>1.5020080321285141</v>
      </c>
      <c r="X278" s="10">
        <f t="shared" si="14"/>
        <v>1.8635309597472305</v>
      </c>
    </row>
    <row r="279" spans="1:24" x14ac:dyDescent="0.25">
      <c r="A279" s="14" t="s">
        <v>665</v>
      </c>
      <c r="B279" s="14" t="s">
        <v>444</v>
      </c>
      <c r="C279" s="14" t="s">
        <v>38</v>
      </c>
      <c r="D279" s="3">
        <f>VLOOKUP(B279, Table1[[Player]:['#NAME?]], 3, FALSE)+1</f>
        <v>26</v>
      </c>
      <c r="F279" s="10">
        <f>IF($C279="PG",('Proj 2018'!F279-AgeAdj!B$19)/AgeAdj!B$20,IF($C279="SG",('Proj 2018'!F279-AgeAdj!B$23)/AgeAdj!B$24,IF($C279="SF",('Proj 2018'!F279-AgeAdj!B$27)/AgeAdj!B$28,IF($C279="PF",('Proj 2018'!F279-AgeAdj!B$31)/AgeAdj!B$32,IF($C279="C",('Proj 2018'!F279-AgeAdj!B$35)/AgeAdj!B$36,"BAD")))))</f>
        <v>-0.30368236882885674</v>
      </c>
      <c r="G279" s="10">
        <f>IF($C279="PG",('Proj 2018'!G279-AgeAdj!C$19)/AgeAdj!C$20,IF($C279="SG",('Proj 2018'!G279-AgeAdj!C$23)/AgeAdj!C$24,IF($C279="SF",('Proj 2018'!G279-AgeAdj!C$27)/AgeAdj!C$28,IF($C279="PF",('Proj 2018'!G279-AgeAdj!C$31)/AgeAdj!C$32,IF($C279="C",('Proj 2018'!G279-AgeAdj!C$35)/AgeAdj!C$36,"BAD")))))</f>
        <v>-0.4293472577908512</v>
      </c>
      <c r="H279" s="10">
        <f>IF($C279="PG",('Proj 2018'!H279-AgeAdj!D$19)/AgeAdj!D$20,IF($C279="SG",('Proj 2018'!H279-AgeAdj!D$23)/AgeAdj!D$24,IF($C279="SF",('Proj 2018'!H279-AgeAdj!D$27)/AgeAdj!D$28,IF($C279="PF",('Proj 2018'!H279-AgeAdj!D$31)/AgeAdj!D$32,IF($C279="C",('Proj 2018'!H279-AgeAdj!D$35)/AgeAdj!D$36,"BAD")))))</f>
        <v>0.93715750033243339</v>
      </c>
      <c r="I279" s="10">
        <f>IF($C279="PG",('Proj 2018'!I279-AgeAdj!E$19)/AgeAdj!E$20,IF($C279="SG",('Proj 2018'!I279-AgeAdj!E$23)/AgeAdj!E$24,IF($C279="SF",('Proj 2018'!I279-AgeAdj!E$27)/AgeAdj!E$28,IF($C279="PF",('Proj 2018'!I279-AgeAdj!E$31)/AgeAdj!E$32,IF($C279="C",('Proj 2018'!I279-AgeAdj!E$35)/AgeAdj!E$36,"BAD")))))</f>
        <v>-0.56816005422672167</v>
      </c>
      <c r="J279" s="10">
        <f>IF($C279="PG",('Proj 2018'!J279-AgeAdj!F$19)/AgeAdj!F$20,IF($C279="SG",('Proj 2018'!J279-AgeAdj!F$23)/AgeAdj!F$24,IF($C279="SF",('Proj 2018'!J279-AgeAdj!F$27)/AgeAdj!F$28,IF($C279="PF",('Proj 2018'!J279-AgeAdj!F$31)/AgeAdj!F$32,IF($C279="C",('Proj 2018'!J279-AgeAdj!F$35)/AgeAdj!F$36,"BAD")))))</f>
        <v>-0.33341706647913832</v>
      </c>
      <c r="K279" s="10">
        <f>IF($C279="PG",('Proj 2018'!K279-AgeAdj!G$19)/AgeAdj!G$20,IF($C279="SG",('Proj 2018'!K279-AgeAdj!G$23)/AgeAdj!G$24,IF($C279="SF",('Proj 2018'!K279-AgeAdj!G$27)/AgeAdj!G$28,IF($C279="PF",('Proj 2018'!K279-AgeAdj!G$31)/AgeAdj!G$32,IF($C279="C",('Proj 2018'!K279-AgeAdj!G$35)/AgeAdj!G$36,"BAD")))))</f>
        <v>3.15185151328976E-2</v>
      </c>
      <c r="L279" s="17">
        <f>IF($C279="PG",('Proj 2018'!L279-AgeAdj!H$19)/AgeAdj!H$20,IF($C279="SG",('Proj 2018'!L279-AgeAdj!H$23)/AgeAdj!H$24,IF($C279="SF",('Proj 2018'!L279-AgeAdj!H$27)/AgeAdj!H$28,IF($C279="PF",('Proj 2018'!L279-AgeAdj!H$31)/AgeAdj!H$32,IF($C279="C",('Proj 2018'!L279-AgeAdj!H$35)/AgeAdj!H$36,"BAD")))))</f>
        <v>-1.6897723797803172</v>
      </c>
      <c r="M279" s="10">
        <f>IF($C279="PG",('Proj 2018'!M279-AgeAdj!I$19)/AgeAdj!I$20,IF($C279="SG",('Proj 2018'!M279-AgeAdj!I$23)/AgeAdj!I$24,IF($C279="SF",('Proj 2018'!M279-AgeAdj!I$27)/AgeAdj!I$28,IF($C279="PF",('Proj 2018'!M279-AgeAdj!I$31)/AgeAdj!I$32,IF($C279="C",('Proj 2018'!M279-AgeAdj!I$35)/AgeAdj!I$36,"BAD")))))</f>
        <v>0.58372073209002118</v>
      </c>
      <c r="N279" s="10">
        <f>IF($C279="PG",('Proj 2018'!N279-AgeAdj!J$19)/AgeAdj!J$20,IF($C279="SG",('Proj 2018'!N279-AgeAdj!J$23)/AgeAdj!J$24,IF($C279="SF",('Proj 2018'!N279-AgeAdj!J$27)/AgeAdj!J$28,IF($C279="PF",('Proj 2018'!N279-AgeAdj!J$31)/AgeAdj!J$32,IF($C279="C",('Proj 2018'!N279-AgeAdj!J$35)/AgeAdj!J$36,"BAD")))))</f>
        <v>-0.32820206189575379</v>
      </c>
      <c r="O279" s="10">
        <f>IF($C279="PG",('Proj 2018'!O279-AgeAdj!K$19)/AgeAdj!K$20,IF($C279="SG",('Proj 2018'!O279-AgeAdj!K$23)/AgeAdj!K$24,IF($C279="SF",('Proj 2018'!O279-AgeAdj!K$27)/AgeAdj!K$28,IF($C279="PF",('Proj 2018'!O279-AgeAdj!K$31)/AgeAdj!K$32,IF($C279="C",('Proj 2018'!O279-AgeAdj!K$35)/AgeAdj!K$36,"BAD")))))</f>
        <v>-0.32149691458019519</v>
      </c>
      <c r="P279" s="10">
        <f>IF($C279="PG",('Proj 2018'!P279-AgeAdj!L$19)/AgeAdj!L$20,IF($C279="SG",('Proj 2018'!P279-AgeAdj!L$23)/AgeAdj!L$24,IF($C279="SF",('Proj 2018'!P279-AgeAdj!L$27)/AgeAdj!L$28,IF($C279="PF",('Proj 2018'!P279-AgeAdj!L$31)/AgeAdj!L$32,IF($C279="C",('Proj 2018'!P279-AgeAdj!L$35)/AgeAdj!L$36,"BAD")))))</f>
        <v>0.20532645251403905</v>
      </c>
      <c r="Q279" s="10">
        <f>-IF($C279="PG",('Proj 2018'!Q279-AgeAdj!M$19)/AgeAdj!M$20,IF($C279="SG",('Proj 2018'!Q279-AgeAdj!M$23)/AgeAdj!M$24,IF($C279="SF",('Proj 2018'!Q279-AgeAdj!M$27)/AgeAdj!M$28,IF($C279="PF",('Proj 2018'!Q279-AgeAdj!M$31)/AgeAdj!M$32,IF($C279="C",('Proj 2018'!Q279-AgeAdj!M$35)/AgeAdj!M$36,"BAD")))))</f>
        <v>0.59054997740195114</v>
      </c>
      <c r="R279" s="10">
        <f>IF($C279="PG",('Proj 2018'!R279-AgeAdj!N$19)/AgeAdj!N$20,IF($C279="SG",('Proj 2018'!R279-AgeAdj!N$23)/AgeAdj!N$24,IF($C279="SF",('Proj 2018'!R279-AgeAdj!N$27)/AgeAdj!N$28,IF($C279="PF",('Proj 2018'!R279-AgeAdj!N$31)/AgeAdj!N$32,IF($C279="C",('Proj 2018'!R279-AgeAdj!N$35)/AgeAdj!N$36,"BAD")))))</f>
        <v>-0.33966228757668981</v>
      </c>
      <c r="S279" s="10">
        <f t="shared" si="12"/>
        <v>-0.75314596732626782</v>
      </c>
      <c r="U279" s="10">
        <f>3*'Proj 2018'!$K279/(819)</f>
        <v>0.68095238095238086</v>
      </c>
      <c r="V279" s="10">
        <f t="shared" si="13"/>
        <v>-1.1506545252789777</v>
      </c>
      <c r="W279" s="10">
        <f>(2*'Proj 36 2018'!G279)/24.9</f>
        <v>0.5381526104417671</v>
      </c>
      <c r="X279" s="10">
        <f t="shared" si="14"/>
        <v>0.50433375519898027</v>
      </c>
    </row>
    <row r="280" spans="1:24" x14ac:dyDescent="0.25">
      <c r="A280" s="14" t="s">
        <v>713</v>
      </c>
      <c r="B280" s="14" t="s">
        <v>446</v>
      </c>
      <c r="C280" s="14" t="s">
        <v>27</v>
      </c>
      <c r="D280" s="3">
        <f>VLOOKUP(B280, Table1[[Player]:['#NAME?]], 3, FALSE)+1</f>
        <v>32</v>
      </c>
      <c r="F280" s="10">
        <f>IF($C280="PG",('Proj 2018'!F280-AgeAdj!B$19)/AgeAdj!B$20,IF($C280="SG",('Proj 2018'!F280-AgeAdj!B$23)/AgeAdj!B$24,IF($C280="SF",('Proj 2018'!F280-AgeAdj!B$27)/AgeAdj!B$28,IF($C280="PF",('Proj 2018'!F280-AgeAdj!B$31)/AgeAdj!B$32,IF($C280="C",('Proj 2018'!F280-AgeAdj!B$35)/AgeAdj!B$36,"BAD")))))</f>
        <v>-0.91307245570296236</v>
      </c>
      <c r="G280" s="10">
        <f>IF($C280="PG",('Proj 2018'!G280-AgeAdj!C$19)/AgeAdj!C$20,IF($C280="SG",('Proj 2018'!G280-AgeAdj!C$23)/AgeAdj!C$24,IF($C280="SF",('Proj 2018'!G280-AgeAdj!C$27)/AgeAdj!C$28,IF($C280="PF",('Proj 2018'!G280-AgeAdj!C$31)/AgeAdj!C$32,IF($C280="C",('Proj 2018'!G280-AgeAdj!C$35)/AgeAdj!C$36,"BAD")))))</f>
        <v>-0.88518570949149333</v>
      </c>
      <c r="H280" s="10">
        <f>IF($C280="PG",('Proj 2018'!H280-AgeAdj!D$19)/AgeAdj!D$20,IF($C280="SG",('Proj 2018'!H280-AgeAdj!D$23)/AgeAdj!D$24,IF($C280="SF",('Proj 2018'!H280-AgeAdj!D$27)/AgeAdj!D$28,IF($C280="PF",('Proj 2018'!H280-AgeAdj!D$31)/AgeAdj!D$32,IF($C280="C",('Proj 2018'!H280-AgeAdj!D$35)/AgeAdj!D$36,"BAD")))))</f>
        <v>-0.31406137601133904</v>
      </c>
      <c r="I280" s="10">
        <f>IF($C280="PG",('Proj 2018'!I280-AgeAdj!E$19)/AgeAdj!E$20,IF($C280="SG",('Proj 2018'!I280-AgeAdj!E$23)/AgeAdj!E$24,IF($C280="SF",('Proj 2018'!I280-AgeAdj!E$27)/AgeAdj!E$28,IF($C280="PF",('Proj 2018'!I280-AgeAdj!E$31)/AgeAdj!E$32,IF($C280="C",('Proj 2018'!I280-AgeAdj!E$35)/AgeAdj!E$36,"BAD")))))</f>
        <v>0.3199318468075909</v>
      </c>
      <c r="J280" s="10">
        <f>IF($C280="PG",('Proj 2018'!J280-AgeAdj!F$19)/AgeAdj!F$20,IF($C280="SG",('Proj 2018'!J280-AgeAdj!F$23)/AgeAdj!F$24,IF($C280="SF",('Proj 2018'!J280-AgeAdj!F$27)/AgeAdj!F$28,IF($C280="PF",('Proj 2018'!J280-AgeAdj!F$31)/AgeAdj!F$32,IF($C280="C",('Proj 2018'!J280-AgeAdj!F$35)/AgeAdj!F$36,"BAD")))))</f>
        <v>-0.68509277535932867</v>
      </c>
      <c r="K280" s="10">
        <f>IF($C280="PG",('Proj 2018'!K280-AgeAdj!G$19)/AgeAdj!G$20,IF($C280="SG",('Proj 2018'!K280-AgeAdj!G$23)/AgeAdj!G$24,IF($C280="SF",('Proj 2018'!K280-AgeAdj!G$27)/AgeAdj!G$28,IF($C280="PF",('Proj 2018'!K280-AgeAdj!G$31)/AgeAdj!G$32,IF($C280="C",('Proj 2018'!K280-AgeAdj!G$35)/AgeAdj!G$36,"BAD")))))</f>
        <v>-0.71778869047441118</v>
      </c>
      <c r="L280" s="17">
        <f>IF($C280="PG",('Proj 2018'!L280-AgeAdj!H$19)/AgeAdj!H$20,IF($C280="SG",('Proj 2018'!L280-AgeAdj!H$23)/AgeAdj!H$24,IF($C280="SF",('Proj 2018'!L280-AgeAdj!H$27)/AgeAdj!H$28,IF($C280="PF",('Proj 2018'!L280-AgeAdj!H$31)/AgeAdj!H$32,IF($C280="C",('Proj 2018'!L280-AgeAdj!H$35)/AgeAdj!H$36,"BAD")))))</f>
        <v>3.1221276597633851E-3</v>
      </c>
      <c r="M280" s="10">
        <f>IF($C280="PG",('Proj 2018'!M280-AgeAdj!I$19)/AgeAdj!I$20,IF($C280="SG",('Proj 2018'!M280-AgeAdj!I$23)/AgeAdj!I$24,IF($C280="SF",('Proj 2018'!M280-AgeAdj!I$27)/AgeAdj!I$28,IF($C280="PF",('Proj 2018'!M280-AgeAdj!I$31)/AgeAdj!I$32,IF($C280="C",('Proj 2018'!M280-AgeAdj!I$35)/AgeAdj!I$36,"BAD")))))</f>
        <v>-0.96510834547730862</v>
      </c>
      <c r="N280" s="10">
        <f>IF($C280="PG",('Proj 2018'!N280-AgeAdj!J$19)/AgeAdj!J$20,IF($C280="SG",('Proj 2018'!N280-AgeAdj!J$23)/AgeAdj!J$24,IF($C280="SF",('Proj 2018'!N280-AgeAdj!J$27)/AgeAdj!J$28,IF($C280="PF",('Proj 2018'!N280-AgeAdj!J$31)/AgeAdj!J$32,IF($C280="C",('Proj 2018'!N280-AgeAdj!J$35)/AgeAdj!J$36,"BAD")))))</f>
        <v>-0.44075441533065551</v>
      </c>
      <c r="O280" s="10">
        <f>IF($C280="PG",('Proj 2018'!O280-AgeAdj!K$19)/AgeAdj!K$20,IF($C280="SG",('Proj 2018'!O280-AgeAdj!K$23)/AgeAdj!K$24,IF($C280="SF",('Proj 2018'!O280-AgeAdj!K$27)/AgeAdj!K$28,IF($C280="PF",('Proj 2018'!O280-AgeAdj!K$31)/AgeAdj!K$32,IF($C280="C",('Proj 2018'!O280-AgeAdj!K$35)/AgeAdj!K$36,"BAD")))))</f>
        <v>-0.67789628047273986</v>
      </c>
      <c r="P280" s="10">
        <f>IF($C280="PG",('Proj 2018'!P280-AgeAdj!L$19)/AgeAdj!L$20,IF($C280="SG",('Proj 2018'!P280-AgeAdj!L$23)/AgeAdj!L$24,IF($C280="SF",('Proj 2018'!P280-AgeAdj!L$27)/AgeAdj!L$28,IF($C280="PF",('Proj 2018'!P280-AgeAdj!L$31)/AgeAdj!L$32,IF($C280="C",('Proj 2018'!P280-AgeAdj!L$35)/AgeAdj!L$36,"BAD")))))</f>
        <v>-0.70273820851625224</v>
      </c>
      <c r="Q280" s="10">
        <f>-IF($C280="PG",('Proj 2018'!Q280-AgeAdj!M$19)/AgeAdj!M$20,IF($C280="SG",('Proj 2018'!Q280-AgeAdj!M$23)/AgeAdj!M$24,IF($C280="SF",('Proj 2018'!Q280-AgeAdj!M$27)/AgeAdj!M$28,IF($C280="PF",('Proj 2018'!Q280-AgeAdj!M$31)/AgeAdj!M$32,IF($C280="C",('Proj 2018'!Q280-AgeAdj!M$35)/AgeAdj!M$36,"BAD")))))</f>
        <v>0.71705514968599993</v>
      </c>
      <c r="R280" s="10">
        <f>IF($C280="PG",('Proj 2018'!R280-AgeAdj!N$19)/AgeAdj!N$20,IF($C280="SG",('Proj 2018'!R280-AgeAdj!N$23)/AgeAdj!N$24,IF($C280="SF",('Proj 2018'!R280-AgeAdj!N$27)/AgeAdj!N$28,IF($C280="PF",('Proj 2018'!R280-AgeAdj!N$31)/AgeAdj!N$32,IF($C280="C",('Proj 2018'!R280-AgeAdj!N$35)/AgeAdj!N$36,"BAD")))))</f>
        <v>-0.80502478746203032</v>
      </c>
      <c r="S280" s="10">
        <f t="shared" si="12"/>
        <v>-3.5114918649241358</v>
      </c>
      <c r="U280" s="10">
        <f>3*'Proj 2018'!$K280/(819)</f>
        <v>0.23809523809523808</v>
      </c>
      <c r="V280" s="10">
        <f t="shared" si="13"/>
        <v>7.4336372851509171E-4</v>
      </c>
      <c r="W280" s="10">
        <f>(2*'Proj 36 2018'!G280)/24.9</f>
        <v>0.69076305220883538</v>
      </c>
      <c r="X280" s="10">
        <f t="shared" si="14"/>
        <v>-0.21694199467449926</v>
      </c>
    </row>
    <row r="281" spans="1:24" x14ac:dyDescent="0.25">
      <c r="A281" s="13" t="s">
        <v>837</v>
      </c>
      <c r="B281" s="13" t="s">
        <v>448</v>
      </c>
      <c r="C281" s="13" t="s">
        <v>38</v>
      </c>
      <c r="D281" s="3">
        <f>VLOOKUP(B281, Table1[[Player]:['#NAME?]], 3, FALSE)+1</f>
        <v>22</v>
      </c>
      <c r="F281" s="10">
        <f>IF($C281="PG",('Proj 2018'!F281-AgeAdj!B$19)/AgeAdj!B$20,IF($C281="SG",('Proj 2018'!F281-AgeAdj!B$23)/AgeAdj!B$24,IF($C281="SF",('Proj 2018'!F281-AgeAdj!B$27)/AgeAdj!B$28,IF($C281="PF",('Proj 2018'!F281-AgeAdj!B$31)/AgeAdj!B$32,IF($C281="C",('Proj 2018'!F281-AgeAdj!B$35)/AgeAdj!B$36,"BAD")))))</f>
        <v>2.878018693074833</v>
      </c>
      <c r="G281" s="10">
        <f>IF($C281="PG",('Proj 2018'!G281-AgeAdj!C$19)/AgeAdj!C$20,IF($C281="SG",('Proj 2018'!G281-AgeAdj!C$23)/AgeAdj!C$24,IF($C281="SF",('Proj 2018'!G281-AgeAdj!C$27)/AgeAdj!C$28,IF($C281="PF",('Proj 2018'!G281-AgeAdj!C$31)/AgeAdj!C$32,IF($C281="C",('Proj 2018'!G281-AgeAdj!C$35)/AgeAdj!C$36,"BAD")))))</f>
        <v>2.6386573508062443</v>
      </c>
      <c r="H281" s="10">
        <f>IF($C281="PG",('Proj 2018'!H281-AgeAdj!D$19)/AgeAdj!D$20,IF($C281="SG",('Proj 2018'!H281-AgeAdj!D$23)/AgeAdj!D$24,IF($C281="SF",('Proj 2018'!H281-AgeAdj!D$27)/AgeAdj!D$28,IF($C281="PF",('Proj 2018'!H281-AgeAdj!D$31)/AgeAdj!D$32,IF($C281="C",('Proj 2018'!H281-AgeAdj!D$35)/AgeAdj!D$36,"BAD")))))</f>
        <v>1.751253914762152E-2</v>
      </c>
      <c r="I281" s="10">
        <f>IF($C281="PG",('Proj 2018'!I281-AgeAdj!E$19)/AgeAdj!E$20,IF($C281="SG",('Proj 2018'!I281-AgeAdj!E$23)/AgeAdj!E$24,IF($C281="SF",('Proj 2018'!I281-AgeAdj!E$27)/AgeAdj!E$28,IF($C281="PF",('Proj 2018'!I281-AgeAdj!E$31)/AgeAdj!E$32,IF($C281="C",('Proj 2018'!I281-AgeAdj!E$35)/AgeAdj!E$36,"BAD")))))</f>
        <v>2.0563368219720215</v>
      </c>
      <c r="J281" s="10">
        <f>IF($C281="PG",('Proj 2018'!J281-AgeAdj!F$19)/AgeAdj!F$20,IF($C281="SG",('Proj 2018'!J281-AgeAdj!F$23)/AgeAdj!F$24,IF($C281="SF",('Proj 2018'!J281-AgeAdj!F$27)/AgeAdj!F$28,IF($C281="PF",('Proj 2018'!J281-AgeAdj!F$31)/AgeAdj!F$32,IF($C281="C",('Proj 2018'!J281-AgeAdj!F$35)/AgeAdj!F$36,"BAD")))))</f>
        <v>2.0081402725758704</v>
      </c>
      <c r="K281" s="10">
        <f>IF($C281="PG",('Proj 2018'!K281-AgeAdj!G$19)/AgeAdj!G$20,IF($C281="SG",('Proj 2018'!K281-AgeAdj!G$23)/AgeAdj!G$24,IF($C281="SF",('Proj 2018'!K281-AgeAdj!G$27)/AgeAdj!G$28,IF($C281="PF",('Proj 2018'!K281-AgeAdj!G$31)/AgeAdj!G$32,IF($C281="C",('Proj 2018'!K281-AgeAdj!G$35)/AgeAdj!G$36,"BAD")))))</f>
        <v>1.6144068500567539</v>
      </c>
      <c r="L281" s="17">
        <f>IF($C281="PG",('Proj 2018'!L281-AgeAdj!H$19)/AgeAdj!H$20,IF($C281="SG",('Proj 2018'!L281-AgeAdj!H$23)/AgeAdj!H$24,IF($C281="SF",('Proj 2018'!L281-AgeAdj!H$27)/AgeAdj!H$28,IF($C281="PF",('Proj 2018'!L281-AgeAdj!H$31)/AgeAdj!H$32,IF($C281="C",('Proj 2018'!L281-AgeAdj!H$35)/AgeAdj!H$36,"BAD")))))</f>
        <v>1.3479627033433976</v>
      </c>
      <c r="M281" s="10">
        <f>IF($C281="PG",('Proj 2018'!M281-AgeAdj!I$19)/AgeAdj!I$20,IF($C281="SG",('Proj 2018'!M281-AgeAdj!I$23)/AgeAdj!I$24,IF($C281="SF",('Proj 2018'!M281-AgeAdj!I$27)/AgeAdj!I$28,IF($C281="PF",('Proj 2018'!M281-AgeAdj!I$31)/AgeAdj!I$32,IF($C281="C",('Proj 2018'!M281-AgeAdj!I$35)/AgeAdj!I$36,"BAD")))))</f>
        <v>1.8583592276791059</v>
      </c>
      <c r="N281" s="10">
        <f>IF($C281="PG",('Proj 2018'!N281-AgeAdj!J$19)/AgeAdj!J$20,IF($C281="SG",('Proj 2018'!N281-AgeAdj!J$23)/AgeAdj!J$24,IF($C281="SF",('Proj 2018'!N281-AgeAdj!J$27)/AgeAdj!J$28,IF($C281="PF",('Proj 2018'!N281-AgeAdj!J$31)/AgeAdj!J$32,IF($C281="C",('Proj 2018'!N281-AgeAdj!J$35)/AgeAdj!J$36,"BAD")))))</f>
        <v>1.2830557826013897</v>
      </c>
      <c r="O281" s="10">
        <f>IF($C281="PG",('Proj 2018'!O281-AgeAdj!K$19)/AgeAdj!K$20,IF($C281="SG",('Proj 2018'!O281-AgeAdj!K$23)/AgeAdj!K$24,IF($C281="SF",('Proj 2018'!O281-AgeAdj!K$27)/AgeAdj!K$28,IF($C281="PF",('Proj 2018'!O281-AgeAdj!K$31)/AgeAdj!K$32,IF($C281="C",('Proj 2018'!O281-AgeAdj!K$35)/AgeAdj!K$36,"BAD")))))</f>
        <v>0.50310326261180094</v>
      </c>
      <c r="P281" s="10">
        <f>IF($C281="PG",('Proj 2018'!P281-AgeAdj!L$19)/AgeAdj!L$20,IF($C281="SG",('Proj 2018'!P281-AgeAdj!L$23)/AgeAdj!L$24,IF($C281="SF",('Proj 2018'!P281-AgeAdj!L$27)/AgeAdj!L$28,IF($C281="PF",('Proj 2018'!P281-AgeAdj!L$31)/AgeAdj!L$32,IF($C281="C",('Proj 2018'!P281-AgeAdj!L$35)/AgeAdj!L$36,"BAD")))))</f>
        <v>0.77319227341433761</v>
      </c>
      <c r="Q281" s="10">
        <f>-IF($C281="PG",('Proj 2018'!Q281-AgeAdj!M$19)/AgeAdj!M$20,IF($C281="SG",('Proj 2018'!Q281-AgeAdj!M$23)/AgeAdj!M$24,IF($C281="SF",('Proj 2018'!Q281-AgeAdj!M$27)/AgeAdj!M$28,IF($C281="PF",('Proj 2018'!Q281-AgeAdj!M$31)/AgeAdj!M$32,IF($C281="C",('Proj 2018'!Q281-AgeAdj!M$35)/AgeAdj!M$36,"BAD")))))</f>
        <v>-1.9358173955956883</v>
      </c>
      <c r="R281" s="10">
        <f>IF($C281="PG",('Proj 2018'!R281-AgeAdj!N$19)/AgeAdj!N$20,IF($C281="SG",('Proj 2018'!R281-AgeAdj!N$23)/AgeAdj!N$24,IF($C281="SF",('Proj 2018'!R281-AgeAdj!N$27)/AgeAdj!N$28,IF($C281="PF",('Proj 2018'!R281-AgeAdj!N$31)/AgeAdj!N$32,IF($C281="C",('Proj 2018'!R281-AgeAdj!N$35)/AgeAdj!N$36,"BAD")))))</f>
        <v>2.8099350274558703</v>
      </c>
      <c r="S281" s="10">
        <f t="shared" si="12"/>
        <v>10.157434721815847</v>
      </c>
      <c r="U281" s="10">
        <f>3*'Proj 2018'!$K281/(819)</f>
        <v>1.4976190476190476</v>
      </c>
      <c r="V281" s="10">
        <f t="shared" si="13"/>
        <v>2.0187346200071361</v>
      </c>
      <c r="W281" s="10">
        <f>(2*'Proj 36 2018'!G281)/24.9</f>
        <v>1.4136546184738958</v>
      </c>
      <c r="X281" s="10">
        <f t="shared" si="14"/>
        <v>2.4756681847240065E-2</v>
      </c>
    </row>
    <row r="282" spans="1:24" x14ac:dyDescent="0.25">
      <c r="A282" s="14" t="s">
        <v>741</v>
      </c>
      <c r="B282" s="14" t="s">
        <v>449</v>
      </c>
      <c r="C282" s="14" t="s">
        <v>52</v>
      </c>
      <c r="D282" s="3">
        <f>VLOOKUP(B282, Table1[[Player]:['#NAME?]], 3, FALSE)+1</f>
        <v>32</v>
      </c>
      <c r="F282" s="10">
        <f>IF($C282="PG",('Proj 2018'!F282-AgeAdj!B$19)/AgeAdj!B$20,IF($C282="SG",('Proj 2018'!F282-AgeAdj!B$23)/AgeAdj!B$24,IF($C282="SF",('Proj 2018'!F282-AgeAdj!B$27)/AgeAdj!B$28,IF($C282="PF",('Proj 2018'!F282-AgeAdj!B$31)/AgeAdj!B$32,IF($C282="C",('Proj 2018'!F282-AgeAdj!B$35)/AgeAdj!B$36,"BAD")))))</f>
        <v>-0.59169603666548509</v>
      </c>
      <c r="G282" s="10">
        <f>IF($C282="PG",('Proj 2018'!G282-AgeAdj!C$19)/AgeAdj!C$20,IF($C282="SG",('Proj 2018'!G282-AgeAdj!C$23)/AgeAdj!C$24,IF($C282="SF",('Proj 2018'!G282-AgeAdj!C$27)/AgeAdj!C$28,IF($C282="PF",('Proj 2018'!G282-AgeAdj!C$31)/AgeAdj!C$32,IF($C282="C",('Proj 2018'!G282-AgeAdj!C$35)/AgeAdj!C$36,"BAD")))))</f>
        <v>-0.54145049514216625</v>
      </c>
      <c r="H282" s="10">
        <f>IF($C282="PG",('Proj 2018'!H282-AgeAdj!D$19)/AgeAdj!D$20,IF($C282="SG",('Proj 2018'!H282-AgeAdj!D$23)/AgeAdj!D$24,IF($C282="SF",('Proj 2018'!H282-AgeAdj!D$27)/AgeAdj!D$28,IF($C282="PF",('Proj 2018'!H282-AgeAdj!D$31)/AgeAdj!D$32,IF($C282="C",('Proj 2018'!H282-AgeAdj!D$35)/AgeAdj!D$36,"BAD")))))</f>
        <v>-0.56595767563597477</v>
      </c>
      <c r="I282" s="10">
        <f>IF($C282="PG",('Proj 2018'!I282-AgeAdj!E$19)/AgeAdj!E$20,IF($C282="SG",('Proj 2018'!I282-AgeAdj!E$23)/AgeAdj!E$24,IF($C282="SF",('Proj 2018'!I282-AgeAdj!E$27)/AgeAdj!E$28,IF($C282="PF",('Proj 2018'!I282-AgeAdj!E$31)/AgeAdj!E$32,IF($C282="C",('Proj 2018'!I282-AgeAdj!E$35)/AgeAdj!E$36,"BAD")))))</f>
        <v>-0.32656005784006248</v>
      </c>
      <c r="J282" s="10">
        <f>IF($C282="PG",('Proj 2018'!J282-AgeAdj!F$19)/AgeAdj!F$20,IF($C282="SG",('Proj 2018'!J282-AgeAdj!F$23)/AgeAdj!F$24,IF($C282="SF",('Proj 2018'!J282-AgeAdj!F$27)/AgeAdj!F$28,IF($C282="PF",('Proj 2018'!J282-AgeAdj!F$31)/AgeAdj!F$32,IF($C282="C",('Proj 2018'!J282-AgeAdj!F$35)/AgeAdj!F$36,"BAD")))))</f>
        <v>-0.53701560031139484</v>
      </c>
      <c r="K282" s="10">
        <f>IF($C282="PG",('Proj 2018'!K282-AgeAdj!G$19)/AgeAdj!G$20,IF($C282="SG",('Proj 2018'!K282-AgeAdj!G$23)/AgeAdj!G$24,IF($C282="SF",('Proj 2018'!K282-AgeAdj!G$27)/AgeAdj!G$28,IF($C282="PF",('Proj 2018'!K282-AgeAdj!G$31)/AgeAdj!G$32,IF($C282="C",('Proj 2018'!K282-AgeAdj!G$35)/AgeAdj!G$36,"BAD")))))</f>
        <v>-0.58386416977427402</v>
      </c>
      <c r="L282" s="17">
        <f>IF($C282="PG",('Proj 2018'!L282-AgeAdj!H$19)/AgeAdj!H$20,IF($C282="SG",('Proj 2018'!L282-AgeAdj!H$23)/AgeAdj!H$24,IF($C282="SF",('Proj 2018'!L282-AgeAdj!H$27)/AgeAdj!H$28,IF($C282="PF",('Proj 2018'!L282-AgeAdj!H$31)/AgeAdj!H$32,IF($C282="C",('Proj 2018'!L282-AgeAdj!H$35)/AgeAdj!H$36,"BAD")))))</f>
        <v>0.17538518131941652</v>
      </c>
      <c r="M282" s="10">
        <f>IF($C282="PG",('Proj 2018'!M282-AgeAdj!I$19)/AgeAdj!I$20,IF($C282="SG",('Proj 2018'!M282-AgeAdj!I$23)/AgeAdj!I$24,IF($C282="SF",('Proj 2018'!M282-AgeAdj!I$27)/AgeAdj!I$28,IF($C282="PF",('Proj 2018'!M282-AgeAdj!I$31)/AgeAdj!I$32,IF($C282="C",('Proj 2018'!M282-AgeAdj!I$35)/AgeAdj!I$36,"BAD")))))</f>
        <v>0.80114223124000294</v>
      </c>
      <c r="N282" s="10">
        <f>IF($C282="PG",('Proj 2018'!N282-AgeAdj!J$19)/AgeAdj!J$20,IF($C282="SG",('Proj 2018'!N282-AgeAdj!J$23)/AgeAdj!J$24,IF($C282="SF",('Proj 2018'!N282-AgeAdj!J$27)/AgeAdj!J$28,IF($C282="PF",('Proj 2018'!N282-AgeAdj!J$31)/AgeAdj!J$32,IF($C282="C",('Proj 2018'!N282-AgeAdj!J$35)/AgeAdj!J$36,"BAD")))))</f>
        <v>-0.42559044155779047</v>
      </c>
      <c r="O282" s="10">
        <f>IF($C282="PG",('Proj 2018'!O282-AgeAdj!K$19)/AgeAdj!K$20,IF($C282="SG",('Proj 2018'!O282-AgeAdj!K$23)/AgeAdj!K$24,IF($C282="SF",('Proj 2018'!O282-AgeAdj!K$27)/AgeAdj!K$28,IF($C282="PF",('Proj 2018'!O282-AgeAdj!K$31)/AgeAdj!K$32,IF($C282="C",('Proj 2018'!O282-AgeAdj!K$35)/AgeAdj!K$36,"BAD")))))</f>
        <v>1.1145379486625662</v>
      </c>
      <c r="P282" s="10">
        <f>IF($C282="PG",('Proj 2018'!P282-AgeAdj!L$19)/AgeAdj!L$20,IF($C282="SG",('Proj 2018'!P282-AgeAdj!L$23)/AgeAdj!L$24,IF($C282="SF",('Proj 2018'!P282-AgeAdj!L$27)/AgeAdj!L$28,IF($C282="PF",('Proj 2018'!P282-AgeAdj!L$31)/AgeAdj!L$32,IF($C282="C",('Proj 2018'!P282-AgeAdj!L$35)/AgeAdj!L$36,"BAD")))))</f>
        <v>-0.57625026512023636</v>
      </c>
      <c r="Q282" s="10">
        <f>-IF($C282="PG",('Proj 2018'!Q282-AgeAdj!M$19)/AgeAdj!M$20,IF($C282="SG",('Proj 2018'!Q282-AgeAdj!M$23)/AgeAdj!M$24,IF($C282="SF",('Proj 2018'!Q282-AgeAdj!M$27)/AgeAdj!M$28,IF($C282="PF",('Proj 2018'!Q282-AgeAdj!M$31)/AgeAdj!M$32,IF($C282="C",('Proj 2018'!Q282-AgeAdj!M$35)/AgeAdj!M$36,"BAD")))))</f>
        <v>0.43070000370269446</v>
      </c>
      <c r="R282" s="10">
        <f>IF($C282="PG",('Proj 2018'!R282-AgeAdj!N$19)/AgeAdj!N$20,IF($C282="SG",('Proj 2018'!R282-AgeAdj!N$23)/AgeAdj!N$24,IF($C282="SF",('Proj 2018'!R282-AgeAdj!N$27)/AgeAdj!N$28,IF($C282="PF",('Proj 2018'!R282-AgeAdj!N$31)/AgeAdj!N$32,IF($C282="C",('Proj 2018'!R282-AgeAdj!N$35)/AgeAdj!N$36,"BAD")))))</f>
        <v>-0.58559307030110175</v>
      </c>
      <c r="S282" s="10">
        <f t="shared" si="12"/>
        <v>-0.32555723083042654</v>
      </c>
      <c r="U282" s="10">
        <f>3*'Proj 2018'!$K282/(819)</f>
        <v>0.29761904761904762</v>
      </c>
      <c r="V282" s="10">
        <f t="shared" si="13"/>
        <v>5.2197970630778724E-2</v>
      </c>
      <c r="W282" s="10">
        <f>(2*'Proj 36 2018'!G282)/24.9</f>
        <v>0.62650602409638556</v>
      </c>
      <c r="X282" s="10">
        <f t="shared" si="14"/>
        <v>-0.35457589316952637</v>
      </c>
    </row>
    <row r="283" spans="1:24" x14ac:dyDescent="0.25">
      <c r="A283" s="13" t="s">
        <v>939</v>
      </c>
      <c r="B283" s="13" t="s">
        <v>450</v>
      </c>
      <c r="C283" s="13" t="s">
        <v>52</v>
      </c>
      <c r="D283" s="3">
        <f>VLOOKUP(B283, Table1[[Player]:['#NAME?]], 3, FALSE)+1</f>
        <v>29</v>
      </c>
      <c r="F283" s="10">
        <f>IF($C283="PG",('Proj 2018'!F283-AgeAdj!B$19)/AgeAdj!B$20,IF($C283="SG",('Proj 2018'!F283-AgeAdj!B$23)/AgeAdj!B$24,IF($C283="SF",('Proj 2018'!F283-AgeAdj!B$27)/AgeAdj!B$28,IF($C283="PF",('Proj 2018'!F283-AgeAdj!B$31)/AgeAdj!B$32,IF($C283="C",('Proj 2018'!F283-AgeAdj!B$35)/AgeAdj!B$36,"BAD")))))</f>
        <v>0.18047500255158783</v>
      </c>
      <c r="G283" s="10">
        <f>IF($C283="PG",('Proj 2018'!G283-AgeAdj!C$19)/AgeAdj!C$20,IF($C283="SG",('Proj 2018'!G283-AgeAdj!C$23)/AgeAdj!C$24,IF($C283="SF",('Proj 2018'!G283-AgeAdj!C$27)/AgeAdj!C$28,IF($C283="PF",('Proj 2018'!G283-AgeAdj!C$31)/AgeAdj!C$32,IF($C283="C",('Proj 2018'!G283-AgeAdj!C$35)/AgeAdj!C$36,"BAD")))))</f>
        <v>0.30947763669262679</v>
      </c>
      <c r="H283" s="10">
        <f>IF($C283="PG",('Proj 2018'!H283-AgeAdj!D$19)/AgeAdj!D$20,IF($C283="SG",('Proj 2018'!H283-AgeAdj!D$23)/AgeAdj!D$24,IF($C283="SF",('Proj 2018'!H283-AgeAdj!D$27)/AgeAdj!D$28,IF($C283="PF",('Proj 2018'!H283-AgeAdj!D$31)/AgeAdj!D$32,IF($C283="C",('Proj 2018'!H283-AgeAdj!D$35)/AgeAdj!D$36,"BAD")))))</f>
        <v>-0.29376972121799083</v>
      </c>
      <c r="I283" s="10">
        <f>IF($C283="PG",('Proj 2018'!I283-AgeAdj!E$19)/AgeAdj!E$20,IF($C283="SG",('Proj 2018'!I283-AgeAdj!E$23)/AgeAdj!E$24,IF($C283="SF",('Proj 2018'!I283-AgeAdj!E$27)/AgeAdj!E$28,IF($C283="PF",('Proj 2018'!I283-AgeAdj!E$31)/AgeAdj!E$32,IF($C283="C",('Proj 2018'!I283-AgeAdj!E$35)/AgeAdj!E$36,"BAD")))))</f>
        <v>-0.68764256337455998</v>
      </c>
      <c r="J283" s="10">
        <f>IF($C283="PG",('Proj 2018'!J283-AgeAdj!F$19)/AgeAdj!F$20,IF($C283="SG",('Proj 2018'!J283-AgeAdj!F$23)/AgeAdj!F$24,IF($C283="SF",('Proj 2018'!J283-AgeAdj!F$27)/AgeAdj!F$28,IF($C283="PF",('Proj 2018'!J283-AgeAdj!F$31)/AgeAdj!F$32,IF($C283="C",('Proj 2018'!J283-AgeAdj!F$35)/AgeAdj!F$36,"BAD")))))</f>
        <v>-0.20011075430320016</v>
      </c>
      <c r="K283" s="10">
        <f>IF($C283="PG",('Proj 2018'!K283-AgeAdj!G$19)/AgeAdj!G$20,IF($C283="SG",('Proj 2018'!K283-AgeAdj!G$23)/AgeAdj!G$24,IF($C283="SF",('Proj 2018'!K283-AgeAdj!G$27)/AgeAdj!G$28,IF($C283="PF",('Proj 2018'!K283-AgeAdj!G$31)/AgeAdj!G$32,IF($C283="C",('Proj 2018'!K283-AgeAdj!G$35)/AgeAdj!G$36,"BAD")))))</f>
        <v>-0.25022419429613391</v>
      </c>
      <c r="L283" s="17">
        <f>IF($C283="PG",('Proj 2018'!L283-AgeAdj!H$19)/AgeAdj!H$20,IF($C283="SG",('Proj 2018'!L283-AgeAdj!H$23)/AgeAdj!H$24,IF($C283="SF",('Proj 2018'!L283-AgeAdj!H$27)/AgeAdj!H$28,IF($C283="PF",('Proj 2018'!L283-AgeAdj!H$31)/AgeAdj!H$32,IF($C283="C",('Proj 2018'!L283-AgeAdj!H$35)/AgeAdj!H$36,"BAD")))))</f>
        <v>0.7202791607700868</v>
      </c>
      <c r="M283" s="10">
        <f>IF($C283="PG",('Proj 2018'!M283-AgeAdj!I$19)/AgeAdj!I$20,IF($C283="SG",('Proj 2018'!M283-AgeAdj!I$23)/AgeAdj!I$24,IF($C283="SF",('Proj 2018'!M283-AgeAdj!I$27)/AgeAdj!I$28,IF($C283="PF",('Proj 2018'!M283-AgeAdj!I$31)/AgeAdj!I$32,IF($C283="C",('Proj 2018'!M283-AgeAdj!I$35)/AgeAdj!I$36,"BAD")))))</f>
        <v>0.19164837619728223</v>
      </c>
      <c r="N283" s="10">
        <f>IF($C283="PG",('Proj 2018'!N283-AgeAdj!J$19)/AgeAdj!J$20,IF($C283="SG",('Proj 2018'!N283-AgeAdj!J$23)/AgeAdj!J$24,IF($C283="SF",('Proj 2018'!N283-AgeAdj!J$27)/AgeAdj!J$28,IF($C283="PF",('Proj 2018'!N283-AgeAdj!J$31)/AgeAdj!J$32,IF($C283="C",('Proj 2018'!N283-AgeAdj!J$35)/AgeAdj!J$36,"BAD")))))</f>
        <v>1.2295516297807048</v>
      </c>
      <c r="O283" s="10">
        <f>IF($C283="PG",('Proj 2018'!O283-AgeAdj!K$19)/AgeAdj!K$20,IF($C283="SG",('Proj 2018'!O283-AgeAdj!K$23)/AgeAdj!K$24,IF($C283="SF",('Proj 2018'!O283-AgeAdj!K$27)/AgeAdj!K$28,IF($C283="PF",('Proj 2018'!O283-AgeAdj!K$31)/AgeAdj!K$32,IF($C283="C",('Proj 2018'!O283-AgeAdj!K$35)/AgeAdj!K$36,"BAD")))))</f>
        <v>0.24356299153989475</v>
      </c>
      <c r="P283" s="10">
        <f>IF($C283="PG",('Proj 2018'!P283-AgeAdj!L$19)/AgeAdj!L$20,IF($C283="SG",('Proj 2018'!P283-AgeAdj!L$23)/AgeAdj!L$24,IF($C283="SF",('Proj 2018'!P283-AgeAdj!L$27)/AgeAdj!L$28,IF($C283="PF",('Proj 2018'!P283-AgeAdj!L$31)/AgeAdj!L$32,IF($C283="C",('Proj 2018'!P283-AgeAdj!L$35)/AgeAdj!L$36,"BAD")))))</f>
        <v>-4.6850514948137238E-2</v>
      </c>
      <c r="Q283" s="10">
        <f>-IF($C283="PG",('Proj 2018'!Q283-AgeAdj!M$19)/AgeAdj!M$20,IF($C283="SG",('Proj 2018'!Q283-AgeAdj!M$23)/AgeAdj!M$24,IF($C283="SF",('Proj 2018'!Q283-AgeAdj!M$27)/AgeAdj!M$28,IF($C283="PF",('Proj 2018'!Q283-AgeAdj!M$31)/AgeAdj!M$32,IF($C283="C",('Proj 2018'!Q283-AgeAdj!M$35)/AgeAdj!M$36,"BAD")))))</f>
        <v>-0.81852343794882454</v>
      </c>
      <c r="R283" s="10">
        <f>IF($C283="PG",('Proj 2018'!R283-AgeAdj!N$19)/AgeAdj!N$20,IF($C283="SG",('Proj 2018'!R283-AgeAdj!N$23)/AgeAdj!N$24,IF($C283="SF",('Proj 2018'!R283-AgeAdj!N$27)/AgeAdj!N$28,IF($C283="PF",('Proj 2018'!R283-AgeAdj!N$31)/AgeAdj!N$32,IF($C283="C",('Proj 2018'!R283-AgeAdj!N$35)/AgeAdj!N$36,"BAD")))))</f>
        <v>5.5346879567001036E-3</v>
      </c>
      <c r="S283" s="10">
        <f t="shared" si="12"/>
        <v>0.36016261017735451</v>
      </c>
      <c r="U283" s="10">
        <f>3*'Proj 2018'!$K283/(819)</f>
        <v>0.48262108262108272</v>
      </c>
      <c r="V283" s="10">
        <f t="shared" si="13"/>
        <v>0.34762190836026419</v>
      </c>
      <c r="W283" s="10">
        <f>(2*'Proj 36 2018'!G283)/24.9</f>
        <v>0.96385542168674709</v>
      </c>
      <c r="X283" s="10">
        <f t="shared" si="14"/>
        <v>-0.28315153852336467</v>
      </c>
    </row>
    <row r="284" spans="1:24" x14ac:dyDescent="0.25">
      <c r="A284" s="14" t="s">
        <v>749</v>
      </c>
      <c r="B284" s="14" t="s">
        <v>451</v>
      </c>
      <c r="C284" s="14" t="s">
        <v>38</v>
      </c>
      <c r="D284" s="3">
        <f>VLOOKUP(B284, Table1[[Player]:['#NAME?]], 3, FALSE)+1</f>
        <v>21</v>
      </c>
      <c r="F284" s="10">
        <f>IF($C284="PG",('Proj 2018'!F284-AgeAdj!B$19)/AgeAdj!B$20,IF($C284="SG",('Proj 2018'!F284-AgeAdj!B$23)/AgeAdj!B$24,IF($C284="SF",('Proj 2018'!F284-AgeAdj!B$27)/AgeAdj!B$28,IF($C284="PF",('Proj 2018'!F284-AgeAdj!B$31)/AgeAdj!B$32,IF($C284="C",('Proj 2018'!F284-AgeAdj!B$35)/AgeAdj!B$36,"BAD")))))</f>
        <v>0.91777439936490768</v>
      </c>
      <c r="G284" s="10">
        <f>IF($C284="PG",('Proj 2018'!G284-AgeAdj!C$19)/AgeAdj!C$20,IF($C284="SG",('Proj 2018'!G284-AgeAdj!C$23)/AgeAdj!C$24,IF($C284="SF",('Proj 2018'!G284-AgeAdj!C$27)/AgeAdj!C$28,IF($C284="PF",('Proj 2018'!G284-AgeAdj!C$31)/AgeAdj!C$32,IF($C284="C",('Proj 2018'!G284-AgeAdj!C$35)/AgeAdj!C$36,"BAD")))))</f>
        <v>0.94934999141357812</v>
      </c>
      <c r="H284" s="10">
        <f>IF($C284="PG",('Proj 2018'!H284-AgeAdj!D$19)/AgeAdj!D$20,IF($C284="SG",('Proj 2018'!H284-AgeAdj!D$23)/AgeAdj!D$24,IF($C284="SF",('Proj 2018'!H284-AgeAdj!D$27)/AgeAdj!D$28,IF($C284="PF",('Proj 2018'!H284-AgeAdj!D$31)/AgeAdj!D$32,IF($C284="C",('Proj 2018'!H284-AgeAdj!D$35)/AgeAdj!D$36,"BAD")))))</f>
        <v>-0.47402183665805475</v>
      </c>
      <c r="I284" s="10">
        <f>IF($C284="PG",('Proj 2018'!I284-AgeAdj!E$19)/AgeAdj!E$20,IF($C284="SG",('Proj 2018'!I284-AgeAdj!E$23)/AgeAdj!E$24,IF($C284="SF",('Proj 2018'!I284-AgeAdj!E$27)/AgeAdj!E$28,IF($C284="PF",('Proj 2018'!I284-AgeAdj!E$31)/AgeAdj!E$32,IF($C284="C",('Proj 2018'!I284-AgeAdj!E$35)/AgeAdj!E$36,"BAD")))))</f>
        <v>0.55220728862735036</v>
      </c>
      <c r="J284" s="10">
        <f>IF($C284="PG",('Proj 2018'!J284-AgeAdj!F$19)/AgeAdj!F$20,IF($C284="SG",('Proj 2018'!J284-AgeAdj!F$23)/AgeAdj!F$24,IF($C284="SF",('Proj 2018'!J284-AgeAdj!F$27)/AgeAdj!F$28,IF($C284="PF",('Proj 2018'!J284-AgeAdj!F$31)/AgeAdj!F$32,IF($C284="C",('Proj 2018'!J284-AgeAdj!F$35)/AgeAdj!F$36,"BAD")))))</f>
        <v>1.0855934826449096</v>
      </c>
      <c r="K284" s="10">
        <f>IF($C284="PG",('Proj 2018'!K284-AgeAdj!G$19)/AgeAdj!G$20,IF($C284="SG",('Proj 2018'!K284-AgeAdj!G$23)/AgeAdj!G$24,IF($C284="SF",('Proj 2018'!K284-AgeAdj!G$27)/AgeAdj!G$28,IF($C284="PF",('Proj 2018'!K284-AgeAdj!G$31)/AgeAdj!G$32,IF($C284="C",('Proj 2018'!K284-AgeAdj!G$35)/AgeAdj!G$36,"BAD")))))</f>
        <v>0.80120985020314583</v>
      </c>
      <c r="L284" s="17">
        <f>IF($C284="PG",('Proj 2018'!L284-AgeAdj!H$19)/AgeAdj!H$20,IF($C284="SG",('Proj 2018'!L284-AgeAdj!H$23)/AgeAdj!H$24,IF($C284="SF",('Proj 2018'!L284-AgeAdj!H$27)/AgeAdj!H$28,IF($C284="PF",('Proj 2018'!L284-AgeAdj!H$31)/AgeAdj!H$32,IF($C284="C",('Proj 2018'!L284-AgeAdj!H$35)/AgeAdj!H$36,"BAD")))))</f>
        <v>1.1387773533079331</v>
      </c>
      <c r="M284" s="10">
        <f>IF($C284="PG",('Proj 2018'!M284-AgeAdj!I$19)/AgeAdj!I$20,IF($C284="SG",('Proj 2018'!M284-AgeAdj!I$23)/AgeAdj!I$24,IF($C284="SF",('Proj 2018'!M284-AgeAdj!I$27)/AgeAdj!I$28,IF($C284="PF",('Proj 2018'!M284-AgeAdj!I$31)/AgeAdj!I$32,IF($C284="C",('Proj 2018'!M284-AgeAdj!I$35)/AgeAdj!I$36,"BAD")))))</f>
        <v>0.39167685359198423</v>
      </c>
      <c r="N284" s="10">
        <f>IF($C284="PG",('Proj 2018'!N284-AgeAdj!J$19)/AgeAdj!J$20,IF($C284="SG",('Proj 2018'!N284-AgeAdj!J$23)/AgeAdj!J$24,IF($C284="SF",('Proj 2018'!N284-AgeAdj!J$27)/AgeAdj!J$28,IF($C284="PF",('Proj 2018'!N284-AgeAdj!J$31)/AgeAdj!J$32,IF($C284="C",('Proj 2018'!N284-AgeAdj!J$35)/AgeAdj!J$36,"BAD")))))</f>
        <v>7.2991607313949283E-2</v>
      </c>
      <c r="O284" s="10">
        <f>IF($C284="PG",('Proj 2018'!O284-AgeAdj!K$19)/AgeAdj!K$20,IF($C284="SG",('Proj 2018'!O284-AgeAdj!K$23)/AgeAdj!K$24,IF($C284="SF",('Proj 2018'!O284-AgeAdj!K$27)/AgeAdj!K$28,IF($C284="PF",('Proj 2018'!O284-AgeAdj!K$31)/AgeAdj!K$32,IF($C284="C",('Proj 2018'!O284-AgeAdj!K$35)/AgeAdj!K$36,"BAD")))))</f>
        <v>0.95861428904671275</v>
      </c>
      <c r="P284" s="10">
        <f>IF($C284="PG",('Proj 2018'!P284-AgeAdj!L$19)/AgeAdj!L$20,IF($C284="SG",('Proj 2018'!P284-AgeAdj!L$23)/AgeAdj!L$24,IF($C284="SF",('Proj 2018'!P284-AgeAdj!L$27)/AgeAdj!L$28,IF($C284="PF",('Proj 2018'!P284-AgeAdj!L$31)/AgeAdj!L$32,IF($C284="C",('Proj 2018'!P284-AgeAdj!L$35)/AgeAdj!L$36,"BAD")))))</f>
        <v>2.4561850256326396</v>
      </c>
      <c r="Q284" s="10">
        <f>-IF($C284="PG",('Proj 2018'!Q284-AgeAdj!M$19)/AgeAdj!M$20,IF($C284="SG",('Proj 2018'!Q284-AgeAdj!M$23)/AgeAdj!M$24,IF($C284="SF",('Proj 2018'!Q284-AgeAdj!M$27)/AgeAdj!M$28,IF($C284="PF",('Proj 2018'!Q284-AgeAdj!M$31)/AgeAdj!M$32,IF($C284="C",('Proj 2018'!Q284-AgeAdj!M$35)/AgeAdj!M$36,"BAD")))))</f>
        <v>-0.22186197134685609</v>
      </c>
      <c r="R284" s="10">
        <f>IF($C284="PG",('Proj 2018'!R284-AgeAdj!N$19)/AgeAdj!N$20,IF($C284="SG",('Proj 2018'!R284-AgeAdj!N$23)/AgeAdj!N$24,IF($C284="SF",('Proj 2018'!R284-AgeAdj!N$27)/AgeAdj!N$28,IF($C284="PF",('Proj 2018'!R284-AgeAdj!N$31)/AgeAdj!N$32,IF($C284="C",('Proj 2018'!R284-AgeAdj!N$35)/AgeAdj!N$36,"BAD")))))</f>
        <v>0.97057473762529345</v>
      </c>
      <c r="S284" s="10">
        <f t="shared" si="12"/>
        <v>6.3880455096243747</v>
      </c>
      <c r="U284" s="10">
        <f>3*'Proj 2018'!$K284/(819)</f>
        <v>1.0780626780626779</v>
      </c>
      <c r="V284" s="10">
        <f t="shared" si="13"/>
        <v>1.2276733632242787</v>
      </c>
      <c r="W284" s="10">
        <f>(2*'Proj 36 2018'!G284)/24.9</f>
        <v>0.98795180722891573</v>
      </c>
      <c r="X284" s="10">
        <f t="shared" si="14"/>
        <v>-0.46831073019229508</v>
      </c>
    </row>
    <row r="285" spans="1:24" x14ac:dyDescent="0.25">
      <c r="A285" s="14" t="s">
        <v>927</v>
      </c>
      <c r="B285" s="14" t="s">
        <v>453</v>
      </c>
      <c r="C285" s="14" t="s">
        <v>73</v>
      </c>
      <c r="D285" s="3">
        <f>VLOOKUP(B285, Table1[[Player]:['#NAME?]], 3, FALSE)+1</f>
        <v>22</v>
      </c>
      <c r="F285" s="10">
        <f>IF($C285="PG",('Proj 2018'!F285-AgeAdj!B$19)/AgeAdj!B$20,IF($C285="SG",('Proj 2018'!F285-AgeAdj!B$23)/AgeAdj!B$24,IF($C285="SF",('Proj 2018'!F285-AgeAdj!B$27)/AgeAdj!B$28,IF($C285="PF",('Proj 2018'!F285-AgeAdj!B$31)/AgeAdj!B$32,IF($C285="C",('Proj 2018'!F285-AgeAdj!B$35)/AgeAdj!B$36,"BAD")))))</f>
        <v>-0.28758521466878489</v>
      </c>
      <c r="G285" s="10">
        <f>IF($C285="PG",('Proj 2018'!G285-AgeAdj!C$19)/AgeAdj!C$20,IF($C285="SG",('Proj 2018'!G285-AgeAdj!C$23)/AgeAdj!C$24,IF($C285="SF",('Proj 2018'!G285-AgeAdj!C$27)/AgeAdj!C$28,IF($C285="PF",('Proj 2018'!G285-AgeAdj!C$31)/AgeAdj!C$32,IF($C285="C",('Proj 2018'!G285-AgeAdj!C$35)/AgeAdj!C$36,"BAD")))))</f>
        <v>-0.24519489425887642</v>
      </c>
      <c r="H285" s="10">
        <f>IF($C285="PG",('Proj 2018'!H285-AgeAdj!D$19)/AgeAdj!D$20,IF($C285="SG",('Proj 2018'!H285-AgeAdj!D$23)/AgeAdj!D$24,IF($C285="SF",('Proj 2018'!H285-AgeAdj!D$27)/AgeAdj!D$28,IF($C285="PF",('Proj 2018'!H285-AgeAdj!D$31)/AgeAdj!D$32,IF($C285="C",('Proj 2018'!H285-AgeAdj!D$35)/AgeAdj!D$36,"BAD")))))</f>
        <v>-0.23964367230106992</v>
      </c>
      <c r="I285" s="10">
        <f>IF($C285="PG",('Proj 2018'!I285-AgeAdj!E$19)/AgeAdj!E$20,IF($C285="SG",('Proj 2018'!I285-AgeAdj!E$23)/AgeAdj!E$24,IF($C285="SF",('Proj 2018'!I285-AgeAdj!E$27)/AgeAdj!E$28,IF($C285="PF",('Proj 2018'!I285-AgeAdj!E$31)/AgeAdj!E$32,IF($C285="C",('Proj 2018'!I285-AgeAdj!E$35)/AgeAdj!E$36,"BAD")))))</f>
        <v>-0.82459009956378504</v>
      </c>
      <c r="J285" s="10">
        <f>IF($C285="PG",('Proj 2018'!J285-AgeAdj!F$19)/AgeAdj!F$20,IF($C285="SG",('Proj 2018'!J285-AgeAdj!F$23)/AgeAdj!F$24,IF($C285="SF",('Proj 2018'!J285-AgeAdj!F$27)/AgeAdj!F$28,IF($C285="PF",('Proj 2018'!J285-AgeAdj!F$31)/AgeAdj!F$32,IF($C285="C",('Proj 2018'!J285-AgeAdj!F$35)/AgeAdj!F$36,"BAD")))))</f>
        <v>-0.60499490221886287</v>
      </c>
      <c r="K285" s="10">
        <f>IF($C285="PG",('Proj 2018'!K285-AgeAdj!G$19)/AgeAdj!G$20,IF($C285="SG",('Proj 2018'!K285-AgeAdj!G$23)/AgeAdj!G$24,IF($C285="SF",('Proj 2018'!K285-AgeAdj!G$27)/AgeAdj!G$28,IF($C285="PF",('Proj 2018'!K285-AgeAdj!G$31)/AgeAdj!G$32,IF($C285="C",('Proj 2018'!K285-AgeAdj!G$35)/AgeAdj!G$36,"BAD")))))</f>
        <v>-0.59668416495828336</v>
      </c>
      <c r="L285" s="17">
        <f>IF($C285="PG",('Proj 2018'!L285-AgeAdj!H$19)/AgeAdj!H$20,IF($C285="SG",('Proj 2018'!L285-AgeAdj!H$23)/AgeAdj!H$24,IF($C285="SF",('Proj 2018'!L285-AgeAdj!H$27)/AgeAdj!H$28,IF($C285="PF",('Proj 2018'!L285-AgeAdj!H$31)/AgeAdj!H$32,IF($C285="C",('Proj 2018'!L285-AgeAdj!H$35)/AgeAdj!H$36,"BAD")))))</f>
        <v>-0.43987571263771319</v>
      </c>
      <c r="M285" s="10">
        <f>IF($C285="PG",('Proj 2018'!M285-AgeAdj!I$19)/AgeAdj!I$20,IF($C285="SG",('Proj 2018'!M285-AgeAdj!I$23)/AgeAdj!I$24,IF($C285="SF",('Proj 2018'!M285-AgeAdj!I$27)/AgeAdj!I$28,IF($C285="PF",('Proj 2018'!M285-AgeAdj!I$31)/AgeAdj!I$32,IF($C285="C",('Proj 2018'!M285-AgeAdj!I$35)/AgeAdj!I$36,"BAD")))))</f>
        <v>-0.66390203741463105</v>
      </c>
      <c r="N285" s="10">
        <f>IF($C285="PG",('Proj 2018'!N285-AgeAdj!J$19)/AgeAdj!J$20,IF($C285="SG",('Proj 2018'!N285-AgeAdj!J$23)/AgeAdj!J$24,IF($C285="SF",('Proj 2018'!N285-AgeAdj!J$27)/AgeAdj!J$28,IF($C285="PF",('Proj 2018'!N285-AgeAdj!J$31)/AgeAdj!J$32,IF($C285="C",('Proj 2018'!N285-AgeAdj!J$35)/AgeAdj!J$36,"BAD")))))</f>
        <v>-5.9530022520249977E-2</v>
      </c>
      <c r="O285" s="10">
        <f>IF($C285="PG",('Proj 2018'!O285-AgeAdj!K$19)/AgeAdj!K$20,IF($C285="SG",('Proj 2018'!O285-AgeAdj!K$23)/AgeAdj!K$24,IF($C285="SF",('Proj 2018'!O285-AgeAdj!K$27)/AgeAdj!K$28,IF($C285="PF",('Proj 2018'!O285-AgeAdj!K$31)/AgeAdj!K$32,IF($C285="C",('Proj 2018'!O285-AgeAdj!K$35)/AgeAdj!K$36,"BAD")))))</f>
        <v>-0.11624025621898226</v>
      </c>
      <c r="P285" s="10">
        <f>IF($C285="PG",('Proj 2018'!P285-AgeAdj!L$19)/AgeAdj!L$20,IF($C285="SG",('Proj 2018'!P285-AgeAdj!L$23)/AgeAdj!L$24,IF($C285="SF",('Proj 2018'!P285-AgeAdj!L$27)/AgeAdj!L$28,IF($C285="PF",('Proj 2018'!P285-AgeAdj!L$31)/AgeAdj!L$32,IF($C285="C",('Proj 2018'!P285-AgeAdj!L$35)/AgeAdj!L$36,"BAD")))))</f>
        <v>-0.52086881180075073</v>
      </c>
      <c r="Q285" s="10">
        <f>-IF($C285="PG",('Proj 2018'!Q285-AgeAdj!M$19)/AgeAdj!M$20,IF($C285="SG",('Proj 2018'!Q285-AgeAdj!M$23)/AgeAdj!M$24,IF($C285="SF",('Proj 2018'!Q285-AgeAdj!M$27)/AgeAdj!M$28,IF($C285="PF",('Proj 2018'!Q285-AgeAdj!M$31)/AgeAdj!M$32,IF($C285="C",('Proj 2018'!Q285-AgeAdj!M$35)/AgeAdj!M$36,"BAD")))))</f>
        <v>0.31747567879630328</v>
      </c>
      <c r="R285" s="10">
        <f>IF($C285="PG",('Proj 2018'!R285-AgeAdj!N$19)/AgeAdj!N$20,IF($C285="SG",('Proj 2018'!R285-AgeAdj!N$23)/AgeAdj!N$24,IF($C285="SF",('Proj 2018'!R285-AgeAdj!N$27)/AgeAdj!N$28,IF($C285="PF",('Proj 2018'!R285-AgeAdj!N$31)/AgeAdj!N$32,IF($C285="C",('Proj 2018'!R285-AgeAdj!N$35)/AgeAdj!N$36,"BAD")))))</f>
        <v>-0.46050173640736158</v>
      </c>
      <c r="S285" s="10">
        <f t="shared" si="12"/>
        <v>-3.0888565072074292</v>
      </c>
      <c r="U285" s="10">
        <f>3*'Proj 2018'!$K285/(819)</f>
        <v>0.36507936507936506</v>
      </c>
      <c r="V285" s="10">
        <f t="shared" si="13"/>
        <v>-0.16058954588360957</v>
      </c>
      <c r="W285" s="10">
        <f>(2*'Proj 36 2018'!G285)/24.9</f>
        <v>1.1244979919678715</v>
      </c>
      <c r="X285" s="10">
        <f t="shared" si="14"/>
        <v>-0.26947882829035974</v>
      </c>
    </row>
    <row r="286" spans="1:24" x14ac:dyDescent="0.25">
      <c r="A286" s="13" t="s">
        <v>986</v>
      </c>
      <c r="B286" s="13" t="s">
        <v>454</v>
      </c>
      <c r="C286" s="13" t="s">
        <v>38</v>
      </c>
      <c r="D286" s="3">
        <f>VLOOKUP(B286, Table1[[Player]:['#NAME?]], 3, FALSE)+1</f>
        <v>25</v>
      </c>
      <c r="F286" s="10">
        <f>IF($C286="PG",('Proj 2018'!F286-AgeAdj!B$19)/AgeAdj!B$20,IF($C286="SG",('Proj 2018'!F286-AgeAdj!B$23)/AgeAdj!B$24,IF($C286="SF",('Proj 2018'!F286-AgeAdj!B$27)/AgeAdj!B$28,IF($C286="PF",('Proj 2018'!F286-AgeAdj!B$31)/AgeAdj!B$32,IF($C286="C",('Proj 2018'!F286-AgeAdj!B$35)/AgeAdj!B$36,"BAD")))))</f>
        <v>0.60304886982275363</v>
      </c>
      <c r="G286" s="10">
        <f>IF($C286="PG",('Proj 2018'!G286-AgeAdj!C$19)/AgeAdj!C$20,IF($C286="SG",('Proj 2018'!G286-AgeAdj!C$23)/AgeAdj!C$24,IF($C286="SF",('Proj 2018'!G286-AgeAdj!C$27)/AgeAdj!C$28,IF($C286="PF",('Proj 2018'!G286-AgeAdj!C$31)/AgeAdj!C$32,IF($C286="C",('Proj 2018'!G286-AgeAdj!C$35)/AgeAdj!C$36,"BAD")))))</f>
        <v>0.46425464358110491</v>
      </c>
      <c r="H286" s="10">
        <f>IF($C286="PG",('Proj 2018'!H286-AgeAdj!D$19)/AgeAdj!D$20,IF($C286="SG",('Proj 2018'!H286-AgeAdj!D$23)/AgeAdj!D$24,IF($C286="SF",('Proj 2018'!H286-AgeAdj!D$27)/AgeAdj!D$28,IF($C286="PF",('Proj 2018'!H286-AgeAdj!D$31)/AgeAdj!D$32,IF($C286="C",('Proj 2018'!H286-AgeAdj!D$35)/AgeAdj!D$36,"BAD")))))</f>
        <v>0.25535175324714232</v>
      </c>
      <c r="I286" s="10">
        <f>IF($C286="PG",('Proj 2018'!I286-AgeAdj!E$19)/AgeAdj!E$20,IF($C286="SG",('Proj 2018'!I286-AgeAdj!E$23)/AgeAdj!E$24,IF($C286="SF",('Proj 2018'!I286-AgeAdj!E$27)/AgeAdj!E$28,IF($C286="PF",('Proj 2018'!I286-AgeAdj!E$31)/AgeAdj!E$32,IF($C286="C",('Proj 2018'!I286-AgeAdj!E$35)/AgeAdj!E$36,"BAD")))))</f>
        <v>-0.56816005422672167</v>
      </c>
      <c r="J286" s="10">
        <f>IF($C286="PG",('Proj 2018'!J286-AgeAdj!F$19)/AgeAdj!F$20,IF($C286="SG",('Proj 2018'!J286-AgeAdj!F$23)/AgeAdj!F$24,IF($C286="SF",('Proj 2018'!J286-AgeAdj!F$27)/AgeAdj!F$28,IF($C286="PF",('Proj 2018'!J286-AgeAdj!F$31)/AgeAdj!F$32,IF($C286="C",('Proj 2018'!J286-AgeAdj!F$35)/AgeAdj!F$36,"BAD")))))</f>
        <v>0.44778791570705218</v>
      </c>
      <c r="K286" s="10">
        <f>IF($C286="PG",('Proj 2018'!K286-AgeAdj!G$19)/AgeAdj!G$20,IF($C286="SG",('Proj 2018'!K286-AgeAdj!G$23)/AgeAdj!G$24,IF($C286="SF",('Proj 2018'!K286-AgeAdj!G$27)/AgeAdj!G$28,IF($C286="PF",('Proj 2018'!K286-AgeAdj!G$31)/AgeAdj!G$32,IF($C286="C",('Proj 2018'!K286-AgeAdj!G$35)/AgeAdj!G$36,"BAD")))))</f>
        <v>0.2120098315868002</v>
      </c>
      <c r="L286" s="17">
        <f>IF($C286="PG",('Proj 2018'!L286-AgeAdj!H$19)/AgeAdj!H$20,IF($C286="SG",('Proj 2018'!L286-AgeAdj!H$23)/AgeAdj!H$24,IF($C286="SF",('Proj 2018'!L286-AgeAdj!H$27)/AgeAdj!H$28,IF($C286="PF",('Proj 2018'!L286-AgeAdj!H$31)/AgeAdj!H$32,IF($C286="C",('Proj 2018'!L286-AgeAdj!H$35)/AgeAdj!H$36,"BAD")))))</f>
        <v>1.1569673837457997</v>
      </c>
      <c r="M286" s="10">
        <f>IF($C286="PG",('Proj 2018'!M286-AgeAdj!I$19)/AgeAdj!I$20,IF($C286="SG",('Proj 2018'!M286-AgeAdj!I$23)/AgeAdj!I$24,IF($C286="SF",('Proj 2018'!M286-AgeAdj!I$27)/AgeAdj!I$28,IF($C286="PF",('Proj 2018'!M286-AgeAdj!I$31)/AgeAdj!I$32,IF($C286="C",('Proj 2018'!M286-AgeAdj!I$35)/AgeAdj!I$36,"BAD")))))</f>
        <v>1.0096758749197912</v>
      </c>
      <c r="N286" s="10">
        <f>IF($C286="PG",('Proj 2018'!N286-AgeAdj!J$19)/AgeAdj!J$20,IF($C286="SG",('Proj 2018'!N286-AgeAdj!J$23)/AgeAdj!J$24,IF($C286="SF",('Proj 2018'!N286-AgeAdj!J$27)/AgeAdj!J$28,IF($C286="PF",('Proj 2018'!N286-AgeAdj!J$31)/AgeAdj!J$32,IF($C286="C",('Proj 2018'!N286-AgeAdj!J$35)/AgeAdj!J$36,"BAD")))))</f>
        <v>-0.46536555019653619</v>
      </c>
      <c r="O286" s="10">
        <f>IF($C286="PG",('Proj 2018'!O286-AgeAdj!K$19)/AgeAdj!K$20,IF($C286="SG",('Proj 2018'!O286-AgeAdj!K$23)/AgeAdj!K$24,IF($C286="SF",('Proj 2018'!O286-AgeAdj!K$27)/AgeAdj!K$28,IF($C286="PF",('Proj 2018'!O286-AgeAdj!K$31)/AgeAdj!K$32,IF($C286="C",('Proj 2018'!O286-AgeAdj!K$35)/AgeAdj!K$36,"BAD")))))</f>
        <v>-0.33750856850625327</v>
      </c>
      <c r="P286" s="10">
        <f>IF($C286="PG",('Proj 2018'!P286-AgeAdj!L$19)/AgeAdj!L$20,IF($C286="SG",('Proj 2018'!P286-AgeAdj!L$23)/AgeAdj!L$24,IF($C286="SF",('Proj 2018'!P286-AgeAdj!L$27)/AgeAdj!L$28,IF($C286="PF",('Proj 2018'!P286-AgeAdj!L$31)/AgeAdj!L$32,IF($C286="C",('Proj 2018'!P286-AgeAdj!L$35)/AgeAdj!L$36,"BAD")))))</f>
        <v>-9.2892390537375538E-2</v>
      </c>
      <c r="Q286" s="10">
        <f>-IF($C286="PG",('Proj 2018'!Q286-AgeAdj!M$19)/AgeAdj!M$20,IF($C286="SG",('Proj 2018'!Q286-AgeAdj!M$23)/AgeAdj!M$24,IF($C286="SF",('Proj 2018'!Q286-AgeAdj!M$27)/AgeAdj!M$28,IF($C286="PF",('Proj 2018'!Q286-AgeAdj!M$31)/AgeAdj!M$32,IF($C286="C",('Proj 2018'!Q286-AgeAdj!M$35)/AgeAdj!M$36,"BAD")))))</f>
        <v>-0.17685785620033925</v>
      </c>
      <c r="R286" s="10">
        <f>IF($C286="PG",('Proj 2018'!R286-AgeAdj!N$19)/AgeAdj!N$20,IF($C286="SG",('Proj 2018'!R286-AgeAdj!N$23)/AgeAdj!N$24,IF($C286="SF",('Proj 2018'!R286-AgeAdj!N$27)/AgeAdj!N$28,IF($C286="PF",('Proj 2018'!R286-AgeAdj!N$31)/AgeAdj!N$32,IF($C286="C",('Proj 2018'!R286-AgeAdj!N$35)/AgeAdj!N$36,"BAD")))))</f>
        <v>0.50963307074351727</v>
      </c>
      <c r="S286" s="10">
        <f t="shared" si="12"/>
        <v>0.92281633207650604</v>
      </c>
      <c r="U286" s="10">
        <f>3*'Proj 2018'!$K286/(819)</f>
        <v>0.77407407407407403</v>
      </c>
      <c r="V286" s="10">
        <f t="shared" si="13"/>
        <v>0.89557845630693378</v>
      </c>
      <c r="W286" s="10">
        <f>(2*'Proj 36 2018'!G286)/24.9</f>
        <v>0.97991967871485941</v>
      </c>
      <c r="X286" s="10">
        <f t="shared" si="14"/>
        <v>0.25022420800121575</v>
      </c>
    </row>
    <row r="287" spans="1:24" x14ac:dyDescent="0.25">
      <c r="A287" s="14" t="s">
        <v>655</v>
      </c>
      <c r="B287" s="14" t="s">
        <v>455</v>
      </c>
      <c r="C287" s="14" t="s">
        <v>31</v>
      </c>
      <c r="D287" s="3">
        <f>VLOOKUP(B287, Table1[[Player]:['#NAME?]], 3, FALSE)+1</f>
        <v>24</v>
      </c>
      <c r="F287" s="10">
        <f>IF($C287="PG",('Proj 2018'!F287-AgeAdj!B$19)/AgeAdj!B$20,IF($C287="SG",('Proj 2018'!F287-AgeAdj!B$23)/AgeAdj!B$24,IF($C287="SF",('Proj 2018'!F287-AgeAdj!B$27)/AgeAdj!B$28,IF($C287="PF",('Proj 2018'!F287-AgeAdj!B$31)/AgeAdj!B$32,IF($C287="C",('Proj 2018'!F287-AgeAdj!B$35)/AgeAdj!B$36,"BAD")))))</f>
        <v>-0.63939769262601576</v>
      </c>
      <c r="G287" s="10">
        <f>IF($C287="PG",('Proj 2018'!G287-AgeAdj!C$19)/AgeAdj!C$20,IF($C287="SG",('Proj 2018'!G287-AgeAdj!C$23)/AgeAdj!C$24,IF($C287="SF",('Proj 2018'!G287-AgeAdj!C$27)/AgeAdj!C$28,IF($C287="PF",('Proj 2018'!G287-AgeAdj!C$31)/AgeAdj!C$32,IF($C287="C",('Proj 2018'!G287-AgeAdj!C$35)/AgeAdj!C$36,"BAD")))))</f>
        <v>-0.4271534917378968</v>
      </c>
      <c r="H287" s="10">
        <f>IF($C287="PG",('Proj 2018'!H287-AgeAdj!D$19)/AgeAdj!D$20,IF($C287="SG",('Proj 2018'!H287-AgeAdj!D$23)/AgeAdj!D$24,IF($C287="SF",('Proj 2018'!H287-AgeAdj!D$27)/AgeAdj!D$28,IF($C287="PF",('Proj 2018'!H287-AgeAdj!D$31)/AgeAdj!D$32,IF($C287="C",('Proj 2018'!H287-AgeAdj!D$35)/AgeAdj!D$36,"BAD")))))</f>
        <v>-2.2898505778273668</v>
      </c>
      <c r="I287" s="10">
        <f>IF($C287="PG",('Proj 2018'!I287-AgeAdj!E$19)/AgeAdj!E$20,IF($C287="SG",('Proj 2018'!I287-AgeAdj!E$23)/AgeAdj!E$24,IF($C287="SF",('Proj 2018'!I287-AgeAdj!E$27)/AgeAdj!E$28,IF($C287="PF",('Proj 2018'!I287-AgeAdj!E$31)/AgeAdj!E$32,IF($C287="C",('Proj 2018'!I287-AgeAdj!E$35)/AgeAdj!E$36,"BAD")))))</f>
        <v>0.45961431611816933</v>
      </c>
      <c r="J287" s="10">
        <f>IF($C287="PG",('Proj 2018'!J287-AgeAdj!F$19)/AgeAdj!F$20,IF($C287="SG",('Proj 2018'!J287-AgeAdj!F$23)/AgeAdj!F$24,IF($C287="SF",('Proj 2018'!J287-AgeAdj!F$27)/AgeAdj!F$28,IF($C287="PF",('Proj 2018'!J287-AgeAdj!F$31)/AgeAdj!F$32,IF($C287="C",('Proj 2018'!J287-AgeAdj!F$35)/AgeAdj!F$36,"BAD")))))</f>
        <v>-0.91120693252744134</v>
      </c>
      <c r="K287" s="10">
        <f>IF($C287="PG",('Proj 2018'!K287-AgeAdj!G$19)/AgeAdj!G$20,IF($C287="SG",('Proj 2018'!K287-AgeAdj!G$23)/AgeAdj!G$24,IF($C287="SF",('Proj 2018'!K287-AgeAdj!G$27)/AgeAdj!G$28,IF($C287="PF",('Proj 2018'!K287-AgeAdj!G$31)/AgeAdj!G$32,IF($C287="C",('Proj 2018'!K287-AgeAdj!G$35)/AgeAdj!G$36,"BAD")))))</f>
        <v>-0.91770165269822479</v>
      </c>
      <c r="L287" s="17">
        <f>IF($C287="PG",('Proj 2018'!L287-AgeAdj!H$19)/AgeAdj!H$20,IF($C287="SG",('Proj 2018'!L287-AgeAdj!H$23)/AgeAdj!H$24,IF($C287="SF",('Proj 2018'!L287-AgeAdj!H$27)/AgeAdj!H$28,IF($C287="PF",('Proj 2018'!L287-AgeAdj!H$31)/AgeAdj!H$32,IF($C287="C",('Proj 2018'!L287-AgeAdj!H$35)/AgeAdj!H$36,"BAD")))))</f>
        <v>-0.34330828169450361</v>
      </c>
      <c r="M287" s="10">
        <f>IF($C287="PG",('Proj 2018'!M287-AgeAdj!I$19)/AgeAdj!I$20,IF($C287="SG",('Proj 2018'!M287-AgeAdj!I$23)/AgeAdj!I$24,IF($C287="SF",('Proj 2018'!M287-AgeAdj!I$27)/AgeAdj!I$28,IF($C287="PF",('Proj 2018'!M287-AgeAdj!I$31)/AgeAdj!I$32,IF($C287="C",('Proj 2018'!M287-AgeAdj!I$35)/AgeAdj!I$36,"BAD")))))</f>
        <v>0.67331256322649002</v>
      </c>
      <c r="N287" s="10">
        <f>IF($C287="PG",('Proj 2018'!N287-AgeAdj!J$19)/AgeAdj!J$20,IF($C287="SG",('Proj 2018'!N287-AgeAdj!J$23)/AgeAdj!J$24,IF($C287="SF",('Proj 2018'!N287-AgeAdj!J$27)/AgeAdj!J$28,IF($C287="PF",('Proj 2018'!N287-AgeAdj!J$31)/AgeAdj!J$32,IF($C287="C",('Proj 2018'!N287-AgeAdj!J$35)/AgeAdj!J$36,"BAD")))))</f>
        <v>-0.47323120383037487</v>
      </c>
      <c r="O287" s="10">
        <f>IF($C287="PG",('Proj 2018'!O287-AgeAdj!K$19)/AgeAdj!K$20,IF($C287="SG",('Proj 2018'!O287-AgeAdj!K$23)/AgeAdj!K$24,IF($C287="SF",('Proj 2018'!O287-AgeAdj!K$27)/AgeAdj!K$28,IF($C287="PF",('Proj 2018'!O287-AgeAdj!K$31)/AgeAdj!K$32,IF($C287="C",('Proj 2018'!O287-AgeAdj!K$35)/AgeAdj!K$36,"BAD")))))</f>
        <v>-0.13093517945258035</v>
      </c>
      <c r="P287" s="10">
        <f>IF($C287="PG",('Proj 2018'!P287-AgeAdj!L$19)/AgeAdj!L$20,IF($C287="SG",('Proj 2018'!P287-AgeAdj!L$23)/AgeAdj!L$24,IF($C287="SF",('Proj 2018'!P287-AgeAdj!L$27)/AgeAdj!L$28,IF($C287="PF",('Proj 2018'!P287-AgeAdj!L$31)/AgeAdj!L$32,IF($C287="C",('Proj 2018'!P287-AgeAdj!L$35)/AgeAdj!L$36,"BAD")))))</f>
        <v>-0.31557535479114723</v>
      </c>
      <c r="Q287" s="10">
        <f>-IF($C287="PG",('Proj 2018'!Q287-AgeAdj!M$19)/AgeAdj!M$20,IF($C287="SG",('Proj 2018'!Q287-AgeAdj!M$23)/AgeAdj!M$24,IF($C287="SF",('Proj 2018'!Q287-AgeAdj!M$27)/AgeAdj!M$28,IF($C287="PF",('Proj 2018'!Q287-AgeAdj!M$31)/AgeAdj!M$32,IF($C287="C",('Proj 2018'!Q287-AgeAdj!M$35)/AgeAdj!M$36,"BAD")))))</f>
        <v>3.1745655007396845E-2</v>
      </c>
      <c r="R287" s="10">
        <f>IF($C287="PG",('Proj 2018'!R287-AgeAdj!N$19)/AgeAdj!N$20,IF($C287="SG",('Proj 2018'!R287-AgeAdj!N$23)/AgeAdj!N$24,IF($C287="SF",('Proj 2018'!R287-AgeAdj!N$27)/AgeAdj!N$28,IF($C287="PF",('Proj 2018'!R287-AgeAdj!N$31)/AgeAdj!N$32,IF($C287="C",('Proj 2018'!R287-AgeAdj!N$35)/AgeAdj!N$36,"BAD")))))</f>
        <v>-0.62137456206368891</v>
      </c>
      <c r="S287" s="10">
        <f t="shared" si="12"/>
        <v>-2.365450767764731</v>
      </c>
      <c r="U287" s="10">
        <f>3*'Proj 2018'!$K287/(819)</f>
        <v>0.1222222222222222</v>
      </c>
      <c r="V287" s="10">
        <f t="shared" si="13"/>
        <v>-4.195990109599488E-2</v>
      </c>
      <c r="W287" s="10">
        <f>(2*'Proj 36 2018'!G287)/24.9</f>
        <v>0.85140562248995988</v>
      </c>
      <c r="X287" s="10">
        <f t="shared" si="14"/>
        <v>-1.9495916566241036</v>
      </c>
    </row>
    <row r="288" spans="1:24" x14ac:dyDescent="0.25">
      <c r="A288" s="13" t="s">
        <v>942</v>
      </c>
      <c r="B288" s="13" t="s">
        <v>459</v>
      </c>
      <c r="C288" s="13" t="s">
        <v>27</v>
      </c>
      <c r="D288" s="3">
        <f>VLOOKUP(B288, Table1[[Player]:['#NAME?]], 3, FALSE)+1</f>
        <v>22</v>
      </c>
      <c r="F288" s="10">
        <f>IF($C288="PG",('Proj 2018'!F288-AgeAdj!B$19)/AgeAdj!B$20,IF($C288="SG",('Proj 2018'!F288-AgeAdj!B$23)/AgeAdj!B$24,IF($C288="SF",('Proj 2018'!F288-AgeAdj!B$27)/AgeAdj!B$28,IF($C288="PF",('Proj 2018'!F288-AgeAdj!B$31)/AgeAdj!B$32,IF($C288="C",('Proj 2018'!F288-AgeAdj!B$35)/AgeAdj!B$36,"BAD")))))</f>
        <v>-1.1588281395169497</v>
      </c>
      <c r="G288" s="10">
        <f>IF($C288="PG",('Proj 2018'!G288-AgeAdj!C$19)/AgeAdj!C$20,IF($C288="SG",('Proj 2018'!G288-AgeAdj!C$23)/AgeAdj!C$24,IF($C288="SF",('Proj 2018'!G288-AgeAdj!C$27)/AgeAdj!C$28,IF($C288="PF",('Proj 2018'!G288-AgeAdj!C$31)/AgeAdj!C$32,IF($C288="C",('Proj 2018'!G288-AgeAdj!C$35)/AgeAdj!C$36,"BAD")))))</f>
        <v>-1.1967421240808771</v>
      </c>
      <c r="H288" s="10">
        <f>IF($C288="PG",('Proj 2018'!H288-AgeAdj!D$19)/AgeAdj!D$20,IF($C288="SG",('Proj 2018'!H288-AgeAdj!D$23)/AgeAdj!D$24,IF($C288="SF",('Proj 2018'!H288-AgeAdj!D$27)/AgeAdj!D$28,IF($C288="PF",('Proj 2018'!H288-AgeAdj!D$31)/AgeAdj!D$32,IF($C288="C",('Proj 2018'!H288-AgeAdj!D$35)/AgeAdj!D$36,"BAD")))))</f>
        <v>0.42906976722675205</v>
      </c>
      <c r="I288" s="10">
        <f>IF($C288="PG",('Proj 2018'!I288-AgeAdj!E$19)/AgeAdj!E$20,IF($C288="SG",('Proj 2018'!I288-AgeAdj!E$23)/AgeAdj!E$24,IF($C288="SF",('Proj 2018'!I288-AgeAdj!E$27)/AgeAdj!E$28,IF($C288="PF",('Proj 2018'!I288-AgeAdj!E$31)/AgeAdj!E$32,IF($C288="C",('Proj 2018'!I288-AgeAdj!E$35)/AgeAdj!E$36,"BAD")))))</f>
        <v>-1.095521844599326</v>
      </c>
      <c r="J288" s="10">
        <f>IF($C288="PG",('Proj 2018'!J288-AgeAdj!F$19)/AgeAdj!F$20,IF($C288="SG",('Proj 2018'!J288-AgeAdj!F$23)/AgeAdj!F$24,IF($C288="SF",('Proj 2018'!J288-AgeAdj!F$27)/AgeAdj!F$28,IF($C288="PF",('Proj 2018'!J288-AgeAdj!F$31)/AgeAdj!F$32,IF($C288="C",('Proj 2018'!J288-AgeAdj!F$35)/AgeAdj!F$36,"BAD")))))</f>
        <v>-0.78960185747568623</v>
      </c>
      <c r="K288" s="10">
        <f>IF($C288="PG",('Proj 2018'!K288-AgeAdj!G$19)/AgeAdj!G$20,IF($C288="SG",('Proj 2018'!K288-AgeAdj!G$23)/AgeAdj!G$24,IF($C288="SF",('Proj 2018'!K288-AgeAdj!G$27)/AgeAdj!G$28,IF($C288="PF",('Proj 2018'!K288-AgeAdj!G$31)/AgeAdj!G$32,IF($C288="C",('Proj 2018'!K288-AgeAdj!G$35)/AgeAdj!G$36,"BAD")))))</f>
        <v>-0.7285608544516784</v>
      </c>
      <c r="L288" s="17">
        <f>IF($C288="PG",('Proj 2018'!L288-AgeAdj!H$19)/AgeAdj!H$20,IF($C288="SG",('Proj 2018'!L288-AgeAdj!H$23)/AgeAdj!H$24,IF($C288="SF",('Proj 2018'!L288-AgeAdj!H$27)/AgeAdj!H$28,IF($C288="PF",('Proj 2018'!L288-AgeAdj!H$31)/AgeAdj!H$32,IF($C288="C",('Proj 2018'!L288-AgeAdj!H$35)/AgeAdj!H$36,"BAD")))))</f>
        <v>-1.0870513893024134</v>
      </c>
      <c r="M288" s="10">
        <f>IF($C288="PG",('Proj 2018'!M288-AgeAdj!I$19)/AgeAdj!I$20,IF($C288="SG",('Proj 2018'!M288-AgeAdj!I$23)/AgeAdj!I$24,IF($C288="SF",('Proj 2018'!M288-AgeAdj!I$27)/AgeAdj!I$28,IF($C288="PF",('Proj 2018'!M288-AgeAdj!I$31)/AgeAdj!I$32,IF($C288="C",('Proj 2018'!M288-AgeAdj!I$35)/AgeAdj!I$36,"BAD")))))</f>
        <v>-0.55388695420950074</v>
      </c>
      <c r="N288" s="10">
        <f>IF($C288="PG",('Proj 2018'!N288-AgeAdj!J$19)/AgeAdj!J$20,IF($C288="SG",('Proj 2018'!N288-AgeAdj!J$23)/AgeAdj!J$24,IF($C288="SF",('Proj 2018'!N288-AgeAdj!J$27)/AgeAdj!J$28,IF($C288="PF",('Proj 2018'!N288-AgeAdj!J$31)/AgeAdj!J$32,IF($C288="C",('Proj 2018'!N288-AgeAdj!J$35)/AgeAdj!J$36,"BAD")))))</f>
        <v>-0.89814367612076662</v>
      </c>
      <c r="O288" s="10">
        <f>IF($C288="PG",('Proj 2018'!O288-AgeAdj!K$19)/AgeAdj!K$20,IF($C288="SG",('Proj 2018'!O288-AgeAdj!K$23)/AgeAdj!K$24,IF($C288="SF",('Proj 2018'!O288-AgeAdj!K$27)/AgeAdj!K$28,IF($C288="PF",('Proj 2018'!O288-AgeAdj!K$31)/AgeAdj!K$32,IF($C288="C",('Proj 2018'!O288-AgeAdj!K$35)/AgeAdj!K$36,"BAD")))))</f>
        <v>-0.84964472325408646</v>
      </c>
      <c r="P288" s="10">
        <f>IF($C288="PG",('Proj 2018'!P288-AgeAdj!L$19)/AgeAdj!L$20,IF($C288="SG",('Proj 2018'!P288-AgeAdj!L$23)/AgeAdj!L$24,IF($C288="SF",('Proj 2018'!P288-AgeAdj!L$27)/AgeAdj!L$28,IF($C288="PF",('Proj 2018'!P288-AgeAdj!L$31)/AgeAdj!L$32,IF($C288="C",('Proj 2018'!P288-AgeAdj!L$35)/AgeAdj!L$36,"BAD")))))</f>
        <v>-0.61484942593735137</v>
      </c>
      <c r="Q288" s="10">
        <f>-IF($C288="PG",('Proj 2018'!Q288-AgeAdj!M$19)/AgeAdj!M$20,IF($C288="SG",('Proj 2018'!Q288-AgeAdj!M$23)/AgeAdj!M$24,IF($C288="SF",('Proj 2018'!Q288-AgeAdj!M$27)/AgeAdj!M$28,IF($C288="PF",('Proj 2018'!Q288-AgeAdj!M$31)/AgeAdj!M$32,IF($C288="C",('Proj 2018'!Q288-AgeAdj!M$35)/AgeAdj!M$36,"BAD")))))</f>
        <v>0.78024023234321271</v>
      </c>
      <c r="R288" s="10">
        <f>IF($C288="PG",('Proj 2018'!R288-AgeAdj!N$19)/AgeAdj!N$20,IF($C288="SG",('Proj 2018'!R288-AgeAdj!N$23)/AgeAdj!N$24,IF($C288="SF",('Proj 2018'!R288-AgeAdj!N$27)/AgeAdj!N$28,IF($C288="PF",('Proj 2018'!R288-AgeAdj!N$31)/AgeAdj!N$32,IF($C288="C",('Proj 2018'!R288-AgeAdj!N$35)/AgeAdj!N$36,"BAD")))))</f>
        <v>-1.1784652550840389</v>
      </c>
      <c r="S288" s="10">
        <f t="shared" si="12"/>
        <v>-5.7019139471659646</v>
      </c>
      <c r="U288" s="10">
        <f>3*'Proj 2018'!$K288/(819)</f>
        <v>0.23406593406593409</v>
      </c>
      <c r="V288" s="10">
        <f t="shared" si="13"/>
        <v>-0.25444169881474077</v>
      </c>
      <c r="W288" s="10">
        <f>(2*'Proj 36 2018'!G288)/24.9</f>
        <v>0.61847389558232935</v>
      </c>
      <c r="X288" s="10">
        <f t="shared" si="14"/>
        <v>0.26536845041333262</v>
      </c>
    </row>
    <row r="289" spans="1:24" x14ac:dyDescent="0.25">
      <c r="A289" s="14" t="s">
        <v>893</v>
      </c>
      <c r="B289" s="14" t="s">
        <v>460</v>
      </c>
      <c r="C289" s="14" t="s">
        <v>38</v>
      </c>
      <c r="D289" s="3">
        <f>VLOOKUP(B289, Table1[[Player]:['#NAME?]], 3, FALSE)+1</f>
        <v>27</v>
      </c>
      <c r="F289" s="10">
        <f>IF($C289="PG",('Proj 2018'!F289-AgeAdj!B$19)/AgeAdj!B$20,IF($C289="SG",('Proj 2018'!F289-AgeAdj!B$23)/AgeAdj!B$24,IF($C289="SF",('Proj 2018'!F289-AgeAdj!B$27)/AgeAdj!B$28,IF($C289="PF",('Proj 2018'!F289-AgeAdj!B$31)/AgeAdj!B$32,IF($C289="C",('Proj 2018'!F289-AgeAdj!B$35)/AgeAdj!B$36,"BAD")))))</f>
        <v>1.1651246689170993</v>
      </c>
      <c r="G289" s="10">
        <f>IF($C289="PG",('Proj 2018'!G289-AgeAdj!C$19)/AgeAdj!C$20,IF($C289="SG",('Proj 2018'!G289-AgeAdj!C$23)/AgeAdj!C$24,IF($C289="SF",('Proj 2018'!G289-AgeAdj!C$27)/AgeAdj!C$28,IF($C289="PF",('Proj 2018'!G289-AgeAdj!C$31)/AgeAdj!C$32,IF($C289="C",('Proj 2018'!G289-AgeAdj!C$35)/AgeAdj!C$36,"BAD")))))</f>
        <v>1.4683858514456578</v>
      </c>
      <c r="H289" s="10">
        <f>IF($C289="PG",('Proj 2018'!H289-AgeAdj!D$19)/AgeAdj!D$20,IF($C289="SG",('Proj 2018'!H289-AgeAdj!D$23)/AgeAdj!D$24,IF($C289="SF",('Proj 2018'!H289-AgeAdj!D$27)/AgeAdj!D$28,IF($C289="PF",('Proj 2018'!H289-AgeAdj!D$31)/AgeAdj!D$32,IF($C289="C",('Proj 2018'!H289-AgeAdj!D$35)/AgeAdj!D$36,"BAD")))))</f>
        <v>-1.1558275837433467</v>
      </c>
      <c r="I289" s="10">
        <f>IF($C289="PG",('Proj 2018'!I289-AgeAdj!E$19)/AgeAdj!E$20,IF($C289="SG",('Proj 2018'!I289-AgeAdj!E$23)/AgeAdj!E$24,IF($C289="SF",('Proj 2018'!I289-AgeAdj!E$27)/AgeAdj!E$28,IF($C289="PF",('Proj 2018'!I289-AgeAdj!E$31)/AgeAdj!E$32,IF($C289="C",('Proj 2018'!I289-AgeAdj!E$35)/AgeAdj!E$36,"BAD")))))</f>
        <v>7.6899931052895679E-2</v>
      </c>
      <c r="J289" s="10">
        <f>IF($C289="PG",('Proj 2018'!J289-AgeAdj!F$19)/AgeAdj!F$20,IF($C289="SG",('Proj 2018'!J289-AgeAdj!F$23)/AgeAdj!F$24,IF($C289="SF",('Proj 2018'!J289-AgeAdj!F$27)/AgeAdj!F$28,IF($C289="PF",('Proj 2018'!J289-AgeAdj!F$31)/AgeAdj!F$32,IF($C289="C",('Proj 2018'!J289-AgeAdj!F$35)/AgeAdj!F$36,"BAD")))))</f>
        <v>-0.17893822621161851</v>
      </c>
      <c r="K289" s="10">
        <f>IF($C289="PG",('Proj 2018'!K289-AgeAdj!G$19)/AgeAdj!G$20,IF($C289="SG",('Proj 2018'!K289-AgeAdj!G$23)/AgeAdj!G$24,IF($C289="SF",('Proj 2018'!K289-AgeAdj!G$27)/AgeAdj!G$28,IF($C289="PF",('Proj 2018'!K289-AgeAdj!G$31)/AgeAdj!G$32,IF($C289="C",('Proj 2018'!K289-AgeAdj!G$35)/AgeAdj!G$36,"BAD")))))</f>
        <v>-0.15520480044681692</v>
      </c>
      <c r="L289" s="17">
        <f>IF($C289="PG",('Proj 2018'!L289-AgeAdj!H$19)/AgeAdj!H$20,IF($C289="SG",('Proj 2018'!L289-AgeAdj!H$23)/AgeAdj!H$24,IF($C289="SF",('Proj 2018'!L289-AgeAdj!H$27)/AgeAdj!H$28,IF($C289="PF",('Proj 2018'!L289-AgeAdj!H$31)/AgeAdj!H$32,IF($C289="C",('Proj 2018'!L289-AgeAdj!H$35)/AgeAdj!H$36,"BAD")))))</f>
        <v>-0.13452477734272619</v>
      </c>
      <c r="M289" s="10">
        <f>IF($C289="PG",('Proj 2018'!M289-AgeAdj!I$19)/AgeAdj!I$20,IF($C289="SG",('Proj 2018'!M289-AgeAdj!I$23)/AgeAdj!I$24,IF($C289="SF",('Proj 2018'!M289-AgeAdj!I$27)/AgeAdj!I$28,IF($C289="PF",('Proj 2018'!M289-AgeAdj!I$31)/AgeAdj!I$32,IF($C289="C",('Proj 2018'!M289-AgeAdj!I$35)/AgeAdj!I$36,"BAD")))))</f>
        <v>1.1376775466287374</v>
      </c>
      <c r="N289" s="10">
        <f>IF($C289="PG",('Proj 2018'!N289-AgeAdj!J$19)/AgeAdj!J$20,IF($C289="SG",('Proj 2018'!N289-AgeAdj!J$23)/AgeAdj!J$24,IF($C289="SF",('Proj 2018'!N289-AgeAdj!J$27)/AgeAdj!J$28,IF($C289="PF",('Proj 2018'!N289-AgeAdj!J$31)/AgeAdj!J$32,IF($C289="C",('Proj 2018'!N289-AgeAdj!J$35)/AgeAdj!J$36,"BAD")))))</f>
        <v>1.2653859727090739</v>
      </c>
      <c r="O289" s="10">
        <f>IF($C289="PG",('Proj 2018'!O289-AgeAdj!K$19)/AgeAdj!K$20,IF($C289="SG",('Proj 2018'!O289-AgeAdj!K$23)/AgeAdj!K$24,IF($C289="SF",('Proj 2018'!O289-AgeAdj!K$27)/AgeAdj!K$28,IF($C289="PF",('Proj 2018'!O289-AgeAdj!K$31)/AgeAdj!K$32,IF($C289="C",('Proj 2018'!O289-AgeAdj!K$35)/AgeAdj!K$36,"BAD")))))</f>
        <v>1.2689940420749177</v>
      </c>
      <c r="P289" s="10">
        <f>IF($C289="PG",('Proj 2018'!P289-AgeAdj!L$19)/AgeAdj!L$20,IF($C289="SG",('Proj 2018'!P289-AgeAdj!L$23)/AgeAdj!L$24,IF($C289="SF",('Proj 2018'!P289-AgeAdj!L$27)/AgeAdj!L$28,IF($C289="PF",('Proj 2018'!P289-AgeAdj!L$31)/AgeAdj!L$32,IF($C289="C",('Proj 2018'!P289-AgeAdj!L$35)/AgeAdj!L$36,"BAD")))))</f>
        <v>0.14845745158207888</v>
      </c>
      <c r="Q289" s="10">
        <f>-IF($C289="PG",('Proj 2018'!Q289-AgeAdj!M$19)/AgeAdj!M$20,IF($C289="SG",('Proj 2018'!Q289-AgeAdj!M$23)/AgeAdj!M$24,IF($C289="SF",('Proj 2018'!Q289-AgeAdj!M$27)/AgeAdj!M$28,IF($C289="PF",('Proj 2018'!Q289-AgeAdj!M$31)/AgeAdj!M$32,IF($C289="C",('Proj 2018'!Q289-AgeAdj!M$35)/AgeAdj!M$36,"BAD")))))</f>
        <v>-0.39096834341255482</v>
      </c>
      <c r="R289" s="10">
        <f>IF($C289="PG",('Proj 2018'!R289-AgeAdj!N$19)/AgeAdj!N$20,IF($C289="SG",('Proj 2018'!R289-AgeAdj!N$23)/AgeAdj!N$24,IF($C289="SF",('Proj 2018'!R289-AgeAdj!N$27)/AgeAdj!N$28,IF($C289="PF",('Proj 2018'!R289-AgeAdj!N$31)/AgeAdj!N$32,IF($C289="C",('Proj 2018'!R289-AgeAdj!N$35)/AgeAdj!N$36,"BAD")))))</f>
        <v>0.83648261635059429</v>
      </c>
      <c r="S289" s="10">
        <f t="shared" si="12"/>
        <v>4.3543435619421276</v>
      </c>
      <c r="U289" s="10">
        <f>3*'Proj 2018'!$K289/(819)</f>
        <v>0.58461538461538465</v>
      </c>
      <c r="V289" s="10">
        <f t="shared" si="13"/>
        <v>-7.8645254446516849E-2</v>
      </c>
      <c r="W289" s="10">
        <f>(2*'Proj 36 2018'!G289)/24.9</f>
        <v>1.3815261044176708</v>
      </c>
      <c r="X289" s="10">
        <f t="shared" si="14"/>
        <v>-1.5968059791474349</v>
      </c>
    </row>
    <row r="290" spans="1:24" x14ac:dyDescent="0.25">
      <c r="A290" s="13" t="s">
        <v>667</v>
      </c>
      <c r="B290" s="13" t="s">
        <v>462</v>
      </c>
      <c r="C290" s="13" t="s">
        <v>31</v>
      </c>
      <c r="D290" s="3">
        <f>VLOOKUP(B290, Table1[[Player]:['#NAME?]], 3, FALSE)+1</f>
        <v>36</v>
      </c>
      <c r="F290" s="10">
        <f>IF($C290="PG",('Proj 2018'!F290-AgeAdj!B$19)/AgeAdj!B$20,IF($C290="SG",('Proj 2018'!F290-AgeAdj!B$23)/AgeAdj!B$24,IF($C290="SF",('Proj 2018'!F290-AgeAdj!B$27)/AgeAdj!B$28,IF($C290="PF",('Proj 2018'!F290-AgeAdj!B$31)/AgeAdj!B$32,IF($C290="C",('Proj 2018'!F290-AgeAdj!B$35)/AgeAdj!B$36,"BAD")))))</f>
        <v>0.89714172140655024</v>
      </c>
      <c r="G290" s="10">
        <f>IF($C290="PG",('Proj 2018'!G290-AgeAdj!C$19)/AgeAdj!C$20,IF($C290="SG",('Proj 2018'!G290-AgeAdj!C$23)/AgeAdj!C$24,IF($C290="SF",('Proj 2018'!G290-AgeAdj!C$27)/AgeAdj!C$28,IF($C290="PF",('Proj 2018'!G290-AgeAdj!C$31)/AgeAdj!C$32,IF($C290="C",('Proj 2018'!G290-AgeAdj!C$35)/AgeAdj!C$36,"BAD")))))</f>
        <v>0.97432784912861115</v>
      </c>
      <c r="H290" s="10">
        <f>IF($C290="PG",('Proj 2018'!H290-AgeAdj!D$19)/AgeAdj!D$20,IF($C290="SG",('Proj 2018'!H290-AgeAdj!D$23)/AgeAdj!D$24,IF($C290="SF",('Proj 2018'!H290-AgeAdj!D$27)/AgeAdj!D$28,IF($C290="PF",('Proj 2018'!H290-AgeAdj!D$31)/AgeAdj!D$32,IF($C290="C",('Proj 2018'!H290-AgeAdj!D$35)/AgeAdj!D$36,"BAD")))))</f>
        <v>0.18772391337161107</v>
      </c>
      <c r="I290" s="10">
        <f>IF($C290="PG",('Proj 2018'!I290-AgeAdj!E$19)/AgeAdj!E$20,IF($C290="SG",('Proj 2018'!I290-AgeAdj!E$23)/AgeAdj!E$24,IF($C290="SF",('Proj 2018'!I290-AgeAdj!E$27)/AgeAdj!E$28,IF($C290="PF",('Proj 2018'!I290-AgeAdj!E$31)/AgeAdj!E$32,IF($C290="C",('Proj 2018'!I290-AgeAdj!E$35)/AgeAdj!E$36,"BAD")))))</f>
        <v>-1.0092137962009147</v>
      </c>
      <c r="J290" s="10">
        <f>IF($C290="PG",('Proj 2018'!J290-AgeAdj!F$19)/AgeAdj!F$20,IF($C290="SG",('Proj 2018'!J290-AgeAdj!F$23)/AgeAdj!F$24,IF($C290="SF",('Proj 2018'!J290-AgeAdj!F$27)/AgeAdj!F$28,IF($C290="PF",('Proj 2018'!J290-AgeAdj!F$31)/AgeAdj!F$32,IF($C290="C",('Proj 2018'!J290-AgeAdj!F$35)/AgeAdj!F$36,"BAD")))))</f>
        <v>1.1848383190444132</v>
      </c>
      <c r="K290" s="10">
        <f>IF($C290="PG",('Proj 2018'!K290-AgeAdj!G$19)/AgeAdj!G$20,IF($C290="SG",('Proj 2018'!K290-AgeAdj!G$23)/AgeAdj!G$24,IF($C290="SF",('Proj 2018'!K290-AgeAdj!G$27)/AgeAdj!G$28,IF($C290="PF",('Proj 2018'!K290-AgeAdj!G$31)/AgeAdj!G$32,IF($C290="C",('Proj 2018'!K290-AgeAdj!G$35)/AgeAdj!G$36,"BAD")))))</f>
        <v>1.2538556365819244</v>
      </c>
      <c r="L290" s="17">
        <f>IF($C290="PG",('Proj 2018'!L290-AgeAdj!H$19)/AgeAdj!H$20,IF($C290="SG",('Proj 2018'!L290-AgeAdj!H$23)/AgeAdj!H$24,IF($C290="SF",('Proj 2018'!L290-AgeAdj!H$27)/AgeAdj!H$28,IF($C290="PF",('Proj 2018'!L290-AgeAdj!H$31)/AgeAdj!H$32,IF($C290="C",('Proj 2018'!L290-AgeAdj!H$35)/AgeAdj!H$36,"BAD")))))</f>
        <v>-0.11146372782289371</v>
      </c>
      <c r="M290" s="10">
        <f>IF($C290="PG",('Proj 2018'!M290-AgeAdj!I$19)/AgeAdj!I$20,IF($C290="SG",('Proj 2018'!M290-AgeAdj!I$23)/AgeAdj!I$24,IF($C290="SF",('Proj 2018'!M290-AgeAdj!I$27)/AgeAdj!I$28,IF($C290="PF",('Proj 2018'!M290-AgeAdj!I$31)/AgeAdj!I$32,IF($C290="C",('Proj 2018'!M290-AgeAdj!I$35)/AgeAdj!I$36,"BAD")))))</f>
        <v>0.78629808631272524</v>
      </c>
      <c r="N290" s="10">
        <f>IF($C290="PG",('Proj 2018'!N290-AgeAdj!J$19)/AgeAdj!J$20,IF($C290="SG",('Proj 2018'!N290-AgeAdj!J$23)/AgeAdj!J$24,IF($C290="SF",('Proj 2018'!N290-AgeAdj!J$27)/AgeAdj!J$28,IF($C290="PF",('Proj 2018'!N290-AgeAdj!J$31)/AgeAdj!J$32,IF($C290="C",('Proj 2018'!N290-AgeAdj!J$35)/AgeAdj!J$36,"BAD")))))</f>
        <v>1.0203652381372048</v>
      </c>
      <c r="O290" s="10">
        <f>IF($C290="PG",('Proj 2018'!O290-AgeAdj!K$19)/AgeAdj!K$20,IF($C290="SG",('Proj 2018'!O290-AgeAdj!K$23)/AgeAdj!K$24,IF($C290="SF",('Proj 2018'!O290-AgeAdj!K$27)/AgeAdj!K$28,IF($C290="PF",('Proj 2018'!O290-AgeAdj!K$31)/AgeAdj!K$32,IF($C290="C",('Proj 2018'!O290-AgeAdj!K$35)/AgeAdj!K$36,"BAD")))))</f>
        <v>1.2347964274030683</v>
      </c>
      <c r="P290" s="10">
        <f>IF($C290="PG",('Proj 2018'!P290-AgeAdj!L$19)/AgeAdj!L$20,IF($C290="SG",('Proj 2018'!P290-AgeAdj!L$23)/AgeAdj!L$24,IF($C290="SF",('Proj 2018'!P290-AgeAdj!L$27)/AgeAdj!L$28,IF($C290="PF",('Proj 2018'!P290-AgeAdj!L$31)/AgeAdj!L$32,IF($C290="C",('Proj 2018'!P290-AgeAdj!L$35)/AgeAdj!L$36,"BAD")))))</f>
        <v>1.9562832988500558</v>
      </c>
      <c r="Q290" s="10">
        <f>-IF($C290="PG",('Proj 2018'!Q290-AgeAdj!M$19)/AgeAdj!M$20,IF($C290="SG",('Proj 2018'!Q290-AgeAdj!M$23)/AgeAdj!M$24,IF($C290="SF",('Proj 2018'!Q290-AgeAdj!M$27)/AgeAdj!M$28,IF($C290="PF",('Proj 2018'!Q290-AgeAdj!M$31)/AgeAdj!M$32,IF($C290="C",('Proj 2018'!Q290-AgeAdj!M$35)/AgeAdj!M$36,"BAD")))))</f>
        <v>-1.1906342758289685</v>
      </c>
      <c r="R290" s="10">
        <f>IF($C290="PG",('Proj 2018'!R290-AgeAdj!N$19)/AgeAdj!N$20,IF($C290="SG",('Proj 2018'!R290-AgeAdj!N$23)/AgeAdj!N$24,IF($C290="SF",('Proj 2018'!R290-AgeAdj!N$27)/AgeAdj!N$28,IF($C290="PF",('Proj 2018'!R290-AgeAdj!N$31)/AgeAdj!N$32,IF($C290="C",('Proj 2018'!R290-AgeAdj!N$35)/AgeAdj!N$36,"BAD")))))</f>
        <v>0.78677602273751968</v>
      </c>
      <c r="S290" s="10">
        <f t="shared" si="12"/>
        <v>4.7368928370403172</v>
      </c>
      <c r="U290" s="10">
        <f>3*'Proj 2018'!$K290/(819)</f>
        <v>1.054131054131054</v>
      </c>
      <c r="V290" s="10">
        <f t="shared" si="13"/>
        <v>-0.11749737690732384</v>
      </c>
      <c r="W290" s="10">
        <f>(2*'Proj 36 2018'!G290)/24.9</f>
        <v>1.5421686746987953</v>
      </c>
      <c r="X290" s="10">
        <f t="shared" si="14"/>
        <v>0.28950193869356888</v>
      </c>
    </row>
    <row r="291" spans="1:24" x14ac:dyDescent="0.25">
      <c r="A291" s="14" t="s">
        <v>809</v>
      </c>
      <c r="B291" s="14" t="s">
        <v>463</v>
      </c>
      <c r="C291" s="14" t="s">
        <v>31</v>
      </c>
      <c r="D291" s="3">
        <f>VLOOKUP(B291, Table1[[Player]:['#NAME?]], 3, FALSE)+1</f>
        <v>26</v>
      </c>
      <c r="F291" s="10">
        <f>IF($C291="PG",('Proj 2018'!F291-AgeAdj!B$19)/AgeAdj!B$20,IF($C291="SG",('Proj 2018'!F291-AgeAdj!B$23)/AgeAdj!B$24,IF($C291="SF",('Proj 2018'!F291-AgeAdj!B$27)/AgeAdj!B$28,IF($C291="PF",('Proj 2018'!F291-AgeAdj!B$31)/AgeAdj!B$32,IF($C291="C",('Proj 2018'!F291-AgeAdj!B$35)/AgeAdj!B$36,"BAD")))))</f>
        <v>1.1213385139500711</v>
      </c>
      <c r="G291" s="10">
        <f>IF($C291="PG",('Proj 2018'!G291-AgeAdj!C$19)/AgeAdj!C$20,IF($C291="SG",('Proj 2018'!G291-AgeAdj!C$23)/AgeAdj!C$24,IF($C291="SF",('Proj 2018'!G291-AgeAdj!C$27)/AgeAdj!C$28,IF($C291="PF",('Proj 2018'!G291-AgeAdj!C$31)/AgeAdj!C$32,IF($C291="C",('Proj 2018'!G291-AgeAdj!C$35)/AgeAdj!C$36,"BAD")))))</f>
        <v>1.2732173748084923</v>
      </c>
      <c r="H291" s="10">
        <f>IF($C291="PG",('Proj 2018'!H291-AgeAdj!D$19)/AgeAdj!D$20,IF($C291="SG",('Proj 2018'!H291-AgeAdj!D$23)/AgeAdj!D$24,IF($C291="SF",('Proj 2018'!H291-AgeAdj!D$27)/AgeAdj!D$28,IF($C291="PF",('Proj 2018'!H291-AgeAdj!D$31)/AgeAdj!D$32,IF($C291="C",('Proj 2018'!H291-AgeAdj!D$35)/AgeAdj!D$36,"BAD")))))</f>
        <v>-0.12197289802826138</v>
      </c>
      <c r="I291" s="10">
        <f>IF($C291="PG",('Proj 2018'!I291-AgeAdj!E$19)/AgeAdj!E$20,IF($C291="SG",('Proj 2018'!I291-AgeAdj!E$23)/AgeAdj!E$24,IF($C291="SF",('Proj 2018'!I291-AgeAdj!E$27)/AgeAdj!E$28,IF($C291="PF",('Proj 2018'!I291-AgeAdj!E$31)/AgeAdj!E$32,IF($C291="C",('Proj 2018'!I291-AgeAdj!E$35)/AgeAdj!E$36,"BAD")))))</f>
        <v>0.64904474580476212</v>
      </c>
      <c r="J291" s="10">
        <f>IF($C291="PG",('Proj 2018'!J291-AgeAdj!F$19)/AgeAdj!F$20,IF($C291="SG",('Proj 2018'!J291-AgeAdj!F$23)/AgeAdj!F$24,IF($C291="SF",('Proj 2018'!J291-AgeAdj!F$27)/AgeAdj!F$28,IF($C291="PF",('Proj 2018'!J291-AgeAdj!F$31)/AgeAdj!F$32,IF($C291="C",('Proj 2018'!J291-AgeAdj!F$35)/AgeAdj!F$36,"BAD")))))</f>
        <v>0.19197477882616629</v>
      </c>
      <c r="K291" s="10">
        <f>IF($C291="PG",('Proj 2018'!K291-AgeAdj!G$19)/AgeAdj!G$20,IF($C291="SG",('Proj 2018'!K291-AgeAdj!G$23)/AgeAdj!G$24,IF($C291="SF",('Proj 2018'!K291-AgeAdj!G$27)/AgeAdj!G$28,IF($C291="PF",('Proj 2018'!K291-AgeAdj!G$31)/AgeAdj!G$32,IF($C291="C",('Proj 2018'!K291-AgeAdj!G$35)/AgeAdj!G$36,"BAD")))))</f>
        <v>0.58143823775254688</v>
      </c>
      <c r="L291" s="17">
        <f>IF($C291="PG",('Proj 2018'!L291-AgeAdj!H$19)/AgeAdj!H$20,IF($C291="SG",('Proj 2018'!L291-AgeAdj!H$23)/AgeAdj!H$24,IF($C291="SF",('Proj 2018'!L291-AgeAdj!H$27)/AgeAdj!H$28,IF($C291="PF",('Proj 2018'!L291-AgeAdj!H$31)/AgeAdj!H$32,IF($C291="C",('Proj 2018'!L291-AgeAdj!H$35)/AgeAdj!H$36,"BAD")))))</f>
        <v>-2.2560258511352838</v>
      </c>
      <c r="M291" s="10">
        <f>IF($C291="PG",('Proj 2018'!M291-AgeAdj!I$19)/AgeAdj!I$20,IF($C291="SG",('Proj 2018'!M291-AgeAdj!I$23)/AgeAdj!I$24,IF($C291="SF",('Proj 2018'!M291-AgeAdj!I$27)/AgeAdj!I$28,IF($C291="PF",('Proj 2018'!M291-AgeAdj!I$31)/AgeAdj!I$32,IF($C291="C",('Proj 2018'!M291-AgeAdj!I$35)/AgeAdj!I$36,"BAD")))))</f>
        <v>0.52789271016912886</v>
      </c>
      <c r="N291" s="10">
        <f>IF($C291="PG",('Proj 2018'!N291-AgeAdj!J$19)/AgeAdj!J$20,IF($C291="SG",('Proj 2018'!N291-AgeAdj!J$23)/AgeAdj!J$24,IF($C291="SF",('Proj 2018'!N291-AgeAdj!J$27)/AgeAdj!J$28,IF($C291="PF",('Proj 2018'!N291-AgeAdj!J$31)/AgeAdj!J$32,IF($C291="C",('Proj 2018'!N291-AgeAdj!J$35)/AgeAdj!J$36,"BAD")))))</f>
        <v>2.1155558269396946</v>
      </c>
      <c r="O291" s="10">
        <f>IF($C291="PG",('Proj 2018'!O291-AgeAdj!K$19)/AgeAdj!K$20,IF($C291="SG",('Proj 2018'!O291-AgeAdj!K$23)/AgeAdj!K$24,IF($C291="SF",('Proj 2018'!O291-AgeAdj!K$27)/AgeAdj!K$28,IF($C291="PF",('Proj 2018'!O291-AgeAdj!K$31)/AgeAdj!K$32,IF($C291="C",('Proj 2018'!O291-AgeAdj!K$35)/AgeAdj!K$36,"BAD")))))</f>
        <v>0.54291553542991089</v>
      </c>
      <c r="P291" s="10">
        <f>IF($C291="PG",('Proj 2018'!P291-AgeAdj!L$19)/AgeAdj!L$20,IF($C291="SG",('Proj 2018'!P291-AgeAdj!L$23)/AgeAdj!L$24,IF($C291="SF",('Proj 2018'!P291-AgeAdj!L$27)/AgeAdj!L$28,IF($C291="PF",('Proj 2018'!P291-AgeAdj!L$31)/AgeAdj!L$32,IF($C291="C",('Proj 2018'!P291-AgeAdj!L$35)/AgeAdj!L$36,"BAD")))))</f>
        <v>1.1560015518152349</v>
      </c>
      <c r="Q291" s="10">
        <f>-IF($C291="PG",('Proj 2018'!Q291-AgeAdj!M$19)/AgeAdj!M$20,IF($C291="SG",('Proj 2018'!Q291-AgeAdj!M$23)/AgeAdj!M$24,IF($C291="SF",('Proj 2018'!Q291-AgeAdj!M$27)/AgeAdj!M$28,IF($C291="PF",('Proj 2018'!Q291-AgeAdj!M$31)/AgeAdj!M$32,IF($C291="C",('Proj 2018'!Q291-AgeAdj!M$35)/AgeAdj!M$36,"BAD")))))</f>
        <v>-1.761140593969889</v>
      </c>
      <c r="R291" s="10">
        <f>IF($C291="PG",('Proj 2018'!R291-AgeAdj!N$19)/AgeAdj!N$20,IF($C291="SG",('Proj 2018'!R291-AgeAdj!N$23)/AgeAdj!N$24,IF($C291="SF",('Proj 2018'!R291-AgeAdj!N$27)/AgeAdj!N$28,IF($C291="PF",('Proj 2018'!R291-AgeAdj!N$31)/AgeAdj!N$32,IF($C291="C",('Proj 2018'!R291-AgeAdj!N$35)/AgeAdj!N$36,"BAD")))))</f>
        <v>0.95193057589969299</v>
      </c>
      <c r="S291" s="10">
        <f t="shared" si="12"/>
        <v>3.9205287837872822</v>
      </c>
      <c r="U291" s="10">
        <f>3*'Proj 2018'!$K291/(819)</f>
        <v>0.76556776556776551</v>
      </c>
      <c r="V291" s="10">
        <f t="shared" si="13"/>
        <v>-1.7271406699167555</v>
      </c>
      <c r="W291" s="10">
        <f>(2*'Proj 36 2018'!G291)/24.9</f>
        <v>1.3815261044176708</v>
      </c>
      <c r="X291" s="10">
        <f t="shared" si="14"/>
        <v>-0.16850874265751772</v>
      </c>
    </row>
    <row r="292" spans="1:24" x14ac:dyDescent="0.25">
      <c r="A292" s="13" t="s">
        <v>635</v>
      </c>
      <c r="B292" s="13" t="s">
        <v>464</v>
      </c>
      <c r="C292" s="13" t="s">
        <v>73</v>
      </c>
      <c r="D292" s="3">
        <f>VLOOKUP(B292, Table1[[Player]:['#NAME?]], 3, FALSE)+1</f>
        <v>27</v>
      </c>
      <c r="F292" s="10">
        <f>IF($C292="PG",('Proj 2018'!F292-AgeAdj!B$19)/AgeAdj!B$20,IF($C292="SG",('Proj 2018'!F292-AgeAdj!B$23)/AgeAdj!B$24,IF($C292="SF",('Proj 2018'!F292-AgeAdj!B$27)/AgeAdj!B$28,IF($C292="PF",('Proj 2018'!F292-AgeAdj!B$31)/AgeAdj!B$32,IF($C292="C",('Proj 2018'!F292-AgeAdj!B$35)/AgeAdj!B$36,"BAD")))))</f>
        <v>1.6381390757037542</v>
      </c>
      <c r="G292" s="10">
        <f>IF($C292="PG",('Proj 2018'!G292-AgeAdj!C$19)/AgeAdj!C$20,IF($C292="SG",('Proj 2018'!G292-AgeAdj!C$23)/AgeAdj!C$24,IF($C292="SF",('Proj 2018'!G292-AgeAdj!C$27)/AgeAdj!C$28,IF($C292="PF",('Proj 2018'!G292-AgeAdj!C$31)/AgeAdj!C$32,IF($C292="C",('Proj 2018'!G292-AgeAdj!C$35)/AgeAdj!C$36,"BAD")))))</f>
        <v>1.658098434515066</v>
      </c>
      <c r="H292" s="10">
        <f>IF($C292="PG",('Proj 2018'!H292-AgeAdj!D$19)/AgeAdj!D$20,IF($C292="SG",('Proj 2018'!H292-AgeAdj!D$23)/AgeAdj!D$24,IF($C292="SF",('Proj 2018'!H292-AgeAdj!D$27)/AgeAdj!D$28,IF($C292="PF",('Proj 2018'!H292-AgeAdj!D$31)/AgeAdj!D$32,IF($C292="C",('Proj 2018'!H292-AgeAdj!D$35)/AgeAdj!D$36,"BAD")))))</f>
        <v>0.35313529823986867</v>
      </c>
      <c r="I292" s="10">
        <f>IF($C292="PG",('Proj 2018'!I292-AgeAdj!E$19)/AgeAdj!E$20,IF($C292="SG",('Proj 2018'!I292-AgeAdj!E$23)/AgeAdj!E$24,IF($C292="SF",('Proj 2018'!I292-AgeAdj!E$27)/AgeAdj!E$28,IF($C292="PF",('Proj 2018'!I292-AgeAdj!E$31)/AgeAdj!E$32,IF($C292="C",('Proj 2018'!I292-AgeAdj!E$35)/AgeAdj!E$36,"BAD")))))</f>
        <v>2.0615166002096559</v>
      </c>
      <c r="J292" s="10">
        <f>IF($C292="PG",('Proj 2018'!J292-AgeAdj!F$19)/AgeAdj!F$20,IF($C292="SG",('Proj 2018'!J292-AgeAdj!F$23)/AgeAdj!F$24,IF($C292="SF",('Proj 2018'!J292-AgeAdj!F$27)/AgeAdj!F$28,IF($C292="PF",('Proj 2018'!J292-AgeAdj!F$31)/AgeAdj!F$32,IF($C292="C",('Proj 2018'!J292-AgeAdj!F$35)/AgeAdj!F$36,"BAD")))))</f>
        <v>0.77760245733384536</v>
      </c>
      <c r="K292" s="10">
        <f>IF($C292="PG",('Proj 2018'!K292-AgeAdj!G$19)/AgeAdj!G$20,IF($C292="SG",('Proj 2018'!K292-AgeAdj!G$23)/AgeAdj!G$24,IF($C292="SF",('Proj 2018'!K292-AgeAdj!G$27)/AgeAdj!G$28,IF($C292="PF",('Proj 2018'!K292-AgeAdj!G$31)/AgeAdj!G$32,IF($C292="C",('Proj 2018'!K292-AgeAdj!G$35)/AgeAdj!G$36,"BAD")))))</f>
        <v>0.75511387606116132</v>
      </c>
      <c r="L292" s="17">
        <f>IF($C292="PG",('Proj 2018'!L292-AgeAdj!H$19)/AgeAdj!H$20,IF($C292="SG",('Proj 2018'!L292-AgeAdj!H$23)/AgeAdj!H$24,IF($C292="SF",('Proj 2018'!L292-AgeAdj!H$27)/AgeAdj!H$28,IF($C292="PF",('Proj 2018'!L292-AgeAdj!H$31)/AgeAdj!H$32,IF($C292="C",('Proj 2018'!L292-AgeAdj!H$35)/AgeAdj!H$36,"BAD")))))</f>
        <v>0.6048291048768597</v>
      </c>
      <c r="M292" s="10">
        <f>IF($C292="PG",('Proj 2018'!M292-AgeAdj!I$19)/AgeAdj!I$20,IF($C292="SG",('Proj 2018'!M292-AgeAdj!I$23)/AgeAdj!I$24,IF($C292="SF",('Proj 2018'!M292-AgeAdj!I$27)/AgeAdj!I$28,IF($C292="PF",('Proj 2018'!M292-AgeAdj!I$31)/AgeAdj!I$32,IF($C292="C",('Proj 2018'!M292-AgeAdj!I$35)/AgeAdj!I$36,"BAD")))))</f>
        <v>0.5332163259921292</v>
      </c>
      <c r="N292" s="10">
        <f>IF($C292="PG",('Proj 2018'!N292-AgeAdj!J$19)/AgeAdj!J$20,IF($C292="SG",('Proj 2018'!N292-AgeAdj!J$23)/AgeAdj!J$24,IF($C292="SF",('Proj 2018'!N292-AgeAdj!J$27)/AgeAdj!J$28,IF($C292="PF",('Proj 2018'!N292-AgeAdj!J$31)/AgeAdj!J$32,IF($C292="C",('Proj 2018'!N292-AgeAdj!J$35)/AgeAdj!J$36,"BAD")))))</f>
        <v>0.4622371282959345</v>
      </c>
      <c r="O292" s="10">
        <f>IF($C292="PG",('Proj 2018'!O292-AgeAdj!K$19)/AgeAdj!K$20,IF($C292="SG",('Proj 2018'!O292-AgeAdj!K$23)/AgeAdj!K$24,IF($C292="SF",('Proj 2018'!O292-AgeAdj!K$27)/AgeAdj!K$28,IF($C292="PF",('Proj 2018'!O292-AgeAdj!K$31)/AgeAdj!K$32,IF($C292="C",('Proj 2018'!O292-AgeAdj!K$35)/AgeAdj!K$36,"BAD")))))</f>
        <v>0.31087168190939451</v>
      </c>
      <c r="P292" s="10">
        <f>IF($C292="PG",('Proj 2018'!P292-AgeAdj!L$19)/AgeAdj!L$20,IF($C292="SG",('Proj 2018'!P292-AgeAdj!L$23)/AgeAdj!L$24,IF($C292="SF",('Proj 2018'!P292-AgeAdj!L$27)/AgeAdj!L$28,IF($C292="PF",('Proj 2018'!P292-AgeAdj!L$31)/AgeAdj!L$32,IF($C292="C",('Proj 2018'!P292-AgeAdj!L$35)/AgeAdj!L$36,"BAD")))))</f>
        <v>0.48034360049937092</v>
      </c>
      <c r="Q292" s="10">
        <f>-IF($C292="PG",('Proj 2018'!Q292-AgeAdj!M$19)/AgeAdj!M$20,IF($C292="SG",('Proj 2018'!Q292-AgeAdj!M$23)/AgeAdj!M$24,IF($C292="SF",('Proj 2018'!Q292-AgeAdj!M$27)/AgeAdj!M$28,IF($C292="PF",('Proj 2018'!Q292-AgeAdj!M$31)/AgeAdj!M$32,IF($C292="C",('Proj 2018'!Q292-AgeAdj!M$35)/AgeAdj!M$36,"BAD")))))</f>
        <v>-0.28366139244202804</v>
      </c>
      <c r="R292" s="10">
        <f>IF($C292="PG",('Proj 2018'!R292-AgeAdj!N$19)/AgeAdj!N$20,IF($C292="SG",('Proj 2018'!R292-AgeAdj!N$23)/AgeAdj!N$24,IF($C292="SF",('Proj 2018'!R292-AgeAdj!N$27)/AgeAdj!N$28,IF($C292="PF",('Proj 2018'!R292-AgeAdj!N$31)/AgeAdj!N$32,IF($C292="C",('Proj 2018'!R292-AgeAdj!N$35)/AgeAdj!N$36,"BAD")))))</f>
        <v>1.5244256388160979</v>
      </c>
      <c r="S292" s="10">
        <f t="shared" si="12"/>
        <v>6.7745379401270327</v>
      </c>
      <c r="U292" s="10">
        <f>3*'Proj 2018'!$K292/(819)</f>
        <v>1.2519943019943021</v>
      </c>
      <c r="V292" s="10">
        <f t="shared" si="13"/>
        <v>0.75724259298614249</v>
      </c>
      <c r="W292" s="10">
        <f>(2*'Proj 36 2018'!G292)/24.9</f>
        <v>1.5261044176706828</v>
      </c>
      <c r="X292" s="10">
        <f t="shared" si="14"/>
        <v>0.53892133867931769</v>
      </c>
    </row>
    <row r="293" spans="1:24" x14ac:dyDescent="0.25">
      <c r="A293" s="14" t="s">
        <v>1010</v>
      </c>
      <c r="B293" s="14" t="s">
        <v>465</v>
      </c>
      <c r="C293" s="14" t="s">
        <v>73</v>
      </c>
      <c r="D293" s="3">
        <f>VLOOKUP(B293, Table1[[Player]:['#NAME?]], 3, FALSE)+1</f>
        <v>27</v>
      </c>
      <c r="F293" s="10">
        <f>IF($C293="PG",('Proj 2018'!F293-AgeAdj!B$19)/AgeAdj!B$20,IF($C293="SG",('Proj 2018'!F293-AgeAdj!B$23)/AgeAdj!B$24,IF($C293="SF",('Proj 2018'!F293-AgeAdj!B$27)/AgeAdj!B$28,IF($C293="PF",('Proj 2018'!F293-AgeAdj!B$31)/AgeAdj!B$32,IF($C293="C",('Proj 2018'!F293-AgeAdj!B$35)/AgeAdj!B$36,"BAD")))))</f>
        <v>1.7521565932715231</v>
      </c>
      <c r="G293" s="10">
        <f>IF($C293="PG",('Proj 2018'!G293-AgeAdj!C$19)/AgeAdj!C$20,IF($C293="SG",('Proj 2018'!G293-AgeAdj!C$23)/AgeAdj!C$24,IF($C293="SF",('Proj 2018'!G293-AgeAdj!C$27)/AgeAdj!C$28,IF($C293="PF",('Proj 2018'!G293-AgeAdj!C$31)/AgeAdj!C$32,IF($C293="C",('Proj 2018'!G293-AgeAdj!C$35)/AgeAdj!C$36,"BAD")))))</f>
        <v>1.7511143754195224</v>
      </c>
      <c r="H293" s="10">
        <f>IF($C293="PG",('Proj 2018'!H293-AgeAdj!D$19)/AgeAdj!D$20,IF($C293="SG",('Proj 2018'!H293-AgeAdj!D$23)/AgeAdj!D$24,IF($C293="SF",('Proj 2018'!H293-AgeAdj!D$27)/AgeAdj!D$28,IF($C293="PF",('Proj 2018'!H293-AgeAdj!D$31)/AgeAdj!D$32,IF($C293="C",('Proj 2018'!H293-AgeAdj!D$35)/AgeAdj!D$36,"BAD")))))</f>
        <v>0.53354628927406733</v>
      </c>
      <c r="I293" s="10">
        <f>IF($C293="PG",('Proj 2018'!I293-AgeAdj!E$19)/AgeAdj!E$20,IF($C293="SG",('Proj 2018'!I293-AgeAdj!E$23)/AgeAdj!E$24,IF($C293="SF",('Proj 2018'!I293-AgeAdj!E$27)/AgeAdj!E$28,IF($C293="PF",('Proj 2018'!I293-AgeAdj!E$31)/AgeAdj!E$32,IF($C293="C",('Proj 2018'!I293-AgeAdj!E$35)/AgeAdj!E$36,"BAD")))))</f>
        <v>-3.3580730656953856E-2</v>
      </c>
      <c r="J293" s="10">
        <f>IF($C293="PG",('Proj 2018'!J293-AgeAdj!F$19)/AgeAdj!F$20,IF($C293="SG",('Proj 2018'!J293-AgeAdj!F$23)/AgeAdj!F$24,IF($C293="SF",('Proj 2018'!J293-AgeAdj!F$27)/AgeAdj!F$28,IF($C293="PF",('Proj 2018'!J293-AgeAdj!F$31)/AgeAdj!F$32,IF($C293="C",('Proj 2018'!J293-AgeAdj!F$35)/AgeAdj!F$36,"BAD")))))</f>
        <v>1.6239021354567138</v>
      </c>
      <c r="K293" s="10">
        <f>IF($C293="PG",('Proj 2018'!K293-AgeAdj!G$19)/AgeAdj!G$20,IF($C293="SG",('Proj 2018'!K293-AgeAdj!G$23)/AgeAdj!G$24,IF($C293="SF",('Proj 2018'!K293-AgeAdj!G$27)/AgeAdj!G$28,IF($C293="PF",('Proj 2018'!K293-AgeAdj!G$31)/AgeAdj!G$32,IF($C293="C",('Proj 2018'!K293-AgeAdj!G$35)/AgeAdj!G$36,"BAD")))))</f>
        <v>1.7645502903735721</v>
      </c>
      <c r="L293" s="17">
        <f>IF($C293="PG",('Proj 2018'!L293-AgeAdj!H$19)/AgeAdj!H$20,IF($C293="SG",('Proj 2018'!L293-AgeAdj!H$23)/AgeAdj!H$24,IF($C293="SF",('Proj 2018'!L293-AgeAdj!H$27)/AgeAdj!H$28,IF($C293="PF",('Proj 2018'!L293-AgeAdj!H$31)/AgeAdj!H$32,IF($C293="C",('Proj 2018'!L293-AgeAdj!H$35)/AgeAdj!H$36,"BAD")))))</f>
        <v>-6.2621195201894631E-2</v>
      </c>
      <c r="M293" s="10">
        <f>IF($C293="PG",('Proj 2018'!M293-AgeAdj!I$19)/AgeAdj!I$20,IF($C293="SG",('Proj 2018'!M293-AgeAdj!I$23)/AgeAdj!I$24,IF($C293="SF",('Proj 2018'!M293-AgeAdj!I$27)/AgeAdj!I$28,IF($C293="PF",('Proj 2018'!M293-AgeAdj!I$31)/AgeAdj!I$32,IF($C293="C",('Proj 2018'!M293-AgeAdj!I$35)/AgeAdj!I$36,"BAD")))))</f>
        <v>0.74833386615679642</v>
      </c>
      <c r="N293" s="10">
        <f>IF($C293="PG",('Proj 2018'!N293-AgeAdj!J$19)/AgeAdj!J$20,IF($C293="SG",('Proj 2018'!N293-AgeAdj!J$23)/AgeAdj!J$24,IF($C293="SF",('Proj 2018'!N293-AgeAdj!J$27)/AgeAdj!J$28,IF($C293="PF",('Proj 2018'!N293-AgeAdj!J$31)/AgeAdj!J$32,IF($C293="C",('Proj 2018'!N293-AgeAdj!J$35)/AgeAdj!J$36,"BAD")))))</f>
        <v>2.520888889498663</v>
      </c>
      <c r="O293" s="10">
        <f>IF($C293="PG",('Proj 2018'!O293-AgeAdj!K$19)/AgeAdj!K$20,IF($C293="SG",('Proj 2018'!O293-AgeAdj!K$23)/AgeAdj!K$24,IF($C293="SF",('Proj 2018'!O293-AgeAdj!K$27)/AgeAdj!K$28,IF($C293="PF",('Proj 2018'!O293-AgeAdj!K$31)/AgeAdj!K$32,IF($C293="C",('Proj 2018'!O293-AgeAdj!K$35)/AgeAdj!K$36,"BAD")))))</f>
        <v>2.4758655409439698</v>
      </c>
      <c r="P293" s="10">
        <f>IF($C293="PG",('Proj 2018'!P293-AgeAdj!L$19)/AgeAdj!L$20,IF($C293="SG",('Proj 2018'!P293-AgeAdj!L$23)/AgeAdj!L$24,IF($C293="SF",('Proj 2018'!P293-AgeAdj!L$27)/AgeAdj!L$28,IF($C293="PF",('Proj 2018'!P293-AgeAdj!L$31)/AgeAdj!L$32,IF($C293="C",('Proj 2018'!P293-AgeAdj!L$35)/AgeAdj!L$36,"BAD")))))</f>
        <v>2.3825202874928846</v>
      </c>
      <c r="Q293" s="10">
        <f>-IF($C293="PG",('Proj 2018'!Q293-AgeAdj!M$19)/AgeAdj!M$20,IF($C293="SG",('Proj 2018'!Q293-AgeAdj!M$23)/AgeAdj!M$24,IF($C293="SF",('Proj 2018'!Q293-AgeAdj!M$27)/AgeAdj!M$28,IF($C293="PF",('Proj 2018'!Q293-AgeAdj!M$31)/AgeAdj!M$32,IF($C293="C",('Proj 2018'!Q293-AgeAdj!M$35)/AgeAdj!M$36,"BAD")))))</f>
        <v>-2.1434494104288877</v>
      </c>
      <c r="R293" s="10">
        <f>IF($C293="PG",('Proj 2018'!R293-AgeAdj!N$19)/AgeAdj!N$20,IF($C293="SG",('Proj 2018'!R293-AgeAdj!N$23)/AgeAdj!N$24,IF($C293="SF",('Proj 2018'!R293-AgeAdj!N$27)/AgeAdj!N$28,IF($C293="PF",('Proj 2018'!R293-AgeAdj!N$31)/AgeAdj!N$32,IF($C293="C",('Proj 2018'!R293-AgeAdj!N$35)/AgeAdj!N$36,"BAD")))))</f>
        <v>1.5830593864186762</v>
      </c>
      <c r="S293" s="10">
        <f t="shared" si="12"/>
        <v>9.52693270935778</v>
      </c>
      <c r="U293" s="10">
        <f>3*'Proj 2018'!$K293/(819)</f>
        <v>1.9142857142857146</v>
      </c>
      <c r="V293" s="10">
        <f t="shared" si="13"/>
        <v>-0.11987485938648403</v>
      </c>
      <c r="W293" s="10">
        <f>(2*'Proj 36 2018'!G293)/24.9</f>
        <v>1.4618473895582329</v>
      </c>
      <c r="X293" s="10">
        <f t="shared" si="14"/>
        <v>0.7799632501837771</v>
      </c>
    </row>
    <row r="294" spans="1:24" x14ac:dyDescent="0.25">
      <c r="A294" s="13" t="s">
        <v>592</v>
      </c>
      <c r="B294" s="13" t="s">
        <v>466</v>
      </c>
      <c r="C294" s="13" t="s">
        <v>52</v>
      </c>
      <c r="D294" s="3">
        <f>VLOOKUP(B294, Table1[[Player]:['#NAME?]], 3, FALSE)+1</f>
        <v>23</v>
      </c>
      <c r="F294" s="10">
        <f>IF($C294="PG",('Proj 2018'!F294-AgeAdj!B$19)/AgeAdj!B$20,IF($C294="SG",('Proj 2018'!F294-AgeAdj!B$23)/AgeAdj!B$24,IF($C294="SF",('Proj 2018'!F294-AgeAdj!B$27)/AgeAdj!B$28,IF($C294="PF",('Proj 2018'!F294-AgeAdj!B$31)/AgeAdj!B$32,IF($C294="C",('Proj 2018'!F294-AgeAdj!B$35)/AgeAdj!B$36,"BAD")))))</f>
        <v>-9.1092571401131753E-3</v>
      </c>
      <c r="G294" s="10">
        <f>IF($C294="PG",('Proj 2018'!G294-AgeAdj!C$19)/AgeAdj!C$20,IF($C294="SG",('Proj 2018'!G294-AgeAdj!C$23)/AgeAdj!C$24,IF($C294="SF",('Proj 2018'!G294-AgeAdj!C$27)/AgeAdj!C$28,IF($C294="PF",('Proj 2018'!G294-AgeAdj!C$31)/AgeAdj!C$32,IF($C294="C",('Proj 2018'!G294-AgeAdj!C$35)/AgeAdj!C$36,"BAD")))))</f>
        <v>0.20556576015455702</v>
      </c>
      <c r="H294" s="10">
        <f>IF($C294="PG",('Proj 2018'!H294-AgeAdj!D$19)/AgeAdj!D$20,IF($C294="SG",('Proj 2018'!H294-AgeAdj!D$23)/AgeAdj!D$24,IF($C294="SF",('Proj 2018'!H294-AgeAdj!D$27)/AgeAdj!D$28,IF($C294="PF",('Proj 2018'!H294-AgeAdj!D$31)/AgeAdj!D$32,IF($C294="C",('Proj 2018'!H294-AgeAdj!D$35)/AgeAdj!D$36,"BAD")))))</f>
        <v>-0.83814563005395759</v>
      </c>
      <c r="I294" s="10">
        <f>IF($C294="PG",('Proj 2018'!I294-AgeAdj!E$19)/AgeAdj!E$20,IF($C294="SG",('Proj 2018'!I294-AgeAdj!E$23)/AgeAdj!E$24,IF($C294="SF",('Proj 2018'!I294-AgeAdj!E$27)/AgeAdj!E$28,IF($C294="PF",('Proj 2018'!I294-AgeAdj!E$31)/AgeAdj!E$32,IF($C294="C",('Proj 2018'!I294-AgeAdj!E$35)/AgeAdj!E$36,"BAD")))))</f>
        <v>4.9969827610349106E-2</v>
      </c>
      <c r="J294" s="10">
        <f>IF($C294="PG",('Proj 2018'!J294-AgeAdj!F$19)/AgeAdj!F$20,IF($C294="SG",('Proj 2018'!J294-AgeAdj!F$23)/AgeAdj!F$24,IF($C294="SF",('Proj 2018'!J294-AgeAdj!F$27)/AgeAdj!F$28,IF($C294="PF",('Proj 2018'!J294-AgeAdj!F$31)/AgeAdj!F$32,IF($C294="C",('Proj 2018'!J294-AgeAdj!F$35)/AgeAdj!F$36,"BAD")))))</f>
        <v>0.33279714463966836</v>
      </c>
      <c r="K294" s="10">
        <f>IF($C294="PG",('Proj 2018'!K294-AgeAdj!G$19)/AgeAdj!G$20,IF($C294="SG",('Proj 2018'!K294-AgeAdj!G$23)/AgeAdj!G$24,IF($C294="SF",('Proj 2018'!K294-AgeAdj!G$27)/AgeAdj!G$28,IF($C294="PF",('Proj 2018'!K294-AgeAdj!G$31)/AgeAdj!G$32,IF($C294="C",('Proj 2018'!K294-AgeAdj!G$35)/AgeAdj!G$36,"BAD")))))</f>
        <v>0.3393250924798904</v>
      </c>
      <c r="L294" s="17">
        <f>IF($C294="PG",('Proj 2018'!L294-AgeAdj!H$19)/AgeAdj!H$20,IF($C294="SG",('Proj 2018'!L294-AgeAdj!H$23)/AgeAdj!H$24,IF($C294="SF",('Proj 2018'!L294-AgeAdj!H$27)/AgeAdj!H$28,IF($C294="PF",('Proj 2018'!L294-AgeAdj!H$31)/AgeAdj!H$32,IF($C294="C",('Proj 2018'!L294-AgeAdj!H$35)/AgeAdj!H$36,"BAD")))))</f>
        <v>0.31427972510096025</v>
      </c>
      <c r="M294" s="10">
        <f>IF($C294="PG",('Proj 2018'!M294-AgeAdj!I$19)/AgeAdj!I$20,IF($C294="SG",('Proj 2018'!M294-AgeAdj!I$23)/AgeAdj!I$24,IF($C294="SF",('Proj 2018'!M294-AgeAdj!I$27)/AgeAdj!I$28,IF($C294="PF",('Proj 2018'!M294-AgeAdj!I$31)/AgeAdj!I$32,IF($C294="C",('Proj 2018'!M294-AgeAdj!I$35)/AgeAdj!I$36,"BAD")))))</f>
        <v>0.56176398001476502</v>
      </c>
      <c r="N294" s="10">
        <f>IF($C294="PG",('Proj 2018'!N294-AgeAdj!J$19)/AgeAdj!J$20,IF($C294="SG",('Proj 2018'!N294-AgeAdj!J$23)/AgeAdj!J$24,IF($C294="SF",('Proj 2018'!N294-AgeAdj!J$27)/AgeAdj!J$28,IF($C294="PF",('Proj 2018'!N294-AgeAdj!J$31)/AgeAdj!J$32,IF($C294="C",('Proj 2018'!N294-AgeAdj!J$35)/AgeAdj!J$36,"BAD")))))</f>
        <v>-3.3305173966169034E-2</v>
      </c>
      <c r="O294" s="10">
        <f>IF($C294="PG",('Proj 2018'!O294-AgeAdj!K$19)/AgeAdj!K$20,IF($C294="SG",('Proj 2018'!O294-AgeAdj!K$23)/AgeAdj!K$24,IF($C294="SF",('Proj 2018'!O294-AgeAdj!K$27)/AgeAdj!K$28,IF($C294="PF",('Proj 2018'!O294-AgeAdj!K$31)/AgeAdj!K$32,IF($C294="C",('Proj 2018'!O294-AgeAdj!K$35)/AgeAdj!K$36,"BAD")))))</f>
        <v>1.1449262321907323</v>
      </c>
      <c r="P294" s="10">
        <f>IF($C294="PG",('Proj 2018'!P294-AgeAdj!L$19)/AgeAdj!L$20,IF($C294="SG",('Proj 2018'!P294-AgeAdj!L$23)/AgeAdj!L$24,IF($C294="SF",('Proj 2018'!P294-AgeAdj!L$27)/AgeAdj!L$28,IF($C294="PF",('Proj 2018'!P294-AgeAdj!L$31)/AgeAdj!L$32,IF($C294="C",('Proj 2018'!P294-AgeAdj!L$35)/AgeAdj!L$36,"BAD")))))</f>
        <v>1.3083269388392649</v>
      </c>
      <c r="Q294" s="10">
        <f>-IF($C294="PG",('Proj 2018'!Q294-AgeAdj!M$19)/AgeAdj!M$20,IF($C294="SG",('Proj 2018'!Q294-AgeAdj!M$23)/AgeAdj!M$24,IF($C294="SF",('Proj 2018'!Q294-AgeAdj!M$27)/AgeAdj!M$28,IF($C294="PF",('Proj 2018'!Q294-AgeAdj!M$31)/AgeAdj!M$32,IF($C294="C",('Proj 2018'!Q294-AgeAdj!M$35)/AgeAdj!M$36,"BAD")))))</f>
        <v>-1.0131526617116347</v>
      </c>
      <c r="R294" s="10">
        <f>IF($C294="PG",('Proj 2018'!R294-AgeAdj!N$19)/AgeAdj!N$20,IF($C294="SG",('Proj 2018'!R294-AgeAdj!N$23)/AgeAdj!N$24,IF($C294="SF",('Proj 2018'!R294-AgeAdj!N$27)/AgeAdj!N$28,IF($C294="PF",('Proj 2018'!R294-AgeAdj!N$31)/AgeAdj!N$32,IF($C294="C",('Proj 2018'!R294-AgeAdj!N$35)/AgeAdj!N$36,"BAD")))))</f>
        <v>8.5031218722961294E-2</v>
      </c>
      <c r="S294" s="10">
        <f t="shared" si="12"/>
        <v>2.1140728355409939</v>
      </c>
      <c r="U294" s="10">
        <f>3*'Proj 2018'!$K294/(819)</f>
        <v>0.80952380952380953</v>
      </c>
      <c r="V294" s="10">
        <f t="shared" si="13"/>
        <v>0.25441692031982499</v>
      </c>
      <c r="W294" s="10">
        <f>(2*'Proj 36 2018'!G294)/24.9</f>
        <v>0.84337349397590367</v>
      </c>
      <c r="X294" s="10">
        <f t="shared" si="14"/>
        <v>-0.70686980847924141</v>
      </c>
    </row>
    <row r="295" spans="1:24" x14ac:dyDescent="0.25">
      <c r="A295" s="14" t="s">
        <v>923</v>
      </c>
      <c r="B295" s="14" t="s">
        <v>467</v>
      </c>
      <c r="C295" s="14" t="s">
        <v>52</v>
      </c>
      <c r="D295" s="3">
        <f>VLOOKUP(B295, Table1[[Player]:['#NAME?]], 3, FALSE)+1</f>
        <v>24</v>
      </c>
      <c r="F295" s="10">
        <f>IF($C295="PG",('Proj 2018'!F295-AgeAdj!B$19)/AgeAdj!B$20,IF($C295="SG",('Proj 2018'!F295-AgeAdj!B$23)/AgeAdj!B$24,IF($C295="SF",('Proj 2018'!F295-AgeAdj!B$27)/AgeAdj!B$28,IF($C295="PF",('Proj 2018'!F295-AgeAdj!B$31)/AgeAdj!B$32,IF($C295="C",('Proj 2018'!F295-AgeAdj!B$35)/AgeAdj!B$36,"BAD")))))</f>
        <v>0.75150097418894257</v>
      </c>
      <c r="G295" s="10">
        <f>IF($C295="PG",('Proj 2018'!G295-AgeAdj!C$19)/AgeAdj!C$20,IF($C295="SG",('Proj 2018'!G295-AgeAdj!C$23)/AgeAdj!C$24,IF($C295="SF",('Proj 2018'!G295-AgeAdj!C$27)/AgeAdj!C$28,IF($C295="PF",('Proj 2018'!G295-AgeAdj!C$31)/AgeAdj!C$32,IF($C295="C",('Proj 2018'!G295-AgeAdj!C$35)/AgeAdj!C$36,"BAD")))))</f>
        <v>0.577413851680037</v>
      </c>
      <c r="H295" s="10">
        <f>IF($C295="PG",('Proj 2018'!H295-AgeAdj!D$19)/AgeAdj!D$20,IF($C295="SG",('Proj 2018'!H295-AgeAdj!D$23)/AgeAdj!D$24,IF($C295="SF",('Proj 2018'!H295-AgeAdj!D$27)/AgeAdj!D$28,IF($C295="PF",('Proj 2018'!H295-AgeAdj!D$31)/AgeAdj!D$32,IF($C295="C",('Proj 2018'!H295-AgeAdj!D$35)/AgeAdj!D$36,"BAD")))))</f>
        <v>1.1509201906928461</v>
      </c>
      <c r="I295" s="10">
        <f>IF($C295="PG",('Proj 2018'!I295-AgeAdj!E$19)/AgeAdj!E$20,IF($C295="SG",('Proj 2018'!I295-AgeAdj!E$23)/AgeAdj!E$24,IF($C295="SF",('Proj 2018'!I295-AgeAdj!E$27)/AgeAdj!E$28,IF($C295="PF",('Proj 2018'!I295-AgeAdj!E$31)/AgeAdj!E$32,IF($C295="C",('Proj 2018'!I295-AgeAdj!E$35)/AgeAdj!E$36,"BAD")))))</f>
        <v>-0.96433239775079005</v>
      </c>
      <c r="J295" s="10">
        <f>IF($C295="PG",('Proj 2018'!J295-AgeAdj!F$19)/AgeAdj!F$20,IF($C295="SG",('Proj 2018'!J295-AgeAdj!F$23)/AgeAdj!F$24,IF($C295="SF",('Proj 2018'!J295-AgeAdj!F$27)/AgeAdj!F$28,IF($C295="PF",('Proj 2018'!J295-AgeAdj!F$31)/AgeAdj!F$32,IF($C295="C",('Proj 2018'!J295-AgeAdj!F$35)/AgeAdj!F$36,"BAD")))))</f>
        <v>-0.11011202986331636</v>
      </c>
      <c r="K295" s="10">
        <f>IF($C295="PG",('Proj 2018'!K295-AgeAdj!G$19)/AgeAdj!G$20,IF($C295="SG",('Proj 2018'!K295-AgeAdj!G$23)/AgeAdj!G$24,IF($C295="SF",('Proj 2018'!K295-AgeAdj!G$27)/AgeAdj!G$28,IF($C295="PF",('Proj 2018'!K295-AgeAdj!G$31)/AgeAdj!G$32,IF($C295="C",('Proj 2018'!K295-AgeAdj!G$35)/AgeAdj!G$36,"BAD")))))</f>
        <v>-0.10790147678384428</v>
      </c>
      <c r="L295" s="17">
        <f>IF($C295="PG",('Proj 2018'!L295-AgeAdj!H$19)/AgeAdj!H$20,IF($C295="SG",('Proj 2018'!L295-AgeAdj!H$23)/AgeAdj!H$24,IF($C295="SF",('Proj 2018'!L295-AgeAdj!H$27)/AgeAdj!H$28,IF($C295="PF",('Proj 2018'!L295-AgeAdj!H$31)/AgeAdj!H$32,IF($C295="C",('Proj 2018'!L295-AgeAdj!H$35)/AgeAdj!H$36,"BAD")))))</f>
        <v>0.16470098564391314</v>
      </c>
      <c r="M295" s="10">
        <f>IF($C295="PG",('Proj 2018'!M295-AgeAdj!I$19)/AgeAdj!I$20,IF($C295="SG",('Proj 2018'!M295-AgeAdj!I$23)/AgeAdj!I$24,IF($C295="SF",('Proj 2018'!M295-AgeAdj!I$27)/AgeAdj!I$28,IF($C295="PF",('Proj 2018'!M295-AgeAdj!I$31)/AgeAdj!I$32,IF($C295="C",('Proj 2018'!M295-AgeAdj!I$35)/AgeAdj!I$36,"BAD")))))</f>
        <v>0.31087715901908325</v>
      </c>
      <c r="N295" s="10">
        <f>IF($C295="PG",('Proj 2018'!N295-AgeAdj!J$19)/AgeAdj!J$20,IF($C295="SG",('Proj 2018'!N295-AgeAdj!J$23)/AgeAdj!J$24,IF($C295="SF",('Proj 2018'!N295-AgeAdj!J$27)/AgeAdj!J$28,IF($C295="PF",('Proj 2018'!N295-AgeAdj!J$31)/AgeAdj!J$32,IF($C295="C",('Proj 2018'!N295-AgeAdj!J$35)/AgeAdj!J$36,"BAD")))))</f>
        <v>-0.54196840427663817</v>
      </c>
      <c r="O295" s="10">
        <f>IF($C295="PG",('Proj 2018'!O295-AgeAdj!K$19)/AgeAdj!K$20,IF($C295="SG",('Proj 2018'!O295-AgeAdj!K$23)/AgeAdj!K$24,IF($C295="SF",('Proj 2018'!O295-AgeAdj!K$27)/AgeAdj!K$28,IF($C295="PF",('Proj 2018'!O295-AgeAdj!K$31)/AgeAdj!K$32,IF($C295="C",('Proj 2018'!O295-AgeAdj!K$35)/AgeAdj!K$36,"BAD")))))</f>
        <v>0.29810606453916777</v>
      </c>
      <c r="P295" s="10">
        <f>IF($C295="PG",('Proj 2018'!P295-AgeAdj!L$19)/AgeAdj!L$20,IF($C295="SG",('Proj 2018'!P295-AgeAdj!L$23)/AgeAdj!L$24,IF($C295="SF",('Proj 2018'!P295-AgeAdj!L$27)/AgeAdj!L$28,IF($C295="PF",('Proj 2018'!P295-AgeAdj!L$31)/AgeAdj!L$32,IF($C295="C",('Proj 2018'!P295-AgeAdj!L$35)/AgeAdj!L$36,"BAD")))))</f>
        <v>0.33199782554013163</v>
      </c>
      <c r="Q295" s="10">
        <f>-IF($C295="PG",('Proj 2018'!Q295-AgeAdj!M$19)/AgeAdj!M$20,IF($C295="SG",('Proj 2018'!Q295-AgeAdj!M$23)/AgeAdj!M$24,IF($C295="SF",('Proj 2018'!Q295-AgeAdj!M$27)/AgeAdj!M$28,IF($C295="PF",('Proj 2018'!Q295-AgeAdj!M$31)/AgeAdj!M$32,IF($C295="C",('Proj 2018'!Q295-AgeAdj!M$35)/AgeAdj!M$36,"BAD")))))</f>
        <v>0.47926114895971988</v>
      </c>
      <c r="R295" s="10">
        <f>IF($C295="PG",('Proj 2018'!R295-AgeAdj!N$19)/AgeAdj!N$20,IF($C295="SG",('Proj 2018'!R295-AgeAdj!N$23)/AgeAdj!N$24,IF($C295="SF",('Proj 2018'!R295-AgeAdj!N$27)/AgeAdj!N$28,IF($C295="PF",('Proj 2018'!R295-AgeAdj!N$31)/AgeAdj!N$32,IF($C295="C",('Proj 2018'!R295-AgeAdj!N$35)/AgeAdj!N$36,"BAD")))))</f>
        <v>0.38880693965788565</v>
      </c>
      <c r="S295" s="10">
        <f t="shared" si="12"/>
        <v>1.195315111305036</v>
      </c>
      <c r="U295" s="10">
        <f>3*'Proj 2018'!$K295/(819)</f>
        <v>0.56153846153846154</v>
      </c>
      <c r="V295" s="10">
        <f t="shared" si="13"/>
        <v>9.2485938092351228E-2</v>
      </c>
      <c r="W295" s="10">
        <f>(2*'Proj 36 2018'!G295)/24.9</f>
        <v>1.1485943775100402</v>
      </c>
      <c r="X295" s="10">
        <f t="shared" si="14"/>
        <v>1.3219404599925864</v>
      </c>
    </row>
    <row r="296" spans="1:24" x14ac:dyDescent="0.25">
      <c r="A296" s="14" t="s">
        <v>728</v>
      </c>
      <c r="B296" s="14" t="s">
        <v>470</v>
      </c>
      <c r="C296" s="14" t="s">
        <v>38</v>
      </c>
      <c r="D296" s="3">
        <f>VLOOKUP(B296, Table1[[Player]:['#NAME?]], 3, FALSE)+1</f>
        <v>37</v>
      </c>
      <c r="F296" s="10">
        <f>IF($C296="PG",('Proj 2018'!F296-AgeAdj!B$19)/AgeAdj!B$20,IF($C296="SG",('Proj 2018'!F296-AgeAdj!B$23)/AgeAdj!B$24,IF($C296="SF",('Proj 2018'!F296-AgeAdj!B$27)/AgeAdj!B$28,IF($C296="PF",('Proj 2018'!F296-AgeAdj!B$31)/AgeAdj!B$32,IF($C296="C",('Proj 2018'!F296-AgeAdj!B$35)/AgeAdj!B$36,"BAD")))))</f>
        <v>-0.78387942730917737</v>
      </c>
      <c r="G296" s="10">
        <f>IF($C296="PG",('Proj 2018'!G296-AgeAdj!C$19)/AgeAdj!C$20,IF($C296="SG",('Proj 2018'!G296-AgeAdj!C$23)/AgeAdj!C$24,IF($C296="SF",('Proj 2018'!G296-AgeAdj!C$27)/AgeAdj!C$28,IF($C296="PF",('Proj 2018'!G296-AgeAdj!C$31)/AgeAdj!C$32,IF($C296="C",('Proj 2018'!G296-AgeAdj!C$35)/AgeAdj!C$36,"BAD")))))</f>
        <v>-0.75262321509730867</v>
      </c>
      <c r="H296" s="10">
        <f>IF($C296="PG",('Proj 2018'!H296-AgeAdj!D$19)/AgeAdj!D$20,IF($C296="SG",('Proj 2018'!H296-AgeAdj!D$23)/AgeAdj!D$24,IF($C296="SF",('Proj 2018'!H296-AgeAdj!D$27)/AgeAdj!D$28,IF($C296="PF",('Proj 2018'!H296-AgeAdj!D$31)/AgeAdj!D$32,IF($C296="C",('Proj 2018'!H296-AgeAdj!D$35)/AgeAdj!D$36,"BAD")))))</f>
        <v>-7.7623146492186795E-2</v>
      </c>
      <c r="I296" s="10">
        <f>IF($C296="PG",('Proj 2018'!I296-AgeAdj!E$19)/AgeAdj!E$20,IF($C296="SG",('Proj 2018'!I296-AgeAdj!E$23)/AgeAdj!E$24,IF($C296="SF",('Proj 2018'!I296-AgeAdj!E$27)/AgeAdj!E$28,IF($C296="PF",('Proj 2018'!I296-AgeAdj!E$31)/AgeAdj!E$32,IF($C296="C",('Proj 2018'!I296-AgeAdj!E$35)/AgeAdj!E$36,"BAD")))))</f>
        <v>-0.49904648437533405</v>
      </c>
      <c r="J296" s="10">
        <f>IF($C296="PG",('Proj 2018'!J296-AgeAdj!F$19)/AgeAdj!F$20,IF($C296="SG",('Proj 2018'!J296-AgeAdj!F$23)/AgeAdj!F$24,IF($C296="SF",('Proj 2018'!J296-AgeAdj!F$27)/AgeAdj!F$28,IF($C296="PF",('Proj 2018'!J296-AgeAdj!F$31)/AgeAdj!F$32,IF($C296="C",('Proj 2018'!J296-AgeAdj!F$35)/AgeAdj!F$36,"BAD")))))</f>
        <v>-0.75633454721152871</v>
      </c>
      <c r="K296" s="10">
        <f>IF($C296="PG",('Proj 2018'!K296-AgeAdj!G$19)/AgeAdj!G$20,IF($C296="SG",('Proj 2018'!K296-AgeAdj!G$23)/AgeAdj!G$24,IF($C296="SF",('Proj 2018'!K296-AgeAdj!G$27)/AgeAdj!G$28,IF($C296="PF",('Proj 2018'!K296-AgeAdj!G$31)/AgeAdj!G$32,IF($C296="C",('Proj 2018'!K296-AgeAdj!G$35)/AgeAdj!G$36,"BAD")))))</f>
        <v>-0.85665968939266612</v>
      </c>
      <c r="L296" s="17">
        <f>IF($C296="PG",('Proj 2018'!L296-AgeAdj!H$19)/AgeAdj!H$20,IF($C296="SG",('Proj 2018'!L296-AgeAdj!H$23)/AgeAdj!H$24,IF($C296="SF",('Proj 2018'!L296-AgeAdj!H$27)/AgeAdj!H$28,IF($C296="PF",('Proj 2018'!L296-AgeAdj!H$31)/AgeAdj!H$32,IF($C296="C",('Proj 2018'!L296-AgeAdj!H$35)/AgeAdj!H$36,"BAD")))))</f>
        <v>0.7658817293316682</v>
      </c>
      <c r="M296" s="10">
        <f>IF($C296="PG",('Proj 2018'!M296-AgeAdj!I$19)/AgeAdj!I$20,IF($C296="SG",('Proj 2018'!M296-AgeAdj!I$23)/AgeAdj!I$24,IF($C296="SF",('Proj 2018'!M296-AgeAdj!I$27)/AgeAdj!I$28,IF($C296="PF",('Proj 2018'!M296-AgeAdj!I$31)/AgeAdj!I$32,IF($C296="C",('Proj 2018'!M296-AgeAdj!I$35)/AgeAdj!I$36,"BAD")))))</f>
        <v>-0.91233500557607661</v>
      </c>
      <c r="N296" s="10">
        <f>IF($C296="PG",('Proj 2018'!N296-AgeAdj!J$19)/AgeAdj!J$20,IF($C296="SG",('Proj 2018'!N296-AgeAdj!J$23)/AgeAdj!J$24,IF($C296="SF",('Proj 2018'!N296-AgeAdj!J$27)/AgeAdj!J$28,IF($C296="PF",('Proj 2018'!N296-AgeAdj!J$31)/AgeAdj!J$32,IF($C296="C",('Proj 2018'!N296-AgeAdj!J$35)/AgeAdj!J$36,"BAD")))))</f>
        <v>0.75334284863534651</v>
      </c>
      <c r="O296" s="10">
        <f>IF($C296="PG",('Proj 2018'!O296-AgeAdj!K$19)/AgeAdj!K$20,IF($C296="SG",('Proj 2018'!O296-AgeAdj!K$23)/AgeAdj!K$24,IF($C296="SF",('Proj 2018'!O296-AgeAdj!K$27)/AgeAdj!K$28,IF($C296="PF",('Proj 2018'!O296-AgeAdj!K$31)/AgeAdj!K$32,IF($C296="C",('Proj 2018'!O296-AgeAdj!K$35)/AgeAdj!K$36,"BAD")))))</f>
        <v>0.11451273848323541</v>
      </c>
      <c r="P296" s="10">
        <f>IF($C296="PG",('Proj 2018'!P296-AgeAdj!L$19)/AgeAdj!L$20,IF($C296="SG",('Proj 2018'!P296-AgeAdj!L$23)/AgeAdj!L$24,IF($C296="SF",('Proj 2018'!P296-AgeAdj!L$27)/AgeAdj!L$28,IF($C296="PF",('Proj 2018'!P296-AgeAdj!L$31)/AgeAdj!L$32,IF($C296="C",('Proj 2018'!P296-AgeAdj!L$35)/AgeAdj!L$36,"BAD")))))</f>
        <v>-0.35264910735461458</v>
      </c>
      <c r="Q296" s="10">
        <f>-IF($C296="PG",('Proj 2018'!Q296-AgeAdj!M$19)/AgeAdj!M$20,IF($C296="SG",('Proj 2018'!Q296-AgeAdj!M$23)/AgeAdj!M$24,IF($C296="SF",('Proj 2018'!Q296-AgeAdj!M$27)/AgeAdj!M$28,IF($C296="PF",('Proj 2018'!Q296-AgeAdj!M$31)/AgeAdj!M$32,IF($C296="C",('Proj 2018'!Q296-AgeAdj!M$35)/AgeAdj!M$36,"BAD")))))</f>
        <v>0.11245431259869643</v>
      </c>
      <c r="R296" s="10">
        <f>IF($C296="PG",('Proj 2018'!R296-AgeAdj!N$19)/AgeAdj!N$20,IF($C296="SG",('Proj 2018'!R296-AgeAdj!N$23)/AgeAdj!N$24,IF($C296="SF",('Proj 2018'!R296-AgeAdj!N$27)/AgeAdj!N$28,IF($C296="PF",('Proj 2018'!R296-AgeAdj!N$31)/AgeAdj!N$32,IF($C296="C",('Proj 2018'!R296-AgeAdj!N$35)/AgeAdj!N$36,"BAD")))))</f>
        <v>-0.80510907451233771</v>
      </c>
      <c r="S296" s="10">
        <f t="shared" si="12"/>
        <v>-2.0493419329263318</v>
      </c>
      <c r="U296" s="10">
        <f>3*'Proj 2018'!$K296/(819)</f>
        <v>0.2227106227106227</v>
      </c>
      <c r="V296" s="10">
        <f t="shared" si="13"/>
        <v>0.17056999686214441</v>
      </c>
      <c r="W296" s="10">
        <f>(2*'Proj 36 2018'!G296)/24.9</f>
        <v>0.85140562248995988</v>
      </c>
      <c r="X296" s="10">
        <f t="shared" si="14"/>
        <v>-6.6088783358809647E-2</v>
      </c>
    </row>
    <row r="297" spans="1:24" x14ac:dyDescent="0.25">
      <c r="A297" s="13" t="s">
        <v>878</v>
      </c>
      <c r="B297" s="13" t="s">
        <v>471</v>
      </c>
      <c r="C297" s="13" t="s">
        <v>73</v>
      </c>
      <c r="D297" s="3">
        <f>VLOOKUP(B297, Table1[[Player]:['#NAME?]], 3, FALSE)+1</f>
        <v>29</v>
      </c>
      <c r="F297" s="10">
        <f>IF($C297="PG",('Proj 2018'!F297-AgeAdj!B$19)/AgeAdj!B$20,IF($C297="SG",('Proj 2018'!F297-AgeAdj!B$23)/AgeAdj!B$24,IF($C297="SF",('Proj 2018'!F297-AgeAdj!B$27)/AgeAdj!B$28,IF($C297="PF",('Proj 2018'!F297-AgeAdj!B$31)/AgeAdj!B$32,IF($C297="C",('Proj 2018'!F297-AgeAdj!B$35)/AgeAdj!B$36,"BAD")))))</f>
        <v>2.4494845430660148</v>
      </c>
      <c r="G297" s="10">
        <f>IF($C297="PG",('Proj 2018'!G297-AgeAdj!C$19)/AgeAdj!C$20,IF($C297="SG",('Proj 2018'!G297-AgeAdj!C$23)/AgeAdj!C$24,IF($C297="SF",('Proj 2018'!G297-AgeAdj!C$27)/AgeAdj!C$28,IF($C297="PF",('Proj 2018'!G297-AgeAdj!C$31)/AgeAdj!C$32,IF($C297="C",('Proj 2018'!G297-AgeAdj!C$35)/AgeAdj!C$36,"BAD")))))</f>
        <v>2.7117379375939881</v>
      </c>
      <c r="H297" s="10">
        <f>IF($C297="PG",('Proj 2018'!H297-AgeAdj!D$19)/AgeAdj!D$20,IF($C297="SG",('Proj 2018'!H297-AgeAdj!D$23)/AgeAdj!D$24,IF($C297="SF",('Proj 2018'!H297-AgeAdj!D$27)/AgeAdj!D$28,IF($C297="PF",('Proj 2018'!H297-AgeAdj!D$31)/AgeAdj!D$32,IF($C297="C",('Proj 2018'!H297-AgeAdj!D$35)/AgeAdj!D$36,"BAD")))))</f>
        <v>-0.13655167742438493</v>
      </c>
      <c r="I297" s="10">
        <f>IF($C297="PG",('Proj 2018'!I297-AgeAdj!E$19)/AgeAdj!E$20,IF($C297="SG",('Proj 2018'!I297-AgeAdj!E$23)/AgeAdj!E$24,IF($C297="SF",('Proj 2018'!I297-AgeAdj!E$27)/AgeAdj!E$28,IF($C297="PF",('Proj 2018'!I297-AgeAdj!E$31)/AgeAdj!E$32,IF($C297="C",('Proj 2018'!I297-AgeAdj!E$35)/AgeAdj!E$36,"BAD")))))</f>
        <v>1.4392622348857131</v>
      </c>
      <c r="J297" s="10">
        <f>IF($C297="PG",('Proj 2018'!J297-AgeAdj!F$19)/AgeAdj!F$20,IF($C297="SG",('Proj 2018'!J297-AgeAdj!F$23)/AgeAdj!F$24,IF($C297="SF",('Proj 2018'!J297-AgeAdj!F$27)/AgeAdj!F$28,IF($C297="PF",('Proj 2018'!J297-AgeAdj!F$31)/AgeAdj!F$32,IF($C297="C",('Proj 2018'!J297-AgeAdj!F$35)/AgeAdj!F$36,"BAD")))))</f>
        <v>3.1862876641809024</v>
      </c>
      <c r="K297" s="10">
        <f>IF($C297="PG",('Proj 2018'!K297-AgeAdj!G$19)/AgeAdj!G$20,IF($C297="SG",('Proj 2018'!K297-AgeAdj!G$23)/AgeAdj!G$24,IF($C297="SF",('Proj 2018'!K297-AgeAdj!G$27)/AgeAdj!G$28,IF($C297="PF",('Proj 2018'!K297-AgeAdj!G$31)/AgeAdj!G$32,IF($C297="C",('Proj 2018'!K297-AgeAdj!G$35)/AgeAdj!G$36,"BAD")))))</f>
        <v>3.2317612334565129</v>
      </c>
      <c r="L297" s="17">
        <f>IF($C297="PG",('Proj 2018'!L297-AgeAdj!H$19)/AgeAdj!H$20,IF($C297="SG",('Proj 2018'!L297-AgeAdj!H$23)/AgeAdj!H$24,IF($C297="SF",('Proj 2018'!L297-AgeAdj!H$27)/AgeAdj!H$28,IF($C297="PF",('Proj 2018'!L297-AgeAdj!H$31)/AgeAdj!H$32,IF($C297="C",('Proj 2018'!L297-AgeAdj!H$35)/AgeAdj!H$36,"BAD")))))</f>
        <v>0.57580952661256601</v>
      </c>
      <c r="M297" s="10">
        <f>IF($C297="PG",('Proj 2018'!M297-AgeAdj!I$19)/AgeAdj!I$20,IF($C297="SG",('Proj 2018'!M297-AgeAdj!I$23)/AgeAdj!I$24,IF($C297="SF",('Proj 2018'!M297-AgeAdj!I$27)/AgeAdj!I$28,IF($C297="PF",('Proj 2018'!M297-AgeAdj!I$31)/AgeAdj!I$32,IF($C297="C",('Proj 2018'!M297-AgeAdj!I$35)/AgeAdj!I$36,"BAD")))))</f>
        <v>4.3750320572304195</v>
      </c>
      <c r="N297" s="10">
        <f>IF($C297="PG",('Proj 2018'!N297-AgeAdj!J$19)/AgeAdj!J$20,IF($C297="SG",('Proj 2018'!N297-AgeAdj!J$23)/AgeAdj!J$24,IF($C297="SF",('Proj 2018'!N297-AgeAdj!J$27)/AgeAdj!J$28,IF($C297="PF",('Proj 2018'!N297-AgeAdj!J$31)/AgeAdj!J$32,IF($C297="C",('Proj 2018'!N297-AgeAdj!J$35)/AgeAdj!J$36,"BAD")))))</f>
        <v>2.3498788787613156</v>
      </c>
      <c r="O297" s="10">
        <f>IF($C297="PG",('Proj 2018'!O297-AgeAdj!K$19)/AgeAdj!K$20,IF($C297="SG",('Proj 2018'!O297-AgeAdj!K$23)/AgeAdj!K$24,IF($C297="SF",('Proj 2018'!O297-AgeAdj!K$27)/AgeAdj!K$28,IF($C297="PF",('Proj 2018'!O297-AgeAdj!K$31)/AgeAdj!K$32,IF($C297="C",('Proj 2018'!O297-AgeAdj!K$35)/AgeAdj!K$36,"BAD")))))</f>
        <v>1.5537531795234247</v>
      </c>
      <c r="P297" s="10">
        <f>IF($C297="PG",('Proj 2018'!P297-AgeAdj!L$19)/AgeAdj!L$20,IF($C297="SG",('Proj 2018'!P297-AgeAdj!L$23)/AgeAdj!L$24,IF($C297="SF",('Proj 2018'!P297-AgeAdj!L$27)/AgeAdj!L$28,IF($C297="PF",('Proj 2018'!P297-AgeAdj!L$31)/AgeAdj!L$32,IF($C297="C",('Proj 2018'!P297-AgeAdj!L$35)/AgeAdj!L$36,"BAD")))))</f>
        <v>1.0340347909095353</v>
      </c>
      <c r="Q297" s="10">
        <f>-IF($C297="PG",('Proj 2018'!Q297-AgeAdj!M$19)/AgeAdj!M$20,IF($C297="SG",('Proj 2018'!Q297-AgeAdj!M$23)/AgeAdj!M$24,IF($C297="SF",('Proj 2018'!Q297-AgeAdj!M$27)/AgeAdj!M$28,IF($C297="PF",('Proj 2018'!Q297-AgeAdj!M$31)/AgeAdj!M$32,IF($C297="C",('Proj 2018'!Q297-AgeAdj!M$35)/AgeAdj!M$36,"BAD")))))</f>
        <v>-3.1610765884554883</v>
      </c>
      <c r="R297" s="10">
        <f>IF($C297="PG",('Proj 2018'!R297-AgeAdj!N$19)/AgeAdj!N$20,IF($C297="SG",('Proj 2018'!R297-AgeAdj!N$23)/AgeAdj!N$24,IF($C297="SF",('Proj 2018'!R297-AgeAdj!N$27)/AgeAdj!N$28,IF($C297="PF",('Proj 2018'!R297-AgeAdj!N$31)/AgeAdj!N$32,IF($C297="C",('Proj 2018'!R297-AgeAdj!N$35)/AgeAdj!N$36,"BAD")))))</f>
        <v>2.6413660479175087</v>
      </c>
      <c r="S297" s="10">
        <f t="shared" si="12"/>
        <v>13.42362911089177</v>
      </c>
      <c r="U297" s="10">
        <f>3*'Proj 2018'!$K297/(819)</f>
        <v>2.8769230769230774</v>
      </c>
      <c r="V297" s="10">
        <f t="shared" si="13"/>
        <v>1.656559715023844</v>
      </c>
      <c r="W297" s="10">
        <f>(2*'Proj 36 2018'!G297)/24.9</f>
        <v>2</v>
      </c>
      <c r="X297" s="10">
        <f t="shared" si="14"/>
        <v>-0.27310335484876985</v>
      </c>
    </row>
    <row r="298" spans="1:24" x14ac:dyDescent="0.25">
      <c r="A298" s="14" t="s">
        <v>616</v>
      </c>
      <c r="B298" s="14" t="s">
        <v>472</v>
      </c>
      <c r="C298" s="14" t="s">
        <v>73</v>
      </c>
      <c r="D298" s="3">
        <f>VLOOKUP(B298, Table1[[Player]:['#NAME?]], 3, FALSE)+1</f>
        <v>22</v>
      </c>
      <c r="F298" s="10">
        <f>IF($C298="PG",('Proj 2018'!F298-AgeAdj!B$19)/AgeAdj!B$20,IF($C298="SG",('Proj 2018'!F298-AgeAdj!B$23)/AgeAdj!B$24,IF($C298="SF",('Proj 2018'!F298-AgeAdj!B$27)/AgeAdj!B$28,IF($C298="PF",('Proj 2018'!F298-AgeAdj!B$31)/AgeAdj!B$32,IF($C298="C",('Proj 2018'!F298-AgeAdj!B$35)/AgeAdj!B$36,"BAD")))))</f>
        <v>-1.1278851694071739</v>
      </c>
      <c r="G298" s="10">
        <f>IF($C298="PG",('Proj 2018'!G298-AgeAdj!C$19)/AgeAdj!C$20,IF($C298="SG",('Proj 2018'!G298-AgeAdj!C$23)/AgeAdj!C$24,IF($C298="SF",('Proj 2018'!G298-AgeAdj!C$27)/AgeAdj!C$28,IF($C298="PF",('Proj 2018'!G298-AgeAdj!C$31)/AgeAdj!C$32,IF($C298="C",('Proj 2018'!G298-AgeAdj!C$35)/AgeAdj!C$36,"BAD")))))</f>
        <v>-1.1443853702067692</v>
      </c>
      <c r="H298" s="10">
        <f>IF($C298="PG",('Proj 2018'!H298-AgeAdj!D$19)/AgeAdj!D$20,IF($C298="SG",('Proj 2018'!H298-AgeAdj!D$23)/AgeAdj!D$24,IF($C298="SF",('Proj 2018'!H298-AgeAdj!D$27)/AgeAdj!D$28,IF($C298="PF",('Proj 2018'!H298-AgeAdj!D$31)/AgeAdj!D$32,IF($C298="C",('Proj 2018'!H298-AgeAdj!D$35)/AgeAdj!D$36,"BAD")))))</f>
        <v>-0.7293306479653221</v>
      </c>
      <c r="I298" s="10">
        <f>IF($C298="PG",('Proj 2018'!I298-AgeAdj!E$19)/AgeAdj!E$20,IF($C298="SG",('Proj 2018'!I298-AgeAdj!E$23)/AgeAdj!E$24,IF($C298="SF",('Proj 2018'!I298-AgeAdj!E$27)/AgeAdj!E$28,IF($C298="PF",('Proj 2018'!I298-AgeAdj!E$31)/AgeAdj!E$32,IF($C298="C",('Proj 2018'!I298-AgeAdj!E$35)/AgeAdj!E$36,"BAD")))))</f>
        <v>-0.94818531345547719</v>
      </c>
      <c r="J298" s="10">
        <f>IF($C298="PG",('Proj 2018'!J298-AgeAdj!F$19)/AgeAdj!F$20,IF($C298="SG",('Proj 2018'!J298-AgeAdj!F$23)/AgeAdj!F$24,IF($C298="SF",('Proj 2018'!J298-AgeAdj!F$27)/AgeAdj!F$28,IF($C298="PF",('Proj 2018'!J298-AgeAdj!F$31)/AgeAdj!F$32,IF($C298="C",('Proj 2018'!J298-AgeAdj!F$35)/AgeAdj!F$36,"BAD")))))</f>
        <v>-0.8301360171355876</v>
      </c>
      <c r="K298" s="10">
        <f>IF($C298="PG",('Proj 2018'!K298-AgeAdj!G$19)/AgeAdj!G$20,IF($C298="SG",('Proj 2018'!K298-AgeAdj!G$23)/AgeAdj!G$24,IF($C298="SF",('Proj 2018'!K298-AgeAdj!G$27)/AgeAdj!G$28,IF($C298="PF",('Proj 2018'!K298-AgeAdj!G$31)/AgeAdj!G$32,IF($C298="C",('Proj 2018'!K298-AgeAdj!G$35)/AgeAdj!G$36,"BAD")))))</f>
        <v>-0.85071041271427195</v>
      </c>
      <c r="L298" s="17">
        <f>IF($C298="PG",('Proj 2018'!L298-AgeAdj!H$19)/AgeAdj!H$20,IF($C298="SG",('Proj 2018'!L298-AgeAdj!H$23)/AgeAdj!H$24,IF($C298="SF",('Proj 2018'!L298-AgeAdj!H$27)/AgeAdj!H$28,IF($C298="PF",('Proj 2018'!L298-AgeAdj!H$31)/AgeAdj!H$32,IF($C298="C",('Proj 2018'!L298-AgeAdj!H$35)/AgeAdj!H$36,"BAD")))))</f>
        <v>-4.5820386733071636E-3</v>
      </c>
      <c r="M298" s="10">
        <f>IF($C298="PG",('Proj 2018'!M298-AgeAdj!I$19)/AgeAdj!I$20,IF($C298="SG",('Proj 2018'!M298-AgeAdj!I$23)/AgeAdj!I$24,IF($C298="SF",('Proj 2018'!M298-AgeAdj!I$27)/AgeAdj!I$28,IF($C298="PF",('Proj 2018'!M298-AgeAdj!I$31)/AgeAdj!I$32,IF($C298="C",('Proj 2018'!M298-AgeAdj!I$35)/AgeAdj!I$36,"BAD")))))</f>
        <v>-0.98633032590125846</v>
      </c>
      <c r="N298" s="10">
        <f>IF($C298="PG",('Proj 2018'!N298-AgeAdj!J$19)/AgeAdj!J$20,IF($C298="SG",('Proj 2018'!N298-AgeAdj!J$23)/AgeAdj!J$24,IF($C298="SF",('Proj 2018'!N298-AgeAdj!J$27)/AgeAdj!J$28,IF($C298="PF",('Proj 2018'!N298-AgeAdj!J$31)/AgeAdj!J$32,IF($C298="C",('Proj 2018'!N298-AgeAdj!J$35)/AgeAdj!J$36,"BAD")))))</f>
        <v>-1.1843280098105453</v>
      </c>
      <c r="O298" s="10">
        <f>IF($C298="PG",('Proj 2018'!O298-AgeAdj!K$19)/AgeAdj!K$20,IF($C298="SG",('Proj 2018'!O298-AgeAdj!K$23)/AgeAdj!K$24,IF($C298="SF",('Proj 2018'!O298-AgeAdj!K$27)/AgeAdj!K$28,IF($C298="PF",('Proj 2018'!O298-AgeAdj!K$31)/AgeAdj!K$32,IF($C298="C",('Proj 2018'!O298-AgeAdj!K$35)/AgeAdj!K$36,"BAD")))))</f>
        <v>-1.4122931548004583</v>
      </c>
      <c r="P298" s="10">
        <f>IF($C298="PG",('Proj 2018'!P298-AgeAdj!L$19)/AgeAdj!L$20,IF($C298="SG",('Proj 2018'!P298-AgeAdj!L$23)/AgeAdj!L$24,IF($C298="SF",('Proj 2018'!P298-AgeAdj!L$27)/AgeAdj!L$28,IF($C298="PF",('Proj 2018'!P298-AgeAdj!L$31)/AgeAdj!L$32,IF($C298="C",('Proj 2018'!P298-AgeAdj!L$35)/AgeAdj!L$36,"BAD")))))</f>
        <v>0.13899234712962089</v>
      </c>
      <c r="Q298" s="10">
        <f>-IF($C298="PG",('Proj 2018'!Q298-AgeAdj!M$19)/AgeAdj!M$20,IF($C298="SG",('Proj 2018'!Q298-AgeAdj!M$23)/AgeAdj!M$24,IF($C298="SF",('Proj 2018'!Q298-AgeAdj!M$27)/AgeAdj!M$28,IF($C298="PF",('Proj 2018'!Q298-AgeAdj!M$31)/AgeAdj!M$32,IF($C298="C",('Proj 2018'!Q298-AgeAdj!M$35)/AgeAdj!M$36,"BAD")))))</f>
        <v>0.79654921051022365</v>
      </c>
      <c r="R298" s="10">
        <f>IF($C298="PG",('Proj 2018'!R298-AgeAdj!N$19)/AgeAdj!N$20,IF($C298="SG",('Proj 2018'!R298-AgeAdj!N$23)/AgeAdj!N$24,IF($C298="SF",('Proj 2018'!R298-AgeAdj!N$27)/AgeAdj!N$28,IF($C298="PF",('Proj 2018'!R298-AgeAdj!N$31)/AgeAdj!N$32,IF($C298="C",('Proj 2018'!R298-AgeAdj!N$35)/AgeAdj!N$36,"BAD")))))</f>
        <v>-1.0844609985581688</v>
      </c>
      <c r="S298" s="10">
        <f t="shared" si="12"/>
        <v>-6.0445604796658996</v>
      </c>
      <c r="U298" s="10">
        <f>3*'Proj 2018'!$K298/(819)</f>
        <v>0.1984126984126984</v>
      </c>
      <c r="V298" s="10">
        <f t="shared" si="13"/>
        <v>-9.0913465740221494E-4</v>
      </c>
      <c r="W298" s="10">
        <f>(2*'Proj 36 2018'!G298)/24.9</f>
        <v>0.89156626506024095</v>
      </c>
      <c r="X298" s="10">
        <f t="shared" si="14"/>
        <v>-0.65024660180040761</v>
      </c>
    </row>
    <row r="299" spans="1:24" x14ac:dyDescent="0.25">
      <c r="A299" s="13" t="s">
        <v>806</v>
      </c>
      <c r="B299" s="13" t="s">
        <v>473</v>
      </c>
      <c r="C299" s="13" t="s">
        <v>38</v>
      </c>
      <c r="D299" s="3">
        <f>VLOOKUP(B299, Table1[[Player]:['#NAME?]], 3, FALSE)+1</f>
        <v>28</v>
      </c>
      <c r="F299" s="10">
        <f>IF($C299="PG",('Proj 2018'!F299-AgeAdj!B$19)/AgeAdj!B$20,IF($C299="SG",('Proj 2018'!F299-AgeAdj!B$23)/AgeAdj!B$24,IF($C299="SF",('Proj 2018'!F299-AgeAdj!B$27)/AgeAdj!B$28,IF($C299="PF",('Proj 2018'!F299-AgeAdj!B$31)/AgeAdj!B$32,IF($C299="C",('Proj 2018'!F299-AgeAdj!B$35)/AgeAdj!B$36,"BAD")))))</f>
        <v>1.5269205855755286</v>
      </c>
      <c r="G299" s="10">
        <f>IF($C299="PG",('Proj 2018'!G299-AgeAdj!C$19)/AgeAdj!C$20,IF($C299="SG",('Proj 2018'!G299-AgeAdj!C$23)/AgeAdj!C$24,IF($C299="SF",('Proj 2018'!G299-AgeAdj!C$27)/AgeAdj!C$28,IF($C299="PF",('Proj 2018'!G299-AgeAdj!C$31)/AgeAdj!C$32,IF($C299="C",('Proj 2018'!G299-AgeAdj!C$35)/AgeAdj!C$36,"BAD")))))</f>
        <v>1.2744400674479055</v>
      </c>
      <c r="H299" s="10">
        <f>IF($C299="PG",('Proj 2018'!H299-AgeAdj!D$19)/AgeAdj!D$20,IF($C299="SG",('Proj 2018'!H299-AgeAdj!D$23)/AgeAdj!D$24,IF($C299="SF",('Proj 2018'!H299-AgeAdj!D$27)/AgeAdj!D$28,IF($C299="PF",('Proj 2018'!H299-AgeAdj!D$31)/AgeAdj!D$32,IF($C299="C",('Proj 2018'!H299-AgeAdj!D$35)/AgeAdj!D$36,"BAD")))))</f>
        <v>0.25535175324714232</v>
      </c>
      <c r="I299" s="10">
        <f>IF($C299="PG",('Proj 2018'!I299-AgeAdj!E$19)/AgeAdj!E$20,IF($C299="SG",('Proj 2018'!I299-AgeAdj!E$23)/AgeAdj!E$24,IF($C299="SF",('Proj 2018'!I299-AgeAdj!E$27)/AgeAdj!E$28,IF($C299="PF",('Proj 2018'!I299-AgeAdj!E$31)/AgeAdj!E$32,IF($C299="C",('Proj 2018'!I299-AgeAdj!E$35)/AgeAdj!E$36,"BAD")))))</f>
        <v>-0.56816005422672167</v>
      </c>
      <c r="J299" s="10">
        <f>IF($C299="PG",('Proj 2018'!J299-AgeAdj!F$19)/AgeAdj!F$20,IF($C299="SG",('Proj 2018'!J299-AgeAdj!F$23)/AgeAdj!F$24,IF($C299="SF",('Proj 2018'!J299-AgeAdj!F$27)/AgeAdj!F$28,IF($C299="PF",('Proj 2018'!J299-AgeAdj!F$31)/AgeAdj!F$32,IF($C299="C",('Proj 2018'!J299-AgeAdj!F$35)/AgeAdj!F$36,"BAD")))))</f>
        <v>0.89059560230722101</v>
      </c>
      <c r="K299" s="10">
        <f>IF($C299="PG",('Proj 2018'!K299-AgeAdj!G$19)/AgeAdj!G$20,IF($C299="SG",('Proj 2018'!K299-AgeAdj!G$23)/AgeAdj!G$24,IF($C299="SF",('Proj 2018'!K299-AgeAdj!G$27)/AgeAdj!G$28,IF($C299="PF",('Proj 2018'!K299-AgeAdj!G$31)/AgeAdj!G$32,IF($C299="C",('Proj 2018'!K299-AgeAdj!G$35)/AgeAdj!G$36,"BAD")))))</f>
        <v>1.1899603779500132</v>
      </c>
      <c r="L299" s="17">
        <f>IF($C299="PG",('Proj 2018'!L299-AgeAdj!H$19)/AgeAdj!H$20,IF($C299="SG",('Proj 2018'!L299-AgeAdj!H$23)/AgeAdj!H$24,IF($C299="SF",('Proj 2018'!L299-AgeAdj!H$27)/AgeAdj!H$28,IF($C299="PF",('Proj 2018'!L299-AgeAdj!H$31)/AgeAdj!H$32,IF($C299="C",('Proj 2018'!L299-AgeAdj!H$35)/AgeAdj!H$36,"BAD")))))</f>
        <v>-0.50742040131899091</v>
      </c>
      <c r="M299" s="10">
        <f>IF($C299="PG",('Proj 2018'!M299-AgeAdj!I$19)/AgeAdj!I$20,IF($C299="SG",('Proj 2018'!M299-AgeAdj!I$23)/AgeAdj!I$24,IF($C299="SF",('Proj 2018'!M299-AgeAdj!I$27)/AgeAdj!I$28,IF($C299="PF",('Proj 2018'!M299-AgeAdj!I$31)/AgeAdj!I$32,IF($C299="C",('Proj 2018'!M299-AgeAdj!I$35)/AgeAdj!I$36,"BAD")))))</f>
        <v>2.2520450415066207</v>
      </c>
      <c r="N299" s="10">
        <f>IF($C299="PG",('Proj 2018'!N299-AgeAdj!J$19)/AgeAdj!J$20,IF($C299="SG",('Proj 2018'!N299-AgeAdj!J$23)/AgeAdj!J$24,IF($C299="SF",('Proj 2018'!N299-AgeAdj!J$27)/AgeAdj!J$28,IF($C299="PF",('Proj 2018'!N299-AgeAdj!J$31)/AgeAdj!J$32,IF($C299="C",('Proj 2018'!N299-AgeAdj!J$35)/AgeAdj!J$36,"BAD")))))</f>
        <v>-0.47515386215127225</v>
      </c>
      <c r="O299" s="10">
        <f>IF($C299="PG",('Proj 2018'!O299-AgeAdj!K$19)/AgeAdj!K$20,IF($C299="SG",('Proj 2018'!O299-AgeAdj!K$23)/AgeAdj!K$24,IF($C299="SF",('Proj 2018'!O299-AgeAdj!K$27)/AgeAdj!K$28,IF($C299="PF",('Proj 2018'!O299-AgeAdj!K$31)/AgeAdj!K$32,IF($C299="C",('Proj 2018'!O299-AgeAdj!K$35)/AgeAdj!K$36,"BAD")))))</f>
        <v>0.45281024707482376</v>
      </c>
      <c r="P299" s="10">
        <f>IF($C299="PG",('Proj 2018'!P299-AgeAdj!L$19)/AgeAdj!L$20,IF($C299="SG",('Proj 2018'!P299-AgeAdj!L$23)/AgeAdj!L$24,IF($C299="SF",('Proj 2018'!P299-AgeAdj!L$27)/AgeAdj!L$28,IF($C299="PF",('Proj 2018'!P299-AgeAdj!L$31)/AgeAdj!L$32,IF($C299="C",('Proj 2018'!P299-AgeAdj!L$35)/AgeAdj!L$36,"BAD")))))</f>
        <v>2.2869516702022654</v>
      </c>
      <c r="Q299" s="10">
        <f>-IF($C299="PG",('Proj 2018'!Q299-AgeAdj!M$19)/AgeAdj!M$20,IF($C299="SG",('Proj 2018'!Q299-AgeAdj!M$23)/AgeAdj!M$24,IF($C299="SF",('Proj 2018'!Q299-AgeAdj!M$27)/AgeAdj!M$28,IF($C299="PF",('Proj 2018'!Q299-AgeAdj!M$31)/AgeAdj!M$32,IF($C299="C",('Proj 2018'!Q299-AgeAdj!M$35)/AgeAdj!M$36,"BAD")))))</f>
        <v>-1.0619387874151671</v>
      </c>
      <c r="R299" s="10">
        <f>IF($C299="PG",('Proj 2018'!R299-AgeAdj!N$19)/AgeAdj!N$20,IF($C299="SG",('Proj 2018'!R299-AgeAdj!N$23)/AgeAdj!N$24,IF($C299="SF",('Proj 2018'!R299-AgeAdj!N$27)/AgeAdj!N$28,IF($C299="PF",('Proj 2018'!R299-AgeAdj!N$31)/AgeAdj!N$32,IF($C299="C",('Proj 2018'!R299-AgeAdj!N$35)/AgeAdj!N$36,"BAD")))))</f>
        <v>1.3051138443106236</v>
      </c>
      <c r="S299" s="10">
        <f t="shared" si="12"/>
        <v>5.2978339979642071</v>
      </c>
      <c r="U299" s="10">
        <f>3*'Proj 2018'!$K299/(819)</f>
        <v>1.2786324786324788</v>
      </c>
      <c r="V299" s="10">
        <f t="shared" si="13"/>
        <v>-0.64880420544718842</v>
      </c>
      <c r="W299" s="10">
        <f>(2*'Proj 36 2018'!G299)/24.9</f>
        <v>1.1164658634538154</v>
      </c>
      <c r="X299" s="10">
        <f t="shared" si="14"/>
        <v>0.28509151567351637</v>
      </c>
    </row>
    <row r="300" spans="1:24" x14ac:dyDescent="0.25">
      <c r="A300" s="14" t="s">
        <v>836</v>
      </c>
      <c r="B300" s="14" t="s">
        <v>474</v>
      </c>
      <c r="C300" s="14" t="s">
        <v>52</v>
      </c>
      <c r="D300" s="3">
        <f>VLOOKUP(B300, Table1[[Player]:['#NAME?]], 3, FALSE)+1</f>
        <v>22</v>
      </c>
      <c r="F300" s="10">
        <f>IF($C300="PG",('Proj 2018'!F300-AgeAdj!B$19)/AgeAdj!B$20,IF($C300="SG",('Proj 2018'!F300-AgeAdj!B$23)/AgeAdj!B$24,IF($C300="SF",('Proj 2018'!F300-AgeAdj!B$27)/AgeAdj!B$28,IF($C300="PF",('Proj 2018'!F300-AgeAdj!B$31)/AgeAdj!B$32,IF($C300="C",('Proj 2018'!F300-AgeAdj!B$35)/AgeAdj!B$36,"BAD")))))</f>
        <v>2.3313698049531211</v>
      </c>
      <c r="G300" s="10">
        <f>IF($C300="PG",('Proj 2018'!G300-AgeAdj!C$19)/AgeAdj!C$20,IF($C300="SG",('Proj 2018'!G300-AgeAdj!C$23)/AgeAdj!C$24,IF($C300="SF",('Proj 2018'!G300-AgeAdj!C$27)/AgeAdj!C$28,IF($C300="PF",('Proj 2018'!G300-AgeAdj!C$31)/AgeAdj!C$32,IF($C300="C",('Proj 2018'!G300-AgeAdj!C$35)/AgeAdj!C$36,"BAD")))))</f>
        <v>2.5057533129223839</v>
      </c>
      <c r="H300" s="10">
        <f>IF($C300="PG",('Proj 2018'!H300-AgeAdj!D$19)/AgeAdj!D$20,IF($C300="SG",('Proj 2018'!H300-AgeAdj!D$23)/AgeAdj!D$24,IF($C300="SF",('Proj 2018'!H300-AgeAdj!D$27)/AgeAdj!D$28,IF($C300="PF",('Proj 2018'!H300-AgeAdj!D$31)/AgeAdj!D$32,IF($C300="C",('Proj 2018'!H300-AgeAdj!D$35)/AgeAdj!D$36,"BAD")))))</f>
        <v>0.25060618761797715</v>
      </c>
      <c r="I300" s="10">
        <f>IF($C300="PG",('Proj 2018'!I300-AgeAdj!E$19)/AgeAdj!E$20,IF($C300="SG",('Proj 2018'!I300-AgeAdj!E$23)/AgeAdj!E$24,IF($C300="SF",('Proj 2018'!I300-AgeAdj!E$27)/AgeAdj!E$28,IF($C300="PF",('Proj 2018'!I300-AgeAdj!E$31)/AgeAdj!E$32,IF($C300="C",('Proj 2018'!I300-AgeAdj!E$35)/AgeAdj!E$36,"BAD")))))</f>
        <v>0.42206994970252038</v>
      </c>
      <c r="J300" s="10">
        <f>IF($C300="PG",('Proj 2018'!J300-AgeAdj!F$19)/AgeAdj!F$20,IF($C300="SG",('Proj 2018'!J300-AgeAdj!F$23)/AgeAdj!F$24,IF($C300="SF",('Proj 2018'!J300-AgeAdj!F$27)/AgeAdj!F$28,IF($C300="PF",('Proj 2018'!J300-AgeAdj!F$31)/AgeAdj!F$32,IF($C300="C",('Proj 2018'!J300-AgeAdj!F$35)/AgeAdj!F$36,"BAD")))))</f>
        <v>2.0434288763767596</v>
      </c>
      <c r="K300" s="10">
        <f>IF($C300="PG",('Proj 2018'!K300-AgeAdj!G$19)/AgeAdj!G$20,IF($C300="SG",('Proj 2018'!K300-AgeAdj!G$23)/AgeAdj!G$24,IF($C300="SF",('Proj 2018'!K300-AgeAdj!G$27)/AgeAdj!G$28,IF($C300="PF",('Proj 2018'!K300-AgeAdj!G$31)/AgeAdj!G$32,IF($C300="C",('Proj 2018'!K300-AgeAdj!G$35)/AgeAdj!G$36,"BAD")))))</f>
        <v>2.268719085532005</v>
      </c>
      <c r="L300" s="17">
        <f>IF($C300="PG",('Proj 2018'!L300-AgeAdj!H$19)/AgeAdj!H$20,IF($C300="SG",('Proj 2018'!L300-AgeAdj!H$23)/AgeAdj!H$24,IF($C300="SF",('Proj 2018'!L300-AgeAdj!H$27)/AgeAdj!H$28,IF($C300="PF",('Proj 2018'!L300-AgeAdj!H$31)/AgeAdj!H$32,IF($C300="C",('Proj 2018'!L300-AgeAdj!H$35)/AgeAdj!H$36,"BAD")))))</f>
        <v>2.5806441862369439E-2</v>
      </c>
      <c r="M300" s="10">
        <f>IF($C300="PG",('Proj 2018'!M300-AgeAdj!I$19)/AgeAdj!I$20,IF($C300="SG",('Proj 2018'!M300-AgeAdj!I$23)/AgeAdj!I$24,IF($C300="SF",('Proj 2018'!M300-AgeAdj!I$27)/AgeAdj!I$28,IF($C300="PF",('Proj 2018'!M300-AgeAdj!I$31)/AgeAdj!I$32,IF($C300="C",('Proj 2018'!M300-AgeAdj!I$35)/AgeAdj!I$36,"BAD")))))</f>
        <v>0.11741810117791723</v>
      </c>
      <c r="N300" s="10">
        <f>IF($C300="PG",('Proj 2018'!N300-AgeAdj!J$19)/AgeAdj!J$20,IF($C300="SG",('Proj 2018'!N300-AgeAdj!J$23)/AgeAdj!J$24,IF($C300="SF",('Proj 2018'!N300-AgeAdj!J$27)/AgeAdj!J$28,IF($C300="PF",('Proj 2018'!N300-AgeAdj!J$31)/AgeAdj!J$32,IF($C300="C",('Proj 2018'!N300-AgeAdj!J$35)/AgeAdj!J$36,"BAD")))))</f>
        <v>0.38644006235686601</v>
      </c>
      <c r="O300" s="10">
        <f>IF($C300="PG",('Proj 2018'!O300-AgeAdj!K$19)/AgeAdj!K$20,IF($C300="SG",('Proj 2018'!O300-AgeAdj!K$23)/AgeAdj!K$24,IF($C300="SF",('Proj 2018'!O300-AgeAdj!K$27)/AgeAdj!K$28,IF($C300="PF",('Proj 2018'!O300-AgeAdj!K$31)/AgeAdj!K$32,IF($C300="C",('Proj 2018'!O300-AgeAdj!K$35)/AgeAdj!K$36,"BAD")))))</f>
        <v>0.47638399457107611</v>
      </c>
      <c r="P300" s="10">
        <f>IF($C300="PG",('Proj 2018'!P300-AgeAdj!L$19)/AgeAdj!L$20,IF($C300="SG",('Proj 2018'!P300-AgeAdj!L$23)/AgeAdj!L$24,IF($C300="SF",('Proj 2018'!P300-AgeAdj!L$27)/AgeAdj!L$28,IF($C300="PF",('Proj 2018'!P300-AgeAdj!L$31)/AgeAdj!L$32,IF($C300="C",('Proj 2018'!P300-AgeAdj!L$35)/AgeAdj!L$36,"BAD")))))</f>
        <v>3.5190338831068591E-2</v>
      </c>
      <c r="Q300" s="10">
        <f>-IF($C300="PG",('Proj 2018'!Q300-AgeAdj!M$19)/AgeAdj!M$20,IF($C300="SG",('Proj 2018'!Q300-AgeAdj!M$23)/AgeAdj!M$24,IF($C300="SF",('Proj 2018'!Q300-AgeAdj!M$27)/AgeAdj!M$28,IF($C300="PF",('Proj 2018'!Q300-AgeAdj!M$31)/AgeAdj!M$32,IF($C300="C",('Proj 2018'!Q300-AgeAdj!M$35)/AgeAdj!M$36,"BAD")))))</f>
        <v>-1.5906937278773665</v>
      </c>
      <c r="R300" s="10">
        <f>IF($C300="PG",('Proj 2018'!R300-AgeAdj!N$19)/AgeAdj!N$20,IF($C300="SG",('Proj 2018'!R300-AgeAdj!N$23)/AgeAdj!N$24,IF($C300="SF",('Proj 2018'!R300-AgeAdj!N$27)/AgeAdj!N$28,IF($C300="PF",('Proj 2018'!R300-AgeAdj!N$31)/AgeAdj!N$32,IF($C300="C",('Proj 2018'!R300-AgeAdj!N$35)/AgeAdj!N$36,"BAD")))))</f>
        <v>2.1858780013686401</v>
      </c>
      <c r="S300" s="10">
        <f t="shared" si="12"/>
        <v>4.5581292340980895</v>
      </c>
      <c r="U300" s="10">
        <f>3*'Proj 2018'!$K300/(819)</f>
        <v>1.8793650793650798</v>
      </c>
      <c r="V300" s="10">
        <f t="shared" si="13"/>
        <v>4.8499725658802256E-2</v>
      </c>
      <c r="W300" s="10">
        <f>(2*'Proj 36 2018'!G300)/24.9</f>
        <v>1.4859437751004017</v>
      </c>
      <c r="X300" s="10">
        <f t="shared" si="14"/>
        <v>0.37238670449257649</v>
      </c>
    </row>
    <row r="301" spans="1:24" x14ac:dyDescent="0.25">
      <c r="A301" s="13" t="s">
        <v>928</v>
      </c>
      <c r="B301" s="13" t="s">
        <v>476</v>
      </c>
      <c r="C301" s="13" t="s">
        <v>38</v>
      </c>
      <c r="D301" s="3">
        <f>VLOOKUP(B301, Table1[[Player]:['#NAME?]], 3, FALSE)+1</f>
        <v>25</v>
      </c>
      <c r="F301" s="10">
        <f>IF($C301="PG",('Proj 2018'!F301-AgeAdj!B$19)/AgeAdj!B$20,IF($C301="SG",('Proj 2018'!F301-AgeAdj!B$23)/AgeAdj!B$24,IF($C301="SF",('Proj 2018'!F301-AgeAdj!B$27)/AgeAdj!B$28,IF($C301="PF",('Proj 2018'!F301-AgeAdj!B$31)/AgeAdj!B$32,IF($C301="C",('Proj 2018'!F301-AgeAdj!B$35)/AgeAdj!B$36,"BAD")))))</f>
        <v>-1.450281399528881</v>
      </c>
      <c r="G301" s="10">
        <f>IF($C301="PG",('Proj 2018'!G301-AgeAdj!C$19)/AgeAdj!C$20,IF($C301="SG",('Proj 2018'!G301-AgeAdj!C$23)/AgeAdj!C$24,IF($C301="SF",('Proj 2018'!G301-AgeAdj!C$27)/AgeAdj!C$28,IF($C301="PF",('Proj 2018'!G301-AgeAdj!C$31)/AgeAdj!C$32,IF($C301="C",('Proj 2018'!G301-AgeAdj!C$35)/AgeAdj!C$36,"BAD")))))</f>
        <v>-1.3647398578575614</v>
      </c>
      <c r="H301" s="10">
        <f>IF($C301="PG",('Proj 2018'!H301-AgeAdj!D$19)/AgeAdj!D$20,IF($C301="SG",('Proj 2018'!H301-AgeAdj!D$23)/AgeAdj!D$24,IF($C301="SF",('Proj 2018'!H301-AgeAdj!D$27)/AgeAdj!D$28,IF($C301="PF",('Proj 2018'!H301-AgeAdj!D$31)/AgeAdj!D$32,IF($C301="C",('Proj 2018'!H301-AgeAdj!D$35)/AgeAdj!D$36,"BAD")))))</f>
        <v>-0.37888615101824646</v>
      </c>
      <c r="I301" s="10">
        <f>IF($C301="PG",('Proj 2018'!I301-AgeAdj!E$19)/AgeAdj!E$20,IF($C301="SG",('Proj 2018'!I301-AgeAdj!E$23)/AgeAdj!E$24,IF($C301="SF",('Proj 2018'!I301-AgeAdj!E$27)/AgeAdj!E$28,IF($C301="PF",('Proj 2018'!I301-AgeAdj!E$31)/AgeAdj!E$32,IF($C301="C",('Proj 2018'!I301-AgeAdj!E$35)/AgeAdj!E$36,"BAD")))))</f>
        <v>-0.56816005422672167</v>
      </c>
      <c r="J301" s="10">
        <f>IF($C301="PG",('Proj 2018'!J301-AgeAdj!F$19)/AgeAdj!F$20,IF($C301="SG",('Proj 2018'!J301-AgeAdj!F$23)/AgeAdj!F$24,IF($C301="SF",('Proj 2018'!J301-AgeAdj!F$27)/AgeAdj!F$28,IF($C301="PF",('Proj 2018'!J301-AgeAdj!F$31)/AgeAdj!F$32,IF($C301="C",('Proj 2018'!J301-AgeAdj!F$35)/AgeAdj!F$36,"BAD")))))</f>
        <v>-1.0326870626901041</v>
      </c>
      <c r="K301" s="10">
        <f>IF($C301="PG",('Proj 2018'!K301-AgeAdj!G$19)/AgeAdj!G$20,IF($C301="SG",('Proj 2018'!K301-AgeAdj!G$23)/AgeAdj!G$24,IF($C301="SF",('Proj 2018'!K301-AgeAdj!G$27)/AgeAdj!G$28,IF($C301="PF",('Proj 2018'!K301-AgeAdj!G$31)/AgeAdj!G$32,IF($C301="C",('Proj 2018'!K301-AgeAdj!G$35)/AgeAdj!G$36,"BAD")))))</f>
        <v>-1.1028433763784686</v>
      </c>
      <c r="L301" s="17">
        <f>IF($C301="PG",('Proj 2018'!L301-AgeAdj!H$19)/AgeAdj!H$20,IF($C301="SG",('Proj 2018'!L301-AgeAdj!H$23)/AgeAdj!H$24,IF($C301="SF",('Proj 2018'!L301-AgeAdj!H$27)/AgeAdj!H$28,IF($C301="PF",('Proj 2018'!L301-AgeAdj!H$31)/AgeAdj!H$32,IF($C301="C",('Proj 2018'!L301-AgeAdj!H$35)/AgeAdj!H$36,"BAD")))))</f>
        <v>-0.53470544697579081</v>
      </c>
      <c r="M301" s="10">
        <f>IF($C301="PG",('Proj 2018'!M301-AgeAdj!I$19)/AgeAdj!I$20,IF($C301="SG",('Proj 2018'!M301-AgeAdj!I$23)/AgeAdj!I$24,IF($C301="SF",('Proj 2018'!M301-AgeAdj!I$27)/AgeAdj!I$28,IF($C301="PF",('Proj 2018'!M301-AgeAdj!I$31)/AgeAdj!I$32,IF($C301="C",('Proj 2018'!M301-AgeAdj!I$35)/AgeAdj!I$36,"BAD")))))</f>
        <v>-1.470966735726658</v>
      </c>
      <c r="N301" s="10">
        <f>IF($C301="PG",('Proj 2018'!N301-AgeAdj!J$19)/AgeAdj!J$20,IF($C301="SG",('Proj 2018'!N301-AgeAdj!J$23)/AgeAdj!J$24,IF($C301="SF",('Proj 2018'!N301-AgeAdj!J$27)/AgeAdj!J$28,IF($C301="PF",('Proj 2018'!N301-AgeAdj!J$31)/AgeAdj!J$32,IF($C301="C",('Proj 2018'!N301-AgeAdj!J$35)/AgeAdj!J$36,"BAD")))))</f>
        <v>-1.038680964688222</v>
      </c>
      <c r="O301" s="10">
        <f>IF($C301="PG",('Proj 2018'!O301-AgeAdj!K$19)/AgeAdj!K$20,IF($C301="SG",('Proj 2018'!O301-AgeAdj!K$23)/AgeAdj!K$24,IF($C301="SF",('Proj 2018'!O301-AgeAdj!K$27)/AgeAdj!K$28,IF($C301="PF",('Proj 2018'!O301-AgeAdj!K$31)/AgeAdj!K$32,IF($C301="C",('Proj 2018'!O301-AgeAdj!K$35)/AgeAdj!K$36,"BAD")))))</f>
        <v>-1.3333102761384104</v>
      </c>
      <c r="P301" s="10">
        <f>IF($C301="PG",('Proj 2018'!P301-AgeAdj!L$19)/AgeAdj!L$20,IF($C301="SG",('Proj 2018'!P301-AgeAdj!L$23)/AgeAdj!L$24,IF($C301="SF",('Proj 2018'!P301-AgeAdj!L$27)/AgeAdj!L$28,IF($C301="PF",('Proj 2018'!P301-AgeAdj!L$31)/AgeAdj!L$32,IF($C301="C",('Proj 2018'!P301-AgeAdj!L$35)/AgeAdj!L$36,"BAD")))))</f>
        <v>-1.4240940524495178</v>
      </c>
      <c r="Q301" s="10">
        <f>-IF($C301="PG",('Proj 2018'!Q301-AgeAdj!M$19)/AgeAdj!M$20,IF($C301="SG",('Proj 2018'!Q301-AgeAdj!M$23)/AgeAdj!M$24,IF($C301="SF",('Proj 2018'!Q301-AgeAdj!M$27)/AgeAdj!M$28,IF($C301="PF",('Proj 2018'!Q301-AgeAdj!M$31)/AgeAdj!M$32,IF($C301="C",('Proj 2018'!Q301-AgeAdj!M$35)/AgeAdj!M$36,"BAD")))))</f>
        <v>1.4256101009809861</v>
      </c>
      <c r="R301" s="10">
        <f>IF($C301="PG",('Proj 2018'!R301-AgeAdj!N$19)/AgeAdj!N$20,IF($C301="SG",('Proj 2018'!R301-AgeAdj!N$23)/AgeAdj!N$24,IF($C301="SF",('Proj 2018'!R301-AgeAdj!N$27)/AgeAdj!N$28,IF($C301="PF",('Proj 2018'!R301-AgeAdj!N$31)/AgeAdj!N$32,IF($C301="C",('Proj 2018'!R301-AgeAdj!N$35)/AgeAdj!N$36,"BAD")))))</f>
        <v>-1.374457506964408</v>
      </c>
      <c r="S301" s="10">
        <f t="shared" si="12"/>
        <v>-7.4746469053279858</v>
      </c>
      <c r="U301" s="10">
        <f>3*'Proj 2018'!$K301/(819)</f>
        <v>9.5695970695970689E-2</v>
      </c>
      <c r="V301" s="10">
        <f t="shared" si="13"/>
        <v>-5.1169156784771186E-2</v>
      </c>
      <c r="W301" s="10">
        <f>(2*'Proj 36 2018'!G301)/24.9</f>
        <v>1.0923694779116466</v>
      </c>
      <c r="X301" s="10">
        <f t="shared" si="14"/>
        <v>-0.41388366697575518</v>
      </c>
    </row>
    <row r="302" spans="1:24" x14ac:dyDescent="0.25">
      <c r="A302" s="14" t="s">
        <v>767</v>
      </c>
      <c r="B302" s="14" t="s">
        <v>479</v>
      </c>
      <c r="C302" s="14" t="s">
        <v>31</v>
      </c>
      <c r="D302" s="3">
        <f>VLOOKUP(B302, Table1[[Player]:['#NAME?]], 3, FALSE)+1</f>
        <v>31</v>
      </c>
      <c r="F302" s="10">
        <f>IF($C302="PG",('Proj 2018'!F302-AgeAdj!B$19)/AgeAdj!B$20,IF($C302="SG",('Proj 2018'!F302-AgeAdj!B$23)/AgeAdj!B$24,IF($C302="SF",('Proj 2018'!F302-AgeAdj!B$27)/AgeAdj!B$28,IF($C302="PF",('Proj 2018'!F302-AgeAdj!B$31)/AgeAdj!B$32,IF($C302="C",('Proj 2018'!F302-AgeAdj!B$35)/AgeAdj!B$36,"BAD")))))</f>
        <v>0.94246808613645028</v>
      </c>
      <c r="G302" s="10">
        <f>IF($C302="PG",('Proj 2018'!G302-AgeAdj!C$19)/AgeAdj!C$20,IF($C302="SG",('Proj 2018'!G302-AgeAdj!C$23)/AgeAdj!C$24,IF($C302="SF",('Proj 2018'!G302-AgeAdj!C$27)/AgeAdj!C$28,IF($C302="PF",('Proj 2018'!G302-AgeAdj!C$31)/AgeAdj!C$32,IF($C302="C",('Proj 2018'!G302-AgeAdj!C$35)/AgeAdj!C$36,"BAD")))))</f>
        <v>1.05390233323819</v>
      </c>
      <c r="H302" s="10">
        <f>IF($C302="PG",('Proj 2018'!H302-AgeAdj!D$19)/AgeAdj!D$20,IF($C302="SG",('Proj 2018'!H302-AgeAdj!D$23)/AgeAdj!D$24,IF($C302="SF",('Proj 2018'!H302-AgeAdj!D$27)/AgeAdj!D$28,IF($C302="PF",('Proj 2018'!H302-AgeAdj!D$31)/AgeAdj!D$32,IF($C302="C",('Proj 2018'!H302-AgeAdj!D$35)/AgeAdj!D$36,"BAD")))))</f>
        <v>3.2875507671674853E-2</v>
      </c>
      <c r="I302" s="10">
        <f>IF($C302="PG",('Proj 2018'!I302-AgeAdj!E$19)/AgeAdj!E$20,IF($C302="SG",('Proj 2018'!I302-AgeAdj!E$23)/AgeAdj!E$24,IF($C302="SF",('Proj 2018'!I302-AgeAdj!E$27)/AgeAdj!E$28,IF($C302="PF",('Proj 2018'!I302-AgeAdj!E$31)/AgeAdj!E$32,IF($C302="C",('Proj 2018'!I302-AgeAdj!E$35)/AgeAdj!E$36,"BAD")))))</f>
        <v>1.0771931464443656</v>
      </c>
      <c r="J302" s="10">
        <f>IF($C302="PG",('Proj 2018'!J302-AgeAdj!F$19)/AgeAdj!F$20,IF($C302="SG",('Proj 2018'!J302-AgeAdj!F$23)/AgeAdj!F$24,IF($C302="SF",('Proj 2018'!J302-AgeAdj!F$27)/AgeAdj!F$28,IF($C302="PF",('Proj 2018'!J302-AgeAdj!F$31)/AgeAdj!F$32,IF($C302="C",('Proj 2018'!J302-AgeAdj!F$35)/AgeAdj!F$36,"BAD")))))</f>
        <v>3.0036565329234373</v>
      </c>
      <c r="K302" s="10">
        <f>IF($C302="PG",('Proj 2018'!K302-AgeAdj!G$19)/AgeAdj!G$20,IF($C302="SG",('Proj 2018'!K302-AgeAdj!G$23)/AgeAdj!G$24,IF($C302="SF",('Proj 2018'!K302-AgeAdj!G$27)/AgeAdj!G$28,IF($C302="PF",('Proj 2018'!K302-AgeAdj!G$31)/AgeAdj!G$32,IF($C302="C",('Proj 2018'!K302-AgeAdj!G$35)/AgeAdj!G$36,"BAD")))))</f>
        <v>2.7884657819215803</v>
      </c>
      <c r="L302" s="17">
        <f>IF($C302="PG",('Proj 2018'!L302-AgeAdj!H$19)/AgeAdj!H$20,IF($C302="SG",('Proj 2018'!L302-AgeAdj!H$23)/AgeAdj!H$24,IF($C302="SF",('Proj 2018'!L302-AgeAdj!H$27)/AgeAdj!H$28,IF($C302="PF",('Proj 2018'!L302-AgeAdj!H$31)/AgeAdj!H$32,IF($C302="C",('Proj 2018'!L302-AgeAdj!H$35)/AgeAdj!H$36,"BAD")))))</f>
        <v>1.134700749237008</v>
      </c>
      <c r="M302" s="10">
        <f>IF($C302="PG",('Proj 2018'!M302-AgeAdj!I$19)/AgeAdj!I$20,IF($C302="SG",('Proj 2018'!M302-AgeAdj!I$23)/AgeAdj!I$24,IF($C302="SF",('Proj 2018'!M302-AgeAdj!I$27)/AgeAdj!I$28,IF($C302="PF",('Proj 2018'!M302-AgeAdj!I$31)/AgeAdj!I$32,IF($C302="C",('Proj 2018'!M302-AgeAdj!I$35)/AgeAdj!I$36,"BAD")))))</f>
        <v>-1.2441841877343009E-2</v>
      </c>
      <c r="N302" s="10">
        <f>IF($C302="PG",('Proj 2018'!N302-AgeAdj!J$19)/AgeAdj!J$20,IF($C302="SG",('Proj 2018'!N302-AgeAdj!J$23)/AgeAdj!J$24,IF($C302="SF",('Proj 2018'!N302-AgeAdj!J$27)/AgeAdj!J$28,IF($C302="PF",('Proj 2018'!N302-AgeAdj!J$31)/AgeAdj!J$32,IF($C302="C",('Proj 2018'!N302-AgeAdj!J$35)/AgeAdj!J$36,"BAD")))))</f>
        <v>1.0892319745042232</v>
      </c>
      <c r="O302" s="10">
        <f>IF($C302="PG",('Proj 2018'!O302-AgeAdj!K$19)/AgeAdj!K$20,IF($C302="SG",('Proj 2018'!O302-AgeAdj!K$23)/AgeAdj!K$24,IF($C302="SF",('Proj 2018'!O302-AgeAdj!K$27)/AgeAdj!K$28,IF($C302="PF",('Proj 2018'!O302-AgeAdj!K$31)/AgeAdj!K$32,IF($C302="C",('Proj 2018'!O302-AgeAdj!K$35)/AgeAdj!K$36,"BAD")))))</f>
        <v>0.90265015304609519</v>
      </c>
      <c r="P302" s="10">
        <f>IF($C302="PG",('Proj 2018'!P302-AgeAdj!L$19)/AgeAdj!L$20,IF($C302="SG",('Proj 2018'!P302-AgeAdj!L$23)/AgeAdj!L$24,IF($C302="SF",('Proj 2018'!P302-AgeAdj!L$27)/AgeAdj!L$28,IF($C302="PF",('Proj 2018'!P302-AgeAdj!L$31)/AgeAdj!L$32,IF($C302="C",('Proj 2018'!P302-AgeAdj!L$35)/AgeAdj!L$36,"BAD")))))</f>
        <v>0.38208202703567906</v>
      </c>
      <c r="Q302" s="10">
        <f>-IF($C302="PG",('Proj 2018'!Q302-AgeAdj!M$19)/AgeAdj!M$20,IF($C302="SG",('Proj 2018'!Q302-AgeAdj!M$23)/AgeAdj!M$24,IF($C302="SF",('Proj 2018'!Q302-AgeAdj!M$27)/AgeAdj!M$28,IF($C302="PF",('Proj 2018'!Q302-AgeAdj!M$31)/AgeAdj!M$32,IF($C302="C",('Proj 2018'!Q302-AgeAdj!M$35)/AgeAdj!M$36,"BAD")))))</f>
        <v>-1.6005103314441465</v>
      </c>
      <c r="R302" s="10">
        <f>IF($C302="PG",('Proj 2018'!R302-AgeAdj!N$19)/AgeAdj!N$20,IF($C302="SG",('Proj 2018'!R302-AgeAdj!N$23)/AgeAdj!N$24,IF($C302="SF",('Proj 2018'!R302-AgeAdj!N$27)/AgeAdj!N$28,IF($C302="PF",('Proj 2018'!R302-AgeAdj!N$31)/AgeAdj!N$32,IF($C302="C",('Proj 2018'!R302-AgeAdj!N$35)/AgeAdj!N$36,"BAD")))))</f>
        <v>1.5066229446042212</v>
      </c>
      <c r="S302" s="10">
        <f t="shared" si="12"/>
        <v>5.8498002583473223</v>
      </c>
      <c r="U302" s="10">
        <f>3*'Proj 2018'!$K302/(819)</f>
        <v>1.7126984126984131</v>
      </c>
      <c r="V302" s="10">
        <f t="shared" si="13"/>
        <v>1.9434001721059238</v>
      </c>
      <c r="W302" s="10">
        <f>(2*'Proj 36 2018'!G302)/24.9</f>
        <v>1.4457831325301205</v>
      </c>
      <c r="X302" s="10">
        <f t="shared" si="14"/>
        <v>4.7530854465072075E-2</v>
      </c>
    </row>
    <row r="303" spans="1:24" x14ac:dyDescent="0.25">
      <c r="A303" s="13" t="s">
        <v>636</v>
      </c>
      <c r="B303" s="13" t="s">
        <v>480</v>
      </c>
      <c r="C303" s="13" t="s">
        <v>27</v>
      </c>
      <c r="D303" s="3">
        <f>VLOOKUP(B303, Table1[[Player]:['#NAME?]], 3, FALSE)+1</f>
        <v>31</v>
      </c>
      <c r="F303" s="10">
        <f>IF($C303="PG",('Proj 2018'!F303-AgeAdj!B$19)/AgeAdj!B$20,IF($C303="SG",('Proj 2018'!F303-AgeAdj!B$23)/AgeAdj!B$24,IF($C303="SF",('Proj 2018'!F303-AgeAdj!B$27)/AgeAdj!B$28,IF($C303="PF",('Proj 2018'!F303-AgeAdj!B$31)/AgeAdj!B$32,IF($C303="C",('Proj 2018'!F303-AgeAdj!B$35)/AgeAdj!B$36,"BAD")))))</f>
        <v>0.33166412465359768</v>
      </c>
      <c r="G303" s="10">
        <f>IF($C303="PG",('Proj 2018'!G303-AgeAdj!C$19)/AgeAdj!C$20,IF($C303="SG",('Proj 2018'!G303-AgeAdj!C$23)/AgeAdj!C$24,IF($C303="SF",('Proj 2018'!G303-AgeAdj!C$27)/AgeAdj!C$28,IF($C303="PF",('Proj 2018'!G303-AgeAdj!C$31)/AgeAdj!C$32,IF($C303="C",('Proj 2018'!G303-AgeAdj!C$35)/AgeAdj!C$36,"BAD")))))</f>
        <v>0.50977130099867074</v>
      </c>
      <c r="H303" s="10">
        <f>IF($C303="PG",('Proj 2018'!H303-AgeAdj!D$19)/AgeAdj!D$20,IF($C303="SG",('Proj 2018'!H303-AgeAdj!D$23)/AgeAdj!D$24,IF($C303="SF",('Proj 2018'!H303-AgeAdj!D$27)/AgeAdj!D$28,IF($C303="PF",('Proj 2018'!H303-AgeAdj!D$31)/AgeAdj!D$32,IF($C303="C",('Proj 2018'!H303-AgeAdj!D$35)/AgeAdj!D$36,"BAD")))))</f>
        <v>-0.6951542699795914</v>
      </c>
      <c r="I303" s="10">
        <f>IF($C303="PG",('Proj 2018'!I303-AgeAdj!E$19)/AgeAdj!E$20,IF($C303="SG",('Proj 2018'!I303-AgeAdj!E$23)/AgeAdj!E$24,IF($C303="SF",('Proj 2018'!I303-AgeAdj!E$27)/AgeAdj!E$28,IF($C303="PF",('Proj 2018'!I303-AgeAdj!E$31)/AgeAdj!E$32,IF($C303="C",('Proj 2018'!I303-AgeAdj!E$35)/AgeAdj!E$36,"BAD")))))</f>
        <v>1.4223321256866677</v>
      </c>
      <c r="J303" s="10">
        <f>IF($C303="PG",('Proj 2018'!J303-AgeAdj!F$19)/AgeAdj!F$20,IF($C303="SG",('Proj 2018'!J303-AgeAdj!F$23)/AgeAdj!F$24,IF($C303="SF",('Proj 2018'!J303-AgeAdj!F$27)/AgeAdj!F$28,IF($C303="PF",('Proj 2018'!J303-AgeAdj!F$31)/AgeAdj!F$32,IF($C303="C",('Proj 2018'!J303-AgeAdj!F$35)/AgeAdj!F$36,"BAD")))))</f>
        <v>0.39169845231703482</v>
      </c>
      <c r="K303" s="10">
        <f>IF($C303="PG",('Proj 2018'!K303-AgeAdj!G$19)/AgeAdj!G$20,IF($C303="SG",('Proj 2018'!K303-AgeAdj!G$23)/AgeAdj!G$24,IF($C303="SF",('Proj 2018'!K303-AgeAdj!G$27)/AgeAdj!G$28,IF($C303="PF",('Proj 2018'!K303-AgeAdj!G$31)/AgeAdj!G$32,IF($C303="C",('Proj 2018'!K303-AgeAdj!G$35)/AgeAdj!G$36,"BAD")))))</f>
        <v>0.17336305673587984</v>
      </c>
      <c r="L303" s="17">
        <f>IF($C303="PG",('Proj 2018'!L303-AgeAdj!H$19)/AgeAdj!H$20,IF($C303="SG",('Proj 2018'!L303-AgeAdj!H$23)/AgeAdj!H$24,IF($C303="SF",('Proj 2018'!L303-AgeAdj!H$27)/AgeAdj!H$28,IF($C303="PF",('Proj 2018'!L303-AgeAdj!H$31)/AgeAdj!H$32,IF($C303="C",('Proj 2018'!L303-AgeAdj!H$35)/AgeAdj!H$36,"BAD")))))</f>
        <v>1.3298427284910921</v>
      </c>
      <c r="M303" s="10">
        <f>IF($C303="PG",('Proj 2018'!M303-AgeAdj!I$19)/AgeAdj!I$20,IF($C303="SG",('Proj 2018'!M303-AgeAdj!I$23)/AgeAdj!I$24,IF($C303="SF",('Proj 2018'!M303-AgeAdj!I$27)/AgeAdj!I$28,IF($C303="PF",('Proj 2018'!M303-AgeAdj!I$31)/AgeAdj!I$32,IF($C303="C",('Proj 2018'!M303-AgeAdj!I$35)/AgeAdj!I$36,"BAD")))))</f>
        <v>0.85819578146649877</v>
      </c>
      <c r="N303" s="10">
        <f>IF($C303="PG",('Proj 2018'!N303-AgeAdj!J$19)/AgeAdj!J$20,IF($C303="SG",('Proj 2018'!N303-AgeAdj!J$23)/AgeAdj!J$24,IF($C303="SF",('Proj 2018'!N303-AgeAdj!J$27)/AgeAdj!J$28,IF($C303="PF",('Proj 2018'!N303-AgeAdj!J$31)/AgeAdj!J$32,IF($C303="C",('Proj 2018'!N303-AgeAdj!J$35)/AgeAdj!J$36,"BAD")))))</f>
        <v>0.11048727721614092</v>
      </c>
      <c r="O303" s="10">
        <f>IF($C303="PG",('Proj 2018'!O303-AgeAdj!K$19)/AgeAdj!K$20,IF($C303="SG",('Proj 2018'!O303-AgeAdj!K$23)/AgeAdj!K$24,IF($C303="SF",('Proj 2018'!O303-AgeAdj!K$27)/AgeAdj!K$28,IF($C303="PF",('Proj 2018'!O303-AgeAdj!K$31)/AgeAdj!K$32,IF($C303="C",('Proj 2018'!O303-AgeAdj!K$35)/AgeAdj!K$36,"BAD")))))</f>
        <v>0.50972593024933732</v>
      </c>
      <c r="P303" s="10">
        <f>IF($C303="PG",('Proj 2018'!P303-AgeAdj!L$19)/AgeAdj!L$20,IF($C303="SG",('Proj 2018'!P303-AgeAdj!L$23)/AgeAdj!L$24,IF($C303="SF",('Proj 2018'!P303-AgeAdj!L$27)/AgeAdj!L$28,IF($C303="PF",('Proj 2018'!P303-AgeAdj!L$31)/AgeAdj!L$32,IF($C303="C",('Proj 2018'!P303-AgeAdj!L$35)/AgeAdj!L$36,"BAD")))))</f>
        <v>0.46820240410326547</v>
      </c>
      <c r="Q303" s="10">
        <f>-IF($C303="PG",('Proj 2018'!Q303-AgeAdj!M$19)/AgeAdj!M$20,IF($C303="SG",('Proj 2018'!Q303-AgeAdj!M$23)/AgeAdj!M$24,IF($C303="SF",('Proj 2018'!Q303-AgeAdj!M$27)/AgeAdj!M$28,IF($C303="PF",('Proj 2018'!Q303-AgeAdj!M$31)/AgeAdj!M$32,IF($C303="C",('Proj 2018'!Q303-AgeAdj!M$35)/AgeAdj!M$36,"BAD")))))</f>
        <v>0.43381167570539042</v>
      </c>
      <c r="R303" s="10">
        <f>IF($C303="PG",('Proj 2018'!R303-AgeAdj!N$19)/AgeAdj!N$20,IF($C303="SG",('Proj 2018'!R303-AgeAdj!N$23)/AgeAdj!N$24,IF($C303="SF",('Proj 2018'!R303-AgeAdj!N$27)/AgeAdj!N$28,IF($C303="PF",('Proj 2018'!R303-AgeAdj!N$31)/AgeAdj!N$32,IF($C303="C",('Proj 2018'!R303-AgeAdj!N$35)/AgeAdj!N$36,"BAD")))))</f>
        <v>0.4938421621197297</v>
      </c>
      <c r="S303" s="10">
        <f t="shared" si="12"/>
        <v>4.9555087646700562</v>
      </c>
      <c r="U303" s="10">
        <f>3*'Proj 2018'!$K303/(819)</f>
        <v>0.5714285714285714</v>
      </c>
      <c r="V303" s="10">
        <f t="shared" si="13"/>
        <v>0.75991013056633827</v>
      </c>
      <c r="W303" s="10">
        <f>(2*'Proj 36 2018'!G303)/24.9</f>
        <v>0.88353413654618473</v>
      </c>
      <c r="X303" s="10">
        <f t="shared" si="14"/>
        <v>-0.61419252769281163</v>
      </c>
    </row>
    <row r="304" spans="1:24" x14ac:dyDescent="0.25">
      <c r="A304" s="14" t="s">
        <v>745</v>
      </c>
      <c r="B304" s="14" t="s">
        <v>481</v>
      </c>
      <c r="C304" s="14" t="s">
        <v>52</v>
      </c>
      <c r="D304" s="3">
        <f>VLOOKUP(B304, Table1[[Player]:['#NAME?]], 3, FALSE)+1</f>
        <v>23</v>
      </c>
      <c r="F304" s="10">
        <f>IF($C304="PG",('Proj 2018'!F304-AgeAdj!B$19)/AgeAdj!B$20,IF($C304="SG",('Proj 2018'!F304-AgeAdj!B$23)/AgeAdj!B$24,IF($C304="SF",('Proj 2018'!F304-AgeAdj!B$27)/AgeAdj!B$28,IF($C304="PF",('Proj 2018'!F304-AgeAdj!B$31)/AgeAdj!B$32,IF($C304="C",('Proj 2018'!F304-AgeAdj!B$35)/AgeAdj!B$36,"BAD")))))</f>
        <v>-1.128689068228002</v>
      </c>
      <c r="G304" s="10">
        <f>IF($C304="PG",('Proj 2018'!G304-AgeAdj!C$19)/AgeAdj!C$20,IF($C304="SG",('Proj 2018'!G304-AgeAdj!C$23)/AgeAdj!C$24,IF($C304="SF",('Proj 2018'!G304-AgeAdj!C$27)/AgeAdj!C$28,IF($C304="PF",('Proj 2018'!G304-AgeAdj!C$31)/AgeAdj!C$32,IF($C304="C",('Proj 2018'!G304-AgeAdj!C$35)/AgeAdj!C$36,"BAD")))))</f>
        <v>-1.2175002061857008</v>
      </c>
      <c r="H304" s="10">
        <f>IF($C304="PG",('Proj 2018'!H304-AgeAdj!D$19)/AgeAdj!D$20,IF($C304="SG",('Proj 2018'!H304-AgeAdj!D$23)/AgeAdj!D$24,IF($C304="SF",('Proj 2018'!H304-AgeAdj!D$27)/AgeAdj!D$28,IF($C304="PF",('Proj 2018'!H304-AgeAdj!D$31)/AgeAdj!D$32,IF($C304="C",('Proj 2018'!H304-AgeAdj!D$35)/AgeAdj!D$36,"BAD")))))</f>
        <v>-6.3456836710465911E-2</v>
      </c>
      <c r="I304" s="10">
        <f>IF($C304="PG",('Proj 2018'!I304-AgeAdj!E$19)/AgeAdj!E$20,IF($C304="SG",('Proj 2018'!I304-AgeAdj!E$23)/AgeAdj!E$24,IF($C304="SF",('Proj 2018'!I304-AgeAdj!E$27)/AgeAdj!E$28,IF($C304="PF",('Proj 2018'!I304-AgeAdj!E$31)/AgeAdj!E$32,IF($C304="C",('Proj 2018'!I304-AgeAdj!E$35)/AgeAdj!E$36,"BAD")))))</f>
        <v>-1.1194876989650471</v>
      </c>
      <c r="J304" s="10">
        <f>IF($C304="PG",('Proj 2018'!J304-AgeAdj!F$19)/AgeAdj!F$20,IF($C304="SG",('Proj 2018'!J304-AgeAdj!F$23)/AgeAdj!F$24,IF($C304="SF",('Proj 2018'!J304-AgeAdj!F$27)/AgeAdj!F$28,IF($C304="PF",('Proj 2018'!J304-AgeAdj!F$31)/AgeAdj!F$32,IF($C304="C",('Proj 2018'!J304-AgeAdj!F$35)/AgeAdj!F$36,"BAD")))))</f>
        <v>-0.8576524553129633</v>
      </c>
      <c r="K304" s="10">
        <f>IF($C304="PG",('Proj 2018'!K304-AgeAdj!G$19)/AgeAdj!G$20,IF($C304="SG",('Proj 2018'!K304-AgeAdj!G$23)/AgeAdj!G$24,IF($C304="SF",('Proj 2018'!K304-AgeAdj!G$27)/AgeAdj!G$28,IF($C304="PF",('Proj 2018'!K304-AgeAdj!G$31)/AgeAdj!G$32,IF($C304="C",('Proj 2018'!K304-AgeAdj!G$35)/AgeAdj!G$36,"BAD")))))</f>
        <v>-0.88014351440468019</v>
      </c>
      <c r="L304" s="17">
        <f>IF($C304="PG",('Proj 2018'!L304-AgeAdj!H$19)/AgeAdj!H$20,IF($C304="SG",('Proj 2018'!L304-AgeAdj!H$23)/AgeAdj!H$24,IF($C304="SF",('Proj 2018'!L304-AgeAdj!H$27)/AgeAdj!H$28,IF($C304="PF",('Proj 2018'!L304-AgeAdj!H$31)/AgeAdj!H$32,IF($C304="C",('Proj 2018'!L304-AgeAdj!H$35)/AgeAdj!H$36,"BAD")))))</f>
        <v>-1.0853499083899791</v>
      </c>
      <c r="M304" s="10">
        <f>IF($C304="PG",('Proj 2018'!M304-AgeAdj!I$19)/AgeAdj!I$20,IF($C304="SG",('Proj 2018'!M304-AgeAdj!I$23)/AgeAdj!I$24,IF($C304="SF",('Proj 2018'!M304-AgeAdj!I$27)/AgeAdj!I$28,IF($C304="PF",('Proj 2018'!M304-AgeAdj!I$31)/AgeAdj!I$32,IF($C304="C",('Proj 2018'!M304-AgeAdj!I$35)/AgeAdj!I$36,"BAD")))))</f>
        <v>-1.5028734368029109</v>
      </c>
      <c r="N304" s="10">
        <f>IF($C304="PG",('Proj 2018'!N304-AgeAdj!J$19)/AgeAdj!J$20,IF($C304="SG",('Proj 2018'!N304-AgeAdj!J$23)/AgeAdj!J$24,IF($C304="SF",('Proj 2018'!N304-AgeAdj!J$27)/AgeAdj!J$28,IF($C304="PF",('Proj 2018'!N304-AgeAdj!J$31)/AgeAdj!J$32,IF($C304="C",('Proj 2018'!N304-AgeAdj!J$35)/AgeAdj!J$36,"BAD")))))</f>
        <v>-0.95909840548239567</v>
      </c>
      <c r="O304" s="10">
        <f>IF($C304="PG",('Proj 2018'!O304-AgeAdj!K$19)/AgeAdj!K$20,IF($C304="SG",('Proj 2018'!O304-AgeAdj!K$23)/AgeAdj!K$24,IF($C304="SF",('Proj 2018'!O304-AgeAdj!K$27)/AgeAdj!K$28,IF($C304="PF",('Proj 2018'!O304-AgeAdj!K$31)/AgeAdj!K$32,IF($C304="C",('Proj 2018'!O304-AgeAdj!K$35)/AgeAdj!K$36,"BAD")))))</f>
        <v>-0.94578767454710222</v>
      </c>
      <c r="P304" s="10">
        <f>IF($C304="PG",('Proj 2018'!P304-AgeAdj!L$19)/AgeAdj!L$20,IF($C304="SG",('Proj 2018'!P304-AgeAdj!L$23)/AgeAdj!L$24,IF($C304="SF",('Proj 2018'!P304-AgeAdj!L$27)/AgeAdj!L$28,IF($C304="PF",('Proj 2018'!P304-AgeAdj!L$31)/AgeAdj!L$32,IF($C304="C",('Proj 2018'!P304-AgeAdj!L$35)/AgeAdj!L$36,"BAD")))))</f>
        <v>-0.80239952959537653</v>
      </c>
      <c r="Q304" s="10">
        <f>-IF($C304="PG",('Proj 2018'!Q304-AgeAdj!M$19)/AgeAdj!M$20,IF($C304="SG",('Proj 2018'!Q304-AgeAdj!M$23)/AgeAdj!M$24,IF($C304="SF",('Proj 2018'!Q304-AgeAdj!M$27)/AgeAdj!M$28,IF($C304="PF",('Proj 2018'!Q304-AgeAdj!M$31)/AgeAdj!M$32,IF($C304="C",('Proj 2018'!Q304-AgeAdj!M$35)/AgeAdj!M$36,"BAD")))))</f>
        <v>0.8319785366879755</v>
      </c>
      <c r="R304" s="10">
        <f>IF($C304="PG",('Proj 2018'!R304-AgeAdj!N$19)/AgeAdj!N$20,IF($C304="SG",('Proj 2018'!R304-AgeAdj!N$23)/AgeAdj!N$24,IF($C304="SF",('Proj 2018'!R304-AgeAdj!N$27)/AgeAdj!N$28,IF($C304="PF",('Proj 2018'!R304-AgeAdj!N$31)/AgeAdj!N$32,IF($C304="C",('Proj 2018'!R304-AgeAdj!N$35)/AgeAdj!N$36,"BAD")))))</f>
        <v>-1.1234204704095088</v>
      </c>
      <c r="S304" s="10">
        <f t="shared" si="12"/>
        <v>-7.2443139119597779</v>
      </c>
      <c r="U304" s="10">
        <f>3*'Proj 2018'!$K304/(819)</f>
        <v>0.13333333333333336</v>
      </c>
      <c r="V304" s="10">
        <f t="shared" si="13"/>
        <v>-0.14471332111866392</v>
      </c>
      <c r="W304" s="10">
        <f>(2*'Proj 36 2018'!G304)/24.9</f>
        <v>0.86746987951807242</v>
      </c>
      <c r="X304" s="10">
        <f t="shared" si="14"/>
        <v>-5.5046894495825859E-2</v>
      </c>
    </row>
    <row r="305" spans="1:24" x14ac:dyDescent="0.25">
      <c r="A305" s="13" t="s">
        <v>811</v>
      </c>
      <c r="B305" s="13" t="s">
        <v>482</v>
      </c>
      <c r="C305" s="13" t="s">
        <v>52</v>
      </c>
      <c r="D305" s="3">
        <f>VLOOKUP(B305, Table1[[Player]:['#NAME?]], 3, FALSE)+1</f>
        <v>21</v>
      </c>
      <c r="F305" s="10">
        <f>IF($C305="PG",('Proj 2018'!F305-AgeAdj!B$19)/AgeAdj!B$20,IF($C305="SG",('Proj 2018'!F305-AgeAdj!B$23)/AgeAdj!B$24,IF($C305="SF",('Proj 2018'!F305-AgeAdj!B$27)/AgeAdj!B$28,IF($C305="PF",('Proj 2018'!F305-AgeAdj!B$31)/AgeAdj!B$32,IF($C305="C",('Proj 2018'!F305-AgeAdj!B$35)/AgeAdj!B$36,"BAD")))))</f>
        <v>-0.33216239441538642</v>
      </c>
      <c r="G305" s="10">
        <f>IF($C305="PG",('Proj 2018'!G305-AgeAdj!C$19)/AgeAdj!C$20,IF($C305="SG",('Proj 2018'!G305-AgeAdj!C$23)/AgeAdj!C$24,IF($C305="SF",('Proj 2018'!G305-AgeAdj!C$27)/AgeAdj!C$28,IF($C305="PF",('Proj 2018'!G305-AgeAdj!C$31)/AgeAdj!C$32,IF($C305="C",('Proj 2018'!G305-AgeAdj!C$35)/AgeAdj!C$36,"BAD")))))</f>
        <v>1.2586560869570289E-2</v>
      </c>
      <c r="H305" s="10">
        <f>IF($C305="PG",('Proj 2018'!H305-AgeAdj!D$19)/AgeAdj!D$20,IF($C305="SG",('Proj 2018'!H305-AgeAdj!D$23)/AgeAdj!D$24,IF($C305="SF",('Proj 2018'!H305-AgeAdj!D$27)/AgeAdj!D$28,IF($C305="PF",('Proj 2018'!H305-AgeAdj!D$31)/AgeAdj!D$32,IF($C305="C",('Proj 2018'!H305-AgeAdj!D$35)/AgeAdj!D$36,"BAD")))))</f>
        <v>-1.7593971680840572</v>
      </c>
      <c r="I305" s="10">
        <f>IF($C305="PG",('Proj 2018'!I305-AgeAdj!E$19)/AgeAdj!E$20,IF($C305="SG",('Proj 2018'!I305-AgeAdj!E$23)/AgeAdj!E$24,IF($C305="SF",('Proj 2018'!I305-AgeAdj!E$27)/AgeAdj!E$28,IF($C305="PF",('Proj 2018'!I305-AgeAdj!E$31)/AgeAdj!E$32,IF($C305="C",('Proj 2018'!I305-AgeAdj!E$35)/AgeAdj!E$36,"BAD")))))</f>
        <v>-1.1576518140514236</v>
      </c>
      <c r="J305" s="10">
        <f>IF($C305="PG",('Proj 2018'!J305-AgeAdj!F$19)/AgeAdj!F$20,IF($C305="SG",('Proj 2018'!J305-AgeAdj!F$23)/AgeAdj!F$24,IF($C305="SF",('Proj 2018'!J305-AgeAdj!F$27)/AgeAdj!F$28,IF($C305="PF",('Proj 2018'!J305-AgeAdj!F$31)/AgeAdj!F$32,IF($C305="C",('Proj 2018'!J305-AgeAdj!F$35)/AgeAdj!F$36,"BAD")))))</f>
        <v>-0.4152680547134181</v>
      </c>
      <c r="K305" s="10">
        <f>IF($C305="PG",('Proj 2018'!K305-AgeAdj!G$19)/AgeAdj!G$20,IF($C305="SG",('Proj 2018'!K305-AgeAdj!G$23)/AgeAdj!G$24,IF($C305="SF",('Proj 2018'!K305-AgeAdj!G$27)/AgeAdj!G$28,IF($C305="PF",('Proj 2018'!K305-AgeAdj!G$31)/AgeAdj!G$32,IF($C305="C",('Proj 2018'!K305-AgeAdj!G$35)/AgeAdj!G$36,"BAD")))))</f>
        <v>-0.27635461587136623</v>
      </c>
      <c r="L305" s="17">
        <f>IF($C305="PG",('Proj 2018'!L305-AgeAdj!H$19)/AgeAdj!H$20,IF($C305="SG",('Proj 2018'!L305-AgeAdj!H$23)/AgeAdj!H$24,IF($C305="SF",('Proj 2018'!L305-AgeAdj!H$27)/AgeAdj!H$28,IF($C305="PF",('Proj 2018'!L305-AgeAdj!H$31)/AgeAdj!H$32,IF($C305="C",('Proj 2018'!L305-AgeAdj!H$35)/AgeAdj!H$36,"BAD")))))</f>
        <v>-1.5020335397346103</v>
      </c>
      <c r="M305" s="10">
        <f>IF($C305="PG",('Proj 2018'!M305-AgeAdj!I$19)/AgeAdj!I$20,IF($C305="SG",('Proj 2018'!M305-AgeAdj!I$23)/AgeAdj!I$24,IF($C305="SF",('Proj 2018'!M305-AgeAdj!I$27)/AgeAdj!I$28,IF($C305="PF",('Proj 2018'!M305-AgeAdj!I$31)/AgeAdj!I$32,IF($C305="C",('Proj 2018'!M305-AgeAdj!I$35)/AgeAdj!I$36,"BAD")))))</f>
        <v>-0.2765202420643848</v>
      </c>
      <c r="N305" s="10">
        <f>IF($C305="PG",('Proj 2018'!N305-AgeAdj!J$19)/AgeAdj!J$20,IF($C305="SG",('Proj 2018'!N305-AgeAdj!J$23)/AgeAdj!J$24,IF($C305="SF",('Proj 2018'!N305-AgeAdj!J$27)/AgeAdj!J$28,IF($C305="PF",('Proj 2018'!N305-AgeAdj!J$31)/AgeAdj!J$32,IF($C305="C",('Proj 2018'!N305-AgeAdj!J$35)/AgeAdj!J$36,"BAD")))))</f>
        <v>0.41812464166234314</v>
      </c>
      <c r="O305" s="10">
        <f>IF($C305="PG",('Proj 2018'!O305-AgeAdj!K$19)/AgeAdj!K$20,IF($C305="SG",('Proj 2018'!O305-AgeAdj!K$23)/AgeAdj!K$24,IF($C305="SF",('Proj 2018'!O305-AgeAdj!K$27)/AgeAdj!K$28,IF($C305="PF",('Proj 2018'!O305-AgeAdj!K$31)/AgeAdj!K$32,IF($C305="C",('Proj 2018'!O305-AgeAdj!K$35)/AgeAdj!K$36,"BAD")))))</f>
        <v>0.21925236471736198</v>
      </c>
      <c r="P305" s="10">
        <f>IF($C305="PG",('Proj 2018'!P305-AgeAdj!L$19)/AgeAdj!L$20,IF($C305="SG",('Proj 2018'!P305-AgeAdj!L$23)/AgeAdj!L$24,IF($C305="SF",('Proj 2018'!P305-AgeAdj!L$27)/AgeAdj!L$28,IF($C305="PF",('Proj 2018'!P305-AgeAdj!L$31)/AgeAdj!L$32,IF($C305="C",('Proj 2018'!P305-AgeAdj!L$35)/AgeAdj!L$36,"BAD")))))</f>
        <v>-0.65549915267135384</v>
      </c>
      <c r="Q305" s="10">
        <f>-IF($C305="PG",('Proj 2018'!Q305-AgeAdj!M$19)/AgeAdj!M$20,IF($C305="SG",('Proj 2018'!Q305-AgeAdj!M$23)/AgeAdj!M$24,IF($C305="SF",('Proj 2018'!Q305-AgeAdj!M$27)/AgeAdj!M$28,IF($C305="PF",('Proj 2018'!Q305-AgeAdj!M$31)/AgeAdj!M$32,IF($C305="C",('Proj 2018'!Q305-AgeAdj!M$35)/AgeAdj!M$36,"BAD")))))</f>
        <v>-9.4625811226275267E-2</v>
      </c>
      <c r="R305" s="10">
        <f>IF($C305="PG",('Proj 2018'!R305-AgeAdj!N$19)/AgeAdj!N$20,IF($C305="SG",('Proj 2018'!R305-AgeAdj!N$23)/AgeAdj!N$24,IF($C305="SF",('Proj 2018'!R305-AgeAdj!N$27)/AgeAdj!N$28,IF($C305="PF",('Proj 2018'!R305-AgeAdj!N$31)/AgeAdj!N$32,IF($C305="C",('Proj 2018'!R305-AgeAdj!N$35)/AgeAdj!N$36,"BAD")))))</f>
        <v>-0.4556223715854455</v>
      </c>
      <c r="S305" s="10">
        <f t="shared" si="12"/>
        <v>-3.7651417666294091</v>
      </c>
      <c r="U305" s="10">
        <f>3*'Proj 2018'!$K305/(819)</f>
        <v>0.46813186813186819</v>
      </c>
      <c r="V305" s="10">
        <f t="shared" si="13"/>
        <v>-0.70314976695268583</v>
      </c>
      <c r="W305" s="10">
        <f>(2*'Proj 36 2018'!G305)/24.9</f>
        <v>1.0441767068273093</v>
      </c>
      <c r="X305" s="10">
        <f t="shared" si="14"/>
        <v>-1.8371215409713049</v>
      </c>
    </row>
    <row r="306" spans="1:24" x14ac:dyDescent="0.25">
      <c r="A306" s="14" t="s">
        <v>727</v>
      </c>
      <c r="B306" s="14" t="s">
        <v>490</v>
      </c>
      <c r="C306" s="14" t="s">
        <v>31</v>
      </c>
      <c r="D306" s="3">
        <f>VLOOKUP(B306, Table1[[Player]:['#NAME?]], 3, FALSE)+1</f>
        <v>32</v>
      </c>
      <c r="F306" s="10">
        <f>IF($C306="PG",('Proj 2018'!F306-AgeAdj!B$19)/AgeAdj!B$20,IF($C306="SG",('Proj 2018'!F306-AgeAdj!B$23)/AgeAdj!B$24,IF($C306="SF",('Proj 2018'!F306-AgeAdj!B$27)/AgeAdj!B$28,IF($C306="PF",('Proj 2018'!F306-AgeAdj!B$31)/AgeAdj!B$32,IF($C306="C",('Proj 2018'!F306-AgeAdj!B$35)/AgeAdj!B$36,"BAD")))))</f>
        <v>-0.55726757203714772</v>
      </c>
      <c r="G306" s="10">
        <f>IF($C306="PG",('Proj 2018'!G306-AgeAdj!C$19)/AgeAdj!C$20,IF($C306="SG",('Proj 2018'!G306-AgeAdj!C$23)/AgeAdj!C$24,IF($C306="SF",('Proj 2018'!G306-AgeAdj!C$27)/AgeAdj!C$28,IF($C306="PF",('Proj 2018'!G306-AgeAdj!C$31)/AgeAdj!C$32,IF($C306="C",('Proj 2018'!G306-AgeAdj!C$35)/AgeAdj!C$36,"BAD")))))</f>
        <v>-0.58756400665635244</v>
      </c>
      <c r="H306" s="10">
        <f>IF($C306="PG",('Proj 2018'!H306-AgeAdj!D$19)/AgeAdj!D$20,IF($C306="SG",('Proj 2018'!H306-AgeAdj!D$23)/AgeAdj!D$24,IF($C306="SF",('Proj 2018'!H306-AgeAdj!D$27)/AgeAdj!D$28,IF($C306="PF",('Proj 2018'!H306-AgeAdj!D$31)/AgeAdj!D$32,IF($C306="C",('Proj 2018'!H306-AgeAdj!D$35)/AgeAdj!D$36,"BAD")))))</f>
        <v>6.3845188811662096E-2</v>
      </c>
      <c r="I306" s="10">
        <f>IF($C306="PG",('Proj 2018'!I306-AgeAdj!E$19)/AgeAdj!E$20,IF($C306="SG",('Proj 2018'!I306-AgeAdj!E$23)/AgeAdj!E$24,IF($C306="SF",('Proj 2018'!I306-AgeAdj!E$27)/AgeAdj!E$28,IF($C306="PF",('Proj 2018'!I306-AgeAdj!E$31)/AgeAdj!E$32,IF($C306="C",('Proj 2018'!I306-AgeAdj!E$35)/AgeAdj!E$36,"BAD")))))</f>
        <v>0.30907947622615861</v>
      </c>
      <c r="J306" s="10">
        <f>IF($C306="PG",('Proj 2018'!J306-AgeAdj!F$19)/AgeAdj!F$20,IF($C306="SG",('Proj 2018'!J306-AgeAdj!F$23)/AgeAdj!F$24,IF($C306="SF",('Proj 2018'!J306-AgeAdj!F$27)/AgeAdj!F$28,IF($C306="PF",('Proj 2018'!J306-AgeAdj!F$31)/AgeAdj!F$32,IF($C306="C",('Proj 2018'!J306-AgeAdj!F$35)/AgeAdj!F$36,"BAD")))))</f>
        <v>-0.59120002389051696</v>
      </c>
      <c r="K306" s="10">
        <f>IF($C306="PG",('Proj 2018'!K306-AgeAdj!G$19)/AgeAdj!G$20,IF($C306="SG",('Proj 2018'!K306-AgeAdj!G$23)/AgeAdj!G$24,IF($C306="SF",('Proj 2018'!K306-AgeAdj!G$27)/AgeAdj!G$28,IF($C306="PF",('Proj 2018'!K306-AgeAdj!G$31)/AgeAdj!G$32,IF($C306="C",('Proj 2018'!K306-AgeAdj!G$35)/AgeAdj!G$36,"BAD")))))</f>
        <v>-0.64982535608418002</v>
      </c>
      <c r="L306" s="17">
        <f>IF($C306="PG",('Proj 2018'!L306-AgeAdj!H$19)/AgeAdj!H$20,IF($C306="SG",('Proj 2018'!L306-AgeAdj!H$23)/AgeAdj!H$24,IF($C306="SF",('Proj 2018'!L306-AgeAdj!H$27)/AgeAdj!H$28,IF($C306="PF",('Proj 2018'!L306-AgeAdj!H$31)/AgeAdj!H$32,IF($C306="C",('Proj 2018'!L306-AgeAdj!H$35)/AgeAdj!H$36,"BAD")))))</f>
        <v>0.78693391842959304</v>
      </c>
      <c r="M306" s="10">
        <f>IF($C306="PG",('Proj 2018'!M306-AgeAdj!I$19)/AgeAdj!I$20,IF($C306="SG",('Proj 2018'!M306-AgeAdj!I$23)/AgeAdj!I$24,IF($C306="SF",('Proj 2018'!M306-AgeAdj!I$27)/AgeAdj!I$28,IF($C306="PF",('Proj 2018'!M306-AgeAdj!I$31)/AgeAdj!I$32,IF($C306="C",('Proj 2018'!M306-AgeAdj!I$35)/AgeAdj!I$36,"BAD")))))</f>
        <v>-1.1259016971498881</v>
      </c>
      <c r="N306" s="10">
        <f>IF($C306="PG",('Proj 2018'!N306-AgeAdj!J$19)/AgeAdj!J$20,IF($C306="SG",('Proj 2018'!N306-AgeAdj!J$23)/AgeAdj!J$24,IF($C306="SF",('Proj 2018'!N306-AgeAdj!J$27)/AgeAdj!J$28,IF($C306="PF",('Proj 2018'!N306-AgeAdj!J$31)/AgeAdj!J$32,IF($C306="C",('Proj 2018'!N306-AgeAdj!J$35)/AgeAdj!J$36,"BAD")))))</f>
        <v>-1.2927584591333257</v>
      </c>
      <c r="O306" s="10">
        <f>IF($C306="PG",('Proj 2018'!O306-AgeAdj!K$19)/AgeAdj!K$20,IF($C306="SG",('Proj 2018'!O306-AgeAdj!K$23)/AgeAdj!K$24,IF($C306="SF",('Proj 2018'!O306-AgeAdj!K$27)/AgeAdj!K$28,IF($C306="PF",('Proj 2018'!O306-AgeAdj!K$31)/AgeAdj!K$32,IF($C306="C",('Proj 2018'!O306-AgeAdj!K$35)/AgeAdj!K$36,"BAD")))))</f>
        <v>-1.0960927314264388</v>
      </c>
      <c r="P306" s="10">
        <f>IF($C306="PG",('Proj 2018'!P306-AgeAdj!L$19)/AgeAdj!L$20,IF($C306="SG",('Proj 2018'!P306-AgeAdj!L$23)/AgeAdj!L$24,IF($C306="SF",('Proj 2018'!P306-AgeAdj!L$27)/AgeAdj!L$28,IF($C306="PF",('Proj 2018'!P306-AgeAdj!L$31)/AgeAdj!L$32,IF($C306="C",('Proj 2018'!P306-AgeAdj!L$35)/AgeAdj!L$36,"BAD")))))</f>
        <v>-0.74349071247035414</v>
      </c>
      <c r="Q306" s="10">
        <f>-IF($C306="PG",('Proj 2018'!Q306-AgeAdj!M$19)/AgeAdj!M$20,IF($C306="SG",('Proj 2018'!Q306-AgeAdj!M$23)/AgeAdj!M$24,IF($C306="SF",('Proj 2018'!Q306-AgeAdj!M$27)/AgeAdj!M$28,IF($C306="PF",('Proj 2018'!Q306-AgeAdj!M$31)/AgeAdj!M$32,IF($C306="C",('Proj 2018'!Q306-AgeAdj!M$35)/AgeAdj!M$36,"BAD")))))</f>
        <v>1.3181906396022103</v>
      </c>
      <c r="R306" s="10">
        <f>IF($C306="PG",('Proj 2018'!R306-AgeAdj!N$19)/AgeAdj!N$20,IF($C306="SG",('Proj 2018'!R306-AgeAdj!N$23)/AgeAdj!N$24,IF($C306="SF",('Proj 2018'!R306-AgeAdj!N$27)/AgeAdj!N$28,IF($C306="PF",('Proj 2018'!R306-AgeAdj!N$31)/AgeAdj!N$32,IF($C306="C",('Proj 2018'!R306-AgeAdj!N$35)/AgeAdj!N$36,"BAD")))))</f>
        <v>-0.49834072356676862</v>
      </c>
      <c r="S306" s="10">
        <f t="shared" si="12"/>
        <v>-3.3226193356680449</v>
      </c>
      <c r="U306" s="10">
        <f>3*'Proj 2018'!$K306/(819)</f>
        <v>0.23717948717948717</v>
      </c>
      <c r="V306" s="10">
        <f t="shared" si="13"/>
        <v>0.18664458321727526</v>
      </c>
      <c r="W306" s="10">
        <f>(2*'Proj 36 2018'!G306)/24.9</f>
        <v>1.172690763052209</v>
      </c>
      <c r="X306" s="10">
        <f t="shared" si="14"/>
        <v>7.4870663184760378E-2</v>
      </c>
    </row>
    <row r="307" spans="1:24" x14ac:dyDescent="0.25">
      <c r="A307" s="13" t="s">
        <v>750</v>
      </c>
      <c r="B307" s="13" t="s">
        <v>491</v>
      </c>
      <c r="C307" s="13" t="s">
        <v>27</v>
      </c>
      <c r="D307" s="3">
        <f>VLOOKUP(B307, Table1[[Player]:['#NAME?]], 3, FALSE)+1</f>
        <v>29</v>
      </c>
      <c r="F307" s="10">
        <f>IF($C307="PG",('Proj 2018'!F307-AgeAdj!B$19)/AgeAdj!B$20,IF($C307="SG",('Proj 2018'!F307-AgeAdj!B$23)/AgeAdj!B$24,IF($C307="SF",('Proj 2018'!F307-AgeAdj!B$27)/AgeAdj!B$28,IF($C307="PF",('Proj 2018'!F307-AgeAdj!B$31)/AgeAdj!B$32,IF($C307="C",('Proj 2018'!F307-AgeAdj!B$35)/AgeAdj!B$36,"BAD")))))</f>
        <v>0.61792314163791762</v>
      </c>
      <c r="G307" s="10">
        <f>IF($C307="PG",('Proj 2018'!G307-AgeAdj!C$19)/AgeAdj!C$20,IF($C307="SG",('Proj 2018'!G307-AgeAdj!C$23)/AgeAdj!C$24,IF($C307="SF",('Proj 2018'!G307-AgeAdj!C$27)/AgeAdj!C$28,IF($C307="PF",('Proj 2018'!G307-AgeAdj!C$31)/AgeAdj!C$32,IF($C307="C",('Proj 2018'!G307-AgeAdj!C$35)/AgeAdj!C$36,"BAD")))))</f>
        <v>0.34886810813156949</v>
      </c>
      <c r="H307" s="10">
        <f>IF($C307="PG",('Proj 2018'!H307-AgeAdj!D$19)/AgeAdj!D$20,IF($C307="SG",('Proj 2018'!H307-AgeAdj!D$23)/AgeAdj!D$24,IF($C307="SF",('Proj 2018'!H307-AgeAdj!D$27)/AgeAdj!D$28,IF($C307="PF",('Proj 2018'!H307-AgeAdj!D$31)/AgeAdj!D$32,IF($C307="C",('Proj 2018'!H307-AgeAdj!D$35)/AgeAdj!D$36,"BAD")))))</f>
        <v>1.3055834233537327</v>
      </c>
      <c r="I307" s="10">
        <f>IF($C307="PG",('Proj 2018'!I307-AgeAdj!E$19)/AgeAdj!E$20,IF($C307="SG",('Proj 2018'!I307-AgeAdj!E$23)/AgeAdj!E$24,IF($C307="SF",('Proj 2018'!I307-AgeAdj!E$27)/AgeAdj!E$28,IF($C307="PF",('Proj 2018'!I307-AgeAdj!E$31)/AgeAdj!E$32,IF($C307="C",('Proj 2018'!I307-AgeAdj!E$35)/AgeAdj!E$36,"BAD")))))</f>
        <v>-0.30711720070867032</v>
      </c>
      <c r="J307" s="10">
        <f>IF($C307="PG",('Proj 2018'!J307-AgeAdj!F$19)/AgeAdj!F$20,IF($C307="SG",('Proj 2018'!J307-AgeAdj!F$23)/AgeAdj!F$24,IF($C307="SF",('Proj 2018'!J307-AgeAdj!F$27)/AgeAdj!F$28,IF($C307="PF",('Proj 2018'!J307-AgeAdj!F$31)/AgeAdj!F$32,IF($C307="C",('Proj 2018'!J307-AgeAdj!F$35)/AgeAdj!F$36,"BAD")))))</f>
        <v>-0.76887729063721733</v>
      </c>
      <c r="K307" s="10">
        <f>IF($C307="PG",('Proj 2018'!K307-AgeAdj!G$19)/AgeAdj!G$20,IF($C307="SG",('Proj 2018'!K307-AgeAdj!G$23)/AgeAdj!G$24,IF($C307="SF",('Proj 2018'!K307-AgeAdj!G$27)/AgeAdj!G$28,IF($C307="PF",('Proj 2018'!K307-AgeAdj!G$31)/AgeAdj!G$32,IF($C307="C",('Proj 2018'!K307-AgeAdj!G$35)/AgeAdj!G$36,"BAD")))))</f>
        <v>-0.53324737627799446</v>
      </c>
      <c r="L307" s="17">
        <f>IF($C307="PG",('Proj 2018'!L307-AgeAdj!H$19)/AgeAdj!H$20,IF($C307="SG",('Proj 2018'!L307-AgeAdj!H$23)/AgeAdj!H$24,IF($C307="SF",('Proj 2018'!L307-AgeAdj!H$27)/AgeAdj!H$28,IF($C307="PF",('Proj 2018'!L307-AgeAdj!H$31)/AgeAdj!H$32,IF($C307="C",('Proj 2018'!L307-AgeAdj!H$35)/AgeAdj!H$36,"BAD")))))</f>
        <v>-2.2697868086481714</v>
      </c>
      <c r="M307" s="10">
        <f>IF($C307="PG",('Proj 2018'!M307-AgeAdj!I$19)/AgeAdj!I$20,IF($C307="SG",('Proj 2018'!M307-AgeAdj!I$23)/AgeAdj!I$24,IF($C307="SF",('Proj 2018'!M307-AgeAdj!I$27)/AgeAdj!I$28,IF($C307="PF",('Proj 2018'!M307-AgeAdj!I$31)/AgeAdj!I$32,IF($C307="C",('Proj 2018'!M307-AgeAdj!I$35)/AgeAdj!I$36,"BAD")))))</f>
        <v>0.42426657323309058</v>
      </c>
      <c r="N307" s="10">
        <f>IF($C307="PG",('Proj 2018'!N307-AgeAdj!J$19)/AgeAdj!J$20,IF($C307="SG",('Proj 2018'!N307-AgeAdj!J$23)/AgeAdj!J$24,IF($C307="SF",('Proj 2018'!N307-AgeAdj!J$27)/AgeAdj!J$28,IF($C307="PF",('Proj 2018'!N307-AgeAdj!J$31)/AgeAdj!J$32,IF($C307="C",('Proj 2018'!N307-AgeAdj!J$35)/AgeAdj!J$36,"BAD")))))</f>
        <v>0.21539595260681321</v>
      </c>
      <c r="O307" s="10">
        <f>IF($C307="PG",('Proj 2018'!O307-AgeAdj!K$19)/AgeAdj!K$20,IF($C307="SG",('Proj 2018'!O307-AgeAdj!K$23)/AgeAdj!K$24,IF($C307="SF",('Proj 2018'!O307-AgeAdj!K$27)/AgeAdj!K$28,IF($C307="PF",('Proj 2018'!O307-AgeAdj!K$31)/AgeAdj!K$32,IF($C307="C",('Proj 2018'!O307-AgeAdj!K$35)/AgeAdj!K$36,"BAD")))))</f>
        <v>2.3112574683600577</v>
      </c>
      <c r="P307" s="10">
        <f>IF($C307="PG",('Proj 2018'!P307-AgeAdj!L$19)/AgeAdj!L$20,IF($C307="SG",('Proj 2018'!P307-AgeAdj!L$23)/AgeAdj!L$24,IF($C307="SF",('Proj 2018'!P307-AgeAdj!L$27)/AgeAdj!L$28,IF($C307="PF",('Proj 2018'!P307-AgeAdj!L$31)/AgeAdj!L$32,IF($C307="C",('Proj 2018'!P307-AgeAdj!L$35)/AgeAdj!L$36,"BAD")))))</f>
        <v>-0.25419607796347665</v>
      </c>
      <c r="Q307" s="10">
        <f>-IF($C307="PG",('Proj 2018'!Q307-AgeAdj!M$19)/AgeAdj!M$20,IF($C307="SG",('Proj 2018'!Q307-AgeAdj!M$23)/AgeAdj!M$24,IF($C307="SF",('Proj 2018'!Q307-AgeAdj!M$27)/AgeAdj!M$28,IF($C307="PF",('Proj 2018'!Q307-AgeAdj!M$31)/AgeAdj!M$32,IF($C307="C",('Proj 2018'!Q307-AgeAdj!M$35)/AgeAdj!M$36,"BAD")))))</f>
        <v>-0.24887772311966819</v>
      </c>
      <c r="R307" s="10">
        <f>IF($C307="PG",('Proj 2018'!R307-AgeAdj!N$19)/AgeAdj!N$20,IF($C307="SG",('Proj 2018'!R307-AgeAdj!N$23)/AgeAdj!N$24,IF($C307="SF",('Proj 2018'!R307-AgeAdj!N$27)/AgeAdj!N$28,IF($C307="PF",('Proj 2018'!R307-AgeAdj!N$31)/AgeAdj!N$32,IF($C307="C",('Proj 2018'!R307-AgeAdj!N$35)/AgeAdj!N$36,"BAD")))))</f>
        <v>0.28634640078794249</v>
      </c>
      <c r="S307" s="10">
        <f t="shared" si="12"/>
        <v>1.8527840664756572</v>
      </c>
      <c r="U307" s="10">
        <f>3*'Proj 2018'!$K307/(819)</f>
        <v>0.3071225071225071</v>
      </c>
      <c r="V307" s="10">
        <f t="shared" si="13"/>
        <v>-0.69710261530562068</v>
      </c>
      <c r="W307" s="10">
        <f>(2*'Proj 36 2018'!G307)/24.9</f>
        <v>0.89156626506024095</v>
      </c>
      <c r="X307" s="10">
        <f t="shared" si="14"/>
        <v>1.1640141364840508</v>
      </c>
    </row>
    <row r="308" spans="1:24" x14ac:dyDescent="0.25">
      <c r="A308" s="14" t="s">
        <v>639</v>
      </c>
      <c r="B308" s="14" t="s">
        <v>492</v>
      </c>
      <c r="C308" s="14" t="s">
        <v>27</v>
      </c>
      <c r="D308" s="3">
        <f>VLOOKUP(B308, Table1[[Player]:['#NAME?]], 3, FALSE)+1</f>
        <v>25</v>
      </c>
      <c r="F308" s="10">
        <f>IF($C308="PG",('Proj 2018'!F308-AgeAdj!B$19)/AgeAdj!B$20,IF($C308="SG",('Proj 2018'!F308-AgeAdj!B$23)/AgeAdj!B$24,IF($C308="SF",('Proj 2018'!F308-AgeAdj!B$27)/AgeAdj!B$28,IF($C308="PF",('Proj 2018'!F308-AgeAdj!B$31)/AgeAdj!B$32,IF($C308="C",('Proj 2018'!F308-AgeAdj!B$35)/AgeAdj!B$36,"BAD")))))</f>
        <v>0.10502023876144607</v>
      </c>
      <c r="G308" s="10">
        <f>IF($C308="PG",('Proj 2018'!G308-AgeAdj!C$19)/AgeAdj!C$20,IF($C308="SG",('Proj 2018'!G308-AgeAdj!C$23)/AgeAdj!C$24,IF($C308="SF",('Proj 2018'!G308-AgeAdj!C$27)/AgeAdj!C$28,IF($C308="PF",('Proj 2018'!G308-AgeAdj!C$31)/AgeAdj!C$32,IF($C308="C",('Proj 2018'!G308-AgeAdj!C$35)/AgeAdj!C$36,"BAD")))))</f>
        <v>-0.2660945703799637</v>
      </c>
      <c r="H308" s="10">
        <f>IF($C308="PG",('Proj 2018'!H308-AgeAdj!D$19)/AgeAdj!D$20,IF($C308="SG",('Proj 2018'!H308-AgeAdj!D$23)/AgeAdj!D$24,IF($C308="SF",('Proj 2018'!H308-AgeAdj!D$27)/AgeAdj!D$28,IF($C308="PF",('Proj 2018'!H308-AgeAdj!D$31)/AgeAdj!D$32,IF($C308="C",('Proj 2018'!H308-AgeAdj!D$35)/AgeAdj!D$36,"BAD")))))</f>
        <v>2.1439877900838855</v>
      </c>
      <c r="I308" s="10">
        <f>IF($C308="PG",('Proj 2018'!I308-AgeAdj!E$19)/AgeAdj!E$20,IF($C308="SG",('Proj 2018'!I308-AgeAdj!E$23)/AgeAdj!E$24,IF($C308="SF",('Proj 2018'!I308-AgeAdj!E$27)/AgeAdj!E$28,IF($C308="PF",('Proj 2018'!I308-AgeAdj!E$31)/AgeAdj!E$32,IF($C308="C",('Proj 2018'!I308-AgeAdj!E$35)/AgeAdj!E$36,"BAD")))))</f>
        <v>-1.1958685366511395</v>
      </c>
      <c r="J308" s="10">
        <f>IF($C308="PG",('Proj 2018'!J308-AgeAdj!F$19)/AgeAdj!F$20,IF($C308="SG",('Proj 2018'!J308-AgeAdj!F$23)/AgeAdj!F$24,IF($C308="SF",('Proj 2018'!J308-AgeAdj!F$27)/AgeAdj!F$28,IF($C308="PF",('Proj 2018'!J308-AgeAdj!F$31)/AgeAdj!F$32,IF($C308="C",('Proj 2018'!J308-AgeAdj!F$35)/AgeAdj!F$36,"BAD")))))</f>
        <v>0.48236843223533571</v>
      </c>
      <c r="K308" s="10">
        <f>IF($C308="PG",('Proj 2018'!K308-AgeAdj!G$19)/AgeAdj!G$20,IF($C308="SG",('Proj 2018'!K308-AgeAdj!G$23)/AgeAdj!G$24,IF($C308="SF",('Proj 2018'!K308-AgeAdj!G$27)/AgeAdj!G$28,IF($C308="PF",('Proj 2018'!K308-AgeAdj!G$31)/AgeAdj!G$32,IF($C308="C",('Proj 2018'!K308-AgeAdj!G$35)/AgeAdj!G$36,"BAD")))))</f>
        <v>0.70897898782777924</v>
      </c>
      <c r="L308" s="17">
        <f>IF($C308="PG",('Proj 2018'!L308-AgeAdj!H$19)/AgeAdj!H$20,IF($C308="SG",('Proj 2018'!L308-AgeAdj!H$23)/AgeAdj!H$24,IF($C308="SF",('Proj 2018'!L308-AgeAdj!H$27)/AgeAdj!H$28,IF($C308="PF",('Proj 2018'!L308-AgeAdj!H$31)/AgeAdj!H$32,IF($C308="C",('Proj 2018'!L308-AgeAdj!H$35)/AgeAdj!H$36,"BAD")))))</f>
        <v>-0.66538050066609933</v>
      </c>
      <c r="M308" s="10">
        <f>IF($C308="PG",('Proj 2018'!M308-AgeAdj!I$19)/AgeAdj!I$20,IF($C308="SG",('Proj 2018'!M308-AgeAdj!I$23)/AgeAdj!I$24,IF($C308="SF",('Proj 2018'!M308-AgeAdj!I$27)/AgeAdj!I$28,IF($C308="PF",('Proj 2018'!M308-AgeAdj!I$31)/AgeAdj!I$32,IF($C308="C",('Proj 2018'!M308-AgeAdj!I$35)/AgeAdj!I$36,"BAD")))))</f>
        <v>0.45635647143797953</v>
      </c>
      <c r="N308" s="10">
        <f>IF($C308="PG",('Proj 2018'!N308-AgeAdj!J$19)/AgeAdj!J$20,IF($C308="SG",('Proj 2018'!N308-AgeAdj!J$23)/AgeAdj!J$24,IF($C308="SF",('Proj 2018'!N308-AgeAdj!J$27)/AgeAdj!J$28,IF($C308="PF",('Proj 2018'!N308-AgeAdj!J$31)/AgeAdj!J$32,IF($C308="C",('Proj 2018'!N308-AgeAdj!J$35)/AgeAdj!J$36,"BAD")))))</f>
        <v>8.1276178978618427E-2</v>
      </c>
      <c r="O308" s="10">
        <f>IF($C308="PG",('Proj 2018'!O308-AgeAdj!K$19)/AgeAdj!K$20,IF($C308="SG",('Proj 2018'!O308-AgeAdj!K$23)/AgeAdj!K$24,IF($C308="SF",('Proj 2018'!O308-AgeAdj!K$27)/AgeAdj!K$28,IF($C308="PF",('Proj 2018'!O308-AgeAdj!K$31)/AgeAdj!K$32,IF($C308="C",('Proj 2018'!O308-AgeAdj!K$35)/AgeAdj!K$36,"BAD")))))</f>
        <v>0.81322938410053491</v>
      </c>
      <c r="P308" s="10">
        <f>IF($C308="PG",('Proj 2018'!P308-AgeAdj!L$19)/AgeAdj!L$20,IF($C308="SG",('Proj 2018'!P308-AgeAdj!L$23)/AgeAdj!L$24,IF($C308="SF",('Proj 2018'!P308-AgeAdj!L$27)/AgeAdj!L$28,IF($C308="PF",('Proj 2018'!P308-AgeAdj!L$31)/AgeAdj!L$32,IF($C308="C",('Proj 2018'!P308-AgeAdj!L$35)/AgeAdj!L$36,"BAD")))))</f>
        <v>0.78482037861110698</v>
      </c>
      <c r="Q308" s="10">
        <f>-IF($C308="PG",('Proj 2018'!Q308-AgeAdj!M$19)/AgeAdj!M$20,IF($C308="SG",('Proj 2018'!Q308-AgeAdj!M$23)/AgeAdj!M$24,IF($C308="SF",('Proj 2018'!Q308-AgeAdj!M$27)/AgeAdj!M$28,IF($C308="PF",('Proj 2018'!Q308-AgeAdj!M$31)/AgeAdj!M$32,IF($C308="C",('Proj 2018'!Q308-AgeAdj!M$35)/AgeAdj!M$36,"BAD")))))</f>
        <v>0.14088466415279435</v>
      </c>
      <c r="R308" s="10">
        <f>IF($C308="PG",('Proj 2018'!R308-AgeAdj!N$19)/AgeAdj!N$20,IF($C308="SG",('Proj 2018'!R308-AgeAdj!N$23)/AgeAdj!N$24,IF($C308="SF",('Proj 2018'!R308-AgeAdj!N$27)/AgeAdj!N$28,IF($C308="PF",('Proj 2018'!R308-AgeAdj!N$31)/AgeAdj!N$32,IF($C308="C",('Proj 2018'!R308-AgeAdj!N$35)/AgeAdj!N$36,"BAD")))))</f>
        <v>2.4049959298976416E-2</v>
      </c>
      <c r="S308" s="10">
        <f t="shared" si="12"/>
        <v>2.0654943533616721</v>
      </c>
      <c r="U308" s="10">
        <f>3*'Proj 2018'!$K308/(819)</f>
        <v>0.77177452177452166</v>
      </c>
      <c r="V308" s="10">
        <f t="shared" si="13"/>
        <v>-0.51352371769967065</v>
      </c>
      <c r="W308" s="10">
        <f>(2*'Proj 36 2018'!G308)/24.9</f>
        <v>0.73895582329317266</v>
      </c>
      <c r="X308" s="10">
        <f t="shared" si="14"/>
        <v>1.5843122625519475</v>
      </c>
    </row>
    <row r="309" spans="1:24" x14ac:dyDescent="0.25">
      <c r="A309" s="13" t="s">
        <v>617</v>
      </c>
      <c r="B309" s="13" t="s">
        <v>493</v>
      </c>
      <c r="C309" s="13" t="s">
        <v>38</v>
      </c>
      <c r="D309" s="3">
        <f>VLOOKUP(B309, Table1[[Player]:['#NAME?]], 3, FALSE)+1</f>
        <v>28</v>
      </c>
      <c r="F309" s="10">
        <f>IF($C309="PG",('Proj 2018'!F309-AgeAdj!B$19)/AgeAdj!B$20,IF($C309="SG",('Proj 2018'!F309-AgeAdj!B$23)/AgeAdj!B$24,IF($C309="SF",('Proj 2018'!F309-AgeAdj!B$27)/AgeAdj!B$28,IF($C309="PF",('Proj 2018'!F309-AgeAdj!B$31)/AgeAdj!B$32,IF($C309="C",('Proj 2018'!F309-AgeAdj!B$35)/AgeAdj!B$36,"BAD")))))</f>
        <v>-0.95930561794840508</v>
      </c>
      <c r="G309" s="10">
        <f>IF($C309="PG",('Proj 2018'!G309-AgeAdj!C$19)/AgeAdj!C$20,IF($C309="SG",('Proj 2018'!G309-AgeAdj!C$23)/AgeAdj!C$24,IF($C309="SF",('Proj 2018'!G309-AgeAdj!C$27)/AgeAdj!C$28,IF($C309="PF",('Proj 2018'!G309-AgeAdj!C$31)/AgeAdj!C$32,IF($C309="C",('Proj 2018'!G309-AgeAdj!C$35)/AgeAdj!C$36,"BAD")))))</f>
        <v>-0.8551374152104062</v>
      </c>
      <c r="H309" s="10">
        <f>IF($C309="PG",('Proj 2018'!H309-AgeAdj!D$19)/AgeAdj!D$20,IF($C309="SG",('Proj 2018'!H309-AgeAdj!D$23)/AgeAdj!D$24,IF($C309="SF",('Proj 2018'!H309-AgeAdj!D$27)/AgeAdj!D$28,IF($C309="PF",('Proj 2018'!H309-AgeAdj!D$31)/AgeAdj!D$32,IF($C309="C",('Proj 2018'!H309-AgeAdj!D$35)/AgeAdj!D$36,"BAD")))))</f>
        <v>-0.743572945970845</v>
      </c>
      <c r="I309" s="10">
        <f>IF($C309="PG",('Proj 2018'!I309-AgeAdj!E$19)/AgeAdj!E$20,IF($C309="SG",('Proj 2018'!I309-AgeAdj!E$23)/AgeAdj!E$24,IF($C309="SF",('Proj 2018'!I309-AgeAdj!E$27)/AgeAdj!E$28,IF($C309="PF",('Proj 2018'!I309-AgeAdj!E$31)/AgeAdj!E$32,IF($C309="C",('Proj 2018'!I309-AgeAdj!E$35)/AgeAdj!E$36,"BAD")))))</f>
        <v>-0.56816005422672167</v>
      </c>
      <c r="J309" s="10">
        <f>IF($C309="PG",('Proj 2018'!J309-AgeAdj!F$19)/AgeAdj!F$20,IF($C309="SG",('Proj 2018'!J309-AgeAdj!F$23)/AgeAdj!F$24,IF($C309="SF",('Proj 2018'!J309-AgeAdj!F$27)/AgeAdj!F$28,IF($C309="PF",('Proj 2018'!J309-AgeAdj!F$31)/AgeAdj!F$32,IF($C309="C",('Proj 2018'!J309-AgeAdj!F$35)/AgeAdj!F$36,"BAD")))))</f>
        <v>-0.8807406624269698</v>
      </c>
      <c r="K309" s="10">
        <f>IF($C309="PG",('Proj 2018'!K309-AgeAdj!G$19)/AgeAdj!G$20,IF($C309="SG",('Proj 2018'!K309-AgeAdj!G$23)/AgeAdj!G$24,IF($C309="SF",('Proj 2018'!K309-AgeAdj!G$27)/AgeAdj!G$28,IF($C309="PF",('Proj 2018'!K309-AgeAdj!G$31)/AgeAdj!G$32,IF($C309="C",('Proj 2018'!K309-AgeAdj!G$35)/AgeAdj!G$36,"BAD")))))</f>
        <v>-0.8729891048235916</v>
      </c>
      <c r="L309" s="17">
        <f>IF($C309="PG",('Proj 2018'!L309-AgeAdj!H$19)/AgeAdj!H$20,IF($C309="SG",('Proj 2018'!L309-AgeAdj!H$23)/AgeAdj!H$24,IF($C309="SF",('Proj 2018'!L309-AgeAdj!H$27)/AgeAdj!H$28,IF($C309="PF",('Proj 2018'!L309-AgeAdj!H$31)/AgeAdj!H$32,IF($C309="C",('Proj 2018'!L309-AgeAdj!H$35)/AgeAdj!H$36,"BAD")))))</f>
        <v>-1.0895013753307212</v>
      </c>
      <c r="M309" s="10">
        <f>IF($C309="PG",('Proj 2018'!M309-AgeAdj!I$19)/AgeAdj!I$20,IF($C309="SG",('Proj 2018'!M309-AgeAdj!I$23)/AgeAdj!I$24,IF($C309="SF",('Proj 2018'!M309-AgeAdj!I$27)/AgeAdj!I$28,IF($C309="PF",('Proj 2018'!M309-AgeAdj!I$31)/AgeAdj!I$32,IF($C309="C",('Proj 2018'!M309-AgeAdj!I$35)/AgeAdj!I$36,"BAD")))))</f>
        <v>-1.0378130502733078</v>
      </c>
      <c r="N309" s="10">
        <f>IF($C309="PG",('Proj 2018'!N309-AgeAdj!J$19)/AgeAdj!J$20,IF($C309="SG",('Proj 2018'!N309-AgeAdj!J$23)/AgeAdj!J$24,IF($C309="SF",('Proj 2018'!N309-AgeAdj!J$27)/AgeAdj!J$28,IF($C309="PF",('Proj 2018'!N309-AgeAdj!J$31)/AgeAdj!J$32,IF($C309="C",('Proj 2018'!N309-AgeAdj!J$35)/AgeAdj!J$36,"BAD")))))</f>
        <v>-0.38273694278642628</v>
      </c>
      <c r="O309" s="10">
        <f>IF($C309="PG",('Proj 2018'!O309-AgeAdj!K$19)/AgeAdj!K$20,IF($C309="SG",('Proj 2018'!O309-AgeAdj!K$23)/AgeAdj!K$24,IF($C309="SF",('Proj 2018'!O309-AgeAdj!K$27)/AgeAdj!K$28,IF($C309="PF",('Proj 2018'!O309-AgeAdj!K$31)/AgeAdj!K$32,IF($C309="C",('Proj 2018'!O309-AgeAdj!K$35)/AgeAdj!K$36,"BAD")))))</f>
        <v>-1.1701145726612787</v>
      </c>
      <c r="P309" s="10">
        <f>IF($C309="PG",('Proj 2018'!P309-AgeAdj!L$19)/AgeAdj!L$20,IF($C309="SG",('Proj 2018'!P309-AgeAdj!L$23)/AgeAdj!L$24,IF($C309="SF",('Proj 2018'!P309-AgeAdj!L$27)/AgeAdj!L$28,IF($C309="PF",('Proj 2018'!P309-AgeAdj!L$31)/AgeAdj!L$32,IF($C309="C",('Proj 2018'!P309-AgeAdj!L$35)/AgeAdj!L$36,"BAD")))))</f>
        <v>-0.85540404312991547</v>
      </c>
      <c r="Q309" s="10">
        <f>-IF($C309="PG",('Proj 2018'!Q309-AgeAdj!M$19)/AgeAdj!M$20,IF($C309="SG",('Proj 2018'!Q309-AgeAdj!M$23)/AgeAdj!M$24,IF($C309="SF",('Proj 2018'!Q309-AgeAdj!M$27)/AgeAdj!M$28,IF($C309="PF",('Proj 2018'!Q309-AgeAdj!M$31)/AgeAdj!M$32,IF($C309="C",('Proj 2018'!Q309-AgeAdj!M$35)/AgeAdj!M$36,"BAD")))))</f>
        <v>1.0464358191458862</v>
      </c>
      <c r="R309" s="10">
        <f>IF($C309="PG",('Proj 2018'!R309-AgeAdj!N$19)/AgeAdj!N$20,IF($C309="SG",('Proj 2018'!R309-AgeAdj!N$23)/AgeAdj!N$24,IF($C309="SF",('Proj 2018'!R309-AgeAdj!N$27)/AgeAdj!N$28,IF($C309="PF",('Proj 2018'!R309-AgeAdj!N$31)/AgeAdj!N$32,IF($C309="C",('Proj 2018'!R309-AgeAdj!N$35)/AgeAdj!N$36,"BAD")))))</f>
        <v>-0.96640471523562188</v>
      </c>
      <c r="S309" s="10">
        <f t="shared" si="12"/>
        <v>-5.7147979798351676</v>
      </c>
      <c r="U309" s="10">
        <f>3*'Proj 2018'!$K309/(819)</f>
        <v>0.21428571428571427</v>
      </c>
      <c r="V309" s="10">
        <f t="shared" si="13"/>
        <v>-0.23346458042801169</v>
      </c>
      <c r="W309" s="10">
        <f>(2*'Proj 36 2018'!G309)/24.9</f>
        <v>0.86746987951807242</v>
      </c>
      <c r="X309" s="10">
        <f t="shared" si="14"/>
        <v>-0.64502713385422705</v>
      </c>
    </row>
    <row r="310" spans="1:24" x14ac:dyDescent="0.25">
      <c r="A310" s="14" t="s">
        <v>658</v>
      </c>
      <c r="B310" s="14" t="s">
        <v>494</v>
      </c>
      <c r="C310" s="14" t="s">
        <v>52</v>
      </c>
      <c r="D310" s="3">
        <f>VLOOKUP(B310, Table1[[Player]:['#NAME?]], 3, FALSE)+1</f>
        <v>23</v>
      </c>
      <c r="F310" s="10">
        <f>IF($C310="PG",('Proj 2018'!F310-AgeAdj!B$19)/AgeAdj!B$20,IF($C310="SG",('Proj 2018'!F310-AgeAdj!B$23)/AgeAdj!B$24,IF($C310="SF",('Proj 2018'!F310-AgeAdj!B$27)/AgeAdj!B$28,IF($C310="PF",('Proj 2018'!F310-AgeAdj!B$31)/AgeAdj!B$32,IF($C310="C",('Proj 2018'!F310-AgeAdj!B$35)/AgeAdj!B$36,"BAD")))))</f>
        <v>-0.73860922454579636</v>
      </c>
      <c r="G310" s="10">
        <f>IF($C310="PG",('Proj 2018'!G310-AgeAdj!C$19)/AgeAdj!C$20,IF($C310="SG",('Proj 2018'!G310-AgeAdj!C$23)/AgeAdj!C$24,IF($C310="SF",('Proj 2018'!G310-AgeAdj!C$27)/AgeAdj!C$28,IF($C310="PF",('Proj 2018'!G310-AgeAdj!C$31)/AgeAdj!C$32,IF($C310="C",('Proj 2018'!G310-AgeAdj!C$35)/AgeAdj!C$36,"BAD")))))</f>
        <v>-0.70205899003096173</v>
      </c>
      <c r="H310" s="10">
        <f>IF($C310="PG",('Proj 2018'!H310-AgeAdj!D$19)/AgeAdj!D$20,IF($C310="SG",('Proj 2018'!H310-AgeAdj!D$23)/AgeAdj!D$24,IF($C310="SF",('Proj 2018'!H310-AgeAdj!D$27)/AgeAdj!D$28,IF($C310="PF",('Proj 2018'!H310-AgeAdj!D$31)/AgeAdj!D$32,IF($C310="C",('Proj 2018'!H310-AgeAdj!D$35)/AgeAdj!D$36,"BAD")))))</f>
        <v>-0.88002069996441667</v>
      </c>
      <c r="I310" s="10">
        <f>IF($C310="PG",('Proj 2018'!I310-AgeAdj!E$19)/AgeAdj!E$20,IF($C310="SG",('Proj 2018'!I310-AgeAdj!E$23)/AgeAdj!E$24,IF($C310="SF",('Proj 2018'!I310-AgeAdj!E$27)/AgeAdj!E$28,IF($C310="PF",('Proj 2018'!I310-AgeAdj!E$31)/AgeAdj!E$32,IF($C310="C",('Proj 2018'!I310-AgeAdj!E$35)/AgeAdj!E$36,"BAD")))))</f>
        <v>-0.42844461507958581</v>
      </c>
      <c r="J310" s="10">
        <f>IF($C310="PG",('Proj 2018'!J310-AgeAdj!F$19)/AgeAdj!F$20,IF($C310="SG",('Proj 2018'!J310-AgeAdj!F$23)/AgeAdj!F$24,IF($C310="SF",('Proj 2018'!J310-AgeAdj!F$27)/AgeAdj!F$28,IF($C310="PF",('Proj 2018'!J310-AgeAdj!F$31)/AgeAdj!F$32,IF($C310="C",('Proj 2018'!J310-AgeAdj!F$35)/AgeAdj!F$36,"BAD")))))</f>
        <v>-0.64957960259917946</v>
      </c>
      <c r="K310" s="10">
        <f>IF($C310="PG",('Proj 2018'!K310-AgeAdj!G$19)/AgeAdj!G$20,IF($C310="SG",('Proj 2018'!K310-AgeAdj!G$23)/AgeAdj!G$24,IF($C310="SF",('Proj 2018'!K310-AgeAdj!G$27)/AgeAdj!G$28,IF($C310="PF",('Proj 2018'!K310-AgeAdj!G$31)/AgeAdj!G$32,IF($C310="C",('Proj 2018'!K310-AgeAdj!G$35)/AgeAdj!G$36,"BAD")))))</f>
        <v>-0.68262395131774278</v>
      </c>
      <c r="L310" s="17">
        <f>IF($C310="PG",('Proj 2018'!L310-AgeAdj!H$19)/AgeAdj!H$20,IF($C310="SG",('Proj 2018'!L310-AgeAdj!H$23)/AgeAdj!H$24,IF($C310="SF",('Proj 2018'!L310-AgeAdj!H$27)/AgeAdj!H$28,IF($C310="PF",('Proj 2018'!L310-AgeAdj!H$31)/AgeAdj!H$32,IF($C310="C",('Proj 2018'!L310-AgeAdj!H$35)/AgeAdj!H$36,"BAD")))))</f>
        <v>0.18606937699491988</v>
      </c>
      <c r="M310" s="10">
        <f>IF($C310="PG",('Proj 2018'!M310-AgeAdj!I$19)/AgeAdj!I$20,IF($C310="SG",('Proj 2018'!M310-AgeAdj!I$23)/AgeAdj!I$24,IF($C310="SF",('Proj 2018'!M310-AgeAdj!I$27)/AgeAdj!I$28,IF($C310="PF",('Proj 2018'!M310-AgeAdj!I$31)/AgeAdj!I$32,IF($C310="C",('Proj 2018'!M310-AgeAdj!I$35)/AgeAdj!I$36,"BAD")))))</f>
        <v>-0.61418167912921573</v>
      </c>
      <c r="N310" s="10">
        <f>IF($C310="PG",('Proj 2018'!N310-AgeAdj!J$19)/AgeAdj!J$20,IF($C310="SG",('Proj 2018'!N310-AgeAdj!J$23)/AgeAdj!J$24,IF($C310="SF",('Proj 2018'!N310-AgeAdj!J$27)/AgeAdj!J$28,IF($C310="PF",('Proj 2018'!N310-AgeAdj!J$31)/AgeAdj!J$32,IF($C310="C",('Proj 2018'!N310-AgeAdj!J$35)/AgeAdj!J$36,"BAD")))))</f>
        <v>-0.6805758654923445</v>
      </c>
      <c r="O310" s="10">
        <f>IF($C310="PG",('Proj 2018'!O310-AgeAdj!K$19)/AgeAdj!K$20,IF($C310="SG",('Proj 2018'!O310-AgeAdj!K$23)/AgeAdj!K$24,IF($C310="SF",('Proj 2018'!O310-AgeAdj!K$27)/AgeAdj!K$28,IF($C310="PF",('Proj 2018'!O310-AgeAdj!K$31)/AgeAdj!K$32,IF($C310="C",('Proj 2018'!O310-AgeAdj!K$35)/AgeAdj!K$36,"BAD")))))</f>
        <v>-1.115962062304833</v>
      </c>
      <c r="P310" s="10">
        <f>IF($C310="PG",('Proj 2018'!P310-AgeAdj!L$19)/AgeAdj!L$20,IF($C310="SG",('Proj 2018'!P310-AgeAdj!L$23)/AgeAdj!L$24,IF($C310="SF",('Proj 2018'!P310-AgeAdj!L$27)/AgeAdj!L$28,IF($C310="PF",('Proj 2018'!P310-AgeAdj!L$31)/AgeAdj!L$32,IF($C310="C",('Proj 2018'!P310-AgeAdj!L$35)/AgeAdj!L$36,"BAD")))))</f>
        <v>-0.14907943222274955</v>
      </c>
      <c r="Q310" s="10">
        <f>-IF($C310="PG",('Proj 2018'!Q310-AgeAdj!M$19)/AgeAdj!M$20,IF($C310="SG",('Proj 2018'!Q310-AgeAdj!M$23)/AgeAdj!M$24,IF($C310="SF",('Proj 2018'!Q310-AgeAdj!M$27)/AgeAdj!M$28,IF($C310="PF",('Proj 2018'!Q310-AgeAdj!M$31)/AgeAdj!M$32,IF($C310="C",('Proj 2018'!Q310-AgeAdj!M$35)/AgeAdj!M$36,"BAD")))))</f>
        <v>0.31444173713686546</v>
      </c>
      <c r="R310" s="10">
        <f>IF($C310="PG",('Proj 2018'!R310-AgeAdj!N$19)/AgeAdj!N$20,IF($C310="SG",('Proj 2018'!R310-AgeAdj!N$23)/AgeAdj!N$24,IF($C310="SF",('Proj 2018'!R310-AgeAdj!N$27)/AgeAdj!N$28,IF($C310="PF",('Proj 2018'!R310-AgeAdj!N$31)/AgeAdj!N$32,IF($C310="C",('Proj 2018'!R310-AgeAdj!N$35)/AgeAdj!N$36,"BAD")))))</f>
        <v>-0.73565355477579308</v>
      </c>
      <c r="S310" s="10">
        <f t="shared" si="12"/>
        <v>-4.4487726040267566</v>
      </c>
      <c r="U310" s="10">
        <f>3*'Proj 2018'!$K310/(819)</f>
        <v>0.24285714285714283</v>
      </c>
      <c r="V310" s="10">
        <f t="shared" si="13"/>
        <v>4.5188277270194824E-2</v>
      </c>
      <c r="W310" s="10">
        <f>(2*'Proj 36 2018'!G310)/24.9</f>
        <v>0.7550200803212852</v>
      </c>
      <c r="X310" s="10">
        <f t="shared" si="14"/>
        <v>-0.66443329957152752</v>
      </c>
    </row>
    <row r="311" spans="1:24" x14ac:dyDescent="0.25">
      <c r="A311" s="13" t="s">
        <v>785</v>
      </c>
      <c r="B311" s="13" t="s">
        <v>495</v>
      </c>
      <c r="C311" s="13" t="s">
        <v>38</v>
      </c>
      <c r="D311" s="3">
        <f>VLOOKUP(B311, Table1[[Player]:['#NAME?]], 3, FALSE)+1</f>
        <v>20</v>
      </c>
      <c r="F311" s="10">
        <f>IF($C311="PG",('Proj 2018'!F311-AgeAdj!B$19)/AgeAdj!B$20,IF($C311="SG",('Proj 2018'!F311-AgeAdj!B$23)/AgeAdj!B$24,IF($C311="SF",('Proj 2018'!F311-AgeAdj!B$27)/AgeAdj!B$28,IF($C311="PF",('Proj 2018'!F311-AgeAdj!B$31)/AgeAdj!B$32,IF($C311="C",('Proj 2018'!F311-AgeAdj!B$35)/AgeAdj!B$36,"BAD")))))</f>
        <v>-0.49908380778213385</v>
      </c>
      <c r="G311" s="10">
        <f>IF($C311="PG",('Proj 2018'!G311-AgeAdj!C$19)/AgeAdj!C$20,IF($C311="SG",('Proj 2018'!G311-AgeAdj!C$23)/AgeAdj!C$24,IF($C311="SF",('Proj 2018'!G311-AgeAdj!C$27)/AgeAdj!C$28,IF($C311="PF",('Proj 2018'!G311-AgeAdj!C$31)/AgeAdj!C$32,IF($C311="C",('Proj 2018'!G311-AgeAdj!C$35)/AgeAdj!C$36,"BAD")))))</f>
        <v>-0.46150663523945806</v>
      </c>
      <c r="H311" s="10">
        <f>IF($C311="PG",('Proj 2018'!H311-AgeAdj!D$19)/AgeAdj!D$20,IF($C311="SG",('Proj 2018'!H311-AgeAdj!D$23)/AgeAdj!D$24,IF($C311="SF",('Proj 2018'!H311-AgeAdj!D$27)/AgeAdj!D$28,IF($C311="PF",('Proj 2018'!H311-AgeAdj!D$31)/AgeAdj!D$32,IF($C311="C",('Proj 2018'!H311-AgeAdj!D$35)/AgeAdj!D$36,"BAD")))))</f>
        <v>-0.18861477973862983</v>
      </c>
      <c r="I311" s="10">
        <f>IF($C311="PG",('Proj 2018'!I311-AgeAdj!E$19)/AgeAdj!E$20,IF($C311="SG",('Proj 2018'!I311-AgeAdj!E$23)/AgeAdj!E$24,IF($C311="SF",('Proj 2018'!I311-AgeAdj!E$27)/AgeAdj!E$28,IF($C311="PF",('Proj 2018'!I311-AgeAdj!E$31)/AgeAdj!E$32,IF($C311="C",('Proj 2018'!I311-AgeAdj!E$35)/AgeAdj!E$36,"BAD")))))</f>
        <v>-0.56816005422672167</v>
      </c>
      <c r="J311" s="10">
        <f>IF($C311="PG",('Proj 2018'!J311-AgeAdj!F$19)/AgeAdj!F$20,IF($C311="SG",('Proj 2018'!J311-AgeAdj!F$23)/AgeAdj!F$24,IF($C311="SF",('Proj 2018'!J311-AgeAdj!F$27)/AgeAdj!F$28,IF($C311="PF",('Proj 2018'!J311-AgeAdj!F$31)/AgeAdj!F$32,IF($C311="C",('Proj 2018'!J311-AgeAdj!F$35)/AgeAdj!F$36,"BAD")))))</f>
        <v>-0.72024727714903425</v>
      </c>
      <c r="K311" s="10">
        <f>IF($C311="PG",('Proj 2018'!K311-AgeAdj!G$19)/AgeAdj!G$20,IF($C311="SG",('Proj 2018'!K311-AgeAdj!G$23)/AgeAdj!G$24,IF($C311="SF",('Proj 2018'!K311-AgeAdj!G$27)/AgeAdj!G$28,IF($C311="PF",('Proj 2018'!K311-AgeAdj!G$31)/AgeAdj!G$32,IF($C311="C",('Proj 2018'!K311-AgeAdj!G$35)/AgeAdj!G$36,"BAD")))))</f>
        <v>-0.75300340013548583</v>
      </c>
      <c r="L311" s="17">
        <f>IF($C311="PG",('Proj 2018'!L311-AgeAdj!H$19)/AgeAdj!H$20,IF($C311="SG",('Proj 2018'!L311-AgeAdj!H$23)/AgeAdj!H$24,IF($C311="SF",('Proj 2018'!L311-AgeAdj!H$27)/AgeAdj!H$28,IF($C311="PF",('Proj 2018'!L311-AgeAdj!H$31)/AgeAdj!H$32,IF($C311="C",('Proj 2018'!L311-AgeAdj!H$35)/AgeAdj!H$36,"BAD")))))</f>
        <v>-0.2800450208456588</v>
      </c>
      <c r="M311" s="10">
        <f>IF($C311="PG",('Proj 2018'!M311-AgeAdj!I$19)/AgeAdj!I$20,IF($C311="SG",('Proj 2018'!M311-AgeAdj!I$23)/AgeAdj!I$24,IF($C311="SF",('Proj 2018'!M311-AgeAdj!I$27)/AgeAdj!I$28,IF($C311="PF",('Proj 2018'!M311-AgeAdj!I$31)/AgeAdj!I$32,IF($C311="C",('Proj 2018'!M311-AgeAdj!I$35)/AgeAdj!I$36,"BAD")))))</f>
        <v>-0.81354121370763355</v>
      </c>
      <c r="N311" s="10">
        <f>IF($C311="PG",('Proj 2018'!N311-AgeAdj!J$19)/AgeAdj!J$20,IF($C311="SG",('Proj 2018'!N311-AgeAdj!J$23)/AgeAdj!J$24,IF($C311="SF",('Proj 2018'!N311-AgeAdj!J$27)/AgeAdj!J$28,IF($C311="PF",('Proj 2018'!N311-AgeAdj!J$31)/AgeAdj!J$32,IF($C311="C",('Proj 2018'!N311-AgeAdj!J$35)/AgeAdj!J$36,"BAD")))))</f>
        <v>-0.56617245123687032</v>
      </c>
      <c r="O311" s="10">
        <f>IF($C311="PG",('Proj 2018'!O311-AgeAdj!K$19)/AgeAdj!K$20,IF($C311="SG",('Proj 2018'!O311-AgeAdj!K$23)/AgeAdj!K$24,IF($C311="SF",('Proj 2018'!O311-AgeAdj!K$27)/AgeAdj!K$28,IF($C311="PF",('Proj 2018'!O311-AgeAdj!K$31)/AgeAdj!K$32,IF($C311="C",('Proj 2018'!O311-AgeAdj!K$35)/AgeAdj!K$36,"BAD")))))</f>
        <v>-0.80184653236194048</v>
      </c>
      <c r="P311" s="10">
        <f>IF($C311="PG",('Proj 2018'!P311-AgeAdj!L$19)/AgeAdj!L$20,IF($C311="SG",('Proj 2018'!P311-AgeAdj!L$23)/AgeAdj!L$24,IF($C311="SF",('Proj 2018'!P311-AgeAdj!L$27)/AgeAdj!L$28,IF($C311="PF",('Proj 2018'!P311-AgeAdj!L$31)/AgeAdj!L$32,IF($C311="C",('Proj 2018'!P311-AgeAdj!L$35)/AgeAdj!L$36,"BAD")))))</f>
        <v>-0.31968157058246366</v>
      </c>
      <c r="Q311" s="10">
        <f>-IF($C311="PG",('Proj 2018'!Q311-AgeAdj!M$19)/AgeAdj!M$20,IF($C311="SG",('Proj 2018'!Q311-AgeAdj!M$23)/AgeAdj!M$24,IF($C311="SF",('Proj 2018'!Q311-AgeAdj!M$27)/AgeAdj!M$28,IF($C311="PF",('Proj 2018'!Q311-AgeAdj!M$31)/AgeAdj!M$32,IF($C311="C",('Proj 2018'!Q311-AgeAdj!M$35)/AgeAdj!M$36,"BAD")))))</f>
        <v>0.75770811937472748</v>
      </c>
      <c r="R311" s="10">
        <f>IF($C311="PG",('Proj 2018'!R311-AgeAdj!N$19)/AgeAdj!N$20,IF($C311="SG",('Proj 2018'!R311-AgeAdj!N$23)/AgeAdj!N$24,IF($C311="SF",('Proj 2018'!R311-AgeAdj!N$27)/AgeAdj!N$28,IF($C311="PF",('Proj 2018'!R311-AgeAdj!N$31)/AgeAdj!N$32,IF($C311="C",('Proj 2018'!R311-AgeAdj!N$35)/AgeAdj!N$36,"BAD")))))</f>
        <v>-0.58323499755781083</v>
      </c>
      <c r="S311" s="10">
        <f t="shared" si="12"/>
        <v>-3.7365136182783294</v>
      </c>
      <c r="U311" s="10">
        <f>3*'Proj 2018'!$K311/(819)</f>
        <v>0.27619047619047621</v>
      </c>
      <c r="V311" s="10">
        <f t="shared" si="13"/>
        <v>-7.7345767662134343E-2</v>
      </c>
      <c r="W311" s="10">
        <f>(2*'Proj 36 2018'!G311)/24.9</f>
        <v>1.1325301204819278</v>
      </c>
      <c r="X311" s="10">
        <f t="shared" si="14"/>
        <v>-0.21361191922206271</v>
      </c>
    </row>
    <row r="312" spans="1:24" x14ac:dyDescent="0.25">
      <c r="F312" s="3"/>
      <c r="G312" s="3"/>
      <c r="H312" s="3"/>
      <c r="I312" s="3"/>
      <c r="J312" s="3"/>
      <c r="K312" s="3"/>
      <c r="L312" s="16"/>
      <c r="M312" s="3"/>
      <c r="N312" s="3"/>
      <c r="O312" s="3"/>
      <c r="P312" s="3"/>
      <c r="Q312" s="3"/>
      <c r="R312" s="3"/>
    </row>
    <row r="313" spans="1:24" x14ac:dyDescent="0.25"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 spans="1:24" x14ac:dyDescent="0.25"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2141-970B-45A9-A7F0-3CA9362F8350}">
  <dimension ref="A1:R311"/>
  <sheetViews>
    <sheetView topLeftCell="A105" workbookViewId="0">
      <selection activeCell="L119" sqref="L119"/>
    </sheetView>
  </sheetViews>
  <sheetFormatPr defaultRowHeight="15" x14ac:dyDescent="0.25"/>
  <cols>
    <col min="1" max="1" width="22.5703125" customWidth="1"/>
    <col min="2" max="2" width="34.85546875" customWidth="1"/>
    <col min="3" max="3" width="12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17</v>
      </c>
      <c r="K1" t="s">
        <v>18</v>
      </c>
      <c r="L1" t="s">
        <v>19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28</v>
      </c>
    </row>
    <row r="2" spans="1:18" x14ac:dyDescent="0.25">
      <c r="A2" s="1" t="s">
        <v>884</v>
      </c>
      <c r="B2" s="1" t="s">
        <v>30</v>
      </c>
      <c r="C2" s="1" t="s">
        <v>31</v>
      </c>
      <c r="D2">
        <f>VLOOKUP(B2, Table1[[Player]:['#NAME?]], 3, FALSE)+1</f>
        <v>24</v>
      </c>
      <c r="E2">
        <f>VLOOKUP(A2, Table3[], 5, FALSE)</f>
        <v>1404</v>
      </c>
      <c r="F2">
        <f>IFERROR(VLOOKUP($B2,Table1[[Player]:['#NAME?]], 8, FALSE), 0.7*VLOOKUP($B2,Table1[[Player]:['#NAME?]], 8, FALSE) + 0.3*VLOOKUP($B2,Table2[[Player]:[YEAR]], 8, FALSE))</f>
        <v>4.5999999999999996</v>
      </c>
      <c r="G2">
        <f>IFERROR(VLOOKUP($B2,Table1[[Player]:['#NAME?]], 9, FALSE), 0.7*VLOOKUP($B2,Table1[[Player]:['#NAME?]], 9, FALSE) + 0.3*VLOOKUP($B2,Table2[[Player]:[YEAR]], 9, FALSE))</f>
        <v>11.6</v>
      </c>
      <c r="H2">
        <f>IFERROR(VLOOKUP($B2,Table1[[Player]:['#NAME?]], 10, FALSE), 0.7*VLOOKUP($B2,Table1[[Player]:['#NAME?]], 10, FALSE) + 0.3*VLOOKUP($B2,Table2[[Player]:[YEAR]], 10, FALSE))</f>
        <v>0.39300000000000002</v>
      </c>
      <c r="I2">
        <f>IFERROR(VLOOKUP($B2,Table1[[Player]:['#NAME?]], 11, FALSE), 0.7*VLOOKUP($B2,Table1[[Player]:['#NAME?]], 11, FALSE) + 0.3*VLOOKUP($B2,Table2[[Player]:[YEAR]], 11, FALSE))</f>
        <v>3.2</v>
      </c>
      <c r="J2">
        <f>IFERROR(VLOOKUP($B2,Table1[[Player]:['#NAME?]], 17, FALSE), 0.7*VLOOKUP($B2,Table1[[Player]:['#NAME?]], 17, FALSE) + 0.3*VLOOKUP($B2,Table2[[Player]:[YEAR]], 17, FALSE))</f>
        <v>1.5</v>
      </c>
      <c r="K2">
        <f>IFERROR(VLOOKUP($B2,Table1[[Player]:['#NAME?]], 18, FALSE), 0.7*VLOOKUP($B2,Table1[[Player]:['#NAME?]], 18, FALSE) + 0.3*VLOOKUP($B2,Table2[[Player]:[YEAR]], 18, FALSE))</f>
        <v>1.7</v>
      </c>
      <c r="L2">
        <f>IFERROR(VLOOKUP($B2,Table1[[Player]:['#NAME?]], 19, FALSE), 0.7*VLOOKUP($B2,Table1[[Player]:['#NAME?]], 19, FALSE) + 0.3*VLOOKUP($B2,Table2[[Player]:[YEAR]], 19, FALSE))</f>
        <v>0.89800000000000002</v>
      </c>
      <c r="M2">
        <f>IFERROR(VLOOKUP($B2,Table1[[Player]:['#NAME?]], 22, FALSE), 0.7*VLOOKUP($B2,Table1[[Player]:['#NAME?]], 22, FALSE) + 0.3*VLOOKUP($B2,Table2[[Player]:[YEAR]], 22, FALSE))</f>
        <v>2.9</v>
      </c>
      <c r="N2">
        <f>IFERROR(VLOOKUP($B2,Table1[[Player]:['#NAME?]], 23, FALSE), 0.7*VLOOKUP($B2,Table1[[Player]:['#NAME?]], 23, FALSE) + 0.3*VLOOKUP($B2,Table2[[Player]:[YEAR]], 23, FALSE))</f>
        <v>1.4</v>
      </c>
      <c r="O2">
        <f>IFERROR(VLOOKUP($B2,Table1[[Player]:['#NAME?]], 24, FALSE), 0.7*VLOOKUP($B2,Table1[[Player]:['#NAME?]], 24, FALSE) + 0.3*VLOOKUP($B2,Table2[[Player]:[YEAR]], 24, FALSE))</f>
        <v>1.3</v>
      </c>
      <c r="P2">
        <f>IFERROR(VLOOKUP($B2,Table1[[Player]:['#NAME?]], 25, FALSE), 0.7*VLOOKUP($B2,Table1[[Player]:['#NAME?]], 25, FALSE) + 0.3*VLOOKUP($B2,Table2[[Player]:[YEAR]], 25, FALSE))</f>
        <v>0.3</v>
      </c>
      <c r="Q2">
        <f>IFERROR(VLOOKUP($B2,Table1[[Player]:['#NAME?]], 26, FALSE), 0.7*VLOOKUP($B2,Table1[[Player]:['#NAME?]], 26, FALSE) + 0.3*VLOOKUP($B2,Table2[[Player]:[YEAR]], 26, FALSE))</f>
        <v>1.1000000000000001</v>
      </c>
      <c r="R2">
        <f>IFERROR(VLOOKUP($B2,Table1[[Player]:['#NAME?]], 28, FALSE), 0.7*VLOOKUP($B2,Table1[[Player]:['#NAME?]], 28, FALSE) + 0.3*VLOOKUP($B2,Table2[[Player]:[YEAR]], 28, FALSE))</f>
        <v>13.9</v>
      </c>
    </row>
    <row r="3" spans="1:18" x14ac:dyDescent="0.25">
      <c r="A3" s="2" t="s">
        <v>614</v>
      </c>
      <c r="B3" s="2" t="s">
        <v>33</v>
      </c>
      <c r="C3" s="2" t="s">
        <v>27</v>
      </c>
      <c r="D3">
        <f>VLOOKUP(B3, Table1[[Player]:['#NAME?]], 3, FALSE)+1</f>
        <v>27</v>
      </c>
      <c r="E3">
        <f>VLOOKUP(A3, Table3[], 5, FALSE)</f>
        <v>936</v>
      </c>
      <c r="F3">
        <f>IFERROR(VLOOKUP($B3,Table1[[Player]:['#NAME?]], 8, FALSE), 0.7*VLOOKUP($B3,Table1[[Player]:['#NAME?]], 8, FALSE) + 0.3*VLOOKUP($B3,Table2[[Player]:[YEAR]], 8, FALSE))</f>
        <v>4.5</v>
      </c>
      <c r="G3">
        <f>IFERROR(VLOOKUP($B3,Table1[[Player]:['#NAME?]], 9, FALSE), 0.7*VLOOKUP($B3,Table1[[Player]:['#NAME?]], 9, FALSE) + 0.3*VLOOKUP($B3,Table2[[Player]:[YEAR]], 9, FALSE))</f>
        <v>11</v>
      </c>
      <c r="H3">
        <f>IFERROR(VLOOKUP($B3,Table1[[Player]:['#NAME?]], 10, FALSE), 0.7*VLOOKUP($B3,Table1[[Player]:['#NAME?]], 10, FALSE) + 0.3*VLOOKUP($B3,Table2[[Player]:[YEAR]], 10, FALSE))</f>
        <v>0.41199999999999998</v>
      </c>
      <c r="I3">
        <f>IFERROR(VLOOKUP($B3,Table1[[Player]:['#NAME?]], 11, FALSE), 0.7*VLOOKUP($B3,Table1[[Player]:['#NAME?]], 11, FALSE) + 0.3*VLOOKUP($B3,Table2[[Player]:[YEAR]], 11, FALSE))</f>
        <v>2.4</v>
      </c>
      <c r="J3">
        <f>IFERROR(VLOOKUP($B3,Table1[[Player]:['#NAME?]], 17, FALSE), 0.7*VLOOKUP($B3,Table1[[Player]:['#NAME?]], 17, FALSE) + 0.3*VLOOKUP($B3,Table2[[Player]:[YEAR]], 17, FALSE))</f>
        <v>2.9</v>
      </c>
      <c r="K3">
        <f>IFERROR(VLOOKUP($B3,Table1[[Player]:['#NAME?]], 18, FALSE), 0.7*VLOOKUP($B3,Table1[[Player]:['#NAME?]], 18, FALSE) + 0.3*VLOOKUP($B3,Table2[[Player]:[YEAR]], 18, FALSE))</f>
        <v>3.9</v>
      </c>
      <c r="L3">
        <f>IFERROR(VLOOKUP($B3,Table1[[Player]:['#NAME?]], 19, FALSE), 0.7*VLOOKUP($B3,Table1[[Player]:['#NAME?]], 19, FALSE) + 0.3*VLOOKUP($B3,Table2[[Player]:[YEAR]], 19, FALSE))</f>
        <v>0.75</v>
      </c>
      <c r="M3">
        <f>IFERROR(VLOOKUP($B3,Table1[[Player]:['#NAME?]], 22, FALSE), 0.7*VLOOKUP($B3,Table1[[Player]:['#NAME?]], 22, FALSE) + 0.3*VLOOKUP($B3,Table2[[Player]:[YEAR]], 22, FALSE))</f>
        <v>7.4</v>
      </c>
      <c r="N3">
        <f>IFERROR(VLOOKUP($B3,Table1[[Player]:['#NAME?]], 23, FALSE), 0.7*VLOOKUP($B3,Table1[[Player]:['#NAME?]], 23, FALSE) + 0.3*VLOOKUP($B3,Table2[[Player]:[YEAR]], 23, FALSE))</f>
        <v>1.2</v>
      </c>
      <c r="O3">
        <f>IFERROR(VLOOKUP($B3,Table1[[Player]:['#NAME?]], 24, FALSE), 0.7*VLOOKUP($B3,Table1[[Player]:['#NAME?]], 24, FALSE) + 0.3*VLOOKUP($B3,Table2[[Player]:[YEAR]], 24, FALSE))</f>
        <v>0.9</v>
      </c>
      <c r="P3">
        <f>IFERROR(VLOOKUP($B3,Table1[[Player]:['#NAME?]], 25, FALSE), 0.7*VLOOKUP($B3,Table1[[Player]:['#NAME?]], 25, FALSE) + 0.3*VLOOKUP($B3,Table2[[Player]:[YEAR]], 25, FALSE))</f>
        <v>1</v>
      </c>
      <c r="Q3">
        <f>IFERROR(VLOOKUP($B3,Table1[[Player]:['#NAME?]], 26, FALSE), 0.7*VLOOKUP($B3,Table1[[Player]:['#NAME?]], 26, FALSE) + 0.3*VLOOKUP($B3,Table2[[Player]:[YEAR]], 26, FALSE))</f>
        <v>1.4</v>
      </c>
      <c r="R3">
        <f>IFERROR(VLOOKUP($B3,Table1[[Player]:['#NAME?]], 28, FALSE), 0.7*VLOOKUP($B3,Table1[[Player]:['#NAME?]], 28, FALSE) + 0.3*VLOOKUP($B3,Table2[[Player]:[YEAR]], 28, FALSE))</f>
        <v>14.3</v>
      </c>
    </row>
    <row r="4" spans="1:18" x14ac:dyDescent="0.25">
      <c r="A4" s="1" t="s">
        <v>880</v>
      </c>
      <c r="B4" s="1" t="s">
        <v>37</v>
      </c>
      <c r="C4" s="1" t="s">
        <v>38</v>
      </c>
      <c r="D4">
        <f>VLOOKUP(B4, Table1[[Player]:['#NAME?]], 3, FALSE)+1</f>
        <v>24</v>
      </c>
      <c r="E4">
        <f>VLOOKUP(A4, Table3[], 5, FALSE)</f>
        <v>2340</v>
      </c>
      <c r="F4">
        <f>IFERROR(VLOOKUP($B4,Table1[[Player]:['#NAME?]], 8, FALSE), 0.7*VLOOKUP($B4,Table1[[Player]:['#NAME?]], 8, FALSE) + 0.3*VLOOKUP($B4,Table2[[Player]:[YEAR]], 8, FALSE))</f>
        <v>5.6</v>
      </c>
      <c r="G4">
        <f>IFERROR(VLOOKUP($B4,Table1[[Player]:['#NAME?]], 9, FALSE), 0.7*VLOOKUP($B4,Table1[[Player]:['#NAME?]], 9, FALSE) + 0.3*VLOOKUP($B4,Table2[[Player]:[YEAR]], 9, FALSE))</f>
        <v>9.9</v>
      </c>
      <c r="H4">
        <f>IFERROR(VLOOKUP($B4,Table1[[Player]:['#NAME?]], 10, FALSE), 0.7*VLOOKUP($B4,Table1[[Player]:['#NAME?]], 10, FALSE) + 0.3*VLOOKUP($B4,Table2[[Player]:[YEAR]], 10, FALSE))</f>
        <v>0.57099999999999995</v>
      </c>
      <c r="I4">
        <f>IFERROR(VLOOKUP($B4,Table1[[Player]:['#NAME?]], 11, FALSE), 0.7*VLOOKUP($B4,Table1[[Player]:['#NAME?]], 11, FALSE) + 0.3*VLOOKUP($B4,Table2[[Player]:[YEAR]], 11, FALSE))</f>
        <v>0</v>
      </c>
      <c r="J4">
        <f>IFERROR(VLOOKUP($B4,Table1[[Player]:['#NAME?]], 17, FALSE), 0.7*VLOOKUP($B4,Table1[[Player]:['#NAME?]], 17, FALSE) + 0.3*VLOOKUP($B4,Table2[[Player]:[YEAR]], 17, FALSE))</f>
        <v>2.4</v>
      </c>
      <c r="K4">
        <f>IFERROR(VLOOKUP($B4,Table1[[Player]:['#NAME?]], 18, FALSE), 0.7*VLOOKUP($B4,Table1[[Player]:['#NAME?]], 18, FALSE) + 0.3*VLOOKUP($B4,Table2[[Player]:[YEAR]], 18, FALSE))</f>
        <v>3.9</v>
      </c>
      <c r="L4">
        <f>IFERROR(VLOOKUP($B4,Table1[[Player]:['#NAME?]], 19, FALSE), 0.7*VLOOKUP($B4,Table1[[Player]:['#NAME?]], 19, FALSE) + 0.3*VLOOKUP($B4,Table2[[Player]:[YEAR]], 19, FALSE))</f>
        <v>0.61099999999999999</v>
      </c>
      <c r="M4">
        <f>IFERROR(VLOOKUP($B4,Table1[[Player]:['#NAME?]], 22, FALSE), 0.7*VLOOKUP($B4,Table1[[Player]:['#NAME?]], 22, FALSE) + 0.3*VLOOKUP($B4,Table2[[Player]:[YEAR]], 22, FALSE))</f>
        <v>9.1999999999999993</v>
      </c>
      <c r="N4">
        <f>IFERROR(VLOOKUP($B4,Table1[[Player]:['#NAME?]], 23, FALSE), 0.7*VLOOKUP($B4,Table1[[Player]:['#NAME?]], 23, FALSE) + 0.3*VLOOKUP($B4,Table2[[Player]:[YEAR]], 23, FALSE))</f>
        <v>1.3</v>
      </c>
      <c r="O4">
        <f>IFERROR(VLOOKUP($B4,Table1[[Player]:['#NAME?]], 24, FALSE), 0.7*VLOOKUP($B4,Table1[[Player]:['#NAME?]], 24, FALSE) + 0.3*VLOOKUP($B4,Table2[[Player]:[YEAR]], 24, FALSE))</f>
        <v>1.3</v>
      </c>
      <c r="P4">
        <f>IFERROR(VLOOKUP($B4,Table1[[Player]:['#NAME?]], 25, FALSE), 0.7*VLOOKUP($B4,Table1[[Player]:['#NAME?]], 25, FALSE) + 0.3*VLOOKUP($B4,Table2[[Player]:[YEAR]], 25, FALSE))</f>
        <v>1.2</v>
      </c>
      <c r="Q4">
        <f>IFERROR(VLOOKUP($B4,Table1[[Player]:['#NAME?]], 26, FALSE), 0.7*VLOOKUP($B4,Table1[[Player]:['#NAME?]], 26, FALSE) + 0.3*VLOOKUP($B4,Table2[[Player]:[YEAR]], 26, FALSE))</f>
        <v>2.2000000000000002</v>
      </c>
      <c r="R4">
        <f>IFERROR(VLOOKUP($B4,Table1[[Player]:['#NAME?]], 28, FALSE), 0.7*VLOOKUP($B4,Table1[[Player]:['#NAME?]], 28, FALSE) + 0.3*VLOOKUP($B4,Table2[[Player]:[YEAR]], 28, FALSE))</f>
        <v>13.6</v>
      </c>
    </row>
    <row r="5" spans="1:18" x14ac:dyDescent="0.25">
      <c r="A5" s="2" t="s">
        <v>903</v>
      </c>
      <c r="B5" s="2" t="s">
        <v>39</v>
      </c>
      <c r="C5" s="2" t="s">
        <v>31</v>
      </c>
      <c r="D5">
        <f>VLOOKUP(B5, Table1[[Player]:['#NAME?]], 3, FALSE)+1</f>
        <v>32</v>
      </c>
      <c r="E5">
        <f>VLOOKUP(A5, Table3[], 5, FALSE)</f>
        <v>385</v>
      </c>
      <c r="F5">
        <f>IFERROR(VLOOKUP($B5,Table1[[Player]:['#NAME?]], 8, FALSE), 0.7*VLOOKUP($B5,Table1[[Player]:['#NAME?]], 8, FALSE) + 0.3*VLOOKUP($B5,Table2[[Player]:[YEAR]], 8, FALSE))</f>
        <v>4.2</v>
      </c>
      <c r="G5">
        <f>IFERROR(VLOOKUP($B5,Table1[[Player]:['#NAME?]], 9, FALSE), 0.7*VLOOKUP($B5,Table1[[Player]:['#NAME?]], 9, FALSE) + 0.3*VLOOKUP($B5,Table2[[Player]:[YEAR]], 9, FALSE))</f>
        <v>9.6</v>
      </c>
      <c r="H5">
        <f>IFERROR(VLOOKUP($B5,Table1[[Player]:['#NAME?]], 10, FALSE), 0.7*VLOOKUP($B5,Table1[[Player]:['#NAME?]], 10, FALSE) + 0.3*VLOOKUP($B5,Table2[[Player]:[YEAR]], 10, FALSE))</f>
        <v>0.44</v>
      </c>
      <c r="I5">
        <f>IFERROR(VLOOKUP($B5,Table1[[Player]:['#NAME?]], 11, FALSE), 0.7*VLOOKUP($B5,Table1[[Player]:['#NAME?]], 11, FALSE) + 0.3*VLOOKUP($B5,Table2[[Player]:[YEAR]], 11, FALSE))</f>
        <v>1.4</v>
      </c>
      <c r="J5">
        <f>IFERROR(VLOOKUP($B5,Table1[[Player]:['#NAME?]], 17, FALSE), 0.7*VLOOKUP($B5,Table1[[Player]:['#NAME?]], 17, FALSE) + 0.3*VLOOKUP($B5,Table2[[Player]:[YEAR]], 17, FALSE))</f>
        <v>1.9</v>
      </c>
      <c r="K5">
        <f>IFERROR(VLOOKUP($B5,Table1[[Player]:['#NAME?]], 18, FALSE), 0.7*VLOOKUP($B5,Table1[[Player]:['#NAME?]], 18, FALSE) + 0.3*VLOOKUP($B5,Table2[[Player]:[YEAR]], 18, FALSE))</f>
        <v>2.1</v>
      </c>
      <c r="L5">
        <f>IFERROR(VLOOKUP($B5,Table1[[Player]:['#NAME?]], 19, FALSE), 0.7*VLOOKUP($B5,Table1[[Player]:['#NAME?]], 19, FALSE) + 0.3*VLOOKUP($B5,Table2[[Player]:[YEAR]], 19, FALSE))</f>
        <v>0.89200000000000002</v>
      </c>
      <c r="M5">
        <f>IFERROR(VLOOKUP($B5,Table1[[Player]:['#NAME?]], 22, FALSE), 0.7*VLOOKUP($B5,Table1[[Player]:['#NAME?]], 22, FALSE) + 0.3*VLOOKUP($B5,Table2[[Player]:[YEAR]], 22, FALSE))</f>
        <v>2.8</v>
      </c>
      <c r="N5">
        <f>IFERROR(VLOOKUP($B5,Table1[[Player]:['#NAME?]], 23, FALSE), 0.7*VLOOKUP($B5,Table1[[Player]:['#NAME?]], 23, FALSE) + 0.3*VLOOKUP($B5,Table2[[Player]:[YEAR]], 23, FALSE))</f>
        <v>1.8</v>
      </c>
      <c r="O5">
        <f>IFERROR(VLOOKUP($B5,Table1[[Player]:['#NAME?]], 24, FALSE), 0.7*VLOOKUP($B5,Table1[[Player]:['#NAME?]], 24, FALSE) + 0.3*VLOOKUP($B5,Table2[[Player]:[YEAR]], 24, FALSE))</f>
        <v>0.5</v>
      </c>
      <c r="P5">
        <f>IFERROR(VLOOKUP($B5,Table1[[Player]:['#NAME?]], 25, FALSE), 0.7*VLOOKUP($B5,Table1[[Player]:['#NAME?]], 25, FALSE) + 0.3*VLOOKUP($B5,Table2[[Player]:[YEAR]], 25, FALSE))</f>
        <v>0.1</v>
      </c>
      <c r="Q5">
        <f>IFERROR(VLOOKUP($B5,Table1[[Player]:['#NAME?]], 26, FALSE), 0.7*VLOOKUP($B5,Table1[[Player]:['#NAME?]], 26, FALSE) + 0.3*VLOOKUP($B5,Table2[[Player]:[YEAR]], 26, FALSE))</f>
        <v>1</v>
      </c>
      <c r="R5">
        <f>IFERROR(VLOOKUP($B5,Table1[[Player]:['#NAME?]], 28, FALSE), 0.7*VLOOKUP($B5,Table1[[Player]:['#NAME?]], 28, FALSE) + 0.3*VLOOKUP($B5,Table2[[Player]:[YEAR]], 28, FALSE))</f>
        <v>11.7</v>
      </c>
    </row>
    <row r="6" spans="1:18" x14ac:dyDescent="0.25">
      <c r="A6" s="1" t="s">
        <v>859</v>
      </c>
      <c r="B6" s="1" t="s">
        <v>41</v>
      </c>
      <c r="C6" s="1" t="s">
        <v>38</v>
      </c>
      <c r="D6">
        <f>VLOOKUP(B6, Table1[[Player]:['#NAME?]], 3, FALSE)+1</f>
        <v>29</v>
      </c>
      <c r="E6">
        <f>VLOOKUP(A6, Table3[], 5, FALSE)</f>
        <v>390</v>
      </c>
      <c r="F6">
        <f>IFERROR(VLOOKUP($B6,Table1[[Player]:['#NAME?]], 8, FALSE), 0.7*VLOOKUP($B6,Table1[[Player]:['#NAME?]], 8, FALSE) + 0.3*VLOOKUP($B6,Table2[[Player]:[YEAR]], 8, FALSE))</f>
        <v>5.5</v>
      </c>
      <c r="G6">
        <f>IFERROR(VLOOKUP($B6,Table1[[Player]:['#NAME?]], 9, FALSE), 0.7*VLOOKUP($B6,Table1[[Player]:['#NAME?]], 9, FALSE) + 0.3*VLOOKUP($B6,Table2[[Player]:[YEAR]], 9, FALSE))</f>
        <v>11</v>
      </c>
      <c r="H6">
        <f>IFERROR(VLOOKUP($B6,Table1[[Player]:['#NAME?]], 10, FALSE), 0.7*VLOOKUP($B6,Table1[[Player]:['#NAME?]], 10, FALSE) + 0.3*VLOOKUP($B6,Table2[[Player]:[YEAR]], 10, FALSE))</f>
        <v>0.5</v>
      </c>
      <c r="I6">
        <f>IFERROR(VLOOKUP($B6,Table1[[Player]:['#NAME?]], 11, FALSE), 0.7*VLOOKUP($B6,Table1[[Player]:['#NAME?]], 11, FALSE) + 0.3*VLOOKUP($B6,Table2[[Player]:[YEAR]], 11, FALSE))</f>
        <v>0</v>
      </c>
      <c r="J6">
        <f>IFERROR(VLOOKUP($B6,Table1[[Player]:['#NAME?]], 17, FALSE), 0.7*VLOOKUP($B6,Table1[[Player]:['#NAME?]], 17, FALSE) + 0.3*VLOOKUP($B6,Table2[[Player]:[YEAR]], 17, FALSE))</f>
        <v>1.8</v>
      </c>
      <c r="K6">
        <f>IFERROR(VLOOKUP($B6,Table1[[Player]:['#NAME?]], 18, FALSE), 0.7*VLOOKUP($B6,Table1[[Player]:['#NAME?]], 18, FALSE) + 0.3*VLOOKUP($B6,Table2[[Player]:[YEAR]], 18, FALSE))</f>
        <v>2.5</v>
      </c>
      <c r="L6">
        <f>IFERROR(VLOOKUP($B6,Table1[[Player]:['#NAME?]], 19, FALSE), 0.7*VLOOKUP($B6,Table1[[Player]:['#NAME?]], 19, FALSE) + 0.3*VLOOKUP($B6,Table2[[Player]:[YEAR]], 19, FALSE))</f>
        <v>0.72499999999999998</v>
      </c>
      <c r="M6">
        <f>IFERROR(VLOOKUP($B6,Table1[[Player]:['#NAME?]], 22, FALSE), 0.7*VLOOKUP($B6,Table1[[Player]:['#NAME?]], 22, FALSE) + 0.3*VLOOKUP($B6,Table2[[Player]:[YEAR]], 22, FALSE))</f>
        <v>10.9</v>
      </c>
      <c r="N6">
        <f>IFERROR(VLOOKUP($B6,Table1[[Player]:['#NAME?]], 23, FALSE), 0.7*VLOOKUP($B6,Table1[[Player]:['#NAME?]], 23, FALSE) + 0.3*VLOOKUP($B6,Table2[[Player]:[YEAR]], 23, FALSE))</f>
        <v>0.7</v>
      </c>
      <c r="O6">
        <f>IFERROR(VLOOKUP($B6,Table1[[Player]:['#NAME?]], 24, FALSE), 0.7*VLOOKUP($B6,Table1[[Player]:['#NAME?]], 24, FALSE) + 0.3*VLOOKUP($B6,Table2[[Player]:[YEAR]], 24, FALSE))</f>
        <v>1.2</v>
      </c>
      <c r="P6">
        <f>IFERROR(VLOOKUP($B6,Table1[[Player]:['#NAME?]], 25, FALSE), 0.7*VLOOKUP($B6,Table1[[Player]:['#NAME?]], 25, FALSE) + 0.3*VLOOKUP($B6,Table2[[Player]:[YEAR]], 25, FALSE))</f>
        <v>1.4</v>
      </c>
      <c r="Q6">
        <f>IFERROR(VLOOKUP($B6,Table1[[Player]:['#NAME?]], 26, FALSE), 0.7*VLOOKUP($B6,Table1[[Player]:['#NAME?]], 26, FALSE) + 0.3*VLOOKUP($B6,Table2[[Player]:[YEAR]], 26, FALSE))</f>
        <v>1.9</v>
      </c>
      <c r="R6">
        <f>IFERROR(VLOOKUP($B6,Table1[[Player]:['#NAME?]], 28, FALSE), 0.7*VLOOKUP($B6,Table1[[Player]:['#NAME?]], 28, FALSE) + 0.3*VLOOKUP($B6,Table2[[Player]:[YEAR]], 28, FALSE))</f>
        <v>12.8</v>
      </c>
    </row>
    <row r="7" spans="1:18" x14ac:dyDescent="0.25">
      <c r="A7" s="2" t="s">
        <v>845</v>
      </c>
      <c r="B7" s="2" t="s">
        <v>43</v>
      </c>
      <c r="C7" s="2" t="s">
        <v>38</v>
      </c>
      <c r="D7">
        <f>VLOOKUP(B7, Table1[[Player]:['#NAME?]], 3, FALSE)+1</f>
        <v>29</v>
      </c>
      <c r="E7">
        <f>VLOOKUP(A7, Table3[], 5, FALSE)</f>
        <v>234</v>
      </c>
      <c r="F7">
        <f>IFERROR(VLOOKUP($B7,Table1[[Player]:['#NAME?]], 8, FALSE), 0.7*VLOOKUP($B7,Table1[[Player]:['#NAME?]], 8, FALSE) + 0.3*VLOOKUP($B7,Table2[[Player]:[YEAR]], 8, FALSE))</f>
        <v>3.1</v>
      </c>
      <c r="G7">
        <f>IFERROR(VLOOKUP($B7,Table1[[Player]:['#NAME?]], 9, FALSE), 0.7*VLOOKUP($B7,Table1[[Player]:['#NAME?]], 9, FALSE) + 0.3*VLOOKUP($B7,Table2[[Player]:[YEAR]], 9, FALSE))</f>
        <v>5.8</v>
      </c>
      <c r="H7">
        <f>IFERROR(VLOOKUP($B7,Table1[[Player]:['#NAME?]], 10, FALSE), 0.7*VLOOKUP($B7,Table1[[Player]:['#NAME?]], 10, FALSE) + 0.3*VLOOKUP($B7,Table2[[Player]:[YEAR]], 10, FALSE))</f>
        <v>0.52300000000000002</v>
      </c>
      <c r="I7">
        <f>IFERROR(VLOOKUP($B7,Table1[[Player]:['#NAME?]], 11, FALSE), 0.7*VLOOKUP($B7,Table1[[Player]:['#NAME?]], 11, FALSE) + 0.3*VLOOKUP($B7,Table2[[Player]:[YEAR]], 11, FALSE))</f>
        <v>0</v>
      </c>
      <c r="J7">
        <f>IFERROR(VLOOKUP($B7,Table1[[Player]:['#NAME?]], 17, FALSE), 0.7*VLOOKUP($B7,Table1[[Player]:['#NAME?]], 17, FALSE) + 0.3*VLOOKUP($B7,Table2[[Player]:[YEAR]], 17, FALSE))</f>
        <v>1</v>
      </c>
      <c r="K7">
        <f>IFERROR(VLOOKUP($B7,Table1[[Player]:['#NAME?]], 18, FALSE), 0.7*VLOOKUP($B7,Table1[[Player]:['#NAME?]], 18, FALSE) + 0.3*VLOOKUP($B7,Table2[[Player]:[YEAR]], 18, FALSE))</f>
        <v>1.5</v>
      </c>
      <c r="L7">
        <f>IFERROR(VLOOKUP($B7,Table1[[Player]:['#NAME?]], 19, FALSE), 0.7*VLOOKUP($B7,Table1[[Player]:['#NAME?]], 19, FALSE) + 0.3*VLOOKUP($B7,Table2[[Player]:[YEAR]], 19, FALSE))</f>
        <v>0.68200000000000005</v>
      </c>
      <c r="M7">
        <f>IFERROR(VLOOKUP($B7,Table1[[Player]:['#NAME?]], 22, FALSE), 0.7*VLOOKUP($B7,Table1[[Player]:['#NAME?]], 22, FALSE) + 0.3*VLOOKUP($B7,Table2[[Player]:[YEAR]], 22, FALSE))</f>
        <v>10.7</v>
      </c>
      <c r="N7">
        <f>IFERROR(VLOOKUP($B7,Table1[[Player]:['#NAME?]], 23, FALSE), 0.7*VLOOKUP($B7,Table1[[Player]:['#NAME?]], 23, FALSE) + 0.3*VLOOKUP($B7,Table2[[Player]:[YEAR]], 23, FALSE))</f>
        <v>1.7</v>
      </c>
      <c r="O7">
        <f>IFERROR(VLOOKUP($B7,Table1[[Player]:['#NAME?]], 24, FALSE), 0.7*VLOOKUP($B7,Table1[[Player]:['#NAME?]], 24, FALSE) + 0.3*VLOOKUP($B7,Table2[[Player]:[YEAR]], 24, FALSE))</f>
        <v>1.7</v>
      </c>
      <c r="P7">
        <f>IFERROR(VLOOKUP($B7,Table1[[Player]:['#NAME?]], 25, FALSE), 0.7*VLOOKUP($B7,Table1[[Player]:['#NAME?]], 25, FALSE) + 0.3*VLOOKUP($B7,Table2[[Player]:[YEAR]], 25, FALSE))</f>
        <v>1.6</v>
      </c>
      <c r="Q7">
        <f>IFERROR(VLOOKUP($B7,Table1[[Player]:['#NAME?]], 26, FALSE), 0.7*VLOOKUP($B7,Table1[[Player]:['#NAME?]], 26, FALSE) + 0.3*VLOOKUP($B7,Table2[[Player]:[YEAR]], 26, FALSE))</f>
        <v>1.2</v>
      </c>
      <c r="R7">
        <f>IFERROR(VLOOKUP($B7,Table1[[Player]:['#NAME?]], 28, FALSE), 0.7*VLOOKUP($B7,Table1[[Player]:['#NAME?]], 28, FALSE) + 0.3*VLOOKUP($B7,Table2[[Player]:[YEAR]], 28, FALSE))</f>
        <v>7.1</v>
      </c>
    </row>
    <row r="8" spans="1:18" x14ac:dyDescent="0.25">
      <c r="A8" s="1" t="s">
        <v>967</v>
      </c>
      <c r="B8" s="1" t="s">
        <v>45</v>
      </c>
      <c r="C8" s="1" t="s">
        <v>27</v>
      </c>
      <c r="D8">
        <f>VLOOKUP(B8, Table1[[Player]:['#NAME?]], 3, FALSE)+1</f>
        <v>32</v>
      </c>
      <c r="E8">
        <f>VLOOKUP(A8, Table3[], 5, FALSE)</f>
        <v>2464</v>
      </c>
      <c r="F8">
        <f>IFERROR(VLOOKUP($B8,Table1[[Player]:['#NAME?]], 8, FALSE), 0.7*VLOOKUP($B8,Table1[[Player]:['#NAME?]], 8, FALSE) + 0.3*VLOOKUP($B8,Table2[[Player]:[YEAR]], 8, FALSE))</f>
        <v>7.7</v>
      </c>
      <c r="G8">
        <f>IFERROR(VLOOKUP($B8,Table1[[Player]:['#NAME?]], 9, FALSE), 0.7*VLOOKUP($B8,Table1[[Player]:['#NAME?]], 9, FALSE) + 0.3*VLOOKUP($B8,Table2[[Player]:[YEAR]], 9, FALSE))</f>
        <v>16.2</v>
      </c>
      <c r="H8">
        <f>IFERROR(VLOOKUP($B8,Table1[[Player]:['#NAME?]], 10, FALSE), 0.7*VLOOKUP($B8,Table1[[Player]:['#NAME?]], 10, FALSE) + 0.3*VLOOKUP($B8,Table2[[Player]:[YEAR]], 10, FALSE))</f>
        <v>0.47699999999999998</v>
      </c>
      <c r="I8">
        <f>IFERROR(VLOOKUP($B8,Table1[[Player]:['#NAME?]], 11, FALSE), 0.7*VLOOKUP($B8,Table1[[Player]:['#NAME?]], 11, FALSE) + 0.3*VLOOKUP($B8,Table2[[Player]:[YEAR]], 11, FALSE))</f>
        <v>0.4</v>
      </c>
      <c r="J8">
        <f>IFERROR(VLOOKUP($B8,Table1[[Player]:['#NAME?]], 17, FALSE), 0.7*VLOOKUP($B8,Table1[[Player]:['#NAME?]], 17, FALSE) + 0.3*VLOOKUP($B8,Table2[[Player]:[YEAR]], 17, FALSE))</f>
        <v>3.4</v>
      </c>
      <c r="K8">
        <f>IFERROR(VLOOKUP($B8,Table1[[Player]:['#NAME?]], 18, FALSE), 0.7*VLOOKUP($B8,Table1[[Player]:['#NAME?]], 18, FALSE) + 0.3*VLOOKUP($B8,Table2[[Player]:[YEAR]], 18, FALSE))</f>
        <v>4.2</v>
      </c>
      <c r="L8">
        <f>IFERROR(VLOOKUP($B8,Table1[[Player]:['#NAME?]], 19, FALSE), 0.7*VLOOKUP($B8,Table1[[Player]:['#NAME?]], 19, FALSE) + 0.3*VLOOKUP($B8,Table2[[Player]:[YEAR]], 19, FALSE))</f>
        <v>0.81200000000000006</v>
      </c>
      <c r="M8">
        <f>IFERROR(VLOOKUP($B8,Table1[[Player]:['#NAME?]], 22, FALSE), 0.7*VLOOKUP($B8,Table1[[Player]:['#NAME?]], 22, FALSE) + 0.3*VLOOKUP($B8,Table2[[Player]:[YEAR]], 22, FALSE))</f>
        <v>8.1</v>
      </c>
      <c r="N8">
        <f>IFERROR(VLOOKUP($B8,Table1[[Player]:['#NAME?]], 23, FALSE), 0.7*VLOOKUP($B8,Table1[[Player]:['#NAME?]], 23, FALSE) + 0.3*VLOOKUP($B8,Table2[[Player]:[YEAR]], 23, FALSE))</f>
        <v>2.1</v>
      </c>
      <c r="O8">
        <f>IFERROR(VLOOKUP($B8,Table1[[Player]:['#NAME?]], 24, FALSE), 0.7*VLOOKUP($B8,Table1[[Player]:['#NAME?]], 24, FALSE) + 0.3*VLOOKUP($B8,Table2[[Player]:[YEAR]], 24, FALSE))</f>
        <v>0.7</v>
      </c>
      <c r="P8">
        <f>IFERROR(VLOOKUP($B8,Table1[[Player]:['#NAME?]], 25, FALSE), 0.7*VLOOKUP($B8,Table1[[Player]:['#NAME?]], 25, FALSE) + 0.3*VLOOKUP($B8,Table2[[Player]:[YEAR]], 25, FALSE))</f>
        <v>1.4</v>
      </c>
      <c r="Q8">
        <f>IFERROR(VLOOKUP($B8,Table1[[Player]:['#NAME?]], 26, FALSE), 0.7*VLOOKUP($B8,Table1[[Player]:['#NAME?]], 26, FALSE) + 0.3*VLOOKUP($B8,Table2[[Player]:[YEAR]], 26, FALSE))</f>
        <v>1.5</v>
      </c>
      <c r="R8">
        <f>IFERROR(VLOOKUP($B8,Table1[[Player]:['#NAME?]], 28, FALSE), 0.7*VLOOKUP($B8,Table1[[Player]:['#NAME?]], 28, FALSE) + 0.3*VLOOKUP($B8,Table2[[Player]:[YEAR]], 28, FALSE))</f>
        <v>19.2</v>
      </c>
    </row>
    <row r="9" spans="1:18" x14ac:dyDescent="0.25">
      <c r="A9" s="1" t="s">
        <v>854</v>
      </c>
      <c r="B9" s="1" t="s">
        <v>49</v>
      </c>
      <c r="C9" s="1" t="s">
        <v>31</v>
      </c>
      <c r="D9">
        <f>VLOOKUP(B9, Table1[[Player]:['#NAME?]], 3, FALSE)+1</f>
        <v>36</v>
      </c>
      <c r="E9">
        <f>VLOOKUP(A9, Table3[], 5, FALSE)</f>
        <v>1776</v>
      </c>
      <c r="F9">
        <f>IFERROR(VLOOKUP($B9,Table1[[Player]:['#NAME?]], 8, FALSE), 0.7*VLOOKUP($B9,Table1[[Player]:['#NAME?]], 8, FALSE) + 0.3*VLOOKUP($B9,Table2[[Player]:[YEAR]], 8, FALSE))</f>
        <v>5.2</v>
      </c>
      <c r="G9">
        <f>IFERROR(VLOOKUP($B9,Table1[[Player]:['#NAME?]], 9, FALSE), 0.7*VLOOKUP($B9,Table1[[Player]:['#NAME?]], 9, FALSE) + 0.3*VLOOKUP($B9,Table2[[Player]:[YEAR]], 9, FALSE))</f>
        <v>11.2</v>
      </c>
      <c r="H9">
        <f>IFERROR(VLOOKUP($B9,Table1[[Player]:['#NAME?]], 10, FALSE), 0.7*VLOOKUP($B9,Table1[[Player]:['#NAME?]], 10, FALSE) + 0.3*VLOOKUP($B9,Table2[[Player]:[YEAR]], 10, FALSE))</f>
        <v>0.46100000000000002</v>
      </c>
      <c r="I9">
        <f>IFERROR(VLOOKUP($B9,Table1[[Player]:['#NAME?]], 11, FALSE), 0.7*VLOOKUP($B9,Table1[[Player]:['#NAME?]], 11, FALSE) + 0.3*VLOOKUP($B9,Table2[[Player]:[YEAR]], 11, FALSE))</f>
        <v>0.3</v>
      </c>
      <c r="J9">
        <f>IFERROR(VLOOKUP($B9,Table1[[Player]:['#NAME?]], 17, FALSE), 0.7*VLOOKUP($B9,Table1[[Player]:['#NAME?]], 17, FALSE) + 0.3*VLOOKUP($B9,Table2[[Player]:[YEAR]], 17, FALSE))</f>
        <v>1.5</v>
      </c>
      <c r="K9">
        <f>IFERROR(VLOOKUP($B9,Table1[[Player]:['#NAME?]], 18, FALSE), 0.7*VLOOKUP($B9,Table1[[Player]:['#NAME?]], 18, FALSE) + 0.3*VLOOKUP($B9,Table2[[Player]:[YEAR]], 18, FALSE))</f>
        <v>2.4</v>
      </c>
      <c r="L9">
        <f>IFERROR(VLOOKUP($B9,Table1[[Player]:['#NAME?]], 19, FALSE), 0.7*VLOOKUP($B9,Table1[[Player]:['#NAME?]], 19, FALSE) + 0.3*VLOOKUP($B9,Table2[[Player]:[YEAR]], 19, FALSE))</f>
        <v>0.61499999999999999</v>
      </c>
      <c r="M9">
        <f>IFERROR(VLOOKUP($B9,Table1[[Player]:['#NAME?]], 22, FALSE), 0.7*VLOOKUP($B9,Table1[[Player]:['#NAME?]], 22, FALSE) + 0.3*VLOOKUP($B9,Table2[[Player]:[YEAR]], 22, FALSE))</f>
        <v>7.4</v>
      </c>
      <c r="N9">
        <f>IFERROR(VLOOKUP($B9,Table1[[Player]:['#NAME?]], 23, FALSE), 0.7*VLOOKUP($B9,Table1[[Player]:['#NAME?]], 23, FALSE) + 0.3*VLOOKUP($B9,Table2[[Player]:[YEAR]], 23, FALSE))</f>
        <v>1.8</v>
      </c>
      <c r="O9">
        <f>IFERROR(VLOOKUP($B9,Table1[[Player]:['#NAME?]], 24, FALSE), 0.7*VLOOKUP($B9,Table1[[Player]:['#NAME?]], 24, FALSE) + 0.3*VLOOKUP($B9,Table2[[Player]:[YEAR]], 24, FALSE))</f>
        <v>2.2000000000000002</v>
      </c>
      <c r="P9">
        <f>IFERROR(VLOOKUP($B9,Table1[[Player]:['#NAME?]], 25, FALSE), 0.7*VLOOKUP($B9,Table1[[Player]:['#NAME?]], 25, FALSE) + 0.3*VLOOKUP($B9,Table2[[Player]:[YEAR]], 25, FALSE))</f>
        <v>0.5</v>
      </c>
      <c r="Q9">
        <f>IFERROR(VLOOKUP($B9,Table1[[Player]:['#NAME?]], 26, FALSE), 0.7*VLOOKUP($B9,Table1[[Player]:['#NAME?]], 26, FALSE) + 0.3*VLOOKUP($B9,Table2[[Player]:[YEAR]], 26, FALSE))</f>
        <v>1.9</v>
      </c>
      <c r="R9">
        <f>IFERROR(VLOOKUP($B9,Table1[[Player]:['#NAME?]], 28, FALSE), 0.7*VLOOKUP($B9,Table1[[Player]:['#NAME?]], 28, FALSE) + 0.3*VLOOKUP($B9,Table2[[Player]:[YEAR]], 28, FALSE))</f>
        <v>12.1</v>
      </c>
    </row>
    <row r="10" spans="1:18" x14ac:dyDescent="0.25">
      <c r="A10" s="2" t="s">
        <v>940</v>
      </c>
      <c r="B10" s="2" t="s">
        <v>51</v>
      </c>
      <c r="C10" s="2" t="s">
        <v>52</v>
      </c>
      <c r="D10">
        <f>VLOOKUP(B10, Table1[[Player]:['#NAME?]], 3, FALSE)+1</f>
        <v>27</v>
      </c>
      <c r="E10">
        <f>VLOOKUP(A10, Table3[], 5, FALSE)</f>
        <v>2156</v>
      </c>
      <c r="F10">
        <f>IFERROR(VLOOKUP($B10,Table1[[Player]:['#NAME?]], 8, FALSE), 0.7*VLOOKUP($B10,Table1[[Player]:['#NAME?]], 8, FALSE) + 0.3*VLOOKUP($B10,Table2[[Player]:[YEAR]], 8, FALSE))</f>
        <v>3.7</v>
      </c>
      <c r="G10">
        <f>IFERROR(VLOOKUP($B10,Table1[[Player]:['#NAME?]], 9, FALSE), 0.7*VLOOKUP($B10,Table1[[Player]:['#NAME?]], 9, FALSE) + 0.3*VLOOKUP($B10,Table2[[Player]:[YEAR]], 9, FALSE))</f>
        <v>9.5</v>
      </c>
      <c r="H10">
        <f>IFERROR(VLOOKUP($B10,Table1[[Player]:['#NAME?]], 10, FALSE), 0.7*VLOOKUP($B10,Table1[[Player]:['#NAME?]], 10, FALSE) + 0.3*VLOOKUP($B10,Table2[[Player]:[YEAR]], 10, FALSE))</f>
        <v>0.39300000000000002</v>
      </c>
      <c r="I10">
        <f>IFERROR(VLOOKUP($B10,Table1[[Player]:['#NAME?]], 11, FALSE), 0.7*VLOOKUP($B10,Table1[[Player]:['#NAME?]], 11, FALSE) + 0.3*VLOOKUP($B10,Table2[[Player]:[YEAR]], 11, FALSE))</f>
        <v>1.4</v>
      </c>
      <c r="J10">
        <f>IFERROR(VLOOKUP($B10,Table1[[Player]:['#NAME?]], 17, FALSE), 0.7*VLOOKUP($B10,Table1[[Player]:['#NAME?]], 17, FALSE) + 0.3*VLOOKUP($B10,Table2[[Player]:[YEAR]], 17, FALSE))</f>
        <v>1.9</v>
      </c>
      <c r="K10">
        <f>IFERROR(VLOOKUP($B10,Table1[[Player]:['#NAME?]], 18, FALSE), 0.7*VLOOKUP($B10,Table1[[Player]:['#NAME?]], 18, FALSE) + 0.3*VLOOKUP($B10,Table2[[Player]:[YEAR]], 18, FALSE))</f>
        <v>2.8</v>
      </c>
      <c r="L10">
        <f>IFERROR(VLOOKUP($B10,Table1[[Player]:['#NAME?]], 19, FALSE), 0.7*VLOOKUP($B10,Table1[[Player]:['#NAME?]], 19, FALSE) + 0.3*VLOOKUP($B10,Table2[[Player]:[YEAR]], 19, FALSE))</f>
        <v>0.70599999999999996</v>
      </c>
      <c r="M10">
        <f>IFERROR(VLOOKUP($B10,Table1[[Player]:['#NAME?]], 22, FALSE), 0.7*VLOOKUP($B10,Table1[[Player]:['#NAME?]], 22, FALSE) + 0.3*VLOOKUP($B10,Table2[[Player]:[YEAR]], 22, FALSE))</f>
        <v>9.1999999999999993</v>
      </c>
      <c r="N10">
        <f>IFERROR(VLOOKUP($B10,Table1[[Player]:['#NAME?]], 23, FALSE), 0.7*VLOOKUP($B10,Table1[[Player]:['#NAME?]], 23, FALSE) + 0.3*VLOOKUP($B10,Table2[[Player]:[YEAR]], 23, FALSE))</f>
        <v>2</v>
      </c>
      <c r="O10">
        <f>IFERROR(VLOOKUP($B10,Table1[[Player]:['#NAME?]], 24, FALSE), 0.7*VLOOKUP($B10,Table1[[Player]:['#NAME?]], 24, FALSE) + 0.3*VLOOKUP($B10,Table2[[Player]:[YEAR]], 24, FALSE))</f>
        <v>1.2</v>
      </c>
      <c r="P10">
        <f>IFERROR(VLOOKUP($B10,Table1[[Player]:['#NAME?]], 25, FALSE), 0.7*VLOOKUP($B10,Table1[[Player]:['#NAME?]], 25, FALSE) + 0.3*VLOOKUP($B10,Table2[[Player]:[YEAR]], 25, FALSE))</f>
        <v>0.9</v>
      </c>
      <c r="Q10">
        <f>IFERROR(VLOOKUP($B10,Table1[[Player]:['#NAME?]], 26, FALSE), 0.7*VLOOKUP($B10,Table1[[Player]:['#NAME?]], 26, FALSE) + 0.3*VLOOKUP($B10,Table2[[Player]:[YEAR]], 26, FALSE))</f>
        <v>1.9</v>
      </c>
      <c r="R10">
        <f>IFERROR(VLOOKUP($B10,Table1[[Player]:['#NAME?]], 28, FALSE), 0.7*VLOOKUP($B10,Table1[[Player]:['#NAME?]], 28, FALSE) + 0.3*VLOOKUP($B10,Table2[[Player]:[YEAR]], 28, FALSE))</f>
        <v>10.8</v>
      </c>
    </row>
    <row r="11" spans="1:18" x14ac:dyDescent="0.25">
      <c r="A11" s="1" t="s">
        <v>917</v>
      </c>
      <c r="B11" s="1" t="s">
        <v>58</v>
      </c>
      <c r="C11" s="1" t="s">
        <v>52</v>
      </c>
      <c r="D11">
        <f>VLOOKUP(B11, Table1[[Player]:['#NAME?]], 3, FALSE)+1</f>
        <v>24</v>
      </c>
      <c r="E11">
        <f>VLOOKUP(A11, Table3[], 5, FALSE)</f>
        <v>624</v>
      </c>
      <c r="F11">
        <f>IFERROR(VLOOKUP($B11,Table1[[Player]:['#NAME?]], 8, FALSE), 0.7*VLOOKUP($B11,Table1[[Player]:['#NAME?]], 8, FALSE) + 0.3*VLOOKUP($B11,Table2[[Player]:[YEAR]], 8, FALSE))</f>
        <v>5.5</v>
      </c>
      <c r="G11">
        <f>IFERROR(VLOOKUP($B11,Table1[[Player]:['#NAME?]], 9, FALSE), 0.7*VLOOKUP($B11,Table1[[Player]:['#NAME?]], 9, FALSE) + 0.3*VLOOKUP($B11,Table2[[Player]:[YEAR]], 9, FALSE))</f>
        <v>12.9</v>
      </c>
      <c r="H11">
        <f>IFERROR(VLOOKUP($B11,Table1[[Player]:['#NAME?]], 10, FALSE), 0.7*VLOOKUP($B11,Table1[[Player]:['#NAME?]], 10, FALSE) + 0.3*VLOOKUP($B11,Table2[[Player]:[YEAR]], 10, FALSE))</f>
        <v>0.42399999999999999</v>
      </c>
      <c r="I11">
        <f>IFERROR(VLOOKUP($B11,Table1[[Player]:['#NAME?]], 11, FALSE), 0.7*VLOOKUP($B11,Table1[[Player]:['#NAME?]], 11, FALSE) + 0.3*VLOOKUP($B11,Table2[[Player]:[YEAR]], 11, FALSE))</f>
        <v>1.7</v>
      </c>
      <c r="J11">
        <f>IFERROR(VLOOKUP($B11,Table1[[Player]:['#NAME?]], 17, FALSE), 0.7*VLOOKUP($B11,Table1[[Player]:['#NAME?]], 17, FALSE) + 0.3*VLOOKUP($B11,Table2[[Player]:[YEAR]], 17, FALSE))</f>
        <v>3</v>
      </c>
      <c r="K11">
        <f>IFERROR(VLOOKUP($B11,Table1[[Player]:['#NAME?]], 18, FALSE), 0.7*VLOOKUP($B11,Table1[[Player]:['#NAME?]], 18, FALSE) + 0.3*VLOOKUP($B11,Table2[[Player]:[YEAR]], 18, FALSE))</f>
        <v>3.8</v>
      </c>
      <c r="L11">
        <f>IFERROR(VLOOKUP($B11,Table1[[Player]:['#NAME?]], 19, FALSE), 0.7*VLOOKUP($B11,Table1[[Player]:['#NAME?]], 19, FALSE) + 0.3*VLOOKUP($B11,Table2[[Player]:[YEAR]], 19, FALSE))</f>
        <v>0.79100000000000004</v>
      </c>
      <c r="M11">
        <f>IFERROR(VLOOKUP($B11,Table1[[Player]:['#NAME?]], 22, FALSE), 0.7*VLOOKUP($B11,Table1[[Player]:['#NAME?]], 22, FALSE) + 0.3*VLOOKUP($B11,Table2[[Player]:[YEAR]], 22, FALSE))</f>
        <v>7.2</v>
      </c>
      <c r="N11">
        <f>IFERROR(VLOOKUP($B11,Table1[[Player]:['#NAME?]], 23, FALSE), 0.7*VLOOKUP($B11,Table1[[Player]:['#NAME?]], 23, FALSE) + 0.3*VLOOKUP($B11,Table2[[Player]:[YEAR]], 23, FALSE))</f>
        <v>1.9</v>
      </c>
      <c r="O11">
        <f>IFERROR(VLOOKUP($B11,Table1[[Player]:['#NAME?]], 24, FALSE), 0.7*VLOOKUP($B11,Table1[[Player]:['#NAME?]], 24, FALSE) + 0.3*VLOOKUP($B11,Table2[[Player]:[YEAR]], 24, FALSE))</f>
        <v>1.2</v>
      </c>
      <c r="P11">
        <f>IFERROR(VLOOKUP($B11,Table1[[Player]:['#NAME?]], 25, FALSE), 0.7*VLOOKUP($B11,Table1[[Player]:['#NAME?]], 25, FALSE) + 0.3*VLOOKUP($B11,Table2[[Player]:[YEAR]], 25, FALSE))</f>
        <v>0.7</v>
      </c>
      <c r="Q11">
        <f>IFERROR(VLOOKUP($B11,Table1[[Player]:['#NAME?]], 26, FALSE), 0.7*VLOOKUP($B11,Table1[[Player]:['#NAME?]], 26, FALSE) + 0.3*VLOOKUP($B11,Table2[[Player]:[YEAR]], 26, FALSE))</f>
        <v>1.9</v>
      </c>
      <c r="R11">
        <f>IFERROR(VLOOKUP($B11,Table1[[Player]:['#NAME?]], 28, FALSE), 0.7*VLOOKUP($B11,Table1[[Player]:['#NAME?]], 28, FALSE) + 0.3*VLOOKUP($B11,Table2[[Player]:[YEAR]], 28, FALSE))</f>
        <v>15.6</v>
      </c>
    </row>
    <row r="12" spans="1:18" x14ac:dyDescent="0.25">
      <c r="A12" s="2" t="s">
        <v>975</v>
      </c>
      <c r="B12" s="2" t="s">
        <v>60</v>
      </c>
      <c r="C12" s="2" t="s">
        <v>31</v>
      </c>
      <c r="D12">
        <f>VLOOKUP(B12, Table1[[Player]:['#NAME?]], 3, FALSE)+1</f>
        <v>24</v>
      </c>
      <c r="E12">
        <f>VLOOKUP(A12, Table3[], 5, FALSE)</f>
        <v>1092</v>
      </c>
      <c r="F12">
        <f>IFERROR(VLOOKUP($B12,Table1[[Player]:['#NAME?]], 8, FALSE), 0.7*VLOOKUP($B12,Table1[[Player]:['#NAME?]], 8, FALSE) + 0.3*VLOOKUP($B12,Table2[[Player]:[YEAR]], 8, FALSE))</f>
        <v>3.3</v>
      </c>
      <c r="G12">
        <f>IFERROR(VLOOKUP($B12,Table1[[Player]:['#NAME?]], 9, FALSE), 0.7*VLOOKUP($B12,Table1[[Player]:['#NAME?]], 9, FALSE) + 0.3*VLOOKUP($B12,Table2[[Player]:[YEAR]], 9, FALSE))</f>
        <v>7.4</v>
      </c>
      <c r="H12">
        <f>IFERROR(VLOOKUP($B12,Table1[[Player]:['#NAME?]], 10, FALSE), 0.7*VLOOKUP($B12,Table1[[Player]:['#NAME?]], 10, FALSE) + 0.3*VLOOKUP($B12,Table2[[Player]:[YEAR]], 10, FALSE))</f>
        <v>0.44500000000000001</v>
      </c>
      <c r="I12">
        <f>IFERROR(VLOOKUP($B12,Table1[[Player]:['#NAME?]], 11, FALSE), 0.7*VLOOKUP($B12,Table1[[Player]:['#NAME?]], 11, FALSE) + 0.3*VLOOKUP($B12,Table2[[Player]:[YEAR]], 11, FALSE))</f>
        <v>0.5</v>
      </c>
      <c r="J12">
        <f>IFERROR(VLOOKUP($B12,Table1[[Player]:['#NAME?]], 17, FALSE), 0.7*VLOOKUP($B12,Table1[[Player]:['#NAME?]], 17, FALSE) + 0.3*VLOOKUP($B12,Table2[[Player]:[YEAR]], 17, FALSE))</f>
        <v>1.6</v>
      </c>
      <c r="K12">
        <f>IFERROR(VLOOKUP($B12,Table1[[Player]:['#NAME?]], 18, FALSE), 0.7*VLOOKUP($B12,Table1[[Player]:['#NAME?]], 18, FALSE) + 0.3*VLOOKUP($B12,Table2[[Player]:[YEAR]], 18, FALSE))</f>
        <v>2</v>
      </c>
      <c r="L12">
        <f>IFERROR(VLOOKUP($B12,Table1[[Player]:['#NAME?]], 19, FALSE), 0.7*VLOOKUP($B12,Table1[[Player]:['#NAME?]], 19, FALSE) + 0.3*VLOOKUP($B12,Table2[[Player]:[YEAR]], 19, FALSE))</f>
        <v>0.78900000000000003</v>
      </c>
      <c r="M12">
        <f>IFERROR(VLOOKUP($B12,Table1[[Player]:['#NAME?]], 22, FALSE), 0.7*VLOOKUP($B12,Table1[[Player]:['#NAME?]], 22, FALSE) + 0.3*VLOOKUP($B12,Table2[[Player]:[YEAR]], 22, FALSE))</f>
        <v>7.3</v>
      </c>
      <c r="N12">
        <f>IFERROR(VLOOKUP($B12,Table1[[Player]:['#NAME?]], 23, FALSE), 0.7*VLOOKUP($B12,Table1[[Player]:['#NAME?]], 23, FALSE) + 0.3*VLOOKUP($B12,Table2[[Player]:[YEAR]], 23, FALSE))</f>
        <v>3.2</v>
      </c>
      <c r="O12">
        <f>IFERROR(VLOOKUP($B12,Table1[[Player]:['#NAME?]], 24, FALSE), 0.7*VLOOKUP($B12,Table1[[Player]:['#NAME?]], 24, FALSE) + 0.3*VLOOKUP($B12,Table2[[Player]:[YEAR]], 24, FALSE))</f>
        <v>1.8</v>
      </c>
      <c r="P12">
        <f>IFERROR(VLOOKUP($B12,Table1[[Player]:['#NAME?]], 25, FALSE), 0.7*VLOOKUP($B12,Table1[[Player]:['#NAME?]], 25, FALSE) + 0.3*VLOOKUP($B12,Table2[[Player]:[YEAR]], 25, FALSE))</f>
        <v>0.9</v>
      </c>
      <c r="Q12">
        <f>IFERROR(VLOOKUP($B12,Table1[[Player]:['#NAME?]], 26, FALSE), 0.7*VLOOKUP($B12,Table1[[Player]:['#NAME?]], 26, FALSE) + 0.3*VLOOKUP($B12,Table2[[Player]:[YEAR]], 26, FALSE))</f>
        <v>1.4</v>
      </c>
      <c r="R12">
        <f>IFERROR(VLOOKUP($B12,Table1[[Player]:['#NAME?]], 28, FALSE), 0.7*VLOOKUP($B12,Table1[[Player]:['#NAME?]], 28, FALSE) + 0.3*VLOOKUP($B12,Table2[[Player]:[YEAR]], 28, FALSE))</f>
        <v>8.6999999999999993</v>
      </c>
    </row>
    <row r="13" spans="1:18" x14ac:dyDescent="0.25">
      <c r="A13" s="1" t="s">
        <v>740</v>
      </c>
      <c r="B13" s="1" t="s">
        <v>61</v>
      </c>
      <c r="C13" s="1" t="s">
        <v>27</v>
      </c>
      <c r="D13">
        <f>VLOOKUP(B13, Table1[[Player]:['#NAME?]], 3, FALSE)+1</f>
        <v>29</v>
      </c>
      <c r="E13">
        <f>VLOOKUP(A13, Table3[], 5, FALSE)</f>
        <v>2072</v>
      </c>
      <c r="F13">
        <f>IFERROR(VLOOKUP($B13,Table1[[Player]:['#NAME?]], 8, FALSE), 0.7*VLOOKUP($B13,Table1[[Player]:['#NAME?]], 8, FALSE) + 0.3*VLOOKUP($B13,Table2[[Player]:[YEAR]], 8, FALSE))</f>
        <v>5.5</v>
      </c>
      <c r="G13">
        <f>IFERROR(VLOOKUP($B13,Table1[[Player]:['#NAME?]], 9, FALSE), 0.7*VLOOKUP($B13,Table1[[Player]:['#NAME?]], 9, FALSE) + 0.3*VLOOKUP($B13,Table2[[Player]:[YEAR]], 9, FALSE))</f>
        <v>13.2</v>
      </c>
      <c r="H13">
        <f>IFERROR(VLOOKUP($B13,Table1[[Player]:['#NAME?]], 10, FALSE), 0.7*VLOOKUP($B13,Table1[[Player]:['#NAME?]], 10, FALSE) + 0.3*VLOOKUP($B13,Table2[[Player]:[YEAR]], 10, FALSE))</f>
        <v>0.41799999999999998</v>
      </c>
      <c r="I13">
        <f>IFERROR(VLOOKUP($B13,Table1[[Player]:['#NAME?]], 11, FALSE), 0.7*VLOOKUP($B13,Table1[[Player]:['#NAME?]], 11, FALSE) + 0.3*VLOOKUP($B13,Table2[[Player]:[YEAR]], 11, FALSE))</f>
        <v>3.5</v>
      </c>
      <c r="J13">
        <f>IFERROR(VLOOKUP($B13,Table1[[Player]:['#NAME?]], 17, FALSE), 0.7*VLOOKUP($B13,Table1[[Player]:['#NAME?]], 17, FALSE) + 0.3*VLOOKUP($B13,Table2[[Player]:[YEAR]], 17, FALSE))</f>
        <v>2.2000000000000002</v>
      </c>
      <c r="K13">
        <f>IFERROR(VLOOKUP($B13,Table1[[Player]:['#NAME?]], 18, FALSE), 0.7*VLOOKUP($B13,Table1[[Player]:['#NAME?]], 18, FALSE) + 0.3*VLOOKUP($B13,Table2[[Player]:[YEAR]], 18, FALSE))</f>
        <v>2.6</v>
      </c>
      <c r="L13">
        <f>IFERROR(VLOOKUP($B13,Table1[[Player]:['#NAME?]], 19, FALSE), 0.7*VLOOKUP($B13,Table1[[Player]:['#NAME?]], 19, FALSE) + 0.3*VLOOKUP($B13,Table2[[Player]:[YEAR]], 19, FALSE))</f>
        <v>0.86</v>
      </c>
      <c r="M13">
        <f>IFERROR(VLOOKUP($B13,Table1[[Player]:['#NAME?]], 22, FALSE), 0.7*VLOOKUP($B13,Table1[[Player]:['#NAME?]], 22, FALSE) + 0.3*VLOOKUP($B13,Table2[[Player]:[YEAR]], 22, FALSE))</f>
        <v>5.6</v>
      </c>
      <c r="N13">
        <f>IFERROR(VLOOKUP($B13,Table1[[Player]:['#NAME?]], 23, FALSE), 0.7*VLOOKUP($B13,Table1[[Player]:['#NAME?]], 23, FALSE) + 0.3*VLOOKUP($B13,Table2[[Player]:[YEAR]], 23, FALSE))</f>
        <v>1.2</v>
      </c>
      <c r="O13">
        <f>IFERROR(VLOOKUP($B13,Table1[[Player]:['#NAME?]], 24, FALSE), 0.7*VLOOKUP($B13,Table1[[Player]:['#NAME?]], 24, FALSE) + 0.3*VLOOKUP($B13,Table2[[Player]:[YEAR]], 24, FALSE))</f>
        <v>0.5</v>
      </c>
      <c r="P13">
        <f>IFERROR(VLOOKUP($B13,Table1[[Player]:['#NAME?]], 25, FALSE), 0.7*VLOOKUP($B13,Table1[[Player]:['#NAME?]], 25, FALSE) + 0.3*VLOOKUP($B13,Table2[[Player]:[YEAR]], 25, FALSE))</f>
        <v>0.2</v>
      </c>
      <c r="Q13">
        <f>IFERROR(VLOOKUP($B13,Table1[[Player]:['#NAME?]], 26, FALSE), 0.7*VLOOKUP($B13,Table1[[Player]:['#NAME?]], 26, FALSE) + 0.3*VLOOKUP($B13,Table2[[Player]:[YEAR]], 26, FALSE))</f>
        <v>0.9</v>
      </c>
      <c r="R13">
        <f>IFERROR(VLOOKUP($B13,Table1[[Player]:['#NAME?]], 28, FALSE), 0.7*VLOOKUP($B13,Table1[[Player]:['#NAME?]], 28, FALSE) + 0.3*VLOOKUP($B13,Table2[[Player]:[YEAR]], 28, FALSE))</f>
        <v>16.7</v>
      </c>
    </row>
    <row r="14" spans="1:18" x14ac:dyDescent="0.25">
      <c r="A14" s="2" t="s">
        <v>819</v>
      </c>
      <c r="B14" s="2" t="s">
        <v>63</v>
      </c>
      <c r="C14" s="2" t="s">
        <v>52</v>
      </c>
      <c r="D14">
        <f>VLOOKUP(B14, Table1[[Player]:['#NAME?]], 3, FALSE)+1</f>
        <v>23</v>
      </c>
      <c r="E14">
        <f>VLOOKUP(A14, Table3[], 5, FALSE)</f>
        <v>2808</v>
      </c>
      <c r="F14">
        <f>IFERROR(VLOOKUP($B14,Table1[[Player]:['#NAME?]], 8, FALSE), 0.7*VLOOKUP($B14,Table1[[Player]:['#NAME?]], 8, FALSE) + 0.3*VLOOKUP($B14,Table2[[Player]:[YEAR]], 8, FALSE))</f>
        <v>8.3000000000000007</v>
      </c>
      <c r="G14">
        <f>IFERROR(VLOOKUP($B14,Table1[[Player]:['#NAME?]], 9, FALSE), 0.7*VLOOKUP($B14,Table1[[Player]:['#NAME?]], 9, FALSE) + 0.3*VLOOKUP($B14,Table2[[Player]:[YEAR]], 9, FALSE))</f>
        <v>15.9</v>
      </c>
      <c r="H14">
        <f>IFERROR(VLOOKUP($B14,Table1[[Player]:['#NAME?]], 10, FALSE), 0.7*VLOOKUP($B14,Table1[[Player]:['#NAME?]], 10, FALSE) + 0.3*VLOOKUP($B14,Table2[[Player]:[YEAR]], 10, FALSE))</f>
        <v>0.52100000000000002</v>
      </c>
      <c r="I14">
        <f>IFERROR(VLOOKUP($B14,Table1[[Player]:['#NAME?]], 11, FALSE), 0.7*VLOOKUP($B14,Table1[[Player]:['#NAME?]], 11, FALSE) + 0.3*VLOOKUP($B14,Table2[[Player]:[YEAR]], 11, FALSE))</f>
        <v>0.6</v>
      </c>
      <c r="J14">
        <f>IFERROR(VLOOKUP($B14,Table1[[Player]:['#NAME?]], 17, FALSE), 0.7*VLOOKUP($B14,Table1[[Player]:['#NAME?]], 17, FALSE) + 0.3*VLOOKUP($B14,Table2[[Player]:[YEAR]], 17, FALSE))</f>
        <v>6</v>
      </c>
      <c r="K14">
        <f>IFERROR(VLOOKUP($B14,Table1[[Player]:['#NAME?]], 18, FALSE), 0.7*VLOOKUP($B14,Table1[[Player]:['#NAME?]], 18, FALSE) + 0.3*VLOOKUP($B14,Table2[[Player]:[YEAR]], 18, FALSE))</f>
        <v>7.7</v>
      </c>
      <c r="L14">
        <f>IFERROR(VLOOKUP($B14,Table1[[Player]:['#NAME?]], 19, FALSE), 0.7*VLOOKUP($B14,Table1[[Player]:['#NAME?]], 19, FALSE) + 0.3*VLOOKUP($B14,Table2[[Player]:[YEAR]], 19, FALSE))</f>
        <v>0.77</v>
      </c>
      <c r="M14">
        <f>IFERROR(VLOOKUP($B14,Table1[[Player]:['#NAME?]], 22, FALSE), 0.7*VLOOKUP($B14,Table1[[Player]:['#NAME?]], 22, FALSE) + 0.3*VLOOKUP($B14,Table2[[Player]:[YEAR]], 22, FALSE))</f>
        <v>8.9</v>
      </c>
      <c r="N14">
        <f>IFERROR(VLOOKUP($B14,Table1[[Player]:['#NAME?]], 23, FALSE), 0.7*VLOOKUP($B14,Table1[[Player]:['#NAME?]], 23, FALSE) + 0.3*VLOOKUP($B14,Table2[[Player]:[YEAR]], 23, FALSE))</f>
        <v>5.5</v>
      </c>
      <c r="O14">
        <f>IFERROR(VLOOKUP($B14,Table1[[Player]:['#NAME?]], 24, FALSE), 0.7*VLOOKUP($B14,Table1[[Player]:['#NAME?]], 24, FALSE) + 0.3*VLOOKUP($B14,Table2[[Player]:[YEAR]], 24, FALSE))</f>
        <v>1.7</v>
      </c>
      <c r="P14">
        <f>IFERROR(VLOOKUP($B14,Table1[[Player]:['#NAME?]], 25, FALSE), 0.7*VLOOKUP($B14,Table1[[Player]:['#NAME?]], 25, FALSE) + 0.3*VLOOKUP($B14,Table2[[Player]:[YEAR]], 25, FALSE))</f>
        <v>1.9</v>
      </c>
      <c r="Q14">
        <f>IFERROR(VLOOKUP($B14,Table1[[Player]:['#NAME?]], 26, FALSE), 0.7*VLOOKUP($B14,Table1[[Player]:['#NAME?]], 26, FALSE) + 0.3*VLOOKUP($B14,Table2[[Player]:[YEAR]], 26, FALSE))</f>
        <v>3</v>
      </c>
      <c r="R14">
        <f>IFERROR(VLOOKUP($B14,Table1[[Player]:['#NAME?]], 28, FALSE), 0.7*VLOOKUP($B14,Table1[[Player]:['#NAME?]], 28, FALSE) + 0.3*VLOOKUP($B14,Table2[[Player]:[YEAR]], 28, FALSE))</f>
        <v>23.2</v>
      </c>
    </row>
    <row r="15" spans="1:18" x14ac:dyDescent="0.25">
      <c r="A15" s="1" t="s">
        <v>879</v>
      </c>
      <c r="B15" s="1" t="s">
        <v>65</v>
      </c>
      <c r="C15" s="1" t="s">
        <v>52</v>
      </c>
      <c r="D15">
        <f>VLOOKUP(B15, Table1[[Player]:['#NAME?]], 3, FALSE)+1</f>
        <v>33</v>
      </c>
      <c r="E15">
        <f>VLOOKUP(A15, Table3[], 5, FALSE)</f>
        <v>2376</v>
      </c>
      <c r="F15">
        <f>IFERROR(VLOOKUP($B15,Table1[[Player]:['#NAME?]], 8, FALSE), 0.7*VLOOKUP($B15,Table1[[Player]:['#NAME?]], 8, FALSE) + 0.3*VLOOKUP($B15,Table2[[Player]:[YEAR]], 8, FALSE))</f>
        <v>8.5</v>
      </c>
      <c r="G15">
        <f>IFERROR(VLOOKUP($B15,Table1[[Player]:['#NAME?]], 9, FALSE), 0.7*VLOOKUP($B15,Table1[[Player]:['#NAME?]], 9, FALSE) + 0.3*VLOOKUP($B15,Table2[[Player]:[YEAR]], 9, FALSE))</f>
        <v>19.7</v>
      </c>
      <c r="H15">
        <f>IFERROR(VLOOKUP($B15,Table1[[Player]:['#NAME?]], 10, FALSE), 0.7*VLOOKUP($B15,Table1[[Player]:['#NAME?]], 10, FALSE) + 0.3*VLOOKUP($B15,Table2[[Player]:[YEAR]], 10, FALSE))</f>
        <v>0.433</v>
      </c>
      <c r="I15">
        <f>IFERROR(VLOOKUP($B15,Table1[[Player]:['#NAME?]], 11, FALSE), 0.7*VLOOKUP($B15,Table1[[Player]:['#NAME?]], 11, FALSE) + 0.3*VLOOKUP($B15,Table2[[Player]:[YEAR]], 11, FALSE))</f>
        <v>2.1</v>
      </c>
      <c r="J15">
        <f>IFERROR(VLOOKUP($B15,Table1[[Player]:['#NAME?]], 17, FALSE), 0.7*VLOOKUP($B15,Table1[[Player]:['#NAME?]], 17, FALSE) + 0.3*VLOOKUP($B15,Table2[[Player]:[YEAR]], 17, FALSE))</f>
        <v>4.3</v>
      </c>
      <c r="K15">
        <f>IFERROR(VLOOKUP($B15,Table1[[Player]:['#NAME?]], 18, FALSE), 0.7*VLOOKUP($B15,Table1[[Player]:['#NAME?]], 18, FALSE) + 0.3*VLOOKUP($B15,Table2[[Player]:[YEAR]], 18, FALSE))</f>
        <v>5.2</v>
      </c>
      <c r="L15">
        <f>IFERROR(VLOOKUP($B15,Table1[[Player]:['#NAME?]], 19, FALSE), 0.7*VLOOKUP($B15,Table1[[Player]:['#NAME?]], 19, FALSE) + 0.3*VLOOKUP($B15,Table2[[Player]:[YEAR]], 19, FALSE))</f>
        <v>0.83299999999999996</v>
      </c>
      <c r="M15">
        <f>IFERROR(VLOOKUP($B15,Table1[[Player]:['#NAME?]], 22, FALSE), 0.7*VLOOKUP($B15,Table1[[Player]:['#NAME?]], 22, FALSE) + 0.3*VLOOKUP($B15,Table2[[Player]:[YEAR]], 22, FALSE))</f>
        <v>6.2</v>
      </c>
      <c r="N15">
        <f>IFERROR(VLOOKUP($B15,Table1[[Player]:['#NAME?]], 23, FALSE), 0.7*VLOOKUP($B15,Table1[[Player]:['#NAME?]], 23, FALSE) + 0.3*VLOOKUP($B15,Table2[[Player]:[YEAR]], 23, FALSE))</f>
        <v>3</v>
      </c>
      <c r="O15">
        <f>IFERROR(VLOOKUP($B15,Table1[[Player]:['#NAME?]], 24, FALSE), 0.7*VLOOKUP($B15,Table1[[Player]:['#NAME?]], 24, FALSE) + 0.3*VLOOKUP($B15,Table2[[Player]:[YEAR]], 24, FALSE))</f>
        <v>0.9</v>
      </c>
      <c r="P15">
        <f>IFERROR(VLOOKUP($B15,Table1[[Player]:['#NAME?]], 25, FALSE), 0.7*VLOOKUP($B15,Table1[[Player]:['#NAME?]], 25, FALSE) + 0.3*VLOOKUP($B15,Table2[[Player]:[YEAR]], 25, FALSE))</f>
        <v>0.5</v>
      </c>
      <c r="Q15">
        <f>IFERROR(VLOOKUP($B15,Table1[[Player]:['#NAME?]], 26, FALSE), 0.7*VLOOKUP($B15,Table1[[Player]:['#NAME?]], 26, FALSE) + 0.3*VLOOKUP($B15,Table2[[Player]:[YEAR]], 26, FALSE))</f>
        <v>2.2000000000000002</v>
      </c>
      <c r="R15">
        <f>IFERROR(VLOOKUP($B15,Table1[[Player]:['#NAME?]], 28, FALSE), 0.7*VLOOKUP($B15,Table1[[Player]:['#NAME?]], 28, FALSE) + 0.3*VLOOKUP($B15,Table2[[Player]:[YEAR]], 28, FALSE))</f>
        <v>23.5</v>
      </c>
    </row>
    <row r="16" spans="1:18" x14ac:dyDescent="0.25">
      <c r="A16" s="2" t="s">
        <v>737</v>
      </c>
      <c r="B16" s="2" t="s">
        <v>68</v>
      </c>
      <c r="C16" s="2" t="s">
        <v>52</v>
      </c>
      <c r="D16">
        <f>VLOOKUP(B16, Table1[[Player]:['#NAME?]], 3, FALSE)+1</f>
        <v>32</v>
      </c>
      <c r="E16">
        <f>VLOOKUP(A16, Table3[], 5, FALSE)</f>
        <v>2652</v>
      </c>
      <c r="F16">
        <f>IFERROR(VLOOKUP($B16,Table1[[Player]:['#NAME?]], 8, FALSE), 0.7*VLOOKUP($B16,Table1[[Player]:['#NAME?]], 8, FALSE) + 0.3*VLOOKUP($B16,Table2[[Player]:[YEAR]], 8, FALSE))</f>
        <v>4.2</v>
      </c>
      <c r="G16">
        <f>IFERROR(VLOOKUP($B16,Table1[[Player]:['#NAME?]], 9, FALSE), 0.7*VLOOKUP($B16,Table1[[Player]:['#NAME?]], 9, FALSE) + 0.3*VLOOKUP($B16,Table2[[Player]:[YEAR]], 9, FALSE))</f>
        <v>10.4</v>
      </c>
      <c r="H16">
        <f>IFERROR(VLOOKUP($B16,Table1[[Player]:['#NAME?]], 10, FALSE), 0.7*VLOOKUP($B16,Table1[[Player]:['#NAME?]], 10, FALSE) + 0.3*VLOOKUP($B16,Table2[[Player]:[YEAR]], 10, FALSE))</f>
        <v>0.40899999999999997</v>
      </c>
      <c r="I16">
        <f>IFERROR(VLOOKUP($B16,Table1[[Player]:['#NAME?]], 11, FALSE), 0.7*VLOOKUP($B16,Table1[[Player]:['#NAME?]], 11, FALSE) + 0.3*VLOOKUP($B16,Table2[[Player]:[YEAR]], 11, FALSE))</f>
        <v>2.5</v>
      </c>
      <c r="J16">
        <f>IFERROR(VLOOKUP($B16,Table1[[Player]:['#NAME?]], 17, FALSE), 0.7*VLOOKUP($B16,Table1[[Player]:['#NAME?]], 17, FALSE) + 0.3*VLOOKUP($B16,Table2[[Player]:[YEAR]], 17, FALSE))</f>
        <v>1.2</v>
      </c>
      <c r="K16">
        <f>IFERROR(VLOOKUP($B16,Table1[[Player]:['#NAME?]], 18, FALSE), 0.7*VLOOKUP($B16,Table1[[Player]:['#NAME?]], 18, FALSE) + 0.3*VLOOKUP($B16,Table2[[Player]:[YEAR]], 18, FALSE))</f>
        <v>1.6</v>
      </c>
      <c r="L16">
        <f>IFERROR(VLOOKUP($B16,Table1[[Player]:['#NAME?]], 19, FALSE), 0.7*VLOOKUP($B16,Table1[[Player]:['#NAME?]], 19, FALSE) + 0.3*VLOOKUP($B16,Table2[[Player]:[YEAR]], 19, FALSE))</f>
        <v>0.73799999999999999</v>
      </c>
      <c r="M16">
        <f>IFERROR(VLOOKUP($B16,Table1[[Player]:['#NAME?]], 22, FALSE), 0.7*VLOOKUP($B16,Table1[[Player]:['#NAME?]], 22, FALSE) + 0.3*VLOOKUP($B16,Table2[[Player]:[YEAR]], 22, FALSE))</f>
        <v>5.9</v>
      </c>
      <c r="N16">
        <f>IFERROR(VLOOKUP($B16,Table1[[Player]:['#NAME?]], 23, FALSE), 0.7*VLOOKUP($B16,Table1[[Player]:['#NAME?]], 23, FALSE) + 0.3*VLOOKUP($B16,Table2[[Player]:[YEAR]], 23, FALSE))</f>
        <v>2.2999999999999998</v>
      </c>
      <c r="O16">
        <f>IFERROR(VLOOKUP($B16,Table1[[Player]:['#NAME?]], 24, FALSE), 0.7*VLOOKUP($B16,Table1[[Player]:['#NAME?]], 24, FALSE) + 0.3*VLOOKUP($B16,Table2[[Player]:[YEAR]], 24, FALSE))</f>
        <v>1.9</v>
      </c>
      <c r="P16">
        <f>IFERROR(VLOOKUP($B16,Table1[[Player]:['#NAME?]], 25, FALSE), 0.7*VLOOKUP($B16,Table1[[Player]:['#NAME?]], 25, FALSE) + 0.3*VLOOKUP($B16,Table2[[Player]:[YEAR]], 25, FALSE))</f>
        <v>0.3</v>
      </c>
      <c r="Q16">
        <f>IFERROR(VLOOKUP($B16,Table1[[Player]:['#NAME?]], 26, FALSE), 0.7*VLOOKUP($B16,Table1[[Player]:['#NAME?]], 26, FALSE) + 0.3*VLOOKUP($B16,Table2[[Player]:[YEAR]], 26, FALSE))</f>
        <v>0.9</v>
      </c>
      <c r="R16">
        <f>IFERROR(VLOOKUP($B16,Table1[[Player]:['#NAME?]], 28, FALSE), 0.7*VLOOKUP($B16,Table1[[Player]:['#NAME?]], 28, FALSE) + 0.3*VLOOKUP($B16,Table2[[Player]:[YEAR]], 28, FALSE))</f>
        <v>12.2</v>
      </c>
    </row>
    <row r="17" spans="1:18" x14ac:dyDescent="0.25">
      <c r="A17" s="1" t="s">
        <v>701</v>
      </c>
      <c r="B17" s="1" t="s">
        <v>69</v>
      </c>
      <c r="C17" s="1" t="s">
        <v>27</v>
      </c>
      <c r="D17">
        <f>VLOOKUP(B17, Table1[[Player]:['#NAME?]], 3, FALSE)+1</f>
        <v>29</v>
      </c>
      <c r="E17">
        <f>VLOOKUP(A17, Table3[], 5, FALSE)</f>
        <v>365</v>
      </c>
      <c r="F17">
        <f>IFERROR(VLOOKUP($B17,Table1[[Player]:['#NAME?]], 8, FALSE), 0.7*VLOOKUP($B17,Table1[[Player]:['#NAME?]], 8, FALSE) + 0.3*VLOOKUP($B17,Table2[[Player]:[YEAR]], 8, FALSE))</f>
        <v>5.4</v>
      </c>
      <c r="G17">
        <f>IFERROR(VLOOKUP($B17,Table1[[Player]:['#NAME?]], 9, FALSE), 0.7*VLOOKUP($B17,Table1[[Player]:['#NAME?]], 9, FALSE) + 0.3*VLOOKUP($B17,Table2[[Player]:[YEAR]], 9, FALSE))</f>
        <v>12.1</v>
      </c>
      <c r="H17">
        <f>IFERROR(VLOOKUP($B17,Table1[[Player]:['#NAME?]], 10, FALSE), 0.7*VLOOKUP($B17,Table1[[Player]:['#NAME?]], 10, FALSE) + 0.3*VLOOKUP($B17,Table2[[Player]:[YEAR]], 10, FALSE))</f>
        <v>0.442</v>
      </c>
      <c r="I17">
        <f>IFERROR(VLOOKUP($B17,Table1[[Player]:['#NAME?]], 11, FALSE), 0.7*VLOOKUP($B17,Table1[[Player]:['#NAME?]], 11, FALSE) + 0.3*VLOOKUP($B17,Table2[[Player]:[YEAR]], 11, FALSE))</f>
        <v>3</v>
      </c>
      <c r="J17">
        <f>IFERROR(VLOOKUP($B17,Table1[[Player]:['#NAME?]], 17, FALSE), 0.7*VLOOKUP($B17,Table1[[Player]:['#NAME?]], 17, FALSE) + 0.3*VLOOKUP($B17,Table2[[Player]:[YEAR]], 17, FALSE))</f>
        <v>1.1000000000000001</v>
      </c>
      <c r="K17">
        <f>IFERROR(VLOOKUP($B17,Table1[[Player]:['#NAME?]], 18, FALSE), 0.7*VLOOKUP($B17,Table1[[Player]:['#NAME?]], 18, FALSE) + 0.3*VLOOKUP($B17,Table2[[Player]:[YEAR]], 18, FALSE))</f>
        <v>1.2</v>
      </c>
      <c r="L17">
        <f>IFERROR(VLOOKUP($B17,Table1[[Player]:['#NAME?]], 19, FALSE), 0.7*VLOOKUP($B17,Table1[[Player]:['#NAME?]], 19, FALSE) + 0.3*VLOOKUP($B17,Table2[[Player]:[YEAR]], 19, FALSE))</f>
        <v>0.86399999999999999</v>
      </c>
      <c r="M17">
        <f>IFERROR(VLOOKUP($B17,Table1[[Player]:['#NAME?]], 22, FALSE), 0.7*VLOOKUP($B17,Table1[[Player]:['#NAME?]], 22, FALSE) + 0.3*VLOOKUP($B17,Table2[[Player]:[YEAR]], 22, FALSE))</f>
        <v>6.3</v>
      </c>
      <c r="N17">
        <f>IFERROR(VLOOKUP($B17,Table1[[Player]:['#NAME?]], 23, FALSE), 0.7*VLOOKUP($B17,Table1[[Player]:['#NAME?]], 23, FALSE) + 0.3*VLOOKUP($B17,Table2[[Player]:[YEAR]], 23, FALSE))</f>
        <v>2.4</v>
      </c>
      <c r="O17">
        <f>IFERROR(VLOOKUP($B17,Table1[[Player]:['#NAME?]], 24, FALSE), 0.7*VLOOKUP($B17,Table1[[Player]:['#NAME?]], 24, FALSE) + 0.3*VLOOKUP($B17,Table2[[Player]:[YEAR]], 24, FALSE))</f>
        <v>1.1000000000000001</v>
      </c>
      <c r="P17">
        <f>IFERROR(VLOOKUP($B17,Table1[[Player]:['#NAME?]], 25, FALSE), 0.7*VLOOKUP($B17,Table1[[Player]:['#NAME?]], 25, FALSE) + 0.3*VLOOKUP($B17,Table2[[Player]:[YEAR]], 25, FALSE))</f>
        <v>1.2</v>
      </c>
      <c r="Q17">
        <f>IFERROR(VLOOKUP($B17,Table1[[Player]:['#NAME?]], 26, FALSE), 0.7*VLOOKUP($B17,Table1[[Player]:['#NAME?]], 26, FALSE) + 0.3*VLOOKUP($B17,Table2[[Player]:[YEAR]], 26, FALSE))</f>
        <v>2</v>
      </c>
      <c r="R17">
        <f>IFERROR(VLOOKUP($B17,Table1[[Player]:['#NAME?]], 28, FALSE), 0.7*VLOOKUP($B17,Table1[[Player]:['#NAME?]], 28, FALSE) + 0.3*VLOOKUP($B17,Table2[[Player]:[YEAR]], 28, FALSE))</f>
        <v>14.8</v>
      </c>
    </row>
    <row r="18" spans="1:18" x14ac:dyDescent="0.25">
      <c r="A18" s="2" t="s">
        <v>900</v>
      </c>
      <c r="B18" s="2" t="s">
        <v>72</v>
      </c>
      <c r="C18" s="2" t="s">
        <v>73</v>
      </c>
      <c r="D18">
        <f>VLOOKUP(B18, Table1[[Player]:['#NAME?]], 3, FALSE)+1</f>
        <v>30</v>
      </c>
      <c r="E18">
        <f>VLOOKUP(A18, Table3[], 5, FALSE)</f>
        <v>624</v>
      </c>
      <c r="F18">
        <f>IFERROR(VLOOKUP($B18,Table1[[Player]:['#NAME?]], 8, FALSE), 0.7*VLOOKUP($B18,Table1[[Player]:['#NAME?]], 8, FALSE) + 0.3*VLOOKUP($B18,Table2[[Player]:[YEAR]], 8, FALSE))</f>
        <v>4.5999999999999996</v>
      </c>
      <c r="G18">
        <f>IFERROR(VLOOKUP($B18,Table1[[Player]:['#NAME?]], 9, FALSE), 0.7*VLOOKUP($B18,Table1[[Player]:['#NAME?]], 9, FALSE) + 0.3*VLOOKUP($B18,Table2[[Player]:[YEAR]], 9, FALSE))</f>
        <v>12.1</v>
      </c>
      <c r="H18">
        <f>IFERROR(VLOOKUP($B18,Table1[[Player]:['#NAME?]], 10, FALSE), 0.7*VLOOKUP($B18,Table1[[Player]:['#NAME?]], 10, FALSE) + 0.3*VLOOKUP($B18,Table2[[Player]:[YEAR]], 10, FALSE))</f>
        <v>0.377</v>
      </c>
      <c r="I18">
        <f>IFERROR(VLOOKUP($B18,Table1[[Player]:['#NAME?]], 11, FALSE), 0.7*VLOOKUP($B18,Table1[[Player]:['#NAME?]], 11, FALSE) + 0.3*VLOOKUP($B18,Table2[[Player]:[YEAR]], 11, FALSE))</f>
        <v>2.2000000000000002</v>
      </c>
      <c r="J18">
        <f>IFERROR(VLOOKUP($B18,Table1[[Player]:['#NAME?]], 17, FALSE), 0.7*VLOOKUP($B18,Table1[[Player]:['#NAME?]], 17, FALSE) + 0.3*VLOOKUP($B18,Table2[[Player]:[YEAR]], 17, FALSE))</f>
        <v>3.1</v>
      </c>
      <c r="K18">
        <f>IFERROR(VLOOKUP($B18,Table1[[Player]:['#NAME?]], 18, FALSE), 0.7*VLOOKUP($B18,Table1[[Player]:['#NAME?]], 18, FALSE) + 0.3*VLOOKUP($B18,Table2[[Player]:[YEAR]], 18, FALSE))</f>
        <v>3.8</v>
      </c>
      <c r="L18">
        <f>IFERROR(VLOOKUP($B18,Table1[[Player]:['#NAME?]], 19, FALSE), 0.7*VLOOKUP($B18,Table1[[Player]:['#NAME?]], 19, FALSE) + 0.3*VLOOKUP($B18,Table2[[Player]:[YEAR]], 19, FALSE))</f>
        <v>0.81399999999999995</v>
      </c>
      <c r="M18">
        <f>IFERROR(VLOOKUP($B18,Table1[[Player]:['#NAME?]], 22, FALSE), 0.7*VLOOKUP($B18,Table1[[Player]:['#NAME?]], 22, FALSE) + 0.3*VLOOKUP($B18,Table2[[Player]:[YEAR]], 22, FALSE))</f>
        <v>2.7</v>
      </c>
      <c r="N18">
        <f>IFERROR(VLOOKUP($B18,Table1[[Player]:['#NAME?]], 23, FALSE), 0.7*VLOOKUP($B18,Table1[[Player]:['#NAME?]], 23, FALSE) + 0.3*VLOOKUP($B18,Table2[[Player]:[YEAR]], 23, FALSE))</f>
        <v>4.9000000000000004</v>
      </c>
      <c r="O18">
        <f>IFERROR(VLOOKUP($B18,Table1[[Player]:['#NAME?]], 24, FALSE), 0.7*VLOOKUP($B18,Table1[[Player]:['#NAME?]], 24, FALSE) + 0.3*VLOOKUP($B18,Table2[[Player]:[YEAR]], 24, FALSE))</f>
        <v>0.7</v>
      </c>
      <c r="P18">
        <f>IFERROR(VLOOKUP($B18,Table1[[Player]:['#NAME?]], 25, FALSE), 0.7*VLOOKUP($B18,Table1[[Player]:['#NAME?]], 25, FALSE) + 0.3*VLOOKUP($B18,Table2[[Player]:[YEAR]], 25, FALSE))</f>
        <v>0</v>
      </c>
      <c r="Q18">
        <f>IFERROR(VLOOKUP($B18,Table1[[Player]:['#NAME?]], 26, FALSE), 0.7*VLOOKUP($B18,Table1[[Player]:['#NAME?]], 26, FALSE) + 0.3*VLOOKUP($B18,Table2[[Player]:[YEAR]], 26, FALSE))</f>
        <v>2.1</v>
      </c>
      <c r="R18">
        <f>IFERROR(VLOOKUP($B18,Table1[[Player]:['#NAME?]], 28, FALSE), 0.7*VLOOKUP($B18,Table1[[Player]:['#NAME?]], 28, FALSE) + 0.3*VLOOKUP($B18,Table2[[Player]:[YEAR]], 28, FALSE))</f>
        <v>14.4</v>
      </c>
    </row>
    <row r="19" spans="1:18" x14ac:dyDescent="0.25">
      <c r="A19" s="2" t="s">
        <v>867</v>
      </c>
      <c r="B19" s="2" t="s">
        <v>77</v>
      </c>
      <c r="C19" s="2" t="s">
        <v>31</v>
      </c>
      <c r="D19">
        <f>VLOOKUP(B19, Table1[[Player]:['#NAME?]], 3, FALSE)+1</f>
        <v>24</v>
      </c>
      <c r="E19">
        <f>VLOOKUP(A19, Table3[], 5, FALSE)</f>
        <v>1404</v>
      </c>
      <c r="F19">
        <f>IFERROR(VLOOKUP($B19,Table1[[Player]:['#NAME?]], 8, FALSE), 0.7*VLOOKUP($B19,Table1[[Player]:['#NAME?]], 8, FALSE) + 0.3*VLOOKUP($B19,Table2[[Player]:[YEAR]], 8, FALSE))</f>
        <v>3.4</v>
      </c>
      <c r="G19">
        <f>IFERROR(VLOOKUP($B19,Table1[[Player]:['#NAME?]], 9, FALSE), 0.7*VLOOKUP($B19,Table1[[Player]:['#NAME?]], 9, FALSE) + 0.3*VLOOKUP($B19,Table2[[Player]:[YEAR]], 9, FALSE))</f>
        <v>9.1</v>
      </c>
      <c r="H19">
        <f>IFERROR(VLOOKUP($B19,Table1[[Player]:['#NAME?]], 10, FALSE), 0.7*VLOOKUP($B19,Table1[[Player]:['#NAME?]], 10, FALSE) + 0.3*VLOOKUP($B19,Table2[[Player]:[YEAR]], 10, FALSE))</f>
        <v>0.378</v>
      </c>
      <c r="I19">
        <f>IFERROR(VLOOKUP($B19,Table1[[Player]:['#NAME?]], 11, FALSE), 0.7*VLOOKUP($B19,Table1[[Player]:['#NAME?]], 11, FALSE) + 0.3*VLOOKUP($B19,Table2[[Player]:[YEAR]], 11, FALSE))</f>
        <v>1</v>
      </c>
      <c r="J19">
        <f>IFERROR(VLOOKUP($B19,Table1[[Player]:['#NAME?]], 17, FALSE), 0.7*VLOOKUP($B19,Table1[[Player]:['#NAME?]], 17, FALSE) + 0.3*VLOOKUP($B19,Table2[[Player]:[YEAR]], 17, FALSE))</f>
        <v>1.2</v>
      </c>
      <c r="K19">
        <f>IFERROR(VLOOKUP($B19,Table1[[Player]:['#NAME?]], 18, FALSE), 0.7*VLOOKUP($B19,Table1[[Player]:['#NAME?]], 18, FALSE) + 0.3*VLOOKUP($B19,Table2[[Player]:[YEAR]], 18, FALSE))</f>
        <v>1.8</v>
      </c>
      <c r="L19">
        <f>IFERROR(VLOOKUP($B19,Table1[[Player]:['#NAME?]], 19, FALSE), 0.7*VLOOKUP($B19,Table1[[Player]:['#NAME?]], 19, FALSE) + 0.3*VLOOKUP($B19,Table2[[Player]:[YEAR]], 19, FALSE))</f>
        <v>0.65100000000000002</v>
      </c>
      <c r="M19">
        <f>IFERROR(VLOOKUP($B19,Table1[[Player]:['#NAME?]], 22, FALSE), 0.7*VLOOKUP($B19,Table1[[Player]:['#NAME?]], 22, FALSE) + 0.3*VLOOKUP($B19,Table2[[Player]:[YEAR]], 22, FALSE))</f>
        <v>4.0999999999999996</v>
      </c>
      <c r="N19">
        <f>IFERROR(VLOOKUP($B19,Table1[[Player]:['#NAME?]], 23, FALSE), 0.7*VLOOKUP($B19,Table1[[Player]:['#NAME?]], 23, FALSE) + 0.3*VLOOKUP($B19,Table2[[Player]:[YEAR]], 23, FALSE))</f>
        <v>4.5</v>
      </c>
      <c r="O19">
        <f>IFERROR(VLOOKUP($B19,Table1[[Player]:['#NAME?]], 24, FALSE), 0.7*VLOOKUP($B19,Table1[[Player]:['#NAME?]], 24, FALSE) + 0.3*VLOOKUP($B19,Table2[[Player]:[YEAR]], 24, FALSE))</f>
        <v>1.4</v>
      </c>
      <c r="P19">
        <f>IFERROR(VLOOKUP($B19,Table1[[Player]:['#NAME?]], 25, FALSE), 0.7*VLOOKUP($B19,Table1[[Player]:['#NAME?]], 25, FALSE) + 0.3*VLOOKUP($B19,Table2[[Player]:[YEAR]], 25, FALSE))</f>
        <v>0.3</v>
      </c>
      <c r="Q19">
        <f>IFERROR(VLOOKUP($B19,Table1[[Player]:['#NAME?]], 26, FALSE), 0.7*VLOOKUP($B19,Table1[[Player]:['#NAME?]], 26, FALSE) + 0.3*VLOOKUP($B19,Table2[[Player]:[YEAR]], 26, FALSE))</f>
        <v>2.4</v>
      </c>
      <c r="R19">
        <f>IFERROR(VLOOKUP($B19,Table1[[Player]:['#NAME?]], 28, FALSE), 0.7*VLOOKUP($B19,Table1[[Player]:['#NAME?]], 28, FALSE) + 0.3*VLOOKUP($B19,Table2[[Player]:[YEAR]], 28, FALSE))</f>
        <v>9</v>
      </c>
    </row>
    <row r="20" spans="1:18" x14ac:dyDescent="0.25">
      <c r="A20" s="1" t="s">
        <v>675</v>
      </c>
      <c r="B20" s="1" t="s">
        <v>81</v>
      </c>
      <c r="C20" s="1" t="s">
        <v>27</v>
      </c>
      <c r="D20">
        <f>VLOOKUP(B20, Table1[[Player]:['#NAME?]], 3, FALSE)+1</f>
        <v>25</v>
      </c>
      <c r="E20">
        <f>VLOOKUP(A20, Table3[], 5, FALSE)</f>
        <v>2695</v>
      </c>
      <c r="F20">
        <f>IFERROR(VLOOKUP($B20,Table1[[Player]:['#NAME?]], 8, FALSE), 0.7*VLOOKUP($B20,Table1[[Player]:['#NAME?]], 8, FALSE) + 0.3*VLOOKUP($B20,Table2[[Player]:[YEAR]], 8, FALSE))</f>
        <v>7.7</v>
      </c>
      <c r="G20">
        <f>IFERROR(VLOOKUP($B20,Table1[[Player]:['#NAME?]], 9, FALSE), 0.7*VLOOKUP($B20,Table1[[Player]:['#NAME?]], 9, FALSE) + 0.3*VLOOKUP($B20,Table2[[Player]:[YEAR]], 9, FALSE))</f>
        <v>16.399999999999999</v>
      </c>
      <c r="H20">
        <f>IFERROR(VLOOKUP($B20,Table1[[Player]:['#NAME?]], 10, FALSE), 0.7*VLOOKUP($B20,Table1[[Player]:['#NAME?]], 10, FALSE) + 0.3*VLOOKUP($B20,Table2[[Player]:[YEAR]], 10, FALSE))</f>
        <v>0.46800000000000003</v>
      </c>
      <c r="I20">
        <f>IFERROR(VLOOKUP($B20,Table1[[Player]:['#NAME?]], 11, FALSE), 0.7*VLOOKUP($B20,Table1[[Player]:['#NAME?]], 11, FALSE) + 0.3*VLOOKUP($B20,Table2[[Player]:[YEAR]], 11, FALSE))</f>
        <v>1</v>
      </c>
      <c r="J20">
        <f>IFERROR(VLOOKUP($B20,Table1[[Player]:['#NAME?]], 17, FALSE), 0.7*VLOOKUP($B20,Table1[[Player]:['#NAME?]], 17, FALSE) + 0.3*VLOOKUP($B20,Table2[[Player]:[YEAR]], 17, FALSE))</f>
        <v>3.1</v>
      </c>
      <c r="K20">
        <f>IFERROR(VLOOKUP($B20,Table1[[Player]:['#NAME?]], 18, FALSE), 0.7*VLOOKUP($B20,Table1[[Player]:['#NAME?]], 18, FALSE) + 0.3*VLOOKUP($B20,Table2[[Player]:[YEAR]], 18, FALSE))</f>
        <v>3.6</v>
      </c>
      <c r="L20">
        <f>IFERROR(VLOOKUP($B20,Table1[[Player]:['#NAME?]], 19, FALSE), 0.7*VLOOKUP($B20,Table1[[Player]:['#NAME?]], 19, FALSE) + 0.3*VLOOKUP($B20,Table2[[Player]:[YEAR]], 19, FALSE))</f>
        <v>0.86099999999999999</v>
      </c>
      <c r="M20">
        <f>IFERROR(VLOOKUP($B20,Table1[[Player]:['#NAME?]], 22, FALSE), 0.7*VLOOKUP($B20,Table1[[Player]:['#NAME?]], 22, FALSE) + 0.3*VLOOKUP($B20,Table2[[Player]:[YEAR]], 22, FALSE))</f>
        <v>5.0999999999999996</v>
      </c>
      <c r="N20">
        <f>IFERROR(VLOOKUP($B20,Table1[[Player]:['#NAME?]], 23, FALSE), 0.7*VLOOKUP($B20,Table1[[Player]:['#NAME?]], 23, FALSE) + 0.3*VLOOKUP($B20,Table2[[Player]:[YEAR]], 23, FALSE))</f>
        <v>1.5</v>
      </c>
      <c r="O20">
        <f>IFERROR(VLOOKUP($B20,Table1[[Player]:['#NAME?]], 24, FALSE), 0.7*VLOOKUP($B20,Table1[[Player]:['#NAME?]], 24, FALSE) + 0.3*VLOOKUP($B20,Table2[[Player]:[YEAR]], 24, FALSE))</f>
        <v>0.8</v>
      </c>
      <c r="P20">
        <f>IFERROR(VLOOKUP($B20,Table1[[Player]:['#NAME?]], 25, FALSE), 0.7*VLOOKUP($B20,Table1[[Player]:['#NAME?]], 25, FALSE) + 0.3*VLOOKUP($B20,Table2[[Player]:[YEAR]], 25, FALSE))</f>
        <v>0.2</v>
      </c>
      <c r="Q20">
        <f>IFERROR(VLOOKUP($B20,Table1[[Player]:['#NAME?]], 26, FALSE), 0.7*VLOOKUP($B20,Table1[[Player]:['#NAME?]], 26, FALSE) + 0.3*VLOOKUP($B20,Table2[[Player]:[YEAR]], 26, FALSE))</f>
        <v>1.3</v>
      </c>
      <c r="R20">
        <f>IFERROR(VLOOKUP($B20,Table1[[Player]:['#NAME?]], 28, FALSE), 0.7*VLOOKUP($B20,Table1[[Player]:['#NAME?]], 28, FALSE) + 0.3*VLOOKUP($B20,Table2[[Player]:[YEAR]], 28, FALSE))</f>
        <v>19.5</v>
      </c>
    </row>
    <row r="21" spans="1:18" x14ac:dyDescent="0.25">
      <c r="A21" s="1" t="s">
        <v>695</v>
      </c>
      <c r="B21" s="1" t="s">
        <v>84</v>
      </c>
      <c r="C21" s="1" t="s">
        <v>31</v>
      </c>
      <c r="D21">
        <f>VLOOKUP(B21, Table1[[Player]:['#NAME?]], 3, FALSE)+1</f>
        <v>27</v>
      </c>
      <c r="E21">
        <f>VLOOKUP(A21, Table3[], 5, FALSE)</f>
        <v>1778</v>
      </c>
      <c r="F21">
        <f>IFERROR(VLOOKUP($B21,Table1[[Player]:['#NAME?]], 8, FALSE), 0.7*VLOOKUP($B21,Table1[[Player]:['#NAME?]], 8, FALSE) + 0.3*VLOOKUP($B21,Table2[[Player]:[YEAR]], 8, FALSE))</f>
        <v>6.2</v>
      </c>
      <c r="G21">
        <f>IFERROR(VLOOKUP($B21,Table1[[Player]:['#NAME?]], 9, FALSE), 0.7*VLOOKUP($B21,Table1[[Player]:['#NAME?]], 9, FALSE) + 0.3*VLOOKUP($B21,Table2[[Player]:[YEAR]], 9, FALSE))</f>
        <v>14.1</v>
      </c>
      <c r="H21">
        <f>IFERROR(VLOOKUP($B21,Table1[[Player]:['#NAME?]], 10, FALSE), 0.7*VLOOKUP($B21,Table1[[Player]:['#NAME?]], 10, FALSE) + 0.3*VLOOKUP($B21,Table2[[Player]:[YEAR]], 10, FALSE))</f>
        <v>0.443</v>
      </c>
      <c r="I21">
        <f>IFERROR(VLOOKUP($B21,Table1[[Player]:['#NAME?]], 11, FALSE), 0.7*VLOOKUP($B21,Table1[[Player]:['#NAME?]], 11, FALSE) + 0.3*VLOOKUP($B21,Table2[[Player]:[YEAR]], 11, FALSE))</f>
        <v>1.8</v>
      </c>
      <c r="J21">
        <f>IFERROR(VLOOKUP($B21,Table1[[Player]:['#NAME?]], 17, FALSE), 0.7*VLOOKUP($B21,Table1[[Player]:['#NAME?]], 17, FALSE) + 0.3*VLOOKUP($B21,Table2[[Player]:[YEAR]], 17, FALSE))</f>
        <v>3</v>
      </c>
      <c r="K21">
        <f>IFERROR(VLOOKUP($B21,Table1[[Player]:['#NAME?]], 18, FALSE), 0.7*VLOOKUP($B21,Table1[[Player]:['#NAME?]], 18, FALSE) + 0.3*VLOOKUP($B21,Table2[[Player]:[YEAR]], 18, FALSE))</f>
        <v>4</v>
      </c>
      <c r="L21">
        <f>IFERROR(VLOOKUP($B21,Table1[[Player]:['#NAME?]], 19, FALSE), 0.7*VLOOKUP($B21,Table1[[Player]:['#NAME?]], 19, FALSE) + 0.3*VLOOKUP($B21,Table2[[Player]:[YEAR]], 19, FALSE))</f>
        <v>0.753</v>
      </c>
      <c r="M21">
        <f>IFERROR(VLOOKUP($B21,Table1[[Player]:['#NAME?]], 22, FALSE), 0.7*VLOOKUP($B21,Table1[[Player]:['#NAME?]], 22, FALSE) + 0.3*VLOOKUP($B21,Table2[[Player]:[YEAR]], 22, FALSE))</f>
        <v>5.5</v>
      </c>
      <c r="N21">
        <f>IFERROR(VLOOKUP($B21,Table1[[Player]:['#NAME?]], 23, FALSE), 0.7*VLOOKUP($B21,Table1[[Player]:['#NAME?]], 23, FALSE) + 0.3*VLOOKUP($B21,Table2[[Player]:[YEAR]], 23, FALSE))</f>
        <v>4.3</v>
      </c>
      <c r="O21">
        <f>IFERROR(VLOOKUP($B21,Table1[[Player]:['#NAME?]], 24, FALSE), 0.7*VLOOKUP($B21,Table1[[Player]:['#NAME?]], 24, FALSE) + 0.3*VLOOKUP($B21,Table2[[Player]:[YEAR]], 24, FALSE))</f>
        <v>1</v>
      </c>
      <c r="P21">
        <f>IFERROR(VLOOKUP($B21,Table1[[Player]:['#NAME?]], 25, FALSE), 0.7*VLOOKUP($B21,Table1[[Player]:['#NAME?]], 25, FALSE) + 0.3*VLOOKUP($B21,Table2[[Player]:[YEAR]], 25, FALSE))</f>
        <v>0.6</v>
      </c>
      <c r="Q21">
        <f>IFERROR(VLOOKUP($B21,Table1[[Player]:['#NAME?]], 26, FALSE), 0.7*VLOOKUP($B21,Table1[[Player]:['#NAME?]], 26, FALSE) + 0.3*VLOOKUP($B21,Table2[[Player]:[YEAR]], 26, FALSE))</f>
        <v>2</v>
      </c>
      <c r="R21">
        <f>IFERROR(VLOOKUP($B21,Table1[[Player]:['#NAME?]], 28, FALSE), 0.7*VLOOKUP($B21,Table1[[Player]:['#NAME?]], 28, FALSE) + 0.3*VLOOKUP($B21,Table2[[Player]:[YEAR]], 28, FALSE))</f>
        <v>17.3</v>
      </c>
    </row>
    <row r="22" spans="1:18" x14ac:dyDescent="0.25">
      <c r="A22" s="1" t="s">
        <v>633</v>
      </c>
      <c r="B22" s="1" t="s">
        <v>86</v>
      </c>
      <c r="C22" s="1" t="s">
        <v>31</v>
      </c>
      <c r="D22">
        <f>VLOOKUP(B22, Table1[[Player]:['#NAME?]], 3, FALSE)+1</f>
        <v>29</v>
      </c>
      <c r="E22">
        <f>VLOOKUP(A22, Table3[], 5, FALSE)</f>
        <v>1836</v>
      </c>
      <c r="F22">
        <f>IFERROR(VLOOKUP($B22,Table1[[Player]:['#NAME?]], 8, FALSE), 0.7*VLOOKUP($B22,Table1[[Player]:['#NAME?]], 8, FALSE) + 0.3*VLOOKUP($B22,Table2[[Player]:[YEAR]], 8, FALSE))</f>
        <v>5.4</v>
      </c>
      <c r="G22">
        <f>IFERROR(VLOOKUP($B22,Table1[[Player]:['#NAME?]], 9, FALSE), 0.7*VLOOKUP($B22,Table1[[Player]:['#NAME?]], 9, FALSE) + 0.3*VLOOKUP($B22,Table2[[Player]:[YEAR]], 9, FALSE))</f>
        <v>13.4</v>
      </c>
      <c r="H22">
        <f>IFERROR(VLOOKUP($B22,Table1[[Player]:['#NAME?]], 10, FALSE), 0.7*VLOOKUP($B22,Table1[[Player]:['#NAME?]], 10, FALSE) + 0.3*VLOOKUP($B22,Table2[[Player]:[YEAR]], 10, FALSE))</f>
        <v>0.40300000000000002</v>
      </c>
      <c r="I22">
        <f>IFERROR(VLOOKUP($B22,Table1[[Player]:['#NAME?]], 11, FALSE), 0.7*VLOOKUP($B22,Table1[[Player]:['#NAME?]], 11, FALSE) + 0.3*VLOOKUP($B22,Table2[[Player]:[YEAR]], 11, FALSE))</f>
        <v>1.9</v>
      </c>
      <c r="J22">
        <f>IFERROR(VLOOKUP($B22,Table1[[Player]:['#NAME?]], 17, FALSE), 0.7*VLOOKUP($B22,Table1[[Player]:['#NAME?]], 17, FALSE) + 0.3*VLOOKUP($B22,Table2[[Player]:[YEAR]], 17, FALSE))</f>
        <v>3.3</v>
      </c>
      <c r="K22">
        <f>IFERROR(VLOOKUP($B22,Table1[[Player]:['#NAME?]], 18, FALSE), 0.7*VLOOKUP($B22,Table1[[Player]:['#NAME?]], 18, FALSE) + 0.3*VLOOKUP($B22,Table2[[Player]:[YEAR]], 18, FALSE))</f>
        <v>3.9</v>
      </c>
      <c r="L22">
        <f>IFERROR(VLOOKUP($B22,Table1[[Player]:['#NAME?]], 19, FALSE), 0.7*VLOOKUP($B22,Table1[[Player]:['#NAME?]], 19, FALSE) + 0.3*VLOOKUP($B22,Table2[[Player]:[YEAR]], 19, FALSE))</f>
        <v>0.85599999999999998</v>
      </c>
      <c r="M22">
        <f>IFERROR(VLOOKUP($B22,Table1[[Player]:['#NAME?]], 22, FALSE), 0.7*VLOOKUP($B22,Table1[[Player]:['#NAME?]], 22, FALSE) + 0.3*VLOOKUP($B22,Table2[[Player]:[YEAR]], 22, FALSE))</f>
        <v>6.6</v>
      </c>
      <c r="N22">
        <f>IFERROR(VLOOKUP($B22,Table1[[Player]:['#NAME?]], 23, FALSE), 0.7*VLOOKUP($B22,Table1[[Player]:['#NAME?]], 23, FALSE) + 0.3*VLOOKUP($B22,Table2[[Player]:[YEAR]], 23, FALSE))</f>
        <v>6.3</v>
      </c>
      <c r="O22">
        <f>IFERROR(VLOOKUP($B22,Table1[[Player]:['#NAME?]], 24, FALSE), 0.7*VLOOKUP($B22,Table1[[Player]:['#NAME?]], 24, FALSE) + 0.3*VLOOKUP($B22,Table2[[Player]:[YEAR]], 24, FALSE))</f>
        <v>1.2</v>
      </c>
      <c r="P22">
        <f>IFERROR(VLOOKUP($B22,Table1[[Player]:['#NAME?]], 25, FALSE), 0.7*VLOOKUP($B22,Table1[[Player]:['#NAME?]], 25, FALSE) + 0.3*VLOOKUP($B22,Table2[[Player]:[YEAR]], 25, FALSE))</f>
        <v>0.4</v>
      </c>
      <c r="Q22">
        <f>IFERROR(VLOOKUP($B22,Table1[[Player]:['#NAME?]], 26, FALSE), 0.7*VLOOKUP($B22,Table1[[Player]:['#NAME?]], 26, FALSE) + 0.3*VLOOKUP($B22,Table2[[Player]:[YEAR]], 26, FALSE))</f>
        <v>2.7</v>
      </c>
      <c r="R22">
        <f>IFERROR(VLOOKUP($B22,Table1[[Player]:['#NAME?]], 28, FALSE), 0.7*VLOOKUP($B22,Table1[[Player]:['#NAME?]], 28, FALSE) + 0.3*VLOOKUP($B22,Table2[[Player]:[YEAR]], 28, FALSE))</f>
        <v>16</v>
      </c>
    </row>
    <row r="23" spans="1:18" x14ac:dyDescent="0.25">
      <c r="A23" s="2" t="s">
        <v>628</v>
      </c>
      <c r="B23" s="2" t="s">
        <v>89</v>
      </c>
      <c r="C23" s="2" t="s">
        <v>38</v>
      </c>
      <c r="D23">
        <f>VLOOKUP(B23, Table1[[Player]:['#NAME?]], 3, FALSE)+1</f>
        <v>31</v>
      </c>
      <c r="E23">
        <f>VLOOKUP(A23, Table3[], 5, FALSE)</f>
        <v>1326</v>
      </c>
      <c r="F23">
        <f>IFERROR(VLOOKUP($B23,Table1[[Player]:['#NAME?]], 8, FALSE), 0.7*VLOOKUP($B23,Table1[[Player]:['#NAME?]], 8, FALSE) + 0.3*VLOOKUP($B23,Table2[[Player]:[YEAR]], 8, FALSE))</f>
        <v>4.4000000000000004</v>
      </c>
      <c r="G23">
        <f>IFERROR(VLOOKUP($B23,Table1[[Player]:['#NAME?]], 9, FALSE), 0.7*VLOOKUP($B23,Table1[[Player]:['#NAME?]], 9, FALSE) + 0.3*VLOOKUP($B23,Table2[[Player]:[YEAR]], 9, FALSE))</f>
        <v>8.6</v>
      </c>
      <c r="H23">
        <f>IFERROR(VLOOKUP($B23,Table1[[Player]:['#NAME?]], 10, FALSE), 0.7*VLOOKUP($B23,Table1[[Player]:['#NAME?]], 10, FALSE) + 0.3*VLOOKUP($B23,Table2[[Player]:[YEAR]], 10, FALSE))</f>
        <v>0.51300000000000001</v>
      </c>
      <c r="I23">
        <f>IFERROR(VLOOKUP($B23,Table1[[Player]:['#NAME?]], 11, FALSE), 0.7*VLOOKUP($B23,Table1[[Player]:['#NAME?]], 11, FALSE) + 0.3*VLOOKUP($B23,Table2[[Player]:[YEAR]], 11, FALSE))</f>
        <v>0</v>
      </c>
      <c r="J23">
        <f>IFERROR(VLOOKUP($B23,Table1[[Player]:['#NAME?]], 17, FALSE), 0.7*VLOOKUP($B23,Table1[[Player]:['#NAME?]], 17, FALSE) + 0.3*VLOOKUP($B23,Table2[[Player]:[YEAR]], 17, FALSE))</f>
        <v>2.4</v>
      </c>
      <c r="K23">
        <f>IFERROR(VLOOKUP($B23,Table1[[Player]:['#NAME?]], 18, FALSE), 0.7*VLOOKUP($B23,Table1[[Player]:['#NAME?]], 18, FALSE) + 0.3*VLOOKUP($B23,Table2[[Player]:[YEAR]], 18, FALSE))</f>
        <v>2.9</v>
      </c>
      <c r="L23">
        <f>IFERROR(VLOOKUP($B23,Table1[[Player]:['#NAME?]], 19, FALSE), 0.7*VLOOKUP($B23,Table1[[Player]:['#NAME?]], 19, FALSE) + 0.3*VLOOKUP($B23,Table2[[Player]:[YEAR]], 19, FALSE))</f>
        <v>0.84</v>
      </c>
      <c r="M23">
        <f>IFERROR(VLOOKUP($B23,Table1[[Player]:['#NAME?]], 22, FALSE), 0.7*VLOOKUP($B23,Table1[[Player]:['#NAME?]], 22, FALSE) + 0.3*VLOOKUP($B23,Table2[[Player]:[YEAR]], 22, FALSE))</f>
        <v>10.3</v>
      </c>
      <c r="N23">
        <f>IFERROR(VLOOKUP($B23,Table1[[Player]:['#NAME?]], 23, FALSE), 0.7*VLOOKUP($B23,Table1[[Player]:['#NAME?]], 23, FALSE) + 0.3*VLOOKUP($B23,Table2[[Player]:[YEAR]], 23, FALSE))</f>
        <v>1</v>
      </c>
      <c r="O23">
        <f>IFERROR(VLOOKUP($B23,Table1[[Player]:['#NAME?]], 24, FALSE), 0.7*VLOOKUP($B23,Table1[[Player]:['#NAME?]], 24, FALSE) + 0.3*VLOOKUP($B23,Table2[[Player]:[YEAR]], 24, FALSE))</f>
        <v>0.5</v>
      </c>
      <c r="P23">
        <f>IFERROR(VLOOKUP($B23,Table1[[Player]:['#NAME?]], 25, FALSE), 0.7*VLOOKUP($B23,Table1[[Player]:['#NAME?]], 25, FALSE) + 0.3*VLOOKUP($B23,Table2[[Player]:[YEAR]], 25, FALSE))</f>
        <v>1.2</v>
      </c>
      <c r="Q23">
        <f>IFERROR(VLOOKUP($B23,Table1[[Player]:['#NAME?]], 26, FALSE), 0.7*VLOOKUP($B23,Table1[[Player]:['#NAME?]], 26, FALSE) + 0.3*VLOOKUP($B23,Table2[[Player]:[YEAR]], 26, FALSE))</f>
        <v>1.5</v>
      </c>
      <c r="R23">
        <f>IFERROR(VLOOKUP($B23,Table1[[Player]:['#NAME?]], 28, FALSE), 0.7*VLOOKUP($B23,Table1[[Player]:['#NAME?]], 28, FALSE) + 0.3*VLOOKUP($B23,Table2[[Player]:[YEAR]], 28, FALSE))</f>
        <v>11.3</v>
      </c>
    </row>
    <row r="24" spans="1:18" x14ac:dyDescent="0.25">
      <c r="A24" s="1" t="s">
        <v>593</v>
      </c>
      <c r="B24" s="1" t="s">
        <v>91</v>
      </c>
      <c r="C24" s="1" t="s">
        <v>52</v>
      </c>
      <c r="D24">
        <f>VLOOKUP(B24, Table1[[Player]:['#NAME?]], 3, FALSE)+1</f>
        <v>28</v>
      </c>
      <c r="E24">
        <f>VLOOKUP(A24, Table3[], 5, FALSE)</f>
        <v>2106</v>
      </c>
      <c r="F24">
        <f>IFERROR(VLOOKUP($B24,Table1[[Player]:['#NAME?]], 8, FALSE), 0.7*VLOOKUP($B24,Table1[[Player]:['#NAME?]], 8, FALSE) + 0.3*VLOOKUP($B24,Table2[[Player]:[YEAR]], 8, FALSE))</f>
        <v>5.4</v>
      </c>
      <c r="G24">
        <f>IFERROR(VLOOKUP($B24,Table1[[Player]:['#NAME?]], 9, FALSE), 0.7*VLOOKUP($B24,Table1[[Player]:['#NAME?]], 9, FALSE) + 0.3*VLOOKUP($B24,Table2[[Player]:[YEAR]], 9, FALSE))</f>
        <v>13.2</v>
      </c>
      <c r="H24">
        <f>IFERROR(VLOOKUP($B24,Table1[[Player]:['#NAME?]], 10, FALSE), 0.7*VLOOKUP($B24,Table1[[Player]:['#NAME?]], 10, FALSE) + 0.3*VLOOKUP($B24,Table2[[Player]:[YEAR]], 10, FALSE))</f>
        <v>0.40899999999999997</v>
      </c>
      <c r="I24">
        <f>IFERROR(VLOOKUP($B24,Table1[[Player]:['#NAME?]], 11, FALSE), 0.7*VLOOKUP($B24,Table1[[Player]:['#NAME?]], 11, FALSE) + 0.3*VLOOKUP($B24,Table2[[Player]:[YEAR]], 11, FALSE))</f>
        <v>1.7</v>
      </c>
      <c r="J24">
        <f>IFERROR(VLOOKUP($B24,Table1[[Player]:['#NAME?]], 17, FALSE), 0.7*VLOOKUP($B24,Table1[[Player]:['#NAME?]], 17, FALSE) + 0.3*VLOOKUP($B24,Table2[[Player]:[YEAR]], 17, FALSE))</f>
        <v>2.2000000000000002</v>
      </c>
      <c r="K24">
        <f>IFERROR(VLOOKUP($B24,Table1[[Player]:['#NAME?]], 18, FALSE), 0.7*VLOOKUP($B24,Table1[[Player]:['#NAME?]], 18, FALSE) + 0.3*VLOOKUP($B24,Table2[[Player]:[YEAR]], 18, FALSE))</f>
        <v>3.1</v>
      </c>
      <c r="L24">
        <f>IFERROR(VLOOKUP($B24,Table1[[Player]:['#NAME?]], 19, FALSE), 0.7*VLOOKUP($B24,Table1[[Player]:['#NAME?]], 19, FALSE) + 0.3*VLOOKUP($B24,Table2[[Player]:[YEAR]], 19, FALSE))</f>
        <v>0.70799999999999996</v>
      </c>
      <c r="M24">
        <f>IFERROR(VLOOKUP($B24,Table1[[Player]:['#NAME?]], 22, FALSE), 0.7*VLOOKUP($B24,Table1[[Player]:['#NAME?]], 22, FALSE) + 0.3*VLOOKUP($B24,Table2[[Player]:[YEAR]], 22, FALSE))</f>
        <v>4.2</v>
      </c>
      <c r="N24">
        <f>IFERROR(VLOOKUP($B24,Table1[[Player]:['#NAME?]], 23, FALSE), 0.7*VLOOKUP($B24,Table1[[Player]:['#NAME?]], 23, FALSE) + 0.3*VLOOKUP($B24,Table2[[Player]:[YEAR]], 23, FALSE))</f>
        <v>3.2</v>
      </c>
      <c r="O24">
        <f>IFERROR(VLOOKUP($B24,Table1[[Player]:['#NAME?]], 24, FALSE), 0.7*VLOOKUP($B24,Table1[[Player]:['#NAME?]], 24, FALSE) + 0.3*VLOOKUP($B24,Table2[[Player]:[YEAR]], 24, FALSE))</f>
        <v>1.7</v>
      </c>
      <c r="P24">
        <f>IFERROR(VLOOKUP($B24,Table1[[Player]:['#NAME?]], 25, FALSE), 0.7*VLOOKUP($B24,Table1[[Player]:['#NAME?]], 25, FALSE) + 0.3*VLOOKUP($B24,Table2[[Player]:[YEAR]], 25, FALSE))</f>
        <v>1</v>
      </c>
      <c r="Q24">
        <f>IFERROR(VLOOKUP($B24,Table1[[Player]:['#NAME?]], 26, FALSE), 0.7*VLOOKUP($B24,Table1[[Player]:['#NAME?]], 26, FALSE) + 0.3*VLOOKUP($B24,Table2[[Player]:[YEAR]], 26, FALSE))</f>
        <v>2.2999999999999998</v>
      </c>
      <c r="R24">
        <f>IFERROR(VLOOKUP($B24,Table1[[Player]:['#NAME?]], 28, FALSE), 0.7*VLOOKUP($B24,Table1[[Player]:['#NAME?]], 28, FALSE) + 0.3*VLOOKUP($B24,Table2[[Player]:[YEAR]], 28, FALSE))</f>
        <v>14.7</v>
      </c>
    </row>
    <row r="25" spans="1:18" x14ac:dyDescent="0.25">
      <c r="A25" s="2" t="s">
        <v>1012</v>
      </c>
      <c r="B25" s="2" t="s">
        <v>93</v>
      </c>
      <c r="C25" s="2" t="s">
        <v>31</v>
      </c>
      <c r="D25">
        <f>VLOOKUP(B25, Table1[[Player]:['#NAME?]], 3, FALSE)+1</f>
        <v>24</v>
      </c>
      <c r="E25">
        <f>VLOOKUP(A25, Table3[], 5, FALSE)</f>
        <v>2590</v>
      </c>
      <c r="F25">
        <f>IFERROR(VLOOKUP($B25,Table1[[Player]:['#NAME?]], 8, FALSE), 0.7*VLOOKUP($B25,Table1[[Player]:['#NAME?]], 8, FALSE) + 0.3*VLOOKUP($B25,Table2[[Player]:[YEAR]], 8, FALSE))</f>
        <v>8.5</v>
      </c>
      <c r="G25">
        <f>IFERROR(VLOOKUP($B25,Table1[[Player]:['#NAME?]], 9, FALSE), 0.7*VLOOKUP($B25,Table1[[Player]:['#NAME?]], 9, FALSE) + 0.3*VLOOKUP($B25,Table2[[Player]:[YEAR]], 9, FALSE))</f>
        <v>17.7</v>
      </c>
      <c r="H25">
        <f>IFERROR(VLOOKUP($B25,Table1[[Player]:['#NAME?]], 10, FALSE), 0.7*VLOOKUP($B25,Table1[[Player]:['#NAME?]], 10, FALSE) + 0.3*VLOOKUP($B25,Table2[[Player]:[YEAR]], 10, FALSE))</f>
        <v>0.48199999999999998</v>
      </c>
      <c r="I25">
        <f>IFERROR(VLOOKUP($B25,Table1[[Player]:['#NAME?]], 11, FALSE), 0.7*VLOOKUP($B25,Table1[[Player]:['#NAME?]], 11, FALSE) + 0.3*VLOOKUP($B25,Table2[[Player]:[YEAR]], 11, FALSE))</f>
        <v>3</v>
      </c>
      <c r="J25">
        <f>IFERROR(VLOOKUP($B25,Table1[[Player]:['#NAME?]], 17, FALSE), 0.7*VLOOKUP($B25,Table1[[Player]:['#NAME?]], 17, FALSE) + 0.3*VLOOKUP($B25,Table2[[Player]:[YEAR]], 17, FALSE))</f>
        <v>3.8</v>
      </c>
      <c r="K25">
        <f>IFERROR(VLOOKUP($B25,Table1[[Player]:['#NAME?]], 18, FALSE), 0.7*VLOOKUP($B25,Table1[[Player]:['#NAME?]], 18, FALSE) + 0.3*VLOOKUP($B25,Table2[[Player]:[YEAR]], 18, FALSE))</f>
        <v>4.5999999999999996</v>
      </c>
      <c r="L25">
        <f>IFERROR(VLOOKUP($B25,Table1[[Player]:['#NAME?]], 19, FALSE), 0.7*VLOOKUP($B25,Table1[[Player]:['#NAME?]], 19, FALSE) + 0.3*VLOOKUP($B25,Table2[[Player]:[YEAR]], 19, FALSE))</f>
        <v>0.82499999999999996</v>
      </c>
      <c r="M25">
        <f>IFERROR(VLOOKUP($B25,Table1[[Player]:['#NAME?]], 22, FALSE), 0.7*VLOOKUP($B25,Table1[[Player]:['#NAME?]], 22, FALSE) + 0.3*VLOOKUP($B25,Table2[[Player]:[YEAR]], 22, FALSE))</f>
        <v>3.2</v>
      </c>
      <c r="N25">
        <f>IFERROR(VLOOKUP($B25,Table1[[Player]:['#NAME?]], 23, FALSE), 0.7*VLOOKUP($B25,Table1[[Player]:['#NAME?]], 23, FALSE) + 0.3*VLOOKUP($B25,Table2[[Player]:[YEAR]], 23, FALSE))</f>
        <v>3.6</v>
      </c>
      <c r="O25">
        <f>IFERROR(VLOOKUP($B25,Table1[[Player]:['#NAME?]], 24, FALSE), 0.7*VLOOKUP($B25,Table1[[Player]:['#NAME?]], 24, FALSE) + 0.3*VLOOKUP($B25,Table2[[Player]:[YEAR]], 24, FALSE))</f>
        <v>1.1000000000000001</v>
      </c>
      <c r="P25">
        <f>IFERROR(VLOOKUP($B25,Table1[[Player]:['#NAME?]], 25, FALSE), 0.7*VLOOKUP($B25,Table1[[Player]:['#NAME?]], 25, FALSE) + 0.3*VLOOKUP($B25,Table2[[Player]:[YEAR]], 25, FALSE))</f>
        <v>0.3</v>
      </c>
      <c r="Q25">
        <f>IFERROR(VLOOKUP($B25,Table1[[Player]:['#NAME?]], 26, FALSE), 0.7*VLOOKUP($B25,Table1[[Player]:['#NAME?]], 26, FALSE) + 0.3*VLOOKUP($B25,Table2[[Player]:[YEAR]], 26, FALSE))</f>
        <v>2.1</v>
      </c>
      <c r="R25">
        <f>IFERROR(VLOOKUP($B25,Table1[[Player]:['#NAME?]], 28, FALSE), 0.7*VLOOKUP($B25,Table1[[Player]:['#NAME?]], 28, FALSE) + 0.3*VLOOKUP($B25,Table2[[Player]:[YEAR]], 28, FALSE))</f>
        <v>23.9</v>
      </c>
    </row>
    <row r="26" spans="1:18" x14ac:dyDescent="0.25">
      <c r="A26" s="1" t="s">
        <v>868</v>
      </c>
      <c r="B26" s="1" t="s">
        <v>95</v>
      </c>
      <c r="C26" s="1" t="s">
        <v>27</v>
      </c>
      <c r="D26">
        <f>VLOOKUP(B26, Table1[[Player]:['#NAME?]], 3, FALSE)+1</f>
        <v>29</v>
      </c>
      <c r="E26">
        <f>VLOOKUP(A26, Table3[], 5, FALSE)</f>
        <v>1155</v>
      </c>
      <c r="F26">
        <f>IFERROR(VLOOKUP($B26,Table1[[Player]:['#NAME?]], 8, FALSE), 0.7*VLOOKUP($B26,Table1[[Player]:['#NAME?]], 8, FALSE) + 0.3*VLOOKUP($B26,Table2[[Player]:[YEAR]], 8, FALSE))</f>
        <v>8.3000000000000007</v>
      </c>
      <c r="G26">
        <f>IFERROR(VLOOKUP($B26,Table1[[Player]:['#NAME?]], 9, FALSE), 0.7*VLOOKUP($B26,Table1[[Player]:['#NAME?]], 9, FALSE) + 0.3*VLOOKUP($B26,Table2[[Player]:[YEAR]], 9, FALSE))</f>
        <v>15.6</v>
      </c>
      <c r="H26">
        <f>IFERROR(VLOOKUP($B26,Table1[[Player]:['#NAME?]], 10, FALSE), 0.7*VLOOKUP($B26,Table1[[Player]:['#NAME?]], 10, FALSE) + 0.3*VLOOKUP($B26,Table2[[Player]:[YEAR]], 10, FALSE))</f>
        <v>0.53200000000000003</v>
      </c>
      <c r="I26">
        <f>IFERROR(VLOOKUP($B26,Table1[[Player]:['#NAME?]], 11, FALSE), 0.7*VLOOKUP($B26,Table1[[Player]:['#NAME?]], 11, FALSE) + 0.3*VLOOKUP($B26,Table2[[Player]:[YEAR]], 11, FALSE))</f>
        <v>0.7</v>
      </c>
      <c r="J26">
        <f>IFERROR(VLOOKUP($B26,Table1[[Player]:['#NAME?]], 17, FALSE), 0.7*VLOOKUP($B26,Table1[[Player]:['#NAME?]], 17, FALSE) + 0.3*VLOOKUP($B26,Table2[[Player]:[YEAR]], 17, FALSE))</f>
        <v>3</v>
      </c>
      <c r="K26">
        <f>IFERROR(VLOOKUP($B26,Table1[[Player]:['#NAME?]], 18, FALSE), 0.7*VLOOKUP($B26,Table1[[Player]:['#NAME?]], 18, FALSE) + 0.3*VLOOKUP($B26,Table2[[Player]:[YEAR]], 18, FALSE))</f>
        <v>4</v>
      </c>
      <c r="L26">
        <f>IFERROR(VLOOKUP($B26,Table1[[Player]:['#NAME?]], 19, FALSE), 0.7*VLOOKUP($B26,Table1[[Player]:['#NAME?]], 19, FALSE) + 0.3*VLOOKUP($B26,Table2[[Player]:[YEAR]], 19, FALSE))</f>
        <v>0.74299999999999999</v>
      </c>
      <c r="M26">
        <f>IFERROR(VLOOKUP($B26,Table1[[Player]:['#NAME?]], 22, FALSE), 0.7*VLOOKUP($B26,Table1[[Player]:['#NAME?]], 22, FALSE) + 0.3*VLOOKUP($B26,Table2[[Player]:[YEAR]], 22, FALSE))</f>
        <v>7.4</v>
      </c>
      <c r="N26">
        <f>IFERROR(VLOOKUP($B26,Table1[[Player]:['#NAME?]], 23, FALSE), 0.7*VLOOKUP($B26,Table1[[Player]:['#NAME?]], 23, FALSE) + 0.3*VLOOKUP($B26,Table2[[Player]:[YEAR]], 23, FALSE))</f>
        <v>2</v>
      </c>
      <c r="O26">
        <f>IFERROR(VLOOKUP($B26,Table1[[Player]:['#NAME?]], 24, FALSE), 0.7*VLOOKUP($B26,Table1[[Player]:['#NAME?]], 24, FALSE) + 0.3*VLOOKUP($B26,Table2[[Player]:[YEAR]], 24, FALSE))</f>
        <v>1</v>
      </c>
      <c r="P26">
        <f>IFERROR(VLOOKUP($B26,Table1[[Player]:['#NAME?]], 25, FALSE), 0.7*VLOOKUP($B26,Table1[[Player]:['#NAME?]], 25, FALSE) + 0.3*VLOOKUP($B26,Table2[[Player]:[YEAR]], 25, FALSE))</f>
        <v>1</v>
      </c>
      <c r="Q26">
        <f>IFERROR(VLOOKUP($B26,Table1[[Player]:['#NAME?]], 26, FALSE), 0.7*VLOOKUP($B26,Table1[[Player]:['#NAME?]], 26, FALSE) + 0.3*VLOOKUP($B26,Table2[[Player]:[YEAR]], 26, FALSE))</f>
        <v>2.5</v>
      </c>
      <c r="R26">
        <f>IFERROR(VLOOKUP($B26,Table1[[Player]:['#NAME?]], 28, FALSE), 0.7*VLOOKUP($B26,Table1[[Player]:['#NAME?]], 28, FALSE) + 0.3*VLOOKUP($B26,Table2[[Player]:[YEAR]], 28, FALSE))</f>
        <v>20.3</v>
      </c>
    </row>
    <row r="27" spans="1:18" x14ac:dyDescent="0.25">
      <c r="A27" s="2" t="s">
        <v>595</v>
      </c>
      <c r="B27" s="2" t="s">
        <v>96</v>
      </c>
      <c r="C27" s="2" t="s">
        <v>31</v>
      </c>
      <c r="D27">
        <f>VLOOKUP(B27, Table1[[Player]:['#NAME?]], 3, FALSE)+1</f>
        <v>31</v>
      </c>
      <c r="E27">
        <f>VLOOKUP(A27, Table3[], 5, FALSE)</f>
        <v>1800</v>
      </c>
      <c r="F27">
        <f>IFERROR(VLOOKUP($B27,Table1[[Player]:['#NAME?]], 8, FALSE), 0.7*VLOOKUP($B27,Table1[[Player]:['#NAME?]], 8, FALSE) + 0.3*VLOOKUP($B27,Table2[[Player]:[YEAR]], 8, FALSE))</f>
        <v>5.3</v>
      </c>
      <c r="G27">
        <f>IFERROR(VLOOKUP($B27,Table1[[Player]:['#NAME?]], 9, FALSE), 0.7*VLOOKUP($B27,Table1[[Player]:['#NAME?]], 9, FALSE) + 0.3*VLOOKUP($B27,Table2[[Player]:[YEAR]], 9, FALSE))</f>
        <v>12.5</v>
      </c>
      <c r="H27">
        <f>IFERROR(VLOOKUP($B27,Table1[[Player]:['#NAME?]], 10, FALSE), 0.7*VLOOKUP($B27,Table1[[Player]:['#NAME?]], 10, FALSE) + 0.3*VLOOKUP($B27,Table2[[Player]:[YEAR]], 10, FALSE))</f>
        <v>0.42899999999999999</v>
      </c>
      <c r="I27">
        <f>IFERROR(VLOOKUP($B27,Table1[[Player]:['#NAME?]], 11, FALSE), 0.7*VLOOKUP($B27,Table1[[Player]:['#NAME?]], 11, FALSE) + 0.3*VLOOKUP($B27,Table2[[Player]:[YEAR]], 11, FALSE))</f>
        <v>2.1</v>
      </c>
      <c r="J27">
        <f>IFERROR(VLOOKUP($B27,Table1[[Player]:['#NAME?]], 17, FALSE), 0.7*VLOOKUP($B27,Table1[[Player]:['#NAME?]], 17, FALSE) + 0.3*VLOOKUP($B27,Table2[[Player]:[YEAR]], 17, FALSE))</f>
        <v>3</v>
      </c>
      <c r="K27">
        <f>IFERROR(VLOOKUP($B27,Table1[[Player]:['#NAME?]], 18, FALSE), 0.7*VLOOKUP($B27,Table1[[Player]:['#NAME?]], 18, FALSE) + 0.3*VLOOKUP($B27,Table2[[Player]:[YEAR]], 18, FALSE))</f>
        <v>3.4</v>
      </c>
      <c r="L27">
        <f>IFERROR(VLOOKUP($B27,Table1[[Player]:['#NAME?]], 19, FALSE), 0.7*VLOOKUP($B27,Table1[[Player]:['#NAME?]], 19, FALSE) + 0.3*VLOOKUP($B27,Table2[[Player]:[YEAR]], 19, FALSE))</f>
        <v>0.89300000000000002</v>
      </c>
      <c r="M27">
        <f>IFERROR(VLOOKUP($B27,Table1[[Player]:['#NAME?]], 22, FALSE), 0.7*VLOOKUP($B27,Table1[[Player]:['#NAME?]], 22, FALSE) + 0.3*VLOOKUP($B27,Table2[[Player]:[YEAR]], 22, FALSE))</f>
        <v>3.6</v>
      </c>
      <c r="N27">
        <f>IFERROR(VLOOKUP($B27,Table1[[Player]:['#NAME?]], 23, FALSE), 0.7*VLOOKUP($B27,Table1[[Player]:['#NAME?]], 23, FALSE) + 0.3*VLOOKUP($B27,Table2[[Player]:[YEAR]], 23, FALSE))</f>
        <v>3</v>
      </c>
      <c r="O27">
        <f>IFERROR(VLOOKUP($B27,Table1[[Player]:['#NAME?]], 24, FALSE), 0.7*VLOOKUP($B27,Table1[[Player]:['#NAME?]], 24, FALSE) + 0.3*VLOOKUP($B27,Table2[[Player]:[YEAR]], 24, FALSE))</f>
        <v>0.9</v>
      </c>
      <c r="P27">
        <f>IFERROR(VLOOKUP($B27,Table1[[Player]:['#NAME?]], 25, FALSE), 0.7*VLOOKUP($B27,Table1[[Player]:['#NAME?]], 25, FALSE) + 0.3*VLOOKUP($B27,Table2[[Player]:[YEAR]], 25, FALSE))</f>
        <v>0.2</v>
      </c>
      <c r="Q27">
        <f>IFERROR(VLOOKUP($B27,Table1[[Player]:['#NAME?]], 26, FALSE), 0.7*VLOOKUP($B27,Table1[[Player]:['#NAME?]], 26, FALSE) + 0.3*VLOOKUP($B27,Table2[[Player]:[YEAR]], 26, FALSE))</f>
        <v>1.4</v>
      </c>
      <c r="R27">
        <f>IFERROR(VLOOKUP($B27,Table1[[Player]:['#NAME?]], 28, FALSE), 0.7*VLOOKUP($B27,Table1[[Player]:['#NAME?]], 28, FALSE) + 0.3*VLOOKUP($B27,Table2[[Player]:[YEAR]], 28, FALSE))</f>
        <v>15.8</v>
      </c>
    </row>
    <row r="28" spans="1:18" x14ac:dyDescent="0.25">
      <c r="A28" s="1" t="s">
        <v>929</v>
      </c>
      <c r="B28" s="1" t="s">
        <v>97</v>
      </c>
      <c r="C28" s="1" t="s">
        <v>27</v>
      </c>
      <c r="D28">
        <f>VLOOKUP(B28, Table1[[Player]:['#NAME?]], 3, FALSE)+1</f>
        <v>20</v>
      </c>
      <c r="E28">
        <f>VLOOKUP(A28, Table3[], 5, FALSE)</f>
        <v>1140</v>
      </c>
      <c r="F28">
        <f>IFERROR(VLOOKUP($B28,Table1[[Player]:['#NAME?]], 8, FALSE), 0.7*VLOOKUP($B28,Table1[[Player]:['#NAME?]], 8, FALSE) + 0.3*VLOOKUP($B28,Table2[[Player]:[YEAR]], 8, FALSE))</f>
        <v>3.6</v>
      </c>
      <c r="G28">
        <f>IFERROR(VLOOKUP($B28,Table1[[Player]:['#NAME?]], 9, FALSE), 0.7*VLOOKUP($B28,Table1[[Player]:['#NAME?]], 9, FALSE) + 0.3*VLOOKUP($B28,Table2[[Player]:[YEAR]], 9, FALSE))</f>
        <v>10.1</v>
      </c>
      <c r="H28">
        <f>IFERROR(VLOOKUP($B28,Table1[[Player]:['#NAME?]], 10, FALSE), 0.7*VLOOKUP($B28,Table1[[Player]:['#NAME?]], 10, FALSE) + 0.3*VLOOKUP($B28,Table2[[Player]:[YEAR]], 10, FALSE))</f>
        <v>0.35399999999999998</v>
      </c>
      <c r="I28">
        <f>IFERROR(VLOOKUP($B28,Table1[[Player]:['#NAME?]], 11, FALSE), 0.7*VLOOKUP($B28,Table1[[Player]:['#NAME?]], 11, FALSE) + 0.3*VLOOKUP($B28,Table2[[Player]:[YEAR]], 11, FALSE))</f>
        <v>1.8</v>
      </c>
      <c r="J28">
        <f>IFERROR(VLOOKUP($B28,Table1[[Player]:['#NAME?]], 17, FALSE), 0.7*VLOOKUP($B28,Table1[[Player]:['#NAME?]], 17, FALSE) + 0.3*VLOOKUP($B28,Table2[[Player]:[YEAR]], 17, FALSE))</f>
        <v>0.3</v>
      </c>
      <c r="K28">
        <f>IFERROR(VLOOKUP($B28,Table1[[Player]:['#NAME?]], 18, FALSE), 0.7*VLOOKUP($B28,Table1[[Player]:['#NAME?]], 18, FALSE) + 0.3*VLOOKUP($B28,Table2[[Player]:[YEAR]], 18, FALSE))</f>
        <v>0.7</v>
      </c>
      <c r="L28">
        <f>IFERROR(VLOOKUP($B28,Table1[[Player]:['#NAME?]], 19, FALSE), 0.7*VLOOKUP($B28,Table1[[Player]:['#NAME?]], 19, FALSE) + 0.3*VLOOKUP($B28,Table2[[Player]:[YEAR]], 19, FALSE))</f>
        <v>0.36399999999999999</v>
      </c>
      <c r="M28">
        <f>IFERROR(VLOOKUP($B28,Table1[[Player]:['#NAME?]], 22, FALSE), 0.7*VLOOKUP($B28,Table1[[Player]:['#NAME?]], 22, FALSE) + 0.3*VLOOKUP($B28,Table2[[Player]:[YEAR]], 22, FALSE))</f>
        <v>6.5</v>
      </c>
      <c r="N28">
        <f>IFERROR(VLOOKUP($B28,Table1[[Player]:['#NAME?]], 23, FALSE), 0.7*VLOOKUP($B28,Table1[[Player]:['#NAME?]], 23, FALSE) + 0.3*VLOOKUP($B28,Table2[[Player]:[YEAR]], 23, FALSE))</f>
        <v>1.4</v>
      </c>
      <c r="O28">
        <f>IFERROR(VLOOKUP($B28,Table1[[Player]:['#NAME?]], 24, FALSE), 0.7*VLOOKUP($B28,Table1[[Player]:['#NAME?]], 24, FALSE) + 0.3*VLOOKUP($B28,Table2[[Player]:[YEAR]], 24, FALSE))</f>
        <v>0.6</v>
      </c>
      <c r="P28">
        <f>IFERROR(VLOOKUP($B28,Table1[[Player]:['#NAME?]], 25, FALSE), 0.7*VLOOKUP($B28,Table1[[Player]:['#NAME?]], 25, FALSE) + 0.3*VLOOKUP($B28,Table2[[Player]:[YEAR]], 25, FALSE))</f>
        <v>1.4</v>
      </c>
      <c r="Q28">
        <f>IFERROR(VLOOKUP($B28,Table1[[Player]:['#NAME?]], 26, FALSE), 0.7*VLOOKUP($B28,Table1[[Player]:['#NAME?]], 26, FALSE) + 0.3*VLOOKUP($B28,Table2[[Player]:[YEAR]], 26, FALSE))</f>
        <v>2</v>
      </c>
      <c r="R28">
        <f>IFERROR(VLOOKUP($B28,Table1[[Player]:['#NAME?]], 28, FALSE), 0.7*VLOOKUP($B28,Table1[[Player]:['#NAME?]], 28, FALSE) + 0.3*VLOOKUP($B28,Table2[[Player]:[YEAR]], 28, FALSE))</f>
        <v>9.1999999999999993</v>
      </c>
    </row>
    <row r="29" spans="1:18" x14ac:dyDescent="0.25">
      <c r="A29" s="2" t="s">
        <v>977</v>
      </c>
      <c r="B29" s="2" t="s">
        <v>99</v>
      </c>
      <c r="C29" s="2" t="s">
        <v>27</v>
      </c>
      <c r="D29">
        <f>VLOOKUP(B29, Table1[[Player]:['#NAME?]], 3, FALSE)+1</f>
        <v>25</v>
      </c>
      <c r="E29">
        <f>VLOOKUP(A29, Table3[], 5, FALSE)</f>
        <v>936</v>
      </c>
      <c r="F29">
        <f>IFERROR(VLOOKUP($B29,Table1[[Player]:['#NAME?]], 8, FALSE), 0.7*VLOOKUP($B29,Table1[[Player]:['#NAME?]], 8, FALSE) + 0.3*VLOOKUP($B29,Table2[[Player]:[YEAR]], 8, FALSE))</f>
        <v>4.5999999999999996</v>
      </c>
      <c r="G29">
        <f>IFERROR(VLOOKUP($B29,Table1[[Player]:['#NAME?]], 9, FALSE), 0.7*VLOOKUP($B29,Table1[[Player]:['#NAME?]], 9, FALSE) + 0.3*VLOOKUP($B29,Table2[[Player]:[YEAR]], 9, FALSE))</f>
        <v>10.4</v>
      </c>
      <c r="H29">
        <f>IFERROR(VLOOKUP($B29,Table1[[Player]:['#NAME?]], 10, FALSE), 0.7*VLOOKUP($B29,Table1[[Player]:['#NAME?]], 10, FALSE) + 0.3*VLOOKUP($B29,Table2[[Player]:[YEAR]], 10, FALSE))</f>
        <v>0.44</v>
      </c>
      <c r="I29">
        <f>IFERROR(VLOOKUP($B29,Table1[[Player]:['#NAME?]], 11, FALSE), 0.7*VLOOKUP($B29,Table1[[Player]:['#NAME?]], 11, FALSE) + 0.3*VLOOKUP($B29,Table2[[Player]:[YEAR]], 11, FALSE))</f>
        <v>3.1</v>
      </c>
      <c r="J29">
        <f>IFERROR(VLOOKUP($B29,Table1[[Player]:['#NAME?]], 17, FALSE), 0.7*VLOOKUP($B29,Table1[[Player]:['#NAME?]], 17, FALSE) + 0.3*VLOOKUP($B29,Table2[[Player]:[YEAR]], 17, FALSE))</f>
        <v>1.2</v>
      </c>
      <c r="K29">
        <f>IFERROR(VLOOKUP($B29,Table1[[Player]:['#NAME?]], 18, FALSE), 0.7*VLOOKUP($B29,Table1[[Player]:['#NAME?]], 18, FALSE) + 0.3*VLOOKUP($B29,Table2[[Player]:[YEAR]], 18, FALSE))</f>
        <v>1.5</v>
      </c>
      <c r="L29">
        <f>IFERROR(VLOOKUP($B29,Table1[[Player]:['#NAME?]], 19, FALSE), 0.7*VLOOKUP($B29,Table1[[Player]:['#NAME?]], 19, FALSE) + 0.3*VLOOKUP($B29,Table2[[Player]:[YEAR]], 19, FALSE))</f>
        <v>0.82399999999999995</v>
      </c>
      <c r="M29">
        <f>IFERROR(VLOOKUP($B29,Table1[[Player]:['#NAME?]], 22, FALSE), 0.7*VLOOKUP($B29,Table1[[Player]:['#NAME?]], 22, FALSE) + 0.3*VLOOKUP($B29,Table2[[Player]:[YEAR]], 22, FALSE))</f>
        <v>4.4000000000000004</v>
      </c>
      <c r="N29">
        <f>IFERROR(VLOOKUP($B29,Table1[[Player]:['#NAME?]], 23, FALSE), 0.7*VLOOKUP($B29,Table1[[Player]:['#NAME?]], 23, FALSE) + 0.3*VLOOKUP($B29,Table2[[Player]:[YEAR]], 23, FALSE))</f>
        <v>2</v>
      </c>
      <c r="O29">
        <f>IFERROR(VLOOKUP($B29,Table1[[Player]:['#NAME?]], 24, FALSE), 0.7*VLOOKUP($B29,Table1[[Player]:['#NAME?]], 24, FALSE) + 0.3*VLOOKUP($B29,Table2[[Player]:[YEAR]], 24, FALSE))</f>
        <v>0.9</v>
      </c>
      <c r="P29">
        <f>IFERROR(VLOOKUP($B29,Table1[[Player]:['#NAME?]], 25, FALSE), 0.7*VLOOKUP($B29,Table1[[Player]:['#NAME?]], 25, FALSE) + 0.3*VLOOKUP($B29,Table2[[Player]:[YEAR]], 25, FALSE))</f>
        <v>1.2</v>
      </c>
      <c r="Q29">
        <f>IFERROR(VLOOKUP($B29,Table1[[Player]:['#NAME?]], 26, FALSE), 0.7*VLOOKUP($B29,Table1[[Player]:['#NAME?]], 26, FALSE) + 0.3*VLOOKUP($B29,Table2[[Player]:[YEAR]], 26, FALSE))</f>
        <v>1.4</v>
      </c>
      <c r="R29">
        <f>IFERROR(VLOOKUP($B29,Table1[[Player]:['#NAME?]], 28, FALSE), 0.7*VLOOKUP($B29,Table1[[Player]:['#NAME?]], 28, FALSE) + 0.3*VLOOKUP($B29,Table2[[Player]:[YEAR]], 28, FALSE))</f>
        <v>13.5</v>
      </c>
    </row>
    <row r="30" spans="1:18" x14ac:dyDescent="0.25">
      <c r="A30" s="1" t="s">
        <v>766</v>
      </c>
      <c r="B30" s="1" t="s">
        <v>100</v>
      </c>
      <c r="C30" s="1" t="s">
        <v>31</v>
      </c>
      <c r="D30">
        <f>VLOOKUP(B30, Table1[[Player]:['#NAME?]], 3, FALSE)+1</f>
        <v>29</v>
      </c>
      <c r="E30">
        <f>VLOOKUP(A30, Table3[], 5, FALSE)</f>
        <v>2072</v>
      </c>
      <c r="F30">
        <f>IFERROR(VLOOKUP($B30,Table1[[Player]:['#NAME?]], 8, FALSE), 0.7*VLOOKUP($B30,Table1[[Player]:['#NAME?]], 8, FALSE) + 0.3*VLOOKUP($B30,Table2[[Player]:[YEAR]], 8, FALSE))</f>
        <v>4</v>
      </c>
      <c r="G30">
        <f>IFERROR(VLOOKUP($B30,Table1[[Player]:['#NAME?]], 9, FALSE), 0.7*VLOOKUP($B30,Table1[[Player]:['#NAME?]], 9, FALSE) + 0.3*VLOOKUP($B30,Table2[[Player]:[YEAR]], 9, FALSE))</f>
        <v>9.5</v>
      </c>
      <c r="H30">
        <f>IFERROR(VLOOKUP($B30,Table1[[Player]:['#NAME?]], 10, FALSE), 0.7*VLOOKUP($B30,Table1[[Player]:['#NAME?]], 10, FALSE) + 0.3*VLOOKUP($B30,Table2[[Player]:[YEAR]], 10, FALSE))</f>
        <v>0.42</v>
      </c>
      <c r="I30">
        <f>IFERROR(VLOOKUP($B30,Table1[[Player]:['#NAME?]], 11, FALSE), 0.7*VLOOKUP($B30,Table1[[Player]:['#NAME?]], 11, FALSE) + 0.3*VLOOKUP($B30,Table2[[Player]:[YEAR]], 11, FALSE))</f>
        <v>1.9</v>
      </c>
      <c r="J30">
        <f>IFERROR(VLOOKUP($B30,Table1[[Player]:['#NAME?]], 17, FALSE), 0.7*VLOOKUP($B30,Table1[[Player]:['#NAME?]], 17, FALSE) + 0.3*VLOOKUP($B30,Table2[[Player]:[YEAR]], 17, FALSE))</f>
        <v>1.3</v>
      </c>
      <c r="K30">
        <f>IFERROR(VLOOKUP($B30,Table1[[Player]:['#NAME?]], 18, FALSE), 0.7*VLOOKUP($B30,Table1[[Player]:['#NAME?]], 18, FALSE) + 0.3*VLOOKUP($B30,Table2[[Player]:[YEAR]], 18, FALSE))</f>
        <v>1.7</v>
      </c>
      <c r="L30">
        <f>IFERROR(VLOOKUP($B30,Table1[[Player]:['#NAME?]], 19, FALSE), 0.7*VLOOKUP($B30,Table1[[Player]:['#NAME?]], 19, FALSE) + 0.3*VLOOKUP($B30,Table2[[Player]:[YEAR]], 19, FALSE))</f>
        <v>0.76800000000000002</v>
      </c>
      <c r="M30">
        <f>IFERROR(VLOOKUP($B30,Table1[[Player]:['#NAME?]], 22, FALSE), 0.7*VLOOKUP($B30,Table1[[Player]:['#NAME?]], 22, FALSE) + 0.3*VLOOKUP($B30,Table2[[Player]:[YEAR]], 22, FALSE))</f>
        <v>6.9</v>
      </c>
      <c r="N30">
        <f>IFERROR(VLOOKUP($B30,Table1[[Player]:['#NAME?]], 23, FALSE), 0.7*VLOOKUP($B30,Table1[[Player]:['#NAME?]], 23, FALSE) + 0.3*VLOOKUP($B30,Table2[[Player]:[YEAR]], 23, FALSE))</f>
        <v>4.9000000000000004</v>
      </c>
      <c r="O30">
        <f>IFERROR(VLOOKUP($B30,Table1[[Player]:['#NAME?]], 24, FALSE), 0.7*VLOOKUP($B30,Table1[[Player]:['#NAME?]], 24, FALSE) + 0.3*VLOOKUP($B30,Table2[[Player]:[YEAR]], 24, FALSE))</f>
        <v>1.7</v>
      </c>
      <c r="P30">
        <f>IFERROR(VLOOKUP($B30,Table1[[Player]:['#NAME?]], 25, FALSE), 0.7*VLOOKUP($B30,Table1[[Player]:['#NAME?]], 25, FALSE) + 0.3*VLOOKUP($B30,Table2[[Player]:[YEAR]], 25, FALSE))</f>
        <v>0.4</v>
      </c>
      <c r="Q30">
        <f>IFERROR(VLOOKUP($B30,Table1[[Player]:['#NAME?]], 26, FALSE), 0.7*VLOOKUP($B30,Table1[[Player]:['#NAME?]], 26, FALSE) + 0.3*VLOOKUP($B30,Table2[[Player]:[YEAR]], 26, FALSE))</f>
        <v>1.7</v>
      </c>
      <c r="R30">
        <f>IFERROR(VLOOKUP($B30,Table1[[Player]:['#NAME?]], 28, FALSE), 0.7*VLOOKUP($B30,Table1[[Player]:['#NAME?]], 28, FALSE) + 0.3*VLOOKUP($B30,Table2[[Player]:[YEAR]], 28, FALSE))</f>
        <v>11.2</v>
      </c>
    </row>
    <row r="31" spans="1:18" x14ac:dyDescent="0.25">
      <c r="A31" s="2" t="s">
        <v>895</v>
      </c>
      <c r="B31" s="2" t="s">
        <v>101</v>
      </c>
      <c r="C31" s="2" t="s">
        <v>38</v>
      </c>
      <c r="D31">
        <f>VLOOKUP(B31, Table1[[Player]:['#NAME?]], 3, FALSE)+1</f>
        <v>25</v>
      </c>
      <c r="E31">
        <f>VLOOKUP(A31, Table3[], 5, FALSE)</f>
        <v>1716</v>
      </c>
      <c r="F31">
        <f>IFERROR(VLOOKUP($B31,Table1[[Player]:['#NAME?]], 8, FALSE), 0.7*VLOOKUP($B31,Table1[[Player]:['#NAME?]], 8, FALSE) + 0.3*VLOOKUP($B31,Table2[[Player]:[YEAR]], 8, FALSE))</f>
        <v>3.6</v>
      </c>
      <c r="G31">
        <f>IFERROR(VLOOKUP($B31,Table1[[Player]:['#NAME?]], 9, FALSE), 0.7*VLOOKUP($B31,Table1[[Player]:['#NAME?]], 9, FALSE) + 0.3*VLOOKUP($B31,Table2[[Player]:[YEAR]], 9, FALSE))</f>
        <v>6.8</v>
      </c>
      <c r="H31">
        <f>IFERROR(VLOOKUP($B31,Table1[[Player]:['#NAME?]], 10, FALSE), 0.7*VLOOKUP($B31,Table1[[Player]:['#NAME?]], 10, FALSE) + 0.3*VLOOKUP($B31,Table2[[Player]:[YEAR]], 10, FALSE))</f>
        <v>0.52800000000000002</v>
      </c>
      <c r="I31">
        <f>IFERROR(VLOOKUP($B31,Table1[[Player]:['#NAME?]], 11, FALSE), 0.7*VLOOKUP($B31,Table1[[Player]:['#NAME?]], 11, FALSE) + 0.3*VLOOKUP($B31,Table2[[Player]:[YEAR]], 11, FALSE))</f>
        <v>0</v>
      </c>
      <c r="J31">
        <f>IFERROR(VLOOKUP($B31,Table1[[Player]:['#NAME?]], 17, FALSE), 0.7*VLOOKUP($B31,Table1[[Player]:['#NAME?]], 17, FALSE) + 0.3*VLOOKUP($B31,Table2[[Player]:[YEAR]], 17, FALSE))</f>
        <v>2.5</v>
      </c>
      <c r="K31">
        <f>IFERROR(VLOOKUP($B31,Table1[[Player]:['#NAME?]], 18, FALSE), 0.7*VLOOKUP($B31,Table1[[Player]:['#NAME?]], 18, FALSE) + 0.3*VLOOKUP($B31,Table2[[Player]:[YEAR]], 18, FALSE))</f>
        <v>4.7</v>
      </c>
      <c r="L31">
        <f>IFERROR(VLOOKUP($B31,Table1[[Player]:['#NAME?]], 19, FALSE), 0.7*VLOOKUP($B31,Table1[[Player]:['#NAME?]], 19, FALSE) + 0.3*VLOOKUP($B31,Table2[[Player]:[YEAR]], 19, FALSE))</f>
        <v>0.53400000000000003</v>
      </c>
      <c r="M31">
        <f>IFERROR(VLOOKUP($B31,Table1[[Player]:['#NAME?]], 22, FALSE), 0.7*VLOOKUP($B31,Table1[[Player]:['#NAME?]], 22, FALSE) + 0.3*VLOOKUP($B31,Table2[[Player]:[YEAR]], 22, FALSE))</f>
        <v>11.4</v>
      </c>
      <c r="N31">
        <f>IFERROR(VLOOKUP($B31,Table1[[Player]:['#NAME?]], 23, FALSE), 0.7*VLOOKUP($B31,Table1[[Player]:['#NAME?]], 23, FALSE) + 0.3*VLOOKUP($B31,Table2[[Player]:[YEAR]], 23, FALSE))</f>
        <v>1.5</v>
      </c>
      <c r="O31">
        <f>IFERROR(VLOOKUP($B31,Table1[[Player]:['#NAME?]], 24, FALSE), 0.7*VLOOKUP($B31,Table1[[Player]:['#NAME?]], 24, FALSE) + 0.3*VLOOKUP($B31,Table2[[Player]:[YEAR]], 24, FALSE))</f>
        <v>0.5</v>
      </c>
      <c r="P31">
        <f>IFERROR(VLOOKUP($B31,Table1[[Player]:['#NAME?]], 25, FALSE), 0.7*VLOOKUP($B31,Table1[[Player]:['#NAME?]], 25, FALSE) + 0.3*VLOOKUP($B31,Table2[[Player]:[YEAR]], 25, FALSE))</f>
        <v>1.8</v>
      </c>
      <c r="Q31">
        <f>IFERROR(VLOOKUP($B31,Table1[[Player]:['#NAME?]], 26, FALSE), 0.7*VLOOKUP($B31,Table1[[Player]:['#NAME?]], 26, FALSE) + 0.3*VLOOKUP($B31,Table2[[Player]:[YEAR]], 26, FALSE))</f>
        <v>1.9</v>
      </c>
      <c r="R31">
        <f>IFERROR(VLOOKUP($B31,Table1[[Player]:['#NAME?]], 28, FALSE), 0.7*VLOOKUP($B31,Table1[[Player]:['#NAME?]], 28, FALSE) + 0.3*VLOOKUP($B31,Table2[[Player]:[YEAR]], 28, FALSE))</f>
        <v>9.6999999999999993</v>
      </c>
    </row>
    <row r="32" spans="1:18" x14ac:dyDescent="0.25">
      <c r="A32" s="1" t="s">
        <v>844</v>
      </c>
      <c r="B32" s="1" t="s">
        <v>102</v>
      </c>
      <c r="C32" s="1" t="s">
        <v>27</v>
      </c>
      <c r="D32">
        <f>VLOOKUP(B32, Table1[[Player]:['#NAME?]], 3, FALSE)+1</f>
        <v>29</v>
      </c>
      <c r="E32">
        <f>VLOOKUP(A32, Table3[], 5, FALSE)</f>
        <v>912</v>
      </c>
      <c r="F32">
        <f>IFERROR(VLOOKUP($B32,Table1[[Player]:['#NAME?]], 8, FALSE), 0.7*VLOOKUP($B32,Table1[[Player]:['#NAME?]], 8, FALSE) + 0.3*VLOOKUP($B32,Table2[[Player]:[YEAR]], 8, FALSE))</f>
        <v>4.5999999999999996</v>
      </c>
      <c r="G32">
        <f>IFERROR(VLOOKUP($B32,Table1[[Player]:['#NAME?]], 9, FALSE), 0.7*VLOOKUP($B32,Table1[[Player]:['#NAME?]], 9, FALSE) + 0.3*VLOOKUP($B32,Table2[[Player]:[YEAR]], 9, FALSE))</f>
        <v>10.8</v>
      </c>
      <c r="H32">
        <f>IFERROR(VLOOKUP($B32,Table1[[Player]:['#NAME?]], 10, FALSE), 0.7*VLOOKUP($B32,Table1[[Player]:['#NAME?]], 10, FALSE) + 0.3*VLOOKUP($B32,Table2[[Player]:[YEAR]], 10, FALSE))</f>
        <v>0.42399999999999999</v>
      </c>
      <c r="I32">
        <f>IFERROR(VLOOKUP($B32,Table1[[Player]:['#NAME?]], 11, FALSE), 0.7*VLOOKUP($B32,Table1[[Player]:['#NAME?]], 11, FALSE) + 0.3*VLOOKUP($B32,Table2[[Player]:[YEAR]], 11, FALSE))</f>
        <v>1.7</v>
      </c>
      <c r="J32">
        <f>IFERROR(VLOOKUP($B32,Table1[[Player]:['#NAME?]], 17, FALSE), 0.7*VLOOKUP($B32,Table1[[Player]:['#NAME?]], 17, FALSE) + 0.3*VLOOKUP($B32,Table2[[Player]:[YEAR]], 17, FALSE))</f>
        <v>1.4</v>
      </c>
      <c r="K32">
        <f>IFERROR(VLOOKUP($B32,Table1[[Player]:['#NAME?]], 18, FALSE), 0.7*VLOOKUP($B32,Table1[[Player]:['#NAME?]], 18, FALSE) + 0.3*VLOOKUP($B32,Table2[[Player]:[YEAR]], 18, FALSE))</f>
        <v>1.8</v>
      </c>
      <c r="L32">
        <f>IFERROR(VLOOKUP($B32,Table1[[Player]:['#NAME?]], 19, FALSE), 0.7*VLOOKUP($B32,Table1[[Player]:['#NAME?]], 19, FALSE) + 0.3*VLOOKUP($B32,Table2[[Player]:[YEAR]], 19, FALSE))</f>
        <v>0.73799999999999999</v>
      </c>
      <c r="M32">
        <f>IFERROR(VLOOKUP($B32,Table1[[Player]:['#NAME?]], 22, FALSE), 0.7*VLOOKUP($B32,Table1[[Player]:['#NAME?]], 22, FALSE) + 0.3*VLOOKUP($B32,Table2[[Player]:[YEAR]], 22, FALSE))</f>
        <v>7.4</v>
      </c>
      <c r="N32">
        <f>IFERROR(VLOOKUP($B32,Table1[[Player]:['#NAME?]], 23, FALSE), 0.7*VLOOKUP($B32,Table1[[Player]:['#NAME?]], 23, FALSE) + 0.3*VLOOKUP($B32,Table2[[Player]:[YEAR]], 23, FALSE))</f>
        <v>2.4</v>
      </c>
      <c r="O32">
        <f>IFERROR(VLOOKUP($B32,Table1[[Player]:['#NAME?]], 24, FALSE), 0.7*VLOOKUP($B32,Table1[[Player]:['#NAME?]], 24, FALSE) + 0.3*VLOOKUP($B32,Table2[[Player]:[YEAR]], 24, FALSE))</f>
        <v>1.2</v>
      </c>
      <c r="P32">
        <f>IFERROR(VLOOKUP($B32,Table1[[Player]:['#NAME?]], 25, FALSE), 0.7*VLOOKUP($B32,Table1[[Player]:['#NAME?]], 25, FALSE) + 0.3*VLOOKUP($B32,Table2[[Player]:[YEAR]], 25, FALSE))</f>
        <v>0.6</v>
      </c>
      <c r="Q32">
        <f>IFERROR(VLOOKUP($B32,Table1[[Player]:['#NAME?]], 26, FALSE), 0.7*VLOOKUP($B32,Table1[[Player]:['#NAME?]], 26, FALSE) + 0.3*VLOOKUP($B32,Table2[[Player]:[YEAR]], 26, FALSE))</f>
        <v>1.8</v>
      </c>
      <c r="R32">
        <f>IFERROR(VLOOKUP($B32,Table1[[Player]:['#NAME?]], 28, FALSE), 0.7*VLOOKUP($B32,Table1[[Player]:['#NAME?]], 28, FALSE) + 0.3*VLOOKUP($B32,Table2[[Player]:[YEAR]], 28, FALSE))</f>
        <v>12.2</v>
      </c>
    </row>
    <row r="33" spans="1:18" x14ac:dyDescent="0.25">
      <c r="A33" s="2" t="s">
        <v>744</v>
      </c>
      <c r="B33" s="2" t="s">
        <v>103</v>
      </c>
      <c r="C33" s="2" t="s">
        <v>38</v>
      </c>
      <c r="D33">
        <f>VLOOKUP(B33, Table1[[Player]:['#NAME?]], 3, FALSE)+1</f>
        <v>26</v>
      </c>
      <c r="E33">
        <f>VLOOKUP(A33, Table3[], 5, FALSE)</f>
        <v>624</v>
      </c>
      <c r="F33">
        <f>IFERROR(VLOOKUP($B33,Table1[[Player]:['#NAME?]], 8, FALSE), 0.7*VLOOKUP($B33,Table1[[Player]:['#NAME?]], 8, FALSE) + 0.3*VLOOKUP($B33,Table2[[Player]:[YEAR]], 8, FALSE))</f>
        <v>4.9000000000000004</v>
      </c>
      <c r="G33">
        <f>IFERROR(VLOOKUP($B33,Table1[[Player]:['#NAME?]], 9, FALSE), 0.7*VLOOKUP($B33,Table1[[Player]:['#NAME?]], 9, FALSE) + 0.3*VLOOKUP($B33,Table2[[Player]:[YEAR]], 9, FALSE))</f>
        <v>9.6999999999999993</v>
      </c>
      <c r="H33">
        <f>IFERROR(VLOOKUP($B33,Table1[[Player]:['#NAME?]], 10, FALSE), 0.7*VLOOKUP($B33,Table1[[Player]:['#NAME?]], 10, FALSE) + 0.3*VLOOKUP($B33,Table2[[Player]:[YEAR]], 10, FALSE))</f>
        <v>0.51</v>
      </c>
      <c r="I33">
        <f>IFERROR(VLOOKUP($B33,Table1[[Player]:['#NAME?]], 11, FALSE), 0.7*VLOOKUP($B33,Table1[[Player]:['#NAME?]], 11, FALSE) + 0.3*VLOOKUP($B33,Table2[[Player]:[YEAR]], 11, FALSE))</f>
        <v>0</v>
      </c>
      <c r="J33">
        <f>IFERROR(VLOOKUP($B33,Table1[[Player]:['#NAME?]], 17, FALSE), 0.7*VLOOKUP($B33,Table1[[Player]:['#NAME?]], 17, FALSE) + 0.3*VLOOKUP($B33,Table2[[Player]:[YEAR]], 17, FALSE))</f>
        <v>2.7</v>
      </c>
      <c r="K33">
        <f>IFERROR(VLOOKUP($B33,Table1[[Player]:['#NAME?]], 18, FALSE), 0.7*VLOOKUP($B33,Table1[[Player]:['#NAME?]], 18, FALSE) + 0.3*VLOOKUP($B33,Table2[[Player]:[YEAR]], 18, FALSE))</f>
        <v>3.6</v>
      </c>
      <c r="L33">
        <f>IFERROR(VLOOKUP($B33,Table1[[Player]:['#NAME?]], 19, FALSE), 0.7*VLOOKUP($B33,Table1[[Player]:['#NAME?]], 19, FALSE) + 0.3*VLOOKUP($B33,Table2[[Player]:[YEAR]], 19, FALSE))</f>
        <v>0.752</v>
      </c>
      <c r="M33">
        <f>IFERROR(VLOOKUP($B33,Table1[[Player]:['#NAME?]], 22, FALSE), 0.7*VLOOKUP($B33,Table1[[Player]:['#NAME?]], 22, FALSE) + 0.3*VLOOKUP($B33,Table2[[Player]:[YEAR]], 22, FALSE))</f>
        <v>11.3</v>
      </c>
      <c r="N33">
        <f>IFERROR(VLOOKUP($B33,Table1[[Player]:['#NAME?]], 23, FALSE), 0.7*VLOOKUP($B33,Table1[[Player]:['#NAME?]], 23, FALSE) + 0.3*VLOOKUP($B33,Table2[[Player]:[YEAR]], 23, FALSE))</f>
        <v>1.3</v>
      </c>
      <c r="O33">
        <f>IFERROR(VLOOKUP($B33,Table1[[Player]:['#NAME?]], 24, FALSE), 0.7*VLOOKUP($B33,Table1[[Player]:['#NAME?]], 24, FALSE) + 0.3*VLOOKUP($B33,Table2[[Player]:[YEAR]], 24, FALSE))</f>
        <v>1</v>
      </c>
      <c r="P33">
        <f>IFERROR(VLOOKUP($B33,Table1[[Player]:['#NAME?]], 25, FALSE), 0.7*VLOOKUP($B33,Table1[[Player]:['#NAME?]], 25, FALSE) + 0.3*VLOOKUP($B33,Table2[[Player]:[YEAR]], 25, FALSE))</f>
        <v>1.5</v>
      </c>
      <c r="Q33">
        <f>IFERROR(VLOOKUP($B33,Table1[[Player]:['#NAME?]], 26, FALSE), 0.7*VLOOKUP($B33,Table1[[Player]:['#NAME?]], 26, FALSE) + 0.3*VLOOKUP($B33,Table2[[Player]:[YEAR]], 26, FALSE))</f>
        <v>1.9</v>
      </c>
      <c r="R33">
        <f>IFERROR(VLOOKUP($B33,Table1[[Player]:['#NAME?]], 28, FALSE), 0.7*VLOOKUP($B33,Table1[[Player]:['#NAME?]], 28, FALSE) + 0.3*VLOOKUP($B33,Table2[[Player]:[YEAR]], 28, FALSE))</f>
        <v>12.6</v>
      </c>
    </row>
    <row r="34" spans="1:18" x14ac:dyDescent="0.25">
      <c r="A34" s="1" t="s">
        <v>921</v>
      </c>
      <c r="B34" s="1" t="s">
        <v>105</v>
      </c>
      <c r="C34" s="1" t="s">
        <v>73</v>
      </c>
      <c r="D34">
        <f>VLOOKUP(B34, Table1[[Player]:['#NAME?]], 3, FALSE)+1</f>
        <v>28</v>
      </c>
      <c r="E34">
        <f>VLOOKUP(A34, Table3[], 5, FALSE)</f>
        <v>2368</v>
      </c>
      <c r="F34">
        <f>IFERROR(VLOOKUP($B34,Table1[[Player]:['#NAME?]], 8, FALSE), 0.7*VLOOKUP($B34,Table1[[Player]:['#NAME?]], 8, FALSE) + 0.3*VLOOKUP($B34,Table2[[Player]:[YEAR]], 8, FALSE))</f>
        <v>7.4</v>
      </c>
      <c r="G34">
        <f>IFERROR(VLOOKUP($B34,Table1[[Player]:['#NAME?]], 9, FALSE), 0.7*VLOOKUP($B34,Table1[[Player]:['#NAME?]], 9, FALSE) + 0.3*VLOOKUP($B34,Table2[[Player]:[YEAR]], 9, FALSE))</f>
        <v>17.100000000000001</v>
      </c>
      <c r="H34">
        <f>IFERROR(VLOOKUP($B34,Table1[[Player]:['#NAME?]], 10, FALSE), 0.7*VLOOKUP($B34,Table1[[Player]:['#NAME?]], 10, FALSE) + 0.3*VLOOKUP($B34,Table2[[Player]:[YEAR]], 10, FALSE))</f>
        <v>0.434</v>
      </c>
      <c r="I34">
        <f>IFERROR(VLOOKUP($B34,Table1[[Player]:['#NAME?]], 11, FALSE), 0.7*VLOOKUP($B34,Table1[[Player]:['#NAME?]], 11, FALSE) + 0.3*VLOOKUP($B34,Table2[[Player]:[YEAR]], 11, FALSE))</f>
        <v>1.7</v>
      </c>
      <c r="J34">
        <f>IFERROR(VLOOKUP($B34,Table1[[Player]:['#NAME?]], 17, FALSE), 0.7*VLOOKUP($B34,Table1[[Player]:['#NAME?]], 17, FALSE) + 0.3*VLOOKUP($B34,Table2[[Player]:[YEAR]], 17, FALSE))</f>
        <v>6.4</v>
      </c>
      <c r="K34">
        <f>IFERROR(VLOOKUP($B34,Table1[[Player]:['#NAME?]], 18, FALSE), 0.7*VLOOKUP($B34,Table1[[Player]:['#NAME?]], 18, FALSE) + 0.3*VLOOKUP($B34,Table2[[Player]:[YEAR]], 18, FALSE))</f>
        <v>7.6</v>
      </c>
      <c r="L34">
        <f>IFERROR(VLOOKUP($B34,Table1[[Player]:['#NAME?]], 19, FALSE), 0.7*VLOOKUP($B34,Table1[[Player]:['#NAME?]], 19, FALSE) + 0.3*VLOOKUP($B34,Table2[[Player]:[YEAR]], 19, FALSE))</f>
        <v>0.84699999999999998</v>
      </c>
      <c r="M34">
        <f>IFERROR(VLOOKUP($B34,Table1[[Player]:['#NAME?]], 22, FALSE), 0.7*VLOOKUP($B34,Table1[[Player]:['#NAME?]], 22, FALSE) + 0.3*VLOOKUP($B34,Table2[[Player]:[YEAR]], 22, FALSE))</f>
        <v>5.3</v>
      </c>
      <c r="N34">
        <f>IFERROR(VLOOKUP($B34,Table1[[Player]:['#NAME?]], 23, FALSE), 0.7*VLOOKUP($B34,Table1[[Player]:['#NAME?]], 23, FALSE) + 0.3*VLOOKUP($B34,Table2[[Player]:[YEAR]], 23, FALSE))</f>
        <v>6.9</v>
      </c>
      <c r="O34">
        <f>IFERROR(VLOOKUP($B34,Table1[[Player]:['#NAME?]], 24, FALSE), 0.7*VLOOKUP($B34,Table1[[Player]:['#NAME?]], 24, FALSE) + 0.3*VLOOKUP($B34,Table2[[Player]:[YEAR]], 24, FALSE))</f>
        <v>1.5</v>
      </c>
      <c r="P34">
        <f>IFERROR(VLOOKUP($B34,Table1[[Player]:['#NAME?]], 25, FALSE), 0.7*VLOOKUP($B34,Table1[[Player]:['#NAME?]], 25, FALSE) + 0.3*VLOOKUP($B34,Table2[[Player]:[YEAR]], 25, FALSE))</f>
        <v>0.5</v>
      </c>
      <c r="Q34">
        <f>IFERROR(VLOOKUP($B34,Table1[[Player]:['#NAME?]], 26, FALSE), 0.7*VLOOKUP($B34,Table1[[Player]:['#NAME?]], 26, FALSE) + 0.3*VLOOKUP($B34,Table2[[Player]:[YEAR]], 26, FALSE))</f>
        <v>3.7</v>
      </c>
      <c r="R34">
        <f>IFERROR(VLOOKUP($B34,Table1[[Player]:['#NAME?]], 28, FALSE), 0.7*VLOOKUP($B34,Table1[[Player]:['#NAME?]], 28, FALSE) + 0.3*VLOOKUP($B34,Table2[[Player]:[YEAR]], 28, FALSE))</f>
        <v>23</v>
      </c>
    </row>
    <row r="35" spans="1:18" x14ac:dyDescent="0.25">
      <c r="A35" s="2" t="s">
        <v>754</v>
      </c>
      <c r="B35" s="2" t="s">
        <v>106</v>
      </c>
      <c r="C35" s="2" t="s">
        <v>52</v>
      </c>
      <c r="D35">
        <f>VLOOKUP(B35, Table1[[Player]:['#NAME?]], 3, FALSE)+1</f>
        <v>28</v>
      </c>
      <c r="E35">
        <f>VLOOKUP(A35, Table3[], 5, FALSE)</f>
        <v>1716</v>
      </c>
      <c r="F35">
        <f>IFERROR(VLOOKUP($B35,Table1[[Player]:['#NAME?]], 8, FALSE), 0.7*VLOOKUP($B35,Table1[[Player]:['#NAME?]], 8, FALSE) + 0.3*VLOOKUP($B35,Table2[[Player]:[YEAR]], 8, FALSE))</f>
        <v>6.5</v>
      </c>
      <c r="G35">
        <f>IFERROR(VLOOKUP($B35,Table1[[Player]:['#NAME?]], 9, FALSE), 0.7*VLOOKUP($B35,Table1[[Player]:['#NAME?]], 9, FALSE) + 0.3*VLOOKUP($B35,Table2[[Player]:[YEAR]], 9, FALSE))</f>
        <v>14.6</v>
      </c>
      <c r="H35">
        <f>IFERROR(VLOOKUP($B35,Table1[[Player]:['#NAME?]], 10, FALSE), 0.7*VLOOKUP($B35,Table1[[Player]:['#NAME?]], 10, FALSE) + 0.3*VLOOKUP($B35,Table2[[Player]:[YEAR]], 10, FALSE))</f>
        <v>0.44500000000000001</v>
      </c>
      <c r="I35">
        <f>IFERROR(VLOOKUP($B35,Table1[[Player]:['#NAME?]], 11, FALSE), 0.7*VLOOKUP($B35,Table1[[Player]:['#NAME?]], 11, FALSE) + 0.3*VLOOKUP($B35,Table2[[Player]:[YEAR]], 11, FALSE))</f>
        <v>2.5</v>
      </c>
      <c r="J35">
        <f>IFERROR(VLOOKUP($B35,Table1[[Player]:['#NAME?]], 17, FALSE), 0.7*VLOOKUP($B35,Table1[[Player]:['#NAME?]], 17, FALSE) + 0.3*VLOOKUP($B35,Table2[[Player]:[YEAR]], 17, FALSE))</f>
        <v>3.8</v>
      </c>
      <c r="K35">
        <f>IFERROR(VLOOKUP($B35,Table1[[Player]:['#NAME?]], 18, FALSE), 0.7*VLOOKUP($B35,Table1[[Player]:['#NAME?]], 18, FALSE) + 0.3*VLOOKUP($B35,Table2[[Player]:[YEAR]], 18, FALSE))</f>
        <v>4.2</v>
      </c>
      <c r="L35">
        <f>IFERROR(VLOOKUP($B35,Table1[[Player]:['#NAME?]], 19, FALSE), 0.7*VLOOKUP($B35,Table1[[Player]:['#NAME?]], 19, FALSE) + 0.3*VLOOKUP($B35,Table2[[Player]:[YEAR]], 19, FALSE))</f>
        <v>0.89300000000000002</v>
      </c>
      <c r="M35">
        <f>IFERROR(VLOOKUP($B35,Table1[[Player]:['#NAME?]], 22, FALSE), 0.7*VLOOKUP($B35,Table1[[Player]:['#NAME?]], 22, FALSE) + 0.3*VLOOKUP($B35,Table2[[Player]:[YEAR]], 22, FALSE))</f>
        <v>4.8</v>
      </c>
      <c r="N35">
        <f>IFERROR(VLOOKUP($B35,Table1[[Player]:['#NAME?]], 23, FALSE), 0.7*VLOOKUP($B35,Table1[[Player]:['#NAME?]], 23, FALSE) + 0.3*VLOOKUP($B35,Table2[[Player]:[YEAR]], 23, FALSE))</f>
        <v>1.9</v>
      </c>
      <c r="O35">
        <f>IFERROR(VLOOKUP($B35,Table1[[Player]:['#NAME?]], 24, FALSE), 0.7*VLOOKUP($B35,Table1[[Player]:['#NAME?]], 24, FALSE) + 0.3*VLOOKUP($B35,Table2[[Player]:[YEAR]], 24, FALSE))</f>
        <v>0.6</v>
      </c>
      <c r="P35">
        <f>IFERROR(VLOOKUP($B35,Table1[[Player]:['#NAME?]], 25, FALSE), 0.7*VLOOKUP($B35,Table1[[Player]:['#NAME?]], 25, FALSE) + 0.3*VLOOKUP($B35,Table2[[Player]:[YEAR]], 25, FALSE))</f>
        <v>0.1</v>
      </c>
      <c r="Q35">
        <f>IFERROR(VLOOKUP($B35,Table1[[Player]:['#NAME?]], 26, FALSE), 0.7*VLOOKUP($B35,Table1[[Player]:['#NAME?]], 26, FALSE) + 0.3*VLOOKUP($B35,Table2[[Player]:[YEAR]], 26, FALSE))</f>
        <v>2.2999999999999998</v>
      </c>
      <c r="R35">
        <f>IFERROR(VLOOKUP($B35,Table1[[Player]:['#NAME?]], 28, FALSE), 0.7*VLOOKUP($B35,Table1[[Player]:['#NAME?]], 28, FALSE) + 0.3*VLOOKUP($B35,Table2[[Player]:[YEAR]], 28, FALSE))</f>
        <v>19.2</v>
      </c>
    </row>
    <row r="36" spans="1:18" x14ac:dyDescent="0.25">
      <c r="A36" s="2" t="s">
        <v>919</v>
      </c>
      <c r="B36" s="2" t="s">
        <v>109</v>
      </c>
      <c r="C36" s="2" t="s">
        <v>31</v>
      </c>
      <c r="D36">
        <f>VLOOKUP(B36, Table1[[Player]:['#NAME?]], 3, FALSE)+1</f>
        <v>21</v>
      </c>
      <c r="E36">
        <f>VLOOKUP(A36, Table3[], 5, FALSE)</f>
        <v>2730</v>
      </c>
      <c r="F36">
        <f>IFERROR(VLOOKUP($B36,Table1[[Player]:['#NAME?]], 8, FALSE), 0.7*VLOOKUP($B36,Table1[[Player]:['#NAME?]], 8, FALSE) + 0.3*VLOOKUP($B36,Table2[[Player]:[YEAR]], 8, FALSE))</f>
        <v>8</v>
      </c>
      <c r="G36">
        <f>IFERROR(VLOOKUP($B36,Table1[[Player]:['#NAME?]], 9, FALSE), 0.7*VLOOKUP($B36,Table1[[Player]:['#NAME?]], 9, FALSE) + 0.3*VLOOKUP($B36,Table2[[Player]:[YEAR]], 9, FALSE))</f>
        <v>18.899999999999999</v>
      </c>
      <c r="H36">
        <f>IFERROR(VLOOKUP($B36,Table1[[Player]:['#NAME?]], 10, FALSE), 0.7*VLOOKUP($B36,Table1[[Player]:['#NAME?]], 10, FALSE) + 0.3*VLOOKUP($B36,Table2[[Player]:[YEAR]], 10, FALSE))</f>
        <v>0.42299999999999999</v>
      </c>
      <c r="I36">
        <f>IFERROR(VLOOKUP($B36,Table1[[Player]:['#NAME?]], 11, FALSE), 0.7*VLOOKUP($B36,Table1[[Player]:['#NAME?]], 11, FALSE) + 0.3*VLOOKUP($B36,Table2[[Player]:[YEAR]], 11, FALSE))</f>
        <v>1.9</v>
      </c>
      <c r="J36">
        <f>IFERROR(VLOOKUP($B36,Table1[[Player]:['#NAME?]], 17, FALSE), 0.7*VLOOKUP($B36,Table1[[Player]:['#NAME?]], 17, FALSE) + 0.3*VLOOKUP($B36,Table2[[Player]:[YEAR]], 17, FALSE))</f>
        <v>4.8</v>
      </c>
      <c r="K36">
        <f>IFERROR(VLOOKUP($B36,Table1[[Player]:['#NAME?]], 18, FALSE), 0.7*VLOOKUP($B36,Table1[[Player]:['#NAME?]], 18, FALSE) + 0.3*VLOOKUP($B36,Table2[[Player]:[YEAR]], 18, FALSE))</f>
        <v>5.8</v>
      </c>
      <c r="L36">
        <f>IFERROR(VLOOKUP($B36,Table1[[Player]:['#NAME?]], 19, FALSE), 0.7*VLOOKUP($B36,Table1[[Player]:['#NAME?]], 19, FALSE) + 0.3*VLOOKUP($B36,Table2[[Player]:[YEAR]], 19, FALSE))</f>
        <v>0.83199999999999996</v>
      </c>
      <c r="M36">
        <f>IFERROR(VLOOKUP($B36,Table1[[Player]:['#NAME?]], 22, FALSE), 0.7*VLOOKUP($B36,Table1[[Player]:['#NAME?]], 22, FALSE) + 0.3*VLOOKUP($B36,Table2[[Player]:[YEAR]], 22, FALSE))</f>
        <v>3.3</v>
      </c>
      <c r="N36">
        <f>IFERROR(VLOOKUP($B36,Table1[[Player]:['#NAME?]], 23, FALSE), 0.7*VLOOKUP($B36,Table1[[Player]:['#NAME?]], 23, FALSE) + 0.3*VLOOKUP($B36,Table2[[Player]:[YEAR]], 23, FALSE))</f>
        <v>3.5</v>
      </c>
      <c r="O36">
        <f>IFERROR(VLOOKUP($B36,Table1[[Player]:['#NAME?]], 24, FALSE), 0.7*VLOOKUP($B36,Table1[[Player]:['#NAME?]], 24, FALSE) + 0.3*VLOOKUP($B36,Table2[[Player]:[YEAR]], 24, FALSE))</f>
        <v>0.9</v>
      </c>
      <c r="P36">
        <f>IFERROR(VLOOKUP($B36,Table1[[Player]:['#NAME?]], 25, FALSE), 0.7*VLOOKUP($B36,Table1[[Player]:['#NAME?]], 25, FALSE) + 0.3*VLOOKUP($B36,Table2[[Player]:[YEAR]], 25, FALSE))</f>
        <v>0.3</v>
      </c>
      <c r="Q36">
        <f>IFERROR(VLOOKUP($B36,Table1[[Player]:['#NAME?]], 26, FALSE), 0.7*VLOOKUP($B36,Table1[[Player]:['#NAME?]], 26, FALSE) + 0.3*VLOOKUP($B36,Table2[[Player]:[YEAR]], 26, FALSE))</f>
        <v>3.2</v>
      </c>
      <c r="R36">
        <f>IFERROR(VLOOKUP($B36,Table1[[Player]:['#NAME?]], 28, FALSE), 0.7*VLOOKUP($B36,Table1[[Player]:['#NAME?]], 28, FALSE) + 0.3*VLOOKUP($B36,Table2[[Player]:[YEAR]], 28, FALSE))</f>
        <v>22.8</v>
      </c>
    </row>
    <row r="37" spans="1:18" x14ac:dyDescent="0.25">
      <c r="A37" s="1" t="s">
        <v>610</v>
      </c>
      <c r="B37" s="1" t="s">
        <v>110</v>
      </c>
      <c r="C37" s="1" t="s">
        <v>27</v>
      </c>
      <c r="D37">
        <f>VLOOKUP(B37, Table1[[Player]:['#NAME?]], 3, FALSE)+1</f>
        <v>30</v>
      </c>
      <c r="E37">
        <f>VLOOKUP(A37, Table3[], 5, FALSE)</f>
        <v>1794</v>
      </c>
      <c r="F37">
        <f>IFERROR(VLOOKUP($B37,Table1[[Player]:['#NAME?]], 8, FALSE), 0.7*VLOOKUP($B37,Table1[[Player]:['#NAME?]], 8, FALSE) + 0.3*VLOOKUP($B37,Table2[[Player]:[YEAR]], 8, FALSE))</f>
        <v>6.3</v>
      </c>
      <c r="G37">
        <f>IFERROR(VLOOKUP($B37,Table1[[Player]:['#NAME?]], 9, FALSE), 0.7*VLOOKUP($B37,Table1[[Player]:['#NAME?]], 9, FALSE) + 0.3*VLOOKUP($B37,Table2[[Player]:[YEAR]], 9, FALSE))</f>
        <v>12.1</v>
      </c>
      <c r="H37">
        <f>IFERROR(VLOOKUP($B37,Table1[[Player]:['#NAME?]], 10, FALSE), 0.7*VLOOKUP($B37,Table1[[Player]:['#NAME?]], 10, FALSE) + 0.3*VLOOKUP($B37,Table2[[Player]:[YEAR]], 10, FALSE))</f>
        <v>0.51600000000000001</v>
      </c>
      <c r="I37">
        <f>IFERROR(VLOOKUP($B37,Table1[[Player]:['#NAME?]], 11, FALSE), 0.7*VLOOKUP($B37,Table1[[Player]:['#NAME?]], 11, FALSE) + 0.3*VLOOKUP($B37,Table2[[Player]:[YEAR]], 11, FALSE))</f>
        <v>0.5</v>
      </c>
      <c r="J37">
        <f>IFERROR(VLOOKUP($B37,Table1[[Player]:['#NAME?]], 17, FALSE), 0.7*VLOOKUP($B37,Table1[[Player]:['#NAME?]], 17, FALSE) + 0.3*VLOOKUP($B37,Table2[[Player]:[YEAR]], 17, FALSE))</f>
        <v>1.5</v>
      </c>
      <c r="K37">
        <f>IFERROR(VLOOKUP($B37,Table1[[Player]:['#NAME?]], 18, FALSE), 0.7*VLOOKUP($B37,Table1[[Player]:['#NAME?]], 18, FALSE) + 0.3*VLOOKUP($B37,Table2[[Player]:[YEAR]], 18, FALSE))</f>
        <v>2.2999999999999998</v>
      </c>
      <c r="L37">
        <f>IFERROR(VLOOKUP($B37,Table1[[Player]:['#NAME?]], 19, FALSE), 0.7*VLOOKUP($B37,Table1[[Player]:['#NAME?]], 19, FALSE) + 0.3*VLOOKUP($B37,Table2[[Player]:[YEAR]], 19, FALSE))</f>
        <v>0.67300000000000004</v>
      </c>
      <c r="M37">
        <f>IFERROR(VLOOKUP($B37,Table1[[Player]:['#NAME?]], 22, FALSE), 0.7*VLOOKUP($B37,Table1[[Player]:['#NAME?]], 22, FALSE) + 0.3*VLOOKUP($B37,Table2[[Player]:[YEAR]], 22, FALSE))</f>
        <v>11.7</v>
      </c>
      <c r="N37">
        <f>IFERROR(VLOOKUP($B37,Table1[[Player]:['#NAME?]], 23, FALSE), 0.7*VLOOKUP($B37,Table1[[Player]:['#NAME?]], 23, FALSE) + 0.3*VLOOKUP($B37,Table2[[Player]:[YEAR]], 23, FALSE))</f>
        <v>2.8</v>
      </c>
      <c r="O37">
        <f>IFERROR(VLOOKUP($B37,Table1[[Player]:['#NAME?]], 24, FALSE), 0.7*VLOOKUP($B37,Table1[[Player]:['#NAME?]], 24, FALSE) + 0.3*VLOOKUP($B37,Table2[[Player]:[YEAR]], 24, FALSE))</f>
        <v>1.5</v>
      </c>
      <c r="P37">
        <f>IFERROR(VLOOKUP($B37,Table1[[Player]:['#NAME?]], 25, FALSE), 0.7*VLOOKUP($B37,Table1[[Player]:['#NAME?]], 25, FALSE) + 0.3*VLOOKUP($B37,Table2[[Player]:[YEAR]], 25, FALSE))</f>
        <v>0.6</v>
      </c>
      <c r="Q37">
        <f>IFERROR(VLOOKUP($B37,Table1[[Player]:['#NAME?]], 26, FALSE), 0.7*VLOOKUP($B37,Table1[[Player]:['#NAME?]], 26, FALSE) + 0.3*VLOOKUP($B37,Table2[[Player]:[YEAR]], 26, FALSE))</f>
        <v>2.6</v>
      </c>
      <c r="R37">
        <f>IFERROR(VLOOKUP($B37,Table1[[Player]:['#NAME?]], 28, FALSE), 0.7*VLOOKUP($B37,Table1[[Player]:['#NAME?]], 28, FALSE) + 0.3*VLOOKUP($B37,Table2[[Player]:[YEAR]], 28, FALSE))</f>
        <v>14.6</v>
      </c>
    </row>
    <row r="38" spans="1:18" x14ac:dyDescent="0.25">
      <c r="A38" s="2" t="s">
        <v>704</v>
      </c>
      <c r="B38" s="2" t="s">
        <v>111</v>
      </c>
      <c r="C38" s="2" t="s">
        <v>31</v>
      </c>
      <c r="D38">
        <f>VLOOKUP(B38, Table1[[Player]:['#NAME?]], 3, FALSE)+1</f>
        <v>27</v>
      </c>
      <c r="E38">
        <f>VLOOKUP(A38, Table3[], 5, FALSE)</f>
        <v>2432</v>
      </c>
      <c r="F38">
        <f>IFERROR(VLOOKUP($B38,Table1[[Player]:['#NAME?]], 8, FALSE), 0.7*VLOOKUP($B38,Table1[[Player]:['#NAME?]], 8, FALSE) + 0.3*VLOOKUP($B38,Table2[[Player]:[YEAR]], 8, FALSE))</f>
        <v>7</v>
      </c>
      <c r="G38">
        <f>IFERROR(VLOOKUP($B38,Table1[[Player]:['#NAME?]], 9, FALSE), 0.7*VLOOKUP($B38,Table1[[Player]:['#NAME?]], 9, FALSE) + 0.3*VLOOKUP($B38,Table2[[Player]:[YEAR]], 9, FALSE))</f>
        <v>15.2</v>
      </c>
      <c r="H38">
        <f>IFERROR(VLOOKUP($B38,Table1[[Player]:['#NAME?]], 10, FALSE), 0.7*VLOOKUP($B38,Table1[[Player]:['#NAME?]], 10, FALSE) + 0.3*VLOOKUP($B38,Table2[[Player]:[YEAR]], 10, FALSE))</f>
        <v>0.46300000000000002</v>
      </c>
      <c r="I38">
        <f>IFERROR(VLOOKUP($B38,Table1[[Player]:['#NAME?]], 11, FALSE), 0.7*VLOOKUP($B38,Table1[[Player]:['#NAME?]], 11, FALSE) + 0.3*VLOOKUP($B38,Table2[[Player]:[YEAR]], 11, FALSE))</f>
        <v>2.1</v>
      </c>
      <c r="J38">
        <f>IFERROR(VLOOKUP($B38,Table1[[Player]:['#NAME?]], 17, FALSE), 0.7*VLOOKUP($B38,Table1[[Player]:['#NAME?]], 17, FALSE) + 0.3*VLOOKUP($B38,Table2[[Player]:[YEAR]], 17, FALSE))</f>
        <v>1.3</v>
      </c>
      <c r="K38">
        <f>IFERROR(VLOOKUP($B38,Table1[[Player]:['#NAME?]], 18, FALSE), 0.7*VLOOKUP($B38,Table1[[Player]:['#NAME?]], 18, FALSE) + 0.3*VLOOKUP($B38,Table2[[Player]:[YEAR]], 18, FALSE))</f>
        <v>1.8</v>
      </c>
      <c r="L38">
        <f>IFERROR(VLOOKUP($B38,Table1[[Player]:['#NAME?]], 19, FALSE), 0.7*VLOOKUP($B38,Table1[[Player]:['#NAME?]], 19, FALSE) + 0.3*VLOOKUP($B38,Table2[[Player]:[YEAR]], 19, FALSE))</f>
        <v>0.73099999999999998</v>
      </c>
      <c r="M38">
        <f>IFERROR(VLOOKUP($B38,Table1[[Player]:['#NAME?]], 22, FALSE), 0.7*VLOOKUP($B38,Table1[[Player]:['#NAME?]], 22, FALSE) + 0.3*VLOOKUP($B38,Table2[[Player]:[YEAR]], 22, FALSE))</f>
        <v>6.6</v>
      </c>
      <c r="N38">
        <f>IFERROR(VLOOKUP($B38,Table1[[Player]:['#NAME?]], 23, FALSE), 0.7*VLOOKUP($B38,Table1[[Player]:['#NAME?]], 23, FALSE) + 0.3*VLOOKUP($B38,Table2[[Player]:[YEAR]], 23, FALSE))</f>
        <v>2.4</v>
      </c>
      <c r="O38">
        <f>IFERROR(VLOOKUP($B38,Table1[[Player]:['#NAME?]], 24, FALSE), 0.7*VLOOKUP($B38,Table1[[Player]:['#NAME?]], 24, FALSE) + 0.3*VLOOKUP($B38,Table2[[Player]:[YEAR]], 24, FALSE))</f>
        <v>1.3</v>
      </c>
      <c r="P38">
        <f>IFERROR(VLOOKUP($B38,Table1[[Player]:['#NAME?]], 25, FALSE), 0.7*VLOOKUP($B38,Table1[[Player]:['#NAME?]], 25, FALSE) + 0.3*VLOOKUP($B38,Table2[[Player]:[YEAR]], 25, FALSE))</f>
        <v>0.2</v>
      </c>
      <c r="Q38">
        <f>IFERROR(VLOOKUP($B38,Table1[[Player]:['#NAME?]], 26, FALSE), 0.7*VLOOKUP($B38,Table1[[Player]:['#NAME?]], 26, FALSE) + 0.3*VLOOKUP($B38,Table2[[Player]:[YEAR]], 26, FALSE))</f>
        <v>1.7</v>
      </c>
      <c r="R38">
        <f>IFERROR(VLOOKUP($B38,Table1[[Player]:['#NAME?]], 28, FALSE), 0.7*VLOOKUP($B38,Table1[[Player]:['#NAME?]], 28, FALSE) + 0.3*VLOOKUP($B38,Table2[[Player]:[YEAR]], 28, FALSE))</f>
        <v>17.5</v>
      </c>
    </row>
    <row r="39" spans="1:18" x14ac:dyDescent="0.25">
      <c r="A39" s="1" t="s">
        <v>787</v>
      </c>
      <c r="B39" s="1" t="s">
        <v>113</v>
      </c>
      <c r="C39" s="1" t="s">
        <v>52</v>
      </c>
      <c r="D39">
        <f>VLOOKUP(B39, Table1[[Player]:['#NAME?]], 3, FALSE)+1</f>
        <v>31</v>
      </c>
      <c r="E39">
        <f>VLOOKUP(A39, Table3[], 5, FALSE)</f>
        <v>390</v>
      </c>
      <c r="F39">
        <f>IFERROR(VLOOKUP($B39,Table1[[Player]:['#NAME?]], 8, FALSE), 0.7*VLOOKUP($B39,Table1[[Player]:['#NAME?]], 8, FALSE) + 0.3*VLOOKUP($B39,Table2[[Player]:[YEAR]], 8, FALSE))</f>
        <v>4.0999999999999996</v>
      </c>
      <c r="G39">
        <f>IFERROR(VLOOKUP($B39,Table1[[Player]:['#NAME?]], 9, FALSE), 0.7*VLOOKUP($B39,Table1[[Player]:['#NAME?]], 9, FALSE) + 0.3*VLOOKUP($B39,Table2[[Player]:[YEAR]], 9, FALSE))</f>
        <v>9.8000000000000007</v>
      </c>
      <c r="H39">
        <f>IFERROR(VLOOKUP($B39,Table1[[Player]:['#NAME?]], 10, FALSE), 0.7*VLOOKUP($B39,Table1[[Player]:['#NAME?]], 10, FALSE) + 0.3*VLOOKUP($B39,Table2[[Player]:[YEAR]], 10, FALSE))</f>
        <v>0.42199999999999999</v>
      </c>
      <c r="I39">
        <f>IFERROR(VLOOKUP($B39,Table1[[Player]:['#NAME?]], 11, FALSE), 0.7*VLOOKUP($B39,Table1[[Player]:['#NAME?]], 11, FALSE) + 0.3*VLOOKUP($B39,Table2[[Player]:[YEAR]], 11, FALSE))</f>
        <v>0.8</v>
      </c>
      <c r="J39">
        <f>IFERROR(VLOOKUP($B39,Table1[[Player]:['#NAME?]], 17, FALSE), 0.7*VLOOKUP($B39,Table1[[Player]:['#NAME?]], 17, FALSE) + 0.3*VLOOKUP($B39,Table2[[Player]:[YEAR]], 17, FALSE))</f>
        <v>1.4</v>
      </c>
      <c r="K39">
        <f>IFERROR(VLOOKUP($B39,Table1[[Player]:['#NAME?]], 18, FALSE), 0.7*VLOOKUP($B39,Table1[[Player]:['#NAME?]], 18, FALSE) + 0.3*VLOOKUP($B39,Table2[[Player]:[YEAR]], 18, FALSE))</f>
        <v>1.9</v>
      </c>
      <c r="L39">
        <f>IFERROR(VLOOKUP($B39,Table1[[Player]:['#NAME?]], 19, FALSE), 0.7*VLOOKUP($B39,Table1[[Player]:['#NAME?]], 19, FALSE) + 0.3*VLOOKUP($B39,Table2[[Player]:[YEAR]], 19, FALSE))</f>
        <v>0.73499999999999999</v>
      </c>
      <c r="M39">
        <f>IFERROR(VLOOKUP($B39,Table1[[Player]:['#NAME?]], 22, FALSE), 0.7*VLOOKUP($B39,Table1[[Player]:['#NAME?]], 22, FALSE) + 0.3*VLOOKUP($B39,Table2[[Player]:[YEAR]], 22, FALSE))</f>
        <v>4.7</v>
      </c>
      <c r="N39">
        <f>IFERROR(VLOOKUP($B39,Table1[[Player]:['#NAME?]], 23, FALSE), 0.7*VLOOKUP($B39,Table1[[Player]:['#NAME?]], 23, FALSE) + 0.3*VLOOKUP($B39,Table2[[Player]:[YEAR]], 23, FALSE))</f>
        <v>2.7</v>
      </c>
      <c r="O39">
        <f>IFERROR(VLOOKUP($B39,Table1[[Player]:['#NAME?]], 24, FALSE), 0.7*VLOOKUP($B39,Table1[[Player]:['#NAME?]], 24, FALSE) + 0.3*VLOOKUP($B39,Table2[[Player]:[YEAR]], 24, FALSE))</f>
        <v>1.7</v>
      </c>
      <c r="P39">
        <f>IFERROR(VLOOKUP($B39,Table1[[Player]:['#NAME?]], 25, FALSE), 0.7*VLOOKUP($B39,Table1[[Player]:['#NAME?]], 25, FALSE) + 0.3*VLOOKUP($B39,Table2[[Player]:[YEAR]], 25, FALSE))</f>
        <v>0.6</v>
      </c>
      <c r="Q39">
        <f>IFERROR(VLOOKUP($B39,Table1[[Player]:['#NAME?]], 26, FALSE), 0.7*VLOOKUP($B39,Table1[[Player]:['#NAME?]], 26, FALSE) + 0.3*VLOOKUP($B39,Table2[[Player]:[YEAR]], 26, FALSE))</f>
        <v>1.5</v>
      </c>
      <c r="R39">
        <f>IFERROR(VLOOKUP($B39,Table1[[Player]:['#NAME?]], 28, FALSE), 0.7*VLOOKUP($B39,Table1[[Player]:['#NAME?]], 28, FALSE) + 0.3*VLOOKUP($B39,Table2[[Player]:[YEAR]], 28, FALSE))</f>
        <v>10.4</v>
      </c>
    </row>
    <row r="40" spans="1:18" x14ac:dyDescent="0.25">
      <c r="A40" s="2" t="s">
        <v>822</v>
      </c>
      <c r="B40" s="2" t="s">
        <v>114</v>
      </c>
      <c r="C40" s="2" t="s">
        <v>31</v>
      </c>
      <c r="D40">
        <f>VLOOKUP(B40, Table1[[Player]:['#NAME?]], 3, FALSE)+1</f>
        <v>25</v>
      </c>
      <c r="E40">
        <f>VLOOKUP(A40, Table3[], 5, FALSE)</f>
        <v>2184</v>
      </c>
      <c r="F40">
        <f>IFERROR(VLOOKUP($B40,Table1[[Player]:['#NAME?]], 8, FALSE), 0.7*VLOOKUP($B40,Table1[[Player]:['#NAME?]], 8, FALSE) + 0.3*VLOOKUP($B40,Table2[[Player]:[YEAR]], 8, FALSE))</f>
        <v>5.3</v>
      </c>
      <c r="G40">
        <f>IFERROR(VLOOKUP($B40,Table1[[Player]:['#NAME?]], 9, FALSE), 0.7*VLOOKUP($B40,Table1[[Player]:['#NAME?]], 9, FALSE) + 0.3*VLOOKUP($B40,Table2[[Player]:[YEAR]], 9, FALSE))</f>
        <v>11.5</v>
      </c>
      <c r="H40">
        <f>IFERROR(VLOOKUP($B40,Table1[[Player]:['#NAME?]], 10, FALSE), 0.7*VLOOKUP($B40,Table1[[Player]:['#NAME?]], 10, FALSE) + 0.3*VLOOKUP($B40,Table2[[Player]:[YEAR]], 10, FALSE))</f>
        <v>0.45700000000000002</v>
      </c>
      <c r="I40">
        <f>IFERROR(VLOOKUP($B40,Table1[[Player]:['#NAME?]], 11, FALSE), 0.7*VLOOKUP($B40,Table1[[Player]:['#NAME?]], 11, FALSE) + 0.3*VLOOKUP($B40,Table2[[Player]:[YEAR]], 11, FALSE))</f>
        <v>1.4</v>
      </c>
      <c r="J40">
        <f>IFERROR(VLOOKUP($B40,Table1[[Player]:['#NAME?]], 17, FALSE), 0.7*VLOOKUP($B40,Table1[[Player]:['#NAME?]], 17, FALSE) + 0.3*VLOOKUP($B40,Table2[[Player]:[YEAR]], 17, FALSE))</f>
        <v>2</v>
      </c>
      <c r="K40">
        <f>IFERROR(VLOOKUP($B40,Table1[[Player]:['#NAME?]], 18, FALSE), 0.7*VLOOKUP($B40,Table1[[Player]:['#NAME?]], 18, FALSE) + 0.3*VLOOKUP($B40,Table2[[Player]:[YEAR]], 18, FALSE))</f>
        <v>2.2999999999999998</v>
      </c>
      <c r="L40">
        <f>IFERROR(VLOOKUP($B40,Table1[[Player]:['#NAME?]], 19, FALSE), 0.7*VLOOKUP($B40,Table1[[Player]:['#NAME?]], 19, FALSE) + 0.3*VLOOKUP($B40,Table2[[Player]:[YEAR]], 19, FALSE))</f>
        <v>0.86499999999999999</v>
      </c>
      <c r="M40">
        <f>IFERROR(VLOOKUP($B40,Table1[[Player]:['#NAME?]], 22, FALSE), 0.7*VLOOKUP($B40,Table1[[Player]:['#NAME?]], 22, FALSE) + 0.3*VLOOKUP($B40,Table2[[Player]:[YEAR]], 22, FALSE))</f>
        <v>3.9</v>
      </c>
      <c r="N40">
        <f>IFERROR(VLOOKUP($B40,Table1[[Player]:['#NAME?]], 23, FALSE), 0.7*VLOOKUP($B40,Table1[[Player]:['#NAME?]], 23, FALSE) + 0.3*VLOOKUP($B40,Table2[[Player]:[YEAR]], 23, FALSE))</f>
        <v>5.8</v>
      </c>
      <c r="O40">
        <f>IFERROR(VLOOKUP($B40,Table1[[Player]:['#NAME?]], 24, FALSE), 0.7*VLOOKUP($B40,Table1[[Player]:['#NAME?]], 24, FALSE) + 0.3*VLOOKUP($B40,Table2[[Player]:[YEAR]], 24, FALSE))</f>
        <v>1.5</v>
      </c>
      <c r="P40">
        <f>IFERROR(VLOOKUP($B40,Table1[[Player]:['#NAME?]], 25, FALSE), 0.7*VLOOKUP($B40,Table1[[Player]:['#NAME?]], 25, FALSE) + 0.3*VLOOKUP($B40,Table2[[Player]:[YEAR]], 25, FALSE))</f>
        <v>0.2</v>
      </c>
      <c r="Q40">
        <f>IFERROR(VLOOKUP($B40,Table1[[Player]:['#NAME?]], 26, FALSE), 0.7*VLOOKUP($B40,Table1[[Player]:['#NAME?]], 26, FALSE) + 0.3*VLOOKUP($B40,Table2[[Player]:[YEAR]], 26, FALSE))</f>
        <v>2.1</v>
      </c>
      <c r="R40">
        <f>IFERROR(VLOOKUP($B40,Table1[[Player]:['#NAME?]], 28, FALSE), 0.7*VLOOKUP($B40,Table1[[Player]:['#NAME?]], 28, FALSE) + 0.3*VLOOKUP($B40,Table2[[Player]:[YEAR]], 28, FALSE))</f>
        <v>13.9</v>
      </c>
    </row>
    <row r="41" spans="1:18" x14ac:dyDescent="0.25">
      <c r="A41" s="2" t="s">
        <v>626</v>
      </c>
      <c r="B41" s="2" t="s">
        <v>117</v>
      </c>
      <c r="C41" s="2" t="s">
        <v>52</v>
      </c>
      <c r="D41">
        <f>VLOOKUP(B41, Table1[[Player]:['#NAME?]], 3, FALSE)+1</f>
        <v>21</v>
      </c>
      <c r="E41">
        <f>VLOOKUP(A41, Table3[], 5, FALSE)</f>
        <v>2106</v>
      </c>
      <c r="F41">
        <f>IFERROR(VLOOKUP($B41,Table1[[Player]:['#NAME?]], 8, FALSE), 0.7*VLOOKUP($B41,Table1[[Player]:['#NAME?]], 8, FALSE) + 0.3*VLOOKUP($B41,Table2[[Player]:[YEAR]], 8, FALSE))</f>
        <v>5.2</v>
      </c>
      <c r="G41">
        <f>IFERROR(VLOOKUP($B41,Table1[[Player]:['#NAME?]], 9, FALSE), 0.7*VLOOKUP($B41,Table1[[Player]:['#NAME?]], 9, FALSE) + 0.3*VLOOKUP($B41,Table2[[Player]:[YEAR]], 9, FALSE))</f>
        <v>11.4</v>
      </c>
      <c r="H41">
        <f>IFERROR(VLOOKUP($B41,Table1[[Player]:['#NAME?]], 10, FALSE), 0.7*VLOOKUP($B41,Table1[[Player]:['#NAME?]], 10, FALSE) + 0.3*VLOOKUP($B41,Table2[[Player]:[YEAR]], 10, FALSE))</f>
        <v>0.45400000000000001</v>
      </c>
      <c r="I41">
        <f>IFERROR(VLOOKUP($B41,Table1[[Player]:['#NAME?]], 11, FALSE), 0.7*VLOOKUP($B41,Table1[[Player]:['#NAME?]], 11, FALSE) + 0.3*VLOOKUP($B41,Table2[[Player]:[YEAR]], 11, FALSE))</f>
        <v>1.2</v>
      </c>
      <c r="J41">
        <f>IFERROR(VLOOKUP($B41,Table1[[Player]:['#NAME?]], 17, FALSE), 0.7*VLOOKUP($B41,Table1[[Player]:['#NAME?]], 17, FALSE) + 0.3*VLOOKUP($B41,Table2[[Player]:[YEAR]], 17, FALSE))</f>
        <v>2.2999999999999998</v>
      </c>
      <c r="K41">
        <f>IFERROR(VLOOKUP($B41,Table1[[Player]:['#NAME?]], 18, FALSE), 0.7*VLOOKUP($B41,Table1[[Player]:['#NAME?]], 18, FALSE) + 0.3*VLOOKUP($B41,Table2[[Player]:[YEAR]], 18, FALSE))</f>
        <v>3.3</v>
      </c>
      <c r="L41">
        <f>IFERROR(VLOOKUP($B41,Table1[[Player]:['#NAME?]], 19, FALSE), 0.7*VLOOKUP($B41,Table1[[Player]:['#NAME?]], 19, FALSE) + 0.3*VLOOKUP($B41,Table2[[Player]:[YEAR]], 19, FALSE))</f>
        <v>0.68500000000000005</v>
      </c>
      <c r="M41">
        <f>IFERROR(VLOOKUP($B41,Table1[[Player]:['#NAME?]], 22, FALSE), 0.7*VLOOKUP($B41,Table1[[Player]:['#NAME?]], 22, FALSE) + 0.3*VLOOKUP($B41,Table2[[Player]:[YEAR]], 22, FALSE))</f>
        <v>5.9</v>
      </c>
      <c r="N41">
        <f>IFERROR(VLOOKUP($B41,Table1[[Player]:['#NAME?]], 23, FALSE), 0.7*VLOOKUP($B41,Table1[[Player]:['#NAME?]], 23, FALSE) + 0.3*VLOOKUP($B41,Table2[[Player]:[YEAR]], 23, FALSE))</f>
        <v>1.7</v>
      </c>
      <c r="O41">
        <f>IFERROR(VLOOKUP($B41,Table1[[Player]:['#NAME?]], 24, FALSE), 0.7*VLOOKUP($B41,Table1[[Player]:['#NAME?]], 24, FALSE) + 0.3*VLOOKUP($B41,Table2[[Player]:[YEAR]], 24, FALSE))</f>
        <v>0.9</v>
      </c>
      <c r="P41">
        <f>IFERROR(VLOOKUP($B41,Table1[[Player]:['#NAME?]], 25, FALSE), 0.7*VLOOKUP($B41,Table1[[Player]:['#NAME?]], 25, FALSE) + 0.3*VLOOKUP($B41,Table2[[Player]:[YEAR]], 25, FALSE))</f>
        <v>0.5</v>
      </c>
      <c r="Q41">
        <f>IFERROR(VLOOKUP($B41,Table1[[Player]:['#NAME?]], 26, FALSE), 0.7*VLOOKUP($B41,Table1[[Player]:['#NAME?]], 26, FALSE) + 0.3*VLOOKUP($B41,Table2[[Player]:[YEAR]], 26, FALSE))</f>
        <v>1.8</v>
      </c>
      <c r="R41">
        <f>IFERROR(VLOOKUP($B41,Table1[[Player]:['#NAME?]], 28, FALSE), 0.7*VLOOKUP($B41,Table1[[Player]:['#NAME?]], 28, FALSE) + 0.3*VLOOKUP($B41,Table2[[Player]:[YEAR]], 28, FALSE))</f>
        <v>13.8</v>
      </c>
    </row>
    <row r="42" spans="1:18" x14ac:dyDescent="0.25">
      <c r="A42" s="1" t="s">
        <v>602</v>
      </c>
      <c r="B42" s="1" t="s">
        <v>118</v>
      </c>
      <c r="C42" s="1" t="s">
        <v>52</v>
      </c>
      <c r="D42">
        <f>VLOOKUP(B42, Table1[[Player]:['#NAME?]], 3, FALSE)+1</f>
        <v>24</v>
      </c>
      <c r="E42">
        <f>VLOOKUP(A42, Table3[], 5, FALSE)</f>
        <v>390</v>
      </c>
      <c r="F42">
        <f>IFERROR(VLOOKUP($B42,Table1[[Player]:['#NAME?]], 8, FALSE), 0.7*VLOOKUP($B42,Table1[[Player]:['#NAME?]], 8, FALSE) + 0.3*VLOOKUP($B42,Table2[[Player]:[YEAR]], 8, FALSE))</f>
        <v>3.6</v>
      </c>
      <c r="G42">
        <f>IFERROR(VLOOKUP($B42,Table1[[Player]:['#NAME?]], 9, FALSE), 0.7*VLOOKUP($B42,Table1[[Player]:['#NAME?]], 9, FALSE) + 0.3*VLOOKUP($B42,Table2[[Player]:[YEAR]], 9, FALSE))</f>
        <v>9.6999999999999993</v>
      </c>
      <c r="H42">
        <f>IFERROR(VLOOKUP($B42,Table1[[Player]:['#NAME?]], 10, FALSE), 0.7*VLOOKUP($B42,Table1[[Player]:['#NAME?]], 10, FALSE) + 0.3*VLOOKUP($B42,Table2[[Player]:[YEAR]], 10, FALSE))</f>
        <v>0.36899999999999999</v>
      </c>
      <c r="I42">
        <f>IFERROR(VLOOKUP($B42,Table1[[Player]:['#NAME?]], 11, FALSE), 0.7*VLOOKUP($B42,Table1[[Player]:['#NAME?]], 11, FALSE) + 0.3*VLOOKUP($B42,Table2[[Player]:[YEAR]], 11, FALSE))</f>
        <v>2</v>
      </c>
      <c r="J42">
        <f>IFERROR(VLOOKUP($B42,Table1[[Player]:['#NAME?]], 17, FALSE), 0.7*VLOOKUP($B42,Table1[[Player]:['#NAME?]], 17, FALSE) + 0.3*VLOOKUP($B42,Table2[[Player]:[YEAR]], 17, FALSE))</f>
        <v>1.2</v>
      </c>
      <c r="K42">
        <f>IFERROR(VLOOKUP($B42,Table1[[Player]:['#NAME?]], 18, FALSE), 0.7*VLOOKUP($B42,Table1[[Player]:['#NAME?]], 18, FALSE) + 0.3*VLOOKUP($B42,Table2[[Player]:[YEAR]], 18, FALSE))</f>
        <v>1.5</v>
      </c>
      <c r="L42">
        <f>IFERROR(VLOOKUP($B42,Table1[[Player]:['#NAME?]], 19, FALSE), 0.7*VLOOKUP($B42,Table1[[Player]:['#NAME?]], 19, FALSE) + 0.3*VLOOKUP($B42,Table2[[Player]:[YEAR]], 19, FALSE))</f>
        <v>0.77300000000000002</v>
      </c>
      <c r="M42">
        <f>IFERROR(VLOOKUP($B42,Table1[[Player]:['#NAME?]], 22, FALSE), 0.7*VLOOKUP($B42,Table1[[Player]:['#NAME?]], 22, FALSE) + 0.3*VLOOKUP($B42,Table2[[Player]:[YEAR]], 22, FALSE))</f>
        <v>6.6</v>
      </c>
      <c r="N42">
        <f>IFERROR(VLOOKUP($B42,Table1[[Player]:['#NAME?]], 23, FALSE), 0.7*VLOOKUP($B42,Table1[[Player]:['#NAME?]], 23, FALSE) + 0.3*VLOOKUP($B42,Table2[[Player]:[YEAR]], 23, FALSE))</f>
        <v>3.2</v>
      </c>
      <c r="O42">
        <f>IFERROR(VLOOKUP($B42,Table1[[Player]:['#NAME?]], 24, FALSE), 0.7*VLOOKUP($B42,Table1[[Player]:['#NAME?]], 24, FALSE) + 0.3*VLOOKUP($B42,Table2[[Player]:[YEAR]], 24, FALSE))</f>
        <v>1.2</v>
      </c>
      <c r="P42">
        <f>IFERROR(VLOOKUP($B42,Table1[[Player]:['#NAME?]], 25, FALSE), 0.7*VLOOKUP($B42,Table1[[Player]:['#NAME?]], 25, FALSE) + 0.3*VLOOKUP($B42,Table2[[Player]:[YEAR]], 25, FALSE))</f>
        <v>0.6</v>
      </c>
      <c r="Q42">
        <f>IFERROR(VLOOKUP($B42,Table1[[Player]:['#NAME?]], 26, FALSE), 0.7*VLOOKUP($B42,Table1[[Player]:['#NAME?]], 26, FALSE) + 0.3*VLOOKUP($B42,Table2[[Player]:[YEAR]], 26, FALSE))</f>
        <v>1.8</v>
      </c>
      <c r="R42">
        <f>IFERROR(VLOOKUP($B42,Table1[[Player]:['#NAME?]], 28, FALSE), 0.7*VLOOKUP($B42,Table1[[Player]:['#NAME?]], 28, FALSE) + 0.3*VLOOKUP($B42,Table2[[Player]:[YEAR]], 28, FALSE))</f>
        <v>10.4</v>
      </c>
    </row>
    <row r="43" spans="1:18" x14ac:dyDescent="0.25">
      <c r="A43" s="1" t="s">
        <v>1007</v>
      </c>
      <c r="B43" s="1" t="s">
        <v>121</v>
      </c>
      <c r="C43" s="1" t="s">
        <v>31</v>
      </c>
      <c r="D43">
        <f>VLOOKUP(B43, Table1[[Player]:['#NAME?]], 3, FALSE)+1</f>
        <v>26</v>
      </c>
      <c r="E43">
        <f>VLOOKUP(A43, Table3[], 5, FALSE)</f>
        <v>250</v>
      </c>
      <c r="F43">
        <f>IFERROR(VLOOKUP($B43,Table1[[Player]:['#NAME?]], 8, FALSE), 0.7*VLOOKUP($B43,Table1[[Player]:['#NAME?]], 8, FALSE) + 0.3*VLOOKUP($B43,Table2[[Player]:[YEAR]], 8, FALSE))</f>
        <v>5.5</v>
      </c>
      <c r="G43">
        <f>IFERROR(VLOOKUP($B43,Table1[[Player]:['#NAME?]], 9, FALSE), 0.7*VLOOKUP($B43,Table1[[Player]:['#NAME?]], 9, FALSE) + 0.3*VLOOKUP($B43,Table2[[Player]:[YEAR]], 9, FALSE))</f>
        <v>13.7</v>
      </c>
      <c r="H43">
        <f>IFERROR(VLOOKUP($B43,Table1[[Player]:['#NAME?]], 10, FALSE), 0.7*VLOOKUP($B43,Table1[[Player]:['#NAME?]], 10, FALSE) + 0.3*VLOOKUP($B43,Table2[[Player]:[YEAR]], 10, FALSE))</f>
        <v>0.39900000000000002</v>
      </c>
      <c r="I43">
        <f>IFERROR(VLOOKUP($B43,Table1[[Player]:['#NAME?]], 11, FALSE), 0.7*VLOOKUP($B43,Table1[[Player]:['#NAME?]], 11, FALSE) + 0.3*VLOOKUP($B43,Table2[[Player]:[YEAR]], 11, FALSE))</f>
        <v>1.4</v>
      </c>
      <c r="J43">
        <f>IFERROR(VLOOKUP($B43,Table1[[Player]:['#NAME?]], 17, FALSE), 0.7*VLOOKUP($B43,Table1[[Player]:['#NAME?]], 17, FALSE) + 0.3*VLOOKUP($B43,Table2[[Player]:[YEAR]], 17, FALSE))</f>
        <v>3.3</v>
      </c>
      <c r="K43">
        <f>IFERROR(VLOOKUP($B43,Table1[[Player]:['#NAME?]], 18, FALSE), 0.7*VLOOKUP($B43,Table1[[Player]:['#NAME?]], 18, FALSE) + 0.3*VLOOKUP($B43,Table2[[Player]:[YEAR]], 18, FALSE))</f>
        <v>4.3</v>
      </c>
      <c r="L43">
        <f>IFERROR(VLOOKUP($B43,Table1[[Player]:['#NAME?]], 19, FALSE), 0.7*VLOOKUP($B43,Table1[[Player]:['#NAME?]], 19, FALSE) + 0.3*VLOOKUP($B43,Table2[[Player]:[YEAR]], 19, FALSE))</f>
        <v>0.76900000000000002</v>
      </c>
      <c r="M43">
        <f>IFERROR(VLOOKUP($B43,Table1[[Player]:['#NAME?]], 22, FALSE), 0.7*VLOOKUP($B43,Table1[[Player]:['#NAME?]], 22, FALSE) + 0.3*VLOOKUP($B43,Table2[[Player]:[YEAR]], 22, FALSE))</f>
        <v>6.6</v>
      </c>
      <c r="N43">
        <f>IFERROR(VLOOKUP($B43,Table1[[Player]:['#NAME?]], 23, FALSE), 0.7*VLOOKUP($B43,Table1[[Player]:['#NAME?]], 23, FALSE) + 0.3*VLOOKUP($B43,Table2[[Player]:[YEAR]], 23, FALSE))</f>
        <v>1.7</v>
      </c>
      <c r="O43">
        <f>IFERROR(VLOOKUP($B43,Table1[[Player]:['#NAME?]], 24, FALSE), 0.7*VLOOKUP($B43,Table1[[Player]:['#NAME?]], 24, FALSE) + 0.3*VLOOKUP($B43,Table2[[Player]:[YEAR]], 24, FALSE))</f>
        <v>1</v>
      </c>
      <c r="P43">
        <f>IFERROR(VLOOKUP($B43,Table1[[Player]:['#NAME?]], 25, FALSE), 0.7*VLOOKUP($B43,Table1[[Player]:['#NAME?]], 25, FALSE) + 0.3*VLOOKUP($B43,Table2[[Player]:[YEAR]], 25, FALSE))</f>
        <v>0.3</v>
      </c>
      <c r="Q43">
        <f>IFERROR(VLOOKUP($B43,Table1[[Player]:['#NAME?]], 26, FALSE), 0.7*VLOOKUP($B43,Table1[[Player]:['#NAME?]], 26, FALSE) + 0.3*VLOOKUP($B43,Table2[[Player]:[YEAR]], 26, FALSE))</f>
        <v>1.9</v>
      </c>
      <c r="R43">
        <f>IFERROR(VLOOKUP($B43,Table1[[Player]:['#NAME?]], 28, FALSE), 0.7*VLOOKUP($B43,Table1[[Player]:['#NAME?]], 28, FALSE) + 0.3*VLOOKUP($B43,Table2[[Player]:[YEAR]], 28, FALSE))</f>
        <v>15.6</v>
      </c>
    </row>
    <row r="44" spans="1:18" x14ac:dyDescent="0.25">
      <c r="A44" s="2" t="s">
        <v>834</v>
      </c>
      <c r="B44" s="2" t="s">
        <v>122</v>
      </c>
      <c r="C44" s="2" t="s">
        <v>52</v>
      </c>
      <c r="D44">
        <f>VLOOKUP(B44, Table1[[Player]:['#NAME?]], 3, FALSE)+1</f>
        <v>28</v>
      </c>
      <c r="E44">
        <f>VLOOKUP(A44, Table3[], 5, FALSE)</f>
        <v>2812</v>
      </c>
      <c r="F44">
        <f>IFERROR(VLOOKUP($B44,Table1[[Player]:['#NAME?]], 8, FALSE), 0.7*VLOOKUP($B44,Table1[[Player]:['#NAME?]], 8, FALSE) + 0.3*VLOOKUP($B44,Table2[[Player]:[YEAR]], 8, FALSE))</f>
        <v>7.3</v>
      </c>
      <c r="G44">
        <f>IFERROR(VLOOKUP($B44,Table1[[Player]:['#NAME?]], 9, FALSE), 0.7*VLOOKUP($B44,Table1[[Player]:['#NAME?]], 9, FALSE) + 0.3*VLOOKUP($B44,Table2[[Player]:[YEAR]], 9, FALSE))</f>
        <v>16</v>
      </c>
      <c r="H44">
        <f>IFERROR(VLOOKUP($B44,Table1[[Player]:['#NAME?]], 10, FALSE), 0.7*VLOOKUP($B44,Table1[[Player]:['#NAME?]], 10, FALSE) + 0.3*VLOOKUP($B44,Table2[[Player]:[YEAR]], 10, FALSE))</f>
        <v>0.45500000000000002</v>
      </c>
      <c r="I44">
        <f>IFERROR(VLOOKUP($B44,Table1[[Player]:['#NAME?]], 11, FALSE), 0.7*VLOOKUP($B44,Table1[[Player]:['#NAME?]], 11, FALSE) + 0.3*VLOOKUP($B44,Table2[[Player]:[YEAR]], 11, FALSE))</f>
        <v>1.2</v>
      </c>
      <c r="J44">
        <f>IFERROR(VLOOKUP($B44,Table1[[Player]:['#NAME?]], 17, FALSE), 0.7*VLOOKUP($B44,Table1[[Player]:['#NAME?]], 17, FALSE) + 0.3*VLOOKUP($B44,Table2[[Player]:[YEAR]], 17, FALSE))</f>
        <v>7.5</v>
      </c>
      <c r="K44">
        <f>IFERROR(VLOOKUP($B44,Table1[[Player]:['#NAME?]], 18, FALSE), 0.7*VLOOKUP($B44,Table1[[Player]:['#NAME?]], 18, FALSE) + 0.3*VLOOKUP($B44,Table2[[Player]:[YEAR]], 18, FALSE))</f>
        <v>8.6999999999999993</v>
      </c>
      <c r="L44">
        <f>IFERROR(VLOOKUP($B44,Table1[[Player]:['#NAME?]], 19, FALSE), 0.7*VLOOKUP($B44,Table1[[Player]:['#NAME?]], 19, FALSE) + 0.3*VLOOKUP($B44,Table2[[Player]:[YEAR]], 19, FALSE))</f>
        <v>0.86499999999999999</v>
      </c>
      <c r="M44">
        <f>IFERROR(VLOOKUP($B44,Table1[[Player]:['#NAME?]], 22, FALSE), 0.7*VLOOKUP($B44,Table1[[Player]:['#NAME?]], 22, FALSE) + 0.3*VLOOKUP($B44,Table2[[Player]:[YEAR]], 22, FALSE))</f>
        <v>6</v>
      </c>
      <c r="N44">
        <f>IFERROR(VLOOKUP($B44,Table1[[Player]:['#NAME?]], 23, FALSE), 0.7*VLOOKUP($B44,Table1[[Player]:['#NAME?]], 23, FALSE) + 0.3*VLOOKUP($B44,Table2[[Player]:[YEAR]], 23, FALSE))</f>
        <v>5.3</v>
      </c>
      <c r="O44">
        <f>IFERROR(VLOOKUP($B44,Table1[[Player]:['#NAME?]], 24, FALSE), 0.7*VLOOKUP($B44,Table1[[Player]:['#NAME?]], 24, FALSE) + 0.3*VLOOKUP($B44,Table2[[Player]:[YEAR]], 24, FALSE))</f>
        <v>1.8</v>
      </c>
      <c r="P44">
        <f>IFERROR(VLOOKUP($B44,Table1[[Player]:['#NAME?]], 25, FALSE), 0.7*VLOOKUP($B44,Table1[[Player]:['#NAME?]], 25, FALSE) + 0.3*VLOOKUP($B44,Table2[[Player]:[YEAR]], 25, FALSE))</f>
        <v>0.4</v>
      </c>
      <c r="Q44">
        <f>IFERROR(VLOOKUP($B44,Table1[[Player]:['#NAME?]], 26, FALSE), 0.7*VLOOKUP($B44,Table1[[Player]:['#NAME?]], 26, FALSE) + 0.3*VLOOKUP($B44,Table2[[Player]:[YEAR]], 26, FALSE))</f>
        <v>2</v>
      </c>
      <c r="R44">
        <f>IFERROR(VLOOKUP($B44,Table1[[Player]:['#NAME?]], 28, FALSE), 0.7*VLOOKUP($B44,Table1[[Player]:['#NAME?]], 28, FALSE) + 0.3*VLOOKUP($B44,Table2[[Player]:[YEAR]], 28, FALSE))</f>
        <v>23.3</v>
      </c>
    </row>
    <row r="45" spans="1:18" x14ac:dyDescent="0.25">
      <c r="A45" s="1" t="s">
        <v>673</v>
      </c>
      <c r="B45" s="1" t="s">
        <v>126</v>
      </c>
      <c r="C45" s="1" t="s">
        <v>73</v>
      </c>
      <c r="D45">
        <f>VLOOKUP(B45, Table1[[Player]:['#NAME?]], 3, FALSE)+1</f>
        <v>36</v>
      </c>
      <c r="E45">
        <f>VLOOKUP(A45, Table3[], 5, FALSE)</f>
        <v>576</v>
      </c>
      <c r="F45">
        <f>IFERROR(VLOOKUP($B45,Table1[[Player]:['#NAME?]], 8, FALSE), 0.7*VLOOKUP($B45,Table1[[Player]:['#NAME?]], 8, FALSE) + 0.3*VLOOKUP($B45,Table2[[Player]:[YEAR]], 8, FALSE))</f>
        <v>3.7</v>
      </c>
      <c r="G45">
        <f>IFERROR(VLOOKUP($B45,Table1[[Player]:['#NAME?]], 9, FALSE), 0.7*VLOOKUP($B45,Table1[[Player]:['#NAME?]], 9, FALSE) + 0.3*VLOOKUP($B45,Table2[[Player]:[YEAR]], 9, FALSE))</f>
        <v>8.9</v>
      </c>
      <c r="H45">
        <f>IFERROR(VLOOKUP($B45,Table1[[Player]:['#NAME?]], 10, FALSE), 0.7*VLOOKUP($B45,Table1[[Player]:['#NAME?]], 10, FALSE) + 0.3*VLOOKUP($B45,Table2[[Player]:[YEAR]], 10, FALSE))</f>
        <v>0.41</v>
      </c>
      <c r="I45">
        <f>IFERROR(VLOOKUP($B45,Table1[[Player]:['#NAME?]], 11, FALSE), 0.7*VLOOKUP($B45,Table1[[Player]:['#NAME?]], 11, FALSE) + 0.3*VLOOKUP($B45,Table2[[Player]:[YEAR]], 11, FALSE))</f>
        <v>1.3</v>
      </c>
      <c r="J45">
        <f>IFERROR(VLOOKUP($B45,Table1[[Player]:['#NAME?]], 17, FALSE), 0.7*VLOOKUP($B45,Table1[[Player]:['#NAME?]], 17, FALSE) + 0.3*VLOOKUP($B45,Table2[[Player]:[YEAR]], 17, FALSE))</f>
        <v>0.7</v>
      </c>
      <c r="K45">
        <f>IFERROR(VLOOKUP($B45,Table1[[Player]:['#NAME?]], 18, FALSE), 0.7*VLOOKUP($B45,Table1[[Player]:['#NAME?]], 18, FALSE) + 0.3*VLOOKUP($B45,Table2[[Player]:[YEAR]], 18, FALSE))</f>
        <v>0.8</v>
      </c>
      <c r="L45">
        <f>IFERROR(VLOOKUP($B45,Table1[[Player]:['#NAME?]], 19, FALSE), 0.7*VLOOKUP($B45,Table1[[Player]:['#NAME?]], 19, FALSE) + 0.3*VLOOKUP($B45,Table2[[Player]:[YEAR]], 19, FALSE))</f>
        <v>0.91700000000000004</v>
      </c>
      <c r="M45">
        <f>IFERROR(VLOOKUP($B45,Table1[[Player]:['#NAME?]], 22, FALSE), 0.7*VLOOKUP($B45,Table1[[Player]:['#NAME?]], 22, FALSE) + 0.3*VLOOKUP($B45,Table2[[Player]:[YEAR]], 22, FALSE))</f>
        <v>4.9000000000000004</v>
      </c>
      <c r="N45">
        <f>IFERROR(VLOOKUP($B45,Table1[[Player]:['#NAME?]], 23, FALSE), 0.7*VLOOKUP($B45,Table1[[Player]:['#NAME?]], 23, FALSE) + 0.3*VLOOKUP($B45,Table2[[Player]:[YEAR]], 23, FALSE))</f>
        <v>5.9</v>
      </c>
      <c r="O45">
        <f>IFERROR(VLOOKUP($B45,Table1[[Player]:['#NAME?]], 24, FALSE), 0.7*VLOOKUP($B45,Table1[[Player]:['#NAME?]], 24, FALSE) + 0.3*VLOOKUP($B45,Table2[[Player]:[YEAR]], 24, FALSE))</f>
        <v>0.7</v>
      </c>
      <c r="P45">
        <f>IFERROR(VLOOKUP($B45,Table1[[Player]:['#NAME?]], 25, FALSE), 0.7*VLOOKUP($B45,Table1[[Player]:['#NAME?]], 25, FALSE) + 0.3*VLOOKUP($B45,Table2[[Player]:[YEAR]], 25, FALSE))</f>
        <v>0.1</v>
      </c>
      <c r="Q45">
        <f>IFERROR(VLOOKUP($B45,Table1[[Player]:['#NAME?]], 26, FALSE), 0.7*VLOOKUP($B45,Table1[[Player]:['#NAME?]], 26, FALSE) + 0.3*VLOOKUP($B45,Table2[[Player]:[YEAR]], 26, FALSE))</f>
        <v>2.7</v>
      </c>
      <c r="R45">
        <f>IFERROR(VLOOKUP($B45,Table1[[Player]:['#NAME?]], 28, FALSE), 0.7*VLOOKUP($B45,Table1[[Player]:['#NAME?]], 28, FALSE) + 0.3*VLOOKUP($B45,Table2[[Player]:[YEAR]], 28, FALSE))</f>
        <v>9.4</v>
      </c>
    </row>
    <row r="46" spans="1:18" x14ac:dyDescent="0.25">
      <c r="A46" s="2" t="s">
        <v>775</v>
      </c>
      <c r="B46" s="2" t="s">
        <v>127</v>
      </c>
      <c r="C46" s="2" t="s">
        <v>31</v>
      </c>
      <c r="D46">
        <f>VLOOKUP(B46, Table1[[Player]:['#NAME?]], 3, FALSE)+1</f>
        <v>24</v>
      </c>
      <c r="E46">
        <f>VLOOKUP(A46, Table3[], 5, FALSE)</f>
        <v>2508</v>
      </c>
      <c r="F46">
        <f>IFERROR(VLOOKUP($B46,Table1[[Player]:['#NAME?]], 8, FALSE), 0.7*VLOOKUP($B46,Table1[[Player]:['#NAME?]], 8, FALSE) + 0.3*VLOOKUP($B46,Table2[[Player]:[YEAR]], 8, FALSE))</f>
        <v>5.3</v>
      </c>
      <c r="G46">
        <f>IFERROR(VLOOKUP($B46,Table1[[Player]:['#NAME?]], 9, FALSE), 0.7*VLOOKUP($B46,Table1[[Player]:['#NAME?]], 9, FALSE) + 0.3*VLOOKUP($B46,Table2[[Player]:[YEAR]], 9, FALSE))</f>
        <v>13.2</v>
      </c>
      <c r="H46">
        <f>IFERROR(VLOOKUP($B46,Table1[[Player]:['#NAME?]], 10, FALSE), 0.7*VLOOKUP($B46,Table1[[Player]:['#NAME?]], 10, FALSE) + 0.3*VLOOKUP($B46,Table2[[Player]:[YEAR]], 10, FALSE))</f>
        <v>0.39900000000000002</v>
      </c>
      <c r="I46">
        <f>IFERROR(VLOOKUP($B46,Table1[[Player]:['#NAME?]], 11, FALSE), 0.7*VLOOKUP($B46,Table1[[Player]:['#NAME?]], 11, FALSE) + 0.3*VLOOKUP($B46,Table2[[Player]:[YEAR]], 11, FALSE))</f>
        <v>2.2000000000000002</v>
      </c>
      <c r="J46">
        <f>IFERROR(VLOOKUP($B46,Table1[[Player]:['#NAME?]], 17, FALSE), 0.7*VLOOKUP($B46,Table1[[Player]:['#NAME?]], 17, FALSE) + 0.3*VLOOKUP($B46,Table2[[Player]:[YEAR]], 17, FALSE))</f>
        <v>2.2000000000000002</v>
      </c>
      <c r="K46">
        <f>IFERROR(VLOOKUP($B46,Table1[[Player]:['#NAME?]], 18, FALSE), 0.7*VLOOKUP($B46,Table1[[Player]:['#NAME?]], 18, FALSE) + 0.3*VLOOKUP($B46,Table2[[Player]:[YEAR]], 18, FALSE))</f>
        <v>2.6</v>
      </c>
      <c r="L46">
        <f>IFERROR(VLOOKUP($B46,Table1[[Player]:['#NAME?]], 19, FALSE), 0.7*VLOOKUP($B46,Table1[[Player]:['#NAME?]], 19, FALSE) + 0.3*VLOOKUP($B46,Table2[[Player]:[YEAR]], 19, FALSE))</f>
        <v>0.83199999999999996</v>
      </c>
      <c r="M46">
        <f>IFERROR(VLOOKUP($B46,Table1[[Player]:['#NAME?]], 22, FALSE), 0.7*VLOOKUP($B46,Table1[[Player]:['#NAME?]], 22, FALSE) + 0.3*VLOOKUP($B46,Table2[[Player]:[YEAR]], 22, FALSE))</f>
        <v>3.5</v>
      </c>
      <c r="N46">
        <f>IFERROR(VLOOKUP($B46,Table1[[Player]:['#NAME?]], 23, FALSE), 0.7*VLOOKUP($B46,Table1[[Player]:['#NAME?]], 23, FALSE) + 0.3*VLOOKUP($B46,Table2[[Player]:[YEAR]], 23, FALSE))</f>
        <v>2.7</v>
      </c>
      <c r="O46">
        <f>IFERROR(VLOOKUP($B46,Table1[[Player]:['#NAME?]], 24, FALSE), 0.7*VLOOKUP($B46,Table1[[Player]:['#NAME?]], 24, FALSE) + 0.3*VLOOKUP($B46,Table2[[Player]:[YEAR]], 24, FALSE))</f>
        <v>1.3</v>
      </c>
      <c r="P46">
        <f>IFERROR(VLOOKUP($B46,Table1[[Player]:['#NAME?]], 25, FALSE), 0.7*VLOOKUP($B46,Table1[[Player]:['#NAME?]], 25, FALSE) + 0.3*VLOOKUP($B46,Table2[[Player]:[YEAR]], 25, FALSE))</f>
        <v>0.2</v>
      </c>
      <c r="Q46">
        <f>IFERROR(VLOOKUP($B46,Table1[[Player]:['#NAME?]], 26, FALSE), 0.7*VLOOKUP($B46,Table1[[Player]:['#NAME?]], 26, FALSE) + 0.3*VLOOKUP($B46,Table2[[Player]:[YEAR]], 26, FALSE))</f>
        <v>1.2</v>
      </c>
      <c r="R46">
        <f>IFERROR(VLOOKUP($B46,Table1[[Player]:['#NAME?]], 28, FALSE), 0.7*VLOOKUP($B46,Table1[[Player]:['#NAME?]], 28, FALSE) + 0.3*VLOOKUP($B46,Table2[[Player]:[YEAR]], 28, FALSE))</f>
        <v>14.9</v>
      </c>
    </row>
    <row r="47" spans="1:18" x14ac:dyDescent="0.25">
      <c r="A47" s="2" t="s">
        <v>742</v>
      </c>
      <c r="B47" s="2" t="s">
        <v>129</v>
      </c>
      <c r="C47" s="2" t="s">
        <v>38</v>
      </c>
      <c r="D47">
        <f>VLOOKUP(B47, Table1[[Player]:['#NAME?]], 3, FALSE)+1</f>
        <v>23</v>
      </c>
      <c r="E47">
        <f>VLOOKUP(A47, Table3[], 5, FALSE)</f>
        <v>1848</v>
      </c>
      <c r="F47">
        <f>IFERROR(VLOOKUP($B47,Table1[[Player]:['#NAME?]], 8, FALSE), 0.7*VLOOKUP($B47,Table1[[Player]:['#NAME?]], 8, FALSE) + 0.3*VLOOKUP($B47,Table2[[Player]:[YEAR]], 8, FALSE))</f>
        <v>8.4</v>
      </c>
      <c r="G47">
        <f>IFERROR(VLOOKUP($B47,Table1[[Player]:['#NAME?]], 9, FALSE), 0.7*VLOOKUP($B47,Table1[[Player]:['#NAME?]], 9, FALSE) + 0.3*VLOOKUP($B47,Table2[[Player]:[YEAR]], 9, FALSE))</f>
        <v>13.1</v>
      </c>
      <c r="H47">
        <f>IFERROR(VLOOKUP($B47,Table1[[Player]:['#NAME?]], 10, FALSE), 0.7*VLOOKUP($B47,Table1[[Player]:['#NAME?]], 10, FALSE) + 0.3*VLOOKUP($B47,Table2[[Player]:[YEAR]], 10, FALSE))</f>
        <v>0.64300000000000002</v>
      </c>
      <c r="I47">
        <f>IFERROR(VLOOKUP($B47,Table1[[Player]:['#NAME?]], 11, FALSE), 0.7*VLOOKUP($B47,Table1[[Player]:['#NAME?]], 11, FALSE) + 0.3*VLOOKUP($B47,Table2[[Player]:[YEAR]], 11, FALSE))</f>
        <v>0</v>
      </c>
      <c r="J47">
        <f>IFERROR(VLOOKUP($B47,Table1[[Player]:['#NAME?]], 17, FALSE), 0.7*VLOOKUP($B47,Table1[[Player]:['#NAME?]], 17, FALSE) + 0.3*VLOOKUP($B47,Table2[[Player]:[YEAR]], 17, FALSE))</f>
        <v>2.2000000000000002</v>
      </c>
      <c r="K47">
        <f>IFERROR(VLOOKUP($B47,Table1[[Player]:['#NAME?]], 18, FALSE), 0.7*VLOOKUP($B47,Table1[[Player]:['#NAME?]], 18, FALSE) + 0.3*VLOOKUP($B47,Table2[[Player]:[YEAR]], 18, FALSE))</f>
        <v>4.0999999999999996</v>
      </c>
      <c r="L47">
        <f>IFERROR(VLOOKUP($B47,Table1[[Player]:['#NAME?]], 19, FALSE), 0.7*VLOOKUP($B47,Table1[[Player]:['#NAME?]], 19, FALSE) + 0.3*VLOOKUP($B47,Table2[[Player]:[YEAR]], 19, FALSE))</f>
        <v>0.53100000000000003</v>
      </c>
      <c r="M47">
        <f>IFERROR(VLOOKUP($B47,Table1[[Player]:['#NAME?]], 22, FALSE), 0.7*VLOOKUP($B47,Table1[[Player]:['#NAME?]], 22, FALSE) + 0.3*VLOOKUP($B47,Table2[[Player]:[YEAR]], 22, FALSE))</f>
        <v>12.2</v>
      </c>
      <c r="N47">
        <f>IFERROR(VLOOKUP($B47,Table1[[Player]:['#NAME?]], 23, FALSE), 0.7*VLOOKUP($B47,Table1[[Player]:['#NAME?]], 23, FALSE) + 0.3*VLOOKUP($B47,Table2[[Player]:[YEAR]], 23, FALSE))</f>
        <v>1.5</v>
      </c>
      <c r="O47">
        <f>IFERROR(VLOOKUP($B47,Table1[[Player]:['#NAME?]], 24, FALSE), 0.7*VLOOKUP($B47,Table1[[Player]:['#NAME?]], 24, FALSE) + 0.3*VLOOKUP($B47,Table2[[Player]:[YEAR]], 24, FALSE))</f>
        <v>0.8</v>
      </c>
      <c r="P47">
        <f>IFERROR(VLOOKUP($B47,Table1[[Player]:['#NAME?]], 25, FALSE), 0.7*VLOOKUP($B47,Table1[[Player]:['#NAME?]], 25, FALSE) + 0.3*VLOOKUP($B47,Table2[[Player]:[YEAR]], 25, FALSE))</f>
        <v>1.8</v>
      </c>
      <c r="Q47">
        <f>IFERROR(VLOOKUP($B47,Table1[[Player]:['#NAME?]], 26, FALSE), 0.7*VLOOKUP($B47,Table1[[Player]:['#NAME?]], 26, FALSE) + 0.3*VLOOKUP($B47,Table2[[Player]:[YEAR]], 26, FALSE))</f>
        <v>2</v>
      </c>
      <c r="R47">
        <f>IFERROR(VLOOKUP($B47,Table1[[Player]:['#NAME?]], 28, FALSE), 0.7*VLOOKUP($B47,Table1[[Player]:['#NAME?]], 28, FALSE) + 0.3*VLOOKUP($B47,Table2[[Player]:[YEAR]], 28, FALSE))</f>
        <v>19</v>
      </c>
    </row>
    <row r="48" spans="1:18" x14ac:dyDescent="0.25">
      <c r="A48" s="1" t="s">
        <v>611</v>
      </c>
      <c r="B48" s="1" t="s">
        <v>130</v>
      </c>
      <c r="C48" s="1" t="s">
        <v>52</v>
      </c>
      <c r="D48">
        <f>VLOOKUP(B48, Table1[[Player]:['#NAME?]], 3, FALSE)+1</f>
        <v>31</v>
      </c>
      <c r="E48">
        <f>VLOOKUP(A48, Table3[], 5, FALSE)</f>
        <v>1496</v>
      </c>
      <c r="F48">
        <f>IFERROR(VLOOKUP($B48,Table1[[Player]:['#NAME?]], 8, FALSE), 0.7*VLOOKUP($B48,Table1[[Player]:['#NAME?]], 8, FALSE) + 0.3*VLOOKUP($B48,Table2[[Player]:[YEAR]], 8, FALSE))</f>
        <v>4.2</v>
      </c>
      <c r="G48">
        <f>IFERROR(VLOOKUP($B48,Table1[[Player]:['#NAME?]], 9, FALSE), 0.7*VLOOKUP($B48,Table1[[Player]:['#NAME?]], 9, FALSE) + 0.3*VLOOKUP($B48,Table2[[Player]:[YEAR]], 9, FALSE))</f>
        <v>10.5</v>
      </c>
      <c r="H48">
        <f>IFERROR(VLOOKUP($B48,Table1[[Player]:['#NAME?]], 10, FALSE), 0.7*VLOOKUP($B48,Table1[[Player]:['#NAME?]], 10, FALSE) + 0.3*VLOOKUP($B48,Table2[[Player]:[YEAR]], 10, FALSE))</f>
        <v>0.4</v>
      </c>
      <c r="I48">
        <f>IFERROR(VLOOKUP($B48,Table1[[Player]:['#NAME?]], 11, FALSE), 0.7*VLOOKUP($B48,Table1[[Player]:['#NAME?]], 11, FALSE) + 0.3*VLOOKUP($B48,Table2[[Player]:[YEAR]], 11, FALSE))</f>
        <v>2.1</v>
      </c>
      <c r="J48">
        <f>IFERROR(VLOOKUP($B48,Table1[[Player]:['#NAME?]], 17, FALSE), 0.7*VLOOKUP($B48,Table1[[Player]:['#NAME?]], 17, FALSE) + 0.3*VLOOKUP($B48,Table2[[Player]:[YEAR]], 17, FALSE))</f>
        <v>1.7</v>
      </c>
      <c r="K48">
        <f>IFERROR(VLOOKUP($B48,Table1[[Player]:['#NAME?]], 18, FALSE), 0.7*VLOOKUP($B48,Table1[[Player]:['#NAME?]], 18, FALSE) + 0.3*VLOOKUP($B48,Table2[[Player]:[YEAR]], 18, FALSE))</f>
        <v>2.2000000000000002</v>
      </c>
      <c r="L48">
        <f>IFERROR(VLOOKUP($B48,Table1[[Player]:['#NAME?]], 19, FALSE), 0.7*VLOOKUP($B48,Table1[[Player]:['#NAME?]], 19, FALSE) + 0.3*VLOOKUP($B48,Table2[[Player]:[YEAR]], 19, FALSE))</f>
        <v>0.76100000000000001</v>
      </c>
      <c r="M48">
        <f>IFERROR(VLOOKUP($B48,Table1[[Player]:['#NAME?]], 22, FALSE), 0.7*VLOOKUP($B48,Table1[[Player]:['#NAME?]], 22, FALSE) + 0.3*VLOOKUP($B48,Table2[[Player]:[YEAR]], 22, FALSE))</f>
        <v>5.3</v>
      </c>
      <c r="N48">
        <f>IFERROR(VLOOKUP($B48,Table1[[Player]:['#NAME?]], 23, FALSE), 0.7*VLOOKUP($B48,Table1[[Player]:['#NAME?]], 23, FALSE) + 0.3*VLOOKUP($B48,Table2[[Player]:[YEAR]], 23, FALSE))</f>
        <v>1.4</v>
      </c>
      <c r="O48">
        <f>IFERROR(VLOOKUP($B48,Table1[[Player]:['#NAME?]], 24, FALSE), 0.7*VLOOKUP($B48,Table1[[Player]:['#NAME?]], 24, FALSE) + 0.3*VLOOKUP($B48,Table2[[Player]:[YEAR]], 24, FALSE))</f>
        <v>1.5</v>
      </c>
      <c r="P48">
        <f>IFERROR(VLOOKUP($B48,Table1[[Player]:['#NAME?]], 25, FALSE), 0.7*VLOOKUP($B48,Table1[[Player]:['#NAME?]], 25, FALSE) + 0.3*VLOOKUP($B48,Table2[[Player]:[YEAR]], 25, FALSE))</f>
        <v>0.5</v>
      </c>
      <c r="Q48">
        <f>IFERROR(VLOOKUP($B48,Table1[[Player]:['#NAME?]], 26, FALSE), 0.7*VLOOKUP($B48,Table1[[Player]:['#NAME?]], 26, FALSE) + 0.3*VLOOKUP($B48,Table2[[Player]:[YEAR]], 26, FALSE))</f>
        <v>1</v>
      </c>
      <c r="R48">
        <f>IFERROR(VLOOKUP($B48,Table1[[Player]:['#NAME?]], 28, FALSE), 0.7*VLOOKUP($B48,Table1[[Player]:['#NAME?]], 28, FALSE) + 0.3*VLOOKUP($B48,Table2[[Player]:[YEAR]], 28, FALSE))</f>
        <v>12.2</v>
      </c>
    </row>
    <row r="49" spans="1:18" x14ac:dyDescent="0.25">
      <c r="A49" s="2" t="s">
        <v>958</v>
      </c>
      <c r="B49" s="2" t="s">
        <v>131</v>
      </c>
      <c r="C49" s="2" t="s">
        <v>52</v>
      </c>
      <c r="D49">
        <f>VLOOKUP(B49, Table1[[Player]:['#NAME?]], 3, FALSE)+1</f>
        <v>41</v>
      </c>
      <c r="E49">
        <f>VLOOKUP(A49, Table3[], 5, FALSE)</f>
        <v>1386</v>
      </c>
      <c r="F49">
        <f>IFERROR(VLOOKUP($B49,Table1[[Player]:['#NAME?]], 8, FALSE), 0.7*VLOOKUP($B49,Table1[[Player]:['#NAME?]], 8, FALSE) + 0.3*VLOOKUP($B49,Table2[[Player]:[YEAR]], 8, FALSE))</f>
        <v>3.9</v>
      </c>
      <c r="G49">
        <f>IFERROR(VLOOKUP($B49,Table1[[Player]:['#NAME?]], 9, FALSE), 0.7*VLOOKUP($B49,Table1[[Player]:['#NAME?]], 9, FALSE) + 0.3*VLOOKUP($B49,Table2[[Player]:[YEAR]], 9, FALSE))</f>
        <v>9.8000000000000007</v>
      </c>
      <c r="H49">
        <f>IFERROR(VLOOKUP($B49,Table1[[Player]:['#NAME?]], 10, FALSE), 0.7*VLOOKUP($B49,Table1[[Player]:['#NAME?]], 10, FALSE) + 0.3*VLOOKUP($B49,Table2[[Player]:[YEAR]], 10, FALSE))</f>
        <v>0.39400000000000002</v>
      </c>
      <c r="I49">
        <f>IFERROR(VLOOKUP($B49,Table1[[Player]:['#NAME?]], 11, FALSE), 0.7*VLOOKUP($B49,Table1[[Player]:['#NAME?]], 11, FALSE) + 0.3*VLOOKUP($B49,Table2[[Player]:[YEAR]], 11, FALSE))</f>
        <v>2.2000000000000002</v>
      </c>
      <c r="J49">
        <f>IFERROR(VLOOKUP($B49,Table1[[Player]:['#NAME?]], 17, FALSE), 0.7*VLOOKUP($B49,Table1[[Player]:['#NAME?]], 17, FALSE) + 0.3*VLOOKUP($B49,Table2[[Player]:[YEAR]], 17, FALSE))</f>
        <v>1.8</v>
      </c>
      <c r="K49">
        <f>IFERROR(VLOOKUP($B49,Table1[[Player]:['#NAME?]], 18, FALSE), 0.7*VLOOKUP($B49,Table1[[Player]:['#NAME?]], 18, FALSE) + 0.3*VLOOKUP($B49,Table2[[Player]:[YEAR]], 18, FALSE))</f>
        <v>2.2999999999999998</v>
      </c>
      <c r="L49">
        <f>IFERROR(VLOOKUP($B49,Table1[[Player]:['#NAME?]], 19, FALSE), 0.7*VLOOKUP($B49,Table1[[Player]:['#NAME?]], 19, FALSE) + 0.3*VLOOKUP($B49,Table2[[Player]:[YEAR]], 19, FALSE))</f>
        <v>0.76500000000000001</v>
      </c>
      <c r="M49">
        <f>IFERROR(VLOOKUP($B49,Table1[[Player]:['#NAME?]], 22, FALSE), 0.7*VLOOKUP($B49,Table1[[Player]:['#NAME?]], 22, FALSE) + 0.3*VLOOKUP($B49,Table2[[Player]:[YEAR]], 22, FALSE))</f>
        <v>4.5</v>
      </c>
      <c r="N49">
        <f>IFERROR(VLOOKUP($B49,Table1[[Player]:['#NAME?]], 23, FALSE), 0.7*VLOOKUP($B49,Table1[[Player]:['#NAME?]], 23, FALSE) + 0.3*VLOOKUP($B49,Table2[[Player]:[YEAR]], 23, FALSE))</f>
        <v>2.7</v>
      </c>
      <c r="O49">
        <f>IFERROR(VLOOKUP($B49,Table1[[Player]:['#NAME?]], 24, FALSE), 0.7*VLOOKUP($B49,Table1[[Player]:['#NAME?]], 24, FALSE) + 0.3*VLOOKUP($B49,Table2[[Player]:[YEAR]], 24, FALSE))</f>
        <v>1.2</v>
      </c>
      <c r="P49">
        <f>IFERROR(VLOOKUP($B49,Table1[[Player]:['#NAME?]], 25, FALSE), 0.7*VLOOKUP($B49,Table1[[Player]:['#NAME?]], 25, FALSE) + 0.3*VLOOKUP($B49,Table2[[Player]:[YEAR]], 25, FALSE))</f>
        <v>0.7</v>
      </c>
      <c r="Q49">
        <f>IFERROR(VLOOKUP($B49,Table1[[Player]:['#NAME?]], 26, FALSE), 0.7*VLOOKUP($B49,Table1[[Player]:['#NAME?]], 26, FALSE) + 0.3*VLOOKUP($B49,Table2[[Player]:[YEAR]], 26, FALSE))</f>
        <v>1</v>
      </c>
      <c r="R49">
        <f>IFERROR(VLOOKUP($B49,Table1[[Player]:['#NAME?]], 28, FALSE), 0.7*VLOOKUP($B49,Table1[[Player]:['#NAME?]], 28, FALSE) + 0.3*VLOOKUP($B49,Table2[[Player]:[YEAR]], 28, FALSE))</f>
        <v>11.7</v>
      </c>
    </row>
    <row r="50" spans="1:18" x14ac:dyDescent="0.25">
      <c r="A50" s="1" t="s">
        <v>643</v>
      </c>
      <c r="B50" s="1" t="s">
        <v>132</v>
      </c>
      <c r="C50" s="1" t="s">
        <v>73</v>
      </c>
      <c r="D50">
        <f>VLOOKUP(B50, Table1[[Player]:['#NAME?]], 3, FALSE)+1</f>
        <v>26</v>
      </c>
      <c r="E50">
        <f>VLOOKUP(A50, Table3[], 5, FALSE)</f>
        <v>980</v>
      </c>
      <c r="F50">
        <f>IFERROR(VLOOKUP($B50,Table1[[Player]:['#NAME?]], 8, FALSE), 0.7*VLOOKUP($B50,Table1[[Player]:['#NAME?]], 8, FALSE) + 0.3*VLOOKUP($B50,Table2[[Player]:[YEAR]], 8, FALSE))</f>
        <v>4.8</v>
      </c>
      <c r="G50">
        <f>IFERROR(VLOOKUP($B50,Table1[[Player]:['#NAME?]], 9, FALSE), 0.7*VLOOKUP($B50,Table1[[Player]:['#NAME?]], 9, FALSE) + 0.3*VLOOKUP($B50,Table2[[Player]:[YEAR]], 9, FALSE))</f>
        <v>13</v>
      </c>
      <c r="H50">
        <f>IFERROR(VLOOKUP($B50,Table1[[Player]:['#NAME?]], 10, FALSE), 0.7*VLOOKUP($B50,Table1[[Player]:['#NAME?]], 10, FALSE) + 0.3*VLOOKUP($B50,Table2[[Player]:[YEAR]], 10, FALSE))</f>
        <v>0.36599999999999999</v>
      </c>
      <c r="I50">
        <f>IFERROR(VLOOKUP($B50,Table1[[Player]:['#NAME?]], 11, FALSE), 0.7*VLOOKUP($B50,Table1[[Player]:['#NAME?]], 11, FALSE) + 0.3*VLOOKUP($B50,Table2[[Player]:[YEAR]], 11, FALSE))</f>
        <v>0.6</v>
      </c>
      <c r="J50">
        <f>IFERROR(VLOOKUP($B50,Table1[[Player]:['#NAME?]], 17, FALSE), 0.7*VLOOKUP($B50,Table1[[Player]:['#NAME?]], 17, FALSE) + 0.3*VLOOKUP($B50,Table2[[Player]:[YEAR]], 17, FALSE))</f>
        <v>2.5</v>
      </c>
      <c r="K50">
        <f>IFERROR(VLOOKUP($B50,Table1[[Player]:['#NAME?]], 18, FALSE), 0.7*VLOOKUP($B50,Table1[[Player]:['#NAME?]], 18, FALSE) + 0.3*VLOOKUP($B50,Table2[[Player]:[YEAR]], 18, FALSE))</f>
        <v>3.3</v>
      </c>
      <c r="L50">
        <f>IFERROR(VLOOKUP($B50,Table1[[Player]:['#NAME?]], 19, FALSE), 0.7*VLOOKUP($B50,Table1[[Player]:['#NAME?]], 19, FALSE) + 0.3*VLOOKUP($B50,Table2[[Player]:[YEAR]], 19, FALSE))</f>
        <v>0.753</v>
      </c>
      <c r="M50">
        <f>IFERROR(VLOOKUP($B50,Table1[[Player]:['#NAME?]], 22, FALSE), 0.7*VLOOKUP($B50,Table1[[Player]:['#NAME?]], 22, FALSE) + 0.3*VLOOKUP($B50,Table2[[Player]:[YEAR]], 22, FALSE))</f>
        <v>6.5</v>
      </c>
      <c r="N50">
        <f>IFERROR(VLOOKUP($B50,Table1[[Player]:['#NAME?]], 23, FALSE), 0.7*VLOOKUP($B50,Table1[[Player]:['#NAME?]], 23, FALSE) + 0.3*VLOOKUP($B50,Table2[[Player]:[YEAR]], 23, FALSE))</f>
        <v>4.8</v>
      </c>
      <c r="O50">
        <f>IFERROR(VLOOKUP($B50,Table1[[Player]:['#NAME?]], 24, FALSE), 0.7*VLOOKUP($B50,Table1[[Player]:['#NAME?]], 24, FALSE) + 0.3*VLOOKUP($B50,Table2[[Player]:[YEAR]], 24, FALSE))</f>
        <v>1.6</v>
      </c>
      <c r="P50">
        <f>IFERROR(VLOOKUP($B50,Table1[[Player]:['#NAME?]], 25, FALSE), 0.7*VLOOKUP($B50,Table1[[Player]:['#NAME?]], 25, FALSE) + 0.3*VLOOKUP($B50,Table2[[Player]:[YEAR]], 25, FALSE))</f>
        <v>1</v>
      </c>
      <c r="Q50">
        <f>IFERROR(VLOOKUP($B50,Table1[[Player]:['#NAME?]], 26, FALSE), 0.7*VLOOKUP($B50,Table1[[Player]:['#NAME?]], 26, FALSE) + 0.3*VLOOKUP($B50,Table2[[Player]:[YEAR]], 26, FALSE))</f>
        <v>2.8</v>
      </c>
      <c r="R50">
        <f>IFERROR(VLOOKUP($B50,Table1[[Player]:['#NAME?]], 28, FALSE), 0.7*VLOOKUP($B50,Table1[[Player]:['#NAME?]], 28, FALSE) + 0.3*VLOOKUP($B50,Table2[[Player]:[YEAR]], 28, FALSE))</f>
        <v>12.6</v>
      </c>
    </row>
    <row r="51" spans="1:18" x14ac:dyDescent="0.25">
      <c r="A51" s="2" t="s">
        <v>729</v>
      </c>
      <c r="B51" s="2" t="s">
        <v>133</v>
      </c>
      <c r="C51" s="2" t="s">
        <v>52</v>
      </c>
      <c r="D51">
        <f>VLOOKUP(B51, Table1[[Player]:['#NAME?]], 3, FALSE)+1</f>
        <v>29</v>
      </c>
      <c r="E51">
        <f>VLOOKUP(A51, Table3[], 5, FALSE)</f>
        <v>876</v>
      </c>
      <c r="F51">
        <f>IFERROR(VLOOKUP($B51,Table1[[Player]:['#NAME?]], 8, FALSE), 0.7*VLOOKUP($B51,Table1[[Player]:['#NAME?]], 8, FALSE) + 0.3*VLOOKUP($B51,Table2[[Player]:[YEAR]], 8, FALSE))</f>
        <v>4.3</v>
      </c>
      <c r="G51">
        <f>IFERROR(VLOOKUP($B51,Table1[[Player]:['#NAME?]], 9, FALSE), 0.7*VLOOKUP($B51,Table1[[Player]:['#NAME?]], 9, FALSE) + 0.3*VLOOKUP($B51,Table2[[Player]:[YEAR]], 9, FALSE))</f>
        <v>9.1999999999999993</v>
      </c>
      <c r="H51">
        <f>IFERROR(VLOOKUP($B51,Table1[[Player]:['#NAME?]], 10, FALSE), 0.7*VLOOKUP($B51,Table1[[Player]:['#NAME?]], 10, FALSE) + 0.3*VLOOKUP($B51,Table2[[Player]:[YEAR]], 10, FALSE))</f>
        <v>0.47</v>
      </c>
      <c r="I51">
        <f>IFERROR(VLOOKUP($B51,Table1[[Player]:['#NAME?]], 11, FALSE), 0.7*VLOOKUP($B51,Table1[[Player]:['#NAME?]], 11, FALSE) + 0.3*VLOOKUP($B51,Table2[[Player]:[YEAR]], 11, FALSE))</f>
        <v>0.8</v>
      </c>
      <c r="J51">
        <f>IFERROR(VLOOKUP($B51,Table1[[Player]:['#NAME?]], 17, FALSE), 0.7*VLOOKUP($B51,Table1[[Player]:['#NAME?]], 17, FALSE) + 0.3*VLOOKUP($B51,Table2[[Player]:[YEAR]], 17, FALSE))</f>
        <v>1</v>
      </c>
      <c r="K51">
        <f>IFERROR(VLOOKUP($B51,Table1[[Player]:['#NAME?]], 18, FALSE), 0.7*VLOOKUP($B51,Table1[[Player]:['#NAME?]], 18, FALSE) + 0.3*VLOOKUP($B51,Table2[[Player]:[YEAR]], 18, FALSE))</f>
        <v>1.6</v>
      </c>
      <c r="L51">
        <f>IFERROR(VLOOKUP($B51,Table1[[Player]:['#NAME?]], 19, FALSE), 0.7*VLOOKUP($B51,Table1[[Player]:['#NAME?]], 19, FALSE) + 0.3*VLOOKUP($B51,Table2[[Player]:[YEAR]], 19, FALSE))</f>
        <v>0.58599999999999997</v>
      </c>
      <c r="M51">
        <f>IFERROR(VLOOKUP($B51,Table1[[Player]:['#NAME?]], 22, FALSE), 0.7*VLOOKUP($B51,Table1[[Player]:['#NAME?]], 22, FALSE) + 0.3*VLOOKUP($B51,Table2[[Player]:[YEAR]], 22, FALSE))</f>
        <v>6.3</v>
      </c>
      <c r="N51">
        <f>IFERROR(VLOOKUP($B51,Table1[[Player]:['#NAME?]], 23, FALSE), 0.7*VLOOKUP($B51,Table1[[Player]:['#NAME?]], 23, FALSE) + 0.3*VLOOKUP($B51,Table2[[Player]:[YEAR]], 23, FALSE))</f>
        <v>2.1</v>
      </c>
      <c r="O51">
        <f>IFERROR(VLOOKUP($B51,Table1[[Player]:['#NAME?]], 24, FALSE), 0.7*VLOOKUP($B51,Table1[[Player]:['#NAME?]], 24, FALSE) + 0.3*VLOOKUP($B51,Table2[[Player]:[YEAR]], 24, FALSE))</f>
        <v>1.3</v>
      </c>
      <c r="P51">
        <f>IFERROR(VLOOKUP($B51,Table1[[Player]:['#NAME?]], 25, FALSE), 0.7*VLOOKUP($B51,Table1[[Player]:['#NAME?]], 25, FALSE) + 0.3*VLOOKUP($B51,Table2[[Player]:[YEAR]], 25, FALSE))</f>
        <v>0.2</v>
      </c>
      <c r="Q51">
        <f>IFERROR(VLOOKUP($B51,Table1[[Player]:['#NAME?]], 26, FALSE), 0.7*VLOOKUP($B51,Table1[[Player]:['#NAME?]], 26, FALSE) + 0.3*VLOOKUP($B51,Table2[[Player]:[YEAR]], 26, FALSE))</f>
        <v>1.6</v>
      </c>
      <c r="R51">
        <f>IFERROR(VLOOKUP($B51,Table1[[Player]:['#NAME?]], 28, FALSE), 0.7*VLOOKUP($B51,Table1[[Player]:['#NAME?]], 28, FALSE) + 0.3*VLOOKUP($B51,Table2[[Player]:[YEAR]], 28, FALSE))</f>
        <v>10.4</v>
      </c>
    </row>
    <row r="52" spans="1:18" x14ac:dyDescent="0.25">
      <c r="A52" s="1" t="s">
        <v>956</v>
      </c>
      <c r="B52" s="1" t="s">
        <v>134</v>
      </c>
      <c r="C52" s="1" t="s">
        <v>38</v>
      </c>
      <c r="D52">
        <f>VLOOKUP(B52, Table1[[Player]:['#NAME?]], 3, FALSE)+1</f>
        <v>24</v>
      </c>
      <c r="E52">
        <f>VLOOKUP(A52, Table3[], 5, FALSE)</f>
        <v>1716</v>
      </c>
      <c r="F52">
        <f>IFERROR(VLOOKUP($B52,Table1[[Player]:['#NAME?]], 8, FALSE), 0.7*VLOOKUP($B52,Table1[[Player]:['#NAME?]], 8, FALSE) + 0.3*VLOOKUP($B52,Table2[[Player]:[YEAR]], 8, FALSE))</f>
        <v>6.5</v>
      </c>
      <c r="G52">
        <f>IFERROR(VLOOKUP($B52,Table1[[Player]:['#NAME?]], 9, FALSE), 0.7*VLOOKUP($B52,Table1[[Player]:['#NAME?]], 9, FALSE) + 0.3*VLOOKUP($B52,Table2[[Player]:[YEAR]], 9, FALSE))</f>
        <v>12.2</v>
      </c>
      <c r="H52">
        <f>IFERROR(VLOOKUP($B52,Table1[[Player]:['#NAME?]], 10, FALSE), 0.7*VLOOKUP($B52,Table1[[Player]:['#NAME?]], 10, FALSE) + 0.3*VLOOKUP($B52,Table2[[Player]:[YEAR]], 10, FALSE))</f>
        <v>0.53</v>
      </c>
      <c r="I52">
        <f>IFERROR(VLOOKUP($B52,Table1[[Player]:['#NAME?]], 11, FALSE), 0.7*VLOOKUP($B52,Table1[[Player]:['#NAME?]], 11, FALSE) + 0.3*VLOOKUP($B52,Table2[[Player]:[YEAR]], 11, FALSE))</f>
        <v>0</v>
      </c>
      <c r="J52">
        <f>IFERROR(VLOOKUP($B52,Table1[[Player]:['#NAME?]], 17, FALSE), 0.7*VLOOKUP($B52,Table1[[Player]:['#NAME?]], 17, FALSE) + 0.3*VLOOKUP($B52,Table2[[Player]:[YEAR]], 17, FALSE))</f>
        <v>2.6</v>
      </c>
      <c r="K52">
        <f>IFERROR(VLOOKUP($B52,Table1[[Player]:['#NAME?]], 18, FALSE), 0.7*VLOOKUP($B52,Table1[[Player]:['#NAME?]], 18, FALSE) + 0.3*VLOOKUP($B52,Table2[[Player]:[YEAR]], 18, FALSE))</f>
        <v>3.8</v>
      </c>
      <c r="L52">
        <f>IFERROR(VLOOKUP($B52,Table1[[Player]:['#NAME?]], 19, FALSE), 0.7*VLOOKUP($B52,Table1[[Player]:['#NAME?]], 19, FALSE) + 0.3*VLOOKUP($B52,Table2[[Player]:[YEAR]], 19, FALSE))</f>
        <v>0.66900000000000004</v>
      </c>
      <c r="M52">
        <f>IFERROR(VLOOKUP($B52,Table1[[Player]:['#NAME?]], 22, FALSE), 0.7*VLOOKUP($B52,Table1[[Player]:['#NAME?]], 22, FALSE) + 0.3*VLOOKUP($B52,Table2[[Player]:[YEAR]], 22, FALSE))</f>
        <v>8.6</v>
      </c>
      <c r="N52">
        <f>IFERROR(VLOOKUP($B52,Table1[[Player]:['#NAME?]], 23, FALSE), 0.7*VLOOKUP($B52,Table1[[Player]:['#NAME?]], 23, FALSE) + 0.3*VLOOKUP($B52,Table2[[Player]:[YEAR]], 23, FALSE))</f>
        <v>2</v>
      </c>
      <c r="O52">
        <f>IFERROR(VLOOKUP($B52,Table1[[Player]:['#NAME?]], 24, FALSE), 0.7*VLOOKUP($B52,Table1[[Player]:['#NAME?]], 24, FALSE) + 0.3*VLOOKUP($B52,Table2[[Player]:[YEAR]], 24, FALSE))</f>
        <v>1.3</v>
      </c>
      <c r="P52">
        <f>IFERROR(VLOOKUP($B52,Table1[[Player]:['#NAME?]], 25, FALSE), 0.7*VLOOKUP($B52,Table1[[Player]:['#NAME?]], 25, FALSE) + 0.3*VLOOKUP($B52,Table2[[Player]:[YEAR]], 25, FALSE))</f>
        <v>1.1000000000000001</v>
      </c>
      <c r="Q52">
        <f>IFERROR(VLOOKUP($B52,Table1[[Player]:['#NAME?]], 26, FALSE), 0.7*VLOOKUP($B52,Table1[[Player]:['#NAME?]], 26, FALSE) + 0.3*VLOOKUP($B52,Table2[[Player]:[YEAR]], 26, FALSE))</f>
        <v>1.7</v>
      </c>
      <c r="R52">
        <f>IFERROR(VLOOKUP($B52,Table1[[Player]:['#NAME?]], 28, FALSE), 0.7*VLOOKUP($B52,Table1[[Player]:['#NAME?]], 28, FALSE) + 0.3*VLOOKUP($B52,Table2[[Player]:[YEAR]], 28, FALSE))</f>
        <v>15.5</v>
      </c>
    </row>
    <row r="53" spans="1:18" x14ac:dyDescent="0.25">
      <c r="A53" s="2" t="s">
        <v>925</v>
      </c>
      <c r="B53" s="2" t="s">
        <v>135</v>
      </c>
      <c r="C53" s="2" t="s">
        <v>38</v>
      </c>
      <c r="D53">
        <f>VLOOKUP(B53, Table1[[Player]:['#NAME?]], 3, FALSE)+1</f>
        <v>35</v>
      </c>
      <c r="E53">
        <f>VLOOKUP(A53, Table3[], 5, FALSE)</f>
        <v>1848</v>
      </c>
      <c r="F53">
        <f>IFERROR(VLOOKUP($B53,Table1[[Player]:['#NAME?]], 8, FALSE), 0.7*VLOOKUP($B53,Table1[[Player]:['#NAME?]], 8, FALSE) + 0.3*VLOOKUP($B53,Table2[[Player]:[YEAR]], 8, FALSE))</f>
        <v>4.2</v>
      </c>
      <c r="G53">
        <f>IFERROR(VLOOKUP($B53,Table1[[Player]:['#NAME?]], 9, FALSE), 0.7*VLOOKUP($B53,Table1[[Player]:['#NAME?]], 9, FALSE) + 0.3*VLOOKUP($B53,Table2[[Player]:[YEAR]], 9, FALSE))</f>
        <v>6.3</v>
      </c>
      <c r="H53">
        <f>IFERROR(VLOOKUP($B53,Table1[[Player]:['#NAME?]], 10, FALSE), 0.7*VLOOKUP($B53,Table1[[Player]:['#NAME?]], 10, FALSE) + 0.3*VLOOKUP($B53,Table2[[Player]:[YEAR]], 10, FALSE))</f>
        <v>0.67100000000000004</v>
      </c>
      <c r="I53">
        <f>IFERROR(VLOOKUP($B53,Table1[[Player]:['#NAME?]], 11, FALSE), 0.7*VLOOKUP($B53,Table1[[Player]:['#NAME?]], 11, FALSE) + 0.3*VLOOKUP($B53,Table2[[Player]:[YEAR]], 11, FALSE))</f>
        <v>0</v>
      </c>
      <c r="J53">
        <f>IFERROR(VLOOKUP($B53,Table1[[Player]:['#NAME?]], 17, FALSE), 0.7*VLOOKUP($B53,Table1[[Player]:['#NAME?]], 17, FALSE) + 0.3*VLOOKUP($B53,Table2[[Player]:[YEAR]], 17, FALSE))</f>
        <v>2.5</v>
      </c>
      <c r="K53">
        <f>IFERROR(VLOOKUP($B53,Table1[[Player]:['#NAME?]], 18, FALSE), 0.7*VLOOKUP($B53,Table1[[Player]:['#NAME?]], 18, FALSE) + 0.3*VLOOKUP($B53,Table2[[Player]:[YEAR]], 18, FALSE))</f>
        <v>3.4</v>
      </c>
      <c r="L53">
        <f>IFERROR(VLOOKUP($B53,Table1[[Player]:['#NAME?]], 19, FALSE), 0.7*VLOOKUP($B53,Table1[[Player]:['#NAME?]], 19, FALSE) + 0.3*VLOOKUP($B53,Table2[[Player]:[YEAR]], 19, FALSE))</f>
        <v>0.73399999999999999</v>
      </c>
      <c r="M53">
        <f>IFERROR(VLOOKUP($B53,Table1[[Player]:['#NAME?]], 22, FALSE), 0.7*VLOOKUP($B53,Table1[[Player]:['#NAME?]], 22, FALSE) + 0.3*VLOOKUP($B53,Table2[[Player]:[YEAR]], 22, FALSE))</f>
        <v>14.9</v>
      </c>
      <c r="N53">
        <f>IFERROR(VLOOKUP($B53,Table1[[Player]:['#NAME?]], 23, FALSE), 0.7*VLOOKUP($B53,Table1[[Player]:['#NAME?]], 23, FALSE) + 0.3*VLOOKUP($B53,Table2[[Player]:[YEAR]], 23, FALSE))</f>
        <v>0.8</v>
      </c>
      <c r="O53">
        <f>IFERROR(VLOOKUP($B53,Table1[[Player]:['#NAME?]], 24, FALSE), 0.7*VLOOKUP($B53,Table1[[Player]:['#NAME?]], 24, FALSE) + 0.3*VLOOKUP($B53,Table2[[Player]:[YEAR]], 24, FALSE))</f>
        <v>0.9</v>
      </c>
      <c r="P53">
        <f>IFERROR(VLOOKUP($B53,Table1[[Player]:['#NAME?]], 25, FALSE), 0.7*VLOOKUP($B53,Table1[[Player]:['#NAME?]], 25, FALSE) + 0.3*VLOOKUP($B53,Table2[[Player]:[YEAR]], 25, FALSE))</f>
        <v>0.7</v>
      </c>
      <c r="Q53">
        <f>IFERROR(VLOOKUP($B53,Table1[[Player]:['#NAME?]], 26, FALSE), 0.7*VLOOKUP($B53,Table1[[Player]:['#NAME?]], 26, FALSE) + 0.3*VLOOKUP($B53,Table2[[Player]:[YEAR]], 26, FALSE))</f>
        <v>1.8</v>
      </c>
      <c r="R53">
        <f>IFERROR(VLOOKUP($B53,Table1[[Player]:['#NAME?]], 28, FALSE), 0.7*VLOOKUP($B53,Table1[[Player]:['#NAME?]], 28, FALSE) + 0.3*VLOOKUP($B53,Table2[[Player]:[YEAR]], 28, FALSE))</f>
        <v>11</v>
      </c>
    </row>
    <row r="54" spans="1:18" x14ac:dyDescent="0.25">
      <c r="A54" s="1" t="s">
        <v>693</v>
      </c>
      <c r="B54" s="1" t="s">
        <v>136</v>
      </c>
      <c r="C54" s="1" t="s">
        <v>52</v>
      </c>
      <c r="D54">
        <f>VLOOKUP(B54, Table1[[Player]:['#NAME?]], 3, FALSE)+1</f>
        <v>30</v>
      </c>
      <c r="E54">
        <f>VLOOKUP(A54, Table3[], 5, FALSE)</f>
        <v>1764</v>
      </c>
      <c r="F54">
        <f>IFERROR(VLOOKUP($B54,Table1[[Player]:['#NAME?]], 8, FALSE), 0.7*VLOOKUP($B54,Table1[[Player]:['#NAME?]], 8, FALSE) + 0.3*VLOOKUP($B54,Table2[[Player]:[YEAR]], 8, FALSE))</f>
        <v>7.1</v>
      </c>
      <c r="G54">
        <f>IFERROR(VLOOKUP($B54,Table1[[Player]:['#NAME?]], 9, FALSE), 0.7*VLOOKUP($B54,Table1[[Player]:['#NAME?]], 9, FALSE) + 0.3*VLOOKUP($B54,Table2[[Player]:[YEAR]], 9, FALSE))</f>
        <v>15.4</v>
      </c>
      <c r="H54">
        <f>IFERROR(VLOOKUP($B54,Table1[[Player]:['#NAME?]], 10, FALSE), 0.7*VLOOKUP($B54,Table1[[Player]:['#NAME?]], 10, FALSE) + 0.3*VLOOKUP($B54,Table2[[Player]:[YEAR]], 10, FALSE))</f>
        <v>0.46100000000000002</v>
      </c>
      <c r="I54">
        <f>IFERROR(VLOOKUP($B54,Table1[[Player]:['#NAME?]], 11, FALSE), 0.7*VLOOKUP($B54,Table1[[Player]:['#NAME?]], 11, FALSE) + 0.3*VLOOKUP($B54,Table2[[Player]:[YEAR]], 11, FALSE))</f>
        <v>1.8</v>
      </c>
      <c r="J54">
        <f>IFERROR(VLOOKUP($B54,Table1[[Player]:['#NAME?]], 17, FALSE), 0.7*VLOOKUP($B54,Table1[[Player]:['#NAME?]], 17, FALSE) + 0.3*VLOOKUP($B54,Table2[[Player]:[YEAR]], 17, FALSE))</f>
        <v>2.2999999999999998</v>
      </c>
      <c r="K54">
        <f>IFERROR(VLOOKUP($B54,Table1[[Player]:['#NAME?]], 18, FALSE), 0.7*VLOOKUP($B54,Table1[[Player]:['#NAME?]], 18, FALSE) + 0.3*VLOOKUP($B54,Table2[[Player]:[YEAR]], 18, FALSE))</f>
        <v>3.2</v>
      </c>
      <c r="L54">
        <f>IFERROR(VLOOKUP($B54,Table1[[Player]:['#NAME?]], 19, FALSE), 0.7*VLOOKUP($B54,Table1[[Player]:['#NAME?]], 19, FALSE) + 0.3*VLOOKUP($B54,Table2[[Player]:[YEAR]], 19, FALSE))</f>
        <v>0.72699999999999998</v>
      </c>
      <c r="M54">
        <f>IFERROR(VLOOKUP($B54,Table1[[Player]:['#NAME?]], 22, FALSE), 0.7*VLOOKUP($B54,Table1[[Player]:['#NAME?]], 22, FALSE) + 0.3*VLOOKUP($B54,Table2[[Player]:[YEAR]], 22, FALSE))</f>
        <v>7.5</v>
      </c>
      <c r="N54">
        <f>IFERROR(VLOOKUP($B54,Table1[[Player]:['#NAME?]], 23, FALSE), 0.7*VLOOKUP($B54,Table1[[Player]:['#NAME?]], 23, FALSE) + 0.3*VLOOKUP($B54,Table2[[Player]:[YEAR]], 23, FALSE))</f>
        <v>2.2999999999999998</v>
      </c>
      <c r="O54">
        <f>IFERROR(VLOOKUP($B54,Table1[[Player]:['#NAME?]], 24, FALSE), 0.7*VLOOKUP($B54,Table1[[Player]:['#NAME?]], 24, FALSE) + 0.3*VLOOKUP($B54,Table2[[Player]:[YEAR]], 24, FALSE))</f>
        <v>0.8</v>
      </c>
      <c r="P54">
        <f>IFERROR(VLOOKUP($B54,Table1[[Player]:['#NAME?]], 25, FALSE), 0.7*VLOOKUP($B54,Table1[[Player]:['#NAME?]], 25, FALSE) + 0.3*VLOOKUP($B54,Table2[[Player]:[YEAR]], 25, FALSE))</f>
        <v>0.5</v>
      </c>
      <c r="Q54">
        <f>IFERROR(VLOOKUP($B54,Table1[[Player]:['#NAME?]], 26, FALSE), 0.7*VLOOKUP($B54,Table1[[Player]:['#NAME?]], 26, FALSE) + 0.3*VLOOKUP($B54,Table2[[Player]:[YEAR]], 26, FALSE))</f>
        <v>1.9</v>
      </c>
      <c r="R54">
        <f>IFERROR(VLOOKUP($B54,Table1[[Player]:['#NAME?]], 28, FALSE), 0.7*VLOOKUP($B54,Table1[[Player]:['#NAME?]], 28, FALSE) + 0.3*VLOOKUP($B54,Table2[[Player]:[YEAR]], 28, FALSE))</f>
        <v>18.3</v>
      </c>
    </row>
    <row r="55" spans="1:18" x14ac:dyDescent="0.25">
      <c r="A55" s="2" t="s">
        <v>924</v>
      </c>
      <c r="B55" s="2" t="s">
        <v>137</v>
      </c>
      <c r="C55" s="2" t="s">
        <v>27</v>
      </c>
      <c r="D55">
        <f>VLOOKUP(B55, Table1[[Player]:['#NAME?]], 3, FALSE)+1</f>
        <v>20</v>
      </c>
      <c r="E55">
        <f>VLOOKUP(A55, Table3[], 5, FALSE)</f>
        <v>1950</v>
      </c>
      <c r="F55">
        <f>IFERROR(VLOOKUP($B55,Table1[[Player]:['#NAME?]], 8, FALSE), 0.7*VLOOKUP($B55,Table1[[Player]:['#NAME?]], 8, FALSE) + 0.3*VLOOKUP($B55,Table2[[Player]:[YEAR]], 8, FALSE))</f>
        <v>5.9</v>
      </c>
      <c r="G55">
        <f>IFERROR(VLOOKUP($B55,Table1[[Player]:['#NAME?]], 9, FALSE), 0.7*VLOOKUP($B55,Table1[[Player]:['#NAME?]], 9, FALSE) + 0.3*VLOOKUP($B55,Table2[[Player]:[YEAR]], 9, FALSE))</f>
        <v>13.1</v>
      </c>
      <c r="H55">
        <f>IFERROR(VLOOKUP($B55,Table1[[Player]:['#NAME?]], 10, FALSE), 0.7*VLOOKUP($B55,Table1[[Player]:['#NAME?]], 10, FALSE) + 0.3*VLOOKUP($B55,Table2[[Player]:[YEAR]], 10, FALSE))</f>
        <v>0.44900000000000001</v>
      </c>
      <c r="I55">
        <f>IFERROR(VLOOKUP($B55,Table1[[Player]:['#NAME?]], 11, FALSE), 0.7*VLOOKUP($B55,Table1[[Player]:['#NAME?]], 11, FALSE) + 0.3*VLOOKUP($B55,Table2[[Player]:[YEAR]], 11, FALSE))</f>
        <v>1.5</v>
      </c>
      <c r="J55">
        <f>IFERROR(VLOOKUP($B55,Table1[[Player]:['#NAME?]], 17, FALSE), 0.7*VLOOKUP($B55,Table1[[Player]:['#NAME?]], 17, FALSE) + 0.3*VLOOKUP($B55,Table2[[Player]:[YEAR]], 17, FALSE))</f>
        <v>2.2999999999999998</v>
      </c>
      <c r="K55">
        <f>IFERROR(VLOOKUP($B55,Table1[[Player]:['#NAME?]], 18, FALSE), 0.7*VLOOKUP($B55,Table1[[Player]:['#NAME?]], 18, FALSE) + 0.3*VLOOKUP($B55,Table2[[Player]:[YEAR]], 18, FALSE))</f>
        <v>3.7</v>
      </c>
      <c r="L55">
        <f>IFERROR(VLOOKUP($B55,Table1[[Player]:['#NAME?]], 19, FALSE), 0.7*VLOOKUP($B55,Table1[[Player]:['#NAME?]], 19, FALSE) + 0.3*VLOOKUP($B55,Table2[[Player]:[YEAR]], 19, FALSE))</f>
        <v>0.624</v>
      </c>
      <c r="M55">
        <f>IFERROR(VLOOKUP($B55,Table1[[Player]:['#NAME?]], 22, FALSE), 0.7*VLOOKUP($B55,Table1[[Player]:['#NAME?]], 22, FALSE) + 0.3*VLOOKUP($B55,Table2[[Player]:[YEAR]], 22, FALSE))</f>
        <v>7.2</v>
      </c>
      <c r="N55">
        <f>IFERROR(VLOOKUP($B55,Table1[[Player]:['#NAME?]], 23, FALSE), 0.7*VLOOKUP($B55,Table1[[Player]:['#NAME?]], 23, FALSE) + 0.3*VLOOKUP($B55,Table2[[Player]:[YEAR]], 23, FALSE))</f>
        <v>1.2</v>
      </c>
      <c r="O55">
        <f>IFERROR(VLOOKUP($B55,Table1[[Player]:['#NAME?]], 24, FALSE), 0.7*VLOOKUP($B55,Table1[[Player]:['#NAME?]], 24, FALSE) + 0.3*VLOOKUP($B55,Table2[[Player]:[YEAR]], 24, FALSE))</f>
        <v>1.4</v>
      </c>
      <c r="P55">
        <f>IFERROR(VLOOKUP($B55,Table1[[Player]:['#NAME?]], 25, FALSE), 0.7*VLOOKUP($B55,Table1[[Player]:['#NAME?]], 25, FALSE) + 0.3*VLOOKUP($B55,Table2[[Player]:[YEAR]], 25, FALSE))</f>
        <v>1.4</v>
      </c>
      <c r="Q55">
        <f>IFERROR(VLOOKUP($B55,Table1[[Player]:['#NAME?]], 26, FALSE), 0.7*VLOOKUP($B55,Table1[[Player]:['#NAME?]], 26, FALSE) + 0.3*VLOOKUP($B55,Table2[[Player]:[YEAR]], 26, FALSE))</f>
        <v>2.2000000000000002</v>
      </c>
      <c r="R55">
        <f>IFERROR(VLOOKUP($B55,Table1[[Player]:['#NAME?]], 28, FALSE), 0.7*VLOOKUP($B55,Table1[[Player]:['#NAME?]], 28, FALSE) + 0.3*VLOOKUP($B55,Table2[[Player]:[YEAR]], 28, FALSE))</f>
        <v>15.6</v>
      </c>
    </row>
    <row r="56" spans="1:18" x14ac:dyDescent="0.25">
      <c r="A56" s="2" t="s">
        <v>855</v>
      </c>
      <c r="B56" s="2" t="s">
        <v>140</v>
      </c>
      <c r="C56" s="2" t="s">
        <v>31</v>
      </c>
      <c r="D56">
        <f>VLOOKUP(B56, Table1[[Player]:['#NAME?]], 3, FALSE)+1</f>
        <v>26</v>
      </c>
      <c r="E56">
        <f>VLOOKUP(A56, Table3[], 5, FALSE)</f>
        <v>1170</v>
      </c>
      <c r="F56">
        <f>IFERROR(VLOOKUP($B56,Table1[[Player]:['#NAME?]], 8, FALSE), 0.7*VLOOKUP($B56,Table1[[Player]:['#NAME?]], 8, FALSE) + 0.3*VLOOKUP($B56,Table2[[Player]:[YEAR]], 8, FALSE))</f>
        <v>6.7</v>
      </c>
      <c r="G56">
        <f>IFERROR(VLOOKUP($B56,Table1[[Player]:['#NAME?]], 9, FALSE), 0.7*VLOOKUP($B56,Table1[[Player]:['#NAME?]], 9, FALSE) + 0.3*VLOOKUP($B56,Table2[[Player]:[YEAR]], 9, FALSE))</f>
        <v>13.7</v>
      </c>
      <c r="H56">
        <f>IFERROR(VLOOKUP($B56,Table1[[Player]:['#NAME?]], 10, FALSE), 0.7*VLOOKUP($B56,Table1[[Player]:['#NAME?]], 10, FALSE) + 0.3*VLOOKUP($B56,Table2[[Player]:[YEAR]], 10, FALSE))</f>
        <v>0.48699999999999999</v>
      </c>
      <c r="I56">
        <f>IFERROR(VLOOKUP($B56,Table1[[Player]:['#NAME?]], 11, FALSE), 0.7*VLOOKUP($B56,Table1[[Player]:['#NAME?]], 11, FALSE) + 0.3*VLOOKUP($B56,Table2[[Player]:[YEAR]], 11, FALSE))</f>
        <v>1.9</v>
      </c>
      <c r="J56">
        <f>IFERROR(VLOOKUP($B56,Table1[[Player]:['#NAME?]], 17, FALSE), 0.7*VLOOKUP($B56,Table1[[Player]:['#NAME?]], 17, FALSE) + 0.3*VLOOKUP($B56,Table2[[Player]:[YEAR]], 17, FALSE))</f>
        <v>1.4</v>
      </c>
      <c r="K56">
        <f>IFERROR(VLOOKUP($B56,Table1[[Player]:['#NAME?]], 18, FALSE), 0.7*VLOOKUP($B56,Table1[[Player]:['#NAME?]], 18, FALSE) + 0.3*VLOOKUP($B56,Table2[[Player]:[YEAR]], 18, FALSE))</f>
        <v>1.8</v>
      </c>
      <c r="L56">
        <f>IFERROR(VLOOKUP($B56,Table1[[Player]:['#NAME?]], 19, FALSE), 0.7*VLOOKUP($B56,Table1[[Player]:['#NAME?]], 19, FALSE) + 0.3*VLOOKUP($B56,Table2[[Player]:[YEAR]], 19, FALSE))</f>
        <v>0.75900000000000001</v>
      </c>
      <c r="M56">
        <f>IFERROR(VLOOKUP($B56,Table1[[Player]:['#NAME?]], 22, FALSE), 0.7*VLOOKUP($B56,Table1[[Player]:['#NAME?]], 22, FALSE) + 0.3*VLOOKUP($B56,Table2[[Player]:[YEAR]], 22, FALSE))</f>
        <v>3.8</v>
      </c>
      <c r="N56">
        <f>IFERROR(VLOOKUP($B56,Table1[[Player]:['#NAME?]], 23, FALSE), 0.7*VLOOKUP($B56,Table1[[Player]:['#NAME?]], 23, FALSE) + 0.3*VLOOKUP($B56,Table2[[Player]:[YEAR]], 23, FALSE))</f>
        <v>2.8</v>
      </c>
      <c r="O56">
        <f>IFERROR(VLOOKUP($B56,Table1[[Player]:['#NAME?]], 24, FALSE), 0.7*VLOOKUP($B56,Table1[[Player]:['#NAME?]], 24, FALSE) + 0.3*VLOOKUP($B56,Table2[[Player]:[YEAR]], 24, FALSE))</f>
        <v>1.2</v>
      </c>
      <c r="P56">
        <f>IFERROR(VLOOKUP($B56,Table1[[Player]:['#NAME?]], 25, FALSE), 0.7*VLOOKUP($B56,Table1[[Player]:['#NAME?]], 25, FALSE) + 0.3*VLOOKUP($B56,Table2[[Player]:[YEAR]], 25, FALSE))</f>
        <v>0.3</v>
      </c>
      <c r="Q56">
        <f>IFERROR(VLOOKUP($B56,Table1[[Player]:['#NAME?]], 26, FALSE), 0.7*VLOOKUP($B56,Table1[[Player]:['#NAME?]], 26, FALSE) + 0.3*VLOOKUP($B56,Table2[[Player]:[YEAR]], 26, FALSE))</f>
        <v>1.7</v>
      </c>
      <c r="R56">
        <f>IFERROR(VLOOKUP($B56,Table1[[Player]:['#NAME?]], 28, FALSE), 0.7*VLOOKUP($B56,Table1[[Player]:['#NAME?]], 28, FALSE) + 0.3*VLOOKUP($B56,Table2[[Player]:[YEAR]], 28, FALSE))</f>
        <v>16.7</v>
      </c>
    </row>
    <row r="57" spans="1:18" x14ac:dyDescent="0.25">
      <c r="A57" s="1" t="s">
        <v>781</v>
      </c>
      <c r="B57" s="1" t="s">
        <v>141</v>
      </c>
      <c r="C57" s="1" t="s">
        <v>31</v>
      </c>
      <c r="D57">
        <f>VLOOKUP(B57, Table1[[Player]:['#NAME?]], 3, FALSE)+1</f>
        <v>25</v>
      </c>
      <c r="E57">
        <f>VLOOKUP(A57, Table3[], 5, FALSE)</f>
        <v>1560</v>
      </c>
      <c r="F57">
        <f>IFERROR(VLOOKUP($B57,Table1[[Player]:['#NAME?]], 8, FALSE), 0.7*VLOOKUP($B57,Table1[[Player]:['#NAME?]], 8, FALSE) + 0.3*VLOOKUP($B57,Table2[[Player]:[YEAR]], 8, FALSE))</f>
        <v>7.2</v>
      </c>
      <c r="G57">
        <f>IFERROR(VLOOKUP($B57,Table1[[Player]:['#NAME?]], 9, FALSE), 0.7*VLOOKUP($B57,Table1[[Player]:['#NAME?]], 9, FALSE) + 0.3*VLOOKUP($B57,Table2[[Player]:[YEAR]], 9, FALSE))</f>
        <v>16.100000000000001</v>
      </c>
      <c r="H57">
        <f>IFERROR(VLOOKUP($B57,Table1[[Player]:['#NAME?]], 10, FALSE), 0.7*VLOOKUP($B57,Table1[[Player]:['#NAME?]], 10, FALSE) + 0.3*VLOOKUP($B57,Table2[[Player]:[YEAR]], 10, FALSE))</f>
        <v>0.44500000000000001</v>
      </c>
      <c r="I57">
        <f>IFERROR(VLOOKUP($B57,Table1[[Player]:['#NAME?]], 11, FALSE), 0.7*VLOOKUP($B57,Table1[[Player]:['#NAME?]], 11, FALSE) + 0.3*VLOOKUP($B57,Table2[[Player]:[YEAR]], 11, FALSE))</f>
        <v>1.8</v>
      </c>
      <c r="J57">
        <f>IFERROR(VLOOKUP($B57,Table1[[Player]:['#NAME?]], 17, FALSE), 0.7*VLOOKUP($B57,Table1[[Player]:['#NAME?]], 17, FALSE) + 0.3*VLOOKUP($B57,Table2[[Player]:[YEAR]], 17, FALSE))</f>
        <v>2</v>
      </c>
      <c r="K57">
        <f>IFERROR(VLOOKUP($B57,Table1[[Player]:['#NAME?]], 18, FALSE), 0.7*VLOOKUP($B57,Table1[[Player]:['#NAME?]], 18, FALSE) + 0.3*VLOOKUP($B57,Table2[[Player]:[YEAR]], 18, FALSE))</f>
        <v>2.5</v>
      </c>
      <c r="L57">
        <f>IFERROR(VLOOKUP($B57,Table1[[Player]:['#NAME?]], 19, FALSE), 0.7*VLOOKUP($B57,Table1[[Player]:['#NAME?]], 19, FALSE) + 0.3*VLOOKUP($B57,Table2[[Player]:[YEAR]], 19, FALSE))</f>
        <v>0.79800000000000004</v>
      </c>
      <c r="M57">
        <f>IFERROR(VLOOKUP($B57,Table1[[Player]:['#NAME?]], 22, FALSE), 0.7*VLOOKUP($B57,Table1[[Player]:['#NAME?]], 22, FALSE) + 0.3*VLOOKUP($B57,Table2[[Player]:[YEAR]], 22, FALSE))</f>
        <v>3.7</v>
      </c>
      <c r="N57">
        <f>IFERROR(VLOOKUP($B57,Table1[[Player]:['#NAME?]], 23, FALSE), 0.7*VLOOKUP($B57,Table1[[Player]:['#NAME?]], 23, FALSE) + 0.3*VLOOKUP($B57,Table2[[Player]:[YEAR]], 23, FALSE))</f>
        <v>3.2</v>
      </c>
      <c r="O57">
        <f>IFERROR(VLOOKUP($B57,Table1[[Player]:['#NAME?]], 24, FALSE), 0.7*VLOOKUP($B57,Table1[[Player]:['#NAME?]], 24, FALSE) + 0.3*VLOOKUP($B57,Table2[[Player]:[YEAR]], 24, FALSE))</f>
        <v>1.3</v>
      </c>
      <c r="P57">
        <f>IFERROR(VLOOKUP($B57,Table1[[Player]:['#NAME?]], 25, FALSE), 0.7*VLOOKUP($B57,Table1[[Player]:['#NAME?]], 25, FALSE) + 0.3*VLOOKUP($B57,Table2[[Player]:[YEAR]], 25, FALSE))</f>
        <v>0.1</v>
      </c>
      <c r="Q57">
        <f>IFERROR(VLOOKUP($B57,Table1[[Player]:['#NAME?]], 26, FALSE), 0.7*VLOOKUP($B57,Table1[[Player]:['#NAME?]], 26, FALSE) + 0.3*VLOOKUP($B57,Table2[[Player]:[YEAR]], 26, FALSE))</f>
        <v>2.5</v>
      </c>
      <c r="R57">
        <f>IFERROR(VLOOKUP($B57,Table1[[Player]:['#NAME?]], 28, FALSE), 0.7*VLOOKUP($B57,Table1[[Player]:['#NAME?]], 28, FALSE) + 0.3*VLOOKUP($B57,Table2[[Player]:[YEAR]], 28, FALSE))</f>
        <v>18.100000000000001</v>
      </c>
    </row>
    <row r="58" spans="1:18" x14ac:dyDescent="0.25">
      <c r="A58" s="2" t="s">
        <v>751</v>
      </c>
      <c r="B58" s="2" t="s">
        <v>143</v>
      </c>
      <c r="C58" s="2" t="s">
        <v>73</v>
      </c>
      <c r="D58">
        <f>VLOOKUP(B58, Table1[[Player]:['#NAME?]], 3, FALSE)+1</f>
        <v>30</v>
      </c>
      <c r="E58">
        <f>VLOOKUP(A58, Table3[], 5, FALSE)</f>
        <v>1850</v>
      </c>
      <c r="F58">
        <f>IFERROR(VLOOKUP($B58,Table1[[Player]:['#NAME?]], 8, FALSE), 0.7*VLOOKUP($B58,Table1[[Player]:['#NAME?]], 8, FALSE) + 0.3*VLOOKUP($B58,Table2[[Player]:[YEAR]], 8, FALSE))</f>
        <v>5.9</v>
      </c>
      <c r="G58">
        <f>IFERROR(VLOOKUP($B58,Table1[[Player]:['#NAME?]], 9, FALSE), 0.7*VLOOKUP($B58,Table1[[Player]:['#NAME?]], 9, FALSE) + 0.3*VLOOKUP($B58,Table2[[Player]:[YEAR]], 9, FALSE))</f>
        <v>12.5</v>
      </c>
      <c r="H58">
        <f>IFERROR(VLOOKUP($B58,Table1[[Player]:['#NAME?]], 10, FALSE), 0.7*VLOOKUP($B58,Table1[[Player]:['#NAME?]], 10, FALSE) + 0.3*VLOOKUP($B58,Table2[[Player]:[YEAR]], 10, FALSE))</f>
        <v>0.47599999999999998</v>
      </c>
      <c r="I58">
        <f>IFERROR(VLOOKUP($B58,Table1[[Player]:['#NAME?]], 11, FALSE), 0.7*VLOOKUP($B58,Table1[[Player]:['#NAME?]], 11, FALSE) + 0.3*VLOOKUP($B58,Table2[[Player]:[YEAR]], 11, FALSE))</f>
        <v>1.3</v>
      </c>
      <c r="J58">
        <f>IFERROR(VLOOKUP($B58,Table1[[Player]:['#NAME?]], 17, FALSE), 0.7*VLOOKUP($B58,Table1[[Player]:['#NAME?]], 17, FALSE) + 0.3*VLOOKUP($B58,Table2[[Player]:[YEAR]], 17, FALSE))</f>
        <v>2.6</v>
      </c>
      <c r="K58">
        <f>IFERROR(VLOOKUP($B58,Table1[[Player]:['#NAME?]], 18, FALSE), 0.7*VLOOKUP($B58,Table1[[Player]:['#NAME?]], 18, FALSE) + 0.3*VLOOKUP($B58,Table2[[Player]:[YEAR]], 18, FALSE))</f>
        <v>3</v>
      </c>
      <c r="L58">
        <f>IFERROR(VLOOKUP($B58,Table1[[Player]:['#NAME?]], 19, FALSE), 0.7*VLOOKUP($B58,Table1[[Player]:['#NAME?]], 19, FALSE) + 0.3*VLOOKUP($B58,Table2[[Player]:[YEAR]], 19, FALSE))</f>
        <v>0.86</v>
      </c>
      <c r="M58">
        <f>IFERROR(VLOOKUP($B58,Table1[[Player]:['#NAME?]], 22, FALSE), 0.7*VLOOKUP($B58,Table1[[Player]:['#NAME?]], 22, FALSE) + 0.3*VLOOKUP($B58,Table2[[Player]:[YEAR]], 22, FALSE))</f>
        <v>2.7</v>
      </c>
      <c r="N58">
        <f>IFERROR(VLOOKUP($B58,Table1[[Player]:['#NAME?]], 23, FALSE), 0.7*VLOOKUP($B58,Table1[[Player]:['#NAME?]], 23, FALSE) + 0.3*VLOOKUP($B58,Table2[[Player]:[YEAR]], 23, FALSE))</f>
        <v>5.4</v>
      </c>
      <c r="O58">
        <f>IFERROR(VLOOKUP($B58,Table1[[Player]:['#NAME?]], 24, FALSE), 0.7*VLOOKUP($B58,Table1[[Player]:['#NAME?]], 24, FALSE) + 0.3*VLOOKUP($B58,Table2[[Player]:[YEAR]], 24, FALSE))</f>
        <v>1.2</v>
      </c>
      <c r="P58">
        <f>IFERROR(VLOOKUP($B58,Table1[[Player]:['#NAME?]], 25, FALSE), 0.7*VLOOKUP($B58,Table1[[Player]:['#NAME?]], 25, FALSE) + 0.3*VLOOKUP($B58,Table2[[Player]:[YEAR]], 25, FALSE))</f>
        <v>0.2</v>
      </c>
      <c r="Q58">
        <f>IFERROR(VLOOKUP($B58,Table1[[Player]:['#NAME?]], 26, FALSE), 0.7*VLOOKUP($B58,Table1[[Player]:['#NAME?]], 26, FALSE) + 0.3*VLOOKUP($B58,Table2[[Player]:[YEAR]], 26, FALSE))</f>
        <v>2</v>
      </c>
      <c r="R58">
        <f>IFERROR(VLOOKUP($B58,Table1[[Player]:['#NAME?]], 28, FALSE), 0.7*VLOOKUP($B58,Table1[[Player]:['#NAME?]], 28, FALSE) + 0.3*VLOOKUP($B58,Table2[[Player]:[YEAR]], 28, FALSE))</f>
        <v>15.7</v>
      </c>
    </row>
    <row r="59" spans="1:18" x14ac:dyDescent="0.25">
      <c r="A59" s="1" t="s">
        <v>792</v>
      </c>
      <c r="B59" s="1" t="s">
        <v>145</v>
      </c>
      <c r="C59" s="1" t="s">
        <v>73</v>
      </c>
      <c r="D59">
        <f>VLOOKUP(B59, Table1[[Player]:['#NAME?]], 3, FALSE)+1</f>
        <v>30</v>
      </c>
      <c r="E59">
        <f>VLOOKUP(A59, Table3[], 5, FALSE)</f>
        <v>2442</v>
      </c>
      <c r="F59">
        <f>IFERROR(VLOOKUP($B59,Table1[[Player]:['#NAME?]], 8, FALSE), 0.7*VLOOKUP($B59,Table1[[Player]:['#NAME?]], 8, FALSE) + 0.3*VLOOKUP($B59,Table2[[Player]:[YEAR]], 8, FALSE))</f>
        <v>7.3</v>
      </c>
      <c r="G59">
        <f>IFERROR(VLOOKUP($B59,Table1[[Player]:['#NAME?]], 9, FALSE), 0.7*VLOOKUP($B59,Table1[[Player]:['#NAME?]], 9, FALSE) + 0.3*VLOOKUP($B59,Table2[[Player]:[YEAR]], 9, FALSE))</f>
        <v>15.8</v>
      </c>
      <c r="H59">
        <f>IFERROR(VLOOKUP($B59,Table1[[Player]:['#NAME?]], 10, FALSE), 0.7*VLOOKUP($B59,Table1[[Player]:['#NAME?]], 10, FALSE) + 0.3*VLOOKUP($B59,Table2[[Player]:[YEAR]], 10, FALSE))</f>
        <v>0.46</v>
      </c>
      <c r="I59">
        <f>IFERROR(VLOOKUP($B59,Table1[[Player]:['#NAME?]], 11, FALSE), 0.7*VLOOKUP($B59,Table1[[Player]:['#NAME?]], 11, FALSE) + 0.3*VLOOKUP($B59,Table2[[Player]:[YEAR]], 11, FALSE))</f>
        <v>2.7</v>
      </c>
      <c r="J59">
        <f>IFERROR(VLOOKUP($B59,Table1[[Player]:['#NAME?]], 17, FALSE), 0.7*VLOOKUP($B59,Table1[[Player]:['#NAME?]], 17, FALSE) + 0.3*VLOOKUP($B59,Table2[[Player]:[YEAR]], 17, FALSE))</f>
        <v>5</v>
      </c>
      <c r="K59">
        <f>IFERROR(VLOOKUP($B59,Table1[[Player]:['#NAME?]], 18, FALSE), 0.7*VLOOKUP($B59,Table1[[Player]:['#NAME?]], 18, FALSE) + 0.3*VLOOKUP($B59,Table2[[Player]:[YEAR]], 18, FALSE))</f>
        <v>5.8</v>
      </c>
      <c r="L59">
        <f>IFERROR(VLOOKUP($B59,Table1[[Player]:['#NAME?]], 19, FALSE), 0.7*VLOOKUP($B59,Table1[[Player]:['#NAME?]], 19, FALSE) + 0.3*VLOOKUP($B59,Table2[[Player]:[YEAR]], 19, FALSE))</f>
        <v>0.85899999999999999</v>
      </c>
      <c r="M59">
        <f>IFERROR(VLOOKUP($B59,Table1[[Player]:['#NAME?]], 22, FALSE), 0.7*VLOOKUP($B59,Table1[[Player]:['#NAME?]], 22, FALSE) + 0.3*VLOOKUP($B59,Table2[[Player]:[YEAR]], 22, FALSE))</f>
        <v>3.8</v>
      </c>
      <c r="N59">
        <f>IFERROR(VLOOKUP($B59,Table1[[Player]:['#NAME?]], 23, FALSE), 0.7*VLOOKUP($B59,Table1[[Player]:['#NAME?]], 23, FALSE) + 0.3*VLOOKUP($B59,Table2[[Player]:[YEAR]], 23, FALSE))</f>
        <v>6.8</v>
      </c>
      <c r="O59">
        <f>IFERROR(VLOOKUP($B59,Table1[[Player]:['#NAME?]], 24, FALSE), 0.7*VLOOKUP($B59,Table1[[Player]:['#NAME?]], 24, FALSE) + 0.3*VLOOKUP($B59,Table2[[Player]:[YEAR]], 24, FALSE))</f>
        <v>1.4</v>
      </c>
      <c r="P59">
        <f>IFERROR(VLOOKUP($B59,Table1[[Player]:['#NAME?]], 25, FALSE), 0.7*VLOOKUP($B59,Table1[[Player]:['#NAME?]], 25, FALSE) + 0.3*VLOOKUP($B59,Table2[[Player]:[YEAR]], 25, FALSE))</f>
        <v>0.3</v>
      </c>
      <c r="Q59">
        <f>IFERROR(VLOOKUP($B59,Table1[[Player]:['#NAME?]], 26, FALSE), 0.7*VLOOKUP($B59,Table1[[Player]:['#NAME?]], 26, FALSE) + 0.3*VLOOKUP($B59,Table2[[Player]:[YEAR]], 26, FALSE))</f>
        <v>2.5</v>
      </c>
      <c r="R59">
        <f>IFERROR(VLOOKUP($B59,Table1[[Player]:['#NAME?]], 28, FALSE), 0.7*VLOOKUP($B59,Table1[[Player]:['#NAME?]], 28, FALSE) + 0.3*VLOOKUP($B59,Table2[[Player]:[YEAR]], 28, FALSE))</f>
        <v>22.2</v>
      </c>
    </row>
    <row r="60" spans="1:18" x14ac:dyDescent="0.25">
      <c r="A60" s="2" t="s">
        <v>848</v>
      </c>
      <c r="B60" s="2" t="s">
        <v>147</v>
      </c>
      <c r="C60" s="2" t="s">
        <v>38</v>
      </c>
      <c r="D60">
        <f>VLOOKUP(B60, Table1[[Player]:['#NAME?]], 3, FALSE)+1</f>
        <v>27</v>
      </c>
      <c r="E60">
        <f>VLOOKUP(A60, Table3[], 5, FALSE)</f>
        <v>2550</v>
      </c>
      <c r="F60">
        <f>IFERROR(VLOOKUP($B60,Table1[[Player]:['#NAME?]], 8, FALSE), 0.7*VLOOKUP($B60,Table1[[Player]:['#NAME?]], 8, FALSE) + 0.3*VLOOKUP($B60,Table2[[Player]:[YEAR]], 8, FALSE))</f>
        <v>9.4</v>
      </c>
      <c r="G60">
        <f>IFERROR(VLOOKUP($B60,Table1[[Player]:['#NAME?]], 9, FALSE), 0.7*VLOOKUP($B60,Table1[[Player]:['#NAME?]], 9, FALSE) + 0.3*VLOOKUP($B60,Table2[[Player]:[YEAR]], 9, FALSE))</f>
        <v>20.9</v>
      </c>
      <c r="H60">
        <f>IFERROR(VLOOKUP($B60,Table1[[Player]:['#NAME?]], 10, FALSE), 0.7*VLOOKUP($B60,Table1[[Player]:['#NAME?]], 10, FALSE) + 0.3*VLOOKUP($B60,Table2[[Player]:[YEAR]], 10, FALSE))</f>
        <v>0.45200000000000001</v>
      </c>
      <c r="I60">
        <f>IFERROR(VLOOKUP($B60,Table1[[Player]:['#NAME?]], 11, FALSE), 0.7*VLOOKUP($B60,Table1[[Player]:['#NAME?]], 11, FALSE) + 0.3*VLOOKUP($B60,Table2[[Player]:[YEAR]], 11, FALSE))</f>
        <v>1.9</v>
      </c>
      <c r="J60">
        <f>IFERROR(VLOOKUP($B60,Table1[[Player]:['#NAME?]], 17, FALSE), 0.7*VLOOKUP($B60,Table1[[Player]:['#NAME?]], 17, FALSE) + 0.3*VLOOKUP($B60,Table2[[Player]:[YEAR]], 17, FALSE))</f>
        <v>7.6</v>
      </c>
      <c r="K60">
        <f>IFERROR(VLOOKUP($B60,Table1[[Player]:['#NAME?]], 18, FALSE), 0.7*VLOOKUP($B60,Table1[[Player]:['#NAME?]], 18, FALSE) + 0.3*VLOOKUP($B60,Table2[[Player]:[YEAR]], 18, FALSE))</f>
        <v>9.8000000000000007</v>
      </c>
      <c r="L60">
        <f>IFERROR(VLOOKUP($B60,Table1[[Player]:['#NAME?]], 19, FALSE), 0.7*VLOOKUP($B60,Table1[[Player]:['#NAME?]], 19, FALSE) + 0.3*VLOOKUP($B60,Table2[[Player]:[YEAR]], 19, FALSE))</f>
        <v>0.77200000000000002</v>
      </c>
      <c r="M60">
        <f>IFERROR(VLOOKUP($B60,Table1[[Player]:['#NAME?]], 22, FALSE), 0.7*VLOOKUP($B60,Table1[[Player]:['#NAME?]], 22, FALSE) + 0.3*VLOOKUP($B60,Table2[[Player]:[YEAR]], 22, FALSE))</f>
        <v>11.6</v>
      </c>
      <c r="N60">
        <f>IFERROR(VLOOKUP($B60,Table1[[Player]:['#NAME?]], 23, FALSE), 0.7*VLOOKUP($B60,Table1[[Player]:['#NAME?]], 23, FALSE) + 0.3*VLOOKUP($B60,Table2[[Player]:[YEAR]], 23, FALSE))</f>
        <v>4.8</v>
      </c>
      <c r="O60">
        <f>IFERROR(VLOOKUP($B60,Table1[[Player]:['#NAME?]], 24, FALSE), 0.7*VLOOKUP($B60,Table1[[Player]:['#NAME?]], 24, FALSE) + 0.3*VLOOKUP($B60,Table2[[Player]:[YEAR]], 24, FALSE))</f>
        <v>1.5</v>
      </c>
      <c r="P60">
        <f>IFERROR(VLOOKUP($B60,Table1[[Player]:['#NAME?]], 25, FALSE), 0.7*VLOOKUP($B60,Table1[[Player]:['#NAME?]], 25, FALSE) + 0.3*VLOOKUP($B60,Table2[[Player]:[YEAR]], 25, FALSE))</f>
        <v>1.4</v>
      </c>
      <c r="Q60">
        <f>IFERROR(VLOOKUP($B60,Table1[[Player]:['#NAME?]], 26, FALSE), 0.7*VLOOKUP($B60,Table1[[Player]:['#NAME?]], 26, FALSE) + 0.3*VLOOKUP($B60,Table2[[Player]:[YEAR]], 26, FALSE))</f>
        <v>3.9</v>
      </c>
      <c r="R60">
        <f>IFERROR(VLOOKUP($B60,Table1[[Player]:['#NAME?]], 28, FALSE), 0.7*VLOOKUP($B60,Table1[[Player]:['#NAME?]], 28, FALSE) + 0.3*VLOOKUP($B60,Table2[[Player]:[YEAR]], 28, FALSE))</f>
        <v>28.4</v>
      </c>
    </row>
    <row r="61" spans="1:18" x14ac:dyDescent="0.25">
      <c r="A61" s="1" t="s">
        <v>904</v>
      </c>
      <c r="B61" s="1" t="s">
        <v>148</v>
      </c>
      <c r="C61" s="1" t="s">
        <v>52</v>
      </c>
      <c r="D61">
        <f>VLOOKUP(B61, Table1[[Player]:['#NAME?]], 3, FALSE)+1</f>
        <v>27</v>
      </c>
      <c r="E61">
        <f>VLOOKUP(A61, Table3[], 5, FALSE)</f>
        <v>2356</v>
      </c>
      <c r="F61">
        <f>IFERROR(VLOOKUP($B61,Table1[[Player]:['#NAME?]], 8, FALSE), 0.7*VLOOKUP($B61,Table1[[Player]:['#NAME?]], 8, FALSE) + 0.3*VLOOKUP($B61,Table2[[Player]:[YEAR]], 8, FALSE))</f>
        <v>5</v>
      </c>
      <c r="G61">
        <f>IFERROR(VLOOKUP($B61,Table1[[Player]:['#NAME?]], 9, FALSE), 0.7*VLOOKUP($B61,Table1[[Player]:['#NAME?]], 9, FALSE) + 0.3*VLOOKUP($B61,Table2[[Player]:[YEAR]], 9, FALSE))</f>
        <v>12.4</v>
      </c>
      <c r="H61">
        <f>IFERROR(VLOOKUP($B61,Table1[[Player]:['#NAME?]], 10, FALSE), 0.7*VLOOKUP($B61,Table1[[Player]:['#NAME?]], 10, FALSE) + 0.3*VLOOKUP($B61,Table2[[Player]:[YEAR]], 10, FALSE))</f>
        <v>0.39900000000000002</v>
      </c>
      <c r="I61">
        <f>IFERROR(VLOOKUP($B61,Table1[[Player]:['#NAME?]], 11, FALSE), 0.7*VLOOKUP($B61,Table1[[Player]:['#NAME?]], 11, FALSE) + 0.3*VLOOKUP($B61,Table2[[Player]:[YEAR]], 11, FALSE))</f>
        <v>2.2999999999999998</v>
      </c>
      <c r="J61">
        <f>IFERROR(VLOOKUP($B61,Table1[[Player]:['#NAME?]], 17, FALSE), 0.7*VLOOKUP($B61,Table1[[Player]:['#NAME?]], 17, FALSE) + 0.3*VLOOKUP($B61,Table2[[Player]:[YEAR]], 17, FALSE))</f>
        <v>2.4</v>
      </c>
      <c r="K61">
        <f>IFERROR(VLOOKUP($B61,Table1[[Player]:['#NAME?]], 18, FALSE), 0.7*VLOOKUP($B61,Table1[[Player]:['#NAME?]], 18, FALSE) + 0.3*VLOOKUP($B61,Table2[[Player]:[YEAR]], 18, FALSE))</f>
        <v>3</v>
      </c>
      <c r="L61">
        <f>IFERROR(VLOOKUP($B61,Table1[[Player]:['#NAME?]], 19, FALSE), 0.7*VLOOKUP($B61,Table1[[Player]:['#NAME?]], 19, FALSE) + 0.3*VLOOKUP($B61,Table2[[Player]:[YEAR]], 19, FALSE))</f>
        <v>0.82199999999999995</v>
      </c>
      <c r="M61">
        <f>IFERROR(VLOOKUP($B61,Table1[[Player]:['#NAME?]], 22, FALSE), 0.7*VLOOKUP($B61,Table1[[Player]:['#NAME?]], 22, FALSE) + 0.3*VLOOKUP($B61,Table2[[Player]:[YEAR]], 22, FALSE))</f>
        <v>7.4</v>
      </c>
      <c r="N61">
        <f>IFERROR(VLOOKUP($B61,Table1[[Player]:['#NAME?]], 23, FALSE), 0.7*VLOOKUP($B61,Table1[[Player]:['#NAME?]], 23, FALSE) + 0.3*VLOOKUP($B61,Table2[[Player]:[YEAR]], 23, FALSE))</f>
        <v>1.7</v>
      </c>
      <c r="O61">
        <f>IFERROR(VLOOKUP($B61,Table1[[Player]:['#NAME?]], 24, FALSE), 0.7*VLOOKUP($B61,Table1[[Player]:['#NAME?]], 24, FALSE) + 0.3*VLOOKUP($B61,Table2[[Player]:[YEAR]], 24, FALSE))</f>
        <v>2.2000000000000002</v>
      </c>
      <c r="P61">
        <f>IFERROR(VLOOKUP($B61,Table1[[Player]:['#NAME?]], 25, FALSE), 0.7*VLOOKUP($B61,Table1[[Player]:['#NAME?]], 25, FALSE) + 0.3*VLOOKUP($B61,Table2[[Player]:[YEAR]], 25, FALSE))</f>
        <v>1.2</v>
      </c>
      <c r="Q61">
        <f>IFERROR(VLOOKUP($B61,Table1[[Player]:['#NAME?]], 26, FALSE), 0.7*VLOOKUP($B61,Table1[[Player]:['#NAME?]], 26, FALSE) + 0.3*VLOOKUP($B61,Table2[[Player]:[YEAR]], 26, FALSE))</f>
        <v>2.2000000000000002</v>
      </c>
      <c r="R61">
        <f>IFERROR(VLOOKUP($B61,Table1[[Player]:['#NAME?]], 28, FALSE), 0.7*VLOOKUP($B61,Table1[[Player]:['#NAME?]], 28, FALSE) + 0.3*VLOOKUP($B61,Table2[[Player]:[YEAR]], 28, FALSE))</f>
        <v>14.7</v>
      </c>
    </row>
    <row r="62" spans="1:18" x14ac:dyDescent="0.25">
      <c r="A62" s="2" t="s">
        <v>606</v>
      </c>
      <c r="B62" s="2" t="s">
        <v>149</v>
      </c>
      <c r="C62" s="2" t="s">
        <v>31</v>
      </c>
      <c r="D62">
        <f>VLOOKUP(B62, Table1[[Player]:['#NAME?]], 3, FALSE)+1</f>
        <v>25</v>
      </c>
      <c r="E62">
        <f>VLOOKUP(A62, Table3[], 5, FALSE)</f>
        <v>2340</v>
      </c>
      <c r="F62">
        <f>IFERROR(VLOOKUP($B62,Table1[[Player]:['#NAME?]], 8, FALSE), 0.7*VLOOKUP($B62,Table1[[Player]:['#NAME?]], 8, FALSE) + 0.3*VLOOKUP($B62,Table2[[Player]:[YEAR]], 8, FALSE))</f>
        <v>4.8</v>
      </c>
      <c r="G62">
        <f>IFERROR(VLOOKUP($B62,Table1[[Player]:['#NAME?]], 9, FALSE), 0.7*VLOOKUP($B62,Table1[[Player]:['#NAME?]], 9, FALSE) + 0.3*VLOOKUP($B62,Table2[[Player]:[YEAR]], 9, FALSE))</f>
        <v>10.3</v>
      </c>
      <c r="H62">
        <f>IFERROR(VLOOKUP($B62,Table1[[Player]:['#NAME?]], 10, FALSE), 0.7*VLOOKUP($B62,Table1[[Player]:['#NAME?]], 10, FALSE) + 0.3*VLOOKUP($B62,Table2[[Player]:[YEAR]], 10, FALSE))</f>
        <v>0.46800000000000003</v>
      </c>
      <c r="I62">
        <f>IFERROR(VLOOKUP($B62,Table1[[Player]:['#NAME?]], 11, FALSE), 0.7*VLOOKUP($B62,Table1[[Player]:['#NAME?]], 11, FALSE) + 0.3*VLOOKUP($B62,Table2[[Player]:[YEAR]], 11, FALSE))</f>
        <v>2.1</v>
      </c>
      <c r="J62">
        <f>IFERROR(VLOOKUP($B62,Table1[[Player]:['#NAME?]], 17, FALSE), 0.7*VLOOKUP($B62,Table1[[Player]:['#NAME?]], 17, FALSE) + 0.3*VLOOKUP($B62,Table2[[Player]:[YEAR]], 17, FALSE))</f>
        <v>1.7</v>
      </c>
      <c r="K62">
        <f>IFERROR(VLOOKUP($B62,Table1[[Player]:['#NAME?]], 18, FALSE), 0.7*VLOOKUP($B62,Table1[[Player]:['#NAME?]], 18, FALSE) + 0.3*VLOOKUP($B62,Table2[[Player]:[YEAR]], 18, FALSE))</f>
        <v>2</v>
      </c>
      <c r="L62">
        <f>IFERROR(VLOOKUP($B62,Table1[[Player]:['#NAME?]], 19, FALSE), 0.7*VLOOKUP($B62,Table1[[Player]:['#NAME?]], 19, FALSE) + 0.3*VLOOKUP($B62,Table2[[Player]:[YEAR]], 19, FALSE))</f>
        <v>0.84699999999999998</v>
      </c>
      <c r="M62">
        <f>IFERROR(VLOOKUP($B62,Table1[[Player]:['#NAME?]], 22, FALSE), 0.7*VLOOKUP($B62,Table1[[Player]:['#NAME?]], 22, FALSE) + 0.3*VLOOKUP($B62,Table2[[Player]:[YEAR]], 22, FALSE))</f>
        <v>3.6</v>
      </c>
      <c r="N62">
        <f>IFERROR(VLOOKUP($B62,Table1[[Player]:['#NAME?]], 23, FALSE), 0.7*VLOOKUP($B62,Table1[[Player]:['#NAME?]], 23, FALSE) + 0.3*VLOOKUP($B62,Table2[[Player]:[YEAR]], 23, FALSE))</f>
        <v>1.5</v>
      </c>
      <c r="O62">
        <f>IFERROR(VLOOKUP($B62,Table1[[Player]:['#NAME?]], 24, FALSE), 0.7*VLOOKUP($B62,Table1[[Player]:['#NAME?]], 24, FALSE) + 0.3*VLOOKUP($B62,Table2[[Player]:[YEAR]], 24, FALSE))</f>
        <v>0.9</v>
      </c>
      <c r="P62">
        <f>IFERROR(VLOOKUP($B62,Table1[[Player]:['#NAME?]], 25, FALSE), 0.7*VLOOKUP($B62,Table1[[Player]:['#NAME?]], 25, FALSE) + 0.3*VLOOKUP($B62,Table2[[Player]:[YEAR]], 25, FALSE))</f>
        <v>0.3</v>
      </c>
      <c r="Q62">
        <f>IFERROR(VLOOKUP($B62,Table1[[Player]:['#NAME?]], 26, FALSE), 0.7*VLOOKUP($B62,Table1[[Player]:['#NAME?]], 26, FALSE) + 0.3*VLOOKUP($B62,Table2[[Player]:[YEAR]], 26, FALSE))</f>
        <v>1</v>
      </c>
      <c r="R62">
        <f>IFERROR(VLOOKUP($B62,Table1[[Player]:['#NAME?]], 28, FALSE), 0.7*VLOOKUP($B62,Table1[[Player]:['#NAME?]], 28, FALSE) + 0.3*VLOOKUP($B62,Table2[[Player]:[YEAR]], 28, FALSE))</f>
        <v>13.5</v>
      </c>
    </row>
    <row r="63" spans="1:18" x14ac:dyDescent="0.25">
      <c r="A63" s="1" t="s">
        <v>841</v>
      </c>
      <c r="B63" s="1" t="s">
        <v>150</v>
      </c>
      <c r="C63" s="1" t="s">
        <v>31</v>
      </c>
      <c r="D63">
        <f>VLOOKUP(B63, Table1[[Player]:['#NAME?]], 3, FALSE)+1</f>
        <v>37</v>
      </c>
      <c r="E63">
        <f>VLOOKUP(A63, Table3[], 5, FALSE)</f>
        <v>1386</v>
      </c>
      <c r="F63">
        <f>IFERROR(VLOOKUP($B63,Table1[[Player]:['#NAME?]], 8, FALSE), 0.7*VLOOKUP($B63,Table1[[Player]:['#NAME?]], 8, FALSE) + 0.3*VLOOKUP($B63,Table2[[Player]:[YEAR]], 8, FALSE))</f>
        <v>6</v>
      </c>
      <c r="G63">
        <f>IFERROR(VLOOKUP($B63,Table1[[Player]:['#NAME?]], 9, FALSE), 0.7*VLOOKUP($B63,Table1[[Player]:['#NAME?]], 9, FALSE) + 0.3*VLOOKUP($B63,Table2[[Player]:[YEAR]], 9, FALSE))</f>
        <v>14.5</v>
      </c>
      <c r="H63">
        <f>IFERROR(VLOOKUP($B63,Table1[[Player]:['#NAME?]], 10, FALSE), 0.7*VLOOKUP($B63,Table1[[Player]:['#NAME?]], 10, FALSE) + 0.3*VLOOKUP($B63,Table2[[Player]:[YEAR]], 10, FALSE))</f>
        <v>0.41299999999999998</v>
      </c>
      <c r="I63">
        <f>IFERROR(VLOOKUP($B63,Table1[[Player]:['#NAME?]], 11, FALSE), 0.7*VLOOKUP($B63,Table1[[Player]:['#NAME?]], 11, FALSE) + 0.3*VLOOKUP($B63,Table2[[Player]:[YEAR]], 11, FALSE))</f>
        <v>1.9</v>
      </c>
      <c r="J63">
        <f>IFERROR(VLOOKUP($B63,Table1[[Player]:['#NAME?]], 17, FALSE), 0.7*VLOOKUP($B63,Table1[[Player]:['#NAME?]], 17, FALSE) + 0.3*VLOOKUP($B63,Table2[[Player]:[YEAR]], 17, FALSE))</f>
        <v>2.9</v>
      </c>
      <c r="K63">
        <f>IFERROR(VLOOKUP($B63,Table1[[Player]:['#NAME?]], 18, FALSE), 0.7*VLOOKUP($B63,Table1[[Player]:['#NAME?]], 18, FALSE) + 0.3*VLOOKUP($B63,Table2[[Player]:[YEAR]], 18, FALSE))</f>
        <v>3.4</v>
      </c>
      <c r="L63">
        <f>IFERROR(VLOOKUP($B63,Table1[[Player]:['#NAME?]], 19, FALSE), 0.7*VLOOKUP($B63,Table1[[Player]:['#NAME?]], 19, FALSE) + 0.3*VLOOKUP($B63,Table2[[Player]:[YEAR]], 19, FALSE))</f>
        <v>0.85699999999999998</v>
      </c>
      <c r="M63">
        <f>IFERROR(VLOOKUP($B63,Table1[[Player]:['#NAME?]], 22, FALSE), 0.7*VLOOKUP($B63,Table1[[Player]:['#NAME?]], 22, FALSE) + 0.3*VLOOKUP($B63,Table2[[Player]:[YEAR]], 22, FALSE))</f>
        <v>2.2000000000000002</v>
      </c>
      <c r="N63">
        <f>IFERROR(VLOOKUP($B63,Table1[[Player]:['#NAME?]], 23, FALSE), 0.7*VLOOKUP($B63,Table1[[Player]:['#NAME?]], 23, FALSE) + 0.3*VLOOKUP($B63,Table2[[Player]:[YEAR]], 23, FALSE))</f>
        <v>3.6</v>
      </c>
      <c r="O63">
        <f>IFERROR(VLOOKUP($B63,Table1[[Player]:['#NAME?]], 24, FALSE), 0.7*VLOOKUP($B63,Table1[[Player]:['#NAME?]], 24, FALSE) + 0.3*VLOOKUP($B63,Table2[[Player]:[YEAR]], 24, FALSE))</f>
        <v>1</v>
      </c>
      <c r="P63">
        <f>IFERROR(VLOOKUP($B63,Table1[[Player]:['#NAME?]], 25, FALSE), 0.7*VLOOKUP($B63,Table1[[Player]:['#NAME?]], 25, FALSE) + 0.3*VLOOKUP($B63,Table2[[Player]:[YEAR]], 25, FALSE))</f>
        <v>0.2</v>
      </c>
      <c r="Q63">
        <f>IFERROR(VLOOKUP($B63,Table1[[Player]:['#NAME?]], 26, FALSE), 0.7*VLOOKUP($B63,Table1[[Player]:['#NAME?]], 26, FALSE) + 0.3*VLOOKUP($B63,Table2[[Player]:[YEAR]], 26, FALSE))</f>
        <v>2.2000000000000002</v>
      </c>
      <c r="R63">
        <f>IFERROR(VLOOKUP($B63,Table1[[Player]:['#NAME?]], 28, FALSE), 0.7*VLOOKUP($B63,Table1[[Player]:['#NAME?]], 28, FALSE) + 0.3*VLOOKUP($B63,Table2[[Player]:[YEAR]], 28, FALSE))</f>
        <v>16.8</v>
      </c>
    </row>
    <row r="64" spans="1:18" x14ac:dyDescent="0.25">
      <c r="A64" s="2" t="s">
        <v>666</v>
      </c>
      <c r="B64" s="2" t="s">
        <v>151</v>
      </c>
      <c r="C64" s="2" t="s">
        <v>52</v>
      </c>
      <c r="D64">
        <f>VLOOKUP(B64, Table1[[Player]:['#NAME?]], 3, FALSE)+1</f>
        <v>27</v>
      </c>
      <c r="E64">
        <f>VLOOKUP(A64, Table3[], 5, FALSE)</f>
        <v>2028</v>
      </c>
      <c r="F64">
        <f>IFERROR(VLOOKUP($B64,Table1[[Player]:['#NAME?]], 8, FALSE), 0.7*VLOOKUP($B64,Table1[[Player]:['#NAME?]], 8, FALSE) + 0.3*VLOOKUP($B64,Table2[[Player]:[YEAR]], 8, FALSE))</f>
        <v>5.0999999999999996</v>
      </c>
      <c r="G64">
        <f>IFERROR(VLOOKUP($B64,Table1[[Player]:['#NAME?]], 9, FALSE), 0.7*VLOOKUP($B64,Table1[[Player]:['#NAME?]], 9, FALSE) + 0.3*VLOOKUP($B64,Table2[[Player]:[YEAR]], 9, FALSE))</f>
        <v>11.1</v>
      </c>
      <c r="H64">
        <f>IFERROR(VLOOKUP($B64,Table1[[Player]:['#NAME?]], 10, FALSE), 0.7*VLOOKUP($B64,Table1[[Player]:['#NAME?]], 10, FALSE) + 0.3*VLOOKUP($B64,Table2[[Player]:[YEAR]], 10, FALSE))</f>
        <v>0.46300000000000002</v>
      </c>
      <c r="I64">
        <f>IFERROR(VLOOKUP($B64,Table1[[Player]:['#NAME?]], 11, FALSE), 0.7*VLOOKUP($B64,Table1[[Player]:['#NAME?]], 11, FALSE) + 0.3*VLOOKUP($B64,Table2[[Player]:[YEAR]], 11, FALSE))</f>
        <v>2.4</v>
      </c>
      <c r="J64">
        <f>IFERROR(VLOOKUP($B64,Table1[[Player]:['#NAME?]], 17, FALSE), 0.7*VLOOKUP($B64,Table1[[Player]:['#NAME?]], 17, FALSE) + 0.3*VLOOKUP($B64,Table2[[Player]:[YEAR]], 17, FALSE))</f>
        <v>2.7</v>
      </c>
      <c r="K64">
        <f>IFERROR(VLOOKUP($B64,Table1[[Player]:['#NAME?]], 18, FALSE), 0.7*VLOOKUP($B64,Table1[[Player]:['#NAME?]], 18, FALSE) + 0.3*VLOOKUP($B64,Table2[[Player]:[YEAR]], 18, FALSE))</f>
        <v>3.3</v>
      </c>
      <c r="L64">
        <f>IFERROR(VLOOKUP($B64,Table1[[Player]:['#NAME?]], 19, FALSE), 0.7*VLOOKUP($B64,Table1[[Player]:['#NAME?]], 19, FALSE) + 0.3*VLOOKUP($B64,Table2[[Player]:[YEAR]], 19, FALSE))</f>
        <v>0.81100000000000005</v>
      </c>
      <c r="M64">
        <f>IFERROR(VLOOKUP($B64,Table1[[Player]:['#NAME?]], 22, FALSE), 0.7*VLOOKUP($B64,Table1[[Player]:['#NAME?]], 22, FALSE) + 0.3*VLOOKUP($B64,Table2[[Player]:[YEAR]], 22, FALSE))</f>
        <v>6.4</v>
      </c>
      <c r="N64">
        <f>IFERROR(VLOOKUP($B64,Table1[[Player]:['#NAME?]], 23, FALSE), 0.7*VLOOKUP($B64,Table1[[Player]:['#NAME?]], 23, FALSE) + 0.3*VLOOKUP($B64,Table2[[Player]:[YEAR]], 23, FALSE))</f>
        <v>2.4</v>
      </c>
      <c r="O64">
        <f>IFERROR(VLOOKUP($B64,Table1[[Player]:['#NAME?]], 24, FALSE), 0.7*VLOOKUP($B64,Table1[[Player]:['#NAME?]], 24, FALSE) + 0.3*VLOOKUP($B64,Table2[[Player]:[YEAR]], 24, FALSE))</f>
        <v>1.1000000000000001</v>
      </c>
      <c r="P64">
        <f>IFERROR(VLOOKUP($B64,Table1[[Player]:['#NAME?]], 25, FALSE), 0.7*VLOOKUP($B64,Table1[[Player]:['#NAME?]], 25, FALSE) + 0.3*VLOOKUP($B64,Table2[[Player]:[YEAR]], 25, FALSE))</f>
        <v>0.4</v>
      </c>
      <c r="Q64">
        <f>IFERROR(VLOOKUP($B64,Table1[[Player]:['#NAME?]], 26, FALSE), 0.7*VLOOKUP($B64,Table1[[Player]:['#NAME?]], 26, FALSE) + 0.3*VLOOKUP($B64,Table2[[Player]:[YEAR]], 26, FALSE))</f>
        <v>1.2</v>
      </c>
      <c r="R64">
        <f>IFERROR(VLOOKUP($B64,Table1[[Player]:['#NAME?]], 28, FALSE), 0.7*VLOOKUP($B64,Table1[[Player]:['#NAME?]], 28, FALSE) + 0.3*VLOOKUP($B64,Table2[[Player]:[YEAR]], 28, FALSE))</f>
        <v>15.4</v>
      </c>
    </row>
    <row r="65" spans="1:18" x14ac:dyDescent="0.25">
      <c r="A65" s="1" t="s">
        <v>853</v>
      </c>
      <c r="B65" s="1" t="s">
        <v>152</v>
      </c>
      <c r="C65" s="1" t="s">
        <v>52</v>
      </c>
      <c r="D65">
        <f>VLOOKUP(B65, Table1[[Player]:['#NAME?]], 3, FALSE)+1</f>
        <v>30</v>
      </c>
      <c r="E65">
        <f>VLOOKUP(A65, Table3[], 5, FALSE)</f>
        <v>1950</v>
      </c>
      <c r="F65">
        <f>IFERROR(VLOOKUP($B65,Table1[[Player]:['#NAME?]], 8, FALSE), 0.7*VLOOKUP($B65,Table1[[Player]:['#NAME?]], 8, FALSE) + 0.3*VLOOKUP($B65,Table2[[Player]:[YEAR]], 8, FALSE))</f>
        <v>3.8</v>
      </c>
      <c r="G65">
        <f>IFERROR(VLOOKUP($B65,Table1[[Player]:['#NAME?]], 9, FALSE), 0.7*VLOOKUP($B65,Table1[[Player]:['#NAME?]], 9, FALSE) + 0.3*VLOOKUP($B65,Table2[[Player]:[YEAR]], 9, FALSE))</f>
        <v>7.8</v>
      </c>
      <c r="H65">
        <f>IFERROR(VLOOKUP($B65,Table1[[Player]:['#NAME?]], 10, FALSE), 0.7*VLOOKUP($B65,Table1[[Player]:['#NAME?]], 10, FALSE) + 0.3*VLOOKUP($B65,Table2[[Player]:[YEAR]], 10, FALSE))</f>
        <v>0.48499999999999999</v>
      </c>
      <c r="I65">
        <f>IFERROR(VLOOKUP($B65,Table1[[Player]:['#NAME?]], 11, FALSE), 0.7*VLOOKUP($B65,Table1[[Player]:['#NAME?]], 11, FALSE) + 0.3*VLOOKUP($B65,Table2[[Player]:[YEAR]], 11, FALSE))</f>
        <v>1.6</v>
      </c>
      <c r="J65">
        <f>IFERROR(VLOOKUP($B65,Table1[[Player]:['#NAME?]], 17, FALSE), 0.7*VLOOKUP($B65,Table1[[Player]:['#NAME?]], 17, FALSE) + 0.3*VLOOKUP($B65,Table2[[Player]:[YEAR]], 17, FALSE))</f>
        <v>0.3</v>
      </c>
      <c r="K65">
        <f>IFERROR(VLOOKUP($B65,Table1[[Player]:['#NAME?]], 18, FALSE), 0.7*VLOOKUP($B65,Table1[[Player]:['#NAME?]], 18, FALSE) + 0.3*VLOOKUP($B65,Table2[[Player]:[YEAR]], 18, FALSE))</f>
        <v>0.6</v>
      </c>
      <c r="L65">
        <f>IFERROR(VLOOKUP($B65,Table1[[Player]:['#NAME?]], 19, FALSE), 0.7*VLOOKUP($B65,Table1[[Player]:['#NAME?]], 19, FALSE) + 0.3*VLOOKUP($B65,Table2[[Player]:[YEAR]], 19, FALSE))</f>
        <v>0.59299999999999997</v>
      </c>
      <c r="M65">
        <f>IFERROR(VLOOKUP($B65,Table1[[Player]:['#NAME?]], 22, FALSE), 0.7*VLOOKUP($B65,Table1[[Player]:['#NAME?]], 22, FALSE) + 0.3*VLOOKUP($B65,Table2[[Player]:[YEAR]], 22, FALSE))</f>
        <v>6</v>
      </c>
      <c r="N65">
        <f>IFERROR(VLOOKUP($B65,Table1[[Player]:['#NAME?]], 23, FALSE), 0.7*VLOOKUP($B65,Table1[[Player]:['#NAME?]], 23, FALSE) + 0.3*VLOOKUP($B65,Table2[[Player]:[YEAR]], 23, FALSE))</f>
        <v>0.8</v>
      </c>
      <c r="O65">
        <f>IFERROR(VLOOKUP($B65,Table1[[Player]:['#NAME?]], 24, FALSE), 0.7*VLOOKUP($B65,Table1[[Player]:['#NAME?]], 24, FALSE) + 0.3*VLOOKUP($B65,Table2[[Player]:[YEAR]], 24, FALSE))</f>
        <v>0.9</v>
      </c>
      <c r="P65">
        <f>IFERROR(VLOOKUP($B65,Table1[[Player]:['#NAME?]], 25, FALSE), 0.7*VLOOKUP($B65,Table1[[Player]:['#NAME?]], 25, FALSE) + 0.3*VLOOKUP($B65,Table2[[Player]:[YEAR]], 25, FALSE))</f>
        <v>0.6</v>
      </c>
      <c r="Q65">
        <f>IFERROR(VLOOKUP($B65,Table1[[Player]:['#NAME?]], 26, FALSE), 0.7*VLOOKUP($B65,Table1[[Player]:['#NAME?]], 26, FALSE) + 0.3*VLOOKUP($B65,Table2[[Player]:[YEAR]], 26, FALSE))</f>
        <v>0.6</v>
      </c>
      <c r="R65">
        <f>IFERROR(VLOOKUP($B65,Table1[[Player]:['#NAME?]], 28, FALSE), 0.7*VLOOKUP($B65,Table1[[Player]:['#NAME?]], 28, FALSE) + 0.3*VLOOKUP($B65,Table2[[Player]:[YEAR]], 28, FALSE))</f>
        <v>9.5</v>
      </c>
    </row>
    <row r="66" spans="1:18" x14ac:dyDescent="0.25">
      <c r="A66" s="2" t="s">
        <v>678</v>
      </c>
      <c r="B66" s="2" t="s">
        <v>153</v>
      </c>
      <c r="C66" s="2" t="s">
        <v>73</v>
      </c>
      <c r="D66">
        <f>VLOOKUP(B66, Table1[[Player]:['#NAME?]], 3, FALSE)+1</f>
        <v>27</v>
      </c>
      <c r="E66">
        <f>VLOOKUP(A66, Table3[], 5, FALSE)</f>
        <v>2156</v>
      </c>
      <c r="F66">
        <f>IFERROR(VLOOKUP($B66,Table1[[Player]:['#NAME?]], 8, FALSE), 0.7*VLOOKUP($B66,Table1[[Player]:['#NAME?]], 8, FALSE) + 0.3*VLOOKUP($B66,Table2[[Player]:[YEAR]], 8, FALSE))</f>
        <v>6</v>
      </c>
      <c r="G66">
        <f>IFERROR(VLOOKUP($B66,Table1[[Player]:['#NAME?]], 9, FALSE), 0.7*VLOOKUP($B66,Table1[[Player]:['#NAME?]], 9, FALSE) + 0.3*VLOOKUP($B66,Table2[[Player]:[YEAR]], 9, FALSE))</f>
        <v>12.5</v>
      </c>
      <c r="H66">
        <f>IFERROR(VLOOKUP($B66,Table1[[Player]:['#NAME?]], 10, FALSE), 0.7*VLOOKUP($B66,Table1[[Player]:['#NAME?]], 10, FALSE) + 0.3*VLOOKUP($B66,Table2[[Player]:[YEAR]], 10, FALSE))</f>
        <v>0.48099999999999998</v>
      </c>
      <c r="I66">
        <f>IFERROR(VLOOKUP($B66,Table1[[Player]:['#NAME?]], 11, FALSE), 0.7*VLOOKUP($B66,Table1[[Player]:['#NAME?]], 11, FALSE) + 0.3*VLOOKUP($B66,Table2[[Player]:[YEAR]], 11, FALSE))</f>
        <v>2.4</v>
      </c>
      <c r="J66">
        <f>IFERROR(VLOOKUP($B66,Table1[[Player]:['#NAME?]], 17, FALSE), 0.7*VLOOKUP($B66,Table1[[Player]:['#NAME?]], 17, FALSE) + 0.3*VLOOKUP($B66,Table2[[Player]:[YEAR]], 17, FALSE))</f>
        <v>1.5</v>
      </c>
      <c r="K66">
        <f>IFERROR(VLOOKUP($B66,Table1[[Player]:['#NAME?]], 18, FALSE), 0.7*VLOOKUP($B66,Table1[[Player]:['#NAME?]], 18, FALSE) + 0.3*VLOOKUP($B66,Table2[[Player]:[YEAR]], 18, FALSE))</f>
        <v>1.8</v>
      </c>
      <c r="L66">
        <f>IFERROR(VLOOKUP($B66,Table1[[Player]:['#NAME?]], 19, FALSE), 0.7*VLOOKUP($B66,Table1[[Player]:['#NAME?]], 19, FALSE) + 0.3*VLOOKUP($B66,Table2[[Player]:[YEAR]], 19, FALSE))</f>
        <v>0.85</v>
      </c>
      <c r="M66">
        <f>IFERROR(VLOOKUP($B66,Table1[[Player]:['#NAME?]], 22, FALSE), 0.7*VLOOKUP($B66,Table1[[Player]:['#NAME?]], 22, FALSE) + 0.3*VLOOKUP($B66,Table2[[Player]:[YEAR]], 22, FALSE))</f>
        <v>3.2</v>
      </c>
      <c r="N66">
        <f>IFERROR(VLOOKUP($B66,Table1[[Player]:['#NAME?]], 23, FALSE), 0.7*VLOOKUP($B66,Table1[[Player]:['#NAME?]], 23, FALSE) + 0.3*VLOOKUP($B66,Table2[[Player]:[YEAR]], 23, FALSE))</f>
        <v>3.4</v>
      </c>
      <c r="O66">
        <f>IFERROR(VLOOKUP($B66,Table1[[Player]:['#NAME?]], 24, FALSE), 0.7*VLOOKUP($B66,Table1[[Player]:['#NAME?]], 24, FALSE) + 0.3*VLOOKUP($B66,Table2[[Player]:[YEAR]], 24, FALSE))</f>
        <v>1.4</v>
      </c>
      <c r="P66">
        <f>IFERROR(VLOOKUP($B66,Table1[[Player]:['#NAME?]], 25, FALSE), 0.7*VLOOKUP($B66,Table1[[Player]:['#NAME?]], 25, FALSE) + 0.3*VLOOKUP($B66,Table2[[Player]:[YEAR]], 25, FALSE))</f>
        <v>0.1</v>
      </c>
      <c r="Q66">
        <f>IFERROR(VLOOKUP($B66,Table1[[Player]:['#NAME?]], 26, FALSE), 0.7*VLOOKUP($B66,Table1[[Player]:['#NAME?]], 26, FALSE) + 0.3*VLOOKUP($B66,Table2[[Player]:[YEAR]], 26, FALSE))</f>
        <v>1.6</v>
      </c>
      <c r="R66">
        <f>IFERROR(VLOOKUP($B66,Table1[[Player]:['#NAME?]], 28, FALSE), 0.7*VLOOKUP($B66,Table1[[Player]:['#NAME?]], 28, FALSE) + 0.3*VLOOKUP($B66,Table2[[Player]:[YEAR]], 28, FALSE))</f>
        <v>15.9</v>
      </c>
    </row>
    <row r="67" spans="1:18" x14ac:dyDescent="0.25">
      <c r="A67" s="1" t="s">
        <v>721</v>
      </c>
      <c r="B67" s="1" t="s">
        <v>154</v>
      </c>
      <c r="C67" s="1" t="s">
        <v>73</v>
      </c>
      <c r="D67">
        <f>VLOOKUP(B67, Table1[[Player]:['#NAME?]], 3, FALSE)+1</f>
        <v>29</v>
      </c>
      <c r="E67">
        <f>VLOOKUP(A67, Table3[], 5, FALSE)</f>
        <v>2574</v>
      </c>
      <c r="F67">
        <f>IFERROR(VLOOKUP($B67,Table1[[Player]:['#NAME?]], 8, FALSE), 0.7*VLOOKUP($B67,Table1[[Player]:['#NAME?]], 8, FALSE) + 0.3*VLOOKUP($B67,Table2[[Player]:[YEAR]], 8, FALSE))</f>
        <v>9.1999999999999993</v>
      </c>
      <c r="G67">
        <f>IFERROR(VLOOKUP($B67,Table1[[Player]:['#NAME?]], 9, FALSE), 0.7*VLOOKUP($B67,Table1[[Player]:['#NAME?]], 9, FALSE) + 0.3*VLOOKUP($B67,Table2[[Player]:[YEAR]], 9, FALSE))</f>
        <v>19.7</v>
      </c>
      <c r="H67">
        <f>IFERROR(VLOOKUP($B67,Table1[[Player]:['#NAME?]], 10, FALSE), 0.7*VLOOKUP($B67,Table1[[Player]:['#NAME?]], 10, FALSE) + 0.3*VLOOKUP($B67,Table2[[Player]:[YEAR]], 10, FALSE))</f>
        <v>0.46800000000000003</v>
      </c>
      <c r="I67">
        <f>IFERROR(VLOOKUP($B67,Table1[[Player]:['#NAME?]], 11, FALSE), 0.7*VLOOKUP($B67,Table1[[Player]:['#NAME?]], 11, FALSE) + 0.3*VLOOKUP($B67,Table2[[Player]:[YEAR]], 11, FALSE))</f>
        <v>4.4000000000000004</v>
      </c>
      <c r="J67">
        <f>IFERROR(VLOOKUP($B67,Table1[[Player]:['#NAME?]], 17, FALSE), 0.7*VLOOKUP($B67,Table1[[Player]:['#NAME?]], 17, FALSE) + 0.3*VLOOKUP($B67,Table2[[Player]:[YEAR]], 17, FALSE))</f>
        <v>4.4000000000000004</v>
      </c>
      <c r="K67">
        <f>IFERROR(VLOOKUP($B67,Table1[[Player]:['#NAME?]], 18, FALSE), 0.7*VLOOKUP($B67,Table1[[Player]:['#NAME?]], 18, FALSE) + 0.3*VLOOKUP($B67,Table2[[Player]:[YEAR]], 18, FALSE))</f>
        <v>4.9000000000000004</v>
      </c>
      <c r="L67">
        <f>IFERROR(VLOOKUP($B67,Table1[[Player]:['#NAME?]], 19, FALSE), 0.7*VLOOKUP($B67,Table1[[Player]:['#NAME?]], 19, FALSE) + 0.3*VLOOKUP($B67,Table2[[Player]:[YEAR]], 19, FALSE))</f>
        <v>0.89800000000000002</v>
      </c>
      <c r="M67">
        <f>IFERROR(VLOOKUP($B67,Table1[[Player]:['#NAME?]], 22, FALSE), 0.7*VLOOKUP($B67,Table1[[Player]:['#NAME?]], 22, FALSE) + 0.3*VLOOKUP($B67,Table2[[Player]:[YEAR]], 22, FALSE))</f>
        <v>4.8</v>
      </c>
      <c r="N67">
        <f>IFERROR(VLOOKUP($B67,Table1[[Player]:['#NAME?]], 23, FALSE), 0.7*VLOOKUP($B67,Table1[[Player]:['#NAME?]], 23, FALSE) + 0.3*VLOOKUP($B67,Table2[[Player]:[YEAR]], 23, FALSE))</f>
        <v>7.2</v>
      </c>
      <c r="O67">
        <f>IFERROR(VLOOKUP($B67,Table1[[Player]:['#NAME?]], 24, FALSE), 0.7*VLOOKUP($B67,Table1[[Player]:['#NAME?]], 24, FALSE) + 0.3*VLOOKUP($B67,Table2[[Player]:[YEAR]], 24, FALSE))</f>
        <v>1.9</v>
      </c>
      <c r="P67">
        <f>IFERROR(VLOOKUP($B67,Table1[[Player]:['#NAME?]], 25, FALSE), 0.7*VLOOKUP($B67,Table1[[Player]:['#NAME?]], 25, FALSE) + 0.3*VLOOKUP($B67,Table2[[Player]:[YEAR]], 25, FALSE))</f>
        <v>0.2</v>
      </c>
      <c r="Q67">
        <f>IFERROR(VLOOKUP($B67,Table1[[Player]:['#NAME?]], 26, FALSE), 0.7*VLOOKUP($B67,Table1[[Player]:['#NAME?]], 26, FALSE) + 0.3*VLOOKUP($B67,Table2[[Player]:[YEAR]], 26, FALSE))</f>
        <v>3.3</v>
      </c>
      <c r="R67">
        <f>IFERROR(VLOOKUP($B67,Table1[[Player]:['#NAME?]], 28, FALSE), 0.7*VLOOKUP($B67,Table1[[Player]:['#NAME?]], 28, FALSE) + 0.3*VLOOKUP($B67,Table2[[Player]:[YEAR]], 28, FALSE))</f>
        <v>27.3</v>
      </c>
    </row>
    <row r="68" spans="1:18" x14ac:dyDescent="0.25">
      <c r="A68" s="2" t="s">
        <v>931</v>
      </c>
      <c r="B68" s="2" t="s">
        <v>155</v>
      </c>
      <c r="C68" s="2" t="s">
        <v>31</v>
      </c>
      <c r="D68">
        <f>VLOOKUP(B68, Table1[[Player]:['#NAME?]], 3, FALSE)+1</f>
        <v>26</v>
      </c>
      <c r="E68">
        <f>VLOOKUP(A68, Table3[], 5, FALSE)</f>
        <v>624</v>
      </c>
      <c r="F68">
        <f>IFERROR(VLOOKUP($B68,Table1[[Player]:['#NAME?]], 8, FALSE), 0.7*VLOOKUP($B68,Table1[[Player]:['#NAME?]], 8, FALSE) + 0.3*VLOOKUP($B68,Table2[[Player]:[YEAR]], 8, FALSE))</f>
        <v>5.6</v>
      </c>
      <c r="G68">
        <f>IFERROR(VLOOKUP($B68,Table1[[Player]:['#NAME?]], 9, FALSE), 0.7*VLOOKUP($B68,Table1[[Player]:['#NAME?]], 9, FALSE) + 0.3*VLOOKUP($B68,Table2[[Player]:[YEAR]], 9, FALSE))</f>
        <v>15.1</v>
      </c>
      <c r="H68">
        <f>IFERROR(VLOOKUP($B68,Table1[[Player]:['#NAME?]], 10, FALSE), 0.7*VLOOKUP($B68,Table1[[Player]:['#NAME?]], 10, FALSE) + 0.3*VLOOKUP($B68,Table2[[Player]:[YEAR]], 10, FALSE))</f>
        <v>0.374</v>
      </c>
      <c r="I68">
        <f>IFERROR(VLOOKUP($B68,Table1[[Player]:['#NAME?]], 11, FALSE), 0.7*VLOOKUP($B68,Table1[[Player]:['#NAME?]], 11, FALSE) + 0.3*VLOOKUP($B68,Table2[[Player]:[YEAR]], 11, FALSE))</f>
        <v>4.2</v>
      </c>
      <c r="J68">
        <f>IFERROR(VLOOKUP($B68,Table1[[Player]:['#NAME?]], 17, FALSE), 0.7*VLOOKUP($B68,Table1[[Player]:['#NAME?]], 17, FALSE) + 0.3*VLOOKUP($B68,Table2[[Player]:[YEAR]], 17, FALSE))</f>
        <v>1.3</v>
      </c>
      <c r="K68">
        <f>IFERROR(VLOOKUP($B68,Table1[[Player]:['#NAME?]], 18, FALSE), 0.7*VLOOKUP($B68,Table1[[Player]:['#NAME?]], 18, FALSE) + 0.3*VLOOKUP($B68,Table2[[Player]:[YEAR]], 18, FALSE))</f>
        <v>1.6</v>
      </c>
      <c r="L68">
        <f>IFERROR(VLOOKUP($B68,Table1[[Player]:['#NAME?]], 19, FALSE), 0.7*VLOOKUP($B68,Table1[[Player]:['#NAME?]], 19, FALSE) + 0.3*VLOOKUP($B68,Table2[[Player]:[YEAR]], 19, FALSE))</f>
        <v>0.79600000000000004</v>
      </c>
      <c r="M68">
        <f>IFERROR(VLOOKUP($B68,Table1[[Player]:['#NAME?]], 22, FALSE), 0.7*VLOOKUP($B68,Table1[[Player]:['#NAME?]], 22, FALSE) + 0.3*VLOOKUP($B68,Table2[[Player]:[YEAR]], 22, FALSE))</f>
        <v>3</v>
      </c>
      <c r="N68">
        <f>IFERROR(VLOOKUP($B68,Table1[[Player]:['#NAME?]], 23, FALSE), 0.7*VLOOKUP($B68,Table1[[Player]:['#NAME?]], 23, FALSE) + 0.3*VLOOKUP($B68,Table2[[Player]:[YEAR]], 23, FALSE))</f>
        <v>1.4</v>
      </c>
      <c r="O68">
        <f>IFERROR(VLOOKUP($B68,Table1[[Player]:['#NAME?]], 24, FALSE), 0.7*VLOOKUP($B68,Table1[[Player]:['#NAME?]], 24, FALSE) + 0.3*VLOOKUP($B68,Table2[[Player]:[YEAR]], 24, FALSE))</f>
        <v>0.6</v>
      </c>
      <c r="P68">
        <f>IFERROR(VLOOKUP($B68,Table1[[Player]:['#NAME?]], 25, FALSE), 0.7*VLOOKUP($B68,Table1[[Player]:['#NAME?]], 25, FALSE) + 0.3*VLOOKUP($B68,Table2[[Player]:[YEAR]], 25, FALSE))</f>
        <v>0.1</v>
      </c>
      <c r="Q68">
        <f>IFERROR(VLOOKUP($B68,Table1[[Player]:['#NAME?]], 26, FALSE), 0.7*VLOOKUP($B68,Table1[[Player]:['#NAME?]], 26, FALSE) + 0.3*VLOOKUP($B68,Table2[[Player]:[YEAR]], 26, FALSE))</f>
        <v>1.4</v>
      </c>
      <c r="R68">
        <f>IFERROR(VLOOKUP($B68,Table1[[Player]:['#NAME?]], 28, FALSE), 0.7*VLOOKUP($B68,Table1[[Player]:['#NAME?]], 28, FALSE) + 0.3*VLOOKUP($B68,Table2[[Player]:[YEAR]], 28, FALSE))</f>
        <v>16.8</v>
      </c>
    </row>
    <row r="69" spans="1:18" x14ac:dyDescent="0.25">
      <c r="A69" s="1" t="s">
        <v>846</v>
      </c>
      <c r="B69" s="1" t="s">
        <v>156</v>
      </c>
      <c r="C69" s="1" t="s">
        <v>38</v>
      </c>
      <c r="D69">
        <f>VLOOKUP(B69, Table1[[Player]:['#NAME?]], 3, FALSE)+1</f>
        <v>24</v>
      </c>
      <c r="E69">
        <f>VLOOKUP(A69, Table3[], 5, FALSE)</f>
        <v>2700</v>
      </c>
      <c r="F69">
        <f>IFERROR(VLOOKUP($B69,Table1[[Player]:['#NAME?]], 8, FALSE), 0.7*VLOOKUP($B69,Table1[[Player]:['#NAME?]], 8, FALSE) + 0.3*VLOOKUP($B69,Table2[[Player]:[YEAR]], 8, FALSE))</f>
        <v>10.199999999999999</v>
      </c>
      <c r="G69">
        <f>IFERROR(VLOOKUP($B69,Table1[[Player]:['#NAME?]], 9, FALSE), 0.7*VLOOKUP($B69,Table1[[Player]:['#NAME?]], 9, FALSE) + 0.3*VLOOKUP($B69,Table2[[Player]:[YEAR]], 9, FALSE))</f>
        <v>20.3</v>
      </c>
      <c r="H69">
        <f>IFERROR(VLOOKUP($B69,Table1[[Player]:['#NAME?]], 10, FALSE), 0.7*VLOOKUP($B69,Table1[[Player]:['#NAME?]], 10, FALSE) + 0.3*VLOOKUP($B69,Table2[[Player]:[YEAR]], 10, FALSE))</f>
        <v>0.505</v>
      </c>
      <c r="I69">
        <f>IFERROR(VLOOKUP($B69,Table1[[Player]:['#NAME?]], 11, FALSE), 0.7*VLOOKUP($B69,Table1[[Player]:['#NAME?]], 11, FALSE) + 0.3*VLOOKUP($B69,Table2[[Player]:[YEAR]], 11, FALSE))</f>
        <v>0.5</v>
      </c>
      <c r="J69">
        <f>IFERROR(VLOOKUP($B69,Table1[[Player]:['#NAME?]], 17, FALSE), 0.7*VLOOKUP($B69,Table1[[Player]:['#NAME?]], 17, FALSE) + 0.3*VLOOKUP($B69,Table2[[Player]:[YEAR]], 17, FALSE))</f>
        <v>6.9</v>
      </c>
      <c r="K69">
        <f>IFERROR(VLOOKUP($B69,Table1[[Player]:['#NAME?]], 18, FALSE), 0.7*VLOOKUP($B69,Table1[[Player]:['#NAME?]], 18, FALSE) + 0.3*VLOOKUP($B69,Table2[[Player]:[YEAR]], 18, FALSE))</f>
        <v>8.6</v>
      </c>
      <c r="L69">
        <f>IFERROR(VLOOKUP($B69,Table1[[Player]:['#NAME?]], 19, FALSE), 0.7*VLOOKUP($B69,Table1[[Player]:['#NAME?]], 19, FALSE) + 0.3*VLOOKUP($B69,Table2[[Player]:[YEAR]], 19, FALSE))</f>
        <v>0.80200000000000005</v>
      </c>
      <c r="M69">
        <f>IFERROR(VLOOKUP($B69,Table1[[Player]:['#NAME?]], 22, FALSE), 0.7*VLOOKUP($B69,Table1[[Player]:['#NAME?]], 22, FALSE) + 0.3*VLOOKUP($B69,Table2[[Player]:[YEAR]], 22, FALSE))</f>
        <v>11.8</v>
      </c>
      <c r="N69">
        <f>IFERROR(VLOOKUP($B69,Table1[[Player]:['#NAME?]], 23, FALSE), 0.7*VLOOKUP($B69,Table1[[Player]:['#NAME?]], 23, FALSE) + 0.3*VLOOKUP($B69,Table2[[Player]:[YEAR]], 23, FALSE))</f>
        <v>2.1</v>
      </c>
      <c r="O69">
        <f>IFERROR(VLOOKUP($B69,Table1[[Player]:['#NAME?]], 24, FALSE), 0.7*VLOOKUP($B69,Table1[[Player]:['#NAME?]], 24, FALSE) + 0.3*VLOOKUP($B69,Table2[[Player]:[YEAR]], 24, FALSE))</f>
        <v>1.2</v>
      </c>
      <c r="P69">
        <f>IFERROR(VLOOKUP($B69,Table1[[Player]:['#NAME?]], 25, FALSE), 0.7*VLOOKUP($B69,Table1[[Player]:['#NAME?]], 25, FALSE) + 0.3*VLOOKUP($B69,Table2[[Player]:[YEAR]], 25, FALSE))</f>
        <v>2.2000000000000002</v>
      </c>
      <c r="Q69">
        <f>IFERROR(VLOOKUP($B69,Table1[[Player]:['#NAME?]], 26, FALSE), 0.7*VLOOKUP($B69,Table1[[Player]:['#NAME?]], 26, FALSE) + 0.3*VLOOKUP($B69,Table2[[Player]:[YEAR]], 26, FALSE))</f>
        <v>2.4</v>
      </c>
      <c r="R69">
        <f>IFERROR(VLOOKUP($B69,Table1[[Player]:['#NAME?]], 28, FALSE), 0.7*VLOOKUP($B69,Table1[[Player]:['#NAME?]], 28, FALSE) + 0.3*VLOOKUP($B69,Table2[[Player]:[YEAR]], 28, FALSE))</f>
        <v>27.9</v>
      </c>
    </row>
    <row r="70" spans="1:18" x14ac:dyDescent="0.25">
      <c r="A70" s="2" t="s">
        <v>941</v>
      </c>
      <c r="B70" s="2" t="s">
        <v>157</v>
      </c>
      <c r="C70" s="2" t="s">
        <v>27</v>
      </c>
      <c r="D70">
        <f>VLOOKUP(B70, Table1[[Player]:['#NAME?]], 3, FALSE)+1</f>
        <v>28</v>
      </c>
      <c r="E70">
        <f>VLOOKUP(A70, Table3[], 5, FALSE)</f>
        <v>1155</v>
      </c>
      <c r="F70">
        <f>IFERROR(VLOOKUP($B70,Table1[[Player]:['#NAME?]], 8, FALSE), 0.7*VLOOKUP($B70,Table1[[Player]:['#NAME?]], 8, FALSE) + 0.3*VLOOKUP($B70,Table2[[Player]:[YEAR]], 8, FALSE))</f>
        <v>3.4</v>
      </c>
      <c r="G70">
        <f>IFERROR(VLOOKUP($B70,Table1[[Player]:['#NAME?]], 9, FALSE), 0.7*VLOOKUP($B70,Table1[[Player]:['#NAME?]], 9, FALSE) + 0.3*VLOOKUP($B70,Table2[[Player]:[YEAR]], 9, FALSE))</f>
        <v>6.5</v>
      </c>
      <c r="H70">
        <f>IFERROR(VLOOKUP($B70,Table1[[Player]:['#NAME?]], 10, FALSE), 0.7*VLOOKUP($B70,Table1[[Player]:['#NAME?]], 10, FALSE) + 0.3*VLOOKUP($B70,Table2[[Player]:[YEAR]], 10, FALSE))</f>
        <v>0.52800000000000002</v>
      </c>
      <c r="I70">
        <f>IFERROR(VLOOKUP($B70,Table1[[Player]:['#NAME?]], 11, FALSE), 0.7*VLOOKUP($B70,Table1[[Player]:['#NAME?]], 11, FALSE) + 0.3*VLOOKUP($B70,Table2[[Player]:[YEAR]], 11, FALSE))</f>
        <v>0</v>
      </c>
      <c r="J70">
        <f>IFERROR(VLOOKUP($B70,Table1[[Player]:['#NAME?]], 17, FALSE), 0.7*VLOOKUP($B70,Table1[[Player]:['#NAME?]], 17, FALSE) + 0.3*VLOOKUP($B70,Table2[[Player]:[YEAR]], 17, FALSE))</f>
        <v>2.2999999999999998</v>
      </c>
      <c r="K70">
        <f>IFERROR(VLOOKUP($B70,Table1[[Player]:['#NAME?]], 18, FALSE), 0.7*VLOOKUP($B70,Table1[[Player]:['#NAME?]], 18, FALSE) + 0.3*VLOOKUP($B70,Table2[[Player]:[YEAR]], 18, FALSE))</f>
        <v>3.7</v>
      </c>
      <c r="L70">
        <f>IFERROR(VLOOKUP($B70,Table1[[Player]:['#NAME?]], 19, FALSE), 0.7*VLOOKUP($B70,Table1[[Player]:['#NAME?]], 19, FALSE) + 0.3*VLOOKUP($B70,Table2[[Player]:[YEAR]], 19, FALSE))</f>
        <v>0.61699999999999999</v>
      </c>
      <c r="M70">
        <f>IFERROR(VLOOKUP($B70,Table1[[Player]:['#NAME?]], 22, FALSE), 0.7*VLOOKUP($B70,Table1[[Player]:['#NAME?]], 22, FALSE) + 0.3*VLOOKUP($B70,Table2[[Player]:[YEAR]], 22, FALSE))</f>
        <v>11.1</v>
      </c>
      <c r="N70">
        <f>IFERROR(VLOOKUP($B70,Table1[[Player]:['#NAME?]], 23, FALSE), 0.7*VLOOKUP($B70,Table1[[Player]:['#NAME?]], 23, FALSE) + 0.3*VLOOKUP($B70,Table2[[Player]:[YEAR]], 23, FALSE))</f>
        <v>1.2</v>
      </c>
      <c r="O70">
        <f>IFERROR(VLOOKUP($B70,Table1[[Player]:['#NAME?]], 24, FALSE), 0.7*VLOOKUP($B70,Table1[[Player]:['#NAME?]], 24, FALSE) + 0.3*VLOOKUP($B70,Table2[[Player]:[YEAR]], 24, FALSE))</f>
        <v>0.7</v>
      </c>
      <c r="P70">
        <f>IFERROR(VLOOKUP($B70,Table1[[Player]:['#NAME?]], 25, FALSE), 0.7*VLOOKUP($B70,Table1[[Player]:['#NAME?]], 25, FALSE) + 0.3*VLOOKUP($B70,Table2[[Player]:[YEAR]], 25, FALSE))</f>
        <v>1</v>
      </c>
      <c r="Q70">
        <f>IFERROR(VLOOKUP($B70,Table1[[Player]:['#NAME?]], 26, FALSE), 0.7*VLOOKUP($B70,Table1[[Player]:['#NAME?]], 26, FALSE) + 0.3*VLOOKUP($B70,Table2[[Player]:[YEAR]], 26, FALSE))</f>
        <v>1.7</v>
      </c>
      <c r="R70">
        <f>IFERROR(VLOOKUP($B70,Table1[[Player]:['#NAME?]], 28, FALSE), 0.7*VLOOKUP($B70,Table1[[Player]:['#NAME?]], 28, FALSE) + 0.3*VLOOKUP($B70,Table2[[Player]:[YEAR]], 28, FALSE))</f>
        <v>9.1</v>
      </c>
    </row>
    <row r="71" spans="1:18" x14ac:dyDescent="0.25">
      <c r="A71" s="1" t="s">
        <v>1024</v>
      </c>
      <c r="B71" s="1" t="s">
        <v>158</v>
      </c>
      <c r="C71" s="1" t="s">
        <v>38</v>
      </c>
      <c r="D71">
        <f>VLOOKUP(B71, Table1[[Player]:['#NAME?]], 3, FALSE)+1</f>
        <v>28</v>
      </c>
      <c r="E71">
        <f>VLOOKUP(A71, Table3[], 5, FALSE)</f>
        <v>1872</v>
      </c>
      <c r="F71">
        <f>IFERROR(VLOOKUP($B71,Table1[[Player]:['#NAME?]], 8, FALSE), 0.7*VLOOKUP($B71,Table1[[Player]:['#NAME?]], 8, FALSE) + 0.3*VLOOKUP($B71,Table2[[Player]:[YEAR]], 8, FALSE))</f>
        <v>4.4000000000000004</v>
      </c>
      <c r="G71">
        <f>IFERROR(VLOOKUP($B71,Table1[[Player]:['#NAME?]], 9, FALSE), 0.7*VLOOKUP($B71,Table1[[Player]:['#NAME?]], 9, FALSE) + 0.3*VLOOKUP($B71,Table2[[Player]:[YEAR]], 9, FALSE))</f>
        <v>7</v>
      </c>
      <c r="H71">
        <f>IFERROR(VLOOKUP($B71,Table1[[Player]:['#NAME?]], 10, FALSE), 0.7*VLOOKUP($B71,Table1[[Player]:['#NAME?]], 10, FALSE) + 0.3*VLOOKUP($B71,Table2[[Player]:[YEAR]], 10, FALSE))</f>
        <v>0.622</v>
      </c>
      <c r="I71">
        <f>IFERROR(VLOOKUP($B71,Table1[[Player]:['#NAME?]], 11, FALSE), 0.7*VLOOKUP($B71,Table1[[Player]:['#NAME?]], 11, FALSE) + 0.3*VLOOKUP($B71,Table2[[Player]:[YEAR]], 11, FALSE))</f>
        <v>0</v>
      </c>
      <c r="J71">
        <f>IFERROR(VLOOKUP($B71,Table1[[Player]:['#NAME?]], 17, FALSE), 0.7*VLOOKUP($B71,Table1[[Player]:['#NAME?]], 17, FALSE) + 0.3*VLOOKUP($B71,Table2[[Player]:[YEAR]], 17, FALSE))</f>
        <v>1.8</v>
      </c>
      <c r="K71">
        <f>IFERROR(VLOOKUP($B71,Table1[[Player]:['#NAME?]], 18, FALSE), 0.7*VLOOKUP($B71,Table1[[Player]:['#NAME?]], 18, FALSE) + 0.3*VLOOKUP($B71,Table2[[Player]:[YEAR]], 18, FALSE))</f>
        <v>2.5</v>
      </c>
      <c r="L71">
        <f>IFERROR(VLOOKUP($B71,Table1[[Player]:['#NAME?]], 19, FALSE), 0.7*VLOOKUP($B71,Table1[[Player]:['#NAME?]], 19, FALSE) + 0.3*VLOOKUP($B71,Table2[[Player]:[YEAR]], 19, FALSE))</f>
        <v>0.69899999999999995</v>
      </c>
      <c r="M71">
        <f>IFERROR(VLOOKUP($B71,Table1[[Player]:['#NAME?]], 22, FALSE), 0.7*VLOOKUP($B71,Table1[[Player]:['#NAME?]], 22, FALSE) + 0.3*VLOOKUP($B71,Table2[[Player]:[YEAR]], 22, FALSE))</f>
        <v>13.4</v>
      </c>
      <c r="N71">
        <f>IFERROR(VLOOKUP($B71,Table1[[Player]:['#NAME?]], 23, FALSE), 0.7*VLOOKUP($B71,Table1[[Player]:['#NAME?]], 23, FALSE) + 0.3*VLOOKUP($B71,Table2[[Player]:[YEAR]], 23, FALSE))</f>
        <v>1.2</v>
      </c>
      <c r="O71">
        <f>IFERROR(VLOOKUP($B71,Table1[[Player]:['#NAME?]], 24, FALSE), 0.7*VLOOKUP($B71,Table1[[Player]:['#NAME?]], 24, FALSE) + 0.3*VLOOKUP($B71,Table2[[Player]:[YEAR]], 24, FALSE))</f>
        <v>1</v>
      </c>
      <c r="P71">
        <f>IFERROR(VLOOKUP($B71,Table1[[Player]:['#NAME?]], 25, FALSE), 0.7*VLOOKUP($B71,Table1[[Player]:['#NAME?]], 25, FALSE) + 0.3*VLOOKUP($B71,Table2[[Player]:[YEAR]], 25, FALSE))</f>
        <v>1.7</v>
      </c>
      <c r="Q71">
        <f>IFERROR(VLOOKUP($B71,Table1[[Player]:['#NAME?]], 26, FALSE), 0.7*VLOOKUP($B71,Table1[[Player]:['#NAME?]], 26, FALSE) + 0.3*VLOOKUP($B71,Table2[[Player]:[YEAR]], 26, FALSE))</f>
        <v>1.7</v>
      </c>
      <c r="R71">
        <f>IFERROR(VLOOKUP($B71,Table1[[Player]:['#NAME?]], 28, FALSE), 0.7*VLOOKUP($B71,Table1[[Player]:['#NAME?]], 28, FALSE) + 0.3*VLOOKUP($B71,Table2[[Player]:[YEAR]], 28, FALSE))</f>
        <v>10.5</v>
      </c>
    </row>
    <row r="72" spans="1:18" x14ac:dyDescent="0.25">
      <c r="A72" s="2" t="s">
        <v>769</v>
      </c>
      <c r="B72" s="2" t="s">
        <v>159</v>
      </c>
      <c r="C72" s="2" t="s">
        <v>52</v>
      </c>
      <c r="D72">
        <f>VLOOKUP(B72, Table1[[Player]:['#NAME?]], 3, FALSE)+1</f>
        <v>23</v>
      </c>
      <c r="E72">
        <f>VLOOKUP(A72, Table3[], 5, FALSE)</f>
        <v>1420</v>
      </c>
      <c r="F72">
        <f>IFERROR(VLOOKUP($B72,Table1[[Player]:['#NAME?]], 8, FALSE), 0.7*VLOOKUP($B72,Table1[[Player]:['#NAME?]], 8, FALSE) + 0.3*VLOOKUP($B72,Table2[[Player]:[YEAR]], 8, FALSE))</f>
        <v>5.2</v>
      </c>
      <c r="G72">
        <f>IFERROR(VLOOKUP($B72,Table1[[Player]:['#NAME?]], 9, FALSE), 0.7*VLOOKUP($B72,Table1[[Player]:['#NAME?]], 9, FALSE) + 0.3*VLOOKUP($B72,Table2[[Player]:[YEAR]], 9, FALSE))</f>
        <v>10.9</v>
      </c>
      <c r="H72">
        <f>IFERROR(VLOOKUP($B72,Table1[[Player]:['#NAME?]], 10, FALSE), 0.7*VLOOKUP($B72,Table1[[Player]:['#NAME?]], 10, FALSE) + 0.3*VLOOKUP($B72,Table2[[Player]:[YEAR]], 10, FALSE))</f>
        <v>0.47299999999999998</v>
      </c>
      <c r="I72">
        <f>IFERROR(VLOOKUP($B72,Table1[[Player]:['#NAME?]], 11, FALSE), 0.7*VLOOKUP($B72,Table1[[Player]:['#NAME?]], 11, FALSE) + 0.3*VLOOKUP($B72,Table2[[Player]:[YEAR]], 11, FALSE))</f>
        <v>1.5</v>
      </c>
      <c r="J72">
        <f>IFERROR(VLOOKUP($B72,Table1[[Player]:['#NAME?]], 17, FALSE), 0.7*VLOOKUP($B72,Table1[[Player]:['#NAME?]], 17, FALSE) + 0.3*VLOOKUP($B72,Table2[[Player]:[YEAR]], 17, FALSE))</f>
        <v>1</v>
      </c>
      <c r="K72">
        <f>IFERROR(VLOOKUP($B72,Table1[[Player]:['#NAME?]], 18, FALSE), 0.7*VLOOKUP($B72,Table1[[Player]:['#NAME?]], 18, FALSE) + 0.3*VLOOKUP($B72,Table2[[Player]:[YEAR]], 18, FALSE))</f>
        <v>1.7</v>
      </c>
      <c r="L72">
        <f>IFERROR(VLOOKUP($B72,Table1[[Player]:['#NAME?]], 19, FALSE), 0.7*VLOOKUP($B72,Table1[[Player]:['#NAME?]], 19, FALSE) + 0.3*VLOOKUP($B72,Table2[[Player]:[YEAR]], 19, FALSE))</f>
        <v>0.55900000000000005</v>
      </c>
      <c r="M72">
        <f>IFERROR(VLOOKUP($B72,Table1[[Player]:['#NAME?]], 22, FALSE), 0.7*VLOOKUP($B72,Table1[[Player]:['#NAME?]], 22, FALSE) + 0.3*VLOOKUP($B72,Table2[[Player]:[YEAR]], 22, FALSE))</f>
        <v>7.2</v>
      </c>
      <c r="N72">
        <f>IFERROR(VLOOKUP($B72,Table1[[Player]:['#NAME?]], 23, FALSE), 0.7*VLOOKUP($B72,Table1[[Player]:['#NAME?]], 23, FALSE) + 0.3*VLOOKUP($B72,Table2[[Player]:[YEAR]], 23, FALSE))</f>
        <v>1.9</v>
      </c>
      <c r="O72">
        <f>IFERROR(VLOOKUP($B72,Table1[[Player]:['#NAME?]], 24, FALSE), 0.7*VLOOKUP($B72,Table1[[Player]:['#NAME?]], 24, FALSE) + 0.3*VLOOKUP($B72,Table2[[Player]:[YEAR]], 24, FALSE))</f>
        <v>1</v>
      </c>
      <c r="P72">
        <f>IFERROR(VLOOKUP($B72,Table1[[Player]:['#NAME?]], 25, FALSE), 0.7*VLOOKUP($B72,Table1[[Player]:['#NAME?]], 25, FALSE) + 0.3*VLOOKUP($B72,Table2[[Player]:[YEAR]], 25, FALSE))</f>
        <v>0.5</v>
      </c>
      <c r="Q72">
        <f>IFERROR(VLOOKUP($B72,Table1[[Player]:['#NAME?]], 26, FALSE), 0.7*VLOOKUP($B72,Table1[[Player]:['#NAME?]], 26, FALSE) + 0.3*VLOOKUP($B72,Table2[[Player]:[YEAR]], 26, FALSE))</f>
        <v>1</v>
      </c>
      <c r="R72">
        <f>IFERROR(VLOOKUP($B72,Table1[[Player]:['#NAME?]], 28, FALSE), 0.7*VLOOKUP($B72,Table1[[Player]:['#NAME?]], 28, FALSE) + 0.3*VLOOKUP($B72,Table2[[Player]:[YEAR]], 28, FALSE))</f>
        <v>12.8</v>
      </c>
    </row>
    <row r="73" spans="1:18" x14ac:dyDescent="0.25">
      <c r="A73" s="1" t="s">
        <v>600</v>
      </c>
      <c r="B73" s="1" t="s">
        <v>160</v>
      </c>
      <c r="C73" s="1" t="s">
        <v>73</v>
      </c>
      <c r="D73">
        <f>VLOOKUP(B73, Table1[[Player]:['#NAME?]], 3, FALSE)+1</f>
        <v>28</v>
      </c>
      <c r="E73">
        <f>VLOOKUP(A73, Table3[], 5, FALSE)</f>
        <v>1092</v>
      </c>
      <c r="F73">
        <f>IFERROR(VLOOKUP($B73,Table1[[Player]:['#NAME?]], 8, FALSE), 0.7*VLOOKUP($B73,Table1[[Player]:['#NAME?]], 8, FALSE) + 0.3*VLOOKUP($B73,Table2[[Player]:[YEAR]], 8, FALSE))</f>
        <v>4.2</v>
      </c>
      <c r="G73">
        <f>IFERROR(VLOOKUP($B73,Table1[[Player]:['#NAME?]], 9, FALSE), 0.7*VLOOKUP($B73,Table1[[Player]:['#NAME?]], 9, FALSE) + 0.3*VLOOKUP($B73,Table2[[Player]:[YEAR]], 9, FALSE))</f>
        <v>11.2</v>
      </c>
      <c r="H73">
        <f>IFERROR(VLOOKUP($B73,Table1[[Player]:['#NAME?]], 10, FALSE), 0.7*VLOOKUP($B73,Table1[[Player]:['#NAME?]], 10, FALSE) + 0.3*VLOOKUP($B73,Table2[[Player]:[YEAR]], 10, FALSE))</f>
        <v>0.374</v>
      </c>
      <c r="I73">
        <f>IFERROR(VLOOKUP($B73,Table1[[Player]:['#NAME?]], 11, FALSE), 0.7*VLOOKUP($B73,Table1[[Player]:['#NAME?]], 11, FALSE) + 0.3*VLOOKUP($B73,Table2[[Player]:[YEAR]], 11, FALSE))</f>
        <v>0.7</v>
      </c>
      <c r="J73">
        <f>IFERROR(VLOOKUP($B73,Table1[[Player]:['#NAME?]], 17, FALSE), 0.7*VLOOKUP($B73,Table1[[Player]:['#NAME?]], 17, FALSE) + 0.3*VLOOKUP($B73,Table2[[Player]:[YEAR]], 17, FALSE))</f>
        <v>2.2000000000000002</v>
      </c>
      <c r="K73">
        <f>IFERROR(VLOOKUP($B73,Table1[[Player]:['#NAME?]], 18, FALSE), 0.7*VLOOKUP($B73,Table1[[Player]:['#NAME?]], 18, FALSE) + 0.3*VLOOKUP($B73,Table2[[Player]:[YEAR]], 18, FALSE))</f>
        <v>2.7</v>
      </c>
      <c r="L73">
        <f>IFERROR(VLOOKUP($B73,Table1[[Player]:['#NAME?]], 19, FALSE), 0.7*VLOOKUP($B73,Table1[[Player]:['#NAME?]], 19, FALSE) + 0.3*VLOOKUP($B73,Table2[[Player]:[YEAR]], 19, FALSE))</f>
        <v>0.80600000000000005</v>
      </c>
      <c r="M73">
        <f>IFERROR(VLOOKUP($B73,Table1[[Player]:['#NAME?]], 22, FALSE), 0.7*VLOOKUP($B73,Table1[[Player]:['#NAME?]], 22, FALSE) + 0.3*VLOOKUP($B73,Table2[[Player]:[YEAR]], 22, FALSE))</f>
        <v>3.5</v>
      </c>
      <c r="N73">
        <f>IFERROR(VLOOKUP($B73,Table1[[Player]:['#NAME?]], 23, FALSE), 0.7*VLOOKUP($B73,Table1[[Player]:['#NAME?]], 23, FALSE) + 0.3*VLOOKUP($B73,Table2[[Player]:[YEAR]], 23, FALSE))</f>
        <v>5.6</v>
      </c>
      <c r="O73">
        <f>IFERROR(VLOOKUP($B73,Table1[[Player]:['#NAME?]], 24, FALSE), 0.7*VLOOKUP($B73,Table1[[Player]:['#NAME?]], 24, FALSE) + 0.3*VLOOKUP($B73,Table2[[Player]:[YEAR]], 24, FALSE))</f>
        <v>1.1000000000000001</v>
      </c>
      <c r="P73">
        <f>IFERROR(VLOOKUP($B73,Table1[[Player]:['#NAME?]], 25, FALSE), 0.7*VLOOKUP($B73,Table1[[Player]:['#NAME?]], 25, FALSE) + 0.3*VLOOKUP($B73,Table2[[Player]:[YEAR]], 25, FALSE))</f>
        <v>0</v>
      </c>
      <c r="Q73">
        <f>IFERROR(VLOOKUP($B73,Table1[[Player]:['#NAME?]], 26, FALSE), 0.7*VLOOKUP($B73,Table1[[Player]:['#NAME?]], 26, FALSE) + 0.3*VLOOKUP($B73,Table2[[Player]:[YEAR]], 26, FALSE))</f>
        <v>2.7</v>
      </c>
      <c r="R73">
        <f>IFERROR(VLOOKUP($B73,Table1[[Player]:['#NAME?]], 28, FALSE), 0.7*VLOOKUP($B73,Table1[[Player]:['#NAME?]], 28, FALSE) + 0.3*VLOOKUP($B73,Table2[[Player]:[YEAR]], 28, FALSE))</f>
        <v>11.3</v>
      </c>
    </row>
    <row r="74" spans="1:18" x14ac:dyDescent="0.25">
      <c r="A74" s="2" t="s">
        <v>825</v>
      </c>
      <c r="B74" s="2" t="s">
        <v>161</v>
      </c>
      <c r="C74" s="2" t="s">
        <v>73</v>
      </c>
      <c r="D74">
        <f>VLOOKUP(B74, Table1[[Player]:['#NAME?]], 3, FALSE)+1</f>
        <v>27</v>
      </c>
      <c r="E74">
        <f>VLOOKUP(A74, Table3[], 5, FALSE)</f>
        <v>1848</v>
      </c>
      <c r="F74">
        <f>IFERROR(VLOOKUP($B74,Table1[[Player]:['#NAME?]], 8, FALSE), 0.7*VLOOKUP($B74,Table1[[Player]:['#NAME?]], 8, FALSE) + 0.3*VLOOKUP($B74,Table2[[Player]:[YEAR]], 8, FALSE))</f>
        <v>3.8</v>
      </c>
      <c r="G74">
        <f>IFERROR(VLOOKUP($B74,Table1[[Player]:['#NAME?]], 9, FALSE), 0.7*VLOOKUP($B74,Table1[[Player]:['#NAME?]], 9, FALSE) + 0.3*VLOOKUP($B74,Table2[[Player]:[YEAR]], 9, FALSE))</f>
        <v>9.6999999999999993</v>
      </c>
      <c r="H74">
        <f>IFERROR(VLOOKUP($B74,Table1[[Player]:['#NAME?]], 10, FALSE), 0.7*VLOOKUP($B74,Table1[[Player]:['#NAME?]], 10, FALSE) + 0.3*VLOOKUP($B74,Table2[[Player]:[YEAR]], 10, FALSE))</f>
        <v>0.39</v>
      </c>
      <c r="I74">
        <f>IFERROR(VLOOKUP($B74,Table1[[Player]:['#NAME?]], 11, FALSE), 0.7*VLOOKUP($B74,Table1[[Player]:['#NAME?]], 11, FALSE) + 0.3*VLOOKUP($B74,Table2[[Player]:[YEAR]], 11, FALSE))</f>
        <v>1.4</v>
      </c>
      <c r="J74">
        <f>IFERROR(VLOOKUP($B74,Table1[[Player]:['#NAME?]], 17, FALSE), 0.7*VLOOKUP($B74,Table1[[Player]:['#NAME?]], 17, FALSE) + 0.3*VLOOKUP($B74,Table2[[Player]:[YEAR]], 17, FALSE))</f>
        <v>1.5</v>
      </c>
      <c r="K74">
        <f>IFERROR(VLOOKUP($B74,Table1[[Player]:['#NAME?]], 18, FALSE), 0.7*VLOOKUP($B74,Table1[[Player]:['#NAME?]], 18, FALSE) + 0.3*VLOOKUP($B74,Table2[[Player]:[YEAR]], 18, FALSE))</f>
        <v>1.7</v>
      </c>
      <c r="L74">
        <f>IFERROR(VLOOKUP($B74,Table1[[Player]:['#NAME?]], 19, FALSE), 0.7*VLOOKUP($B74,Table1[[Player]:['#NAME?]], 19, FALSE) + 0.3*VLOOKUP($B74,Table2[[Player]:[YEAR]], 19, FALSE))</f>
        <v>0.85399999999999998</v>
      </c>
      <c r="M74">
        <f>IFERROR(VLOOKUP($B74,Table1[[Player]:['#NAME?]], 22, FALSE), 0.7*VLOOKUP($B74,Table1[[Player]:['#NAME?]], 22, FALSE) + 0.3*VLOOKUP($B74,Table2[[Player]:[YEAR]], 22, FALSE))</f>
        <v>2.7</v>
      </c>
      <c r="N74">
        <f>IFERROR(VLOOKUP($B74,Table1[[Player]:['#NAME?]], 23, FALSE), 0.7*VLOOKUP($B74,Table1[[Player]:['#NAME?]], 23, FALSE) + 0.3*VLOOKUP($B74,Table2[[Player]:[YEAR]], 23, FALSE))</f>
        <v>6.5</v>
      </c>
      <c r="O74">
        <f>IFERROR(VLOOKUP($B74,Table1[[Player]:['#NAME?]], 24, FALSE), 0.7*VLOOKUP($B74,Table1[[Player]:['#NAME?]], 24, FALSE) + 0.3*VLOOKUP($B74,Table2[[Player]:[YEAR]], 24, FALSE))</f>
        <v>1</v>
      </c>
      <c r="P74">
        <f>IFERROR(VLOOKUP($B74,Table1[[Player]:['#NAME?]], 25, FALSE), 0.7*VLOOKUP($B74,Table1[[Player]:['#NAME?]], 25, FALSE) + 0.3*VLOOKUP($B74,Table2[[Player]:[YEAR]], 25, FALSE))</f>
        <v>0</v>
      </c>
      <c r="Q74">
        <f>IFERROR(VLOOKUP($B74,Table1[[Player]:['#NAME?]], 26, FALSE), 0.7*VLOOKUP($B74,Table1[[Player]:['#NAME?]], 26, FALSE) + 0.3*VLOOKUP($B74,Table2[[Player]:[YEAR]], 26, FALSE))</f>
        <v>2.4</v>
      </c>
      <c r="R74">
        <f>IFERROR(VLOOKUP($B74,Table1[[Player]:['#NAME?]], 28, FALSE), 0.7*VLOOKUP($B74,Table1[[Player]:['#NAME?]], 28, FALSE) + 0.3*VLOOKUP($B74,Table2[[Player]:[YEAR]], 28, FALSE))</f>
        <v>10.5</v>
      </c>
    </row>
    <row r="75" spans="1:18" x14ac:dyDescent="0.25">
      <c r="A75" s="1" t="s">
        <v>783</v>
      </c>
      <c r="B75" s="1" t="s">
        <v>162</v>
      </c>
      <c r="C75" s="1" t="s">
        <v>52</v>
      </c>
      <c r="D75">
        <f>VLOOKUP(B75, Table1[[Player]:['#NAME?]], 3, FALSE)+1</f>
        <v>32</v>
      </c>
      <c r="E75">
        <f>VLOOKUP(A75, Table3[], 5, FALSE)</f>
        <v>1540</v>
      </c>
      <c r="F75">
        <f>IFERROR(VLOOKUP($B75,Table1[[Player]:['#NAME?]], 8, FALSE), 0.7*VLOOKUP($B75,Table1[[Player]:['#NAME?]], 8, FALSE) + 0.3*VLOOKUP($B75,Table2[[Player]:[YEAR]], 8, FALSE))</f>
        <v>4</v>
      </c>
      <c r="G75">
        <f>IFERROR(VLOOKUP($B75,Table1[[Player]:['#NAME?]], 9, FALSE), 0.7*VLOOKUP($B75,Table1[[Player]:['#NAME?]], 9, FALSE) + 0.3*VLOOKUP($B75,Table2[[Player]:[YEAR]], 9, FALSE))</f>
        <v>10.3</v>
      </c>
      <c r="H75">
        <f>IFERROR(VLOOKUP($B75,Table1[[Player]:['#NAME?]], 10, FALSE), 0.7*VLOOKUP($B75,Table1[[Player]:['#NAME?]], 10, FALSE) + 0.3*VLOOKUP($B75,Table2[[Player]:[YEAR]], 10, FALSE))</f>
        <v>0.38700000000000001</v>
      </c>
      <c r="I75">
        <f>IFERROR(VLOOKUP($B75,Table1[[Player]:['#NAME?]], 11, FALSE), 0.7*VLOOKUP($B75,Table1[[Player]:['#NAME?]], 11, FALSE) + 0.3*VLOOKUP($B75,Table2[[Player]:[YEAR]], 11, FALSE))</f>
        <v>1.2</v>
      </c>
      <c r="J75">
        <f>IFERROR(VLOOKUP($B75,Table1[[Player]:['#NAME?]], 17, FALSE), 0.7*VLOOKUP($B75,Table1[[Player]:['#NAME?]], 17, FALSE) + 0.3*VLOOKUP($B75,Table2[[Player]:[YEAR]], 17, FALSE))</f>
        <v>1.1000000000000001</v>
      </c>
      <c r="K75">
        <f>IFERROR(VLOOKUP($B75,Table1[[Player]:['#NAME?]], 18, FALSE), 0.7*VLOOKUP($B75,Table1[[Player]:['#NAME?]], 18, FALSE) + 0.3*VLOOKUP($B75,Table2[[Player]:[YEAR]], 18, FALSE))</f>
        <v>1.5</v>
      </c>
      <c r="L75">
        <f>IFERROR(VLOOKUP($B75,Table1[[Player]:['#NAME?]], 19, FALSE), 0.7*VLOOKUP($B75,Table1[[Player]:['#NAME?]], 19, FALSE) + 0.3*VLOOKUP($B75,Table2[[Player]:[YEAR]], 19, FALSE))</f>
        <v>0.73</v>
      </c>
      <c r="M75">
        <f>IFERROR(VLOOKUP($B75,Table1[[Player]:['#NAME?]], 22, FALSE), 0.7*VLOOKUP($B75,Table1[[Player]:['#NAME?]], 22, FALSE) + 0.3*VLOOKUP($B75,Table2[[Player]:[YEAR]], 22, FALSE))</f>
        <v>7.1</v>
      </c>
      <c r="N75">
        <f>IFERROR(VLOOKUP($B75,Table1[[Player]:['#NAME?]], 23, FALSE), 0.7*VLOOKUP($B75,Table1[[Player]:['#NAME?]], 23, FALSE) + 0.3*VLOOKUP($B75,Table2[[Player]:[YEAR]], 23, FALSE))</f>
        <v>1.8</v>
      </c>
      <c r="O75">
        <f>IFERROR(VLOOKUP($B75,Table1[[Player]:['#NAME?]], 24, FALSE), 0.7*VLOOKUP($B75,Table1[[Player]:['#NAME?]], 24, FALSE) + 0.3*VLOOKUP($B75,Table2[[Player]:[YEAR]], 24, FALSE))</f>
        <v>1.2</v>
      </c>
      <c r="P75">
        <f>IFERROR(VLOOKUP($B75,Table1[[Player]:['#NAME?]], 25, FALSE), 0.7*VLOOKUP($B75,Table1[[Player]:['#NAME?]], 25, FALSE) + 0.3*VLOOKUP($B75,Table2[[Player]:[YEAR]], 25, FALSE))</f>
        <v>0.5</v>
      </c>
      <c r="Q75">
        <f>IFERROR(VLOOKUP($B75,Table1[[Player]:['#NAME?]], 26, FALSE), 0.7*VLOOKUP($B75,Table1[[Player]:['#NAME?]], 26, FALSE) + 0.3*VLOOKUP($B75,Table2[[Player]:[YEAR]], 26, FALSE))</f>
        <v>1</v>
      </c>
      <c r="R75">
        <f>IFERROR(VLOOKUP($B75,Table1[[Player]:['#NAME?]], 28, FALSE), 0.7*VLOOKUP($B75,Table1[[Player]:['#NAME?]], 28, FALSE) + 0.3*VLOOKUP($B75,Table2[[Player]:[YEAR]], 28, FALSE))</f>
        <v>10.3</v>
      </c>
    </row>
    <row r="76" spans="1:18" x14ac:dyDescent="0.25">
      <c r="A76" s="2" t="s">
        <v>1025</v>
      </c>
      <c r="B76" s="2" t="s">
        <v>163</v>
      </c>
      <c r="C76" s="2" t="s">
        <v>31</v>
      </c>
      <c r="D76">
        <f>VLOOKUP(B76, Table1[[Player]:['#NAME?]], 3, FALSE)+1</f>
        <v>28</v>
      </c>
      <c r="E76">
        <f>VLOOKUP(A76, Table3[], 5, FALSE)</f>
        <v>2660</v>
      </c>
      <c r="F76">
        <f>IFERROR(VLOOKUP($B76,Table1[[Player]:['#NAME?]], 8, FALSE), 0.7*VLOOKUP($B76,Table1[[Player]:['#NAME?]], 8, FALSE) + 0.3*VLOOKUP($B76,Table2[[Player]:[YEAR]], 8, FALSE))</f>
        <v>9.9</v>
      </c>
      <c r="G76">
        <f>IFERROR(VLOOKUP($B76,Table1[[Player]:['#NAME?]], 9, FALSE), 0.7*VLOOKUP($B76,Table1[[Player]:['#NAME?]], 9, FALSE) + 0.3*VLOOKUP($B76,Table2[[Player]:[YEAR]], 9, FALSE))</f>
        <v>21.2</v>
      </c>
      <c r="H76">
        <f>IFERROR(VLOOKUP($B76,Table1[[Player]:['#NAME?]], 10, FALSE), 0.7*VLOOKUP($B76,Table1[[Player]:['#NAME?]], 10, FALSE) + 0.3*VLOOKUP($B76,Table2[[Player]:[YEAR]], 10, FALSE))</f>
        <v>0.46700000000000003</v>
      </c>
      <c r="I76">
        <f>IFERROR(VLOOKUP($B76,Table1[[Player]:['#NAME?]], 11, FALSE), 0.7*VLOOKUP($B76,Table1[[Player]:['#NAME?]], 11, FALSE) + 0.3*VLOOKUP($B76,Table2[[Player]:[YEAR]], 11, FALSE))</f>
        <v>0.5</v>
      </c>
      <c r="J76">
        <f>IFERROR(VLOOKUP($B76,Table1[[Player]:['#NAME?]], 17, FALSE), 0.7*VLOOKUP($B76,Table1[[Player]:['#NAME?]], 17, FALSE) + 0.3*VLOOKUP($B76,Table2[[Player]:[YEAR]], 17, FALSE))</f>
        <v>7.5</v>
      </c>
      <c r="K76">
        <f>IFERROR(VLOOKUP($B76,Table1[[Player]:['#NAME?]], 18, FALSE), 0.7*VLOOKUP($B76,Table1[[Player]:['#NAME?]], 18, FALSE) + 0.3*VLOOKUP($B76,Table2[[Player]:[YEAR]], 18, FALSE))</f>
        <v>8.9</v>
      </c>
      <c r="L76">
        <f>IFERROR(VLOOKUP($B76,Table1[[Player]:['#NAME?]], 19, FALSE), 0.7*VLOOKUP($B76,Table1[[Player]:['#NAME?]], 19, FALSE) + 0.3*VLOOKUP($B76,Table2[[Player]:[YEAR]], 19, FALSE))</f>
        <v>0.84199999999999997</v>
      </c>
      <c r="M76">
        <f>IFERROR(VLOOKUP($B76,Table1[[Player]:['#NAME?]], 22, FALSE), 0.7*VLOOKUP($B76,Table1[[Player]:['#NAME?]], 22, FALSE) + 0.3*VLOOKUP($B76,Table2[[Player]:[YEAR]], 22, FALSE))</f>
        <v>5.3</v>
      </c>
      <c r="N76">
        <f>IFERROR(VLOOKUP($B76,Table1[[Player]:['#NAME?]], 23, FALSE), 0.7*VLOOKUP($B76,Table1[[Player]:['#NAME?]], 23, FALSE) + 0.3*VLOOKUP($B76,Table2[[Player]:[YEAR]], 23, FALSE))</f>
        <v>4</v>
      </c>
      <c r="O76">
        <f>IFERROR(VLOOKUP($B76,Table1[[Player]:['#NAME?]], 24, FALSE), 0.7*VLOOKUP($B76,Table1[[Player]:['#NAME?]], 24, FALSE) + 0.3*VLOOKUP($B76,Table2[[Player]:[YEAR]], 24, FALSE))</f>
        <v>1.1000000000000001</v>
      </c>
      <c r="P76">
        <f>IFERROR(VLOOKUP($B76,Table1[[Player]:['#NAME?]], 25, FALSE), 0.7*VLOOKUP($B76,Table1[[Player]:['#NAME?]], 25, FALSE) + 0.3*VLOOKUP($B76,Table2[[Player]:[YEAR]], 25, FALSE))</f>
        <v>0.2</v>
      </c>
      <c r="Q76">
        <f>IFERROR(VLOOKUP($B76,Table1[[Player]:['#NAME?]], 26, FALSE), 0.7*VLOOKUP($B76,Table1[[Player]:['#NAME?]], 26, FALSE) + 0.3*VLOOKUP($B76,Table2[[Player]:[YEAR]], 26, FALSE))</f>
        <v>2.5</v>
      </c>
      <c r="R76">
        <f>IFERROR(VLOOKUP($B76,Table1[[Player]:['#NAME?]], 28, FALSE), 0.7*VLOOKUP($B76,Table1[[Player]:['#NAME?]], 28, FALSE) + 0.3*VLOOKUP($B76,Table2[[Player]:[YEAR]], 28, FALSE))</f>
        <v>27.8</v>
      </c>
    </row>
    <row r="77" spans="1:18" x14ac:dyDescent="0.25">
      <c r="A77" s="2" t="s">
        <v>839</v>
      </c>
      <c r="B77" s="2" t="s">
        <v>165</v>
      </c>
      <c r="C77" s="2" t="s">
        <v>27</v>
      </c>
      <c r="D77">
        <f>VLOOKUP(B77, Table1[[Player]:['#NAME?]], 3, FALSE)+1</f>
        <v>28</v>
      </c>
      <c r="E77">
        <f>VLOOKUP(A77, Table3[], 5, FALSE)</f>
        <v>1950</v>
      </c>
      <c r="F77">
        <f>IFERROR(VLOOKUP($B77,Table1[[Player]:['#NAME?]], 8, FALSE), 0.7*VLOOKUP($B77,Table1[[Player]:['#NAME?]], 8, FALSE) + 0.3*VLOOKUP($B77,Table2[[Player]:[YEAR]], 8, FALSE))</f>
        <v>4.5</v>
      </c>
      <c r="G77">
        <f>IFERROR(VLOOKUP($B77,Table1[[Player]:['#NAME?]], 9, FALSE), 0.7*VLOOKUP($B77,Table1[[Player]:['#NAME?]], 9, FALSE) + 0.3*VLOOKUP($B77,Table2[[Player]:[YEAR]], 9, FALSE))</f>
        <v>9</v>
      </c>
      <c r="H77">
        <f>IFERROR(VLOOKUP($B77,Table1[[Player]:['#NAME?]], 10, FALSE), 0.7*VLOOKUP($B77,Table1[[Player]:['#NAME?]], 10, FALSE) + 0.3*VLOOKUP($B77,Table2[[Player]:[YEAR]], 10, FALSE))</f>
        <v>0.502</v>
      </c>
      <c r="I77">
        <f>IFERROR(VLOOKUP($B77,Table1[[Player]:['#NAME?]], 11, FALSE), 0.7*VLOOKUP($B77,Table1[[Player]:['#NAME?]], 11, FALSE) + 0.3*VLOOKUP($B77,Table2[[Player]:[YEAR]], 11, FALSE))</f>
        <v>0.2</v>
      </c>
      <c r="J77">
        <f>IFERROR(VLOOKUP($B77,Table1[[Player]:['#NAME?]], 17, FALSE), 0.7*VLOOKUP($B77,Table1[[Player]:['#NAME?]], 17, FALSE) + 0.3*VLOOKUP($B77,Table2[[Player]:[YEAR]], 17, FALSE))</f>
        <v>1.8</v>
      </c>
      <c r="K77">
        <f>IFERROR(VLOOKUP($B77,Table1[[Player]:['#NAME?]], 18, FALSE), 0.7*VLOOKUP($B77,Table1[[Player]:['#NAME?]], 18, FALSE) + 0.3*VLOOKUP($B77,Table2[[Player]:[YEAR]], 18, FALSE))</f>
        <v>2.2999999999999998</v>
      </c>
      <c r="L77">
        <f>IFERROR(VLOOKUP($B77,Table1[[Player]:['#NAME?]], 19, FALSE), 0.7*VLOOKUP($B77,Table1[[Player]:['#NAME?]], 19, FALSE) + 0.3*VLOOKUP($B77,Table2[[Player]:[YEAR]], 19, FALSE))</f>
        <v>0.81399999999999995</v>
      </c>
      <c r="M77">
        <f>IFERROR(VLOOKUP($B77,Table1[[Player]:['#NAME?]], 22, FALSE), 0.7*VLOOKUP($B77,Table1[[Player]:['#NAME?]], 22, FALSE) + 0.3*VLOOKUP($B77,Table2[[Player]:[YEAR]], 22, FALSE))</f>
        <v>8.8000000000000007</v>
      </c>
      <c r="N77">
        <f>IFERROR(VLOOKUP($B77,Table1[[Player]:['#NAME?]], 23, FALSE), 0.7*VLOOKUP($B77,Table1[[Player]:['#NAME?]], 23, FALSE) + 0.3*VLOOKUP($B77,Table2[[Player]:[YEAR]], 23, FALSE))</f>
        <v>2.1</v>
      </c>
      <c r="O77">
        <f>IFERROR(VLOOKUP($B77,Table1[[Player]:['#NAME?]], 24, FALSE), 0.7*VLOOKUP($B77,Table1[[Player]:['#NAME?]], 24, FALSE) + 0.3*VLOOKUP($B77,Table2[[Player]:[YEAR]], 24, FALSE))</f>
        <v>1.2</v>
      </c>
      <c r="P77">
        <f>IFERROR(VLOOKUP($B77,Table1[[Player]:['#NAME?]], 25, FALSE), 0.7*VLOOKUP($B77,Table1[[Player]:['#NAME?]], 25, FALSE) + 0.3*VLOOKUP($B77,Table2[[Player]:[YEAR]], 25, FALSE))</f>
        <v>1.3</v>
      </c>
      <c r="Q77">
        <f>IFERROR(VLOOKUP($B77,Table1[[Player]:['#NAME?]], 26, FALSE), 0.7*VLOOKUP($B77,Table1[[Player]:['#NAME?]], 26, FALSE) + 0.3*VLOOKUP($B77,Table2[[Player]:[YEAR]], 26, FALSE))</f>
        <v>1.5</v>
      </c>
      <c r="R77">
        <f>IFERROR(VLOOKUP($B77,Table1[[Player]:['#NAME?]], 28, FALSE), 0.7*VLOOKUP($B77,Table1[[Player]:['#NAME?]], 28, FALSE) + 0.3*VLOOKUP($B77,Table2[[Player]:[YEAR]], 28, FALSE))</f>
        <v>11.1</v>
      </c>
    </row>
    <row r="78" spans="1:18" x14ac:dyDescent="0.25">
      <c r="A78" s="1" t="s">
        <v>619</v>
      </c>
      <c r="B78" s="1" t="s">
        <v>166</v>
      </c>
      <c r="C78" s="1" t="s">
        <v>73</v>
      </c>
      <c r="D78">
        <f>VLOOKUP(B78, Table1[[Player]:['#NAME?]], 3, FALSE)+1</f>
        <v>24</v>
      </c>
      <c r="E78">
        <f>VLOOKUP(A78, Table3[], 5, FALSE)</f>
        <v>385</v>
      </c>
      <c r="F78">
        <f>IFERROR(VLOOKUP($B78,Table1[[Player]:['#NAME?]], 8, FALSE), 0.7*VLOOKUP($B78,Table1[[Player]:['#NAME?]], 8, FALSE) + 0.3*VLOOKUP($B78,Table2[[Player]:[YEAR]], 8, FALSE))</f>
        <v>3.6</v>
      </c>
      <c r="G78">
        <f>IFERROR(VLOOKUP($B78,Table1[[Player]:['#NAME?]], 9, FALSE), 0.7*VLOOKUP($B78,Table1[[Player]:['#NAME?]], 9, FALSE) + 0.3*VLOOKUP($B78,Table2[[Player]:[YEAR]], 9, FALSE))</f>
        <v>8.1</v>
      </c>
      <c r="H78">
        <f>IFERROR(VLOOKUP($B78,Table1[[Player]:['#NAME?]], 10, FALSE), 0.7*VLOOKUP($B78,Table1[[Player]:['#NAME?]], 10, FALSE) + 0.3*VLOOKUP($B78,Table2[[Player]:[YEAR]], 10, FALSE))</f>
        <v>0.44400000000000001</v>
      </c>
      <c r="I78">
        <f>IFERROR(VLOOKUP($B78,Table1[[Player]:['#NAME?]], 11, FALSE), 0.7*VLOOKUP($B78,Table1[[Player]:['#NAME?]], 11, FALSE) + 0.3*VLOOKUP($B78,Table2[[Player]:[YEAR]], 11, FALSE))</f>
        <v>1</v>
      </c>
      <c r="J78">
        <f>IFERROR(VLOOKUP($B78,Table1[[Player]:['#NAME?]], 17, FALSE), 0.7*VLOOKUP($B78,Table1[[Player]:['#NAME?]], 17, FALSE) + 0.3*VLOOKUP($B78,Table2[[Player]:[YEAR]], 17, FALSE))</f>
        <v>3.4</v>
      </c>
      <c r="K78">
        <f>IFERROR(VLOOKUP($B78,Table1[[Player]:['#NAME?]], 18, FALSE), 0.7*VLOOKUP($B78,Table1[[Player]:['#NAME?]], 18, FALSE) + 0.3*VLOOKUP($B78,Table2[[Player]:[YEAR]], 18, FALSE))</f>
        <v>4.3</v>
      </c>
      <c r="L78">
        <f>IFERROR(VLOOKUP($B78,Table1[[Player]:['#NAME?]], 19, FALSE), 0.7*VLOOKUP($B78,Table1[[Player]:['#NAME?]], 19, FALSE) + 0.3*VLOOKUP($B78,Table2[[Player]:[YEAR]], 19, FALSE))</f>
        <v>0.79200000000000004</v>
      </c>
      <c r="M78">
        <f>IFERROR(VLOOKUP($B78,Table1[[Player]:['#NAME?]], 22, FALSE), 0.7*VLOOKUP($B78,Table1[[Player]:['#NAME?]], 22, FALSE) + 0.3*VLOOKUP($B78,Table2[[Player]:[YEAR]], 22, FALSE))</f>
        <v>4.4000000000000004</v>
      </c>
      <c r="N78">
        <f>IFERROR(VLOOKUP($B78,Table1[[Player]:['#NAME?]], 23, FALSE), 0.7*VLOOKUP($B78,Table1[[Player]:['#NAME?]], 23, FALSE) + 0.3*VLOOKUP($B78,Table2[[Player]:[YEAR]], 23, FALSE))</f>
        <v>5</v>
      </c>
      <c r="O78">
        <f>IFERROR(VLOOKUP($B78,Table1[[Player]:['#NAME?]], 24, FALSE), 0.7*VLOOKUP($B78,Table1[[Player]:['#NAME?]], 24, FALSE) + 0.3*VLOOKUP($B78,Table2[[Player]:[YEAR]], 24, FALSE))</f>
        <v>1.2</v>
      </c>
      <c r="P78">
        <f>IFERROR(VLOOKUP($B78,Table1[[Player]:['#NAME?]], 25, FALSE), 0.7*VLOOKUP($B78,Table1[[Player]:['#NAME?]], 25, FALSE) + 0.3*VLOOKUP($B78,Table2[[Player]:[YEAR]], 25, FALSE))</f>
        <v>0.6</v>
      </c>
      <c r="Q78">
        <f>IFERROR(VLOOKUP($B78,Table1[[Player]:['#NAME?]], 26, FALSE), 0.7*VLOOKUP($B78,Table1[[Player]:['#NAME?]], 26, FALSE) + 0.3*VLOOKUP($B78,Table2[[Player]:[YEAR]], 26, FALSE))</f>
        <v>1.8</v>
      </c>
      <c r="R78">
        <f>IFERROR(VLOOKUP($B78,Table1[[Player]:['#NAME?]], 28, FALSE), 0.7*VLOOKUP($B78,Table1[[Player]:['#NAME?]], 28, FALSE) + 0.3*VLOOKUP($B78,Table2[[Player]:[YEAR]], 28, FALSE))</f>
        <v>11.7</v>
      </c>
    </row>
    <row r="79" spans="1:18" x14ac:dyDescent="0.25">
      <c r="A79" s="2" t="s">
        <v>808</v>
      </c>
      <c r="B79" s="2" t="s">
        <v>168</v>
      </c>
      <c r="C79" s="2" t="s">
        <v>73</v>
      </c>
      <c r="D79">
        <f>VLOOKUP(B79, Table1[[Player]:['#NAME?]], 3, FALSE)+1</f>
        <v>31</v>
      </c>
      <c r="E79">
        <f>VLOOKUP(A79, Table3[], 5, FALSE)</f>
        <v>2464</v>
      </c>
      <c r="F79">
        <f>IFERROR(VLOOKUP($B79,Table1[[Player]:['#NAME?]], 8, FALSE), 0.7*VLOOKUP($B79,Table1[[Player]:['#NAME?]], 8, FALSE) + 0.3*VLOOKUP($B79,Table2[[Player]:[YEAR]], 8, FALSE))</f>
        <v>7.8</v>
      </c>
      <c r="G79">
        <f>IFERROR(VLOOKUP($B79,Table1[[Player]:['#NAME?]], 9, FALSE), 0.7*VLOOKUP($B79,Table1[[Player]:['#NAME?]], 9, FALSE) + 0.3*VLOOKUP($B79,Table2[[Player]:[YEAR]], 9, FALSE))</f>
        <v>16.5</v>
      </c>
      <c r="H79">
        <f>IFERROR(VLOOKUP($B79,Table1[[Player]:['#NAME?]], 10, FALSE), 0.7*VLOOKUP($B79,Table1[[Player]:['#NAME?]], 10, FALSE) + 0.3*VLOOKUP($B79,Table2[[Player]:[YEAR]], 10, FALSE))</f>
        <v>0.47499999999999998</v>
      </c>
      <c r="I79">
        <f>IFERROR(VLOOKUP($B79,Table1[[Player]:['#NAME?]], 11, FALSE), 0.7*VLOOKUP($B79,Table1[[Player]:['#NAME?]], 11, FALSE) + 0.3*VLOOKUP($B79,Table2[[Player]:[YEAR]], 11, FALSE))</f>
        <v>1.7</v>
      </c>
      <c r="J79">
        <f>IFERROR(VLOOKUP($B79,Table1[[Player]:['#NAME?]], 17, FALSE), 0.7*VLOOKUP($B79,Table1[[Player]:['#NAME?]], 17, FALSE) + 0.3*VLOOKUP($B79,Table2[[Player]:[YEAR]], 17, FALSE))</f>
        <v>4.4000000000000004</v>
      </c>
      <c r="K79">
        <f>IFERROR(VLOOKUP($B79,Table1[[Player]:['#NAME?]], 18, FALSE), 0.7*VLOOKUP($B79,Table1[[Player]:['#NAME?]], 18, FALSE) + 0.3*VLOOKUP($B79,Table2[[Player]:[YEAR]], 18, FALSE))</f>
        <v>5.5</v>
      </c>
      <c r="L79">
        <f>IFERROR(VLOOKUP($B79,Table1[[Player]:['#NAME?]], 19, FALSE), 0.7*VLOOKUP($B79,Table1[[Player]:['#NAME?]], 19, FALSE) + 0.3*VLOOKUP($B79,Table2[[Player]:[YEAR]], 19, FALSE))</f>
        <v>0.79</v>
      </c>
      <c r="M79">
        <f>IFERROR(VLOOKUP($B79,Table1[[Player]:['#NAME?]], 22, FALSE), 0.7*VLOOKUP($B79,Table1[[Player]:['#NAME?]], 22, FALSE) + 0.3*VLOOKUP($B79,Table2[[Player]:[YEAR]], 22, FALSE))</f>
        <v>4.0999999999999996</v>
      </c>
      <c r="N79">
        <f>IFERROR(VLOOKUP($B79,Table1[[Player]:['#NAME?]], 23, FALSE), 0.7*VLOOKUP($B79,Table1[[Player]:['#NAME?]], 23, FALSE) + 0.3*VLOOKUP($B79,Table2[[Player]:[YEAR]], 23, FALSE))</f>
        <v>6.2</v>
      </c>
      <c r="O79">
        <f>IFERROR(VLOOKUP($B79,Table1[[Player]:['#NAME?]], 24, FALSE), 0.7*VLOOKUP($B79,Table1[[Player]:['#NAME?]], 24, FALSE) + 0.3*VLOOKUP($B79,Table2[[Player]:[YEAR]], 24, FALSE))</f>
        <v>1.3</v>
      </c>
      <c r="P79">
        <f>IFERROR(VLOOKUP($B79,Table1[[Player]:['#NAME?]], 25, FALSE), 0.7*VLOOKUP($B79,Table1[[Player]:['#NAME?]], 25, FALSE) + 0.3*VLOOKUP($B79,Table2[[Player]:[YEAR]], 25, FALSE))</f>
        <v>0.2</v>
      </c>
      <c r="Q79">
        <f>IFERROR(VLOOKUP($B79,Table1[[Player]:['#NAME?]], 26, FALSE), 0.7*VLOOKUP($B79,Table1[[Player]:['#NAME?]], 26, FALSE) + 0.3*VLOOKUP($B79,Table2[[Player]:[YEAR]], 26, FALSE))</f>
        <v>3.1</v>
      </c>
      <c r="R79">
        <f>IFERROR(VLOOKUP($B79,Table1[[Player]:['#NAME?]], 28, FALSE), 0.7*VLOOKUP($B79,Table1[[Player]:['#NAME?]], 28, FALSE) + 0.3*VLOOKUP($B79,Table2[[Player]:[YEAR]], 28, FALSE))</f>
        <v>21.7</v>
      </c>
    </row>
    <row r="80" spans="1:18" x14ac:dyDescent="0.25">
      <c r="A80" s="1" t="s">
        <v>707</v>
      </c>
      <c r="B80" s="1" t="s">
        <v>169</v>
      </c>
      <c r="C80" s="1" t="s">
        <v>38</v>
      </c>
      <c r="D80">
        <f>VLOOKUP(B80, Table1[[Player]:['#NAME?]], 3, FALSE)+1</f>
        <v>24</v>
      </c>
      <c r="E80">
        <f>VLOOKUP(A80, Table3[], 5, FALSE)</f>
        <v>2340</v>
      </c>
      <c r="F80">
        <f>IFERROR(VLOOKUP($B80,Table1[[Player]:['#NAME?]], 8, FALSE), 0.7*VLOOKUP($B80,Table1[[Player]:['#NAME?]], 8, FALSE) + 0.3*VLOOKUP($B80,Table2[[Player]:[YEAR]], 8, FALSE))</f>
        <v>7.2</v>
      </c>
      <c r="G80">
        <f>IFERROR(VLOOKUP($B80,Table1[[Player]:['#NAME?]], 9, FALSE), 0.7*VLOOKUP($B80,Table1[[Player]:['#NAME?]], 9, FALSE) + 0.3*VLOOKUP($B80,Table2[[Player]:[YEAR]], 9, FALSE))</f>
        <v>13.6</v>
      </c>
      <c r="H80">
        <f>IFERROR(VLOOKUP($B80,Table1[[Player]:['#NAME?]], 10, FALSE), 0.7*VLOOKUP($B80,Table1[[Player]:['#NAME?]], 10, FALSE) + 0.3*VLOOKUP($B80,Table2[[Player]:[YEAR]], 10, FALSE))</f>
        <v>0.53</v>
      </c>
      <c r="I80">
        <f>IFERROR(VLOOKUP($B80,Table1[[Player]:['#NAME?]], 11, FALSE), 0.7*VLOOKUP($B80,Table1[[Player]:['#NAME?]], 11, FALSE) + 0.3*VLOOKUP($B80,Table2[[Player]:[YEAR]], 11, FALSE))</f>
        <v>0</v>
      </c>
      <c r="J80">
        <f>IFERROR(VLOOKUP($B80,Table1[[Player]:['#NAME?]], 17, FALSE), 0.7*VLOOKUP($B80,Table1[[Player]:['#NAME?]], 17, FALSE) + 0.3*VLOOKUP($B80,Table2[[Player]:[YEAR]], 17, FALSE))</f>
        <v>2</v>
      </c>
      <c r="K80">
        <f>IFERROR(VLOOKUP($B80,Table1[[Player]:['#NAME?]], 18, FALSE), 0.7*VLOOKUP($B80,Table1[[Player]:['#NAME?]], 18, FALSE) + 0.3*VLOOKUP($B80,Table2[[Player]:[YEAR]], 18, FALSE))</f>
        <v>5.3</v>
      </c>
      <c r="L80">
        <f>IFERROR(VLOOKUP($B80,Table1[[Player]:['#NAME?]], 19, FALSE), 0.7*VLOOKUP($B80,Table1[[Player]:['#NAME?]], 19, FALSE) + 0.3*VLOOKUP($B80,Table2[[Player]:[YEAR]], 19, FALSE))</f>
        <v>0.38600000000000001</v>
      </c>
      <c r="M80">
        <f>IFERROR(VLOOKUP($B80,Table1[[Player]:['#NAME?]], 22, FALSE), 0.7*VLOOKUP($B80,Table1[[Player]:['#NAME?]], 22, FALSE) + 0.3*VLOOKUP($B80,Table2[[Player]:[YEAR]], 22, FALSE))</f>
        <v>16.7</v>
      </c>
      <c r="N80">
        <f>IFERROR(VLOOKUP($B80,Table1[[Player]:['#NAME?]], 23, FALSE), 0.7*VLOOKUP($B80,Table1[[Player]:['#NAME?]], 23, FALSE) + 0.3*VLOOKUP($B80,Table2[[Player]:[YEAR]], 23, FALSE))</f>
        <v>1.3</v>
      </c>
      <c r="O80">
        <f>IFERROR(VLOOKUP($B80,Table1[[Player]:['#NAME?]], 24, FALSE), 0.7*VLOOKUP($B80,Table1[[Player]:['#NAME?]], 24, FALSE) + 0.3*VLOOKUP($B80,Table2[[Player]:[YEAR]], 24, FALSE))</f>
        <v>1.9</v>
      </c>
      <c r="P80">
        <f>IFERROR(VLOOKUP($B80,Table1[[Player]:['#NAME?]], 25, FALSE), 0.7*VLOOKUP($B80,Table1[[Player]:['#NAME?]], 25, FALSE) + 0.3*VLOOKUP($B80,Table2[[Player]:[YEAR]], 25, FALSE))</f>
        <v>1.3</v>
      </c>
      <c r="Q80">
        <f>IFERROR(VLOOKUP($B80,Table1[[Player]:['#NAME?]], 26, FALSE), 0.7*VLOOKUP($B80,Table1[[Player]:['#NAME?]], 26, FALSE) + 0.3*VLOOKUP($B80,Table2[[Player]:[YEAR]], 26, FALSE))</f>
        <v>2.2999999999999998</v>
      </c>
      <c r="R80">
        <f>IFERROR(VLOOKUP($B80,Table1[[Player]:['#NAME?]], 28, FALSE), 0.7*VLOOKUP($B80,Table1[[Player]:['#NAME?]], 28, FALSE) + 0.3*VLOOKUP($B80,Table2[[Player]:[YEAR]], 28, FALSE))</f>
        <v>16.5</v>
      </c>
    </row>
    <row r="81" spans="1:18" x14ac:dyDescent="0.25">
      <c r="A81" s="2" t="s">
        <v>930</v>
      </c>
      <c r="B81" s="2" t="s">
        <v>170</v>
      </c>
      <c r="C81" s="2" t="s">
        <v>27</v>
      </c>
      <c r="D81">
        <f>VLOOKUP(B81, Table1[[Player]:['#NAME?]], 3, FALSE)+1</f>
        <v>32</v>
      </c>
      <c r="E81">
        <f>VLOOKUP(A81, Table3[], 5, FALSE)</f>
        <v>783</v>
      </c>
      <c r="F81">
        <f>IFERROR(VLOOKUP($B81,Table1[[Player]:['#NAME?]], 8, FALSE), 0.7*VLOOKUP($B81,Table1[[Player]:['#NAME?]], 8, FALSE) + 0.3*VLOOKUP($B81,Table2[[Player]:[YEAR]], 8, FALSE))</f>
        <v>4.0999999999999996</v>
      </c>
      <c r="G81">
        <f>IFERROR(VLOOKUP($B81,Table1[[Player]:['#NAME?]], 9, FALSE), 0.7*VLOOKUP($B81,Table1[[Player]:['#NAME?]], 9, FALSE) + 0.3*VLOOKUP($B81,Table2[[Player]:[YEAR]], 9, FALSE))</f>
        <v>9.1</v>
      </c>
      <c r="H81">
        <f>IFERROR(VLOOKUP($B81,Table1[[Player]:['#NAME?]], 10, FALSE), 0.7*VLOOKUP($B81,Table1[[Player]:['#NAME?]], 10, FALSE) + 0.3*VLOOKUP($B81,Table2[[Player]:[YEAR]], 10, FALSE))</f>
        <v>0.45400000000000001</v>
      </c>
      <c r="I81">
        <f>IFERROR(VLOOKUP($B81,Table1[[Player]:['#NAME?]], 11, FALSE), 0.7*VLOOKUP($B81,Table1[[Player]:['#NAME?]], 11, FALSE) + 0.3*VLOOKUP($B81,Table2[[Player]:[YEAR]], 11, FALSE))</f>
        <v>2</v>
      </c>
      <c r="J81">
        <f>IFERROR(VLOOKUP($B81,Table1[[Player]:['#NAME?]], 17, FALSE), 0.7*VLOOKUP($B81,Table1[[Player]:['#NAME?]], 17, FALSE) + 0.3*VLOOKUP($B81,Table2[[Player]:[YEAR]], 17, FALSE))</f>
        <v>1.1000000000000001</v>
      </c>
      <c r="K81">
        <f>IFERROR(VLOOKUP($B81,Table1[[Player]:['#NAME?]], 18, FALSE), 0.7*VLOOKUP($B81,Table1[[Player]:['#NAME?]], 18, FALSE) + 0.3*VLOOKUP($B81,Table2[[Player]:[YEAR]], 18, FALSE))</f>
        <v>1.7</v>
      </c>
      <c r="L81">
        <f>IFERROR(VLOOKUP($B81,Table1[[Player]:['#NAME?]], 19, FALSE), 0.7*VLOOKUP($B81,Table1[[Player]:['#NAME?]], 19, FALSE) + 0.3*VLOOKUP($B81,Table2[[Player]:[YEAR]], 19, FALSE))</f>
        <v>0.66200000000000003</v>
      </c>
      <c r="M81">
        <f>IFERROR(VLOOKUP($B81,Table1[[Player]:['#NAME?]], 22, FALSE), 0.7*VLOOKUP($B81,Table1[[Player]:['#NAME?]], 22, FALSE) + 0.3*VLOOKUP($B81,Table2[[Player]:[YEAR]], 22, FALSE))</f>
        <v>5.9</v>
      </c>
      <c r="N81">
        <f>IFERROR(VLOOKUP($B81,Table1[[Player]:['#NAME?]], 23, FALSE), 0.7*VLOOKUP($B81,Table1[[Player]:['#NAME?]], 23, FALSE) + 0.3*VLOOKUP($B81,Table2[[Player]:[YEAR]], 23, FALSE))</f>
        <v>3.2</v>
      </c>
      <c r="O81">
        <f>IFERROR(VLOOKUP($B81,Table1[[Player]:['#NAME?]], 24, FALSE), 0.7*VLOOKUP($B81,Table1[[Player]:['#NAME?]], 24, FALSE) + 0.3*VLOOKUP($B81,Table2[[Player]:[YEAR]], 24, FALSE))</f>
        <v>1.1000000000000001</v>
      </c>
      <c r="P81">
        <f>IFERROR(VLOOKUP($B81,Table1[[Player]:['#NAME?]], 25, FALSE), 0.7*VLOOKUP($B81,Table1[[Player]:['#NAME?]], 25, FALSE) + 0.3*VLOOKUP($B81,Table2[[Player]:[YEAR]], 25, FALSE))</f>
        <v>0.4</v>
      </c>
      <c r="Q81">
        <f>IFERROR(VLOOKUP($B81,Table1[[Player]:['#NAME?]], 26, FALSE), 0.7*VLOOKUP($B81,Table1[[Player]:['#NAME?]], 26, FALSE) + 0.3*VLOOKUP($B81,Table2[[Player]:[YEAR]], 26, FALSE))</f>
        <v>1.9</v>
      </c>
      <c r="R81">
        <f>IFERROR(VLOOKUP($B81,Table1[[Player]:['#NAME?]], 28, FALSE), 0.7*VLOOKUP($B81,Table1[[Player]:['#NAME?]], 28, FALSE) + 0.3*VLOOKUP($B81,Table2[[Player]:[YEAR]], 28, FALSE))</f>
        <v>11.5</v>
      </c>
    </row>
    <row r="82" spans="1:18" x14ac:dyDescent="0.25">
      <c r="A82" s="2" t="s">
        <v>651</v>
      </c>
      <c r="B82" s="2" t="s">
        <v>172</v>
      </c>
      <c r="C82" s="2" t="s">
        <v>73</v>
      </c>
      <c r="D82">
        <f>VLOOKUP(B82, Table1[[Player]:['#NAME?]], 3, FALSE)+1</f>
        <v>23</v>
      </c>
      <c r="E82">
        <f>VLOOKUP(A82, Table3[], 5, FALSE)</f>
        <v>2184</v>
      </c>
      <c r="F82">
        <f>IFERROR(VLOOKUP($B82,Table1[[Player]:['#NAME?]], 8, FALSE), 0.7*VLOOKUP($B82,Table1[[Player]:['#NAME?]], 8, FALSE) + 0.3*VLOOKUP($B82,Table2[[Player]:[YEAR]], 8, FALSE))</f>
        <v>3.2</v>
      </c>
      <c r="G82">
        <f>IFERROR(VLOOKUP($B82,Table1[[Player]:['#NAME?]], 9, FALSE), 0.7*VLOOKUP($B82,Table1[[Player]:['#NAME?]], 9, FALSE) + 0.3*VLOOKUP($B82,Table2[[Player]:[YEAR]], 9, FALSE))</f>
        <v>8.5</v>
      </c>
      <c r="H82">
        <f>IFERROR(VLOOKUP($B82,Table1[[Player]:['#NAME?]], 10, FALSE), 0.7*VLOOKUP($B82,Table1[[Player]:['#NAME?]], 10, FALSE) + 0.3*VLOOKUP($B82,Table2[[Player]:[YEAR]], 10, FALSE))</f>
        <v>0.377</v>
      </c>
      <c r="I82">
        <f>IFERROR(VLOOKUP($B82,Table1[[Player]:['#NAME?]], 11, FALSE), 0.7*VLOOKUP($B82,Table1[[Player]:['#NAME?]], 11, FALSE) + 0.3*VLOOKUP($B82,Table2[[Player]:[YEAR]], 11, FALSE))</f>
        <v>0.6</v>
      </c>
      <c r="J82">
        <f>IFERROR(VLOOKUP($B82,Table1[[Player]:['#NAME?]], 17, FALSE), 0.7*VLOOKUP($B82,Table1[[Player]:['#NAME?]], 17, FALSE) + 0.3*VLOOKUP($B82,Table2[[Player]:[YEAR]], 17, FALSE))</f>
        <v>1</v>
      </c>
      <c r="K82">
        <f>IFERROR(VLOOKUP($B82,Table1[[Player]:['#NAME?]], 18, FALSE), 0.7*VLOOKUP($B82,Table1[[Player]:['#NAME?]], 18, FALSE) + 0.3*VLOOKUP($B82,Table2[[Player]:[YEAR]], 18, FALSE))</f>
        <v>1.6</v>
      </c>
      <c r="L82">
        <f>IFERROR(VLOOKUP($B82,Table1[[Player]:['#NAME?]], 19, FALSE), 0.7*VLOOKUP($B82,Table1[[Player]:['#NAME?]], 19, FALSE) + 0.3*VLOOKUP($B82,Table2[[Player]:[YEAR]], 19, FALSE))</f>
        <v>0.61</v>
      </c>
      <c r="M82">
        <f>IFERROR(VLOOKUP($B82,Table1[[Player]:['#NAME?]], 22, FALSE), 0.7*VLOOKUP($B82,Table1[[Player]:['#NAME?]], 22, FALSE) + 0.3*VLOOKUP($B82,Table2[[Player]:[YEAR]], 22, FALSE))</f>
        <v>4.5</v>
      </c>
      <c r="N82">
        <f>IFERROR(VLOOKUP($B82,Table1[[Player]:['#NAME?]], 23, FALSE), 0.7*VLOOKUP($B82,Table1[[Player]:['#NAME?]], 23, FALSE) + 0.3*VLOOKUP($B82,Table2[[Player]:[YEAR]], 23, FALSE))</f>
        <v>5.0999999999999996</v>
      </c>
      <c r="O82">
        <f>IFERROR(VLOOKUP($B82,Table1[[Player]:['#NAME?]], 24, FALSE), 0.7*VLOOKUP($B82,Table1[[Player]:['#NAME?]], 24, FALSE) + 0.3*VLOOKUP($B82,Table2[[Player]:[YEAR]], 24, FALSE))</f>
        <v>2.1</v>
      </c>
      <c r="P82">
        <f>IFERROR(VLOOKUP($B82,Table1[[Player]:['#NAME?]], 25, FALSE), 0.7*VLOOKUP($B82,Table1[[Player]:['#NAME?]], 25, FALSE) + 0.3*VLOOKUP($B82,Table2[[Player]:[YEAR]], 25, FALSE))</f>
        <v>1</v>
      </c>
      <c r="Q82">
        <f>IFERROR(VLOOKUP($B82,Table1[[Player]:['#NAME?]], 26, FALSE), 0.7*VLOOKUP($B82,Table1[[Player]:['#NAME?]], 26, FALSE) + 0.3*VLOOKUP($B82,Table2[[Player]:[YEAR]], 26, FALSE))</f>
        <v>2.4</v>
      </c>
      <c r="R82">
        <f>IFERROR(VLOOKUP($B82,Table1[[Player]:['#NAME?]], 28, FALSE), 0.7*VLOOKUP($B82,Table1[[Player]:['#NAME?]], 28, FALSE) + 0.3*VLOOKUP($B82,Table2[[Player]:[YEAR]], 28, FALSE))</f>
        <v>7.9</v>
      </c>
    </row>
    <row r="83" spans="1:18" x14ac:dyDescent="0.25">
      <c r="A83" s="1" t="s">
        <v>719</v>
      </c>
      <c r="B83" s="1" t="s">
        <v>173</v>
      </c>
      <c r="C83" s="1" t="s">
        <v>52</v>
      </c>
      <c r="D83">
        <f>VLOOKUP(B83, Table1[[Player]:['#NAME?]], 3, FALSE)+1</f>
        <v>29</v>
      </c>
      <c r="E83">
        <f>VLOOKUP(A83, Table3[], 5, FALSE)</f>
        <v>2244</v>
      </c>
      <c r="F83">
        <f>IFERROR(VLOOKUP($B83,Table1[[Player]:['#NAME?]], 8, FALSE), 0.7*VLOOKUP($B83,Table1[[Player]:['#NAME?]], 8, FALSE) + 0.3*VLOOKUP($B83,Table2[[Player]:[YEAR]], 8, FALSE))</f>
        <v>9.6</v>
      </c>
      <c r="G83">
        <f>IFERROR(VLOOKUP($B83,Table1[[Player]:['#NAME?]], 9, FALSE), 0.7*VLOOKUP($B83,Table1[[Player]:['#NAME?]], 9, FALSE) + 0.3*VLOOKUP($B83,Table2[[Player]:[YEAR]], 9, FALSE))</f>
        <v>17.8</v>
      </c>
      <c r="H83">
        <f>IFERROR(VLOOKUP($B83,Table1[[Player]:['#NAME?]], 10, FALSE), 0.7*VLOOKUP($B83,Table1[[Player]:['#NAME?]], 10, FALSE) + 0.3*VLOOKUP($B83,Table2[[Player]:[YEAR]], 10, FALSE))</f>
        <v>0.53700000000000003</v>
      </c>
      <c r="I83">
        <f>IFERROR(VLOOKUP($B83,Table1[[Player]:['#NAME?]], 11, FALSE), 0.7*VLOOKUP($B83,Table1[[Player]:['#NAME?]], 11, FALSE) + 0.3*VLOOKUP($B83,Table2[[Player]:[YEAR]], 11, FALSE))</f>
        <v>2</v>
      </c>
      <c r="J83">
        <f>IFERROR(VLOOKUP($B83,Table1[[Player]:['#NAME?]], 17, FALSE), 0.7*VLOOKUP($B83,Table1[[Player]:['#NAME?]], 17, FALSE) + 0.3*VLOOKUP($B83,Table2[[Player]:[YEAR]], 17, FALSE))</f>
        <v>5.8</v>
      </c>
      <c r="K83">
        <f>IFERROR(VLOOKUP($B83,Table1[[Player]:['#NAME?]], 18, FALSE), 0.7*VLOOKUP($B83,Table1[[Player]:['#NAME?]], 18, FALSE) + 0.3*VLOOKUP($B83,Table2[[Player]:[YEAR]], 18, FALSE))</f>
        <v>6.7</v>
      </c>
      <c r="L83">
        <f>IFERROR(VLOOKUP($B83,Table1[[Player]:['#NAME?]], 19, FALSE), 0.7*VLOOKUP($B83,Table1[[Player]:['#NAME?]], 19, FALSE) + 0.3*VLOOKUP($B83,Table2[[Player]:[YEAR]], 19, FALSE))</f>
        <v>0.875</v>
      </c>
      <c r="M83">
        <f>IFERROR(VLOOKUP($B83,Table1[[Player]:['#NAME?]], 22, FALSE), 0.7*VLOOKUP($B83,Table1[[Player]:['#NAME?]], 22, FALSE) + 0.3*VLOOKUP($B83,Table2[[Player]:[YEAR]], 22, FALSE))</f>
        <v>8.9</v>
      </c>
      <c r="N83">
        <f>IFERROR(VLOOKUP($B83,Table1[[Player]:['#NAME?]], 23, FALSE), 0.7*VLOOKUP($B83,Table1[[Player]:['#NAME?]], 23, FALSE) + 0.3*VLOOKUP($B83,Table2[[Player]:[YEAR]], 23, FALSE))</f>
        <v>5.2</v>
      </c>
      <c r="O83">
        <f>IFERROR(VLOOKUP($B83,Table1[[Player]:['#NAME?]], 24, FALSE), 0.7*VLOOKUP($B83,Table1[[Player]:['#NAME?]], 24, FALSE) + 0.3*VLOOKUP($B83,Table2[[Player]:[YEAR]], 24, FALSE))</f>
        <v>1.1000000000000001</v>
      </c>
      <c r="P83">
        <f>IFERROR(VLOOKUP($B83,Table1[[Player]:['#NAME?]], 25, FALSE), 0.7*VLOOKUP($B83,Table1[[Player]:['#NAME?]], 25, FALSE) + 0.3*VLOOKUP($B83,Table2[[Player]:[YEAR]], 25, FALSE))</f>
        <v>1.7</v>
      </c>
      <c r="Q83">
        <f>IFERROR(VLOOKUP($B83,Table1[[Player]:['#NAME?]], 26, FALSE), 0.7*VLOOKUP($B83,Table1[[Player]:['#NAME?]], 26, FALSE) + 0.3*VLOOKUP($B83,Table2[[Player]:[YEAR]], 26, FALSE))</f>
        <v>2.4</v>
      </c>
      <c r="R83">
        <f>IFERROR(VLOOKUP($B83,Table1[[Player]:['#NAME?]], 28, FALSE), 0.7*VLOOKUP($B83,Table1[[Player]:['#NAME?]], 28, FALSE) + 0.3*VLOOKUP($B83,Table2[[Player]:[YEAR]], 28, FALSE))</f>
        <v>27</v>
      </c>
    </row>
    <row r="84" spans="1:18" x14ac:dyDescent="0.25">
      <c r="A84" s="2" t="s">
        <v>816</v>
      </c>
      <c r="B84" s="2" t="s">
        <v>175</v>
      </c>
      <c r="C84" s="2" t="s">
        <v>31</v>
      </c>
      <c r="D84">
        <f>VLOOKUP(B84, Table1[[Player]:['#NAME?]], 3, FALSE)+1</f>
        <v>30</v>
      </c>
      <c r="E84">
        <f>VLOOKUP(A84, Table3[], 5, FALSE)</f>
        <v>1295</v>
      </c>
      <c r="F84">
        <f>IFERROR(VLOOKUP($B84,Table1[[Player]:['#NAME?]], 8, FALSE), 0.7*VLOOKUP($B84,Table1[[Player]:['#NAME?]], 8, FALSE) + 0.3*VLOOKUP($B84,Table2[[Player]:[YEAR]], 8, FALSE))</f>
        <v>5.5</v>
      </c>
      <c r="G84">
        <f>IFERROR(VLOOKUP($B84,Table1[[Player]:['#NAME?]], 9, FALSE), 0.7*VLOOKUP($B84,Table1[[Player]:['#NAME?]], 9, FALSE) + 0.3*VLOOKUP($B84,Table2[[Player]:[YEAR]], 9, FALSE))</f>
        <v>13.3</v>
      </c>
      <c r="H84">
        <f>IFERROR(VLOOKUP($B84,Table1[[Player]:['#NAME?]], 10, FALSE), 0.7*VLOOKUP($B84,Table1[[Player]:['#NAME?]], 10, FALSE) + 0.3*VLOOKUP($B84,Table2[[Player]:[YEAR]], 10, FALSE))</f>
        <v>0.41599999999999998</v>
      </c>
      <c r="I84">
        <f>IFERROR(VLOOKUP($B84,Table1[[Player]:['#NAME?]], 11, FALSE), 0.7*VLOOKUP($B84,Table1[[Player]:['#NAME?]], 11, FALSE) + 0.3*VLOOKUP($B84,Table2[[Player]:[YEAR]], 11, FALSE))</f>
        <v>3.6</v>
      </c>
      <c r="J84">
        <f>IFERROR(VLOOKUP($B84,Table1[[Player]:['#NAME?]], 17, FALSE), 0.7*VLOOKUP($B84,Table1[[Player]:['#NAME?]], 17, FALSE) + 0.3*VLOOKUP($B84,Table2[[Player]:[YEAR]], 17, FALSE))</f>
        <v>0.9</v>
      </c>
      <c r="K84">
        <f>IFERROR(VLOOKUP($B84,Table1[[Player]:['#NAME?]], 18, FALSE), 0.7*VLOOKUP($B84,Table1[[Player]:['#NAME?]], 18, FALSE) + 0.3*VLOOKUP($B84,Table2[[Player]:[YEAR]], 18, FALSE))</f>
        <v>1</v>
      </c>
      <c r="L84">
        <f>IFERROR(VLOOKUP($B84,Table1[[Player]:['#NAME?]], 19, FALSE), 0.7*VLOOKUP($B84,Table1[[Player]:['#NAME?]], 19, FALSE) + 0.3*VLOOKUP($B84,Table2[[Player]:[YEAR]], 19, FALSE))</f>
        <v>0.86</v>
      </c>
      <c r="M84">
        <f>IFERROR(VLOOKUP($B84,Table1[[Player]:['#NAME?]], 22, FALSE), 0.7*VLOOKUP($B84,Table1[[Player]:['#NAME?]], 22, FALSE) + 0.3*VLOOKUP($B84,Table2[[Player]:[YEAR]], 22, FALSE))</f>
        <v>3.2</v>
      </c>
      <c r="N84">
        <f>IFERROR(VLOOKUP($B84,Table1[[Player]:['#NAME?]], 23, FALSE), 0.7*VLOOKUP($B84,Table1[[Player]:['#NAME?]], 23, FALSE) + 0.3*VLOOKUP($B84,Table2[[Player]:[YEAR]], 23, FALSE))</f>
        <v>1.7</v>
      </c>
      <c r="O84">
        <f>IFERROR(VLOOKUP($B84,Table1[[Player]:['#NAME?]], 24, FALSE), 0.7*VLOOKUP($B84,Table1[[Player]:['#NAME?]], 24, FALSE) + 0.3*VLOOKUP($B84,Table2[[Player]:[YEAR]], 24, FALSE))</f>
        <v>0.8</v>
      </c>
      <c r="P84">
        <f>IFERROR(VLOOKUP($B84,Table1[[Player]:['#NAME?]], 25, FALSE), 0.7*VLOOKUP($B84,Table1[[Player]:['#NAME?]], 25, FALSE) + 0.3*VLOOKUP($B84,Table2[[Player]:[YEAR]], 25, FALSE))</f>
        <v>0.1</v>
      </c>
      <c r="Q84">
        <f>IFERROR(VLOOKUP($B84,Table1[[Player]:['#NAME?]], 26, FALSE), 0.7*VLOOKUP($B84,Table1[[Player]:['#NAME?]], 26, FALSE) + 0.3*VLOOKUP($B84,Table2[[Player]:[YEAR]], 26, FALSE))</f>
        <v>0.7</v>
      </c>
      <c r="R84">
        <f>IFERROR(VLOOKUP($B84,Table1[[Player]:['#NAME?]], 28, FALSE), 0.7*VLOOKUP($B84,Table1[[Player]:['#NAME?]], 28, FALSE) + 0.3*VLOOKUP($B84,Table2[[Player]:[YEAR]], 28, FALSE))</f>
        <v>15.6</v>
      </c>
    </row>
    <row r="85" spans="1:18" x14ac:dyDescent="0.25">
      <c r="A85" s="2" t="s">
        <v>910</v>
      </c>
      <c r="B85" s="2" t="s">
        <v>177</v>
      </c>
      <c r="C85" s="2" t="s">
        <v>38</v>
      </c>
      <c r="D85">
        <f>VLOOKUP(B85, Table1[[Player]:['#NAME?]], 3, FALSE)+1</f>
        <v>23</v>
      </c>
      <c r="E85">
        <f>VLOOKUP(A85, Table3[], 5, FALSE)</f>
        <v>1250</v>
      </c>
      <c r="F85">
        <f>IFERROR(VLOOKUP($B85,Table1[[Player]:['#NAME?]], 8, FALSE), 0.7*VLOOKUP($B85,Table1[[Player]:['#NAME?]], 8, FALSE) + 0.3*VLOOKUP($B85,Table2[[Player]:[YEAR]], 8, FALSE))</f>
        <v>9.1999999999999993</v>
      </c>
      <c r="G85">
        <f>IFERROR(VLOOKUP($B85,Table1[[Player]:['#NAME?]], 9, FALSE), 0.7*VLOOKUP($B85,Table1[[Player]:['#NAME?]], 9, FALSE) + 0.3*VLOOKUP($B85,Table2[[Player]:[YEAR]], 9, FALSE))</f>
        <v>19.600000000000001</v>
      </c>
      <c r="H85">
        <f>IFERROR(VLOOKUP($B85,Table1[[Player]:['#NAME?]], 10, FALSE), 0.7*VLOOKUP($B85,Table1[[Player]:['#NAME?]], 10, FALSE) + 0.3*VLOOKUP($B85,Table2[[Player]:[YEAR]], 10, FALSE))</f>
        <v>0.46600000000000003</v>
      </c>
      <c r="I85">
        <f>IFERROR(VLOOKUP($B85,Table1[[Player]:['#NAME?]], 11, FALSE), 0.7*VLOOKUP($B85,Table1[[Player]:['#NAME?]], 11, FALSE) + 0.3*VLOOKUP($B85,Table2[[Player]:[YEAR]], 11, FALSE))</f>
        <v>1.6</v>
      </c>
      <c r="J85">
        <f>IFERROR(VLOOKUP($B85,Table1[[Player]:['#NAME?]], 17, FALSE), 0.7*VLOOKUP($B85,Table1[[Player]:['#NAME?]], 17, FALSE) + 0.3*VLOOKUP($B85,Table2[[Player]:[YEAR]], 17, FALSE))</f>
        <v>8.6999999999999993</v>
      </c>
      <c r="K85">
        <f>IFERROR(VLOOKUP($B85,Table1[[Player]:['#NAME?]], 18, FALSE), 0.7*VLOOKUP($B85,Table1[[Player]:['#NAME?]], 18, FALSE) + 0.3*VLOOKUP($B85,Table2[[Player]:[YEAR]], 18, FALSE))</f>
        <v>11.2</v>
      </c>
      <c r="L85">
        <f>IFERROR(VLOOKUP($B85,Table1[[Player]:['#NAME?]], 19, FALSE), 0.7*VLOOKUP($B85,Table1[[Player]:['#NAME?]], 19, FALSE) + 0.3*VLOOKUP($B85,Table2[[Player]:[YEAR]], 19, FALSE))</f>
        <v>0.78300000000000003</v>
      </c>
      <c r="M85">
        <f>IFERROR(VLOOKUP($B85,Table1[[Player]:['#NAME?]], 22, FALSE), 0.7*VLOOKUP($B85,Table1[[Player]:['#NAME?]], 22, FALSE) + 0.3*VLOOKUP($B85,Table2[[Player]:[YEAR]], 22, FALSE))</f>
        <v>11.1</v>
      </c>
      <c r="N85">
        <f>IFERROR(VLOOKUP($B85,Table1[[Player]:['#NAME?]], 23, FALSE), 0.7*VLOOKUP($B85,Table1[[Player]:['#NAME?]], 23, FALSE) + 0.3*VLOOKUP($B85,Table2[[Player]:[YEAR]], 23, FALSE))</f>
        <v>3</v>
      </c>
      <c r="O85">
        <f>IFERROR(VLOOKUP($B85,Table1[[Player]:['#NAME?]], 24, FALSE), 0.7*VLOOKUP($B85,Table1[[Player]:['#NAME?]], 24, FALSE) + 0.3*VLOOKUP($B85,Table2[[Player]:[YEAR]], 24, FALSE))</f>
        <v>1.2</v>
      </c>
      <c r="P85">
        <f>IFERROR(VLOOKUP($B85,Table1[[Player]:['#NAME?]], 25, FALSE), 0.7*VLOOKUP($B85,Table1[[Player]:['#NAME?]], 25, FALSE) + 0.3*VLOOKUP($B85,Table2[[Player]:[YEAR]], 25, FALSE))</f>
        <v>3.5</v>
      </c>
      <c r="Q85">
        <f>IFERROR(VLOOKUP($B85,Table1[[Player]:['#NAME?]], 26, FALSE), 0.7*VLOOKUP($B85,Table1[[Player]:['#NAME?]], 26, FALSE) + 0.3*VLOOKUP($B85,Table2[[Player]:[YEAR]], 26, FALSE))</f>
        <v>5.4</v>
      </c>
      <c r="R85">
        <f>IFERROR(VLOOKUP($B85,Table1[[Player]:['#NAME?]], 28, FALSE), 0.7*VLOOKUP($B85,Table1[[Player]:['#NAME?]], 28, FALSE) + 0.3*VLOOKUP($B85,Table2[[Player]:[YEAR]], 28, FALSE))</f>
        <v>28.7</v>
      </c>
    </row>
    <row r="86" spans="1:18" x14ac:dyDescent="0.25">
      <c r="A86" s="1" t="s">
        <v>795</v>
      </c>
      <c r="B86" s="1" t="s">
        <v>178</v>
      </c>
      <c r="C86" s="1" t="s">
        <v>52</v>
      </c>
      <c r="D86">
        <f>VLOOKUP(B86, Table1[[Player]:['#NAME?]], 3, FALSE)+1</f>
        <v>27</v>
      </c>
      <c r="E86">
        <f>VLOOKUP(A86, Table3[], 5, FALSE)</f>
        <v>1872</v>
      </c>
      <c r="F86">
        <f>IFERROR(VLOOKUP($B86,Table1[[Player]:['#NAME?]], 8, FALSE), 0.7*VLOOKUP($B86,Table1[[Player]:['#NAME?]], 8, FALSE) + 0.3*VLOOKUP($B86,Table2[[Player]:[YEAR]], 8, FALSE))</f>
        <v>3.5</v>
      </c>
      <c r="G86">
        <f>IFERROR(VLOOKUP($B86,Table1[[Player]:['#NAME?]], 9, FALSE), 0.7*VLOOKUP($B86,Table1[[Player]:['#NAME?]], 9, FALSE) + 0.3*VLOOKUP($B86,Table2[[Player]:[YEAR]], 9, FALSE))</f>
        <v>7.7</v>
      </c>
      <c r="H86">
        <f>IFERROR(VLOOKUP($B86,Table1[[Player]:['#NAME?]], 10, FALSE), 0.7*VLOOKUP($B86,Table1[[Player]:['#NAME?]], 10, FALSE) + 0.3*VLOOKUP($B86,Table2[[Player]:[YEAR]], 10, FALSE))</f>
        <v>0.45500000000000002</v>
      </c>
      <c r="I86">
        <f>IFERROR(VLOOKUP($B86,Table1[[Player]:['#NAME?]], 11, FALSE), 0.7*VLOOKUP($B86,Table1[[Player]:['#NAME?]], 11, FALSE) + 0.3*VLOOKUP($B86,Table2[[Player]:[YEAR]], 11, FALSE))</f>
        <v>1.2</v>
      </c>
      <c r="J86">
        <f>IFERROR(VLOOKUP($B86,Table1[[Player]:['#NAME?]], 17, FALSE), 0.7*VLOOKUP($B86,Table1[[Player]:['#NAME?]], 17, FALSE) + 0.3*VLOOKUP($B86,Table2[[Player]:[YEAR]], 17, FALSE))</f>
        <v>2.1</v>
      </c>
      <c r="K86">
        <f>IFERROR(VLOOKUP($B86,Table1[[Player]:['#NAME?]], 18, FALSE), 0.7*VLOOKUP($B86,Table1[[Player]:['#NAME?]], 18, FALSE) + 0.3*VLOOKUP($B86,Table2[[Player]:[YEAR]], 18, FALSE))</f>
        <v>2.6</v>
      </c>
      <c r="L86">
        <f>IFERROR(VLOOKUP($B86,Table1[[Player]:['#NAME?]], 19, FALSE), 0.7*VLOOKUP($B86,Table1[[Player]:['#NAME?]], 19, FALSE) + 0.3*VLOOKUP($B86,Table2[[Player]:[YEAR]], 19, FALSE))</f>
        <v>0.78200000000000003</v>
      </c>
      <c r="M86">
        <f>IFERROR(VLOOKUP($B86,Table1[[Player]:['#NAME?]], 22, FALSE), 0.7*VLOOKUP($B86,Table1[[Player]:['#NAME?]], 22, FALSE) + 0.3*VLOOKUP($B86,Table2[[Player]:[YEAR]], 22, FALSE))</f>
        <v>6.2</v>
      </c>
      <c r="N86">
        <f>IFERROR(VLOOKUP($B86,Table1[[Player]:['#NAME?]], 23, FALSE), 0.7*VLOOKUP($B86,Table1[[Player]:['#NAME?]], 23, FALSE) + 0.3*VLOOKUP($B86,Table2[[Player]:[YEAR]], 23, FALSE))</f>
        <v>1.5</v>
      </c>
      <c r="O86">
        <f>IFERROR(VLOOKUP($B86,Table1[[Player]:['#NAME?]], 24, FALSE), 0.7*VLOOKUP($B86,Table1[[Player]:['#NAME?]], 24, FALSE) + 0.3*VLOOKUP($B86,Table2[[Player]:[YEAR]], 24, FALSE))</f>
        <v>1.1000000000000001</v>
      </c>
      <c r="P86">
        <f>IFERROR(VLOOKUP($B86,Table1[[Player]:['#NAME?]], 25, FALSE), 0.7*VLOOKUP($B86,Table1[[Player]:['#NAME?]], 25, FALSE) + 0.3*VLOOKUP($B86,Table2[[Player]:[YEAR]], 25, FALSE))</f>
        <v>0.5</v>
      </c>
      <c r="Q86">
        <f>IFERROR(VLOOKUP($B86,Table1[[Player]:['#NAME?]], 26, FALSE), 0.7*VLOOKUP($B86,Table1[[Player]:['#NAME?]], 26, FALSE) + 0.3*VLOOKUP($B86,Table2[[Player]:[YEAR]], 26, FALSE))</f>
        <v>1.4</v>
      </c>
      <c r="R86">
        <f>IFERROR(VLOOKUP($B86,Table1[[Player]:['#NAME?]], 28, FALSE), 0.7*VLOOKUP($B86,Table1[[Player]:['#NAME?]], 28, FALSE) + 0.3*VLOOKUP($B86,Table2[[Player]:[YEAR]], 28, FALSE))</f>
        <v>10.3</v>
      </c>
    </row>
    <row r="87" spans="1:18" x14ac:dyDescent="0.25">
      <c r="A87" s="2" t="s">
        <v>786</v>
      </c>
      <c r="B87" s="2" t="s">
        <v>179</v>
      </c>
      <c r="C87" s="2" t="s">
        <v>73</v>
      </c>
      <c r="D87">
        <f>VLOOKUP(B87, Table1[[Player]:['#NAME?]], 3, FALSE)+1</f>
        <v>23</v>
      </c>
      <c r="E87">
        <f>VLOOKUP(A87, Table3[], 5, FALSE)</f>
        <v>936</v>
      </c>
      <c r="F87">
        <f>IFERROR(VLOOKUP($B87,Table1[[Player]:['#NAME?]], 8, FALSE), 0.7*VLOOKUP($B87,Table1[[Player]:['#NAME?]], 8, FALSE) + 0.3*VLOOKUP($B87,Table2[[Player]:[YEAR]], 8, FALSE))</f>
        <v>5.5</v>
      </c>
      <c r="G87">
        <f>IFERROR(VLOOKUP($B87,Table1[[Player]:['#NAME?]], 9, FALSE), 0.7*VLOOKUP($B87,Table1[[Player]:['#NAME?]], 9, FALSE) + 0.3*VLOOKUP($B87,Table2[[Player]:[YEAR]], 9, FALSE))</f>
        <v>12.7</v>
      </c>
      <c r="H87">
        <f>IFERROR(VLOOKUP($B87,Table1[[Player]:['#NAME?]], 10, FALSE), 0.7*VLOOKUP($B87,Table1[[Player]:['#NAME?]], 10, FALSE) + 0.3*VLOOKUP($B87,Table2[[Player]:[YEAR]], 10, FALSE))</f>
        <v>0.433</v>
      </c>
      <c r="I87">
        <f>IFERROR(VLOOKUP($B87,Table1[[Player]:['#NAME?]], 11, FALSE), 0.7*VLOOKUP($B87,Table1[[Player]:['#NAME?]], 11, FALSE) + 0.3*VLOOKUP($B87,Table2[[Player]:[YEAR]], 11, FALSE))</f>
        <v>1.7</v>
      </c>
      <c r="J87">
        <f>IFERROR(VLOOKUP($B87,Table1[[Player]:['#NAME?]], 17, FALSE), 0.7*VLOOKUP($B87,Table1[[Player]:['#NAME?]], 17, FALSE) + 0.3*VLOOKUP($B87,Table2[[Player]:[YEAR]], 17, FALSE))</f>
        <v>1.3</v>
      </c>
      <c r="K87">
        <f>IFERROR(VLOOKUP($B87,Table1[[Player]:['#NAME?]], 18, FALSE), 0.7*VLOOKUP($B87,Table1[[Player]:['#NAME?]], 18, FALSE) + 0.3*VLOOKUP($B87,Table2[[Player]:[YEAR]], 18, FALSE))</f>
        <v>1.5</v>
      </c>
      <c r="L87">
        <f>IFERROR(VLOOKUP($B87,Table1[[Player]:['#NAME?]], 19, FALSE), 0.7*VLOOKUP($B87,Table1[[Player]:['#NAME?]], 19, FALSE) + 0.3*VLOOKUP($B87,Table2[[Player]:[YEAR]], 19, FALSE))</f>
        <v>0.84</v>
      </c>
      <c r="M87">
        <f>IFERROR(VLOOKUP($B87,Table1[[Player]:['#NAME?]], 22, FALSE), 0.7*VLOOKUP($B87,Table1[[Player]:['#NAME?]], 22, FALSE) + 0.3*VLOOKUP($B87,Table2[[Player]:[YEAR]], 22, FALSE))</f>
        <v>2.8</v>
      </c>
      <c r="N87">
        <f>IFERROR(VLOOKUP($B87,Table1[[Player]:['#NAME?]], 23, FALSE), 0.7*VLOOKUP($B87,Table1[[Player]:['#NAME?]], 23, FALSE) + 0.3*VLOOKUP($B87,Table2[[Player]:[YEAR]], 23, FALSE))</f>
        <v>5.3</v>
      </c>
      <c r="O87">
        <f>IFERROR(VLOOKUP($B87,Table1[[Player]:['#NAME?]], 24, FALSE), 0.7*VLOOKUP($B87,Table1[[Player]:['#NAME?]], 24, FALSE) + 0.3*VLOOKUP($B87,Table2[[Player]:[YEAR]], 24, FALSE))</f>
        <v>1.5</v>
      </c>
      <c r="P87">
        <f>IFERROR(VLOOKUP($B87,Table1[[Player]:['#NAME?]], 25, FALSE), 0.7*VLOOKUP($B87,Table1[[Player]:['#NAME?]], 25, FALSE) + 0.3*VLOOKUP($B87,Table2[[Player]:[YEAR]], 25, FALSE))</f>
        <v>0.1</v>
      </c>
      <c r="Q87">
        <f>IFERROR(VLOOKUP($B87,Table1[[Player]:['#NAME?]], 26, FALSE), 0.7*VLOOKUP($B87,Table1[[Player]:['#NAME?]], 26, FALSE) + 0.3*VLOOKUP($B87,Table2[[Player]:[YEAR]], 26, FALSE))</f>
        <v>2.8</v>
      </c>
      <c r="R87">
        <f>IFERROR(VLOOKUP($B87,Table1[[Player]:['#NAME?]], 28, FALSE), 0.7*VLOOKUP($B87,Table1[[Player]:['#NAME?]], 28, FALSE) + 0.3*VLOOKUP($B87,Table2[[Player]:[YEAR]], 28, FALSE))</f>
        <v>14</v>
      </c>
    </row>
    <row r="88" spans="1:18" x14ac:dyDescent="0.25">
      <c r="A88" s="1" t="s">
        <v>796</v>
      </c>
      <c r="B88" s="1" t="s">
        <v>180</v>
      </c>
      <c r="C88" s="1" t="s">
        <v>52</v>
      </c>
      <c r="D88">
        <f>VLOOKUP(B88, Table1[[Player]:['#NAME?]], 3, FALSE)+1</f>
        <v>28</v>
      </c>
      <c r="E88">
        <f>VLOOKUP(A88, Table3[], 5, FALSE)</f>
        <v>1512</v>
      </c>
      <c r="F88">
        <f>IFERROR(VLOOKUP($B88,Table1[[Player]:['#NAME?]], 8, FALSE), 0.7*VLOOKUP($B88,Table1[[Player]:['#NAME?]], 8, FALSE) + 0.3*VLOOKUP($B88,Table2[[Player]:[YEAR]], 8, FALSE))</f>
        <v>6.9</v>
      </c>
      <c r="G88">
        <f>IFERROR(VLOOKUP($B88,Table1[[Player]:['#NAME?]], 9, FALSE), 0.7*VLOOKUP($B88,Table1[[Player]:['#NAME?]], 9, FALSE) + 0.3*VLOOKUP($B88,Table2[[Player]:[YEAR]], 9, FALSE))</f>
        <v>16.899999999999999</v>
      </c>
      <c r="H88">
        <f>IFERROR(VLOOKUP($B88,Table1[[Player]:['#NAME?]], 10, FALSE), 0.7*VLOOKUP($B88,Table1[[Player]:['#NAME?]], 10, FALSE) + 0.3*VLOOKUP($B88,Table2[[Player]:[YEAR]], 10, FALSE))</f>
        <v>0.40500000000000003</v>
      </c>
      <c r="I88">
        <f>IFERROR(VLOOKUP($B88,Table1[[Player]:['#NAME?]], 11, FALSE), 0.7*VLOOKUP($B88,Table1[[Player]:['#NAME?]], 11, FALSE) + 0.3*VLOOKUP($B88,Table2[[Player]:[YEAR]], 11, FALSE))</f>
        <v>1.9</v>
      </c>
      <c r="J88">
        <f>IFERROR(VLOOKUP($B88,Table1[[Player]:['#NAME?]], 17, FALSE), 0.7*VLOOKUP($B88,Table1[[Player]:['#NAME?]], 17, FALSE) + 0.3*VLOOKUP($B88,Table2[[Player]:[YEAR]], 17, FALSE))</f>
        <v>3.2</v>
      </c>
      <c r="K88">
        <f>IFERROR(VLOOKUP($B88,Table1[[Player]:['#NAME?]], 18, FALSE), 0.7*VLOOKUP($B88,Table1[[Player]:['#NAME?]], 18, FALSE) + 0.3*VLOOKUP($B88,Table2[[Player]:[YEAR]], 18, FALSE))</f>
        <v>4.2</v>
      </c>
      <c r="L88">
        <f>IFERROR(VLOOKUP($B88,Table1[[Player]:['#NAME?]], 19, FALSE), 0.7*VLOOKUP($B88,Table1[[Player]:['#NAME?]], 19, FALSE) + 0.3*VLOOKUP($B88,Table2[[Player]:[YEAR]], 19, FALSE))</f>
        <v>0.75</v>
      </c>
      <c r="M88">
        <f>IFERROR(VLOOKUP($B88,Table1[[Player]:['#NAME?]], 22, FALSE), 0.7*VLOOKUP($B88,Table1[[Player]:['#NAME?]], 22, FALSE) + 0.3*VLOOKUP($B88,Table2[[Player]:[YEAR]], 22, FALSE))</f>
        <v>6.3</v>
      </c>
      <c r="N88">
        <f>IFERROR(VLOOKUP($B88,Table1[[Player]:['#NAME?]], 23, FALSE), 0.7*VLOOKUP($B88,Table1[[Player]:['#NAME?]], 23, FALSE) + 0.3*VLOOKUP($B88,Table2[[Player]:[YEAR]], 23, FALSE))</f>
        <v>5.7</v>
      </c>
      <c r="O88">
        <f>IFERROR(VLOOKUP($B88,Table1[[Player]:['#NAME?]], 24, FALSE), 0.7*VLOOKUP($B88,Table1[[Player]:['#NAME?]], 24, FALSE) + 0.3*VLOOKUP($B88,Table2[[Player]:[YEAR]], 24, FALSE))</f>
        <v>1.6</v>
      </c>
      <c r="P88">
        <f>IFERROR(VLOOKUP($B88,Table1[[Player]:['#NAME?]], 25, FALSE), 0.7*VLOOKUP($B88,Table1[[Player]:['#NAME?]], 25, FALSE) + 0.3*VLOOKUP($B88,Table2[[Player]:[YEAR]], 25, FALSE))</f>
        <v>0.4</v>
      </c>
      <c r="Q88">
        <f>IFERROR(VLOOKUP($B88,Table1[[Player]:['#NAME?]], 26, FALSE), 0.7*VLOOKUP($B88,Table1[[Player]:['#NAME?]], 26, FALSE) + 0.3*VLOOKUP($B88,Table2[[Player]:[YEAR]], 26, FALSE))</f>
        <v>2.8</v>
      </c>
      <c r="R88">
        <f>IFERROR(VLOOKUP($B88,Table1[[Player]:['#NAME?]], 28, FALSE), 0.7*VLOOKUP($B88,Table1[[Player]:['#NAME?]], 28, FALSE) + 0.3*VLOOKUP($B88,Table2[[Player]:[YEAR]], 28, FALSE))</f>
        <v>18.8</v>
      </c>
    </row>
    <row r="89" spans="1:18" x14ac:dyDescent="0.25">
      <c r="A89" s="2" t="s">
        <v>1002</v>
      </c>
      <c r="B89" s="2" t="s">
        <v>181</v>
      </c>
      <c r="C89" s="2" t="s">
        <v>73</v>
      </c>
      <c r="D89">
        <f>VLOOKUP(B89, Table1[[Player]:['#NAME?]], 3, FALSE)+1</f>
        <v>22</v>
      </c>
      <c r="E89">
        <f>VLOOKUP(A89, Table3[], 5, FALSE)</f>
        <v>1300</v>
      </c>
      <c r="F89">
        <f>IFERROR(VLOOKUP($B89,Table1[[Player]:['#NAME?]], 8, FALSE), 0.7*VLOOKUP($B89,Table1[[Player]:['#NAME?]], 8, FALSE) + 0.3*VLOOKUP($B89,Table2[[Player]:[YEAR]], 8, FALSE))</f>
        <v>4.5</v>
      </c>
      <c r="G89">
        <f>IFERROR(VLOOKUP($B89,Table1[[Player]:['#NAME?]], 9, FALSE), 0.7*VLOOKUP($B89,Table1[[Player]:['#NAME?]], 9, FALSE) + 0.3*VLOOKUP($B89,Table2[[Player]:[YEAR]], 9, FALSE))</f>
        <v>10.6</v>
      </c>
      <c r="H89">
        <f>IFERROR(VLOOKUP($B89,Table1[[Player]:['#NAME?]], 10, FALSE), 0.7*VLOOKUP($B89,Table1[[Player]:['#NAME?]], 10, FALSE) + 0.3*VLOOKUP($B89,Table2[[Player]:[YEAR]], 10, FALSE))</f>
        <v>0.42699999999999999</v>
      </c>
      <c r="I89">
        <f>IFERROR(VLOOKUP($B89,Table1[[Player]:['#NAME?]], 11, FALSE), 0.7*VLOOKUP($B89,Table1[[Player]:['#NAME?]], 11, FALSE) + 0.3*VLOOKUP($B89,Table2[[Player]:[YEAR]], 11, FALSE))</f>
        <v>1.3</v>
      </c>
      <c r="J89">
        <f>IFERROR(VLOOKUP($B89,Table1[[Player]:['#NAME?]], 17, FALSE), 0.7*VLOOKUP($B89,Table1[[Player]:['#NAME?]], 17, FALSE) + 0.3*VLOOKUP($B89,Table2[[Player]:[YEAR]], 17, FALSE))</f>
        <v>1.7</v>
      </c>
      <c r="K89">
        <f>IFERROR(VLOOKUP($B89,Table1[[Player]:['#NAME?]], 18, FALSE), 0.7*VLOOKUP($B89,Table1[[Player]:['#NAME?]], 18, FALSE) + 0.3*VLOOKUP($B89,Table2[[Player]:[YEAR]], 18, FALSE))</f>
        <v>2.1</v>
      </c>
      <c r="L89">
        <f>IFERROR(VLOOKUP($B89,Table1[[Player]:['#NAME?]], 19, FALSE), 0.7*VLOOKUP($B89,Table1[[Player]:['#NAME?]], 19, FALSE) + 0.3*VLOOKUP($B89,Table2[[Player]:[YEAR]], 19, FALSE))</f>
        <v>0.79500000000000004</v>
      </c>
      <c r="M89">
        <f>IFERROR(VLOOKUP($B89,Table1[[Player]:['#NAME?]], 22, FALSE), 0.7*VLOOKUP($B89,Table1[[Player]:['#NAME?]], 22, FALSE) + 0.3*VLOOKUP($B89,Table2[[Player]:[YEAR]], 22, FALSE))</f>
        <v>3.9</v>
      </c>
      <c r="N89">
        <f>IFERROR(VLOOKUP($B89,Table1[[Player]:['#NAME?]], 23, FALSE), 0.7*VLOOKUP($B89,Table1[[Player]:['#NAME?]], 23, FALSE) + 0.3*VLOOKUP($B89,Table2[[Player]:[YEAR]], 23, FALSE))</f>
        <v>3.3</v>
      </c>
      <c r="O89">
        <f>IFERROR(VLOOKUP($B89,Table1[[Player]:['#NAME?]], 24, FALSE), 0.7*VLOOKUP($B89,Table1[[Player]:['#NAME?]], 24, FALSE) + 0.3*VLOOKUP($B89,Table2[[Player]:[YEAR]], 24, FALSE))</f>
        <v>0.6</v>
      </c>
      <c r="P89">
        <f>IFERROR(VLOOKUP($B89,Table1[[Player]:['#NAME?]], 25, FALSE), 0.7*VLOOKUP($B89,Table1[[Player]:['#NAME?]], 25, FALSE) + 0.3*VLOOKUP($B89,Table2[[Player]:[YEAR]], 25, FALSE))</f>
        <v>0.4</v>
      </c>
      <c r="Q89">
        <f>IFERROR(VLOOKUP($B89,Table1[[Player]:['#NAME?]], 26, FALSE), 0.7*VLOOKUP($B89,Table1[[Player]:['#NAME?]], 26, FALSE) + 0.3*VLOOKUP($B89,Table2[[Player]:[YEAR]], 26, FALSE))</f>
        <v>2.2999999999999998</v>
      </c>
      <c r="R89">
        <f>IFERROR(VLOOKUP($B89,Table1[[Player]:['#NAME?]], 28, FALSE), 0.7*VLOOKUP($B89,Table1[[Player]:['#NAME?]], 28, FALSE) + 0.3*VLOOKUP($B89,Table2[[Player]:[YEAR]], 28, FALSE))</f>
        <v>12.1</v>
      </c>
    </row>
    <row r="90" spans="1:18" x14ac:dyDescent="0.25">
      <c r="A90" s="1" t="s">
        <v>699</v>
      </c>
      <c r="B90" s="1" t="s">
        <v>182</v>
      </c>
      <c r="C90" s="1" t="s">
        <v>27</v>
      </c>
      <c r="D90">
        <f>VLOOKUP(B90, Table1[[Player]:['#NAME?]], 3, FALSE)+1</f>
        <v>28</v>
      </c>
      <c r="E90">
        <f>VLOOKUP(A90, Table3[], 5, FALSE)</f>
        <v>760</v>
      </c>
      <c r="F90">
        <f>IFERROR(VLOOKUP($B90,Table1[[Player]:['#NAME?]], 8, FALSE), 0.7*VLOOKUP($B90,Table1[[Player]:['#NAME?]], 8, FALSE) + 0.3*VLOOKUP($B90,Table2[[Player]:[YEAR]], 8, FALSE))</f>
        <v>6.3</v>
      </c>
      <c r="G90">
        <f>IFERROR(VLOOKUP($B90,Table1[[Player]:['#NAME?]], 9, FALSE), 0.7*VLOOKUP($B90,Table1[[Player]:['#NAME?]], 9, FALSE) + 0.3*VLOOKUP($B90,Table2[[Player]:[YEAR]], 9, FALSE))</f>
        <v>11.6</v>
      </c>
      <c r="H90">
        <f>IFERROR(VLOOKUP($B90,Table1[[Player]:['#NAME?]], 10, FALSE), 0.7*VLOOKUP($B90,Table1[[Player]:['#NAME?]], 10, FALSE) + 0.3*VLOOKUP($B90,Table2[[Player]:[YEAR]], 10, FALSE))</f>
        <v>0.54800000000000004</v>
      </c>
      <c r="I90">
        <f>IFERROR(VLOOKUP($B90,Table1[[Player]:['#NAME?]], 11, FALSE), 0.7*VLOOKUP($B90,Table1[[Player]:['#NAME?]], 11, FALSE) + 0.3*VLOOKUP($B90,Table2[[Player]:[YEAR]], 11, FALSE))</f>
        <v>0</v>
      </c>
      <c r="J90">
        <f>IFERROR(VLOOKUP($B90,Table1[[Player]:['#NAME?]], 17, FALSE), 0.7*VLOOKUP($B90,Table1[[Player]:['#NAME?]], 17, FALSE) + 0.3*VLOOKUP($B90,Table2[[Player]:[YEAR]], 17, FALSE))</f>
        <v>3.6</v>
      </c>
      <c r="K90">
        <f>IFERROR(VLOOKUP($B90,Table1[[Player]:['#NAME?]], 18, FALSE), 0.7*VLOOKUP($B90,Table1[[Player]:['#NAME?]], 18, FALSE) + 0.3*VLOOKUP($B90,Table2[[Player]:[YEAR]], 18, FALSE))</f>
        <v>5.2</v>
      </c>
      <c r="L90">
        <f>IFERROR(VLOOKUP($B90,Table1[[Player]:['#NAME?]], 19, FALSE), 0.7*VLOOKUP($B90,Table1[[Player]:['#NAME?]], 19, FALSE) + 0.3*VLOOKUP($B90,Table2[[Player]:[YEAR]], 19, FALSE))</f>
        <v>0.69299999999999995</v>
      </c>
      <c r="M90">
        <f>IFERROR(VLOOKUP($B90,Table1[[Player]:['#NAME?]], 22, FALSE), 0.7*VLOOKUP($B90,Table1[[Player]:['#NAME?]], 22, FALSE) + 0.3*VLOOKUP($B90,Table2[[Player]:[YEAR]], 22, FALSE))</f>
        <v>12.8</v>
      </c>
      <c r="N90">
        <f>IFERROR(VLOOKUP($B90,Table1[[Player]:['#NAME?]], 23, FALSE), 0.7*VLOOKUP($B90,Table1[[Player]:['#NAME?]], 23, FALSE) + 0.3*VLOOKUP($B90,Table2[[Player]:[YEAR]], 23, FALSE))</f>
        <v>1.5</v>
      </c>
      <c r="O90">
        <f>IFERROR(VLOOKUP($B90,Table1[[Player]:['#NAME?]], 24, FALSE), 0.7*VLOOKUP($B90,Table1[[Player]:['#NAME?]], 24, FALSE) + 0.3*VLOOKUP($B90,Table2[[Player]:[YEAR]], 24, FALSE))</f>
        <v>1.2</v>
      </c>
      <c r="P90">
        <f>IFERROR(VLOOKUP($B90,Table1[[Player]:['#NAME?]], 25, FALSE), 0.7*VLOOKUP($B90,Table1[[Player]:['#NAME?]], 25, FALSE) + 0.3*VLOOKUP($B90,Table2[[Player]:[YEAR]], 25, FALSE))</f>
        <v>1.1000000000000001</v>
      </c>
      <c r="Q90">
        <f>IFERROR(VLOOKUP($B90,Table1[[Player]:['#NAME?]], 26, FALSE), 0.7*VLOOKUP($B90,Table1[[Player]:['#NAME?]], 26, FALSE) + 0.3*VLOOKUP($B90,Table2[[Player]:[YEAR]], 26, FALSE))</f>
        <v>1.6</v>
      </c>
      <c r="R90">
        <f>IFERROR(VLOOKUP($B90,Table1[[Player]:['#NAME?]], 28, FALSE), 0.7*VLOOKUP($B90,Table1[[Player]:['#NAME?]], 28, FALSE) + 0.3*VLOOKUP($B90,Table2[[Player]:[YEAR]], 28, FALSE))</f>
        <v>16.3</v>
      </c>
    </row>
    <row r="91" spans="1:18" x14ac:dyDescent="0.25">
      <c r="A91" s="2" t="s">
        <v>999</v>
      </c>
      <c r="B91" s="2" t="s">
        <v>184</v>
      </c>
      <c r="C91" s="2" t="s">
        <v>27</v>
      </c>
      <c r="D91">
        <f>VLOOKUP(B91, Table1[[Player]:['#NAME?]], 3, FALSE)+1</f>
        <v>26</v>
      </c>
      <c r="E91">
        <f>VLOOKUP(A91, Table3[], 5, FALSE)</f>
        <v>1752</v>
      </c>
      <c r="F91">
        <f>IFERROR(VLOOKUP($B91,Table1[[Player]:['#NAME?]], 8, FALSE), 0.7*VLOOKUP($B91,Table1[[Player]:['#NAME?]], 8, FALSE) + 0.3*VLOOKUP($B91,Table2[[Player]:[YEAR]], 8, FALSE))</f>
        <v>6.2</v>
      </c>
      <c r="G91">
        <f>IFERROR(VLOOKUP($B91,Table1[[Player]:['#NAME?]], 9, FALSE), 0.7*VLOOKUP($B91,Table1[[Player]:['#NAME?]], 9, FALSE) + 0.3*VLOOKUP($B91,Table2[[Player]:[YEAR]], 9, FALSE))</f>
        <v>12.7</v>
      </c>
      <c r="H91">
        <f>IFERROR(VLOOKUP($B91,Table1[[Player]:['#NAME?]], 10, FALSE), 0.7*VLOOKUP($B91,Table1[[Player]:['#NAME?]], 10, FALSE) + 0.3*VLOOKUP($B91,Table2[[Player]:[YEAR]], 10, FALSE))</f>
        <v>0.48699999999999999</v>
      </c>
      <c r="I91">
        <f>IFERROR(VLOOKUP($B91,Table1[[Player]:['#NAME?]], 11, FALSE), 0.7*VLOOKUP($B91,Table1[[Player]:['#NAME?]], 11, FALSE) + 0.3*VLOOKUP($B91,Table2[[Player]:[YEAR]], 11, FALSE))</f>
        <v>0.1</v>
      </c>
      <c r="J91">
        <f>IFERROR(VLOOKUP($B91,Table1[[Player]:['#NAME?]], 17, FALSE), 0.7*VLOOKUP($B91,Table1[[Player]:['#NAME?]], 17, FALSE) + 0.3*VLOOKUP($B91,Table2[[Player]:[YEAR]], 17, FALSE))</f>
        <v>2</v>
      </c>
      <c r="K91">
        <f>IFERROR(VLOOKUP($B91,Table1[[Player]:['#NAME?]], 18, FALSE), 0.7*VLOOKUP($B91,Table1[[Player]:['#NAME?]], 18, FALSE) + 0.3*VLOOKUP($B91,Table2[[Player]:[YEAR]], 18, FALSE))</f>
        <v>3.3</v>
      </c>
      <c r="L91">
        <f>IFERROR(VLOOKUP($B91,Table1[[Player]:['#NAME?]], 19, FALSE), 0.7*VLOOKUP($B91,Table1[[Player]:['#NAME?]], 19, FALSE) + 0.3*VLOOKUP($B91,Table2[[Player]:[YEAR]], 19, FALSE))</f>
        <v>0.61499999999999999</v>
      </c>
      <c r="M91">
        <f>IFERROR(VLOOKUP($B91,Table1[[Player]:['#NAME?]], 22, FALSE), 0.7*VLOOKUP($B91,Table1[[Player]:['#NAME?]], 22, FALSE) + 0.3*VLOOKUP($B91,Table2[[Player]:[YEAR]], 22, FALSE))</f>
        <v>9.3000000000000007</v>
      </c>
      <c r="N91">
        <f>IFERROR(VLOOKUP($B91,Table1[[Player]:['#NAME?]], 23, FALSE), 0.7*VLOOKUP($B91,Table1[[Player]:['#NAME?]], 23, FALSE) + 0.3*VLOOKUP($B91,Table2[[Player]:[YEAR]], 23, FALSE))</f>
        <v>1.7</v>
      </c>
      <c r="O91">
        <f>IFERROR(VLOOKUP($B91,Table1[[Player]:['#NAME?]], 24, FALSE), 0.7*VLOOKUP($B91,Table1[[Player]:['#NAME?]], 24, FALSE) + 0.3*VLOOKUP($B91,Table2[[Player]:[YEAR]], 24, FALSE))</f>
        <v>1.4</v>
      </c>
      <c r="P91">
        <f>IFERROR(VLOOKUP($B91,Table1[[Player]:['#NAME?]], 25, FALSE), 0.7*VLOOKUP($B91,Table1[[Player]:['#NAME?]], 25, FALSE) + 0.3*VLOOKUP($B91,Table2[[Player]:[YEAR]], 25, FALSE))</f>
        <v>1.2</v>
      </c>
      <c r="Q91">
        <f>IFERROR(VLOOKUP($B91,Table1[[Player]:['#NAME?]], 26, FALSE), 0.7*VLOOKUP($B91,Table1[[Player]:['#NAME?]], 26, FALSE) + 0.3*VLOOKUP($B91,Table2[[Player]:[YEAR]], 26, FALSE))</f>
        <v>1.8</v>
      </c>
      <c r="R91">
        <f>IFERROR(VLOOKUP($B91,Table1[[Player]:['#NAME?]], 28, FALSE), 0.7*VLOOKUP($B91,Table1[[Player]:['#NAME?]], 28, FALSE) + 0.3*VLOOKUP($B91,Table2[[Player]:[YEAR]], 28, FALSE))</f>
        <v>14.4</v>
      </c>
    </row>
    <row r="92" spans="1:18" x14ac:dyDescent="0.25">
      <c r="A92" s="1" t="s">
        <v>659</v>
      </c>
      <c r="B92" s="1" t="s">
        <v>185</v>
      </c>
      <c r="C92" s="1" t="s">
        <v>38</v>
      </c>
      <c r="D92">
        <f>VLOOKUP(B92, Table1[[Player]:['#NAME?]], 3, FALSE)+1</f>
        <v>25</v>
      </c>
      <c r="E92">
        <f>VLOOKUP(A92, Table3[], 5, FALSE)</f>
        <v>1248</v>
      </c>
      <c r="F92">
        <f>IFERROR(VLOOKUP($B92,Table1[[Player]:['#NAME?]], 8, FALSE), 0.7*VLOOKUP($B92,Table1[[Player]:['#NAME?]], 8, FALSE) + 0.3*VLOOKUP($B92,Table2[[Player]:[YEAR]], 8, FALSE))</f>
        <v>4.4000000000000004</v>
      </c>
      <c r="G92">
        <f>IFERROR(VLOOKUP($B92,Table1[[Player]:['#NAME?]], 9, FALSE), 0.7*VLOOKUP($B92,Table1[[Player]:['#NAME?]], 9, FALSE) + 0.3*VLOOKUP($B92,Table2[[Player]:[YEAR]], 9, FALSE))</f>
        <v>7.7</v>
      </c>
      <c r="H92">
        <f>IFERROR(VLOOKUP($B92,Table1[[Player]:['#NAME?]], 10, FALSE), 0.7*VLOOKUP($B92,Table1[[Player]:['#NAME?]], 10, FALSE) + 0.3*VLOOKUP($B92,Table2[[Player]:[YEAR]], 10, FALSE))</f>
        <v>0.57899999999999996</v>
      </c>
      <c r="I92">
        <f>IFERROR(VLOOKUP($B92,Table1[[Player]:['#NAME?]], 11, FALSE), 0.7*VLOOKUP($B92,Table1[[Player]:['#NAME?]], 11, FALSE) + 0.3*VLOOKUP($B92,Table2[[Player]:[YEAR]], 11, FALSE))</f>
        <v>0</v>
      </c>
      <c r="J92">
        <f>IFERROR(VLOOKUP($B92,Table1[[Player]:['#NAME?]], 17, FALSE), 0.7*VLOOKUP($B92,Table1[[Player]:['#NAME?]], 17, FALSE) + 0.3*VLOOKUP($B92,Table2[[Player]:[YEAR]], 17, FALSE))</f>
        <v>2.1</v>
      </c>
      <c r="K92">
        <f>IFERROR(VLOOKUP($B92,Table1[[Player]:['#NAME?]], 18, FALSE), 0.7*VLOOKUP($B92,Table1[[Player]:['#NAME?]], 18, FALSE) + 0.3*VLOOKUP($B92,Table2[[Player]:[YEAR]], 18, FALSE))</f>
        <v>3.2</v>
      </c>
      <c r="L92">
        <f>IFERROR(VLOOKUP($B92,Table1[[Player]:['#NAME?]], 19, FALSE), 0.7*VLOOKUP($B92,Table1[[Player]:['#NAME?]], 19, FALSE) + 0.3*VLOOKUP($B92,Table2[[Player]:[YEAR]], 19, FALSE))</f>
        <v>0.64500000000000002</v>
      </c>
      <c r="M92">
        <f>IFERROR(VLOOKUP($B92,Table1[[Player]:['#NAME?]], 22, FALSE), 0.7*VLOOKUP($B92,Table1[[Player]:['#NAME?]], 22, FALSE) + 0.3*VLOOKUP($B92,Table2[[Player]:[YEAR]], 22, FALSE))</f>
        <v>10.8</v>
      </c>
      <c r="N92">
        <f>IFERROR(VLOOKUP($B92,Table1[[Player]:['#NAME?]], 23, FALSE), 0.7*VLOOKUP($B92,Table1[[Player]:['#NAME?]], 23, FALSE) + 0.3*VLOOKUP($B92,Table2[[Player]:[YEAR]], 23, FALSE))</f>
        <v>1.4</v>
      </c>
      <c r="O92">
        <f>IFERROR(VLOOKUP($B92,Table1[[Player]:['#NAME?]], 24, FALSE), 0.7*VLOOKUP($B92,Table1[[Player]:['#NAME?]], 24, FALSE) + 0.3*VLOOKUP($B92,Table2[[Player]:[YEAR]], 24, FALSE))</f>
        <v>0.9</v>
      </c>
      <c r="P92">
        <f>IFERROR(VLOOKUP($B92,Table1[[Player]:['#NAME?]], 25, FALSE), 0.7*VLOOKUP($B92,Table1[[Player]:['#NAME?]], 25, FALSE) + 0.3*VLOOKUP($B92,Table2[[Player]:[YEAR]], 25, FALSE))</f>
        <v>0.6</v>
      </c>
      <c r="Q92">
        <f>IFERROR(VLOOKUP($B92,Table1[[Player]:['#NAME?]], 26, FALSE), 0.7*VLOOKUP($B92,Table1[[Player]:['#NAME?]], 26, FALSE) + 0.3*VLOOKUP($B92,Table2[[Player]:[YEAR]], 26, FALSE))</f>
        <v>1.1000000000000001</v>
      </c>
      <c r="R92">
        <f>IFERROR(VLOOKUP($B92,Table1[[Player]:['#NAME?]], 28, FALSE), 0.7*VLOOKUP($B92,Table1[[Player]:['#NAME?]], 28, FALSE) + 0.3*VLOOKUP($B92,Table2[[Player]:[YEAR]], 28, FALSE))</f>
        <v>10.9</v>
      </c>
    </row>
    <row r="93" spans="1:18" x14ac:dyDescent="0.25">
      <c r="A93" s="2" t="s">
        <v>885</v>
      </c>
      <c r="B93" s="2" t="s">
        <v>186</v>
      </c>
      <c r="C93" s="2" t="s">
        <v>73</v>
      </c>
      <c r="D93">
        <f>VLOOKUP(B93, Table1[[Player]:['#NAME?]], 3, FALSE)+1</f>
        <v>33</v>
      </c>
      <c r="E93">
        <f>VLOOKUP(A93, Table3[], 5, FALSE)</f>
        <v>1386</v>
      </c>
      <c r="F93">
        <f>IFERROR(VLOOKUP($B93,Table1[[Player]:['#NAME?]], 8, FALSE), 0.7*VLOOKUP($B93,Table1[[Player]:['#NAME?]], 8, FALSE) + 0.3*VLOOKUP($B93,Table2[[Player]:[YEAR]], 8, FALSE))</f>
        <v>4.7</v>
      </c>
      <c r="G93">
        <f>IFERROR(VLOOKUP($B93,Table1[[Player]:['#NAME?]], 9, FALSE), 0.7*VLOOKUP($B93,Table1[[Player]:['#NAME?]], 9, FALSE) + 0.3*VLOOKUP($B93,Table2[[Player]:[YEAR]], 9, FALSE))</f>
        <v>10.9</v>
      </c>
      <c r="H93">
        <f>IFERROR(VLOOKUP($B93,Table1[[Player]:['#NAME?]], 10, FALSE), 0.7*VLOOKUP($B93,Table1[[Player]:['#NAME?]], 10, FALSE) + 0.3*VLOOKUP($B93,Table2[[Player]:[YEAR]], 10, FALSE))</f>
        <v>0.43</v>
      </c>
      <c r="I93">
        <f>IFERROR(VLOOKUP($B93,Table1[[Player]:['#NAME?]], 11, FALSE), 0.7*VLOOKUP($B93,Table1[[Player]:['#NAME?]], 11, FALSE) + 0.3*VLOOKUP($B93,Table2[[Player]:[YEAR]], 11, FALSE))</f>
        <v>1</v>
      </c>
      <c r="J93">
        <f>IFERROR(VLOOKUP($B93,Table1[[Player]:['#NAME?]], 17, FALSE), 0.7*VLOOKUP($B93,Table1[[Player]:['#NAME?]], 17, FALSE) + 0.3*VLOOKUP($B93,Table2[[Player]:[YEAR]], 17, FALSE))</f>
        <v>1.1000000000000001</v>
      </c>
      <c r="K93">
        <f>IFERROR(VLOOKUP($B93,Table1[[Player]:['#NAME?]], 18, FALSE), 0.7*VLOOKUP($B93,Table1[[Player]:['#NAME?]], 18, FALSE) + 0.3*VLOOKUP($B93,Table2[[Player]:[YEAR]], 18, FALSE))</f>
        <v>1.4</v>
      </c>
      <c r="L93">
        <f>IFERROR(VLOOKUP($B93,Table1[[Player]:['#NAME?]], 19, FALSE), 0.7*VLOOKUP($B93,Table1[[Player]:['#NAME?]], 19, FALSE) + 0.3*VLOOKUP($B93,Table2[[Player]:[YEAR]], 19, FALSE))</f>
        <v>0.78100000000000003</v>
      </c>
      <c r="M93">
        <f>IFERROR(VLOOKUP($B93,Table1[[Player]:['#NAME?]], 22, FALSE), 0.7*VLOOKUP($B93,Table1[[Player]:['#NAME?]], 22, FALSE) + 0.3*VLOOKUP($B93,Table2[[Player]:[YEAR]], 22, FALSE))</f>
        <v>4.5999999999999996</v>
      </c>
      <c r="N93">
        <f>IFERROR(VLOOKUP($B93,Table1[[Player]:['#NAME?]], 23, FALSE), 0.7*VLOOKUP($B93,Table1[[Player]:['#NAME?]], 23, FALSE) + 0.3*VLOOKUP($B93,Table2[[Player]:[YEAR]], 23, FALSE))</f>
        <v>4</v>
      </c>
      <c r="O93">
        <f>IFERROR(VLOOKUP($B93,Table1[[Player]:['#NAME?]], 24, FALSE), 0.7*VLOOKUP($B93,Table1[[Player]:['#NAME?]], 24, FALSE) + 0.3*VLOOKUP($B93,Table2[[Player]:[YEAR]], 24, FALSE))</f>
        <v>1.4</v>
      </c>
      <c r="P93">
        <f>IFERROR(VLOOKUP($B93,Table1[[Player]:['#NAME?]], 25, FALSE), 0.7*VLOOKUP($B93,Table1[[Player]:['#NAME?]], 25, FALSE) + 0.3*VLOOKUP($B93,Table2[[Player]:[YEAR]], 25, FALSE))</f>
        <v>0.5</v>
      </c>
      <c r="Q93">
        <f>IFERROR(VLOOKUP($B93,Table1[[Player]:['#NAME?]], 26, FALSE), 0.7*VLOOKUP($B93,Table1[[Player]:['#NAME?]], 26, FALSE) + 0.3*VLOOKUP($B93,Table2[[Player]:[YEAR]], 26, FALSE))</f>
        <v>1.8</v>
      </c>
      <c r="R93">
        <f>IFERROR(VLOOKUP($B93,Table1[[Player]:['#NAME?]], 28, FALSE), 0.7*VLOOKUP($B93,Table1[[Player]:['#NAME?]], 28, FALSE) + 0.3*VLOOKUP($B93,Table2[[Player]:[YEAR]], 28, FALSE))</f>
        <v>11.4</v>
      </c>
    </row>
    <row r="94" spans="1:18" x14ac:dyDescent="0.25">
      <c r="A94" s="1" t="s">
        <v>683</v>
      </c>
      <c r="B94" s="1" t="s">
        <v>187</v>
      </c>
      <c r="C94" s="1" t="s">
        <v>73</v>
      </c>
      <c r="D94">
        <f>VLOOKUP(B94, Table1[[Player]:['#NAME?]], 3, FALSE)+1</f>
        <v>24</v>
      </c>
      <c r="E94">
        <f>VLOOKUP(A94, Table3[], 5, FALSE)</f>
        <v>1560</v>
      </c>
      <c r="F94">
        <f>IFERROR(VLOOKUP($B94,Table1[[Player]:['#NAME?]], 8, FALSE), 0.7*VLOOKUP($B94,Table1[[Player]:['#NAME?]], 8, FALSE) + 0.3*VLOOKUP($B94,Table2[[Player]:[YEAR]], 8, FALSE))</f>
        <v>4.8</v>
      </c>
      <c r="G94">
        <f>IFERROR(VLOOKUP($B94,Table1[[Player]:['#NAME?]], 9, FALSE), 0.7*VLOOKUP($B94,Table1[[Player]:['#NAME?]], 9, FALSE) + 0.3*VLOOKUP($B94,Table2[[Player]:[YEAR]], 9, FALSE))</f>
        <v>11.8</v>
      </c>
      <c r="H94">
        <f>IFERROR(VLOOKUP($B94,Table1[[Player]:['#NAME?]], 10, FALSE), 0.7*VLOOKUP($B94,Table1[[Player]:['#NAME?]], 10, FALSE) + 0.3*VLOOKUP($B94,Table2[[Player]:[YEAR]], 10, FALSE))</f>
        <v>0.40600000000000003</v>
      </c>
      <c r="I94">
        <f>IFERROR(VLOOKUP($B94,Table1[[Player]:['#NAME?]], 11, FALSE), 0.7*VLOOKUP($B94,Table1[[Player]:['#NAME?]], 11, FALSE) + 0.3*VLOOKUP($B94,Table2[[Player]:[YEAR]], 11, FALSE))</f>
        <v>2</v>
      </c>
      <c r="J94">
        <f>IFERROR(VLOOKUP($B94,Table1[[Player]:['#NAME?]], 17, FALSE), 0.7*VLOOKUP($B94,Table1[[Player]:['#NAME?]], 17, FALSE) + 0.3*VLOOKUP($B94,Table2[[Player]:[YEAR]], 17, FALSE))</f>
        <v>2.2000000000000002</v>
      </c>
      <c r="K94">
        <f>IFERROR(VLOOKUP($B94,Table1[[Player]:['#NAME?]], 18, FALSE), 0.7*VLOOKUP($B94,Table1[[Player]:['#NAME?]], 18, FALSE) + 0.3*VLOOKUP($B94,Table2[[Player]:[YEAR]], 18, FALSE))</f>
        <v>2.7</v>
      </c>
      <c r="L94">
        <f>IFERROR(VLOOKUP($B94,Table1[[Player]:['#NAME?]], 19, FALSE), 0.7*VLOOKUP($B94,Table1[[Player]:['#NAME?]], 19, FALSE) + 0.3*VLOOKUP($B94,Table2[[Player]:[YEAR]], 19, FALSE))</f>
        <v>0.83099999999999996</v>
      </c>
      <c r="M94">
        <f>IFERROR(VLOOKUP($B94,Table1[[Player]:['#NAME?]], 22, FALSE), 0.7*VLOOKUP($B94,Table1[[Player]:['#NAME?]], 22, FALSE) + 0.3*VLOOKUP($B94,Table2[[Player]:[YEAR]], 22, FALSE))</f>
        <v>3.3</v>
      </c>
      <c r="N94">
        <f>IFERROR(VLOOKUP($B94,Table1[[Player]:['#NAME?]], 23, FALSE), 0.7*VLOOKUP($B94,Table1[[Player]:['#NAME?]], 23, FALSE) + 0.3*VLOOKUP($B94,Table2[[Player]:[YEAR]], 23, FALSE))</f>
        <v>5.2</v>
      </c>
      <c r="O94">
        <f>IFERROR(VLOOKUP($B94,Table1[[Player]:['#NAME?]], 24, FALSE), 0.7*VLOOKUP($B94,Table1[[Player]:['#NAME?]], 24, FALSE) + 0.3*VLOOKUP($B94,Table2[[Player]:[YEAR]], 24, FALSE))</f>
        <v>1.3</v>
      </c>
      <c r="P94">
        <f>IFERROR(VLOOKUP($B94,Table1[[Player]:['#NAME?]], 25, FALSE), 0.7*VLOOKUP($B94,Table1[[Player]:['#NAME?]], 25, FALSE) + 0.3*VLOOKUP($B94,Table2[[Player]:[YEAR]], 25, FALSE))</f>
        <v>0.3</v>
      </c>
      <c r="Q94">
        <f>IFERROR(VLOOKUP($B94,Table1[[Player]:['#NAME?]], 26, FALSE), 0.7*VLOOKUP($B94,Table1[[Player]:['#NAME?]], 26, FALSE) + 0.3*VLOOKUP($B94,Table2[[Player]:[YEAR]], 26, FALSE))</f>
        <v>2.1</v>
      </c>
      <c r="R94">
        <f>IFERROR(VLOOKUP($B94,Table1[[Player]:['#NAME?]], 28, FALSE), 0.7*VLOOKUP($B94,Table1[[Player]:['#NAME?]], 28, FALSE) + 0.3*VLOOKUP($B94,Table2[[Player]:[YEAR]], 28, FALSE))</f>
        <v>13.9</v>
      </c>
    </row>
    <row r="95" spans="1:18" x14ac:dyDescent="0.25">
      <c r="A95" s="2" t="s">
        <v>685</v>
      </c>
      <c r="B95" s="2" t="s">
        <v>188</v>
      </c>
      <c r="C95" s="2" t="s">
        <v>27</v>
      </c>
      <c r="D95">
        <f>VLOOKUP(B95, Table1[[Player]:['#NAME?]], 3, FALSE)+1</f>
        <v>24</v>
      </c>
      <c r="E95">
        <f>VLOOKUP(A95, Table3[], 5, FALSE)</f>
        <v>944</v>
      </c>
      <c r="F95">
        <f>IFERROR(VLOOKUP($B95,Table1[[Player]:['#NAME?]], 8, FALSE), 0.7*VLOOKUP($B95,Table1[[Player]:['#NAME?]], 8, FALSE) + 0.3*VLOOKUP($B95,Table2[[Player]:[YEAR]], 8, FALSE))</f>
        <v>2.7</v>
      </c>
      <c r="G95">
        <f>IFERROR(VLOOKUP($B95,Table1[[Player]:['#NAME?]], 9, FALSE), 0.7*VLOOKUP($B95,Table1[[Player]:['#NAME?]], 9, FALSE) + 0.3*VLOOKUP($B95,Table2[[Player]:[YEAR]], 9, FALSE))</f>
        <v>7.3</v>
      </c>
      <c r="H95">
        <f>IFERROR(VLOOKUP($B95,Table1[[Player]:['#NAME?]], 10, FALSE), 0.7*VLOOKUP($B95,Table1[[Player]:['#NAME?]], 10, FALSE) + 0.3*VLOOKUP($B95,Table2[[Player]:[YEAR]], 10, FALSE))</f>
        <v>0.372</v>
      </c>
      <c r="I95">
        <f>IFERROR(VLOOKUP($B95,Table1[[Player]:['#NAME?]], 11, FALSE), 0.7*VLOOKUP($B95,Table1[[Player]:['#NAME?]], 11, FALSE) + 0.3*VLOOKUP($B95,Table2[[Player]:[YEAR]], 11, FALSE))</f>
        <v>1.2</v>
      </c>
      <c r="J95">
        <f>IFERROR(VLOOKUP($B95,Table1[[Player]:['#NAME?]], 17, FALSE), 0.7*VLOOKUP($B95,Table1[[Player]:['#NAME?]], 17, FALSE) + 0.3*VLOOKUP($B95,Table2[[Player]:[YEAR]], 17, FALSE))</f>
        <v>1</v>
      </c>
      <c r="K95">
        <f>IFERROR(VLOOKUP($B95,Table1[[Player]:['#NAME?]], 18, FALSE), 0.7*VLOOKUP($B95,Table1[[Player]:['#NAME?]], 18, FALSE) + 0.3*VLOOKUP($B95,Table2[[Player]:[YEAR]], 18, FALSE))</f>
        <v>1.3</v>
      </c>
      <c r="L95">
        <f>IFERROR(VLOOKUP($B95,Table1[[Player]:['#NAME?]], 19, FALSE), 0.7*VLOOKUP($B95,Table1[[Player]:['#NAME?]], 19, FALSE) + 0.3*VLOOKUP($B95,Table2[[Player]:[YEAR]], 19, FALSE))</f>
        <v>0.754</v>
      </c>
      <c r="M95">
        <f>IFERROR(VLOOKUP($B95,Table1[[Player]:['#NAME?]], 22, FALSE), 0.7*VLOOKUP($B95,Table1[[Player]:['#NAME?]], 22, FALSE) + 0.3*VLOOKUP($B95,Table2[[Player]:[YEAR]], 22, FALSE))</f>
        <v>4.9000000000000004</v>
      </c>
      <c r="N95">
        <f>IFERROR(VLOOKUP($B95,Table1[[Player]:['#NAME?]], 23, FALSE), 0.7*VLOOKUP($B95,Table1[[Player]:['#NAME?]], 23, FALSE) + 0.3*VLOOKUP($B95,Table2[[Player]:[YEAR]], 23, FALSE))</f>
        <v>1.5</v>
      </c>
      <c r="O95">
        <f>IFERROR(VLOOKUP($B95,Table1[[Player]:['#NAME?]], 24, FALSE), 0.7*VLOOKUP($B95,Table1[[Player]:['#NAME?]], 24, FALSE) + 0.3*VLOOKUP($B95,Table2[[Player]:[YEAR]], 24, FALSE))</f>
        <v>1.1000000000000001</v>
      </c>
      <c r="P95">
        <f>IFERROR(VLOOKUP($B95,Table1[[Player]:['#NAME?]], 25, FALSE), 0.7*VLOOKUP($B95,Table1[[Player]:['#NAME?]], 25, FALSE) + 0.3*VLOOKUP($B95,Table2[[Player]:[YEAR]], 25, FALSE))</f>
        <v>0.5</v>
      </c>
      <c r="Q95">
        <f>IFERROR(VLOOKUP($B95,Table1[[Player]:['#NAME?]], 26, FALSE), 0.7*VLOOKUP($B95,Table1[[Player]:['#NAME?]], 26, FALSE) + 0.3*VLOOKUP($B95,Table2[[Player]:[YEAR]], 26, FALSE))</f>
        <v>1</v>
      </c>
      <c r="R95">
        <f>IFERROR(VLOOKUP($B95,Table1[[Player]:['#NAME?]], 28, FALSE), 0.7*VLOOKUP($B95,Table1[[Player]:['#NAME?]], 28, FALSE) + 0.3*VLOOKUP($B95,Table2[[Player]:[YEAR]], 28, FALSE))</f>
        <v>7.7</v>
      </c>
    </row>
    <row r="96" spans="1:18" x14ac:dyDescent="0.25">
      <c r="A96" s="1" t="s">
        <v>889</v>
      </c>
      <c r="B96" s="1" t="s">
        <v>189</v>
      </c>
      <c r="C96" s="1" t="s">
        <v>31</v>
      </c>
      <c r="D96">
        <f>VLOOKUP(B96, Table1[[Player]:['#NAME?]], 3, FALSE)+1</f>
        <v>25</v>
      </c>
      <c r="E96">
        <f>VLOOKUP(A96, Table3[], 5, FALSE)</f>
        <v>2400</v>
      </c>
      <c r="F96">
        <f>IFERROR(VLOOKUP($B96,Table1[[Player]:['#NAME?]], 8, FALSE), 0.7*VLOOKUP($B96,Table1[[Player]:['#NAME?]], 8, FALSE) + 0.3*VLOOKUP($B96,Table2[[Player]:[YEAR]], 8, FALSE))</f>
        <v>6.6</v>
      </c>
      <c r="G96">
        <f>IFERROR(VLOOKUP($B96,Table1[[Player]:['#NAME?]], 9, FALSE), 0.7*VLOOKUP($B96,Table1[[Player]:['#NAME?]], 9, FALSE) + 0.3*VLOOKUP($B96,Table2[[Player]:[YEAR]], 9, FALSE))</f>
        <v>15</v>
      </c>
      <c r="H96">
        <f>IFERROR(VLOOKUP($B96,Table1[[Player]:['#NAME?]], 10, FALSE), 0.7*VLOOKUP($B96,Table1[[Player]:['#NAME?]], 10, FALSE) + 0.3*VLOOKUP($B96,Table2[[Player]:[YEAR]], 10, FALSE))</f>
        <v>0.439</v>
      </c>
      <c r="I96">
        <f>IFERROR(VLOOKUP($B96,Table1[[Player]:['#NAME?]], 11, FALSE), 0.7*VLOOKUP($B96,Table1[[Player]:['#NAME?]], 11, FALSE) + 0.3*VLOOKUP($B96,Table2[[Player]:[YEAR]], 11, FALSE))</f>
        <v>2.1</v>
      </c>
      <c r="J96">
        <f>IFERROR(VLOOKUP($B96,Table1[[Player]:['#NAME?]], 17, FALSE), 0.7*VLOOKUP($B96,Table1[[Player]:['#NAME?]], 17, FALSE) + 0.3*VLOOKUP($B96,Table2[[Player]:[YEAR]], 17, FALSE))</f>
        <v>3.6</v>
      </c>
      <c r="K96">
        <f>IFERROR(VLOOKUP($B96,Table1[[Player]:['#NAME?]], 18, FALSE), 0.7*VLOOKUP($B96,Table1[[Player]:['#NAME?]], 18, FALSE) + 0.3*VLOOKUP($B96,Table2[[Player]:[YEAR]], 18, FALSE))</f>
        <v>4.5</v>
      </c>
      <c r="L96">
        <f>IFERROR(VLOOKUP($B96,Table1[[Player]:['#NAME?]], 19, FALSE), 0.7*VLOOKUP($B96,Table1[[Player]:['#NAME?]], 19, FALSE) + 0.3*VLOOKUP($B96,Table2[[Player]:[YEAR]], 19, FALSE))</f>
        <v>0.80500000000000005</v>
      </c>
      <c r="M96">
        <f>IFERROR(VLOOKUP($B96,Table1[[Player]:['#NAME?]], 22, FALSE), 0.7*VLOOKUP($B96,Table1[[Player]:['#NAME?]], 22, FALSE) + 0.3*VLOOKUP($B96,Table2[[Player]:[YEAR]], 22, FALSE))</f>
        <v>3.4</v>
      </c>
      <c r="N96">
        <f>IFERROR(VLOOKUP($B96,Table1[[Player]:['#NAME?]], 23, FALSE), 0.7*VLOOKUP($B96,Table1[[Player]:['#NAME?]], 23, FALSE) + 0.3*VLOOKUP($B96,Table2[[Player]:[YEAR]], 23, FALSE))</f>
        <v>3.3</v>
      </c>
      <c r="O96">
        <f>IFERROR(VLOOKUP($B96,Table1[[Player]:['#NAME?]], 24, FALSE), 0.7*VLOOKUP($B96,Table1[[Player]:['#NAME?]], 24, FALSE) + 0.3*VLOOKUP($B96,Table2[[Player]:[YEAR]], 24, FALSE))</f>
        <v>1.1000000000000001</v>
      </c>
      <c r="P96">
        <f>IFERROR(VLOOKUP($B96,Table1[[Player]:['#NAME?]], 25, FALSE), 0.7*VLOOKUP($B96,Table1[[Player]:['#NAME?]], 25, FALSE) + 0.3*VLOOKUP($B96,Table2[[Player]:[YEAR]], 25, FALSE))</f>
        <v>0.1</v>
      </c>
      <c r="Q96">
        <f>IFERROR(VLOOKUP($B96,Table1[[Player]:['#NAME?]], 26, FALSE), 0.7*VLOOKUP($B96,Table1[[Player]:['#NAME?]], 26, FALSE) + 0.3*VLOOKUP($B96,Table2[[Player]:[YEAR]], 26, FALSE))</f>
        <v>2.2999999999999998</v>
      </c>
      <c r="R96">
        <f>IFERROR(VLOOKUP($B96,Table1[[Player]:['#NAME?]], 28, FALSE), 0.7*VLOOKUP($B96,Table1[[Player]:['#NAME?]], 28, FALSE) + 0.3*VLOOKUP($B96,Table2[[Player]:[YEAR]], 28, FALSE))</f>
        <v>18.8</v>
      </c>
    </row>
    <row r="97" spans="1:18" x14ac:dyDescent="0.25">
      <c r="A97" s="1" t="s">
        <v>1018</v>
      </c>
      <c r="B97" s="1" t="s">
        <v>191</v>
      </c>
      <c r="C97" s="1" t="s">
        <v>73</v>
      </c>
      <c r="D97">
        <f>VLOOKUP(B97, Table1[[Player]:['#NAME?]], 3, FALSE)+1</f>
        <v>27</v>
      </c>
      <c r="E97">
        <f>VLOOKUP(A97, Table3[], 5, FALSE)</f>
        <v>1170</v>
      </c>
      <c r="F97">
        <f>IFERROR(VLOOKUP($B97,Table1[[Player]:['#NAME?]], 8, FALSE), 0.7*VLOOKUP($B97,Table1[[Player]:['#NAME?]], 8, FALSE) + 0.3*VLOOKUP($B97,Table2[[Player]:[YEAR]], 8, FALSE))</f>
        <v>3.8</v>
      </c>
      <c r="G97">
        <f>IFERROR(VLOOKUP($B97,Table1[[Player]:['#NAME?]], 9, FALSE), 0.7*VLOOKUP($B97,Table1[[Player]:['#NAME?]], 9, FALSE) + 0.3*VLOOKUP($B97,Table2[[Player]:[YEAR]], 9, FALSE))</f>
        <v>9.5</v>
      </c>
      <c r="H97">
        <f>IFERROR(VLOOKUP($B97,Table1[[Player]:['#NAME?]], 10, FALSE), 0.7*VLOOKUP($B97,Table1[[Player]:['#NAME?]], 10, FALSE) + 0.3*VLOOKUP($B97,Table2[[Player]:[YEAR]], 10, FALSE))</f>
        <v>0.40300000000000002</v>
      </c>
      <c r="I97">
        <f>IFERROR(VLOOKUP($B97,Table1[[Player]:['#NAME?]], 11, FALSE), 0.7*VLOOKUP($B97,Table1[[Player]:['#NAME?]], 11, FALSE) + 0.3*VLOOKUP($B97,Table2[[Player]:[YEAR]], 11, FALSE))</f>
        <v>0.9</v>
      </c>
      <c r="J97">
        <f>IFERROR(VLOOKUP($B97,Table1[[Player]:['#NAME?]], 17, FALSE), 0.7*VLOOKUP($B97,Table1[[Player]:['#NAME?]], 17, FALSE) + 0.3*VLOOKUP($B97,Table2[[Player]:[YEAR]], 17, FALSE))</f>
        <v>2.2999999999999998</v>
      </c>
      <c r="K97">
        <f>IFERROR(VLOOKUP($B97,Table1[[Player]:['#NAME?]], 18, FALSE), 0.7*VLOOKUP($B97,Table1[[Player]:['#NAME?]], 18, FALSE) + 0.3*VLOOKUP($B97,Table2[[Player]:[YEAR]], 18, FALSE))</f>
        <v>3</v>
      </c>
      <c r="L97">
        <f>IFERROR(VLOOKUP($B97,Table1[[Player]:['#NAME?]], 19, FALSE), 0.7*VLOOKUP($B97,Table1[[Player]:['#NAME?]], 19, FALSE) + 0.3*VLOOKUP($B97,Table2[[Player]:[YEAR]], 19, FALSE))</f>
        <v>0.76</v>
      </c>
      <c r="M97">
        <f>IFERROR(VLOOKUP($B97,Table1[[Player]:['#NAME?]], 22, FALSE), 0.7*VLOOKUP($B97,Table1[[Player]:['#NAME?]], 22, FALSE) + 0.3*VLOOKUP($B97,Table2[[Player]:[YEAR]], 22, FALSE))</f>
        <v>4.0999999999999996</v>
      </c>
      <c r="N97">
        <f>IFERROR(VLOOKUP($B97,Table1[[Player]:['#NAME?]], 23, FALSE), 0.7*VLOOKUP($B97,Table1[[Player]:['#NAME?]], 23, FALSE) + 0.3*VLOOKUP($B97,Table2[[Player]:[YEAR]], 23, FALSE))</f>
        <v>7.9</v>
      </c>
      <c r="O97">
        <f>IFERROR(VLOOKUP($B97,Table1[[Player]:['#NAME?]], 24, FALSE), 0.7*VLOOKUP($B97,Table1[[Player]:['#NAME?]], 24, FALSE) + 0.3*VLOOKUP($B97,Table2[[Player]:[YEAR]], 24, FALSE))</f>
        <v>1.3</v>
      </c>
      <c r="P97">
        <f>IFERROR(VLOOKUP($B97,Table1[[Player]:['#NAME?]], 25, FALSE), 0.7*VLOOKUP($B97,Table1[[Player]:['#NAME?]], 25, FALSE) + 0.3*VLOOKUP($B97,Table2[[Player]:[YEAR]], 25, FALSE))</f>
        <v>0.1</v>
      </c>
      <c r="Q97">
        <f>IFERROR(VLOOKUP($B97,Table1[[Player]:['#NAME?]], 26, FALSE), 0.7*VLOOKUP($B97,Table1[[Player]:['#NAME?]], 26, FALSE) + 0.3*VLOOKUP($B97,Table2[[Player]:[YEAR]], 26, FALSE))</f>
        <v>2.4</v>
      </c>
      <c r="R97">
        <f>IFERROR(VLOOKUP($B97,Table1[[Player]:['#NAME?]], 28, FALSE), 0.7*VLOOKUP($B97,Table1[[Player]:['#NAME?]], 28, FALSE) + 0.3*VLOOKUP($B97,Table2[[Player]:[YEAR]], 28, FALSE))</f>
        <v>11</v>
      </c>
    </row>
    <row r="98" spans="1:18" x14ac:dyDescent="0.25">
      <c r="A98" s="2" t="s">
        <v>671</v>
      </c>
      <c r="B98" s="2" t="s">
        <v>192</v>
      </c>
      <c r="C98" s="2" t="s">
        <v>38</v>
      </c>
      <c r="D98">
        <f>VLOOKUP(B98, Table1[[Player]:['#NAME?]], 3, FALSE)+1</f>
        <v>34</v>
      </c>
      <c r="E98">
        <f>VLOOKUP(A98, Table3[], 5, FALSE)</f>
        <v>936</v>
      </c>
      <c r="F98">
        <f>IFERROR(VLOOKUP($B98,Table1[[Player]:['#NAME?]], 8, FALSE), 0.7*VLOOKUP($B98,Table1[[Player]:['#NAME?]], 8, FALSE) + 0.3*VLOOKUP($B98,Table2[[Player]:[YEAR]], 8, FALSE))</f>
        <v>6.1</v>
      </c>
      <c r="G98">
        <f>IFERROR(VLOOKUP($B98,Table1[[Player]:['#NAME?]], 9, FALSE), 0.7*VLOOKUP($B98,Table1[[Player]:['#NAME?]], 9, FALSE) + 0.3*VLOOKUP($B98,Table2[[Player]:[YEAR]], 9, FALSE))</f>
        <v>13.4</v>
      </c>
      <c r="H98">
        <f>IFERROR(VLOOKUP($B98,Table1[[Player]:['#NAME?]], 10, FALSE), 0.7*VLOOKUP($B98,Table1[[Player]:['#NAME?]], 10, FALSE) + 0.3*VLOOKUP($B98,Table2[[Player]:[YEAR]], 10, FALSE))</f>
        <v>0.45800000000000002</v>
      </c>
      <c r="I98">
        <f>IFERROR(VLOOKUP($B98,Table1[[Player]:['#NAME?]], 11, FALSE), 0.7*VLOOKUP($B98,Table1[[Player]:['#NAME?]], 11, FALSE) + 0.3*VLOOKUP($B98,Table2[[Player]:[YEAR]], 11, FALSE))</f>
        <v>3.5</v>
      </c>
      <c r="J98">
        <f>IFERROR(VLOOKUP($B98,Table1[[Player]:['#NAME?]], 17, FALSE), 0.7*VLOOKUP($B98,Table1[[Player]:['#NAME?]], 17, FALSE) + 0.3*VLOOKUP($B98,Table2[[Player]:[YEAR]], 17, FALSE))</f>
        <v>1.6</v>
      </c>
      <c r="K98">
        <f>IFERROR(VLOOKUP($B98,Table1[[Player]:['#NAME?]], 18, FALSE), 0.7*VLOOKUP($B98,Table1[[Player]:['#NAME?]], 18, FALSE) + 0.3*VLOOKUP($B98,Table2[[Player]:[YEAR]], 18, FALSE))</f>
        <v>1.9</v>
      </c>
      <c r="L98">
        <f>IFERROR(VLOOKUP($B98,Table1[[Player]:['#NAME?]], 19, FALSE), 0.7*VLOOKUP($B98,Table1[[Player]:['#NAME?]], 19, FALSE) + 0.3*VLOOKUP($B98,Table2[[Player]:[YEAR]], 19, FALSE))</f>
        <v>0.85099999999999998</v>
      </c>
      <c r="M98">
        <f>IFERROR(VLOOKUP($B98,Table1[[Player]:['#NAME?]], 22, FALSE), 0.7*VLOOKUP($B98,Table1[[Player]:['#NAME?]], 22, FALSE) + 0.3*VLOOKUP($B98,Table2[[Player]:[YEAR]], 22, FALSE))</f>
        <v>7.5</v>
      </c>
      <c r="N98">
        <f>IFERROR(VLOOKUP($B98,Table1[[Player]:['#NAME?]], 23, FALSE), 0.7*VLOOKUP($B98,Table1[[Player]:['#NAME?]], 23, FALSE) + 0.3*VLOOKUP($B98,Table2[[Player]:[YEAR]], 23, FALSE))</f>
        <v>1.2</v>
      </c>
      <c r="O98">
        <f>IFERROR(VLOOKUP($B98,Table1[[Player]:['#NAME?]], 24, FALSE), 0.7*VLOOKUP($B98,Table1[[Player]:['#NAME?]], 24, FALSE) + 0.3*VLOOKUP($B98,Table2[[Player]:[YEAR]], 24, FALSE))</f>
        <v>0.8</v>
      </c>
      <c r="P98">
        <f>IFERROR(VLOOKUP($B98,Table1[[Player]:['#NAME?]], 25, FALSE), 0.7*VLOOKUP($B98,Table1[[Player]:['#NAME?]], 25, FALSE) + 0.3*VLOOKUP($B98,Table2[[Player]:[YEAR]], 25, FALSE))</f>
        <v>1</v>
      </c>
      <c r="Q98">
        <f>IFERROR(VLOOKUP($B98,Table1[[Player]:['#NAME?]], 26, FALSE), 0.7*VLOOKUP($B98,Table1[[Player]:['#NAME?]], 26, FALSE) + 0.3*VLOOKUP($B98,Table2[[Player]:[YEAR]], 26, FALSE))</f>
        <v>1.4</v>
      </c>
      <c r="R98">
        <f>IFERROR(VLOOKUP($B98,Table1[[Player]:['#NAME?]], 28, FALSE), 0.7*VLOOKUP($B98,Table1[[Player]:['#NAME?]], 28, FALSE) + 0.3*VLOOKUP($B98,Table2[[Player]:[YEAR]], 28, FALSE))</f>
        <v>17.399999999999999</v>
      </c>
    </row>
    <row r="99" spans="1:18" x14ac:dyDescent="0.25">
      <c r="A99" s="1" t="s">
        <v>763</v>
      </c>
      <c r="B99" s="1" t="s">
        <v>193</v>
      </c>
      <c r="C99" s="1" t="s">
        <v>52</v>
      </c>
      <c r="D99">
        <f>VLOOKUP(B99, Table1[[Player]:['#NAME?]], 3, FALSE)+1</f>
        <v>29</v>
      </c>
      <c r="E99">
        <f>VLOOKUP(A99, Table3[], 5, FALSE)</f>
        <v>2310</v>
      </c>
      <c r="F99">
        <f>IFERROR(VLOOKUP($B99,Table1[[Player]:['#NAME?]], 8, FALSE), 0.7*VLOOKUP($B99,Table1[[Player]:['#NAME?]], 8, FALSE) + 0.3*VLOOKUP($B99,Table2[[Player]:[YEAR]], 8, FALSE))</f>
        <v>5.7</v>
      </c>
      <c r="G99">
        <f>IFERROR(VLOOKUP($B99,Table1[[Player]:['#NAME?]], 9, FALSE), 0.7*VLOOKUP($B99,Table1[[Player]:['#NAME?]], 9, FALSE) + 0.3*VLOOKUP($B99,Table2[[Player]:[YEAR]], 9, FALSE))</f>
        <v>12.7</v>
      </c>
      <c r="H99">
        <f>IFERROR(VLOOKUP($B99,Table1[[Player]:['#NAME?]], 10, FALSE), 0.7*VLOOKUP($B99,Table1[[Player]:['#NAME?]], 10, FALSE) + 0.3*VLOOKUP($B99,Table2[[Player]:[YEAR]], 10, FALSE))</f>
        <v>0.44700000000000001</v>
      </c>
      <c r="I99">
        <f>IFERROR(VLOOKUP($B99,Table1[[Player]:['#NAME?]], 11, FALSE), 0.7*VLOOKUP($B99,Table1[[Player]:['#NAME?]], 11, FALSE) + 0.3*VLOOKUP($B99,Table2[[Player]:[YEAR]], 11, FALSE))</f>
        <v>2.1</v>
      </c>
      <c r="J99">
        <f>IFERROR(VLOOKUP($B99,Table1[[Player]:['#NAME?]], 17, FALSE), 0.7*VLOOKUP($B99,Table1[[Player]:['#NAME?]], 17, FALSE) + 0.3*VLOOKUP($B99,Table2[[Player]:[YEAR]], 17, FALSE))</f>
        <v>5.9</v>
      </c>
      <c r="K99">
        <f>IFERROR(VLOOKUP($B99,Table1[[Player]:['#NAME?]], 18, FALSE), 0.7*VLOOKUP($B99,Table1[[Player]:['#NAME?]], 18, FALSE) + 0.3*VLOOKUP($B99,Table2[[Player]:[YEAR]], 18, FALSE))</f>
        <v>6.5</v>
      </c>
      <c r="L99">
        <f>IFERROR(VLOOKUP($B99,Table1[[Player]:['#NAME?]], 19, FALSE), 0.7*VLOOKUP($B99,Table1[[Player]:['#NAME?]], 19, FALSE) + 0.3*VLOOKUP($B99,Table2[[Player]:[YEAR]], 19, FALSE))</f>
        <v>0.90200000000000002</v>
      </c>
      <c r="M99">
        <f>IFERROR(VLOOKUP($B99,Table1[[Player]:['#NAME?]], 22, FALSE), 0.7*VLOOKUP($B99,Table1[[Player]:['#NAME?]], 22, FALSE) + 0.3*VLOOKUP($B99,Table2[[Player]:[YEAR]], 22, FALSE))</f>
        <v>5.5</v>
      </c>
      <c r="N99">
        <f>IFERROR(VLOOKUP($B99,Table1[[Player]:['#NAME?]], 23, FALSE), 0.7*VLOOKUP($B99,Table1[[Player]:['#NAME?]], 23, FALSE) + 0.3*VLOOKUP($B99,Table2[[Player]:[YEAR]], 23, FALSE))</f>
        <v>2.2999999999999998</v>
      </c>
      <c r="O99">
        <f>IFERROR(VLOOKUP($B99,Table1[[Player]:['#NAME?]], 24, FALSE), 0.7*VLOOKUP($B99,Table1[[Player]:['#NAME?]], 24, FALSE) + 0.3*VLOOKUP($B99,Table2[[Player]:[YEAR]], 24, FALSE))</f>
        <v>0.7</v>
      </c>
      <c r="P99">
        <f>IFERROR(VLOOKUP($B99,Table1[[Player]:['#NAME?]], 25, FALSE), 0.7*VLOOKUP($B99,Table1[[Player]:['#NAME?]], 25, FALSE) + 0.3*VLOOKUP($B99,Table2[[Player]:[YEAR]], 25, FALSE))</f>
        <v>0.3</v>
      </c>
      <c r="Q99">
        <f>IFERROR(VLOOKUP($B99,Table1[[Player]:['#NAME?]], 26, FALSE), 0.7*VLOOKUP($B99,Table1[[Player]:['#NAME?]], 26, FALSE) + 0.3*VLOOKUP($B99,Table2[[Player]:[YEAR]], 26, FALSE))</f>
        <v>1.4</v>
      </c>
      <c r="R99">
        <f>IFERROR(VLOOKUP($B99,Table1[[Player]:['#NAME?]], 28, FALSE), 0.7*VLOOKUP($B99,Table1[[Player]:['#NAME?]], 28, FALSE) + 0.3*VLOOKUP($B99,Table2[[Player]:[YEAR]], 28, FALSE))</f>
        <v>19.3</v>
      </c>
    </row>
    <row r="100" spans="1:18" x14ac:dyDescent="0.25">
      <c r="A100" s="2" t="s">
        <v>712</v>
      </c>
      <c r="B100" s="2" t="s">
        <v>194</v>
      </c>
      <c r="C100" s="2" t="s">
        <v>73</v>
      </c>
      <c r="D100">
        <f>VLOOKUP(B100, Table1[[Player]:['#NAME?]], 3, FALSE)+1</f>
        <v>26</v>
      </c>
      <c r="E100">
        <f>VLOOKUP(A100, Table3[], 5, FALSE)</f>
        <v>1560</v>
      </c>
      <c r="F100">
        <f>IFERROR(VLOOKUP($B100,Table1[[Player]:['#NAME?]], 8, FALSE), 0.7*VLOOKUP($B100,Table1[[Player]:['#NAME?]], 8, FALSE) + 0.3*VLOOKUP($B100,Table2[[Player]:[YEAR]], 8, FALSE))</f>
        <v>5</v>
      </c>
      <c r="G100">
        <f>IFERROR(VLOOKUP($B100,Table1[[Player]:['#NAME?]], 9, FALSE), 0.7*VLOOKUP($B100,Table1[[Player]:['#NAME?]], 9, FALSE) + 0.3*VLOOKUP($B100,Table2[[Player]:[YEAR]], 9, FALSE))</f>
        <v>13.1</v>
      </c>
      <c r="H100">
        <f>IFERROR(VLOOKUP($B100,Table1[[Player]:['#NAME?]], 10, FALSE), 0.7*VLOOKUP($B100,Table1[[Player]:['#NAME?]], 10, FALSE) + 0.3*VLOOKUP($B100,Table2[[Player]:[YEAR]], 10, FALSE))</f>
        <v>0.38</v>
      </c>
      <c r="I100">
        <f>IFERROR(VLOOKUP($B100,Table1[[Player]:['#NAME?]], 11, FALSE), 0.7*VLOOKUP($B100,Table1[[Player]:['#NAME?]], 11, FALSE) + 0.3*VLOOKUP($B100,Table2[[Player]:[YEAR]], 11, FALSE))</f>
        <v>2.9</v>
      </c>
      <c r="J100">
        <f>IFERROR(VLOOKUP($B100,Table1[[Player]:['#NAME?]], 17, FALSE), 0.7*VLOOKUP($B100,Table1[[Player]:['#NAME?]], 17, FALSE) + 0.3*VLOOKUP($B100,Table2[[Player]:[YEAR]], 17, FALSE))</f>
        <v>1.2</v>
      </c>
      <c r="K100">
        <f>IFERROR(VLOOKUP($B100,Table1[[Player]:['#NAME?]], 18, FALSE), 0.7*VLOOKUP($B100,Table1[[Player]:['#NAME?]], 18, FALSE) + 0.3*VLOOKUP($B100,Table2[[Player]:[YEAR]], 18, FALSE))</f>
        <v>1.5</v>
      </c>
      <c r="L100">
        <f>IFERROR(VLOOKUP($B100,Table1[[Player]:['#NAME?]], 19, FALSE), 0.7*VLOOKUP($B100,Table1[[Player]:['#NAME?]], 19, FALSE) + 0.3*VLOOKUP($B100,Table2[[Player]:[YEAR]], 19, FALSE))</f>
        <v>0.79700000000000004</v>
      </c>
      <c r="M100">
        <f>IFERROR(VLOOKUP($B100,Table1[[Player]:['#NAME?]], 22, FALSE), 0.7*VLOOKUP($B100,Table1[[Player]:['#NAME?]], 22, FALSE) + 0.3*VLOOKUP($B100,Table2[[Player]:[YEAR]], 22, FALSE))</f>
        <v>3.8</v>
      </c>
      <c r="N100">
        <f>IFERROR(VLOOKUP($B100,Table1[[Player]:['#NAME?]], 23, FALSE), 0.7*VLOOKUP($B100,Table1[[Player]:['#NAME?]], 23, FALSE) + 0.3*VLOOKUP($B100,Table2[[Player]:[YEAR]], 23, FALSE))</f>
        <v>2.2000000000000002</v>
      </c>
      <c r="O100">
        <f>IFERROR(VLOOKUP($B100,Table1[[Player]:['#NAME?]], 24, FALSE), 0.7*VLOOKUP($B100,Table1[[Player]:['#NAME?]], 24, FALSE) + 0.3*VLOOKUP($B100,Table2[[Player]:[YEAR]], 24, FALSE))</f>
        <v>1.1000000000000001</v>
      </c>
      <c r="P100">
        <f>IFERROR(VLOOKUP($B100,Table1[[Player]:['#NAME?]], 25, FALSE), 0.7*VLOOKUP($B100,Table1[[Player]:['#NAME?]], 25, FALSE) + 0.3*VLOOKUP($B100,Table2[[Player]:[YEAR]], 25, FALSE))</f>
        <v>0.1</v>
      </c>
      <c r="Q100">
        <f>IFERROR(VLOOKUP($B100,Table1[[Player]:['#NAME?]], 26, FALSE), 0.7*VLOOKUP($B100,Table1[[Player]:['#NAME?]], 26, FALSE) + 0.3*VLOOKUP($B100,Table2[[Player]:[YEAR]], 26, FALSE))</f>
        <v>1.1000000000000001</v>
      </c>
      <c r="R100">
        <f>IFERROR(VLOOKUP($B100,Table1[[Player]:['#NAME?]], 28, FALSE), 0.7*VLOOKUP($B100,Table1[[Player]:['#NAME?]], 28, FALSE) + 0.3*VLOOKUP($B100,Table2[[Player]:[YEAR]], 28, FALSE))</f>
        <v>14.1</v>
      </c>
    </row>
    <row r="101" spans="1:18" x14ac:dyDescent="0.25">
      <c r="A101" s="1" t="s">
        <v>790</v>
      </c>
      <c r="B101" s="1" t="s">
        <v>195</v>
      </c>
      <c r="C101" s="1" t="s">
        <v>38</v>
      </c>
      <c r="D101">
        <f>VLOOKUP(B101, Table1[[Player]:['#NAME?]], 3, FALSE)+1</f>
        <v>33</v>
      </c>
      <c r="E101">
        <f>VLOOKUP(A101, Table3[], 5, FALSE)</f>
        <v>2584</v>
      </c>
      <c r="F101">
        <f>IFERROR(VLOOKUP($B101,Table1[[Player]:['#NAME?]], 8, FALSE), 0.7*VLOOKUP($B101,Table1[[Player]:['#NAME?]], 8, FALSE) + 0.3*VLOOKUP($B101,Table2[[Player]:[YEAR]], 8, FALSE))</f>
        <v>7.6</v>
      </c>
      <c r="G101">
        <f>IFERROR(VLOOKUP($B101,Table1[[Player]:['#NAME?]], 9, FALSE), 0.7*VLOOKUP($B101,Table1[[Player]:['#NAME?]], 9, FALSE) + 0.3*VLOOKUP($B101,Table2[[Player]:[YEAR]], 9, FALSE))</f>
        <v>16.5</v>
      </c>
      <c r="H101">
        <f>IFERROR(VLOOKUP($B101,Table1[[Player]:['#NAME?]], 10, FALSE), 0.7*VLOOKUP($B101,Table1[[Player]:['#NAME?]], 10, FALSE) + 0.3*VLOOKUP($B101,Table2[[Player]:[YEAR]], 10, FALSE))</f>
        <v>0.45900000000000002</v>
      </c>
      <c r="I101">
        <f>IFERROR(VLOOKUP($B101,Table1[[Player]:['#NAME?]], 11, FALSE), 0.7*VLOOKUP($B101,Table1[[Player]:['#NAME?]], 11, FALSE) + 0.3*VLOOKUP($B101,Table2[[Player]:[YEAR]], 11, FALSE))</f>
        <v>1.5</v>
      </c>
      <c r="J101">
        <f>IFERROR(VLOOKUP($B101,Table1[[Player]:['#NAME?]], 17, FALSE), 0.7*VLOOKUP($B101,Table1[[Player]:['#NAME?]], 17, FALSE) + 0.3*VLOOKUP($B101,Table2[[Player]:[YEAR]], 17, FALSE))</f>
        <v>4</v>
      </c>
      <c r="K101">
        <f>IFERROR(VLOOKUP($B101,Table1[[Player]:['#NAME?]], 18, FALSE), 0.7*VLOOKUP($B101,Table1[[Player]:['#NAME?]], 18, FALSE) + 0.3*VLOOKUP($B101,Table2[[Player]:[YEAR]], 18, FALSE))</f>
        <v>4.7</v>
      </c>
      <c r="L101">
        <f>IFERROR(VLOOKUP($B101,Table1[[Player]:['#NAME?]], 19, FALSE), 0.7*VLOOKUP($B101,Table1[[Player]:['#NAME?]], 19, FALSE) + 0.3*VLOOKUP($B101,Table2[[Player]:[YEAR]], 19, FALSE))</f>
        <v>0.83699999999999997</v>
      </c>
      <c r="M101">
        <f>IFERROR(VLOOKUP($B101,Table1[[Player]:['#NAME?]], 22, FALSE), 0.7*VLOOKUP($B101,Table1[[Player]:['#NAME?]], 22, FALSE) + 0.3*VLOOKUP($B101,Table2[[Player]:[YEAR]], 22, FALSE))</f>
        <v>6.6</v>
      </c>
      <c r="N101">
        <f>IFERROR(VLOOKUP($B101,Table1[[Player]:['#NAME?]], 23, FALSE), 0.7*VLOOKUP($B101,Table1[[Player]:['#NAME?]], 23, FALSE) + 0.3*VLOOKUP($B101,Table2[[Player]:[YEAR]], 23, FALSE))</f>
        <v>4.8</v>
      </c>
      <c r="O101">
        <f>IFERROR(VLOOKUP($B101,Table1[[Player]:['#NAME?]], 24, FALSE), 0.7*VLOOKUP($B101,Table1[[Player]:['#NAME?]], 24, FALSE) + 0.3*VLOOKUP($B101,Table2[[Player]:[YEAR]], 24, FALSE))</f>
        <v>1</v>
      </c>
      <c r="P101">
        <f>IFERROR(VLOOKUP($B101,Table1[[Player]:['#NAME?]], 25, FALSE), 0.7*VLOOKUP($B101,Table1[[Player]:['#NAME?]], 25, FALSE) + 0.3*VLOOKUP($B101,Table2[[Player]:[YEAR]], 25, FALSE))</f>
        <v>1.4</v>
      </c>
      <c r="Q101">
        <f>IFERROR(VLOOKUP($B101,Table1[[Player]:['#NAME?]], 26, FALSE), 0.7*VLOOKUP($B101,Table1[[Player]:['#NAME?]], 26, FALSE) + 0.3*VLOOKUP($B101,Table2[[Player]:[YEAR]], 26, FALSE))</f>
        <v>2.4</v>
      </c>
      <c r="R101">
        <f>IFERROR(VLOOKUP($B101,Table1[[Player]:['#NAME?]], 28, FALSE), 0.7*VLOOKUP($B101,Table1[[Player]:['#NAME?]], 28, FALSE) + 0.3*VLOOKUP($B101,Table2[[Player]:[YEAR]], 28, FALSE))</f>
        <v>20.6</v>
      </c>
    </row>
    <row r="102" spans="1:18" x14ac:dyDescent="0.25">
      <c r="A102" s="2" t="s">
        <v>969</v>
      </c>
      <c r="B102" s="2" t="s">
        <v>196</v>
      </c>
      <c r="C102" s="2" t="s">
        <v>38</v>
      </c>
      <c r="D102">
        <f>VLOOKUP(B102, Table1[[Player]:['#NAME?]], 3, FALSE)+1</f>
        <v>37</v>
      </c>
      <c r="E102">
        <f>VLOOKUP(A102, Table3[], 5, FALSE)</f>
        <v>1900</v>
      </c>
      <c r="F102">
        <f>IFERROR(VLOOKUP($B102,Table1[[Player]:['#NAME?]], 8, FALSE), 0.7*VLOOKUP($B102,Table1[[Player]:['#NAME?]], 8, FALSE) + 0.3*VLOOKUP($B102,Table2[[Player]:[YEAR]], 8, FALSE))</f>
        <v>6.7</v>
      </c>
      <c r="G102">
        <f>IFERROR(VLOOKUP($B102,Table1[[Player]:['#NAME?]], 9, FALSE), 0.7*VLOOKUP($B102,Table1[[Player]:['#NAME?]], 9, FALSE) + 0.3*VLOOKUP($B102,Table2[[Player]:[YEAR]], 9, FALSE))</f>
        <v>13.4</v>
      </c>
      <c r="H102">
        <f>IFERROR(VLOOKUP($B102,Table1[[Player]:['#NAME?]], 10, FALSE), 0.7*VLOOKUP($B102,Table1[[Player]:['#NAME?]], 10, FALSE) + 0.3*VLOOKUP($B102,Table2[[Player]:[YEAR]], 10, FALSE))</f>
        <v>0.502</v>
      </c>
      <c r="I102">
        <f>IFERROR(VLOOKUP($B102,Table1[[Player]:['#NAME?]], 11, FALSE), 0.7*VLOOKUP($B102,Table1[[Player]:['#NAME?]], 11, FALSE) + 0.3*VLOOKUP($B102,Table2[[Player]:[YEAR]], 11, FALSE))</f>
        <v>1.2</v>
      </c>
      <c r="J102">
        <f>IFERROR(VLOOKUP($B102,Table1[[Player]:['#NAME?]], 17, FALSE), 0.7*VLOOKUP($B102,Table1[[Player]:['#NAME?]], 17, FALSE) + 0.3*VLOOKUP($B102,Table2[[Player]:[YEAR]], 17, FALSE))</f>
        <v>2.9</v>
      </c>
      <c r="K102">
        <f>IFERROR(VLOOKUP($B102,Table1[[Player]:['#NAME?]], 18, FALSE), 0.7*VLOOKUP($B102,Table1[[Player]:['#NAME?]], 18, FALSE) + 0.3*VLOOKUP($B102,Table2[[Player]:[YEAR]], 18, FALSE))</f>
        <v>4.0999999999999996</v>
      </c>
      <c r="L102">
        <f>IFERROR(VLOOKUP($B102,Table1[[Player]:['#NAME?]], 19, FALSE), 0.7*VLOOKUP($B102,Table1[[Player]:['#NAME?]], 19, FALSE) + 0.3*VLOOKUP($B102,Table2[[Player]:[YEAR]], 19, FALSE))</f>
        <v>0.70699999999999996</v>
      </c>
      <c r="M102">
        <f>IFERROR(VLOOKUP($B102,Table1[[Player]:['#NAME?]], 22, FALSE), 0.7*VLOOKUP($B102,Table1[[Player]:['#NAME?]], 22, FALSE) + 0.3*VLOOKUP($B102,Table2[[Player]:[YEAR]], 22, FALSE))</f>
        <v>11.1</v>
      </c>
      <c r="N102">
        <f>IFERROR(VLOOKUP($B102,Table1[[Player]:['#NAME?]], 23, FALSE), 0.7*VLOOKUP($B102,Table1[[Player]:['#NAME?]], 23, FALSE) + 0.3*VLOOKUP($B102,Table2[[Player]:[YEAR]], 23, FALSE))</f>
        <v>3.3</v>
      </c>
      <c r="O102">
        <f>IFERROR(VLOOKUP($B102,Table1[[Player]:['#NAME?]], 24, FALSE), 0.7*VLOOKUP($B102,Table1[[Player]:['#NAME?]], 24, FALSE) + 0.3*VLOOKUP($B102,Table2[[Player]:[YEAR]], 24, FALSE))</f>
        <v>0.5</v>
      </c>
      <c r="P102">
        <f>IFERROR(VLOOKUP($B102,Table1[[Player]:['#NAME?]], 25, FALSE), 0.7*VLOOKUP($B102,Table1[[Player]:['#NAME?]], 25, FALSE) + 0.3*VLOOKUP($B102,Table2[[Player]:[YEAR]], 25, FALSE))</f>
        <v>1.5</v>
      </c>
      <c r="Q102">
        <f>IFERROR(VLOOKUP($B102,Table1[[Player]:['#NAME?]], 26, FALSE), 0.7*VLOOKUP($B102,Table1[[Player]:['#NAME?]], 26, FALSE) + 0.3*VLOOKUP($B102,Table2[[Player]:[YEAR]], 26, FALSE))</f>
        <v>1.8</v>
      </c>
      <c r="R102">
        <f>IFERROR(VLOOKUP($B102,Table1[[Player]:['#NAME?]], 28, FALSE), 0.7*VLOOKUP($B102,Table1[[Player]:['#NAME?]], 28, FALSE) + 0.3*VLOOKUP($B102,Table2[[Player]:[YEAR]], 28, FALSE))</f>
        <v>17.5</v>
      </c>
    </row>
    <row r="103" spans="1:18" x14ac:dyDescent="0.25">
      <c r="A103" s="1" t="s">
        <v>970</v>
      </c>
      <c r="B103" s="1" t="s">
        <v>197</v>
      </c>
      <c r="C103" s="1" t="s">
        <v>52</v>
      </c>
      <c r="D103">
        <f>VLOOKUP(B103, Table1[[Player]:['#NAME?]], 3, FALSE)+1</f>
        <v>31</v>
      </c>
      <c r="E103">
        <f>VLOOKUP(A103, Table3[], 5, FALSE)</f>
        <v>1632</v>
      </c>
      <c r="F103">
        <f>IFERROR(VLOOKUP($B103,Table1[[Player]:['#NAME?]], 8, FALSE), 0.7*VLOOKUP($B103,Table1[[Player]:['#NAME?]], 8, FALSE) + 0.3*VLOOKUP($B103,Table2[[Player]:[YEAR]], 8, FALSE))</f>
        <v>7.1</v>
      </c>
      <c r="G103">
        <f>IFERROR(VLOOKUP($B103,Table1[[Player]:['#NAME?]], 9, FALSE), 0.7*VLOOKUP($B103,Table1[[Player]:['#NAME?]], 9, FALSE) + 0.3*VLOOKUP($B103,Table2[[Player]:[YEAR]], 9, FALSE))</f>
        <v>15.7</v>
      </c>
      <c r="H103">
        <f>IFERROR(VLOOKUP($B103,Table1[[Player]:['#NAME?]], 10, FALSE), 0.7*VLOOKUP($B103,Table1[[Player]:['#NAME?]], 10, FALSE) + 0.3*VLOOKUP($B103,Table2[[Player]:[YEAR]], 10, FALSE))</f>
        <v>0.45500000000000002</v>
      </c>
      <c r="I103">
        <f>IFERROR(VLOOKUP($B103,Table1[[Player]:['#NAME?]], 11, FALSE), 0.7*VLOOKUP($B103,Table1[[Player]:['#NAME?]], 11, FALSE) + 0.3*VLOOKUP($B103,Table2[[Player]:[YEAR]], 11, FALSE))</f>
        <v>1.5</v>
      </c>
      <c r="J103">
        <f>IFERROR(VLOOKUP($B103,Table1[[Player]:['#NAME?]], 17, FALSE), 0.7*VLOOKUP($B103,Table1[[Player]:['#NAME?]], 17, FALSE) + 0.3*VLOOKUP($B103,Table2[[Player]:[YEAR]], 17, FALSE))</f>
        <v>4.2</v>
      </c>
      <c r="K103">
        <f>IFERROR(VLOOKUP($B103,Table1[[Player]:['#NAME?]], 18, FALSE), 0.7*VLOOKUP($B103,Table1[[Player]:['#NAME?]], 18, FALSE) + 0.3*VLOOKUP($B103,Table2[[Player]:[YEAR]], 18, FALSE))</f>
        <v>4.9000000000000004</v>
      </c>
      <c r="L103">
        <f>IFERROR(VLOOKUP($B103,Table1[[Player]:['#NAME?]], 19, FALSE), 0.7*VLOOKUP($B103,Table1[[Player]:['#NAME?]], 19, FALSE) + 0.3*VLOOKUP($B103,Table2[[Player]:[YEAR]], 19, FALSE))</f>
        <v>0.85499999999999998</v>
      </c>
      <c r="M103">
        <f>IFERROR(VLOOKUP($B103,Table1[[Player]:['#NAME?]], 22, FALSE), 0.7*VLOOKUP($B103,Table1[[Player]:['#NAME?]], 22, FALSE) + 0.3*VLOOKUP($B103,Table2[[Player]:[YEAR]], 22, FALSE))</f>
        <v>6.8</v>
      </c>
      <c r="N103">
        <f>IFERROR(VLOOKUP($B103,Table1[[Player]:['#NAME?]], 23, FALSE), 0.7*VLOOKUP($B103,Table1[[Player]:['#NAME?]], 23, FALSE) + 0.3*VLOOKUP($B103,Table2[[Player]:[YEAR]], 23, FALSE))</f>
        <v>2.9</v>
      </c>
      <c r="O103">
        <f>IFERROR(VLOOKUP($B103,Table1[[Player]:['#NAME?]], 24, FALSE), 0.7*VLOOKUP($B103,Table1[[Player]:['#NAME?]], 24, FALSE) + 0.3*VLOOKUP($B103,Table2[[Player]:[YEAR]], 24, FALSE))</f>
        <v>1.6</v>
      </c>
      <c r="P103">
        <f>IFERROR(VLOOKUP($B103,Table1[[Player]:['#NAME?]], 25, FALSE), 0.7*VLOOKUP($B103,Table1[[Player]:['#NAME?]], 25, FALSE) + 0.3*VLOOKUP($B103,Table2[[Player]:[YEAR]], 25, FALSE))</f>
        <v>0.9</v>
      </c>
      <c r="Q103">
        <f>IFERROR(VLOOKUP($B103,Table1[[Player]:['#NAME?]], 26, FALSE), 0.7*VLOOKUP($B103,Table1[[Player]:['#NAME?]], 26, FALSE) + 0.3*VLOOKUP($B103,Table2[[Player]:[YEAR]], 26, FALSE))</f>
        <v>2.6</v>
      </c>
      <c r="R103">
        <f>IFERROR(VLOOKUP($B103,Table1[[Player]:['#NAME?]], 28, FALSE), 0.7*VLOOKUP($B103,Table1[[Player]:['#NAME?]], 28, FALSE) + 0.3*VLOOKUP($B103,Table2[[Player]:[YEAR]], 28, FALSE))</f>
        <v>20</v>
      </c>
    </row>
    <row r="104" spans="1:18" x14ac:dyDescent="0.25">
      <c r="A104" s="2" t="s">
        <v>876</v>
      </c>
      <c r="B104" s="2" t="s">
        <v>199</v>
      </c>
      <c r="C104" s="2" t="s">
        <v>52</v>
      </c>
      <c r="D104">
        <f>VLOOKUP(B104, Table1[[Player]:['#NAME?]], 3, FALSE)+1</f>
        <v>27</v>
      </c>
      <c r="E104">
        <f>VLOOKUP(A104, Table3[], 5, FALSE)</f>
        <v>2772</v>
      </c>
      <c r="F104">
        <f>IFERROR(VLOOKUP($B104,Table1[[Player]:['#NAME?]], 8, FALSE), 0.7*VLOOKUP($B104,Table1[[Player]:['#NAME?]], 8, FALSE) + 0.3*VLOOKUP($B104,Table2[[Player]:[YEAR]], 8, FALSE))</f>
        <v>8.3000000000000007</v>
      </c>
      <c r="G104">
        <f>IFERROR(VLOOKUP($B104,Table1[[Player]:['#NAME?]], 9, FALSE), 0.7*VLOOKUP($B104,Table1[[Player]:['#NAME?]], 9, FALSE) + 0.3*VLOOKUP($B104,Table2[[Player]:[YEAR]], 9, FALSE))</f>
        <v>18</v>
      </c>
      <c r="H104">
        <f>IFERROR(VLOOKUP($B104,Table1[[Player]:['#NAME?]], 10, FALSE), 0.7*VLOOKUP($B104,Table1[[Player]:['#NAME?]], 10, FALSE) + 0.3*VLOOKUP($B104,Table2[[Player]:[YEAR]], 10, FALSE))</f>
        <v>0.46100000000000002</v>
      </c>
      <c r="I104">
        <f>IFERROR(VLOOKUP($B104,Table1[[Player]:['#NAME?]], 11, FALSE), 0.7*VLOOKUP($B104,Table1[[Player]:['#NAME?]], 11, FALSE) + 0.3*VLOOKUP($B104,Table2[[Player]:[YEAR]], 11, FALSE))</f>
        <v>2.6</v>
      </c>
      <c r="J104">
        <f>IFERROR(VLOOKUP($B104,Table1[[Player]:['#NAME?]], 17, FALSE), 0.7*VLOOKUP($B104,Table1[[Player]:['#NAME?]], 17, FALSE) + 0.3*VLOOKUP($B104,Table2[[Player]:[YEAR]], 17, FALSE))</f>
        <v>4.5</v>
      </c>
      <c r="K104">
        <f>IFERROR(VLOOKUP($B104,Table1[[Player]:['#NAME?]], 18, FALSE), 0.7*VLOOKUP($B104,Table1[[Player]:['#NAME?]], 18, FALSE) + 0.3*VLOOKUP($B104,Table2[[Player]:[YEAR]], 18, FALSE))</f>
        <v>5</v>
      </c>
      <c r="L104">
        <f>IFERROR(VLOOKUP($B104,Table1[[Player]:['#NAME?]], 19, FALSE), 0.7*VLOOKUP($B104,Table1[[Player]:['#NAME?]], 19, FALSE) + 0.3*VLOOKUP($B104,Table2[[Player]:[YEAR]], 19, FALSE))</f>
        <v>0.89800000000000002</v>
      </c>
      <c r="M104">
        <f>IFERROR(VLOOKUP($B104,Table1[[Player]:['#NAME?]], 22, FALSE), 0.7*VLOOKUP($B104,Table1[[Player]:['#NAME?]], 22, FALSE) + 0.3*VLOOKUP($B104,Table2[[Player]:[YEAR]], 22, FALSE))</f>
        <v>6.6</v>
      </c>
      <c r="N104">
        <f>IFERROR(VLOOKUP($B104,Table1[[Player]:['#NAME?]], 23, FALSE), 0.7*VLOOKUP($B104,Table1[[Player]:['#NAME?]], 23, FALSE) + 0.3*VLOOKUP($B104,Table2[[Player]:[YEAR]], 23, FALSE))</f>
        <v>3.4</v>
      </c>
      <c r="O104">
        <f>IFERROR(VLOOKUP($B104,Table1[[Player]:['#NAME?]], 24, FALSE), 0.7*VLOOKUP($B104,Table1[[Player]:['#NAME?]], 24, FALSE) + 0.3*VLOOKUP($B104,Table2[[Player]:[YEAR]], 24, FALSE))</f>
        <v>1.6</v>
      </c>
      <c r="P104">
        <f>IFERROR(VLOOKUP($B104,Table1[[Player]:['#NAME?]], 25, FALSE), 0.7*VLOOKUP($B104,Table1[[Player]:['#NAME?]], 25, FALSE) + 0.3*VLOOKUP($B104,Table2[[Player]:[YEAR]], 25, FALSE))</f>
        <v>0.4</v>
      </c>
      <c r="Q104">
        <f>IFERROR(VLOOKUP($B104,Table1[[Player]:['#NAME?]], 26, FALSE), 0.7*VLOOKUP($B104,Table1[[Player]:['#NAME?]], 26, FALSE) + 0.3*VLOOKUP($B104,Table2[[Player]:[YEAR]], 26, FALSE))</f>
        <v>2.9</v>
      </c>
      <c r="R104">
        <f>IFERROR(VLOOKUP($B104,Table1[[Player]:['#NAME?]], 28, FALSE), 0.7*VLOOKUP($B104,Table1[[Player]:['#NAME?]], 28, FALSE) + 0.3*VLOOKUP($B104,Table2[[Player]:[YEAR]], 28, FALSE))</f>
        <v>23.8</v>
      </c>
    </row>
    <row r="105" spans="1:18" x14ac:dyDescent="0.25">
      <c r="A105" s="1" t="s">
        <v>840</v>
      </c>
      <c r="B105" s="1" t="s">
        <v>200</v>
      </c>
      <c r="C105" s="1" t="s">
        <v>27</v>
      </c>
      <c r="D105">
        <f>VLOOKUP(B105, Table1[[Player]:['#NAME?]], 3, FALSE)+1</f>
        <v>32</v>
      </c>
      <c r="E105">
        <f>VLOOKUP(A105, Table3[], 5, FALSE)</f>
        <v>1900</v>
      </c>
      <c r="F105">
        <f>IFERROR(VLOOKUP($B105,Table1[[Player]:['#NAME?]], 8, FALSE), 0.7*VLOOKUP($B105,Table1[[Player]:['#NAME?]], 8, FALSE) + 0.3*VLOOKUP($B105,Table2[[Player]:[YEAR]], 8, FALSE))</f>
        <v>6.6</v>
      </c>
      <c r="G105">
        <f>IFERROR(VLOOKUP($B105,Table1[[Player]:['#NAME?]], 9, FALSE), 0.7*VLOOKUP($B105,Table1[[Player]:['#NAME?]], 9, FALSE) + 0.3*VLOOKUP($B105,Table2[[Player]:[YEAR]], 9, FALSE))</f>
        <v>12.8</v>
      </c>
      <c r="H105">
        <f>IFERROR(VLOOKUP($B105,Table1[[Player]:['#NAME?]], 10, FALSE), 0.7*VLOOKUP($B105,Table1[[Player]:['#NAME?]], 10, FALSE) + 0.3*VLOOKUP($B105,Table2[[Player]:[YEAR]], 10, FALSE))</f>
        <v>0.51500000000000001</v>
      </c>
      <c r="I105">
        <f>IFERROR(VLOOKUP($B105,Table1[[Player]:['#NAME?]], 11, FALSE), 0.7*VLOOKUP($B105,Table1[[Player]:['#NAME?]], 11, FALSE) + 0.3*VLOOKUP($B105,Table2[[Player]:[YEAR]], 11, FALSE))</f>
        <v>0.1</v>
      </c>
      <c r="J105">
        <f>IFERROR(VLOOKUP($B105,Table1[[Player]:['#NAME?]], 17, FALSE), 0.7*VLOOKUP($B105,Table1[[Player]:['#NAME?]], 17, FALSE) + 0.3*VLOOKUP($B105,Table2[[Player]:[YEAR]], 17, FALSE))</f>
        <v>2</v>
      </c>
      <c r="K105">
        <f>IFERROR(VLOOKUP($B105,Table1[[Player]:['#NAME?]], 18, FALSE), 0.7*VLOOKUP($B105,Table1[[Player]:['#NAME?]], 18, FALSE) + 0.3*VLOOKUP($B105,Table2[[Player]:[YEAR]], 18, FALSE))</f>
        <v>2.9</v>
      </c>
      <c r="L105">
        <f>IFERROR(VLOOKUP($B105,Table1[[Player]:['#NAME?]], 19, FALSE), 0.7*VLOOKUP($B105,Table1[[Player]:['#NAME?]], 19, FALSE) + 0.3*VLOOKUP($B105,Table2[[Player]:[YEAR]], 19, FALSE))</f>
        <v>0.71499999999999997</v>
      </c>
      <c r="M105">
        <f>IFERROR(VLOOKUP($B105,Table1[[Player]:['#NAME?]], 22, FALSE), 0.7*VLOOKUP($B105,Table1[[Player]:['#NAME?]], 22, FALSE) + 0.3*VLOOKUP($B105,Table2[[Player]:[YEAR]], 22, FALSE))</f>
        <v>8.8000000000000007</v>
      </c>
      <c r="N105">
        <f>IFERROR(VLOOKUP($B105,Table1[[Player]:['#NAME?]], 23, FALSE), 0.7*VLOOKUP($B105,Table1[[Player]:['#NAME?]], 23, FALSE) + 0.3*VLOOKUP($B105,Table2[[Player]:[YEAR]], 23, FALSE))</f>
        <v>1.3</v>
      </c>
      <c r="O105">
        <f>IFERROR(VLOOKUP($B105,Table1[[Player]:['#NAME?]], 24, FALSE), 0.7*VLOOKUP($B105,Table1[[Player]:['#NAME?]], 24, FALSE) + 0.3*VLOOKUP($B105,Table2[[Player]:[YEAR]], 24, FALSE))</f>
        <v>0.7</v>
      </c>
      <c r="P105">
        <f>IFERROR(VLOOKUP($B105,Table1[[Player]:['#NAME?]], 25, FALSE), 0.7*VLOOKUP($B105,Table1[[Player]:['#NAME?]], 25, FALSE) + 0.3*VLOOKUP($B105,Table2[[Player]:[YEAR]], 25, FALSE))</f>
        <v>1.2</v>
      </c>
      <c r="Q105">
        <f>IFERROR(VLOOKUP($B105,Table1[[Player]:['#NAME?]], 26, FALSE), 0.7*VLOOKUP($B105,Table1[[Player]:['#NAME?]], 26, FALSE) + 0.3*VLOOKUP($B105,Table2[[Player]:[YEAR]], 26, FALSE))</f>
        <v>1.9</v>
      </c>
      <c r="R105">
        <f>IFERROR(VLOOKUP($B105,Table1[[Player]:['#NAME?]], 28, FALSE), 0.7*VLOOKUP($B105,Table1[[Player]:['#NAME?]], 28, FALSE) + 0.3*VLOOKUP($B105,Table2[[Player]:[YEAR]], 28, FALSE))</f>
        <v>15.3</v>
      </c>
    </row>
    <row r="106" spans="1:18" x14ac:dyDescent="0.25">
      <c r="A106" s="2" t="s">
        <v>974</v>
      </c>
      <c r="B106" s="2" t="s">
        <v>201</v>
      </c>
      <c r="C106" s="2" t="s">
        <v>31</v>
      </c>
      <c r="D106">
        <f>VLOOKUP(B106, Table1[[Player]:['#NAME?]], 3, FALSE)+1</f>
        <v>40</v>
      </c>
      <c r="E106">
        <f>VLOOKUP(A106, Table3[], 5, FALSE)</f>
        <v>1110</v>
      </c>
      <c r="F106">
        <f>IFERROR(VLOOKUP($B106,Table1[[Player]:['#NAME?]], 8, FALSE), 0.7*VLOOKUP($B106,Table1[[Player]:['#NAME?]], 8, FALSE) + 0.3*VLOOKUP($B106,Table2[[Player]:[YEAR]], 8, FALSE))</f>
        <v>4.8</v>
      </c>
      <c r="G106">
        <f>IFERROR(VLOOKUP($B106,Table1[[Player]:['#NAME?]], 9, FALSE), 0.7*VLOOKUP($B106,Table1[[Player]:['#NAME?]], 9, FALSE) + 0.3*VLOOKUP($B106,Table2[[Player]:[YEAR]], 9, FALSE))</f>
        <v>12.2</v>
      </c>
      <c r="H106">
        <f>IFERROR(VLOOKUP($B106,Table1[[Player]:['#NAME?]], 10, FALSE), 0.7*VLOOKUP($B106,Table1[[Player]:['#NAME?]], 10, FALSE) + 0.3*VLOOKUP($B106,Table2[[Player]:[YEAR]], 10, FALSE))</f>
        <v>0.39</v>
      </c>
      <c r="I106">
        <f>IFERROR(VLOOKUP($B106,Table1[[Player]:['#NAME?]], 11, FALSE), 0.7*VLOOKUP($B106,Table1[[Player]:['#NAME?]], 11, FALSE) + 0.3*VLOOKUP($B106,Table2[[Player]:[YEAR]], 11, FALSE))</f>
        <v>2.5</v>
      </c>
      <c r="J106">
        <f>IFERROR(VLOOKUP($B106,Table1[[Player]:['#NAME?]], 17, FALSE), 0.7*VLOOKUP($B106,Table1[[Player]:['#NAME?]], 17, FALSE) + 0.3*VLOOKUP($B106,Table2[[Player]:[YEAR]], 17, FALSE))</f>
        <v>2.4</v>
      </c>
      <c r="K106">
        <f>IFERROR(VLOOKUP($B106,Table1[[Player]:['#NAME?]], 18, FALSE), 0.7*VLOOKUP($B106,Table1[[Player]:['#NAME?]], 18, FALSE) + 0.3*VLOOKUP($B106,Table2[[Player]:[YEAR]], 18, FALSE))</f>
        <v>3</v>
      </c>
      <c r="L106">
        <f>IFERROR(VLOOKUP($B106,Table1[[Player]:['#NAME?]], 19, FALSE), 0.7*VLOOKUP($B106,Table1[[Player]:['#NAME?]], 19, FALSE) + 0.3*VLOOKUP($B106,Table2[[Player]:[YEAR]], 19, FALSE))</f>
        <v>0.80400000000000005</v>
      </c>
      <c r="M106">
        <f>IFERROR(VLOOKUP($B106,Table1[[Player]:['#NAME?]], 22, FALSE), 0.7*VLOOKUP($B106,Table1[[Player]:['#NAME?]], 22, FALSE) + 0.3*VLOOKUP($B106,Table2[[Player]:[YEAR]], 22, FALSE))</f>
        <v>4.4000000000000004</v>
      </c>
      <c r="N106">
        <f>IFERROR(VLOOKUP($B106,Table1[[Player]:['#NAME?]], 23, FALSE), 0.7*VLOOKUP($B106,Table1[[Player]:['#NAME?]], 23, FALSE) + 0.3*VLOOKUP($B106,Table2[[Player]:[YEAR]], 23, FALSE))</f>
        <v>5.0999999999999996</v>
      </c>
      <c r="O106">
        <f>IFERROR(VLOOKUP($B106,Table1[[Player]:['#NAME?]], 24, FALSE), 0.7*VLOOKUP($B106,Table1[[Player]:['#NAME?]], 24, FALSE) + 0.3*VLOOKUP($B106,Table2[[Player]:[YEAR]], 24, FALSE))</f>
        <v>2.2999999999999998</v>
      </c>
      <c r="P106">
        <f>IFERROR(VLOOKUP($B106,Table1[[Player]:['#NAME?]], 25, FALSE), 0.7*VLOOKUP($B106,Table1[[Player]:['#NAME?]], 25, FALSE) + 0.3*VLOOKUP($B106,Table2[[Player]:[YEAR]], 25, FALSE))</f>
        <v>0.4</v>
      </c>
      <c r="Q106">
        <f>IFERROR(VLOOKUP($B106,Table1[[Player]:['#NAME?]], 26, FALSE), 0.7*VLOOKUP($B106,Table1[[Player]:['#NAME?]], 26, FALSE) + 0.3*VLOOKUP($B106,Table2[[Player]:[YEAR]], 26, FALSE))</f>
        <v>2.7</v>
      </c>
      <c r="R106">
        <f>IFERROR(VLOOKUP($B106,Table1[[Player]:['#NAME?]], 28, FALSE), 0.7*VLOOKUP($B106,Table1[[Player]:['#NAME?]], 28, FALSE) + 0.3*VLOOKUP($B106,Table2[[Player]:[YEAR]], 28, FALSE))</f>
        <v>14.4</v>
      </c>
    </row>
    <row r="107" spans="1:18" x14ac:dyDescent="0.25">
      <c r="A107" s="1" t="s">
        <v>994</v>
      </c>
      <c r="B107" s="1" t="s">
        <v>202</v>
      </c>
      <c r="C107" s="1" t="s">
        <v>38</v>
      </c>
      <c r="D107">
        <f>VLOOKUP(B107, Table1[[Player]:['#NAME?]], 3, FALSE)+1</f>
        <v>25</v>
      </c>
      <c r="E107">
        <f>VLOOKUP(A107, Table3[], 5, FALSE)</f>
        <v>2541</v>
      </c>
      <c r="F107">
        <f>IFERROR(VLOOKUP($B107,Table1[[Player]:['#NAME?]], 8, FALSE), 0.7*VLOOKUP($B107,Table1[[Player]:['#NAME?]], 8, FALSE) + 0.3*VLOOKUP($B107,Table2[[Player]:[YEAR]], 8, FALSE))</f>
        <v>5.4</v>
      </c>
      <c r="G107">
        <f>IFERROR(VLOOKUP($B107,Table1[[Player]:['#NAME?]], 9, FALSE), 0.7*VLOOKUP($B107,Table1[[Player]:['#NAME?]], 9, FALSE) + 0.3*VLOOKUP($B107,Table2[[Player]:[YEAR]], 9, FALSE))</f>
        <v>8.1999999999999993</v>
      </c>
      <c r="H107">
        <f>IFERROR(VLOOKUP($B107,Table1[[Player]:['#NAME?]], 10, FALSE), 0.7*VLOOKUP($B107,Table1[[Player]:['#NAME?]], 10, FALSE) + 0.3*VLOOKUP($B107,Table2[[Player]:[YEAR]], 10, FALSE))</f>
        <v>0.66100000000000003</v>
      </c>
      <c r="I107">
        <f>IFERROR(VLOOKUP($B107,Table1[[Player]:['#NAME?]], 11, FALSE), 0.7*VLOOKUP($B107,Table1[[Player]:['#NAME?]], 11, FALSE) + 0.3*VLOOKUP($B107,Table2[[Player]:[YEAR]], 11, FALSE))</f>
        <v>0</v>
      </c>
      <c r="J107">
        <f>IFERROR(VLOOKUP($B107,Table1[[Player]:['#NAME?]], 17, FALSE), 0.7*VLOOKUP($B107,Table1[[Player]:['#NAME?]], 17, FALSE) + 0.3*VLOOKUP($B107,Table2[[Player]:[YEAR]], 17, FALSE))</f>
        <v>4.0999999999999996</v>
      </c>
      <c r="K107">
        <f>IFERROR(VLOOKUP($B107,Table1[[Player]:['#NAME?]], 18, FALSE), 0.7*VLOOKUP($B107,Table1[[Player]:['#NAME?]], 18, FALSE) + 0.3*VLOOKUP($B107,Table2[[Player]:[YEAR]], 18, FALSE))</f>
        <v>6.2</v>
      </c>
      <c r="L107">
        <f>IFERROR(VLOOKUP($B107,Table1[[Player]:['#NAME?]], 19, FALSE), 0.7*VLOOKUP($B107,Table1[[Player]:['#NAME?]], 19, FALSE) + 0.3*VLOOKUP($B107,Table2[[Player]:[YEAR]], 19, FALSE))</f>
        <v>0.65300000000000002</v>
      </c>
      <c r="M107">
        <f>IFERROR(VLOOKUP($B107,Table1[[Player]:['#NAME?]], 22, FALSE), 0.7*VLOOKUP($B107,Table1[[Player]:['#NAME?]], 22, FALSE) + 0.3*VLOOKUP($B107,Table2[[Player]:[YEAR]], 22, FALSE))</f>
        <v>13.6</v>
      </c>
      <c r="N107">
        <f>IFERROR(VLOOKUP($B107,Table1[[Player]:['#NAME?]], 23, FALSE), 0.7*VLOOKUP($B107,Table1[[Player]:['#NAME?]], 23, FALSE) + 0.3*VLOOKUP($B107,Table2[[Player]:[YEAR]], 23, FALSE))</f>
        <v>1.3</v>
      </c>
      <c r="O107">
        <f>IFERROR(VLOOKUP($B107,Table1[[Player]:['#NAME?]], 24, FALSE), 0.7*VLOOKUP($B107,Table1[[Player]:['#NAME?]], 24, FALSE) + 0.3*VLOOKUP($B107,Table2[[Player]:[YEAR]], 24, FALSE))</f>
        <v>0.6</v>
      </c>
      <c r="P107">
        <f>IFERROR(VLOOKUP($B107,Table1[[Player]:['#NAME?]], 25, FALSE), 0.7*VLOOKUP($B107,Table1[[Player]:['#NAME?]], 25, FALSE) + 0.3*VLOOKUP($B107,Table2[[Player]:[YEAR]], 25, FALSE))</f>
        <v>2.8</v>
      </c>
      <c r="Q107">
        <f>IFERROR(VLOOKUP($B107,Table1[[Player]:['#NAME?]], 26, FALSE), 0.7*VLOOKUP($B107,Table1[[Player]:['#NAME?]], 26, FALSE) + 0.3*VLOOKUP($B107,Table2[[Player]:[YEAR]], 26, FALSE))</f>
        <v>1.9</v>
      </c>
      <c r="R107">
        <f>IFERROR(VLOOKUP($B107,Table1[[Player]:['#NAME?]], 28, FALSE), 0.7*VLOOKUP($B107,Table1[[Player]:['#NAME?]], 28, FALSE) + 0.3*VLOOKUP($B107,Table2[[Player]:[YEAR]], 28, FALSE))</f>
        <v>14.9</v>
      </c>
    </row>
    <row r="108" spans="1:18" x14ac:dyDescent="0.25">
      <c r="A108" s="2" t="s">
        <v>891</v>
      </c>
      <c r="B108" s="2" t="s">
        <v>204</v>
      </c>
      <c r="C108" s="2" t="s">
        <v>52</v>
      </c>
      <c r="D108">
        <f>VLOOKUP(B108, Table1[[Player]:['#NAME?]], 3, FALSE)+1</f>
        <v>22</v>
      </c>
      <c r="E108">
        <f>VLOOKUP(A108, Table3[], 5, FALSE)</f>
        <v>2325</v>
      </c>
      <c r="F108">
        <f>IFERROR(VLOOKUP($B108,Table1[[Player]:['#NAME?]], 8, FALSE), 0.7*VLOOKUP($B108,Table1[[Player]:['#NAME?]], 8, FALSE) + 0.3*VLOOKUP($B108,Table2[[Player]:[YEAR]], 8, FALSE))</f>
        <v>6.2</v>
      </c>
      <c r="G108">
        <f>IFERROR(VLOOKUP($B108,Table1[[Player]:['#NAME?]], 9, FALSE), 0.7*VLOOKUP($B108,Table1[[Player]:['#NAME?]], 9, FALSE) + 0.3*VLOOKUP($B108,Table2[[Player]:[YEAR]], 9, FALSE))</f>
        <v>13.6</v>
      </c>
      <c r="H108">
        <f>IFERROR(VLOOKUP($B108,Table1[[Player]:['#NAME?]], 10, FALSE), 0.7*VLOOKUP($B108,Table1[[Player]:['#NAME?]], 10, FALSE) + 0.3*VLOOKUP($B108,Table2[[Player]:[YEAR]], 10, FALSE))</f>
        <v>0.45400000000000001</v>
      </c>
      <c r="I108">
        <f>IFERROR(VLOOKUP($B108,Table1[[Player]:['#NAME?]], 11, FALSE), 0.7*VLOOKUP($B108,Table1[[Player]:['#NAME?]], 11, FALSE) + 0.3*VLOOKUP($B108,Table2[[Player]:[YEAR]], 11, FALSE))</f>
        <v>1.2</v>
      </c>
      <c r="J108">
        <f>IFERROR(VLOOKUP($B108,Table1[[Player]:['#NAME?]], 17, FALSE), 0.7*VLOOKUP($B108,Table1[[Player]:['#NAME?]], 17, FALSE) + 0.3*VLOOKUP($B108,Table2[[Player]:[YEAR]], 17, FALSE))</f>
        <v>2.4</v>
      </c>
      <c r="K108">
        <f>IFERROR(VLOOKUP($B108,Table1[[Player]:['#NAME?]], 18, FALSE), 0.7*VLOOKUP($B108,Table1[[Player]:['#NAME?]], 18, FALSE) + 0.3*VLOOKUP($B108,Table2[[Player]:[YEAR]], 18, FALSE))</f>
        <v>3.4</v>
      </c>
      <c r="L108">
        <f>IFERROR(VLOOKUP($B108,Table1[[Player]:['#NAME?]], 19, FALSE), 0.7*VLOOKUP($B108,Table1[[Player]:['#NAME?]], 19, FALSE) + 0.3*VLOOKUP($B108,Table2[[Player]:[YEAR]], 19, FALSE))</f>
        <v>0.71899999999999997</v>
      </c>
      <c r="M108">
        <f>IFERROR(VLOOKUP($B108,Table1[[Player]:['#NAME?]], 22, FALSE), 0.7*VLOOKUP($B108,Table1[[Player]:['#NAME?]], 22, FALSE) + 0.3*VLOOKUP($B108,Table2[[Player]:[YEAR]], 22, FALSE))</f>
        <v>6.3</v>
      </c>
      <c r="N108">
        <f>IFERROR(VLOOKUP($B108,Table1[[Player]:['#NAME?]], 23, FALSE), 0.7*VLOOKUP($B108,Table1[[Player]:['#NAME?]], 23, FALSE) + 0.3*VLOOKUP($B108,Table2[[Player]:[YEAR]], 23, FALSE))</f>
        <v>2.2999999999999998</v>
      </c>
      <c r="O108">
        <f>IFERROR(VLOOKUP($B108,Table1[[Player]:['#NAME?]], 24, FALSE), 0.7*VLOOKUP($B108,Table1[[Player]:['#NAME?]], 24, FALSE) + 0.3*VLOOKUP($B108,Table2[[Player]:[YEAR]], 24, FALSE))</f>
        <v>1</v>
      </c>
      <c r="P108">
        <f>IFERROR(VLOOKUP($B108,Table1[[Player]:['#NAME?]], 25, FALSE), 0.7*VLOOKUP($B108,Table1[[Player]:['#NAME?]], 25, FALSE) + 0.3*VLOOKUP($B108,Table2[[Player]:[YEAR]], 25, FALSE))</f>
        <v>0.6</v>
      </c>
      <c r="Q108">
        <f>IFERROR(VLOOKUP($B108,Table1[[Player]:['#NAME?]], 26, FALSE), 0.7*VLOOKUP($B108,Table1[[Player]:['#NAME?]], 26, FALSE) + 0.3*VLOOKUP($B108,Table2[[Player]:[YEAR]], 26, FALSE))</f>
        <v>1.4</v>
      </c>
      <c r="R108">
        <f>IFERROR(VLOOKUP($B108,Table1[[Player]:['#NAME?]], 28, FALSE), 0.7*VLOOKUP($B108,Table1[[Player]:['#NAME?]], 28, FALSE) + 0.3*VLOOKUP($B108,Table2[[Player]:[YEAR]], 28, FALSE))</f>
        <v>16</v>
      </c>
    </row>
    <row r="109" spans="1:18" x14ac:dyDescent="0.25">
      <c r="A109" s="1" t="s">
        <v>739</v>
      </c>
      <c r="B109" s="1" t="s">
        <v>205</v>
      </c>
      <c r="C109" s="1" t="s">
        <v>31</v>
      </c>
      <c r="D109">
        <f>VLOOKUP(B109, Table1[[Player]:['#NAME?]], 3, FALSE)+1</f>
        <v>29</v>
      </c>
      <c r="E109">
        <f>VLOOKUP(A109, Table3[], 5, FALSE)</f>
        <v>2130</v>
      </c>
      <c r="F109">
        <f>IFERROR(VLOOKUP($B109,Table1[[Player]:['#NAME?]], 8, FALSE), 0.7*VLOOKUP($B109,Table1[[Player]:['#NAME?]], 8, FALSE) + 0.3*VLOOKUP($B109,Table2[[Player]:[YEAR]], 8, FALSE))</f>
        <v>6.4</v>
      </c>
      <c r="G109">
        <f>IFERROR(VLOOKUP($B109,Table1[[Player]:['#NAME?]], 9, FALSE), 0.7*VLOOKUP($B109,Table1[[Player]:['#NAME?]], 9, FALSE) + 0.3*VLOOKUP($B109,Table2[[Player]:[YEAR]], 9, FALSE))</f>
        <v>15.7</v>
      </c>
      <c r="H109">
        <f>IFERROR(VLOOKUP($B109,Table1[[Player]:['#NAME?]], 10, FALSE), 0.7*VLOOKUP($B109,Table1[[Player]:['#NAME?]], 10, FALSE) + 0.3*VLOOKUP($B109,Table2[[Player]:[YEAR]], 10, FALSE))</f>
        <v>0.40600000000000003</v>
      </c>
      <c r="I109">
        <f>IFERROR(VLOOKUP($B109,Table1[[Player]:['#NAME?]], 11, FALSE), 0.7*VLOOKUP($B109,Table1[[Player]:['#NAME?]], 11, FALSE) + 0.3*VLOOKUP($B109,Table2[[Player]:[YEAR]], 11, FALSE))</f>
        <v>3.8</v>
      </c>
      <c r="J109">
        <f>IFERROR(VLOOKUP($B109,Table1[[Player]:['#NAME?]], 17, FALSE), 0.7*VLOOKUP($B109,Table1[[Player]:['#NAME?]], 17, FALSE) + 0.3*VLOOKUP($B109,Table2[[Player]:[YEAR]], 17, FALSE))</f>
        <v>2.2999999999999998</v>
      </c>
      <c r="K109">
        <f>IFERROR(VLOOKUP($B109,Table1[[Player]:['#NAME?]], 18, FALSE), 0.7*VLOOKUP($B109,Table1[[Player]:['#NAME?]], 18, FALSE) + 0.3*VLOOKUP($B109,Table2[[Player]:[YEAR]], 18, FALSE))</f>
        <v>2.7</v>
      </c>
      <c r="L109">
        <f>IFERROR(VLOOKUP($B109,Table1[[Player]:['#NAME?]], 19, FALSE), 0.7*VLOOKUP($B109,Table1[[Player]:['#NAME?]], 19, FALSE) + 0.3*VLOOKUP($B109,Table2[[Player]:[YEAR]], 19, FALSE))</f>
        <v>0.84</v>
      </c>
      <c r="M109">
        <f>IFERROR(VLOOKUP($B109,Table1[[Player]:['#NAME?]], 22, FALSE), 0.7*VLOOKUP($B109,Table1[[Player]:['#NAME?]], 22, FALSE) + 0.3*VLOOKUP($B109,Table2[[Player]:[YEAR]], 22, FALSE))</f>
        <v>3.1</v>
      </c>
      <c r="N109">
        <f>IFERROR(VLOOKUP($B109,Table1[[Player]:['#NAME?]], 23, FALSE), 0.7*VLOOKUP($B109,Table1[[Player]:['#NAME?]], 23, FALSE) + 0.3*VLOOKUP($B109,Table2[[Player]:[YEAR]], 23, FALSE))</f>
        <v>2.9</v>
      </c>
      <c r="O109">
        <f>IFERROR(VLOOKUP($B109,Table1[[Player]:['#NAME?]], 24, FALSE), 0.7*VLOOKUP($B109,Table1[[Player]:['#NAME?]], 24, FALSE) + 0.3*VLOOKUP($B109,Table2[[Player]:[YEAR]], 24, FALSE))</f>
        <v>0.7</v>
      </c>
      <c r="P109">
        <f>IFERROR(VLOOKUP($B109,Table1[[Player]:['#NAME?]], 25, FALSE), 0.7*VLOOKUP($B109,Table1[[Player]:['#NAME?]], 25, FALSE) + 0.3*VLOOKUP($B109,Table2[[Player]:[YEAR]], 25, FALSE))</f>
        <v>0.6</v>
      </c>
      <c r="Q109">
        <f>IFERROR(VLOOKUP($B109,Table1[[Player]:['#NAME?]], 26, FALSE), 0.7*VLOOKUP($B109,Table1[[Player]:['#NAME?]], 26, FALSE) + 0.3*VLOOKUP($B109,Table2[[Player]:[YEAR]], 26, FALSE))</f>
        <v>1.9</v>
      </c>
      <c r="R109">
        <f>IFERROR(VLOOKUP($B109,Table1[[Player]:['#NAME?]], 28, FALSE), 0.7*VLOOKUP($B109,Table1[[Player]:['#NAME?]], 28, FALSE) + 0.3*VLOOKUP($B109,Table2[[Player]:[YEAR]], 28, FALSE))</f>
        <v>18.899999999999999</v>
      </c>
    </row>
    <row r="110" spans="1:18" x14ac:dyDescent="0.25">
      <c r="A110" s="2" t="s">
        <v>1015</v>
      </c>
      <c r="B110" s="2" t="s">
        <v>206</v>
      </c>
      <c r="C110" s="2" t="s">
        <v>38</v>
      </c>
      <c r="D110">
        <f>VLOOKUP(B110, Table1[[Player]:['#NAME?]], 3, FALSE)+1</f>
        <v>33</v>
      </c>
      <c r="E110">
        <f>VLOOKUP(A110, Table3[], 5, FALSE)</f>
        <v>2184</v>
      </c>
      <c r="F110">
        <f>IFERROR(VLOOKUP($B110,Table1[[Player]:['#NAME?]], 8, FALSE), 0.7*VLOOKUP($B110,Table1[[Player]:['#NAME?]], 8, FALSE) + 0.3*VLOOKUP($B110,Table2[[Player]:[YEAR]], 8, FALSE))</f>
        <v>5.5</v>
      </c>
      <c r="G110">
        <f>IFERROR(VLOOKUP($B110,Table1[[Player]:['#NAME?]], 9, FALSE), 0.7*VLOOKUP($B110,Table1[[Player]:['#NAME?]], 9, FALSE) + 0.3*VLOOKUP($B110,Table2[[Player]:[YEAR]], 9, FALSE))</f>
        <v>9.5</v>
      </c>
      <c r="H110">
        <f>IFERROR(VLOOKUP($B110,Table1[[Player]:['#NAME?]], 10, FALSE), 0.7*VLOOKUP($B110,Table1[[Player]:['#NAME?]], 10, FALSE) + 0.3*VLOOKUP($B110,Table2[[Player]:[YEAR]], 10, FALSE))</f>
        <v>0.57899999999999996</v>
      </c>
      <c r="I110">
        <f>IFERROR(VLOOKUP($B110,Table1[[Player]:['#NAME?]], 11, FALSE), 0.7*VLOOKUP($B110,Table1[[Player]:['#NAME?]], 11, FALSE) + 0.3*VLOOKUP($B110,Table2[[Player]:[YEAR]], 11, FALSE))</f>
        <v>0</v>
      </c>
      <c r="J110">
        <f>IFERROR(VLOOKUP($B110,Table1[[Player]:['#NAME?]], 17, FALSE), 0.7*VLOOKUP($B110,Table1[[Player]:['#NAME?]], 17, FALSE) + 0.3*VLOOKUP($B110,Table2[[Player]:[YEAR]], 17, FALSE))</f>
        <v>1.5</v>
      </c>
      <c r="K110">
        <f>IFERROR(VLOOKUP($B110,Table1[[Player]:['#NAME?]], 18, FALSE), 0.7*VLOOKUP($B110,Table1[[Player]:['#NAME?]], 18, FALSE) + 0.3*VLOOKUP($B110,Table2[[Player]:[YEAR]], 18, FALSE))</f>
        <v>2.2000000000000002</v>
      </c>
      <c r="L110">
        <f>IFERROR(VLOOKUP($B110,Table1[[Player]:['#NAME?]], 19, FALSE), 0.7*VLOOKUP($B110,Table1[[Player]:['#NAME?]], 19, FALSE) + 0.3*VLOOKUP($B110,Table2[[Player]:[YEAR]], 19, FALSE))</f>
        <v>0.64800000000000002</v>
      </c>
      <c r="M110">
        <f>IFERROR(VLOOKUP($B110,Table1[[Player]:['#NAME?]], 22, FALSE), 0.7*VLOOKUP($B110,Table1[[Player]:['#NAME?]], 22, FALSE) + 0.3*VLOOKUP($B110,Table2[[Player]:[YEAR]], 22, FALSE))</f>
        <v>12</v>
      </c>
      <c r="N110">
        <f>IFERROR(VLOOKUP($B110,Table1[[Player]:['#NAME?]], 23, FALSE), 0.7*VLOOKUP($B110,Table1[[Player]:['#NAME?]], 23, FALSE) + 0.3*VLOOKUP($B110,Table2[[Player]:[YEAR]], 23, FALSE))</f>
        <v>1.7</v>
      </c>
      <c r="O110">
        <f>IFERROR(VLOOKUP($B110,Table1[[Player]:['#NAME?]], 24, FALSE), 0.7*VLOOKUP($B110,Table1[[Player]:['#NAME?]], 24, FALSE) + 0.3*VLOOKUP($B110,Table2[[Player]:[YEAR]], 24, FALSE))</f>
        <v>0.6</v>
      </c>
      <c r="P110">
        <f>IFERROR(VLOOKUP($B110,Table1[[Player]:['#NAME?]], 25, FALSE), 0.7*VLOOKUP($B110,Table1[[Player]:['#NAME?]], 25, FALSE) + 0.3*VLOOKUP($B110,Table2[[Player]:[YEAR]], 25, FALSE))</f>
        <v>0.9</v>
      </c>
      <c r="Q110">
        <f>IFERROR(VLOOKUP($B110,Table1[[Player]:['#NAME?]], 26, FALSE), 0.7*VLOOKUP($B110,Table1[[Player]:['#NAME?]], 26, FALSE) + 0.3*VLOOKUP($B110,Table2[[Player]:[YEAR]], 26, FALSE))</f>
        <v>1.7</v>
      </c>
      <c r="R110">
        <f>IFERROR(VLOOKUP($B110,Table1[[Player]:['#NAME?]], 28, FALSE), 0.7*VLOOKUP($B110,Table1[[Player]:['#NAME?]], 28, FALSE) + 0.3*VLOOKUP($B110,Table2[[Player]:[YEAR]], 28, FALSE))</f>
        <v>12.4</v>
      </c>
    </row>
    <row r="111" spans="1:18" x14ac:dyDescent="0.25">
      <c r="A111" s="1" t="s">
        <v>883</v>
      </c>
      <c r="B111" s="1" t="s">
        <v>207</v>
      </c>
      <c r="C111" s="1" t="s">
        <v>52</v>
      </c>
      <c r="D111">
        <f>VLOOKUP(B111, Table1[[Player]:['#NAME?]], 3, FALSE)+1</f>
        <v>23</v>
      </c>
      <c r="E111">
        <f>VLOOKUP(A111, Table3[], 5, FALSE)</f>
        <v>1452</v>
      </c>
      <c r="F111">
        <f>IFERROR(VLOOKUP($B111,Table1[[Player]:['#NAME?]], 8, FALSE), 0.7*VLOOKUP($B111,Table1[[Player]:['#NAME?]], 8, FALSE) + 0.3*VLOOKUP($B111,Table2[[Player]:[YEAR]], 8, FALSE))</f>
        <v>3.6</v>
      </c>
      <c r="G111">
        <f>IFERROR(VLOOKUP($B111,Table1[[Player]:['#NAME?]], 9, FALSE), 0.7*VLOOKUP($B111,Table1[[Player]:['#NAME?]], 9, FALSE) + 0.3*VLOOKUP($B111,Table2[[Player]:[YEAR]], 9, FALSE))</f>
        <v>7.7</v>
      </c>
      <c r="H111">
        <f>IFERROR(VLOOKUP($B111,Table1[[Player]:['#NAME?]], 10, FALSE), 0.7*VLOOKUP($B111,Table1[[Player]:['#NAME?]], 10, FALSE) + 0.3*VLOOKUP($B111,Table2[[Player]:[YEAR]], 10, FALSE))</f>
        <v>0.46300000000000002</v>
      </c>
      <c r="I111">
        <f>IFERROR(VLOOKUP($B111,Table1[[Player]:['#NAME?]], 11, FALSE), 0.7*VLOOKUP($B111,Table1[[Player]:['#NAME?]], 11, FALSE) + 0.3*VLOOKUP($B111,Table2[[Player]:[YEAR]], 11, FALSE))</f>
        <v>1</v>
      </c>
      <c r="J111">
        <f>IFERROR(VLOOKUP($B111,Table1[[Player]:['#NAME?]], 17, FALSE), 0.7*VLOOKUP($B111,Table1[[Player]:['#NAME?]], 17, FALSE) + 0.3*VLOOKUP($B111,Table2[[Player]:[YEAR]], 17, FALSE))</f>
        <v>2.1</v>
      </c>
      <c r="K111">
        <f>IFERROR(VLOOKUP($B111,Table1[[Player]:['#NAME?]], 18, FALSE), 0.7*VLOOKUP($B111,Table1[[Player]:['#NAME?]], 18, FALSE) + 0.3*VLOOKUP($B111,Table2[[Player]:[YEAR]], 18, FALSE))</f>
        <v>3.5</v>
      </c>
      <c r="L111">
        <f>IFERROR(VLOOKUP($B111,Table1[[Player]:['#NAME?]], 19, FALSE), 0.7*VLOOKUP($B111,Table1[[Player]:['#NAME?]], 19, FALSE) + 0.3*VLOOKUP($B111,Table2[[Player]:[YEAR]], 19, FALSE))</f>
        <v>0.61199999999999999</v>
      </c>
      <c r="M111">
        <f>IFERROR(VLOOKUP($B111,Table1[[Player]:['#NAME?]], 22, FALSE), 0.7*VLOOKUP($B111,Table1[[Player]:['#NAME?]], 22, FALSE) + 0.3*VLOOKUP($B111,Table2[[Player]:[YEAR]], 22, FALSE))</f>
        <v>4.8</v>
      </c>
      <c r="N111">
        <f>IFERROR(VLOOKUP($B111,Table1[[Player]:['#NAME?]], 23, FALSE), 0.7*VLOOKUP($B111,Table1[[Player]:['#NAME?]], 23, FALSE) + 0.3*VLOOKUP($B111,Table2[[Player]:[YEAR]], 23, FALSE))</f>
        <v>1.1000000000000001</v>
      </c>
      <c r="O111">
        <f>IFERROR(VLOOKUP($B111,Table1[[Player]:['#NAME?]], 24, FALSE), 0.7*VLOOKUP($B111,Table1[[Player]:['#NAME?]], 24, FALSE) + 0.3*VLOOKUP($B111,Table2[[Player]:[YEAR]], 24, FALSE))</f>
        <v>0.8</v>
      </c>
      <c r="P111">
        <f>IFERROR(VLOOKUP($B111,Table1[[Player]:['#NAME?]], 25, FALSE), 0.7*VLOOKUP($B111,Table1[[Player]:['#NAME?]], 25, FALSE) + 0.3*VLOOKUP($B111,Table2[[Player]:[YEAR]], 25, FALSE))</f>
        <v>1.9</v>
      </c>
      <c r="Q111">
        <f>IFERROR(VLOOKUP($B111,Table1[[Player]:['#NAME?]], 26, FALSE), 0.7*VLOOKUP($B111,Table1[[Player]:['#NAME?]], 26, FALSE) + 0.3*VLOOKUP($B111,Table2[[Player]:[YEAR]], 26, FALSE))</f>
        <v>1</v>
      </c>
      <c r="R111">
        <f>IFERROR(VLOOKUP($B111,Table1[[Player]:['#NAME?]], 28, FALSE), 0.7*VLOOKUP($B111,Table1[[Player]:['#NAME?]], 28, FALSE) + 0.3*VLOOKUP($B111,Table2[[Player]:[YEAR]], 28, FALSE))</f>
        <v>10.3</v>
      </c>
    </row>
    <row r="112" spans="1:18" x14ac:dyDescent="0.25">
      <c r="A112" s="2" t="s">
        <v>653</v>
      </c>
      <c r="B112" s="2" t="s">
        <v>208</v>
      </c>
      <c r="C112" s="2" t="s">
        <v>73</v>
      </c>
      <c r="D112">
        <f>VLOOKUP(B112, Table1[[Player]:['#NAME?]], 3, FALSE)+1</f>
        <v>25</v>
      </c>
      <c r="E112">
        <f>VLOOKUP(A112, Table3[], 5, FALSE)</f>
        <v>1895</v>
      </c>
      <c r="F112">
        <f>IFERROR(VLOOKUP($B112,Table1[[Player]:['#NAME?]], 8, FALSE), 0.7*VLOOKUP($B112,Table1[[Player]:['#NAME?]], 8, FALSE) + 0.3*VLOOKUP($B112,Table2[[Player]:[YEAR]], 8, FALSE))</f>
        <v>4.5</v>
      </c>
      <c r="G112">
        <f>IFERROR(VLOOKUP($B112,Table1[[Player]:['#NAME?]], 9, FALSE), 0.7*VLOOKUP($B112,Table1[[Player]:['#NAME?]], 9, FALSE) + 0.3*VLOOKUP($B112,Table2[[Player]:[YEAR]], 9, FALSE))</f>
        <v>10.5</v>
      </c>
      <c r="H112">
        <f>IFERROR(VLOOKUP($B112,Table1[[Player]:['#NAME?]], 10, FALSE), 0.7*VLOOKUP($B112,Table1[[Player]:['#NAME?]], 10, FALSE) + 0.3*VLOOKUP($B112,Table2[[Player]:[YEAR]], 10, FALSE))</f>
        <v>0.42499999999999999</v>
      </c>
      <c r="I112">
        <f>IFERROR(VLOOKUP($B112,Table1[[Player]:['#NAME?]], 11, FALSE), 0.7*VLOOKUP($B112,Table1[[Player]:['#NAME?]], 11, FALSE) + 0.3*VLOOKUP($B112,Table2[[Player]:[YEAR]], 11, FALSE))</f>
        <v>1.7</v>
      </c>
      <c r="J112">
        <f>IFERROR(VLOOKUP($B112,Table1[[Player]:['#NAME?]], 17, FALSE), 0.7*VLOOKUP($B112,Table1[[Player]:['#NAME?]], 17, FALSE) + 0.3*VLOOKUP($B112,Table2[[Player]:[YEAR]], 17, FALSE))</f>
        <v>2.2999999999999998</v>
      </c>
      <c r="K112">
        <f>IFERROR(VLOOKUP($B112,Table1[[Player]:['#NAME?]], 18, FALSE), 0.7*VLOOKUP($B112,Table1[[Player]:['#NAME?]], 18, FALSE) + 0.3*VLOOKUP($B112,Table2[[Player]:[YEAR]], 18, FALSE))</f>
        <v>2.6</v>
      </c>
      <c r="L112">
        <f>IFERROR(VLOOKUP($B112,Table1[[Player]:['#NAME?]], 19, FALSE), 0.7*VLOOKUP($B112,Table1[[Player]:['#NAME?]], 19, FALSE) + 0.3*VLOOKUP($B112,Table2[[Player]:[YEAR]], 19, FALSE))</f>
        <v>0.89</v>
      </c>
      <c r="M112">
        <f>IFERROR(VLOOKUP($B112,Table1[[Player]:['#NAME?]], 22, FALSE), 0.7*VLOOKUP($B112,Table1[[Player]:['#NAME?]], 22, FALSE) + 0.3*VLOOKUP($B112,Table2[[Player]:[YEAR]], 22, FALSE))</f>
        <v>3.9</v>
      </c>
      <c r="N112">
        <f>IFERROR(VLOOKUP($B112,Table1[[Player]:['#NAME?]], 23, FALSE), 0.7*VLOOKUP($B112,Table1[[Player]:['#NAME?]], 23, FALSE) + 0.3*VLOOKUP($B112,Table2[[Player]:[YEAR]], 23, FALSE))</f>
        <v>4.2</v>
      </c>
      <c r="O112">
        <f>IFERROR(VLOOKUP($B112,Table1[[Player]:['#NAME?]], 24, FALSE), 0.7*VLOOKUP($B112,Table1[[Player]:['#NAME?]], 24, FALSE) + 0.3*VLOOKUP($B112,Table2[[Player]:[YEAR]], 24, FALSE))</f>
        <v>1.6</v>
      </c>
      <c r="P112">
        <f>IFERROR(VLOOKUP($B112,Table1[[Player]:['#NAME?]], 25, FALSE), 0.7*VLOOKUP($B112,Table1[[Player]:['#NAME?]], 25, FALSE) + 0.3*VLOOKUP($B112,Table2[[Player]:[YEAR]], 25, FALSE))</f>
        <v>0.3</v>
      </c>
      <c r="Q112">
        <f>IFERROR(VLOOKUP($B112,Table1[[Player]:['#NAME?]], 26, FALSE), 0.7*VLOOKUP($B112,Table1[[Player]:['#NAME?]], 26, FALSE) + 0.3*VLOOKUP($B112,Table2[[Player]:[YEAR]], 26, FALSE))</f>
        <v>1.5</v>
      </c>
      <c r="R112">
        <f>IFERROR(VLOOKUP($B112,Table1[[Player]:['#NAME?]], 28, FALSE), 0.7*VLOOKUP($B112,Table1[[Player]:['#NAME?]], 28, FALSE) + 0.3*VLOOKUP($B112,Table2[[Player]:[YEAR]], 28, FALSE))</f>
        <v>13</v>
      </c>
    </row>
    <row r="113" spans="1:18" x14ac:dyDescent="0.25">
      <c r="A113" s="1" t="s">
        <v>968</v>
      </c>
      <c r="B113" s="1" t="s">
        <v>209</v>
      </c>
      <c r="C113" s="1" t="s">
        <v>31</v>
      </c>
      <c r="D113">
        <f>VLOOKUP(B113, Table1[[Player]:['#NAME?]], 3, FALSE)+1</f>
        <v>30</v>
      </c>
      <c r="E113">
        <f>VLOOKUP(A113, Table3[], 5, FALSE)</f>
        <v>2028</v>
      </c>
      <c r="F113">
        <f>IFERROR(VLOOKUP($B113,Table1[[Player]:['#NAME?]], 8, FALSE), 0.7*VLOOKUP($B113,Table1[[Player]:['#NAME?]], 8, FALSE) + 0.3*VLOOKUP($B113,Table2[[Player]:[YEAR]], 8, FALSE))</f>
        <v>3.5</v>
      </c>
      <c r="G113">
        <f>IFERROR(VLOOKUP($B113,Table1[[Player]:['#NAME?]], 9, FALSE), 0.7*VLOOKUP($B113,Table1[[Player]:['#NAME?]], 9, FALSE) + 0.3*VLOOKUP($B113,Table2[[Player]:[YEAR]], 9, FALSE))</f>
        <v>8.9</v>
      </c>
      <c r="H113">
        <f>IFERROR(VLOOKUP($B113,Table1[[Player]:['#NAME?]], 10, FALSE), 0.7*VLOOKUP($B113,Table1[[Player]:['#NAME?]], 10, FALSE) + 0.3*VLOOKUP($B113,Table2[[Player]:[YEAR]], 10, FALSE))</f>
        <v>0.39200000000000002</v>
      </c>
      <c r="I113">
        <f>IFERROR(VLOOKUP($B113,Table1[[Player]:['#NAME?]], 11, FALSE), 0.7*VLOOKUP($B113,Table1[[Player]:['#NAME?]], 11, FALSE) + 0.3*VLOOKUP($B113,Table2[[Player]:[YEAR]], 11, FALSE))</f>
        <v>2.4</v>
      </c>
      <c r="J113">
        <f>IFERROR(VLOOKUP($B113,Table1[[Player]:['#NAME?]], 17, FALSE), 0.7*VLOOKUP($B113,Table1[[Player]:['#NAME?]], 17, FALSE) + 0.3*VLOOKUP($B113,Table2[[Player]:[YEAR]], 17, FALSE))</f>
        <v>0.5</v>
      </c>
      <c r="K113">
        <f>IFERROR(VLOOKUP($B113,Table1[[Player]:['#NAME?]], 18, FALSE), 0.7*VLOOKUP($B113,Table1[[Player]:['#NAME?]], 18, FALSE) + 0.3*VLOOKUP($B113,Table2[[Player]:[YEAR]], 18, FALSE))</f>
        <v>0.6</v>
      </c>
      <c r="L113">
        <f>IFERROR(VLOOKUP($B113,Table1[[Player]:['#NAME?]], 19, FALSE), 0.7*VLOOKUP($B113,Table1[[Player]:['#NAME?]], 19, FALSE) + 0.3*VLOOKUP($B113,Table2[[Player]:[YEAR]], 19, FALSE))</f>
        <v>0.84399999999999997</v>
      </c>
      <c r="M113">
        <f>IFERROR(VLOOKUP($B113,Table1[[Player]:['#NAME?]], 22, FALSE), 0.7*VLOOKUP($B113,Table1[[Player]:['#NAME?]], 22, FALSE) + 0.3*VLOOKUP($B113,Table2[[Player]:[YEAR]], 22, FALSE))</f>
        <v>4.5</v>
      </c>
      <c r="N113">
        <f>IFERROR(VLOOKUP($B113,Table1[[Player]:['#NAME?]], 23, FALSE), 0.7*VLOOKUP($B113,Table1[[Player]:['#NAME?]], 23, FALSE) + 0.3*VLOOKUP($B113,Table2[[Player]:[YEAR]], 23, FALSE))</f>
        <v>2.5</v>
      </c>
      <c r="O113">
        <f>IFERROR(VLOOKUP($B113,Table1[[Player]:['#NAME?]], 24, FALSE), 0.7*VLOOKUP($B113,Table1[[Player]:['#NAME?]], 24, FALSE) + 0.3*VLOOKUP($B113,Table2[[Player]:[YEAR]], 24, FALSE))</f>
        <v>1.4</v>
      </c>
      <c r="P113">
        <f>IFERROR(VLOOKUP($B113,Table1[[Player]:['#NAME?]], 25, FALSE), 0.7*VLOOKUP($B113,Table1[[Player]:['#NAME?]], 25, FALSE) + 0.3*VLOOKUP($B113,Table2[[Player]:[YEAR]], 25, FALSE))</f>
        <v>1.1000000000000001</v>
      </c>
      <c r="Q113">
        <f>IFERROR(VLOOKUP($B113,Table1[[Player]:['#NAME?]], 26, FALSE), 0.7*VLOOKUP($B113,Table1[[Player]:['#NAME?]], 26, FALSE) + 0.3*VLOOKUP($B113,Table2[[Player]:[YEAR]], 26, FALSE))</f>
        <v>1.5</v>
      </c>
      <c r="R113">
        <f>IFERROR(VLOOKUP($B113,Table1[[Player]:['#NAME?]], 28, FALSE), 0.7*VLOOKUP($B113,Table1[[Player]:['#NAME?]], 28, FALSE) + 0.3*VLOOKUP($B113,Table2[[Player]:[YEAR]], 28, FALSE))</f>
        <v>9.9</v>
      </c>
    </row>
    <row r="114" spans="1:18" x14ac:dyDescent="0.25">
      <c r="A114" s="2" t="s">
        <v>723</v>
      </c>
      <c r="B114" s="2" t="s">
        <v>210</v>
      </c>
      <c r="C114" s="2" t="s">
        <v>27</v>
      </c>
      <c r="D114">
        <f>VLOOKUP(B114, Table1[[Player]:['#NAME?]], 3, FALSE)+1</f>
        <v>27</v>
      </c>
      <c r="E114">
        <f>VLOOKUP(A114, Table3[], 5, FALSE)</f>
        <v>2496</v>
      </c>
      <c r="F114">
        <f>IFERROR(VLOOKUP($B114,Table1[[Player]:['#NAME?]], 8, FALSE), 0.7*VLOOKUP($B114,Table1[[Player]:['#NAME?]], 8, FALSE) + 0.3*VLOOKUP($B114,Table2[[Player]:[YEAR]], 8, FALSE))</f>
        <v>4</v>
      </c>
      <c r="G114">
        <f>IFERROR(VLOOKUP($B114,Table1[[Player]:['#NAME?]], 9, FALSE), 0.7*VLOOKUP($B114,Table1[[Player]:['#NAME?]], 9, FALSE) + 0.3*VLOOKUP($B114,Table2[[Player]:[YEAR]], 9, FALSE))</f>
        <v>9.5</v>
      </c>
      <c r="H114">
        <f>IFERROR(VLOOKUP($B114,Table1[[Player]:['#NAME?]], 10, FALSE), 0.7*VLOOKUP($B114,Table1[[Player]:['#NAME?]], 10, FALSE) + 0.3*VLOOKUP($B114,Table2[[Player]:[YEAR]], 10, FALSE))</f>
        <v>0.41799999999999998</v>
      </c>
      <c r="I114">
        <f>IFERROR(VLOOKUP($B114,Table1[[Player]:['#NAME?]], 11, FALSE), 0.7*VLOOKUP($B114,Table1[[Player]:['#NAME?]], 11, FALSE) + 0.3*VLOOKUP($B114,Table2[[Player]:[YEAR]], 11, FALSE))</f>
        <v>1.2</v>
      </c>
      <c r="J114">
        <f>IFERROR(VLOOKUP($B114,Table1[[Player]:['#NAME?]], 17, FALSE), 0.7*VLOOKUP($B114,Table1[[Player]:['#NAME?]], 17, FALSE) + 0.3*VLOOKUP($B114,Table2[[Player]:[YEAR]], 17, FALSE))</f>
        <v>2.2000000000000002</v>
      </c>
      <c r="K114">
        <f>IFERROR(VLOOKUP($B114,Table1[[Player]:['#NAME?]], 18, FALSE), 0.7*VLOOKUP($B114,Table1[[Player]:['#NAME?]], 18, FALSE) + 0.3*VLOOKUP($B114,Table2[[Player]:[YEAR]], 18, FALSE))</f>
        <v>3.1</v>
      </c>
      <c r="L114">
        <f>IFERROR(VLOOKUP($B114,Table1[[Player]:['#NAME?]], 19, FALSE), 0.7*VLOOKUP($B114,Table1[[Player]:['#NAME?]], 19, FALSE) + 0.3*VLOOKUP($B114,Table2[[Player]:[YEAR]], 19, FALSE))</f>
        <v>0.70899999999999996</v>
      </c>
      <c r="M114">
        <f>IFERROR(VLOOKUP($B114,Table1[[Player]:['#NAME?]], 22, FALSE), 0.7*VLOOKUP($B114,Table1[[Player]:['#NAME?]], 22, FALSE) + 0.3*VLOOKUP($B114,Table2[[Player]:[YEAR]], 22, FALSE))</f>
        <v>8.6999999999999993</v>
      </c>
      <c r="N114">
        <f>IFERROR(VLOOKUP($B114,Table1[[Player]:['#NAME?]], 23, FALSE), 0.7*VLOOKUP($B114,Table1[[Player]:['#NAME?]], 23, FALSE) + 0.3*VLOOKUP($B114,Table2[[Player]:[YEAR]], 23, FALSE))</f>
        <v>7.8</v>
      </c>
      <c r="O114">
        <f>IFERROR(VLOOKUP($B114,Table1[[Player]:['#NAME?]], 24, FALSE), 0.7*VLOOKUP($B114,Table1[[Player]:['#NAME?]], 24, FALSE) + 0.3*VLOOKUP($B114,Table2[[Player]:[YEAR]], 24, FALSE))</f>
        <v>2.2000000000000002</v>
      </c>
      <c r="P114">
        <f>IFERROR(VLOOKUP($B114,Table1[[Player]:['#NAME?]], 25, FALSE), 0.7*VLOOKUP($B114,Table1[[Player]:['#NAME?]], 25, FALSE) + 0.3*VLOOKUP($B114,Table2[[Player]:[YEAR]], 25, FALSE))</f>
        <v>1.5</v>
      </c>
      <c r="Q114">
        <f>IFERROR(VLOOKUP($B114,Table1[[Player]:['#NAME?]], 26, FALSE), 0.7*VLOOKUP($B114,Table1[[Player]:['#NAME?]], 26, FALSE) + 0.3*VLOOKUP($B114,Table2[[Player]:[YEAR]], 26, FALSE))</f>
        <v>2.7</v>
      </c>
      <c r="R114">
        <f>IFERROR(VLOOKUP($B114,Table1[[Player]:['#NAME?]], 28, FALSE), 0.7*VLOOKUP($B114,Table1[[Player]:['#NAME?]], 28, FALSE) + 0.3*VLOOKUP($B114,Table2[[Player]:[YEAR]], 28, FALSE))</f>
        <v>11.3</v>
      </c>
    </row>
    <row r="115" spans="1:18" x14ac:dyDescent="0.25">
      <c r="A115" s="2" t="s">
        <v>793</v>
      </c>
      <c r="B115" s="2" t="s">
        <v>212</v>
      </c>
      <c r="C115" s="2" t="s">
        <v>27</v>
      </c>
      <c r="D115">
        <f>VLOOKUP(B115, Table1[[Player]:['#NAME?]], 3, FALSE)+1</f>
        <v>27</v>
      </c>
      <c r="E115">
        <f>VLOOKUP(A115, Table3[], 5, FALSE)</f>
        <v>2340</v>
      </c>
      <c r="F115">
        <f>IFERROR(VLOOKUP($B115,Table1[[Player]:['#NAME?]], 8, FALSE), 0.7*VLOOKUP($B115,Table1[[Player]:['#NAME?]], 8, FALSE) + 0.3*VLOOKUP($B115,Table2[[Player]:[YEAR]], 8, FALSE))</f>
        <v>4.3</v>
      </c>
      <c r="G115">
        <f>IFERROR(VLOOKUP($B115,Table1[[Player]:['#NAME?]], 9, FALSE), 0.7*VLOOKUP($B115,Table1[[Player]:['#NAME?]], 9, FALSE) + 0.3*VLOOKUP($B115,Table2[[Player]:[YEAR]], 9, FALSE))</f>
        <v>8.6</v>
      </c>
      <c r="H115">
        <f>IFERROR(VLOOKUP($B115,Table1[[Player]:['#NAME?]], 10, FALSE), 0.7*VLOOKUP($B115,Table1[[Player]:['#NAME?]], 10, FALSE) + 0.3*VLOOKUP($B115,Table2[[Player]:[YEAR]], 10, FALSE))</f>
        <v>0.5</v>
      </c>
      <c r="I115">
        <f>IFERROR(VLOOKUP($B115,Table1[[Player]:['#NAME?]], 11, FALSE), 0.7*VLOOKUP($B115,Table1[[Player]:['#NAME?]], 11, FALSE) + 0.3*VLOOKUP($B115,Table2[[Player]:[YEAR]], 11, FALSE))</f>
        <v>0.9</v>
      </c>
      <c r="J115">
        <f>IFERROR(VLOOKUP($B115,Table1[[Player]:['#NAME?]], 17, FALSE), 0.7*VLOOKUP($B115,Table1[[Player]:['#NAME?]], 17, FALSE) + 0.3*VLOOKUP($B115,Table2[[Player]:[YEAR]], 17, FALSE))</f>
        <v>2.2999999999999998</v>
      </c>
      <c r="K115">
        <f>IFERROR(VLOOKUP($B115,Table1[[Player]:['#NAME?]], 18, FALSE), 0.7*VLOOKUP($B115,Table1[[Player]:['#NAME?]], 18, FALSE) + 0.3*VLOOKUP($B115,Table2[[Player]:[YEAR]], 18, FALSE))</f>
        <v>2.9</v>
      </c>
      <c r="L115">
        <f>IFERROR(VLOOKUP($B115,Table1[[Player]:['#NAME?]], 19, FALSE), 0.7*VLOOKUP($B115,Table1[[Player]:['#NAME?]], 19, FALSE) + 0.3*VLOOKUP($B115,Table2[[Player]:[YEAR]], 19, FALSE))</f>
        <v>0.80200000000000005</v>
      </c>
      <c r="M115">
        <f>IFERROR(VLOOKUP($B115,Table1[[Player]:['#NAME?]], 22, FALSE), 0.7*VLOOKUP($B115,Table1[[Player]:['#NAME?]], 22, FALSE) + 0.3*VLOOKUP($B115,Table2[[Player]:[YEAR]], 22, FALSE))</f>
        <v>9.3000000000000007</v>
      </c>
      <c r="N115">
        <f>IFERROR(VLOOKUP($B115,Table1[[Player]:['#NAME?]], 23, FALSE), 0.7*VLOOKUP($B115,Table1[[Player]:['#NAME?]], 23, FALSE) + 0.3*VLOOKUP($B115,Table2[[Player]:[YEAR]], 23, FALSE))</f>
        <v>1.4</v>
      </c>
      <c r="O115">
        <f>IFERROR(VLOOKUP($B115,Table1[[Player]:['#NAME?]], 24, FALSE), 0.7*VLOOKUP($B115,Table1[[Player]:['#NAME?]], 24, FALSE) + 0.3*VLOOKUP($B115,Table2[[Player]:[YEAR]], 24, FALSE))</f>
        <v>0.8</v>
      </c>
      <c r="P115">
        <f>IFERROR(VLOOKUP($B115,Table1[[Player]:['#NAME?]], 25, FALSE), 0.7*VLOOKUP($B115,Table1[[Player]:['#NAME?]], 25, FALSE) + 0.3*VLOOKUP($B115,Table2[[Player]:[YEAR]], 25, FALSE))</f>
        <v>0.6</v>
      </c>
      <c r="Q115">
        <f>IFERROR(VLOOKUP($B115,Table1[[Player]:['#NAME?]], 26, FALSE), 0.7*VLOOKUP($B115,Table1[[Player]:['#NAME?]], 26, FALSE) + 0.3*VLOOKUP($B115,Table2[[Player]:[YEAR]], 26, FALSE))</f>
        <v>1.6</v>
      </c>
      <c r="R115">
        <f>IFERROR(VLOOKUP($B115,Table1[[Player]:['#NAME?]], 28, FALSE), 0.7*VLOOKUP($B115,Table1[[Player]:['#NAME?]], 28, FALSE) + 0.3*VLOOKUP($B115,Table2[[Player]:[YEAR]], 28, FALSE))</f>
        <v>11.8</v>
      </c>
    </row>
    <row r="116" spans="1:18" x14ac:dyDescent="0.25">
      <c r="A116" s="1" t="s">
        <v>674</v>
      </c>
      <c r="B116" s="1" t="s">
        <v>213</v>
      </c>
      <c r="C116" s="1" t="s">
        <v>27</v>
      </c>
      <c r="D116">
        <f>VLOOKUP(B116, Table1[[Player]:['#NAME?]], 3, FALSE)+1</f>
        <v>31</v>
      </c>
      <c r="E116">
        <f>VLOOKUP(A116, Table3[], 5, FALSE)</f>
        <v>234</v>
      </c>
      <c r="F116">
        <f>IFERROR(VLOOKUP($B116,Table1[[Player]:['#NAME?]], 8, FALSE), 0.7*VLOOKUP($B116,Table1[[Player]:['#NAME?]], 8, FALSE) + 0.3*VLOOKUP($B116,Table2[[Player]:[YEAR]], 8, FALSE))</f>
        <v>5.2</v>
      </c>
      <c r="G116">
        <f>IFERROR(VLOOKUP($B116,Table1[[Player]:['#NAME?]], 9, FALSE), 0.7*VLOOKUP($B116,Table1[[Player]:['#NAME?]], 9, FALSE) + 0.3*VLOOKUP($B116,Table2[[Player]:[YEAR]], 9, FALSE))</f>
        <v>13.1</v>
      </c>
      <c r="H116">
        <f>IFERROR(VLOOKUP($B116,Table1[[Player]:['#NAME?]], 10, FALSE), 0.7*VLOOKUP($B116,Table1[[Player]:['#NAME?]], 10, FALSE) + 0.3*VLOOKUP($B116,Table2[[Player]:[YEAR]], 10, FALSE))</f>
        <v>0.39400000000000002</v>
      </c>
      <c r="I116">
        <f>IFERROR(VLOOKUP($B116,Table1[[Player]:['#NAME?]], 11, FALSE), 0.7*VLOOKUP($B116,Table1[[Player]:['#NAME?]], 11, FALSE) + 0.3*VLOOKUP($B116,Table2[[Player]:[YEAR]], 11, FALSE))</f>
        <v>1.2</v>
      </c>
      <c r="J116">
        <f>IFERROR(VLOOKUP($B116,Table1[[Player]:['#NAME?]], 17, FALSE), 0.7*VLOOKUP($B116,Table1[[Player]:['#NAME?]], 17, FALSE) + 0.3*VLOOKUP($B116,Table2[[Player]:[YEAR]], 17, FALSE))</f>
        <v>3.4</v>
      </c>
      <c r="K116">
        <f>IFERROR(VLOOKUP($B116,Table1[[Player]:['#NAME?]], 18, FALSE), 0.7*VLOOKUP($B116,Table1[[Player]:['#NAME?]], 18, FALSE) + 0.3*VLOOKUP($B116,Table2[[Player]:[YEAR]], 18, FALSE))</f>
        <v>3.9</v>
      </c>
      <c r="L116">
        <f>IFERROR(VLOOKUP($B116,Table1[[Player]:['#NAME?]], 19, FALSE), 0.7*VLOOKUP($B116,Table1[[Player]:['#NAME?]], 19, FALSE) + 0.3*VLOOKUP($B116,Table2[[Player]:[YEAR]], 19, FALSE))</f>
        <v>0.86299999999999999</v>
      </c>
      <c r="M116">
        <f>IFERROR(VLOOKUP($B116,Table1[[Player]:['#NAME?]], 22, FALSE), 0.7*VLOOKUP($B116,Table1[[Player]:['#NAME?]], 22, FALSE) + 0.3*VLOOKUP($B116,Table2[[Player]:[YEAR]], 22, FALSE))</f>
        <v>5</v>
      </c>
      <c r="N116">
        <f>IFERROR(VLOOKUP($B116,Table1[[Player]:['#NAME?]], 23, FALSE), 0.7*VLOOKUP($B116,Table1[[Player]:['#NAME?]], 23, FALSE) + 0.3*VLOOKUP($B116,Table2[[Player]:[YEAR]], 23, FALSE))</f>
        <v>1.9</v>
      </c>
      <c r="O116">
        <f>IFERROR(VLOOKUP($B116,Table1[[Player]:['#NAME?]], 24, FALSE), 0.7*VLOOKUP($B116,Table1[[Player]:['#NAME?]], 24, FALSE) + 0.3*VLOOKUP($B116,Table2[[Player]:[YEAR]], 24, FALSE))</f>
        <v>0.9</v>
      </c>
      <c r="P116">
        <f>IFERROR(VLOOKUP($B116,Table1[[Player]:['#NAME?]], 25, FALSE), 0.7*VLOOKUP($B116,Table1[[Player]:['#NAME?]], 25, FALSE) + 0.3*VLOOKUP($B116,Table2[[Player]:[YEAR]], 25, FALSE))</f>
        <v>0.3</v>
      </c>
      <c r="Q116">
        <f>IFERROR(VLOOKUP($B116,Table1[[Player]:['#NAME?]], 26, FALSE), 0.7*VLOOKUP($B116,Table1[[Player]:['#NAME?]], 26, FALSE) + 0.3*VLOOKUP($B116,Table2[[Player]:[YEAR]], 26, FALSE))</f>
        <v>1.8</v>
      </c>
      <c r="R116">
        <f>IFERROR(VLOOKUP($B116,Table1[[Player]:['#NAME?]], 28, FALSE), 0.7*VLOOKUP($B116,Table1[[Player]:['#NAME?]], 28, FALSE) + 0.3*VLOOKUP($B116,Table2[[Player]:[YEAR]], 28, FALSE))</f>
        <v>15</v>
      </c>
    </row>
    <row r="117" spans="1:18" x14ac:dyDescent="0.25">
      <c r="A117" s="2" t="s">
        <v>761</v>
      </c>
      <c r="B117" s="2" t="s">
        <v>214</v>
      </c>
      <c r="C117" s="2" t="s">
        <v>27</v>
      </c>
      <c r="D117">
        <f>VLOOKUP(B117, Table1[[Player]:['#NAME?]], 3, FALSE)+1</f>
        <v>28</v>
      </c>
      <c r="E117">
        <f>VLOOKUP(A117, Table3[], 5, FALSE)</f>
        <v>2312</v>
      </c>
      <c r="F117">
        <f>IFERROR(VLOOKUP($B117,Table1[[Player]:['#NAME?]], 8, FALSE), 0.7*VLOOKUP($B117,Table1[[Player]:['#NAME?]], 8, FALSE) + 0.3*VLOOKUP($B117,Table2[[Player]:[YEAR]], 8, FALSE))</f>
        <v>8.3000000000000007</v>
      </c>
      <c r="G117">
        <f>IFERROR(VLOOKUP($B117,Table1[[Player]:['#NAME?]], 9, FALSE), 0.7*VLOOKUP($B117,Table1[[Player]:['#NAME?]], 9, FALSE) + 0.3*VLOOKUP($B117,Table2[[Player]:[YEAR]], 9, FALSE))</f>
        <v>16.8</v>
      </c>
      <c r="H117">
        <f>IFERROR(VLOOKUP($B117,Table1[[Player]:['#NAME?]], 10, FALSE), 0.7*VLOOKUP($B117,Table1[[Player]:['#NAME?]], 10, FALSE) + 0.3*VLOOKUP($B117,Table2[[Player]:[YEAR]], 10, FALSE))</f>
        <v>0.49299999999999999</v>
      </c>
      <c r="I117">
        <f>IFERROR(VLOOKUP($B117,Table1[[Player]:['#NAME?]], 11, FALSE), 0.7*VLOOKUP($B117,Table1[[Player]:['#NAME?]], 11, FALSE) + 0.3*VLOOKUP($B117,Table2[[Player]:[YEAR]], 11, FALSE))</f>
        <v>0.7</v>
      </c>
      <c r="J117">
        <f>IFERROR(VLOOKUP($B117,Table1[[Player]:['#NAME?]], 17, FALSE), 0.7*VLOOKUP($B117,Table1[[Player]:['#NAME?]], 17, FALSE) + 0.3*VLOOKUP($B117,Table2[[Player]:[YEAR]], 17, FALSE))</f>
        <v>5.5</v>
      </c>
      <c r="K117">
        <f>IFERROR(VLOOKUP($B117,Table1[[Player]:['#NAME?]], 18, FALSE), 0.7*VLOOKUP($B117,Table1[[Player]:['#NAME?]], 18, FALSE) + 0.3*VLOOKUP($B117,Table2[[Player]:[YEAR]], 18, FALSE))</f>
        <v>7.3</v>
      </c>
      <c r="L117">
        <f>IFERROR(VLOOKUP($B117,Table1[[Player]:['#NAME?]], 19, FALSE), 0.7*VLOOKUP($B117,Table1[[Player]:['#NAME?]], 19, FALSE) + 0.3*VLOOKUP($B117,Table2[[Player]:[YEAR]], 19, FALSE))</f>
        <v>0.76</v>
      </c>
      <c r="M117">
        <f>IFERROR(VLOOKUP($B117,Table1[[Player]:['#NAME?]], 22, FALSE), 0.7*VLOOKUP($B117,Table1[[Player]:['#NAME?]], 22, FALSE) + 0.3*VLOOKUP($B117,Table2[[Player]:[YEAR]], 22, FALSE))</f>
        <v>8.6</v>
      </c>
      <c r="N117">
        <f>IFERROR(VLOOKUP($B117,Table1[[Player]:['#NAME?]], 23, FALSE), 0.7*VLOOKUP($B117,Table1[[Player]:['#NAME?]], 23, FALSE) + 0.3*VLOOKUP($B117,Table2[[Player]:[YEAR]], 23, FALSE))</f>
        <v>5.2</v>
      </c>
      <c r="O117">
        <f>IFERROR(VLOOKUP($B117,Table1[[Player]:['#NAME?]], 24, FALSE), 0.7*VLOOKUP($B117,Table1[[Player]:['#NAME?]], 24, FALSE) + 0.3*VLOOKUP($B117,Table2[[Player]:[YEAR]], 24, FALSE))</f>
        <v>1</v>
      </c>
      <c r="P117">
        <f>IFERROR(VLOOKUP($B117,Table1[[Player]:['#NAME?]], 25, FALSE), 0.7*VLOOKUP($B117,Table1[[Player]:['#NAME?]], 25, FALSE) + 0.3*VLOOKUP($B117,Table2[[Player]:[YEAR]], 25, FALSE))</f>
        <v>0.4</v>
      </c>
      <c r="Q117">
        <f>IFERROR(VLOOKUP($B117,Table1[[Player]:['#NAME?]], 26, FALSE), 0.7*VLOOKUP($B117,Table1[[Player]:['#NAME?]], 26, FALSE) + 0.3*VLOOKUP($B117,Table2[[Player]:[YEAR]], 26, FALSE))</f>
        <v>2.5</v>
      </c>
      <c r="R117">
        <f>IFERROR(VLOOKUP($B117,Table1[[Player]:['#NAME?]], 28, FALSE), 0.7*VLOOKUP($B117,Table1[[Player]:['#NAME?]], 28, FALSE) + 0.3*VLOOKUP($B117,Table2[[Player]:[YEAR]], 28, FALSE))</f>
        <v>22.8</v>
      </c>
    </row>
    <row r="118" spans="1:18" x14ac:dyDescent="0.25">
      <c r="A118" s="2" t="s">
        <v>863</v>
      </c>
      <c r="B118" s="2" t="s">
        <v>216</v>
      </c>
      <c r="C118" s="2" t="s">
        <v>31</v>
      </c>
      <c r="D118">
        <f>VLOOKUP(B118, Table1[[Player]:['#NAME?]], 3, FALSE)+1</f>
        <v>25</v>
      </c>
      <c r="E118">
        <f>VLOOKUP(A118, Table3[], 5, FALSE)</f>
        <v>2340</v>
      </c>
      <c r="F118">
        <f>IFERROR(VLOOKUP($B118,Table1[[Player]:['#NAME?]], 8, FALSE), 0.7*VLOOKUP($B118,Table1[[Player]:['#NAME?]], 8, FALSE) + 0.3*VLOOKUP($B118,Table2[[Player]:[YEAR]], 8, FALSE))</f>
        <v>6.9</v>
      </c>
      <c r="G118">
        <f>IFERROR(VLOOKUP($B118,Table1[[Player]:['#NAME?]], 9, FALSE), 0.7*VLOOKUP($B118,Table1[[Player]:['#NAME?]], 9, FALSE) + 0.3*VLOOKUP($B118,Table2[[Player]:[YEAR]], 9, FALSE))</f>
        <v>15.2</v>
      </c>
      <c r="H118">
        <f>IFERROR(VLOOKUP($B118,Table1[[Player]:['#NAME?]], 10, FALSE), 0.7*VLOOKUP($B118,Table1[[Player]:['#NAME?]], 10, FALSE) + 0.3*VLOOKUP($B118,Table2[[Player]:[YEAR]], 10, FALSE))</f>
        <v>0.45500000000000002</v>
      </c>
      <c r="I118">
        <f>IFERROR(VLOOKUP($B118,Table1[[Player]:['#NAME?]], 11, FALSE), 0.7*VLOOKUP($B118,Table1[[Player]:['#NAME?]], 11, FALSE) + 0.3*VLOOKUP($B118,Table2[[Player]:[YEAR]], 11, FALSE))</f>
        <v>2.5</v>
      </c>
      <c r="J118">
        <f>IFERROR(VLOOKUP($B118,Table1[[Player]:['#NAME?]], 17, FALSE), 0.7*VLOOKUP($B118,Table1[[Player]:['#NAME?]], 17, FALSE) + 0.3*VLOOKUP($B118,Table2[[Player]:[YEAR]], 17, FALSE))</f>
        <v>2.7</v>
      </c>
      <c r="K118">
        <f>IFERROR(VLOOKUP($B118,Table1[[Player]:['#NAME?]], 18, FALSE), 0.7*VLOOKUP($B118,Table1[[Player]:['#NAME?]], 18, FALSE) + 0.3*VLOOKUP($B118,Table2[[Player]:[YEAR]], 18, FALSE))</f>
        <v>3.6</v>
      </c>
      <c r="L118">
        <f>IFERROR(VLOOKUP($B118,Table1[[Player]:['#NAME?]], 19, FALSE), 0.7*VLOOKUP($B118,Table1[[Player]:['#NAME?]], 19, FALSE) + 0.3*VLOOKUP($B118,Table2[[Player]:[YEAR]], 19, FALSE))</f>
        <v>0.76600000000000001</v>
      </c>
      <c r="M118">
        <f>IFERROR(VLOOKUP($B118,Table1[[Player]:['#NAME?]], 22, FALSE), 0.7*VLOOKUP($B118,Table1[[Player]:['#NAME?]], 22, FALSE) + 0.3*VLOOKUP($B118,Table2[[Player]:[YEAR]], 22, FALSE))</f>
        <v>3.7</v>
      </c>
      <c r="N118">
        <f>IFERROR(VLOOKUP($B118,Table1[[Player]:['#NAME?]], 23, FALSE), 0.7*VLOOKUP($B118,Table1[[Player]:['#NAME?]], 23, FALSE) + 0.3*VLOOKUP($B118,Table2[[Player]:[YEAR]], 23, FALSE))</f>
        <v>3</v>
      </c>
      <c r="O118">
        <f>IFERROR(VLOOKUP($B118,Table1[[Player]:['#NAME?]], 24, FALSE), 0.7*VLOOKUP($B118,Table1[[Player]:['#NAME?]], 24, FALSE) + 0.3*VLOOKUP($B118,Table2[[Player]:[YEAR]], 24, FALSE))</f>
        <v>0.9</v>
      </c>
      <c r="P118">
        <f>IFERROR(VLOOKUP($B118,Table1[[Player]:['#NAME?]], 25, FALSE), 0.7*VLOOKUP($B118,Table1[[Player]:['#NAME?]], 25, FALSE) + 0.3*VLOOKUP($B118,Table2[[Player]:[YEAR]], 25, FALSE))</f>
        <v>0.3</v>
      </c>
      <c r="Q118">
        <f>IFERROR(VLOOKUP($B118,Table1[[Player]:['#NAME?]], 26, FALSE), 0.7*VLOOKUP($B118,Table1[[Player]:['#NAME?]], 26, FALSE) + 0.3*VLOOKUP($B118,Table2[[Player]:[YEAR]], 26, FALSE))</f>
        <v>1.8</v>
      </c>
      <c r="R118">
        <f>IFERROR(VLOOKUP($B118,Table1[[Player]:['#NAME?]], 28, FALSE), 0.7*VLOOKUP($B118,Table1[[Player]:['#NAME?]], 28, FALSE) + 0.3*VLOOKUP($B118,Table2[[Player]:[YEAR]], 28, FALSE))</f>
        <v>19.100000000000001</v>
      </c>
    </row>
    <row r="119" spans="1:18" x14ac:dyDescent="0.25">
      <c r="A119" s="1" t="s">
        <v>735</v>
      </c>
      <c r="B119" s="1" t="s">
        <v>217</v>
      </c>
      <c r="C119" s="1" t="s">
        <v>73</v>
      </c>
      <c r="D119">
        <f>VLOOKUP(B119, Table1[[Player]:['#NAME?]], 3, FALSE)+1</f>
        <v>28</v>
      </c>
      <c r="E119">
        <f>VLOOKUP(A119, Table3[], 5, FALSE)</f>
        <v>2730</v>
      </c>
      <c r="F119">
        <f>IFERROR(VLOOKUP($B119,Table1[[Player]:['#NAME?]], 8, FALSE), 0.7*VLOOKUP($B119,Table1[[Player]:['#NAME?]], 8, FALSE) + 0.3*VLOOKUP($B119,Table2[[Player]:[YEAR]], 8, FALSE))</f>
        <v>8.1999999999999993</v>
      </c>
      <c r="G119">
        <f>IFERROR(VLOOKUP($B119,Table1[[Player]:['#NAME?]], 9, FALSE), 0.7*VLOOKUP($B119,Table1[[Player]:['#NAME?]], 9, FALSE) + 0.3*VLOOKUP($B119,Table2[[Player]:[YEAR]], 9, FALSE))</f>
        <v>18.7</v>
      </c>
      <c r="H119">
        <f>IFERROR(VLOOKUP($B119,Table1[[Player]:['#NAME?]], 10, FALSE), 0.7*VLOOKUP($B119,Table1[[Player]:['#NAME?]], 10, FALSE) + 0.3*VLOOKUP($B119,Table2[[Player]:[YEAR]], 10, FALSE))</f>
        <v>0.44</v>
      </c>
      <c r="I119">
        <f>IFERROR(VLOOKUP($B119,Table1[[Player]:['#NAME?]], 11, FALSE), 0.7*VLOOKUP($B119,Table1[[Player]:['#NAME?]], 11, FALSE) + 0.3*VLOOKUP($B119,Table2[[Player]:[YEAR]], 11, FALSE))</f>
        <v>3.2</v>
      </c>
      <c r="J119">
        <f>IFERROR(VLOOKUP($B119,Table1[[Player]:['#NAME?]], 17, FALSE), 0.7*VLOOKUP($B119,Table1[[Player]:['#NAME?]], 17, FALSE) + 0.3*VLOOKUP($B119,Table2[[Player]:[YEAR]], 17, FALSE))</f>
        <v>9.1</v>
      </c>
      <c r="K119">
        <f>IFERROR(VLOOKUP($B119,Table1[[Player]:['#NAME?]], 18, FALSE), 0.7*VLOOKUP($B119,Table1[[Player]:['#NAME?]], 18, FALSE) + 0.3*VLOOKUP($B119,Table2[[Player]:[YEAR]], 18, FALSE))</f>
        <v>10.8</v>
      </c>
      <c r="L119">
        <f>IFERROR(VLOOKUP($B119,Table1[[Player]:['#NAME?]], 19, FALSE), 0.7*VLOOKUP($B119,Table1[[Player]:['#NAME?]], 19, FALSE) + 0.3*VLOOKUP($B119,Table2[[Player]:[YEAR]], 19, FALSE))</f>
        <v>0.84699999999999998</v>
      </c>
      <c r="M119">
        <f>IFERROR(VLOOKUP($B119,Table1[[Player]:['#NAME?]], 22, FALSE), 0.7*VLOOKUP($B119,Table1[[Player]:['#NAME?]], 22, FALSE) + 0.3*VLOOKUP($B119,Table2[[Player]:[YEAR]], 22, FALSE))</f>
        <v>8.1</v>
      </c>
      <c r="N119">
        <f>IFERROR(VLOOKUP($B119,Table1[[Player]:['#NAME?]], 23, FALSE), 0.7*VLOOKUP($B119,Table1[[Player]:['#NAME?]], 23, FALSE) + 0.3*VLOOKUP($B119,Table2[[Player]:[YEAR]], 23, FALSE))</f>
        <v>11.1</v>
      </c>
      <c r="O119">
        <f>IFERROR(VLOOKUP($B119,Table1[[Player]:['#NAME?]], 24, FALSE), 0.7*VLOOKUP($B119,Table1[[Player]:['#NAME?]], 24, FALSE) + 0.3*VLOOKUP($B119,Table2[[Player]:[YEAR]], 24, FALSE))</f>
        <v>1.5</v>
      </c>
      <c r="P119">
        <f>IFERROR(VLOOKUP($B119,Table1[[Player]:['#NAME?]], 25, FALSE), 0.7*VLOOKUP($B119,Table1[[Player]:['#NAME?]], 25, FALSE) + 0.3*VLOOKUP($B119,Table2[[Player]:[YEAR]], 25, FALSE))</f>
        <v>0.5</v>
      </c>
      <c r="Q119">
        <f>IFERROR(VLOOKUP($B119,Table1[[Player]:['#NAME?]], 26, FALSE), 0.7*VLOOKUP($B119,Table1[[Player]:['#NAME?]], 26, FALSE) + 0.3*VLOOKUP($B119,Table2[[Player]:[YEAR]], 26, FALSE))</f>
        <v>5.7</v>
      </c>
      <c r="R119">
        <f>IFERROR(VLOOKUP($B119,Table1[[Player]:['#NAME?]], 28, FALSE), 0.7*VLOOKUP($B119,Table1[[Player]:['#NAME?]], 28, FALSE) + 0.3*VLOOKUP($B119,Table2[[Player]:[YEAR]], 28, FALSE))</f>
        <v>28.8</v>
      </c>
    </row>
    <row r="120" spans="1:18" x14ac:dyDescent="0.25">
      <c r="A120" s="2" t="s">
        <v>938</v>
      </c>
      <c r="B120" s="2" t="s">
        <v>218</v>
      </c>
      <c r="C120" s="2" t="s">
        <v>52</v>
      </c>
      <c r="D120">
        <f>VLOOKUP(B120, Table1[[Player]:['#NAME?]], 3, FALSE)+1</f>
        <v>24</v>
      </c>
      <c r="E120">
        <f>VLOOKUP(A120, Table3[], 5, FALSE)</f>
        <v>2184</v>
      </c>
      <c r="F120">
        <f>IFERROR(VLOOKUP($B120,Table1[[Player]:['#NAME?]], 8, FALSE), 0.7*VLOOKUP($B120,Table1[[Player]:['#NAME?]], 8, FALSE) + 0.3*VLOOKUP($B120,Table2[[Player]:[YEAR]], 8, FALSE))</f>
        <v>5.0999999999999996</v>
      </c>
      <c r="G120">
        <f>IFERROR(VLOOKUP($B120,Table1[[Player]:['#NAME?]], 9, FALSE), 0.7*VLOOKUP($B120,Table1[[Player]:['#NAME?]], 9, FALSE) + 0.3*VLOOKUP($B120,Table2[[Player]:[YEAR]], 9, FALSE))</f>
        <v>10.1</v>
      </c>
      <c r="H120">
        <f>IFERROR(VLOOKUP($B120,Table1[[Player]:['#NAME?]], 10, FALSE), 0.7*VLOOKUP($B120,Table1[[Player]:['#NAME?]], 10, FALSE) + 0.3*VLOOKUP($B120,Table2[[Player]:[YEAR]], 10, FALSE))</f>
        <v>0.503</v>
      </c>
      <c r="I120">
        <f>IFERROR(VLOOKUP($B120,Table1[[Player]:['#NAME?]], 11, FALSE), 0.7*VLOOKUP($B120,Table1[[Player]:['#NAME?]], 11, FALSE) + 0.3*VLOOKUP($B120,Table2[[Player]:[YEAR]], 11, FALSE))</f>
        <v>1.1000000000000001</v>
      </c>
      <c r="J120">
        <f>IFERROR(VLOOKUP($B120,Table1[[Player]:['#NAME?]], 17, FALSE), 0.7*VLOOKUP($B120,Table1[[Player]:['#NAME?]], 17, FALSE) + 0.3*VLOOKUP($B120,Table2[[Player]:[YEAR]], 17, FALSE))</f>
        <v>1.2</v>
      </c>
      <c r="K120">
        <f>IFERROR(VLOOKUP($B120,Table1[[Player]:['#NAME?]], 18, FALSE), 0.7*VLOOKUP($B120,Table1[[Player]:['#NAME?]], 18, FALSE) + 0.3*VLOOKUP($B120,Table2[[Player]:[YEAR]], 18, FALSE))</f>
        <v>2</v>
      </c>
      <c r="L120">
        <f>IFERROR(VLOOKUP($B120,Table1[[Player]:['#NAME?]], 19, FALSE), 0.7*VLOOKUP($B120,Table1[[Player]:['#NAME?]], 19, FALSE) + 0.3*VLOOKUP($B120,Table2[[Player]:[YEAR]], 19, FALSE))</f>
        <v>0.621</v>
      </c>
      <c r="M120">
        <f>IFERROR(VLOOKUP($B120,Table1[[Player]:['#NAME?]], 22, FALSE), 0.7*VLOOKUP($B120,Table1[[Player]:['#NAME?]], 22, FALSE) + 0.3*VLOOKUP($B120,Table2[[Player]:[YEAR]], 22, FALSE))</f>
        <v>5.5</v>
      </c>
      <c r="N120">
        <f>IFERROR(VLOOKUP($B120,Table1[[Player]:['#NAME?]], 23, FALSE), 0.7*VLOOKUP($B120,Table1[[Player]:['#NAME?]], 23, FALSE) + 0.3*VLOOKUP($B120,Table2[[Player]:[YEAR]], 23, FALSE))</f>
        <v>1.4</v>
      </c>
      <c r="O120">
        <f>IFERROR(VLOOKUP($B120,Table1[[Player]:['#NAME?]], 24, FALSE), 0.7*VLOOKUP($B120,Table1[[Player]:['#NAME?]], 24, FALSE) + 0.3*VLOOKUP($B120,Table2[[Player]:[YEAR]], 24, FALSE))</f>
        <v>1.4</v>
      </c>
      <c r="P120">
        <f>IFERROR(VLOOKUP($B120,Table1[[Player]:['#NAME?]], 25, FALSE), 0.7*VLOOKUP($B120,Table1[[Player]:['#NAME?]], 25, FALSE) + 0.3*VLOOKUP($B120,Table2[[Player]:[YEAR]], 25, FALSE))</f>
        <v>1.1000000000000001</v>
      </c>
      <c r="Q120">
        <f>IFERROR(VLOOKUP($B120,Table1[[Player]:['#NAME?]], 26, FALSE), 0.7*VLOOKUP($B120,Table1[[Player]:['#NAME?]], 26, FALSE) + 0.3*VLOOKUP($B120,Table2[[Player]:[YEAR]], 26, FALSE))</f>
        <v>1.4</v>
      </c>
      <c r="R120">
        <f>IFERROR(VLOOKUP($B120,Table1[[Player]:['#NAME?]], 28, FALSE), 0.7*VLOOKUP($B120,Table1[[Player]:['#NAME?]], 28, FALSE) + 0.3*VLOOKUP($B120,Table2[[Player]:[YEAR]], 28, FALSE))</f>
        <v>12.5</v>
      </c>
    </row>
    <row r="121" spans="1:18" x14ac:dyDescent="0.25">
      <c r="A121" s="1" t="s">
        <v>772</v>
      </c>
      <c r="B121" s="1" t="s">
        <v>220</v>
      </c>
      <c r="C121" s="1" t="s">
        <v>38</v>
      </c>
      <c r="D121">
        <f>VLOOKUP(B121, Table1[[Player]:['#NAME?]], 3, FALSE)+1</f>
        <v>24</v>
      </c>
      <c r="E121">
        <f>VLOOKUP(A121, Table3[], 5, FALSE)</f>
        <v>390</v>
      </c>
      <c r="F121">
        <f>IFERROR(VLOOKUP($B121,Table1[[Player]:['#NAME?]], 8, FALSE), 0.7*VLOOKUP($B121,Table1[[Player]:['#NAME?]], 8, FALSE) + 0.3*VLOOKUP($B121,Table2[[Player]:[YEAR]], 8, FALSE))</f>
        <v>7.6</v>
      </c>
      <c r="G121">
        <f>IFERROR(VLOOKUP($B121,Table1[[Player]:['#NAME?]], 9, FALSE), 0.7*VLOOKUP($B121,Table1[[Player]:['#NAME?]], 9, FALSE) + 0.3*VLOOKUP($B121,Table2[[Player]:[YEAR]], 9, FALSE))</f>
        <v>11.7</v>
      </c>
      <c r="H121">
        <f>IFERROR(VLOOKUP($B121,Table1[[Player]:['#NAME?]], 10, FALSE), 0.7*VLOOKUP($B121,Table1[[Player]:['#NAME?]], 10, FALSE) + 0.3*VLOOKUP($B121,Table2[[Player]:[YEAR]], 10, FALSE))</f>
        <v>0.65200000000000002</v>
      </c>
      <c r="I121">
        <f>IFERROR(VLOOKUP($B121,Table1[[Player]:['#NAME?]], 11, FALSE), 0.7*VLOOKUP($B121,Table1[[Player]:['#NAME?]], 11, FALSE) + 0.3*VLOOKUP($B121,Table2[[Player]:[YEAR]], 11, FALSE))</f>
        <v>0</v>
      </c>
      <c r="J121">
        <f>IFERROR(VLOOKUP($B121,Table1[[Player]:['#NAME?]], 17, FALSE), 0.7*VLOOKUP($B121,Table1[[Player]:['#NAME?]], 17, FALSE) + 0.3*VLOOKUP($B121,Table2[[Player]:[YEAR]], 17, FALSE))</f>
        <v>2.6</v>
      </c>
      <c r="K121">
        <f>IFERROR(VLOOKUP($B121,Table1[[Player]:['#NAME?]], 18, FALSE), 0.7*VLOOKUP($B121,Table1[[Player]:['#NAME?]], 18, FALSE) + 0.3*VLOOKUP($B121,Table2[[Player]:[YEAR]], 18, FALSE))</f>
        <v>4.0999999999999996</v>
      </c>
      <c r="L121">
        <f>IFERROR(VLOOKUP($B121,Table1[[Player]:['#NAME?]], 19, FALSE), 0.7*VLOOKUP($B121,Table1[[Player]:['#NAME?]], 19, FALSE) + 0.3*VLOOKUP($B121,Table2[[Player]:[YEAR]], 19, FALSE))</f>
        <v>0.628</v>
      </c>
      <c r="M121">
        <f>IFERROR(VLOOKUP($B121,Table1[[Player]:['#NAME?]], 22, FALSE), 0.7*VLOOKUP($B121,Table1[[Player]:['#NAME?]], 22, FALSE) + 0.3*VLOOKUP($B121,Table2[[Player]:[YEAR]], 22, FALSE))</f>
        <v>7.4</v>
      </c>
      <c r="N121">
        <f>IFERROR(VLOOKUP($B121,Table1[[Player]:['#NAME?]], 23, FALSE), 0.7*VLOOKUP($B121,Table1[[Player]:['#NAME?]], 23, FALSE) + 0.3*VLOOKUP($B121,Table2[[Player]:[YEAR]], 23, FALSE))</f>
        <v>2.2000000000000002</v>
      </c>
      <c r="O121">
        <f>IFERROR(VLOOKUP($B121,Table1[[Player]:['#NAME?]], 24, FALSE), 0.7*VLOOKUP($B121,Table1[[Player]:['#NAME?]], 24, FALSE) + 0.3*VLOOKUP($B121,Table2[[Player]:[YEAR]], 24, FALSE))</f>
        <v>0.7</v>
      </c>
      <c r="P121">
        <f>IFERROR(VLOOKUP($B121,Table1[[Player]:['#NAME?]], 25, FALSE), 0.7*VLOOKUP($B121,Table1[[Player]:['#NAME?]], 25, FALSE) + 0.3*VLOOKUP($B121,Table2[[Player]:[YEAR]], 25, FALSE))</f>
        <v>1.4</v>
      </c>
      <c r="Q121">
        <f>IFERROR(VLOOKUP($B121,Table1[[Player]:['#NAME?]], 26, FALSE), 0.7*VLOOKUP($B121,Table1[[Player]:['#NAME?]], 26, FALSE) + 0.3*VLOOKUP($B121,Table2[[Player]:[YEAR]], 26, FALSE))</f>
        <v>1.5</v>
      </c>
      <c r="R121">
        <f>IFERROR(VLOOKUP($B121,Table1[[Player]:['#NAME?]], 28, FALSE), 0.7*VLOOKUP($B121,Table1[[Player]:['#NAME?]], 28, FALSE) + 0.3*VLOOKUP($B121,Table2[[Player]:[YEAR]], 28, FALSE))</f>
        <v>17.8</v>
      </c>
    </row>
    <row r="122" spans="1:18" x14ac:dyDescent="0.25">
      <c r="A122" s="2" t="s">
        <v>684</v>
      </c>
      <c r="B122" s="2" t="s">
        <v>221</v>
      </c>
      <c r="C122" s="2" t="s">
        <v>73</v>
      </c>
      <c r="D122">
        <f>VLOOKUP(B122, Table1[[Player]:['#NAME?]], 3, FALSE)+1</f>
        <v>34</v>
      </c>
      <c r="E122">
        <f>VLOOKUP(A122, Table3[], 5, FALSE)</f>
        <v>1140</v>
      </c>
      <c r="F122">
        <f>IFERROR(VLOOKUP($B122,Table1[[Player]:['#NAME?]], 8, FALSE), 0.7*VLOOKUP($B122,Table1[[Player]:['#NAME?]], 8, FALSE) + 0.3*VLOOKUP($B122,Table2[[Player]:[YEAR]], 8, FALSE))</f>
        <v>4.5</v>
      </c>
      <c r="G122">
        <f>IFERROR(VLOOKUP($B122,Table1[[Player]:['#NAME?]], 9, FALSE), 0.7*VLOOKUP($B122,Table1[[Player]:['#NAME?]], 9, FALSE) + 0.3*VLOOKUP($B122,Table2[[Player]:[YEAR]], 9, FALSE))</f>
        <v>11.3</v>
      </c>
      <c r="H122">
        <f>IFERROR(VLOOKUP($B122,Table1[[Player]:['#NAME?]], 10, FALSE), 0.7*VLOOKUP($B122,Table1[[Player]:['#NAME?]], 10, FALSE) + 0.3*VLOOKUP($B122,Table2[[Player]:[YEAR]], 10, FALSE))</f>
        <v>0.39900000000000002</v>
      </c>
      <c r="I122">
        <f>IFERROR(VLOOKUP($B122,Table1[[Player]:['#NAME?]], 11, FALSE), 0.7*VLOOKUP($B122,Table1[[Player]:['#NAME?]], 11, FALSE) + 0.3*VLOOKUP($B122,Table2[[Player]:[YEAR]], 11, FALSE))</f>
        <v>1.9</v>
      </c>
      <c r="J122">
        <f>IFERROR(VLOOKUP($B122,Table1[[Player]:['#NAME?]], 17, FALSE), 0.7*VLOOKUP($B122,Table1[[Player]:['#NAME?]], 17, FALSE) + 0.3*VLOOKUP($B122,Table2[[Player]:[YEAR]], 17, FALSE))</f>
        <v>3.5</v>
      </c>
      <c r="K122">
        <f>IFERROR(VLOOKUP($B122,Table1[[Player]:['#NAME?]], 18, FALSE), 0.7*VLOOKUP($B122,Table1[[Player]:['#NAME?]], 18, FALSE) + 0.3*VLOOKUP($B122,Table2[[Player]:[YEAR]], 18, FALSE))</f>
        <v>4.3</v>
      </c>
      <c r="L122">
        <f>IFERROR(VLOOKUP($B122,Table1[[Player]:['#NAME?]], 19, FALSE), 0.7*VLOOKUP($B122,Table1[[Player]:['#NAME?]], 19, FALSE) + 0.3*VLOOKUP($B122,Table2[[Player]:[YEAR]], 19, FALSE))</f>
        <v>0.82899999999999996</v>
      </c>
      <c r="M122">
        <f>IFERROR(VLOOKUP($B122,Table1[[Player]:['#NAME?]], 22, FALSE), 0.7*VLOOKUP($B122,Table1[[Player]:['#NAME?]], 22, FALSE) + 0.3*VLOOKUP($B122,Table2[[Player]:[YEAR]], 22, FALSE))</f>
        <v>4.2</v>
      </c>
      <c r="N122">
        <f>IFERROR(VLOOKUP($B122,Table1[[Player]:['#NAME?]], 23, FALSE), 0.7*VLOOKUP($B122,Table1[[Player]:['#NAME?]], 23, FALSE) + 0.3*VLOOKUP($B122,Table2[[Player]:[YEAR]], 23, FALSE))</f>
        <v>4.5</v>
      </c>
      <c r="O122">
        <f>IFERROR(VLOOKUP($B122,Table1[[Player]:['#NAME?]], 24, FALSE), 0.7*VLOOKUP($B122,Table1[[Player]:['#NAME?]], 24, FALSE) + 0.3*VLOOKUP($B122,Table2[[Player]:[YEAR]], 24, FALSE))</f>
        <v>1.4</v>
      </c>
      <c r="P122">
        <f>IFERROR(VLOOKUP($B122,Table1[[Player]:['#NAME?]], 25, FALSE), 0.7*VLOOKUP($B122,Table1[[Player]:['#NAME?]], 25, FALSE) + 0.3*VLOOKUP($B122,Table2[[Player]:[YEAR]], 25, FALSE))</f>
        <v>0.2</v>
      </c>
      <c r="Q122">
        <f>IFERROR(VLOOKUP($B122,Table1[[Player]:['#NAME?]], 26, FALSE), 0.7*VLOOKUP($B122,Table1[[Player]:['#NAME?]], 26, FALSE) + 0.3*VLOOKUP($B122,Table2[[Player]:[YEAR]], 26, FALSE))</f>
        <v>1.9</v>
      </c>
      <c r="R122">
        <f>IFERROR(VLOOKUP($B122,Table1[[Player]:['#NAME?]], 28, FALSE), 0.7*VLOOKUP($B122,Table1[[Player]:['#NAME?]], 28, FALSE) + 0.3*VLOOKUP($B122,Table2[[Player]:[YEAR]], 28, FALSE))</f>
        <v>14.5</v>
      </c>
    </row>
    <row r="123" spans="1:18" x14ac:dyDescent="0.25">
      <c r="A123" s="1" t="s">
        <v>691</v>
      </c>
      <c r="B123" s="1" t="s">
        <v>222</v>
      </c>
      <c r="C123" s="1" t="s">
        <v>31</v>
      </c>
      <c r="D123">
        <f>VLOOKUP(B123, Table1[[Player]:['#NAME?]], 3, FALSE)+1</f>
        <v>23</v>
      </c>
      <c r="E123">
        <f>VLOOKUP(A123, Table3[], 5, FALSE)</f>
        <v>2356</v>
      </c>
      <c r="F123">
        <f>IFERROR(VLOOKUP($B123,Table1[[Player]:['#NAME?]], 8, FALSE), 0.7*VLOOKUP($B123,Table1[[Player]:['#NAME?]], 8, FALSE) + 0.3*VLOOKUP($B123,Table2[[Player]:[YEAR]], 8, FALSE))</f>
        <v>6.5</v>
      </c>
      <c r="G123">
        <f>IFERROR(VLOOKUP($B123,Table1[[Player]:['#NAME?]], 9, FALSE), 0.7*VLOOKUP($B123,Table1[[Player]:['#NAME?]], 9, FALSE) + 0.3*VLOOKUP($B123,Table2[[Player]:[YEAR]], 9, FALSE))</f>
        <v>12.9</v>
      </c>
      <c r="H123">
        <f>IFERROR(VLOOKUP($B123,Table1[[Player]:['#NAME?]], 10, FALSE), 0.7*VLOOKUP($B123,Table1[[Player]:['#NAME?]], 10, FALSE) + 0.3*VLOOKUP($B123,Table2[[Player]:[YEAR]], 10, FALSE))</f>
        <v>0.502</v>
      </c>
      <c r="I123">
        <f>IFERROR(VLOOKUP($B123,Table1[[Player]:['#NAME?]], 11, FALSE), 0.7*VLOOKUP($B123,Table1[[Player]:['#NAME?]], 11, FALSE) + 0.3*VLOOKUP($B123,Table2[[Player]:[YEAR]], 11, FALSE))</f>
        <v>2.2000000000000002</v>
      </c>
      <c r="J123">
        <f>IFERROR(VLOOKUP($B123,Table1[[Player]:['#NAME?]], 17, FALSE), 0.7*VLOOKUP($B123,Table1[[Player]:['#NAME?]], 17, FALSE) + 0.3*VLOOKUP($B123,Table2[[Player]:[YEAR]], 17, FALSE))</f>
        <v>2.1</v>
      </c>
      <c r="K123">
        <f>IFERROR(VLOOKUP($B123,Table1[[Player]:['#NAME?]], 18, FALSE), 0.7*VLOOKUP($B123,Table1[[Player]:['#NAME?]], 18, FALSE) + 0.3*VLOOKUP($B123,Table2[[Player]:[YEAR]], 18, FALSE))</f>
        <v>2.7</v>
      </c>
      <c r="L123">
        <f>IFERROR(VLOOKUP($B123,Table1[[Player]:['#NAME?]], 19, FALSE), 0.7*VLOOKUP($B123,Table1[[Player]:['#NAME?]], 19, FALSE) + 0.3*VLOOKUP($B123,Table2[[Player]:[YEAR]], 19, FALSE))</f>
        <v>0.77600000000000002</v>
      </c>
      <c r="M123">
        <f>IFERROR(VLOOKUP($B123,Table1[[Player]:['#NAME?]], 22, FALSE), 0.7*VLOOKUP($B123,Table1[[Player]:['#NAME?]], 22, FALSE) + 0.3*VLOOKUP($B123,Table2[[Player]:[YEAR]], 22, FALSE))</f>
        <v>3.6</v>
      </c>
      <c r="N123">
        <f>IFERROR(VLOOKUP($B123,Table1[[Player]:['#NAME?]], 23, FALSE), 0.7*VLOOKUP($B123,Table1[[Player]:['#NAME?]], 23, FALSE) + 0.3*VLOOKUP($B123,Table2[[Player]:[YEAR]], 23, FALSE))</f>
        <v>3.3</v>
      </c>
      <c r="O123">
        <f>IFERROR(VLOOKUP($B123,Table1[[Player]:['#NAME?]], 24, FALSE), 0.7*VLOOKUP($B123,Table1[[Player]:['#NAME?]], 24, FALSE) + 0.3*VLOOKUP($B123,Table2[[Player]:[YEAR]], 24, FALSE))</f>
        <v>1.4</v>
      </c>
      <c r="P123">
        <f>IFERROR(VLOOKUP($B123,Table1[[Player]:['#NAME?]], 25, FALSE), 0.7*VLOOKUP($B123,Table1[[Player]:['#NAME?]], 25, FALSE) + 0.3*VLOOKUP($B123,Table2[[Player]:[YEAR]], 25, FALSE))</f>
        <v>0.2</v>
      </c>
      <c r="Q123">
        <f>IFERROR(VLOOKUP($B123,Table1[[Player]:['#NAME?]], 26, FALSE), 0.7*VLOOKUP($B123,Table1[[Player]:['#NAME?]], 26, FALSE) + 0.3*VLOOKUP($B123,Table2[[Player]:[YEAR]], 26, FALSE))</f>
        <v>1.5</v>
      </c>
      <c r="R123">
        <f>IFERROR(VLOOKUP($B123,Table1[[Player]:['#NAME?]], 28, FALSE), 0.7*VLOOKUP($B123,Table1[[Player]:['#NAME?]], 28, FALSE) + 0.3*VLOOKUP($B123,Table2[[Player]:[YEAR]], 28, FALSE))</f>
        <v>17.2</v>
      </c>
    </row>
    <row r="124" spans="1:18" x14ac:dyDescent="0.25">
      <c r="A124" s="2" t="s">
        <v>618</v>
      </c>
      <c r="B124" s="2" t="s">
        <v>223</v>
      </c>
      <c r="C124" s="2" t="s">
        <v>31</v>
      </c>
      <c r="D124">
        <f>VLOOKUP(B124, Table1[[Player]:['#NAME?]], 3, FALSE)+1</f>
        <v>26</v>
      </c>
      <c r="E124">
        <f>VLOOKUP(A124, Table3[], 5, FALSE)</f>
        <v>434</v>
      </c>
      <c r="F124">
        <f>IFERROR(VLOOKUP($B124,Table1[[Player]:['#NAME?]], 8, FALSE), 0.7*VLOOKUP($B124,Table1[[Player]:['#NAME?]], 8, FALSE) + 0.3*VLOOKUP($B124,Table2[[Player]:[YEAR]], 8, FALSE))</f>
        <v>4.9000000000000004</v>
      </c>
      <c r="G124">
        <f>IFERROR(VLOOKUP($B124,Table1[[Player]:['#NAME?]], 9, FALSE), 0.7*VLOOKUP($B124,Table1[[Player]:['#NAME?]], 9, FALSE) + 0.3*VLOOKUP($B124,Table2[[Player]:[YEAR]], 9, FALSE))</f>
        <v>11.5</v>
      </c>
      <c r="H124">
        <f>IFERROR(VLOOKUP($B124,Table1[[Player]:['#NAME?]], 10, FALSE), 0.7*VLOOKUP($B124,Table1[[Player]:['#NAME?]], 10, FALSE) + 0.3*VLOOKUP($B124,Table2[[Player]:[YEAR]], 10, FALSE))</f>
        <v>0.42499999999999999</v>
      </c>
      <c r="I124">
        <f>IFERROR(VLOOKUP($B124,Table1[[Player]:['#NAME?]], 11, FALSE), 0.7*VLOOKUP($B124,Table1[[Player]:['#NAME?]], 11, FALSE) + 0.3*VLOOKUP($B124,Table2[[Player]:[YEAR]], 11, FALSE))</f>
        <v>2.7</v>
      </c>
      <c r="J124">
        <f>IFERROR(VLOOKUP($B124,Table1[[Player]:['#NAME?]], 17, FALSE), 0.7*VLOOKUP($B124,Table1[[Player]:['#NAME?]], 17, FALSE) + 0.3*VLOOKUP($B124,Table2[[Player]:[YEAR]], 17, FALSE))</f>
        <v>1.1000000000000001</v>
      </c>
      <c r="K124">
        <f>IFERROR(VLOOKUP($B124,Table1[[Player]:['#NAME?]], 18, FALSE), 0.7*VLOOKUP($B124,Table1[[Player]:['#NAME?]], 18, FALSE) + 0.3*VLOOKUP($B124,Table2[[Player]:[YEAR]], 18, FALSE))</f>
        <v>1.6</v>
      </c>
      <c r="L124">
        <f>IFERROR(VLOOKUP($B124,Table1[[Player]:['#NAME?]], 19, FALSE), 0.7*VLOOKUP($B124,Table1[[Player]:['#NAME?]], 19, FALSE) + 0.3*VLOOKUP($B124,Table2[[Player]:[YEAR]], 19, FALSE))</f>
        <v>0.71399999999999997</v>
      </c>
      <c r="M124">
        <f>IFERROR(VLOOKUP($B124,Table1[[Player]:['#NAME?]], 22, FALSE), 0.7*VLOOKUP($B124,Table1[[Player]:['#NAME?]], 22, FALSE) + 0.3*VLOOKUP($B124,Table2[[Player]:[YEAR]], 22, FALSE))</f>
        <v>4.7</v>
      </c>
      <c r="N124">
        <f>IFERROR(VLOOKUP($B124,Table1[[Player]:['#NAME?]], 23, FALSE), 0.7*VLOOKUP($B124,Table1[[Player]:['#NAME?]], 23, FALSE) + 0.3*VLOOKUP($B124,Table2[[Player]:[YEAR]], 23, FALSE))</f>
        <v>1.7</v>
      </c>
      <c r="O124">
        <f>IFERROR(VLOOKUP($B124,Table1[[Player]:['#NAME?]], 24, FALSE), 0.7*VLOOKUP($B124,Table1[[Player]:['#NAME?]], 24, FALSE) + 0.3*VLOOKUP($B124,Table2[[Player]:[YEAR]], 24, FALSE))</f>
        <v>0.9</v>
      </c>
      <c r="P124">
        <f>IFERROR(VLOOKUP($B124,Table1[[Player]:['#NAME?]], 25, FALSE), 0.7*VLOOKUP($B124,Table1[[Player]:['#NAME?]], 25, FALSE) + 0.3*VLOOKUP($B124,Table2[[Player]:[YEAR]], 25, FALSE))</f>
        <v>0.3</v>
      </c>
      <c r="Q124">
        <f>IFERROR(VLOOKUP($B124,Table1[[Player]:['#NAME?]], 26, FALSE), 0.7*VLOOKUP($B124,Table1[[Player]:['#NAME?]], 26, FALSE) + 0.3*VLOOKUP($B124,Table2[[Player]:[YEAR]], 26, FALSE))</f>
        <v>1.7</v>
      </c>
      <c r="R124">
        <f>IFERROR(VLOOKUP($B124,Table1[[Player]:['#NAME?]], 28, FALSE), 0.7*VLOOKUP($B124,Table1[[Player]:['#NAME?]], 28, FALSE) + 0.3*VLOOKUP($B124,Table2[[Player]:[YEAR]], 28, FALSE))</f>
        <v>13.5</v>
      </c>
    </row>
    <row r="125" spans="1:18" x14ac:dyDescent="0.25">
      <c r="A125" s="1" t="s">
        <v>706</v>
      </c>
      <c r="B125" s="1" t="s">
        <v>224</v>
      </c>
      <c r="C125" s="1" t="s">
        <v>27</v>
      </c>
      <c r="D125">
        <f>VLOOKUP(B125, Table1[[Player]:['#NAME?]], 3, FALSE)+1</f>
        <v>25</v>
      </c>
      <c r="E125">
        <f>VLOOKUP(A125, Table3[], 5, FALSE)</f>
        <v>2387</v>
      </c>
      <c r="F125">
        <f>IFERROR(VLOOKUP($B125,Table1[[Player]:['#NAME?]], 8, FALSE), 0.7*VLOOKUP($B125,Table1[[Player]:['#NAME?]], 8, FALSE) + 0.3*VLOOKUP($B125,Table2[[Player]:[YEAR]], 8, FALSE))</f>
        <v>7.2</v>
      </c>
      <c r="G125">
        <f>IFERROR(VLOOKUP($B125,Table1[[Player]:['#NAME?]], 9, FALSE), 0.7*VLOOKUP($B125,Table1[[Player]:['#NAME?]], 9, FALSE) + 0.3*VLOOKUP($B125,Table2[[Player]:[YEAR]], 9, FALSE))</f>
        <v>14.9</v>
      </c>
      <c r="H125">
        <f>IFERROR(VLOOKUP($B125,Table1[[Player]:['#NAME?]], 10, FALSE), 0.7*VLOOKUP($B125,Table1[[Player]:['#NAME?]], 10, FALSE) + 0.3*VLOOKUP($B125,Table2[[Player]:[YEAR]], 10, FALSE))</f>
        <v>0.48099999999999998</v>
      </c>
      <c r="I125">
        <f>IFERROR(VLOOKUP($B125,Table1[[Player]:['#NAME?]], 11, FALSE), 0.7*VLOOKUP($B125,Table1[[Player]:['#NAME?]], 11, FALSE) + 0.3*VLOOKUP($B125,Table2[[Player]:[YEAR]], 11, FALSE))</f>
        <v>1.5</v>
      </c>
      <c r="J125">
        <f>IFERROR(VLOOKUP($B125,Table1[[Player]:['#NAME?]], 17, FALSE), 0.7*VLOOKUP($B125,Table1[[Player]:['#NAME?]], 17, FALSE) + 0.3*VLOOKUP($B125,Table2[[Player]:[YEAR]], 17, FALSE))</f>
        <v>2.7</v>
      </c>
      <c r="K125">
        <f>IFERROR(VLOOKUP($B125,Table1[[Player]:['#NAME?]], 18, FALSE), 0.7*VLOOKUP($B125,Table1[[Player]:['#NAME?]], 18, FALSE) + 0.3*VLOOKUP($B125,Table2[[Player]:[YEAR]], 18, FALSE))</f>
        <v>3.2</v>
      </c>
      <c r="L125">
        <f>IFERROR(VLOOKUP($B125,Table1[[Player]:['#NAME?]], 19, FALSE), 0.7*VLOOKUP($B125,Table1[[Player]:['#NAME?]], 19, FALSE) + 0.3*VLOOKUP($B125,Table2[[Player]:[YEAR]], 19, FALSE))</f>
        <v>0.84099999999999997</v>
      </c>
      <c r="M125">
        <f>IFERROR(VLOOKUP($B125,Table1[[Player]:['#NAME?]], 22, FALSE), 0.7*VLOOKUP($B125,Table1[[Player]:['#NAME?]], 22, FALSE) + 0.3*VLOOKUP($B125,Table2[[Player]:[YEAR]], 22, FALSE))</f>
        <v>5.8</v>
      </c>
      <c r="N125">
        <f>IFERROR(VLOOKUP($B125,Table1[[Player]:['#NAME?]], 23, FALSE), 0.7*VLOOKUP($B125,Table1[[Player]:['#NAME?]], 23, FALSE) + 0.3*VLOOKUP($B125,Table2[[Player]:[YEAR]], 23, FALSE))</f>
        <v>2</v>
      </c>
      <c r="O125">
        <f>IFERROR(VLOOKUP($B125,Table1[[Player]:['#NAME?]], 24, FALSE), 0.7*VLOOKUP($B125,Table1[[Player]:['#NAME?]], 24, FALSE) + 0.3*VLOOKUP($B125,Table2[[Player]:[YEAR]], 24, FALSE))</f>
        <v>0.8</v>
      </c>
      <c r="P125">
        <f>IFERROR(VLOOKUP($B125,Table1[[Player]:['#NAME?]], 25, FALSE), 0.7*VLOOKUP($B125,Table1[[Player]:['#NAME?]], 25, FALSE) + 0.3*VLOOKUP($B125,Table2[[Player]:[YEAR]], 25, FALSE))</f>
        <v>0.5</v>
      </c>
      <c r="Q125">
        <f>IFERROR(VLOOKUP($B125,Table1[[Player]:['#NAME?]], 26, FALSE), 0.7*VLOOKUP($B125,Table1[[Player]:['#NAME?]], 26, FALSE) + 0.3*VLOOKUP($B125,Table2[[Player]:[YEAR]], 26, FALSE))</f>
        <v>1.3</v>
      </c>
      <c r="R125">
        <f>IFERROR(VLOOKUP($B125,Table1[[Player]:['#NAME?]], 28, FALSE), 0.7*VLOOKUP($B125,Table1[[Player]:['#NAME?]], 28, FALSE) + 0.3*VLOOKUP($B125,Table2[[Player]:[YEAR]], 28, FALSE))</f>
        <v>18.5</v>
      </c>
    </row>
    <row r="126" spans="1:18" x14ac:dyDescent="0.25">
      <c r="A126" s="2" t="s">
        <v>798</v>
      </c>
      <c r="B126" s="2" t="s">
        <v>226</v>
      </c>
      <c r="C126" s="2" t="s">
        <v>73</v>
      </c>
      <c r="D126">
        <f>VLOOKUP(B126, Table1[[Player]:['#NAME?]], 3, FALSE)+1</f>
        <v>23</v>
      </c>
      <c r="E126">
        <f>VLOOKUP(A126, Table3[], 5, FALSE)</f>
        <v>1560</v>
      </c>
      <c r="F126">
        <f>IFERROR(VLOOKUP($B126,Table1[[Player]:['#NAME?]], 8, FALSE), 0.7*VLOOKUP($B126,Table1[[Player]:['#NAME?]], 8, FALSE) + 0.3*VLOOKUP($B126,Table2[[Player]:[YEAR]], 8, FALSE))</f>
        <v>2.9</v>
      </c>
      <c r="G126">
        <f>IFERROR(VLOOKUP($B126,Table1[[Player]:['#NAME?]], 9, FALSE), 0.7*VLOOKUP($B126,Table1[[Player]:['#NAME?]], 9, FALSE) + 0.3*VLOOKUP($B126,Table2[[Player]:[YEAR]], 9, FALSE))</f>
        <v>8.8000000000000007</v>
      </c>
      <c r="H126">
        <f>IFERROR(VLOOKUP($B126,Table1[[Player]:['#NAME?]], 10, FALSE), 0.7*VLOOKUP($B126,Table1[[Player]:['#NAME?]], 10, FALSE) + 0.3*VLOOKUP($B126,Table2[[Player]:[YEAR]], 10, FALSE))</f>
        <v>0.32500000000000001</v>
      </c>
      <c r="I126">
        <f>IFERROR(VLOOKUP($B126,Table1[[Player]:['#NAME?]], 11, FALSE), 0.7*VLOOKUP($B126,Table1[[Player]:['#NAME?]], 11, FALSE) + 0.3*VLOOKUP($B126,Table2[[Player]:[YEAR]], 11, FALSE))</f>
        <v>1.1000000000000001</v>
      </c>
      <c r="J126">
        <f>IFERROR(VLOOKUP($B126,Table1[[Player]:['#NAME?]], 17, FALSE), 0.7*VLOOKUP($B126,Table1[[Player]:['#NAME?]], 17, FALSE) + 0.3*VLOOKUP($B126,Table2[[Player]:[YEAR]], 17, FALSE))</f>
        <v>3.6</v>
      </c>
      <c r="K126">
        <f>IFERROR(VLOOKUP($B126,Table1[[Player]:['#NAME?]], 18, FALSE), 0.7*VLOOKUP($B126,Table1[[Player]:['#NAME?]], 18, FALSE) + 0.3*VLOOKUP($B126,Table2[[Player]:[YEAR]], 18, FALSE))</f>
        <v>4.7</v>
      </c>
      <c r="L126">
        <f>IFERROR(VLOOKUP($B126,Table1[[Player]:['#NAME?]], 19, FALSE), 0.7*VLOOKUP($B126,Table1[[Player]:['#NAME?]], 19, FALSE) + 0.3*VLOOKUP($B126,Table2[[Player]:[YEAR]], 19, FALSE))</f>
        <v>0.76300000000000001</v>
      </c>
      <c r="M126">
        <f>IFERROR(VLOOKUP($B126,Table1[[Player]:['#NAME?]], 22, FALSE), 0.7*VLOOKUP($B126,Table1[[Player]:['#NAME?]], 22, FALSE) + 0.3*VLOOKUP($B126,Table2[[Player]:[YEAR]], 22, FALSE))</f>
        <v>3.3</v>
      </c>
      <c r="N126">
        <f>IFERROR(VLOOKUP($B126,Table1[[Player]:['#NAME?]], 23, FALSE), 0.7*VLOOKUP($B126,Table1[[Player]:['#NAME?]], 23, FALSE) + 0.3*VLOOKUP($B126,Table2[[Player]:[YEAR]], 23, FALSE))</f>
        <v>4.8</v>
      </c>
      <c r="O126">
        <f>IFERROR(VLOOKUP($B126,Table1[[Player]:['#NAME?]], 24, FALSE), 0.7*VLOOKUP($B126,Table1[[Player]:['#NAME?]], 24, FALSE) + 0.3*VLOOKUP($B126,Table2[[Player]:[YEAR]], 24, FALSE))</f>
        <v>1.3</v>
      </c>
      <c r="P126">
        <f>IFERROR(VLOOKUP($B126,Table1[[Player]:['#NAME?]], 25, FALSE), 0.7*VLOOKUP($B126,Table1[[Player]:['#NAME?]], 25, FALSE) + 0.3*VLOOKUP($B126,Table2[[Player]:[YEAR]], 25, FALSE))</f>
        <v>0.5</v>
      </c>
      <c r="Q126">
        <f>IFERROR(VLOOKUP($B126,Table1[[Player]:['#NAME?]], 26, FALSE), 0.7*VLOOKUP($B126,Table1[[Player]:['#NAME?]], 26, FALSE) + 0.3*VLOOKUP($B126,Table2[[Player]:[YEAR]], 26, FALSE))</f>
        <v>2.1</v>
      </c>
      <c r="R126">
        <f>IFERROR(VLOOKUP($B126,Table1[[Player]:['#NAME?]], 28, FALSE), 0.7*VLOOKUP($B126,Table1[[Player]:['#NAME?]], 28, FALSE) + 0.3*VLOOKUP($B126,Table2[[Player]:[YEAR]], 28, FALSE))</f>
        <v>10.4</v>
      </c>
    </row>
    <row r="127" spans="1:18" x14ac:dyDescent="0.25">
      <c r="A127" s="2" t="s">
        <v>622</v>
      </c>
      <c r="B127" s="2" t="s">
        <v>229</v>
      </c>
      <c r="C127" s="2" t="s">
        <v>52</v>
      </c>
      <c r="D127">
        <f>VLOOKUP(B127, Table1[[Player]:['#NAME?]], 3, FALSE)+1</f>
        <v>27</v>
      </c>
      <c r="E127">
        <f>VLOOKUP(A127, Table3[], 5, FALSE)</f>
        <v>2652</v>
      </c>
      <c r="F127">
        <f>IFERROR(VLOOKUP($B127,Table1[[Player]:['#NAME?]], 8, FALSE), 0.7*VLOOKUP($B127,Table1[[Player]:['#NAME?]], 8, FALSE) + 0.3*VLOOKUP($B127,Table2[[Player]:[YEAR]], 8, FALSE))</f>
        <v>7.8</v>
      </c>
      <c r="G127">
        <f>IFERROR(VLOOKUP($B127,Table1[[Player]:['#NAME?]], 9, FALSE), 0.7*VLOOKUP($B127,Table1[[Player]:['#NAME?]], 9, FALSE) + 0.3*VLOOKUP($B127,Table2[[Player]:[YEAR]], 9, FALSE))</f>
        <v>16.5</v>
      </c>
      <c r="H127">
        <f>IFERROR(VLOOKUP($B127,Table1[[Player]:['#NAME?]], 10, FALSE), 0.7*VLOOKUP($B127,Table1[[Player]:['#NAME?]], 10, FALSE) + 0.3*VLOOKUP($B127,Table2[[Player]:[YEAR]], 10, FALSE))</f>
        <v>0.47099999999999997</v>
      </c>
      <c r="I127">
        <f>IFERROR(VLOOKUP($B127,Table1[[Player]:['#NAME?]], 11, FALSE), 0.7*VLOOKUP($B127,Table1[[Player]:['#NAME?]], 11, FALSE) + 0.3*VLOOKUP($B127,Table2[[Player]:[YEAR]], 11, FALSE))</f>
        <v>2.1</v>
      </c>
      <c r="J127">
        <f>IFERROR(VLOOKUP($B127,Table1[[Player]:['#NAME?]], 17, FALSE), 0.7*VLOOKUP($B127,Table1[[Player]:['#NAME?]], 17, FALSE) + 0.3*VLOOKUP($B127,Table2[[Player]:[YEAR]], 17, FALSE))</f>
        <v>5.2</v>
      </c>
      <c r="K127">
        <f>IFERROR(VLOOKUP($B127,Table1[[Player]:['#NAME?]], 18, FALSE), 0.7*VLOOKUP($B127,Table1[[Player]:['#NAME?]], 18, FALSE) + 0.3*VLOOKUP($B127,Table2[[Player]:[YEAR]], 18, FALSE))</f>
        <v>6.1</v>
      </c>
      <c r="L127">
        <f>IFERROR(VLOOKUP($B127,Table1[[Player]:['#NAME?]], 19, FALSE), 0.7*VLOOKUP($B127,Table1[[Player]:['#NAME?]], 19, FALSE) + 0.3*VLOOKUP($B127,Table2[[Player]:[YEAR]], 19, FALSE))</f>
        <v>0.84399999999999997</v>
      </c>
      <c r="M127">
        <f>IFERROR(VLOOKUP($B127,Table1[[Player]:['#NAME?]], 22, FALSE), 0.7*VLOOKUP($B127,Table1[[Player]:['#NAME?]], 22, FALSE) + 0.3*VLOOKUP($B127,Table2[[Player]:[YEAR]], 22, FALSE))</f>
        <v>5.6</v>
      </c>
      <c r="N127">
        <f>IFERROR(VLOOKUP($B127,Table1[[Player]:['#NAME?]], 23, FALSE), 0.7*VLOOKUP($B127,Table1[[Player]:['#NAME?]], 23, FALSE) + 0.3*VLOOKUP($B127,Table2[[Player]:[YEAR]], 23, FALSE))</f>
        <v>3.6</v>
      </c>
      <c r="O127">
        <f>IFERROR(VLOOKUP($B127,Table1[[Player]:['#NAME?]], 24, FALSE), 0.7*VLOOKUP($B127,Table1[[Player]:['#NAME?]], 24, FALSE) + 0.3*VLOOKUP($B127,Table2[[Player]:[YEAR]], 24, FALSE))</f>
        <v>1</v>
      </c>
      <c r="P127">
        <f>IFERROR(VLOOKUP($B127,Table1[[Player]:['#NAME?]], 25, FALSE), 0.7*VLOOKUP($B127,Table1[[Player]:['#NAME?]], 25, FALSE) + 0.3*VLOOKUP($B127,Table2[[Player]:[YEAR]], 25, FALSE))</f>
        <v>0.3</v>
      </c>
      <c r="Q127">
        <f>IFERROR(VLOOKUP($B127,Table1[[Player]:['#NAME?]], 26, FALSE), 0.7*VLOOKUP($B127,Table1[[Player]:['#NAME?]], 26, FALSE) + 0.3*VLOOKUP($B127,Table2[[Player]:[YEAR]], 26, FALSE))</f>
        <v>2</v>
      </c>
      <c r="R127">
        <f>IFERROR(VLOOKUP($B127,Table1[[Player]:['#NAME?]], 28, FALSE), 0.7*VLOOKUP($B127,Table1[[Player]:['#NAME?]], 28, FALSE) + 0.3*VLOOKUP($B127,Table2[[Player]:[YEAR]], 28, FALSE))</f>
        <v>22.9</v>
      </c>
    </row>
    <row r="128" spans="1:18" x14ac:dyDescent="0.25">
      <c r="A128" s="2" t="s">
        <v>830</v>
      </c>
      <c r="B128" s="2" t="s">
        <v>231</v>
      </c>
      <c r="C128" s="2" t="s">
        <v>38</v>
      </c>
      <c r="D128">
        <f>VLOOKUP(B128, Table1[[Player]:['#NAME?]], 3, FALSE)+1</f>
        <v>27</v>
      </c>
      <c r="E128">
        <f>VLOOKUP(A128, Table3[], 5, FALSE)</f>
        <v>740</v>
      </c>
      <c r="F128">
        <f>IFERROR(VLOOKUP($B128,Table1[[Player]:['#NAME?]], 8, FALSE), 0.7*VLOOKUP($B128,Table1[[Player]:['#NAME?]], 8, FALSE) + 0.3*VLOOKUP($B128,Table2[[Player]:[YEAR]], 8, FALSE))</f>
        <v>5.0999999999999996</v>
      </c>
      <c r="G128">
        <f>IFERROR(VLOOKUP($B128,Table1[[Player]:['#NAME?]], 9, FALSE), 0.7*VLOOKUP($B128,Table1[[Player]:['#NAME?]], 9, FALSE) + 0.3*VLOOKUP($B128,Table2[[Player]:[YEAR]], 9, FALSE))</f>
        <v>9.9</v>
      </c>
      <c r="H128">
        <f>IFERROR(VLOOKUP($B128,Table1[[Player]:['#NAME?]], 10, FALSE), 0.7*VLOOKUP($B128,Table1[[Player]:['#NAME?]], 10, FALSE) + 0.3*VLOOKUP($B128,Table2[[Player]:[YEAR]], 10, FALSE))</f>
        <v>0.51500000000000001</v>
      </c>
      <c r="I128">
        <f>IFERROR(VLOOKUP($B128,Table1[[Player]:['#NAME?]], 11, FALSE), 0.7*VLOOKUP($B128,Table1[[Player]:['#NAME?]], 11, FALSE) + 0.3*VLOOKUP($B128,Table2[[Player]:[YEAR]], 11, FALSE))</f>
        <v>0</v>
      </c>
      <c r="J128">
        <f>IFERROR(VLOOKUP($B128,Table1[[Player]:['#NAME?]], 17, FALSE), 0.7*VLOOKUP($B128,Table1[[Player]:['#NAME?]], 17, FALSE) + 0.3*VLOOKUP($B128,Table2[[Player]:[YEAR]], 17, FALSE))</f>
        <v>2.4</v>
      </c>
      <c r="K128">
        <f>IFERROR(VLOOKUP($B128,Table1[[Player]:['#NAME?]], 18, FALSE), 0.7*VLOOKUP($B128,Table1[[Player]:['#NAME?]], 18, FALSE) + 0.3*VLOOKUP($B128,Table2[[Player]:[YEAR]], 18, FALSE))</f>
        <v>3.4</v>
      </c>
      <c r="L128">
        <f>IFERROR(VLOOKUP($B128,Table1[[Player]:['#NAME?]], 19, FALSE), 0.7*VLOOKUP($B128,Table1[[Player]:['#NAME?]], 19, FALSE) + 0.3*VLOOKUP($B128,Table2[[Player]:[YEAR]], 19, FALSE))</f>
        <v>0.69199999999999995</v>
      </c>
      <c r="M128">
        <f>IFERROR(VLOOKUP($B128,Table1[[Player]:['#NAME?]], 22, FALSE), 0.7*VLOOKUP($B128,Table1[[Player]:['#NAME?]], 22, FALSE) + 0.3*VLOOKUP($B128,Table2[[Player]:[YEAR]], 22, FALSE))</f>
        <v>9.5</v>
      </c>
      <c r="N128">
        <f>IFERROR(VLOOKUP($B128,Table1[[Player]:['#NAME?]], 23, FALSE), 0.7*VLOOKUP($B128,Table1[[Player]:['#NAME?]], 23, FALSE) + 0.3*VLOOKUP($B128,Table2[[Player]:[YEAR]], 23, FALSE))</f>
        <v>1.8</v>
      </c>
      <c r="O128">
        <f>IFERROR(VLOOKUP($B128,Table1[[Player]:['#NAME?]], 24, FALSE), 0.7*VLOOKUP($B128,Table1[[Player]:['#NAME?]], 24, FALSE) + 0.3*VLOOKUP($B128,Table2[[Player]:[YEAR]], 24, FALSE))</f>
        <v>0.9</v>
      </c>
      <c r="P128">
        <f>IFERROR(VLOOKUP($B128,Table1[[Player]:['#NAME?]], 25, FALSE), 0.7*VLOOKUP($B128,Table1[[Player]:['#NAME?]], 25, FALSE) + 0.3*VLOOKUP($B128,Table2[[Player]:[YEAR]], 25, FALSE))</f>
        <v>2.5</v>
      </c>
      <c r="Q128">
        <f>IFERROR(VLOOKUP($B128,Table1[[Player]:['#NAME?]], 26, FALSE), 0.7*VLOOKUP($B128,Table1[[Player]:['#NAME?]], 26, FALSE) + 0.3*VLOOKUP($B128,Table2[[Player]:[YEAR]], 26, FALSE))</f>
        <v>1.7</v>
      </c>
      <c r="R128">
        <f>IFERROR(VLOOKUP($B128,Table1[[Player]:['#NAME?]], 28, FALSE), 0.7*VLOOKUP($B128,Table1[[Player]:['#NAME?]], 28, FALSE) + 0.3*VLOOKUP($B128,Table2[[Player]:[YEAR]], 28, FALSE))</f>
        <v>12.6</v>
      </c>
    </row>
    <row r="129" spans="1:18" x14ac:dyDescent="0.25">
      <c r="A129" s="1" t="s">
        <v>700</v>
      </c>
      <c r="B129" s="1" t="s">
        <v>232</v>
      </c>
      <c r="C129" s="1" t="s">
        <v>27</v>
      </c>
      <c r="D129">
        <f>VLOOKUP(B129, Table1[[Player]:['#NAME?]], 3, FALSE)+1</f>
        <v>22</v>
      </c>
      <c r="E129">
        <f>VLOOKUP(A129, Table3[], 5, FALSE)</f>
        <v>780</v>
      </c>
      <c r="F129">
        <f>IFERROR(VLOOKUP($B129,Table1[[Player]:['#NAME?]], 8, FALSE), 0.7*VLOOKUP($B129,Table1[[Player]:['#NAME?]], 8, FALSE) + 0.3*VLOOKUP($B129,Table2[[Player]:[YEAR]], 8, FALSE))</f>
        <v>4.3</v>
      </c>
      <c r="G129">
        <f>IFERROR(VLOOKUP($B129,Table1[[Player]:['#NAME?]], 9, FALSE), 0.7*VLOOKUP($B129,Table1[[Player]:['#NAME?]], 9, FALSE) + 0.3*VLOOKUP($B129,Table2[[Player]:[YEAR]], 9, FALSE))</f>
        <v>9.6</v>
      </c>
      <c r="H129">
        <f>IFERROR(VLOOKUP($B129,Table1[[Player]:['#NAME?]], 10, FALSE), 0.7*VLOOKUP($B129,Table1[[Player]:['#NAME?]], 10, FALSE) + 0.3*VLOOKUP($B129,Table2[[Player]:[YEAR]], 10, FALSE))</f>
        <v>0.45100000000000001</v>
      </c>
      <c r="I129">
        <f>IFERROR(VLOOKUP($B129,Table1[[Player]:['#NAME?]], 11, FALSE), 0.7*VLOOKUP($B129,Table1[[Player]:['#NAME?]], 11, FALSE) + 0.3*VLOOKUP($B129,Table2[[Player]:[YEAR]], 11, FALSE))</f>
        <v>2</v>
      </c>
      <c r="J129">
        <f>IFERROR(VLOOKUP($B129,Table1[[Player]:['#NAME?]], 17, FALSE), 0.7*VLOOKUP($B129,Table1[[Player]:['#NAME?]], 17, FALSE) + 0.3*VLOOKUP($B129,Table2[[Player]:[YEAR]], 17, FALSE))</f>
        <v>2.4</v>
      </c>
      <c r="K129">
        <f>IFERROR(VLOOKUP($B129,Table1[[Player]:['#NAME?]], 18, FALSE), 0.7*VLOOKUP($B129,Table1[[Player]:['#NAME?]], 18, FALSE) + 0.3*VLOOKUP($B129,Table2[[Player]:[YEAR]], 18, FALSE))</f>
        <v>3.2</v>
      </c>
      <c r="L129">
        <f>IFERROR(VLOOKUP($B129,Table1[[Player]:['#NAME?]], 19, FALSE), 0.7*VLOOKUP($B129,Table1[[Player]:['#NAME?]], 19, FALSE) + 0.3*VLOOKUP($B129,Table2[[Player]:[YEAR]], 19, FALSE))</f>
        <v>0.75</v>
      </c>
      <c r="M129">
        <f>IFERROR(VLOOKUP($B129,Table1[[Player]:['#NAME?]], 22, FALSE), 0.7*VLOOKUP($B129,Table1[[Player]:['#NAME?]], 22, FALSE) + 0.3*VLOOKUP($B129,Table2[[Player]:[YEAR]], 22, FALSE))</f>
        <v>8</v>
      </c>
      <c r="N129">
        <f>IFERROR(VLOOKUP($B129,Table1[[Player]:['#NAME?]], 23, FALSE), 0.7*VLOOKUP($B129,Table1[[Player]:['#NAME?]], 23, FALSE) + 0.3*VLOOKUP($B129,Table2[[Player]:[YEAR]], 23, FALSE))</f>
        <v>1.2</v>
      </c>
      <c r="O129">
        <f>IFERROR(VLOOKUP($B129,Table1[[Player]:['#NAME?]], 24, FALSE), 0.7*VLOOKUP($B129,Table1[[Player]:['#NAME?]], 24, FALSE) + 0.3*VLOOKUP($B129,Table2[[Player]:[YEAR]], 24, FALSE))</f>
        <v>1.3</v>
      </c>
      <c r="P129">
        <f>IFERROR(VLOOKUP($B129,Table1[[Player]:['#NAME?]], 25, FALSE), 0.7*VLOOKUP($B129,Table1[[Player]:['#NAME?]], 25, FALSE) + 0.3*VLOOKUP($B129,Table2[[Player]:[YEAR]], 25, FALSE))</f>
        <v>0.5</v>
      </c>
      <c r="Q129">
        <f>IFERROR(VLOOKUP($B129,Table1[[Player]:['#NAME?]], 26, FALSE), 0.7*VLOOKUP($B129,Table1[[Player]:['#NAME?]], 26, FALSE) + 0.3*VLOOKUP($B129,Table2[[Player]:[YEAR]], 26, FALSE))</f>
        <v>1.3</v>
      </c>
      <c r="R129">
        <f>IFERROR(VLOOKUP($B129,Table1[[Player]:['#NAME?]], 28, FALSE), 0.7*VLOOKUP($B129,Table1[[Player]:['#NAME?]], 28, FALSE) + 0.3*VLOOKUP($B129,Table2[[Player]:[YEAR]], 28, FALSE))</f>
        <v>13</v>
      </c>
    </row>
    <row r="130" spans="1:18" x14ac:dyDescent="0.25">
      <c r="A130" s="2" t="s">
        <v>864</v>
      </c>
      <c r="B130" s="2" t="s">
        <v>233</v>
      </c>
      <c r="C130" s="2" t="s">
        <v>38</v>
      </c>
      <c r="D130">
        <f>VLOOKUP(B130, Table1[[Player]:['#NAME?]], 3, FALSE)+1</f>
        <v>23</v>
      </c>
      <c r="E130">
        <f>VLOOKUP(A130, Table3[], 5, FALSE)</f>
        <v>1872</v>
      </c>
      <c r="F130">
        <f>IFERROR(VLOOKUP($B130,Table1[[Player]:['#NAME?]], 8, FALSE), 0.7*VLOOKUP($B130,Table1[[Player]:['#NAME?]], 8, FALSE) + 0.3*VLOOKUP($B130,Table2[[Player]:[YEAR]], 8, FALSE))</f>
        <v>6.7</v>
      </c>
      <c r="G130">
        <f>IFERROR(VLOOKUP($B130,Table1[[Player]:['#NAME?]], 9, FALSE), 0.7*VLOOKUP($B130,Table1[[Player]:['#NAME?]], 9, FALSE) + 0.3*VLOOKUP($B130,Table2[[Player]:[YEAR]], 9, FALSE))</f>
        <v>12.6</v>
      </c>
      <c r="H130">
        <f>IFERROR(VLOOKUP($B130,Table1[[Player]:['#NAME?]], 10, FALSE), 0.7*VLOOKUP($B130,Table1[[Player]:['#NAME?]], 10, FALSE) + 0.3*VLOOKUP($B130,Table2[[Player]:[YEAR]], 10, FALSE))</f>
        <v>0.52900000000000003</v>
      </c>
      <c r="I130">
        <f>IFERROR(VLOOKUP($B130,Table1[[Player]:['#NAME?]], 11, FALSE), 0.7*VLOOKUP($B130,Table1[[Player]:['#NAME?]], 11, FALSE) + 0.3*VLOOKUP($B130,Table2[[Player]:[YEAR]], 11, FALSE))</f>
        <v>0.1</v>
      </c>
      <c r="J130">
        <f>IFERROR(VLOOKUP($B130,Table1[[Player]:['#NAME?]], 17, FALSE), 0.7*VLOOKUP($B130,Table1[[Player]:['#NAME?]], 17, FALSE) + 0.3*VLOOKUP($B130,Table2[[Player]:[YEAR]], 17, FALSE))</f>
        <v>2.5</v>
      </c>
      <c r="K130">
        <f>IFERROR(VLOOKUP($B130,Table1[[Player]:['#NAME?]], 18, FALSE), 0.7*VLOOKUP($B130,Table1[[Player]:['#NAME?]], 18, FALSE) + 0.3*VLOOKUP($B130,Table2[[Player]:[YEAR]], 18, FALSE))</f>
        <v>3.4</v>
      </c>
      <c r="L130">
        <f>IFERROR(VLOOKUP($B130,Table1[[Player]:['#NAME?]], 19, FALSE), 0.7*VLOOKUP($B130,Table1[[Player]:['#NAME?]], 19, FALSE) + 0.3*VLOOKUP($B130,Table2[[Player]:[YEAR]], 19, FALSE))</f>
        <v>0.72799999999999998</v>
      </c>
      <c r="M130">
        <f>IFERROR(VLOOKUP($B130,Table1[[Player]:['#NAME?]], 22, FALSE), 0.7*VLOOKUP($B130,Table1[[Player]:['#NAME?]], 22, FALSE) + 0.3*VLOOKUP($B130,Table2[[Player]:[YEAR]], 22, FALSE))</f>
        <v>13.6</v>
      </c>
      <c r="N130">
        <f>IFERROR(VLOOKUP($B130,Table1[[Player]:['#NAME?]], 23, FALSE), 0.7*VLOOKUP($B130,Table1[[Player]:['#NAME?]], 23, FALSE) + 0.3*VLOOKUP($B130,Table2[[Player]:[YEAR]], 23, FALSE))</f>
        <v>2.6</v>
      </c>
      <c r="O130">
        <f>IFERROR(VLOOKUP($B130,Table1[[Player]:['#NAME?]], 24, FALSE), 0.7*VLOOKUP($B130,Table1[[Player]:['#NAME?]], 24, FALSE) + 0.3*VLOOKUP($B130,Table2[[Player]:[YEAR]], 24, FALSE))</f>
        <v>1.1000000000000001</v>
      </c>
      <c r="P130">
        <f>IFERROR(VLOOKUP($B130,Table1[[Player]:['#NAME?]], 25, FALSE), 0.7*VLOOKUP($B130,Table1[[Player]:['#NAME?]], 25, FALSE) + 0.3*VLOOKUP($B130,Table2[[Player]:[YEAR]], 25, FALSE))</f>
        <v>1</v>
      </c>
      <c r="Q130">
        <f>IFERROR(VLOOKUP($B130,Table1[[Player]:['#NAME?]], 26, FALSE), 0.7*VLOOKUP($B130,Table1[[Player]:['#NAME?]], 26, FALSE) + 0.3*VLOOKUP($B130,Table2[[Player]:[YEAR]], 26, FALSE))</f>
        <v>2.7</v>
      </c>
      <c r="R130">
        <f>IFERROR(VLOOKUP($B130,Table1[[Player]:['#NAME?]], 28, FALSE), 0.7*VLOOKUP($B130,Table1[[Player]:['#NAME?]], 28, FALSE) + 0.3*VLOOKUP($B130,Table2[[Player]:[YEAR]], 28, FALSE))</f>
        <v>16</v>
      </c>
    </row>
    <row r="131" spans="1:18" x14ac:dyDescent="0.25">
      <c r="A131" s="1" t="s">
        <v>901</v>
      </c>
      <c r="B131" s="1" t="s">
        <v>234</v>
      </c>
      <c r="C131" s="1" t="s">
        <v>52</v>
      </c>
      <c r="D131">
        <f>VLOOKUP(B131, Table1[[Player]:['#NAME?]], 3, FALSE)+1</f>
        <v>22</v>
      </c>
      <c r="E131">
        <f>VLOOKUP(A131, Table3[], 5, FALSE)</f>
        <v>624</v>
      </c>
      <c r="F131">
        <f>IFERROR(VLOOKUP($B131,Table1[[Player]:['#NAME?]], 8, FALSE), 0.7*VLOOKUP($B131,Table1[[Player]:['#NAME?]], 8, FALSE) + 0.3*VLOOKUP($B131,Table2[[Player]:[YEAR]], 8, FALSE))</f>
        <v>4.4000000000000004</v>
      </c>
      <c r="G131">
        <f>IFERROR(VLOOKUP($B131,Table1[[Player]:['#NAME?]], 9, FALSE), 0.7*VLOOKUP($B131,Table1[[Player]:['#NAME?]], 9, FALSE) + 0.3*VLOOKUP($B131,Table2[[Player]:[YEAR]], 9, FALSE))</f>
        <v>12.4</v>
      </c>
      <c r="H131">
        <f>IFERROR(VLOOKUP($B131,Table1[[Player]:['#NAME?]], 10, FALSE), 0.7*VLOOKUP($B131,Table1[[Player]:['#NAME?]], 10, FALSE) + 0.3*VLOOKUP($B131,Table2[[Player]:[YEAR]], 10, FALSE))</f>
        <v>0.35499999999999998</v>
      </c>
      <c r="I131">
        <f>IFERROR(VLOOKUP($B131,Table1[[Player]:['#NAME?]], 11, FALSE), 0.7*VLOOKUP($B131,Table1[[Player]:['#NAME?]], 11, FALSE) + 0.3*VLOOKUP($B131,Table2[[Player]:[YEAR]], 11, FALSE))</f>
        <v>1.6</v>
      </c>
      <c r="J131">
        <f>IFERROR(VLOOKUP($B131,Table1[[Player]:['#NAME?]], 17, FALSE), 0.7*VLOOKUP($B131,Table1[[Player]:['#NAME?]], 17, FALSE) + 0.3*VLOOKUP($B131,Table2[[Player]:[YEAR]], 17, FALSE))</f>
        <v>1.5</v>
      </c>
      <c r="K131">
        <f>IFERROR(VLOOKUP($B131,Table1[[Player]:['#NAME?]], 18, FALSE), 0.7*VLOOKUP($B131,Table1[[Player]:['#NAME?]], 18, FALSE) + 0.3*VLOOKUP($B131,Table2[[Player]:[YEAR]], 18, FALSE))</f>
        <v>1.9</v>
      </c>
      <c r="L131">
        <f>IFERROR(VLOOKUP($B131,Table1[[Player]:['#NAME?]], 19, FALSE), 0.7*VLOOKUP($B131,Table1[[Player]:['#NAME?]], 19, FALSE) + 0.3*VLOOKUP($B131,Table2[[Player]:[YEAR]], 19, FALSE))</f>
        <v>0.8</v>
      </c>
      <c r="M131">
        <f>IFERROR(VLOOKUP($B131,Table1[[Player]:['#NAME?]], 22, FALSE), 0.7*VLOOKUP($B131,Table1[[Player]:['#NAME?]], 22, FALSE) + 0.3*VLOOKUP($B131,Table2[[Player]:[YEAR]], 22, FALSE))</f>
        <v>5.5</v>
      </c>
      <c r="N131">
        <f>IFERROR(VLOOKUP($B131,Table1[[Player]:['#NAME?]], 23, FALSE), 0.7*VLOOKUP($B131,Table1[[Player]:['#NAME?]], 23, FALSE) + 0.3*VLOOKUP($B131,Table2[[Player]:[YEAR]], 23, FALSE))</f>
        <v>2.2999999999999998</v>
      </c>
      <c r="O131">
        <f>IFERROR(VLOOKUP($B131,Table1[[Player]:['#NAME?]], 24, FALSE), 0.7*VLOOKUP($B131,Table1[[Player]:['#NAME?]], 24, FALSE) + 0.3*VLOOKUP($B131,Table2[[Player]:[YEAR]], 24, FALSE))</f>
        <v>1.1000000000000001</v>
      </c>
      <c r="P131">
        <f>IFERROR(VLOOKUP($B131,Table1[[Player]:['#NAME?]], 25, FALSE), 0.7*VLOOKUP($B131,Table1[[Player]:['#NAME?]], 25, FALSE) + 0.3*VLOOKUP($B131,Table2[[Player]:[YEAR]], 25, FALSE))</f>
        <v>0.6</v>
      </c>
      <c r="Q131">
        <f>IFERROR(VLOOKUP($B131,Table1[[Player]:['#NAME?]], 26, FALSE), 0.7*VLOOKUP($B131,Table1[[Player]:['#NAME?]], 26, FALSE) + 0.3*VLOOKUP($B131,Table2[[Player]:[YEAR]], 26, FALSE))</f>
        <v>2.2000000000000002</v>
      </c>
      <c r="R131">
        <f>IFERROR(VLOOKUP($B131,Table1[[Player]:['#NAME?]], 28, FALSE), 0.7*VLOOKUP($B131,Table1[[Player]:['#NAME?]], 28, FALSE) + 0.3*VLOOKUP($B131,Table2[[Player]:[YEAR]], 28, FALSE))</f>
        <v>11.9</v>
      </c>
    </row>
    <row r="132" spans="1:18" x14ac:dyDescent="0.25">
      <c r="A132" s="1" t="s">
        <v>951</v>
      </c>
      <c r="B132" s="1" t="s">
        <v>236</v>
      </c>
      <c r="C132" s="1" t="s">
        <v>31</v>
      </c>
      <c r="D132">
        <f>VLOOKUP(B132, Table1[[Player]:['#NAME?]], 3, FALSE)+1</f>
        <v>24</v>
      </c>
      <c r="E132">
        <f>VLOOKUP(A132, Table3[], 5, FALSE)</f>
        <v>2184</v>
      </c>
      <c r="F132">
        <f>IFERROR(VLOOKUP($B132,Table1[[Player]:['#NAME?]], 8, FALSE), 0.7*VLOOKUP($B132,Table1[[Player]:['#NAME?]], 8, FALSE) + 0.3*VLOOKUP($B132,Table2[[Player]:[YEAR]], 8, FALSE))</f>
        <v>6.2</v>
      </c>
      <c r="G132">
        <f>IFERROR(VLOOKUP($B132,Table1[[Player]:['#NAME?]], 9, FALSE), 0.7*VLOOKUP($B132,Table1[[Player]:['#NAME?]], 9, FALSE) + 0.3*VLOOKUP($B132,Table2[[Player]:[YEAR]], 9, FALSE))</f>
        <v>14.6</v>
      </c>
      <c r="H132">
        <f>IFERROR(VLOOKUP($B132,Table1[[Player]:['#NAME?]], 10, FALSE), 0.7*VLOOKUP($B132,Table1[[Player]:['#NAME?]], 10, FALSE) + 0.3*VLOOKUP($B132,Table2[[Player]:[YEAR]], 10, FALSE))</f>
        <v>0.42599999999999999</v>
      </c>
      <c r="I132">
        <f>IFERROR(VLOOKUP($B132,Table1[[Player]:['#NAME?]], 11, FALSE), 0.7*VLOOKUP($B132,Table1[[Player]:['#NAME?]], 11, FALSE) + 0.3*VLOOKUP($B132,Table2[[Player]:[YEAR]], 11, FALSE))</f>
        <v>2.8</v>
      </c>
      <c r="J132">
        <f>IFERROR(VLOOKUP($B132,Table1[[Player]:['#NAME?]], 17, FALSE), 0.7*VLOOKUP($B132,Table1[[Player]:['#NAME?]], 17, FALSE) + 0.3*VLOOKUP($B132,Table2[[Player]:[YEAR]], 17, FALSE))</f>
        <v>1.2</v>
      </c>
      <c r="K132">
        <f>IFERROR(VLOOKUP($B132,Table1[[Player]:['#NAME?]], 18, FALSE), 0.7*VLOOKUP($B132,Table1[[Player]:['#NAME?]], 18, FALSE) + 0.3*VLOOKUP($B132,Table2[[Player]:[YEAR]], 18, FALSE))</f>
        <v>1.4</v>
      </c>
      <c r="L132">
        <f>IFERROR(VLOOKUP($B132,Table1[[Player]:['#NAME?]], 19, FALSE), 0.7*VLOOKUP($B132,Table1[[Player]:['#NAME?]], 19, FALSE) + 0.3*VLOOKUP($B132,Table2[[Player]:[YEAR]], 19, FALSE))</f>
        <v>0.84199999999999997</v>
      </c>
      <c r="M132">
        <f>IFERROR(VLOOKUP($B132,Table1[[Player]:['#NAME?]], 22, FALSE), 0.7*VLOOKUP($B132,Table1[[Player]:['#NAME?]], 22, FALSE) + 0.3*VLOOKUP($B132,Table2[[Player]:[YEAR]], 22, FALSE))</f>
        <v>5.0999999999999996</v>
      </c>
      <c r="N132">
        <f>IFERROR(VLOOKUP($B132,Table1[[Player]:['#NAME?]], 23, FALSE), 0.7*VLOOKUP($B132,Table1[[Player]:['#NAME?]], 23, FALSE) + 0.3*VLOOKUP($B132,Table2[[Player]:[YEAR]], 23, FALSE))</f>
        <v>2.2999999999999998</v>
      </c>
      <c r="O132">
        <f>IFERROR(VLOOKUP($B132,Table1[[Player]:['#NAME?]], 24, FALSE), 0.7*VLOOKUP($B132,Table1[[Player]:['#NAME?]], 24, FALSE) + 0.3*VLOOKUP($B132,Table2[[Player]:[YEAR]], 24, FALSE))</f>
        <v>0.7</v>
      </c>
      <c r="P132">
        <f>IFERROR(VLOOKUP($B132,Table1[[Player]:['#NAME?]], 25, FALSE), 0.7*VLOOKUP($B132,Table1[[Player]:['#NAME?]], 25, FALSE) + 0.3*VLOOKUP($B132,Table2[[Player]:[YEAR]], 25, FALSE))</f>
        <v>0.2</v>
      </c>
      <c r="Q132">
        <f>IFERROR(VLOOKUP($B132,Table1[[Player]:['#NAME?]], 26, FALSE), 0.7*VLOOKUP($B132,Table1[[Player]:['#NAME?]], 26, FALSE) + 0.3*VLOOKUP($B132,Table2[[Player]:[YEAR]], 26, FALSE))</f>
        <v>1.9</v>
      </c>
      <c r="R132">
        <f>IFERROR(VLOOKUP($B132,Table1[[Player]:['#NAME?]], 28, FALSE), 0.7*VLOOKUP($B132,Table1[[Player]:['#NAME?]], 28, FALSE) + 0.3*VLOOKUP($B132,Table2[[Player]:[YEAR]], 28, FALSE))</f>
        <v>16.5</v>
      </c>
    </row>
    <row r="133" spans="1:18" x14ac:dyDescent="0.25">
      <c r="A133" s="2" t="s">
        <v>1026</v>
      </c>
      <c r="B133" s="2" t="s">
        <v>237</v>
      </c>
      <c r="C133" s="2" t="s">
        <v>38</v>
      </c>
      <c r="D133">
        <f>VLOOKUP(B133, Table1[[Player]:['#NAME?]], 3, FALSE)+1</f>
        <v>35</v>
      </c>
      <c r="E133">
        <f>VLOOKUP(A133, Table3[], 5, FALSE)</f>
        <v>1184</v>
      </c>
      <c r="F133">
        <f>IFERROR(VLOOKUP($B133,Table1[[Player]:['#NAME?]], 8, FALSE), 0.7*VLOOKUP($B133,Table1[[Player]:['#NAME?]], 8, FALSE) + 0.3*VLOOKUP($B133,Table2[[Player]:[YEAR]], 8, FALSE))</f>
        <v>7.4</v>
      </c>
      <c r="G133">
        <f>IFERROR(VLOOKUP($B133,Table1[[Player]:['#NAME?]], 9, FALSE), 0.7*VLOOKUP($B133,Table1[[Player]:['#NAME?]], 9, FALSE) + 0.3*VLOOKUP($B133,Table2[[Player]:[YEAR]], 9, FALSE))</f>
        <v>11.9</v>
      </c>
      <c r="H133">
        <f>IFERROR(VLOOKUP($B133,Table1[[Player]:['#NAME?]], 10, FALSE), 0.7*VLOOKUP($B133,Table1[[Player]:['#NAME?]], 10, FALSE) + 0.3*VLOOKUP($B133,Table2[[Player]:[YEAR]], 10, FALSE))</f>
        <v>0.61699999999999999</v>
      </c>
      <c r="I133">
        <f>IFERROR(VLOOKUP($B133,Table1[[Player]:['#NAME?]], 11, FALSE), 0.7*VLOOKUP($B133,Table1[[Player]:['#NAME?]], 11, FALSE) + 0.3*VLOOKUP($B133,Table2[[Player]:[YEAR]], 11, FALSE))</f>
        <v>0.1</v>
      </c>
      <c r="J133">
        <f>IFERROR(VLOOKUP($B133,Table1[[Player]:['#NAME?]], 17, FALSE), 0.7*VLOOKUP($B133,Table1[[Player]:['#NAME?]], 17, FALSE) + 0.3*VLOOKUP($B133,Table2[[Player]:[YEAR]], 17, FALSE))</f>
        <v>3.5</v>
      </c>
      <c r="K133">
        <f>IFERROR(VLOOKUP($B133,Table1[[Player]:['#NAME?]], 18, FALSE), 0.7*VLOOKUP($B133,Table1[[Player]:['#NAME?]], 18, FALSE) + 0.3*VLOOKUP($B133,Table2[[Player]:[YEAR]], 18, FALSE))</f>
        <v>5.9</v>
      </c>
      <c r="L133">
        <f>IFERROR(VLOOKUP($B133,Table1[[Player]:['#NAME?]], 19, FALSE), 0.7*VLOOKUP($B133,Table1[[Player]:['#NAME?]], 19, FALSE) + 0.3*VLOOKUP($B133,Table2[[Player]:[YEAR]], 19, FALSE))</f>
        <v>0.58899999999999997</v>
      </c>
      <c r="M133">
        <f>IFERROR(VLOOKUP($B133,Table1[[Player]:['#NAME?]], 22, FALSE), 0.7*VLOOKUP($B133,Table1[[Player]:['#NAME?]], 22, FALSE) + 0.3*VLOOKUP($B133,Table2[[Player]:[YEAR]], 22, FALSE))</f>
        <v>8.5</v>
      </c>
      <c r="N133">
        <f>IFERROR(VLOOKUP($B133,Table1[[Player]:['#NAME?]], 23, FALSE), 0.7*VLOOKUP($B133,Table1[[Player]:['#NAME?]], 23, FALSE) + 0.3*VLOOKUP($B133,Table2[[Player]:[YEAR]], 23, FALSE))</f>
        <v>2</v>
      </c>
      <c r="O133">
        <f>IFERROR(VLOOKUP($B133,Table1[[Player]:['#NAME?]], 24, FALSE), 0.7*VLOOKUP($B133,Table1[[Player]:['#NAME?]], 24, FALSE) + 0.3*VLOOKUP($B133,Table2[[Player]:[YEAR]], 24, FALSE))</f>
        <v>1.7</v>
      </c>
      <c r="P133">
        <f>IFERROR(VLOOKUP($B133,Table1[[Player]:['#NAME?]], 25, FALSE), 0.7*VLOOKUP($B133,Table1[[Player]:['#NAME?]], 25, FALSE) + 0.3*VLOOKUP($B133,Table2[[Player]:[YEAR]], 25, FALSE))</f>
        <v>1.2</v>
      </c>
      <c r="Q133">
        <f>IFERROR(VLOOKUP($B133,Table1[[Player]:['#NAME?]], 26, FALSE), 0.7*VLOOKUP($B133,Table1[[Player]:['#NAME?]], 26, FALSE) + 0.3*VLOOKUP($B133,Table2[[Player]:[YEAR]], 26, FALSE))</f>
        <v>2.2000000000000002</v>
      </c>
      <c r="R133">
        <f>IFERROR(VLOOKUP($B133,Table1[[Player]:['#NAME?]], 28, FALSE), 0.7*VLOOKUP($B133,Table1[[Player]:['#NAME?]], 28, FALSE) + 0.3*VLOOKUP($B133,Table2[[Player]:[YEAR]], 28, FALSE))</f>
        <v>18.3</v>
      </c>
    </row>
    <row r="134" spans="1:18" x14ac:dyDescent="0.25">
      <c r="A134" s="1" t="s">
        <v>949</v>
      </c>
      <c r="B134" s="1" t="s">
        <v>238</v>
      </c>
      <c r="C134" s="1" t="s">
        <v>73</v>
      </c>
      <c r="D134">
        <f>VLOOKUP(B134, Table1[[Player]:['#NAME?]], 3, FALSE)+1</f>
        <v>31</v>
      </c>
      <c r="E134">
        <f>VLOOKUP(A134, Table3[], 5, FALSE)</f>
        <v>2070</v>
      </c>
      <c r="F134">
        <f>IFERROR(VLOOKUP($B134,Table1[[Player]:['#NAME?]], 8, FALSE), 0.7*VLOOKUP($B134,Table1[[Player]:['#NAME?]], 8, FALSE) + 0.3*VLOOKUP($B134,Table2[[Player]:[YEAR]], 8, FALSE))</f>
        <v>6.7</v>
      </c>
      <c r="G134">
        <f>IFERROR(VLOOKUP($B134,Table1[[Player]:['#NAME?]], 9, FALSE), 0.7*VLOOKUP($B134,Table1[[Player]:['#NAME?]], 9, FALSE) + 0.3*VLOOKUP($B134,Table2[[Player]:[YEAR]], 9, FALSE))</f>
        <v>14.1</v>
      </c>
      <c r="H134">
        <f>IFERROR(VLOOKUP($B134,Table1[[Player]:['#NAME?]], 10, FALSE), 0.7*VLOOKUP($B134,Table1[[Player]:['#NAME?]], 10, FALSE) + 0.3*VLOOKUP($B134,Table2[[Player]:[YEAR]], 10, FALSE))</f>
        <v>0.47699999999999998</v>
      </c>
      <c r="I134">
        <f>IFERROR(VLOOKUP($B134,Table1[[Player]:['#NAME?]], 11, FALSE), 0.7*VLOOKUP($B134,Table1[[Player]:['#NAME?]], 11, FALSE) + 0.3*VLOOKUP($B134,Table2[[Player]:[YEAR]], 11, FALSE))</f>
        <v>2.2000000000000002</v>
      </c>
      <c r="J134">
        <f>IFERROR(VLOOKUP($B134,Table1[[Player]:['#NAME?]], 17, FALSE), 0.7*VLOOKUP($B134,Table1[[Player]:['#NAME?]], 17, FALSE) + 0.3*VLOOKUP($B134,Table2[[Player]:[YEAR]], 17, FALSE))</f>
        <v>3.7</v>
      </c>
      <c r="K134">
        <f>IFERROR(VLOOKUP($B134,Table1[[Player]:['#NAME?]], 18, FALSE), 0.7*VLOOKUP($B134,Table1[[Player]:['#NAME?]], 18, FALSE) + 0.3*VLOOKUP($B134,Table2[[Player]:[YEAR]], 18, FALSE))</f>
        <v>4.5999999999999996</v>
      </c>
      <c r="L134">
        <f>IFERROR(VLOOKUP($B134,Table1[[Player]:['#NAME?]], 19, FALSE), 0.7*VLOOKUP($B134,Table1[[Player]:['#NAME?]], 19, FALSE) + 0.3*VLOOKUP($B134,Table2[[Player]:[YEAR]], 19, FALSE))</f>
        <v>0.80100000000000005</v>
      </c>
      <c r="M134">
        <f>IFERROR(VLOOKUP($B134,Table1[[Player]:['#NAME?]], 22, FALSE), 0.7*VLOOKUP($B134,Table1[[Player]:['#NAME?]], 22, FALSE) + 0.3*VLOOKUP($B134,Table2[[Player]:[YEAR]], 22, FALSE))</f>
        <v>3.9</v>
      </c>
      <c r="N134">
        <f>IFERROR(VLOOKUP($B134,Table1[[Player]:['#NAME?]], 23, FALSE), 0.7*VLOOKUP($B134,Table1[[Player]:['#NAME?]], 23, FALSE) + 0.3*VLOOKUP($B134,Table2[[Player]:[YEAR]], 23, FALSE))</f>
        <v>4.8</v>
      </c>
      <c r="O134">
        <f>IFERROR(VLOOKUP($B134,Table1[[Player]:['#NAME?]], 24, FALSE), 0.7*VLOOKUP($B134,Table1[[Player]:['#NAME?]], 24, FALSE) + 0.3*VLOOKUP($B134,Table2[[Player]:[YEAR]], 24, FALSE))</f>
        <v>1.2</v>
      </c>
      <c r="P134">
        <f>IFERROR(VLOOKUP($B134,Table1[[Player]:['#NAME?]], 25, FALSE), 0.7*VLOOKUP($B134,Table1[[Player]:['#NAME?]], 25, FALSE) + 0.3*VLOOKUP($B134,Table2[[Player]:[YEAR]], 25, FALSE))</f>
        <v>0.3</v>
      </c>
      <c r="Q134">
        <f>IFERROR(VLOOKUP($B134,Table1[[Player]:['#NAME?]], 26, FALSE), 0.7*VLOOKUP($B134,Table1[[Player]:['#NAME?]], 26, FALSE) + 0.3*VLOOKUP($B134,Table2[[Player]:[YEAR]], 26, FALSE))</f>
        <v>2</v>
      </c>
      <c r="R134">
        <f>IFERROR(VLOOKUP($B134,Table1[[Player]:['#NAME?]], 28, FALSE), 0.7*VLOOKUP($B134,Table1[[Player]:['#NAME?]], 28, FALSE) + 0.3*VLOOKUP($B134,Table2[[Player]:[YEAR]], 28, FALSE))</f>
        <v>19.3</v>
      </c>
    </row>
    <row r="135" spans="1:18" x14ac:dyDescent="0.25">
      <c r="A135" s="2" t="s">
        <v>851</v>
      </c>
      <c r="B135" s="2" t="s">
        <v>240</v>
      </c>
      <c r="C135" s="2" t="s">
        <v>52</v>
      </c>
      <c r="D135">
        <f>VLOOKUP(B135, Table1[[Player]:['#NAME?]], 3, FALSE)+1</f>
        <v>26</v>
      </c>
      <c r="E135">
        <f>VLOOKUP(A135, Table3[], 5, FALSE)</f>
        <v>525</v>
      </c>
      <c r="F135">
        <f>IFERROR(VLOOKUP($B135,Table1[[Player]:['#NAME?]], 8, FALSE), 0.7*VLOOKUP($B135,Table1[[Player]:['#NAME?]], 8, FALSE) + 0.3*VLOOKUP($B135,Table2[[Player]:[YEAR]], 8, FALSE))</f>
        <v>2.8</v>
      </c>
      <c r="G135">
        <f>IFERROR(VLOOKUP($B135,Table1[[Player]:['#NAME?]], 9, FALSE), 0.7*VLOOKUP($B135,Table1[[Player]:['#NAME?]], 9, FALSE) + 0.3*VLOOKUP($B135,Table2[[Player]:[YEAR]], 9, FALSE))</f>
        <v>7.2</v>
      </c>
      <c r="H135">
        <f>IFERROR(VLOOKUP($B135,Table1[[Player]:['#NAME?]], 10, FALSE), 0.7*VLOOKUP($B135,Table1[[Player]:['#NAME?]], 10, FALSE) + 0.3*VLOOKUP($B135,Table2[[Player]:[YEAR]], 10, FALSE))</f>
        <v>0.38300000000000001</v>
      </c>
      <c r="I135">
        <f>IFERROR(VLOOKUP($B135,Table1[[Player]:['#NAME?]], 11, FALSE), 0.7*VLOOKUP($B135,Table1[[Player]:['#NAME?]], 11, FALSE) + 0.3*VLOOKUP($B135,Table2[[Player]:[YEAR]], 11, FALSE))</f>
        <v>1.4</v>
      </c>
      <c r="J135">
        <f>IFERROR(VLOOKUP($B135,Table1[[Player]:['#NAME?]], 17, FALSE), 0.7*VLOOKUP($B135,Table1[[Player]:['#NAME?]], 17, FALSE) + 0.3*VLOOKUP($B135,Table2[[Player]:[YEAR]], 17, FALSE))</f>
        <v>1.6</v>
      </c>
      <c r="K135">
        <f>IFERROR(VLOOKUP($B135,Table1[[Player]:['#NAME?]], 18, FALSE), 0.7*VLOOKUP($B135,Table1[[Player]:['#NAME?]], 18, FALSE) + 0.3*VLOOKUP($B135,Table2[[Player]:[YEAR]], 18, FALSE))</f>
        <v>1.9</v>
      </c>
      <c r="L135">
        <f>IFERROR(VLOOKUP($B135,Table1[[Player]:['#NAME?]], 19, FALSE), 0.7*VLOOKUP($B135,Table1[[Player]:['#NAME?]], 19, FALSE) + 0.3*VLOOKUP($B135,Table2[[Player]:[YEAR]], 19, FALSE))</f>
        <v>0.80500000000000005</v>
      </c>
      <c r="M135">
        <f>IFERROR(VLOOKUP($B135,Table1[[Player]:['#NAME?]], 22, FALSE), 0.7*VLOOKUP($B135,Table1[[Player]:['#NAME?]], 22, FALSE) + 0.3*VLOOKUP($B135,Table2[[Player]:[YEAR]], 22, FALSE))</f>
        <v>4.7</v>
      </c>
      <c r="N135">
        <f>IFERROR(VLOOKUP($B135,Table1[[Player]:['#NAME?]], 23, FALSE), 0.7*VLOOKUP($B135,Table1[[Player]:['#NAME?]], 23, FALSE) + 0.3*VLOOKUP($B135,Table2[[Player]:[YEAR]], 23, FALSE))</f>
        <v>2.1</v>
      </c>
      <c r="O135">
        <f>IFERROR(VLOOKUP($B135,Table1[[Player]:['#NAME?]], 24, FALSE), 0.7*VLOOKUP($B135,Table1[[Player]:['#NAME?]], 24, FALSE) + 0.3*VLOOKUP($B135,Table2[[Player]:[YEAR]], 24, FALSE))</f>
        <v>1.1000000000000001</v>
      </c>
      <c r="P135">
        <f>IFERROR(VLOOKUP($B135,Table1[[Player]:['#NAME?]], 25, FALSE), 0.7*VLOOKUP($B135,Table1[[Player]:['#NAME?]], 25, FALSE) + 0.3*VLOOKUP($B135,Table2[[Player]:[YEAR]], 25, FALSE))</f>
        <v>0.5</v>
      </c>
      <c r="Q135">
        <f>IFERROR(VLOOKUP($B135,Table1[[Player]:['#NAME?]], 26, FALSE), 0.7*VLOOKUP($B135,Table1[[Player]:['#NAME?]], 26, FALSE) + 0.3*VLOOKUP($B135,Table2[[Player]:[YEAR]], 26, FALSE))</f>
        <v>1.2</v>
      </c>
      <c r="R135">
        <f>IFERROR(VLOOKUP($B135,Table1[[Player]:['#NAME?]], 28, FALSE), 0.7*VLOOKUP($B135,Table1[[Player]:['#NAME?]], 28, FALSE) + 0.3*VLOOKUP($B135,Table2[[Player]:[YEAR]], 28, FALSE))</f>
        <v>8.5</v>
      </c>
    </row>
    <row r="136" spans="1:18" x14ac:dyDescent="0.25">
      <c r="A136" s="1" t="s">
        <v>849</v>
      </c>
      <c r="B136" s="1" t="s">
        <v>242</v>
      </c>
      <c r="C136" s="1" t="s">
        <v>73</v>
      </c>
      <c r="D136">
        <f>VLOOKUP(B136, Table1[[Player]:['#NAME?]], 3, FALSE)+1</f>
        <v>27</v>
      </c>
      <c r="E136">
        <f>VLOOKUP(A136, Table3[], 5, FALSE)</f>
        <v>2304</v>
      </c>
      <c r="F136">
        <f>IFERROR(VLOOKUP($B136,Table1[[Player]:['#NAME?]], 8, FALSE), 0.7*VLOOKUP($B136,Table1[[Player]:['#NAME?]], 8, FALSE) + 0.3*VLOOKUP($B136,Table2[[Player]:[YEAR]], 8, FALSE))</f>
        <v>6.7</v>
      </c>
      <c r="G136">
        <f>IFERROR(VLOOKUP($B136,Table1[[Player]:['#NAME?]], 9, FALSE), 0.7*VLOOKUP($B136,Table1[[Player]:['#NAME?]], 9, FALSE) + 0.3*VLOOKUP($B136,Table2[[Player]:[YEAR]], 9, FALSE))</f>
        <v>14.7</v>
      </c>
      <c r="H136">
        <f>IFERROR(VLOOKUP($B136,Table1[[Player]:['#NAME?]], 10, FALSE), 0.7*VLOOKUP($B136,Table1[[Player]:['#NAME?]], 10, FALSE) + 0.3*VLOOKUP($B136,Table2[[Player]:[YEAR]], 10, FALSE))</f>
        <v>0.45400000000000001</v>
      </c>
      <c r="I136">
        <f>IFERROR(VLOOKUP($B136,Table1[[Player]:['#NAME?]], 11, FALSE), 0.7*VLOOKUP($B136,Table1[[Player]:['#NAME?]], 11, FALSE) + 0.3*VLOOKUP($B136,Table2[[Player]:[YEAR]], 11, FALSE))</f>
        <v>1.6</v>
      </c>
      <c r="J136">
        <f>IFERROR(VLOOKUP($B136,Table1[[Player]:['#NAME?]], 17, FALSE), 0.7*VLOOKUP($B136,Table1[[Player]:['#NAME?]], 17, FALSE) + 0.3*VLOOKUP($B136,Table2[[Player]:[YEAR]], 17, FALSE))</f>
        <v>2</v>
      </c>
      <c r="K136">
        <f>IFERROR(VLOOKUP($B136,Table1[[Player]:['#NAME?]], 18, FALSE), 0.7*VLOOKUP($B136,Table1[[Player]:['#NAME?]], 18, FALSE) + 0.3*VLOOKUP($B136,Table2[[Player]:[YEAR]], 18, FALSE))</f>
        <v>2.8</v>
      </c>
      <c r="L136">
        <f>IFERROR(VLOOKUP($B136,Table1[[Player]:['#NAME?]], 19, FALSE), 0.7*VLOOKUP($B136,Table1[[Player]:['#NAME?]], 19, FALSE) + 0.3*VLOOKUP($B136,Table2[[Player]:[YEAR]], 19, FALSE))</f>
        <v>0.70799999999999996</v>
      </c>
      <c r="M136">
        <f>IFERROR(VLOOKUP($B136,Table1[[Player]:['#NAME?]], 22, FALSE), 0.7*VLOOKUP($B136,Table1[[Player]:['#NAME?]], 22, FALSE) + 0.3*VLOOKUP($B136,Table2[[Player]:[YEAR]], 22, FALSE))</f>
        <v>4.3</v>
      </c>
      <c r="N136">
        <f>IFERROR(VLOOKUP($B136,Table1[[Player]:['#NAME?]], 23, FALSE), 0.7*VLOOKUP($B136,Table1[[Player]:['#NAME?]], 23, FALSE) + 0.3*VLOOKUP($B136,Table2[[Player]:[YEAR]], 23, FALSE))</f>
        <v>8</v>
      </c>
      <c r="O136">
        <f>IFERROR(VLOOKUP($B136,Table1[[Player]:['#NAME?]], 24, FALSE), 0.7*VLOOKUP($B136,Table1[[Player]:['#NAME?]], 24, FALSE) + 0.3*VLOOKUP($B136,Table2[[Player]:[YEAR]], 24, FALSE))</f>
        <v>1.6</v>
      </c>
      <c r="P136">
        <f>IFERROR(VLOOKUP($B136,Table1[[Player]:['#NAME?]], 25, FALSE), 0.7*VLOOKUP($B136,Table1[[Player]:['#NAME?]], 25, FALSE) + 0.3*VLOOKUP($B136,Table2[[Player]:[YEAR]], 25, FALSE))</f>
        <v>0.7</v>
      </c>
      <c r="Q136">
        <f>IFERROR(VLOOKUP($B136,Table1[[Player]:['#NAME?]], 26, FALSE), 0.7*VLOOKUP($B136,Table1[[Player]:['#NAME?]], 26, FALSE) + 0.3*VLOOKUP($B136,Table2[[Player]:[YEAR]], 26, FALSE))</f>
        <v>3.2</v>
      </c>
      <c r="R136">
        <f>IFERROR(VLOOKUP($B136,Table1[[Player]:['#NAME?]], 28, FALSE), 0.7*VLOOKUP($B136,Table1[[Player]:['#NAME?]], 28, FALSE) + 0.3*VLOOKUP($B136,Table2[[Player]:[YEAR]], 28, FALSE))</f>
        <v>16.899999999999999</v>
      </c>
    </row>
    <row r="137" spans="1:18" x14ac:dyDescent="0.25">
      <c r="A137" s="2" t="s">
        <v>654</v>
      </c>
      <c r="B137" s="2" t="s">
        <v>243</v>
      </c>
      <c r="C137" s="2" t="s">
        <v>31</v>
      </c>
      <c r="D137">
        <f>VLOOKUP(B137, Table1[[Player]:['#NAME?]], 3, FALSE)+1</f>
        <v>28</v>
      </c>
      <c r="E137">
        <f>VLOOKUP(A137, Table3[], 5, FALSE)</f>
        <v>1872</v>
      </c>
      <c r="F137">
        <f>IFERROR(VLOOKUP($B137,Table1[[Player]:['#NAME?]], 8, FALSE), 0.7*VLOOKUP($B137,Table1[[Player]:['#NAME?]], 8, FALSE) + 0.3*VLOOKUP($B137,Table2[[Player]:[YEAR]], 8, FALSE))</f>
        <v>5.0999999999999996</v>
      </c>
      <c r="G137">
        <f>IFERROR(VLOOKUP($B137,Table1[[Player]:['#NAME?]], 9, FALSE), 0.7*VLOOKUP($B137,Table1[[Player]:['#NAME?]], 9, FALSE) + 0.3*VLOOKUP($B137,Table2[[Player]:[YEAR]], 9, FALSE))</f>
        <v>11.8</v>
      </c>
      <c r="H137">
        <f>IFERROR(VLOOKUP($B137,Table1[[Player]:['#NAME?]], 10, FALSE), 0.7*VLOOKUP($B137,Table1[[Player]:['#NAME?]], 10, FALSE) + 0.3*VLOOKUP($B137,Table2[[Player]:[YEAR]], 10, FALSE))</f>
        <v>0.433</v>
      </c>
      <c r="I137">
        <f>IFERROR(VLOOKUP($B137,Table1[[Player]:['#NAME?]], 11, FALSE), 0.7*VLOOKUP($B137,Table1[[Player]:['#NAME?]], 11, FALSE) + 0.3*VLOOKUP($B137,Table2[[Player]:[YEAR]], 11, FALSE))</f>
        <v>2.1</v>
      </c>
      <c r="J137">
        <f>IFERROR(VLOOKUP($B137,Table1[[Player]:['#NAME?]], 17, FALSE), 0.7*VLOOKUP($B137,Table1[[Player]:['#NAME?]], 17, FALSE) + 0.3*VLOOKUP($B137,Table2[[Player]:[YEAR]], 17, FALSE))</f>
        <v>1.4</v>
      </c>
      <c r="K137">
        <f>IFERROR(VLOOKUP($B137,Table1[[Player]:['#NAME?]], 18, FALSE), 0.7*VLOOKUP($B137,Table1[[Player]:['#NAME?]], 18, FALSE) + 0.3*VLOOKUP($B137,Table2[[Player]:[YEAR]], 18, FALSE))</f>
        <v>1.8</v>
      </c>
      <c r="L137">
        <f>IFERROR(VLOOKUP($B137,Table1[[Player]:['#NAME?]], 19, FALSE), 0.7*VLOOKUP($B137,Table1[[Player]:['#NAME?]], 19, FALSE) + 0.3*VLOOKUP($B137,Table2[[Player]:[YEAR]], 19, FALSE))</f>
        <v>0.82499999999999996</v>
      </c>
      <c r="M137">
        <f>IFERROR(VLOOKUP($B137,Table1[[Player]:['#NAME?]], 22, FALSE), 0.7*VLOOKUP($B137,Table1[[Player]:['#NAME?]], 22, FALSE) + 0.3*VLOOKUP($B137,Table2[[Player]:[YEAR]], 22, FALSE))</f>
        <v>4.9000000000000004</v>
      </c>
      <c r="N137">
        <f>IFERROR(VLOOKUP($B137,Table1[[Player]:['#NAME?]], 23, FALSE), 0.7*VLOOKUP($B137,Table1[[Player]:['#NAME?]], 23, FALSE) + 0.3*VLOOKUP($B137,Table2[[Player]:[YEAR]], 23, FALSE))</f>
        <v>2.2000000000000002</v>
      </c>
      <c r="O137">
        <f>IFERROR(VLOOKUP($B137,Table1[[Player]:['#NAME?]], 24, FALSE), 0.7*VLOOKUP($B137,Table1[[Player]:['#NAME?]], 24, FALSE) + 0.3*VLOOKUP($B137,Table2[[Player]:[YEAR]], 24, FALSE))</f>
        <v>1.4</v>
      </c>
      <c r="P137">
        <f>IFERROR(VLOOKUP($B137,Table1[[Player]:['#NAME?]], 25, FALSE), 0.7*VLOOKUP($B137,Table1[[Player]:['#NAME?]], 25, FALSE) + 0.3*VLOOKUP($B137,Table2[[Player]:[YEAR]], 25, FALSE))</f>
        <v>0.7</v>
      </c>
      <c r="Q137">
        <f>IFERROR(VLOOKUP($B137,Table1[[Player]:['#NAME?]], 26, FALSE), 0.7*VLOOKUP($B137,Table1[[Player]:['#NAME?]], 26, FALSE) + 0.3*VLOOKUP($B137,Table2[[Player]:[YEAR]], 26, FALSE))</f>
        <v>1.4</v>
      </c>
      <c r="R137">
        <f>IFERROR(VLOOKUP($B137,Table1[[Player]:['#NAME?]], 28, FALSE), 0.7*VLOOKUP($B137,Table1[[Player]:['#NAME?]], 28, FALSE) + 0.3*VLOOKUP($B137,Table2[[Player]:[YEAR]], 28, FALSE))</f>
        <v>13.8</v>
      </c>
    </row>
    <row r="138" spans="1:18" x14ac:dyDescent="0.25">
      <c r="A138" s="1" t="s">
        <v>607</v>
      </c>
      <c r="B138" s="1" t="s">
        <v>244</v>
      </c>
      <c r="C138" s="1" t="s">
        <v>52</v>
      </c>
      <c r="D138">
        <f>VLOOKUP(B138, Table1[[Player]:['#NAME?]], 3, FALSE)+1</f>
        <v>23</v>
      </c>
      <c r="E138">
        <f>VLOOKUP(A138, Table3[], 5, FALSE)</f>
        <v>1825</v>
      </c>
      <c r="F138">
        <f>IFERROR(VLOOKUP($B138,Table1[[Player]:['#NAME?]], 8, FALSE), 0.7*VLOOKUP($B138,Table1[[Player]:['#NAME?]], 8, FALSE) + 0.3*VLOOKUP($B138,Table2[[Player]:[YEAR]], 8, FALSE))</f>
        <v>4.8</v>
      </c>
      <c r="G138">
        <f>IFERROR(VLOOKUP($B138,Table1[[Player]:['#NAME?]], 9, FALSE), 0.7*VLOOKUP($B138,Table1[[Player]:['#NAME?]], 9, FALSE) + 0.3*VLOOKUP($B138,Table2[[Player]:[YEAR]], 9, FALSE))</f>
        <v>11.1</v>
      </c>
      <c r="H138">
        <f>IFERROR(VLOOKUP($B138,Table1[[Player]:['#NAME?]], 10, FALSE), 0.7*VLOOKUP($B138,Table1[[Player]:['#NAME?]], 10, FALSE) + 0.3*VLOOKUP($B138,Table2[[Player]:[YEAR]], 10, FALSE))</f>
        <v>0.434</v>
      </c>
      <c r="I138">
        <f>IFERROR(VLOOKUP($B138,Table1[[Player]:['#NAME?]], 11, FALSE), 0.7*VLOOKUP($B138,Table1[[Player]:['#NAME?]], 11, FALSE) + 0.3*VLOOKUP($B138,Table2[[Player]:[YEAR]], 11, FALSE))</f>
        <v>0.3</v>
      </c>
      <c r="J138">
        <f>IFERROR(VLOOKUP($B138,Table1[[Player]:['#NAME?]], 17, FALSE), 0.7*VLOOKUP($B138,Table1[[Player]:['#NAME?]], 17, FALSE) + 0.3*VLOOKUP($B138,Table2[[Player]:[YEAR]], 17, FALSE))</f>
        <v>3.9</v>
      </c>
      <c r="K138">
        <f>IFERROR(VLOOKUP($B138,Table1[[Player]:['#NAME?]], 18, FALSE), 0.7*VLOOKUP($B138,Table1[[Player]:['#NAME?]], 18, FALSE) + 0.3*VLOOKUP($B138,Table2[[Player]:[YEAR]], 18, FALSE))</f>
        <v>5.2</v>
      </c>
      <c r="L138">
        <f>IFERROR(VLOOKUP($B138,Table1[[Player]:['#NAME?]], 19, FALSE), 0.7*VLOOKUP($B138,Table1[[Player]:['#NAME?]], 19, FALSE) + 0.3*VLOOKUP($B138,Table2[[Player]:[YEAR]], 19, FALSE))</f>
        <v>0.751</v>
      </c>
      <c r="M138">
        <f>IFERROR(VLOOKUP($B138,Table1[[Player]:['#NAME?]], 22, FALSE), 0.7*VLOOKUP($B138,Table1[[Player]:['#NAME?]], 22, FALSE) + 0.3*VLOOKUP($B138,Table2[[Player]:[YEAR]], 22, FALSE))</f>
        <v>9.1999999999999993</v>
      </c>
      <c r="N138">
        <f>IFERROR(VLOOKUP($B138,Table1[[Player]:['#NAME?]], 23, FALSE), 0.7*VLOOKUP($B138,Table1[[Player]:['#NAME?]], 23, FALSE) + 0.3*VLOOKUP($B138,Table2[[Player]:[YEAR]], 23, FALSE))</f>
        <v>3.1</v>
      </c>
      <c r="O138">
        <f>IFERROR(VLOOKUP($B138,Table1[[Player]:['#NAME?]], 24, FALSE), 0.7*VLOOKUP($B138,Table1[[Player]:['#NAME?]], 24, FALSE) + 0.3*VLOOKUP($B138,Table2[[Player]:[YEAR]], 24, FALSE))</f>
        <v>1.7</v>
      </c>
      <c r="P138">
        <f>IFERROR(VLOOKUP($B138,Table1[[Player]:['#NAME?]], 25, FALSE), 0.7*VLOOKUP($B138,Table1[[Player]:['#NAME?]], 25, FALSE) + 0.3*VLOOKUP($B138,Table2[[Player]:[YEAR]], 25, FALSE))</f>
        <v>0.9</v>
      </c>
      <c r="Q138">
        <f>IFERROR(VLOOKUP($B138,Table1[[Player]:['#NAME?]], 26, FALSE), 0.7*VLOOKUP($B138,Table1[[Player]:['#NAME?]], 26, FALSE) + 0.3*VLOOKUP($B138,Table2[[Player]:[YEAR]], 26, FALSE))</f>
        <v>2.4</v>
      </c>
      <c r="R138">
        <f>IFERROR(VLOOKUP($B138,Table1[[Player]:['#NAME?]], 28, FALSE), 0.7*VLOOKUP($B138,Table1[[Player]:['#NAME?]], 28, FALSE) + 0.3*VLOOKUP($B138,Table2[[Player]:[YEAR]], 28, FALSE))</f>
        <v>13.8</v>
      </c>
    </row>
    <row r="139" spans="1:18" x14ac:dyDescent="0.25">
      <c r="A139" s="2" t="s">
        <v>914</v>
      </c>
      <c r="B139" s="2" t="s">
        <v>245</v>
      </c>
      <c r="C139" s="2" t="s">
        <v>38</v>
      </c>
      <c r="D139">
        <f>VLOOKUP(B139, Table1[[Player]:['#NAME?]], 3, FALSE)+1</f>
        <v>24</v>
      </c>
      <c r="E139">
        <f>VLOOKUP(A139, Table3[], 5, FALSE)</f>
        <v>1140</v>
      </c>
      <c r="F139">
        <f>IFERROR(VLOOKUP($B139,Table1[[Player]:['#NAME?]], 8, FALSE), 0.7*VLOOKUP($B139,Table1[[Player]:['#NAME?]], 8, FALSE) + 0.3*VLOOKUP($B139,Table2[[Player]:[YEAR]], 8, FALSE))</f>
        <v>6.9</v>
      </c>
      <c r="G139">
        <f>IFERROR(VLOOKUP($B139,Table1[[Player]:['#NAME?]], 9, FALSE), 0.7*VLOOKUP($B139,Table1[[Player]:['#NAME?]], 9, FALSE) + 0.3*VLOOKUP($B139,Table2[[Player]:[YEAR]], 9, FALSE))</f>
        <v>12.4</v>
      </c>
      <c r="H139">
        <f>IFERROR(VLOOKUP($B139,Table1[[Player]:['#NAME?]], 10, FALSE), 0.7*VLOOKUP($B139,Table1[[Player]:['#NAME?]], 10, FALSE) + 0.3*VLOOKUP($B139,Table2[[Player]:[YEAR]], 10, FALSE))</f>
        <v>0.55800000000000005</v>
      </c>
      <c r="I139">
        <f>IFERROR(VLOOKUP($B139,Table1[[Player]:['#NAME?]], 11, FALSE), 0.7*VLOOKUP($B139,Table1[[Player]:['#NAME?]], 11, FALSE) + 0.3*VLOOKUP($B139,Table2[[Player]:[YEAR]], 11, FALSE))</f>
        <v>0.8</v>
      </c>
      <c r="J139">
        <f>IFERROR(VLOOKUP($B139,Table1[[Player]:['#NAME?]], 17, FALSE), 0.7*VLOOKUP($B139,Table1[[Player]:['#NAME?]], 17, FALSE) + 0.3*VLOOKUP($B139,Table2[[Player]:[YEAR]], 17, FALSE))</f>
        <v>2.2000000000000002</v>
      </c>
      <c r="K139">
        <f>IFERROR(VLOOKUP($B139,Table1[[Player]:['#NAME?]], 18, FALSE), 0.7*VLOOKUP($B139,Table1[[Player]:['#NAME?]], 18, FALSE) + 0.3*VLOOKUP($B139,Table2[[Player]:[YEAR]], 18, FALSE))</f>
        <v>3.1</v>
      </c>
      <c r="L139">
        <f>IFERROR(VLOOKUP($B139,Table1[[Player]:['#NAME?]], 19, FALSE), 0.7*VLOOKUP($B139,Table1[[Player]:['#NAME?]], 19, FALSE) + 0.3*VLOOKUP($B139,Table2[[Player]:[YEAR]], 19, FALSE))</f>
        <v>0.69899999999999995</v>
      </c>
      <c r="M139">
        <f>IFERROR(VLOOKUP($B139,Table1[[Player]:['#NAME?]], 22, FALSE), 0.7*VLOOKUP($B139,Table1[[Player]:['#NAME?]], 22, FALSE) + 0.3*VLOOKUP($B139,Table2[[Player]:[YEAR]], 22, FALSE))</f>
        <v>9.4</v>
      </c>
      <c r="N139">
        <f>IFERROR(VLOOKUP($B139,Table1[[Player]:['#NAME?]], 23, FALSE), 0.7*VLOOKUP($B139,Table1[[Player]:['#NAME?]], 23, FALSE) + 0.3*VLOOKUP($B139,Table2[[Player]:[YEAR]], 23, FALSE))</f>
        <v>1.8</v>
      </c>
      <c r="O139">
        <f>IFERROR(VLOOKUP($B139,Table1[[Player]:['#NAME?]], 24, FALSE), 0.7*VLOOKUP($B139,Table1[[Player]:['#NAME?]], 24, FALSE) + 0.3*VLOOKUP($B139,Table2[[Player]:[YEAR]], 24, FALSE))</f>
        <v>1.3</v>
      </c>
      <c r="P139">
        <f>IFERROR(VLOOKUP($B139,Table1[[Player]:['#NAME?]], 25, FALSE), 0.7*VLOOKUP($B139,Table1[[Player]:['#NAME?]], 25, FALSE) + 0.3*VLOOKUP($B139,Table2[[Player]:[YEAR]], 25, FALSE))</f>
        <v>1.7</v>
      </c>
      <c r="Q139">
        <f>IFERROR(VLOOKUP($B139,Table1[[Player]:['#NAME?]], 26, FALSE), 0.7*VLOOKUP($B139,Table1[[Player]:['#NAME?]], 26, FALSE) + 0.3*VLOOKUP($B139,Table2[[Player]:[YEAR]], 26, FALSE))</f>
        <v>1.7</v>
      </c>
      <c r="R139">
        <f>IFERROR(VLOOKUP($B139,Table1[[Player]:['#NAME?]], 28, FALSE), 0.7*VLOOKUP($B139,Table1[[Player]:['#NAME?]], 28, FALSE) + 0.3*VLOOKUP($B139,Table2[[Player]:[YEAR]], 28, FALSE))</f>
        <v>16.899999999999999</v>
      </c>
    </row>
    <row r="140" spans="1:18" x14ac:dyDescent="0.25">
      <c r="A140" s="1" t="s">
        <v>997</v>
      </c>
      <c r="B140" s="1" t="s">
        <v>246</v>
      </c>
      <c r="C140" s="1" t="s">
        <v>31</v>
      </c>
      <c r="D140">
        <f>VLOOKUP(B140, Table1[[Player]:['#NAME?]], 3, FALSE)+1</f>
        <v>25</v>
      </c>
      <c r="E140">
        <f>VLOOKUP(A140, Table3[], 5, FALSE)</f>
        <v>1971</v>
      </c>
      <c r="F140">
        <f>IFERROR(VLOOKUP($B140,Table1[[Player]:['#NAME?]], 8, FALSE), 0.7*VLOOKUP($B140,Table1[[Player]:['#NAME?]], 8, FALSE) + 0.3*VLOOKUP($B140,Table2[[Player]:[YEAR]], 8, FALSE))</f>
        <v>6.1</v>
      </c>
      <c r="G140">
        <f>IFERROR(VLOOKUP($B140,Table1[[Player]:['#NAME?]], 9, FALSE), 0.7*VLOOKUP($B140,Table1[[Player]:['#NAME?]], 9, FALSE) + 0.3*VLOOKUP($B140,Table2[[Player]:[YEAR]], 9, FALSE))</f>
        <v>15.1</v>
      </c>
      <c r="H140">
        <f>IFERROR(VLOOKUP($B140,Table1[[Player]:['#NAME?]], 10, FALSE), 0.7*VLOOKUP($B140,Table1[[Player]:['#NAME?]], 10, FALSE) + 0.3*VLOOKUP($B140,Table2[[Player]:[YEAR]], 10, FALSE))</f>
        <v>0.40799999999999997</v>
      </c>
      <c r="I140">
        <f>IFERROR(VLOOKUP($B140,Table1[[Player]:['#NAME?]], 11, FALSE), 0.7*VLOOKUP($B140,Table1[[Player]:['#NAME?]], 11, FALSE) + 0.3*VLOOKUP($B140,Table2[[Player]:[YEAR]], 11, FALSE))</f>
        <v>2.6</v>
      </c>
      <c r="J140">
        <f>IFERROR(VLOOKUP($B140,Table1[[Player]:['#NAME?]], 17, FALSE), 0.7*VLOOKUP($B140,Table1[[Player]:['#NAME?]], 17, FALSE) + 0.3*VLOOKUP($B140,Table2[[Player]:[YEAR]], 17, FALSE))</f>
        <v>2</v>
      </c>
      <c r="K140">
        <f>IFERROR(VLOOKUP($B140,Table1[[Player]:['#NAME?]], 18, FALSE), 0.7*VLOOKUP($B140,Table1[[Player]:['#NAME?]], 18, FALSE) + 0.3*VLOOKUP($B140,Table2[[Player]:[YEAR]], 18, FALSE))</f>
        <v>2.6</v>
      </c>
      <c r="L140">
        <f>IFERROR(VLOOKUP($B140,Table1[[Player]:['#NAME?]], 19, FALSE), 0.7*VLOOKUP($B140,Table1[[Player]:['#NAME?]], 19, FALSE) + 0.3*VLOOKUP($B140,Table2[[Player]:[YEAR]], 19, FALSE))</f>
        <v>0.78300000000000003</v>
      </c>
      <c r="M140">
        <f>IFERROR(VLOOKUP($B140,Table1[[Player]:['#NAME?]], 22, FALSE), 0.7*VLOOKUP($B140,Table1[[Player]:['#NAME?]], 22, FALSE) + 0.3*VLOOKUP($B140,Table2[[Player]:[YEAR]], 22, FALSE))</f>
        <v>4.5999999999999996</v>
      </c>
      <c r="N140">
        <f>IFERROR(VLOOKUP($B140,Table1[[Player]:['#NAME?]], 23, FALSE), 0.7*VLOOKUP($B140,Table1[[Player]:['#NAME?]], 23, FALSE) + 0.3*VLOOKUP($B140,Table2[[Player]:[YEAR]], 23, FALSE))</f>
        <v>2.2000000000000002</v>
      </c>
      <c r="O140">
        <f>IFERROR(VLOOKUP($B140,Table1[[Player]:['#NAME?]], 24, FALSE), 0.7*VLOOKUP($B140,Table1[[Player]:['#NAME?]], 24, FALSE) + 0.3*VLOOKUP($B140,Table2[[Player]:[YEAR]], 24, FALSE))</f>
        <v>0.9</v>
      </c>
      <c r="P140">
        <f>IFERROR(VLOOKUP($B140,Table1[[Player]:['#NAME?]], 25, FALSE), 0.7*VLOOKUP($B140,Table1[[Player]:['#NAME?]], 25, FALSE) + 0.3*VLOOKUP($B140,Table2[[Player]:[YEAR]], 25, FALSE))</f>
        <v>0.2</v>
      </c>
      <c r="Q140">
        <f>IFERROR(VLOOKUP($B140,Table1[[Player]:['#NAME?]], 26, FALSE), 0.7*VLOOKUP($B140,Table1[[Player]:['#NAME?]], 26, FALSE) + 0.3*VLOOKUP($B140,Table2[[Player]:[YEAR]], 26, FALSE))</f>
        <v>1.5</v>
      </c>
      <c r="R140">
        <f>IFERROR(VLOOKUP($B140,Table1[[Player]:['#NAME?]], 28, FALSE), 0.7*VLOOKUP($B140,Table1[[Player]:['#NAME?]], 28, FALSE) + 0.3*VLOOKUP($B140,Table2[[Player]:[YEAR]], 28, FALSE))</f>
        <v>16.899999999999999</v>
      </c>
    </row>
    <row r="141" spans="1:18" x14ac:dyDescent="0.25">
      <c r="A141" s="2" t="s">
        <v>623</v>
      </c>
      <c r="B141" s="2" t="s">
        <v>247</v>
      </c>
      <c r="C141" s="2" t="s">
        <v>38</v>
      </c>
      <c r="D141">
        <f>VLOOKUP(B141, Table1[[Player]:['#NAME?]], 3, FALSE)+1</f>
        <v>31</v>
      </c>
      <c r="E141">
        <f>VLOOKUP(A141, Table3[], 5, FALSE)</f>
        <v>2464</v>
      </c>
      <c r="F141">
        <f>IFERROR(VLOOKUP($B141,Table1[[Player]:['#NAME?]], 8, FALSE), 0.7*VLOOKUP($B141,Table1[[Player]:['#NAME?]], 8, FALSE) + 0.3*VLOOKUP($B141,Table2[[Player]:[YEAR]], 8, FALSE))</f>
        <v>6.2</v>
      </c>
      <c r="G141">
        <f>IFERROR(VLOOKUP($B141,Table1[[Player]:['#NAME?]], 9, FALSE), 0.7*VLOOKUP($B141,Table1[[Player]:['#NAME?]], 9, FALSE) + 0.3*VLOOKUP($B141,Table2[[Player]:[YEAR]], 9, FALSE))</f>
        <v>13.1</v>
      </c>
      <c r="H141">
        <f>IFERROR(VLOOKUP($B141,Table1[[Player]:['#NAME?]], 10, FALSE), 0.7*VLOOKUP($B141,Table1[[Player]:['#NAME?]], 10, FALSE) + 0.3*VLOOKUP($B141,Table2[[Player]:[YEAR]], 10, FALSE))</f>
        <v>0.47299999999999998</v>
      </c>
      <c r="I141">
        <f>IFERROR(VLOOKUP($B141,Table1[[Player]:['#NAME?]], 11, FALSE), 0.7*VLOOKUP($B141,Table1[[Player]:['#NAME?]], 11, FALSE) + 0.3*VLOOKUP($B141,Table2[[Player]:[YEAR]], 11, FALSE))</f>
        <v>1.4</v>
      </c>
      <c r="J141">
        <f>IFERROR(VLOOKUP($B141,Table1[[Player]:['#NAME?]], 17, FALSE), 0.7*VLOOKUP($B141,Table1[[Player]:['#NAME?]], 17, FALSE) + 0.3*VLOOKUP($B141,Table2[[Player]:[YEAR]], 17, FALSE))</f>
        <v>1.8</v>
      </c>
      <c r="K141">
        <f>IFERROR(VLOOKUP($B141,Table1[[Player]:['#NAME?]], 18, FALSE), 0.7*VLOOKUP($B141,Table1[[Player]:['#NAME?]], 18, FALSE) + 0.3*VLOOKUP($B141,Table2[[Player]:[YEAR]], 18, FALSE))</f>
        <v>2.2000000000000002</v>
      </c>
      <c r="L141">
        <f>IFERROR(VLOOKUP($B141,Table1[[Player]:['#NAME?]], 19, FALSE), 0.7*VLOOKUP($B141,Table1[[Player]:['#NAME?]], 19, FALSE) + 0.3*VLOOKUP($B141,Table2[[Player]:[YEAR]], 19, FALSE))</f>
        <v>0.8</v>
      </c>
      <c r="M141">
        <f>IFERROR(VLOOKUP($B141,Table1[[Player]:['#NAME?]], 22, FALSE), 0.7*VLOOKUP($B141,Table1[[Player]:['#NAME?]], 22, FALSE) + 0.3*VLOOKUP($B141,Table2[[Player]:[YEAR]], 22, FALSE))</f>
        <v>7.6</v>
      </c>
      <c r="N141">
        <f>IFERROR(VLOOKUP($B141,Table1[[Player]:['#NAME?]], 23, FALSE), 0.7*VLOOKUP($B141,Table1[[Player]:['#NAME?]], 23, FALSE) + 0.3*VLOOKUP($B141,Table2[[Player]:[YEAR]], 23, FALSE))</f>
        <v>5.5</v>
      </c>
      <c r="O141">
        <f>IFERROR(VLOOKUP($B141,Table1[[Player]:['#NAME?]], 24, FALSE), 0.7*VLOOKUP($B141,Table1[[Player]:['#NAME?]], 24, FALSE) + 0.3*VLOOKUP($B141,Table2[[Player]:[YEAR]], 24, FALSE))</f>
        <v>0.9</v>
      </c>
      <c r="P141">
        <f>IFERROR(VLOOKUP($B141,Table1[[Player]:['#NAME?]], 25, FALSE), 0.7*VLOOKUP($B141,Table1[[Player]:['#NAME?]], 25, FALSE) + 0.3*VLOOKUP($B141,Table2[[Player]:[YEAR]], 25, FALSE))</f>
        <v>1.4</v>
      </c>
      <c r="Q141">
        <f>IFERROR(VLOOKUP($B141,Table1[[Player]:['#NAME?]], 26, FALSE), 0.7*VLOOKUP($B141,Table1[[Player]:['#NAME?]], 26, FALSE) + 0.3*VLOOKUP($B141,Table2[[Player]:[YEAR]], 26, FALSE))</f>
        <v>1.9</v>
      </c>
      <c r="R141">
        <f>IFERROR(VLOOKUP($B141,Table1[[Player]:['#NAME?]], 28, FALSE), 0.7*VLOOKUP($B141,Table1[[Player]:['#NAME?]], 28, FALSE) + 0.3*VLOOKUP($B141,Table2[[Player]:[YEAR]], 28, FALSE))</f>
        <v>15.6</v>
      </c>
    </row>
    <row r="142" spans="1:18" x14ac:dyDescent="0.25">
      <c r="A142" s="1" t="s">
        <v>638</v>
      </c>
      <c r="B142" s="1" t="s">
        <v>248</v>
      </c>
      <c r="C142" s="1" t="s">
        <v>38</v>
      </c>
      <c r="D142">
        <f>VLOOKUP(B142, Table1[[Player]:['#NAME?]], 3, FALSE)+1</f>
        <v>32</v>
      </c>
      <c r="E142">
        <f>VLOOKUP(A142, Table3[], 5, FALSE)</f>
        <v>2044</v>
      </c>
      <c r="F142">
        <f>IFERROR(VLOOKUP($B142,Table1[[Player]:['#NAME?]], 8, FALSE), 0.7*VLOOKUP($B142,Table1[[Player]:['#NAME?]], 8, FALSE) + 0.3*VLOOKUP($B142,Table2[[Player]:[YEAR]], 8, FALSE))</f>
        <v>6.4</v>
      </c>
      <c r="G142">
        <f>IFERROR(VLOOKUP($B142,Table1[[Player]:['#NAME?]], 9, FALSE), 0.7*VLOOKUP($B142,Table1[[Player]:['#NAME?]], 9, FALSE) + 0.3*VLOOKUP($B142,Table2[[Player]:[YEAR]], 9, FALSE))</f>
        <v>10</v>
      </c>
      <c r="H142">
        <f>IFERROR(VLOOKUP($B142,Table1[[Player]:['#NAME?]], 10, FALSE), 0.7*VLOOKUP($B142,Table1[[Player]:['#NAME?]], 10, FALSE) + 0.3*VLOOKUP($B142,Table2[[Player]:[YEAR]], 10, FALSE))</f>
        <v>0.63300000000000001</v>
      </c>
      <c r="I142">
        <f>IFERROR(VLOOKUP($B142,Table1[[Player]:['#NAME?]], 11, FALSE), 0.7*VLOOKUP($B142,Table1[[Player]:['#NAME?]], 11, FALSE) + 0.3*VLOOKUP($B142,Table2[[Player]:[YEAR]], 11, FALSE))</f>
        <v>0</v>
      </c>
      <c r="J142">
        <f>IFERROR(VLOOKUP($B142,Table1[[Player]:['#NAME?]], 17, FALSE), 0.7*VLOOKUP($B142,Table1[[Player]:['#NAME?]], 17, FALSE) + 0.3*VLOOKUP($B142,Table2[[Player]:[YEAR]], 17, FALSE))</f>
        <v>3.7</v>
      </c>
      <c r="K142">
        <f>IFERROR(VLOOKUP($B142,Table1[[Player]:['#NAME?]], 18, FALSE), 0.7*VLOOKUP($B142,Table1[[Player]:['#NAME?]], 18, FALSE) + 0.3*VLOOKUP($B142,Table2[[Player]:[YEAR]], 18, FALSE))</f>
        <v>6.9</v>
      </c>
      <c r="L142">
        <f>IFERROR(VLOOKUP($B142,Table1[[Player]:['#NAME?]], 19, FALSE), 0.7*VLOOKUP($B142,Table1[[Player]:['#NAME?]], 19, FALSE) + 0.3*VLOOKUP($B142,Table2[[Player]:[YEAR]], 19, FALSE))</f>
        <v>0.53300000000000003</v>
      </c>
      <c r="M142">
        <f>IFERROR(VLOOKUP($B142,Table1[[Player]:['#NAME?]], 22, FALSE), 0.7*VLOOKUP($B142,Table1[[Player]:['#NAME?]], 22, FALSE) + 0.3*VLOOKUP($B142,Table2[[Player]:[YEAR]], 22, FALSE))</f>
        <v>15.4</v>
      </c>
      <c r="N142">
        <f>IFERROR(VLOOKUP($B142,Table1[[Player]:['#NAME?]], 23, FALSE), 0.7*VLOOKUP($B142,Table1[[Player]:['#NAME?]], 23, FALSE) + 0.3*VLOOKUP($B142,Table2[[Player]:[YEAR]], 23, FALSE))</f>
        <v>1.7</v>
      </c>
      <c r="O142">
        <f>IFERROR(VLOOKUP($B142,Table1[[Player]:['#NAME?]], 24, FALSE), 0.7*VLOOKUP($B142,Table1[[Player]:['#NAME?]], 24, FALSE) + 0.3*VLOOKUP($B142,Table2[[Player]:[YEAR]], 24, FALSE))</f>
        <v>1</v>
      </c>
      <c r="P142">
        <f>IFERROR(VLOOKUP($B142,Table1[[Player]:['#NAME?]], 25, FALSE), 0.7*VLOOKUP($B142,Table1[[Player]:['#NAME?]], 25, FALSE) + 0.3*VLOOKUP($B142,Table2[[Player]:[YEAR]], 25, FALSE))</f>
        <v>1.5</v>
      </c>
      <c r="Q142">
        <f>IFERROR(VLOOKUP($B142,Table1[[Player]:['#NAME?]], 26, FALSE), 0.7*VLOOKUP($B142,Table1[[Player]:['#NAME?]], 26, FALSE) + 0.3*VLOOKUP($B142,Table2[[Player]:[YEAR]], 26, FALSE))</f>
        <v>2.8</v>
      </c>
      <c r="R142">
        <f>IFERROR(VLOOKUP($B142,Table1[[Player]:['#NAME?]], 28, FALSE), 0.7*VLOOKUP($B142,Table1[[Player]:['#NAME?]], 28, FALSE) + 0.3*VLOOKUP($B142,Table2[[Player]:[YEAR]], 28, FALSE))</f>
        <v>16.399999999999999</v>
      </c>
    </row>
    <row r="143" spans="1:18" x14ac:dyDescent="0.25">
      <c r="A143" s="1" t="s">
        <v>983</v>
      </c>
      <c r="B143" s="1" t="s">
        <v>253</v>
      </c>
      <c r="C143" s="1" t="s">
        <v>27</v>
      </c>
      <c r="D143">
        <f>VLOOKUP(B143, Table1[[Player]:['#NAME?]], 3, FALSE)+1</f>
        <v>28</v>
      </c>
      <c r="E143">
        <f>VLOOKUP(A143, Table3[], 5, FALSE)</f>
        <v>2310</v>
      </c>
      <c r="F143">
        <f>IFERROR(VLOOKUP($B143,Table1[[Player]:['#NAME?]], 8, FALSE), 0.7*VLOOKUP($B143,Table1[[Player]:['#NAME?]], 8, FALSE) + 0.3*VLOOKUP($B143,Table2[[Player]:[YEAR]], 8, FALSE))</f>
        <v>7</v>
      </c>
      <c r="G143">
        <f>IFERROR(VLOOKUP($B143,Table1[[Player]:['#NAME?]], 9, FALSE), 0.7*VLOOKUP($B143,Table1[[Player]:['#NAME?]], 9, FALSE) + 0.3*VLOOKUP($B143,Table2[[Player]:[YEAR]], 9, FALSE))</f>
        <v>14.6</v>
      </c>
      <c r="H143">
        <f>IFERROR(VLOOKUP($B143,Table1[[Player]:['#NAME?]], 10, FALSE), 0.7*VLOOKUP($B143,Table1[[Player]:['#NAME?]], 10, FALSE) + 0.3*VLOOKUP($B143,Table2[[Player]:[YEAR]], 10, FALSE))</f>
        <v>0.48</v>
      </c>
      <c r="I143">
        <f>IFERROR(VLOOKUP($B143,Table1[[Player]:['#NAME?]], 11, FALSE), 0.7*VLOOKUP($B143,Table1[[Player]:['#NAME?]], 11, FALSE) + 0.3*VLOOKUP($B143,Table2[[Player]:[YEAR]], 11, FALSE))</f>
        <v>1.8</v>
      </c>
      <c r="J143">
        <f>IFERROR(VLOOKUP($B143,Table1[[Player]:['#NAME?]], 17, FALSE), 0.7*VLOOKUP($B143,Table1[[Player]:['#NAME?]], 17, FALSE) + 0.3*VLOOKUP($B143,Table2[[Player]:[YEAR]], 17, FALSE))</f>
        <v>1.6</v>
      </c>
      <c r="K143">
        <f>IFERROR(VLOOKUP($B143,Table1[[Player]:['#NAME?]], 18, FALSE), 0.7*VLOOKUP($B143,Table1[[Player]:['#NAME?]], 18, FALSE) + 0.3*VLOOKUP($B143,Table2[[Player]:[YEAR]], 18, FALSE))</f>
        <v>1.9</v>
      </c>
      <c r="L143">
        <f>IFERROR(VLOOKUP($B143,Table1[[Player]:['#NAME?]], 19, FALSE), 0.7*VLOOKUP($B143,Table1[[Player]:['#NAME?]], 19, FALSE) + 0.3*VLOOKUP($B143,Table2[[Player]:[YEAR]], 19, FALSE))</f>
        <v>0.85599999999999998</v>
      </c>
      <c r="M143">
        <f>IFERROR(VLOOKUP($B143,Table1[[Player]:['#NAME?]], 22, FALSE), 0.7*VLOOKUP($B143,Table1[[Player]:['#NAME?]], 22, FALSE) + 0.3*VLOOKUP($B143,Table2[[Player]:[YEAR]], 22, FALSE))</f>
        <v>8</v>
      </c>
      <c r="N143">
        <f>IFERROR(VLOOKUP($B143,Table1[[Player]:['#NAME?]], 23, FALSE), 0.7*VLOOKUP($B143,Table1[[Player]:['#NAME?]], 23, FALSE) + 0.3*VLOOKUP($B143,Table2[[Player]:[YEAR]], 23, FALSE))</f>
        <v>1.1000000000000001</v>
      </c>
      <c r="O143">
        <f>IFERROR(VLOOKUP($B143,Table1[[Player]:['#NAME?]], 24, FALSE), 0.7*VLOOKUP($B143,Table1[[Player]:['#NAME?]], 24, FALSE) + 0.3*VLOOKUP($B143,Table2[[Player]:[YEAR]], 24, FALSE))</f>
        <v>0.6</v>
      </c>
      <c r="P143">
        <f>IFERROR(VLOOKUP($B143,Table1[[Player]:['#NAME?]], 25, FALSE), 0.7*VLOOKUP($B143,Table1[[Player]:['#NAME?]], 25, FALSE) + 0.3*VLOOKUP($B143,Table2[[Player]:[YEAR]], 25, FALSE))</f>
        <v>1.8</v>
      </c>
      <c r="Q143">
        <f>IFERROR(VLOOKUP($B143,Table1[[Player]:['#NAME?]], 26, FALSE), 0.7*VLOOKUP($B143,Table1[[Player]:['#NAME?]], 26, FALSE) + 0.3*VLOOKUP($B143,Table2[[Player]:[YEAR]], 26, FALSE))</f>
        <v>1.6</v>
      </c>
      <c r="R143">
        <f>IFERROR(VLOOKUP($B143,Table1[[Player]:['#NAME?]], 28, FALSE), 0.7*VLOOKUP($B143,Table1[[Player]:['#NAME?]], 28, FALSE) + 0.3*VLOOKUP($B143,Table2[[Player]:[YEAR]], 28, FALSE))</f>
        <v>17.399999999999999</v>
      </c>
    </row>
    <row r="144" spans="1:18" x14ac:dyDescent="0.25">
      <c r="A144" s="2" t="s">
        <v>724</v>
      </c>
      <c r="B144" s="2" t="s">
        <v>254</v>
      </c>
      <c r="C144" s="2" t="s">
        <v>52</v>
      </c>
      <c r="D144">
        <f>VLOOKUP(B144, Table1[[Player]:['#NAME?]], 3, FALSE)+1</f>
        <v>34</v>
      </c>
      <c r="E144">
        <f>VLOOKUP(A144, Table3[], 5, FALSE)</f>
        <v>1848</v>
      </c>
      <c r="F144">
        <f>IFERROR(VLOOKUP($B144,Table1[[Player]:['#NAME?]], 8, FALSE), 0.7*VLOOKUP($B144,Table1[[Player]:['#NAME?]], 8, FALSE) + 0.3*VLOOKUP($B144,Table2[[Player]:[YEAR]], 8, FALSE))</f>
        <v>3.9</v>
      </c>
      <c r="G144">
        <f>IFERROR(VLOOKUP($B144,Table1[[Player]:['#NAME?]], 9, FALSE), 0.7*VLOOKUP($B144,Table1[[Player]:['#NAME?]], 9, FALSE) + 0.3*VLOOKUP($B144,Table2[[Player]:[YEAR]], 9, FALSE))</f>
        <v>7.5</v>
      </c>
      <c r="H144">
        <f>IFERROR(VLOOKUP($B144,Table1[[Player]:['#NAME?]], 10, FALSE), 0.7*VLOOKUP($B144,Table1[[Player]:['#NAME?]], 10, FALSE) + 0.3*VLOOKUP($B144,Table2[[Player]:[YEAR]], 10, FALSE))</f>
        <v>0.52800000000000002</v>
      </c>
      <c r="I144">
        <f>IFERROR(VLOOKUP($B144,Table1[[Player]:['#NAME?]], 11, FALSE), 0.7*VLOOKUP($B144,Table1[[Player]:['#NAME?]], 11, FALSE) + 0.3*VLOOKUP($B144,Table2[[Player]:[YEAR]], 11, FALSE))</f>
        <v>1.2</v>
      </c>
      <c r="J144">
        <f>IFERROR(VLOOKUP($B144,Table1[[Player]:['#NAME?]], 17, FALSE), 0.7*VLOOKUP($B144,Table1[[Player]:['#NAME?]], 17, FALSE) + 0.3*VLOOKUP($B144,Table2[[Player]:[YEAR]], 17, FALSE))</f>
        <v>1.3</v>
      </c>
      <c r="K144">
        <f>IFERROR(VLOOKUP($B144,Table1[[Player]:['#NAME?]], 18, FALSE), 0.7*VLOOKUP($B144,Table1[[Player]:['#NAME?]], 18, FALSE) + 0.3*VLOOKUP($B144,Table2[[Player]:[YEAR]], 18, FALSE))</f>
        <v>1.8</v>
      </c>
      <c r="L144">
        <f>IFERROR(VLOOKUP($B144,Table1[[Player]:['#NAME?]], 19, FALSE), 0.7*VLOOKUP($B144,Table1[[Player]:['#NAME?]], 19, FALSE) + 0.3*VLOOKUP($B144,Table2[[Player]:[YEAR]], 19, FALSE))</f>
        <v>0.70599999999999996</v>
      </c>
      <c r="M144">
        <f>IFERROR(VLOOKUP($B144,Table1[[Player]:['#NAME?]], 22, FALSE), 0.7*VLOOKUP($B144,Table1[[Player]:['#NAME?]], 22, FALSE) + 0.3*VLOOKUP($B144,Table2[[Player]:[YEAR]], 22, FALSE))</f>
        <v>5.5</v>
      </c>
      <c r="N144">
        <f>IFERROR(VLOOKUP($B144,Table1[[Player]:['#NAME?]], 23, FALSE), 0.7*VLOOKUP($B144,Table1[[Player]:['#NAME?]], 23, FALSE) + 0.3*VLOOKUP($B144,Table2[[Player]:[YEAR]], 23, FALSE))</f>
        <v>4.7</v>
      </c>
      <c r="O144">
        <f>IFERROR(VLOOKUP($B144,Table1[[Player]:['#NAME?]], 24, FALSE), 0.7*VLOOKUP($B144,Table1[[Player]:['#NAME?]], 24, FALSE) + 0.3*VLOOKUP($B144,Table2[[Player]:[YEAR]], 24, FALSE))</f>
        <v>1.4</v>
      </c>
      <c r="P144">
        <f>IFERROR(VLOOKUP($B144,Table1[[Player]:['#NAME?]], 25, FALSE), 0.7*VLOOKUP($B144,Table1[[Player]:['#NAME?]], 25, FALSE) + 0.3*VLOOKUP($B144,Table2[[Player]:[YEAR]], 25, FALSE))</f>
        <v>0.7</v>
      </c>
      <c r="Q144">
        <f>IFERROR(VLOOKUP($B144,Table1[[Player]:['#NAME?]], 26, FALSE), 0.7*VLOOKUP($B144,Table1[[Player]:['#NAME?]], 26, FALSE) + 0.3*VLOOKUP($B144,Table2[[Player]:[YEAR]], 26, FALSE))</f>
        <v>1</v>
      </c>
      <c r="R144">
        <f>IFERROR(VLOOKUP($B144,Table1[[Player]:['#NAME?]], 28, FALSE), 0.7*VLOOKUP($B144,Table1[[Player]:['#NAME?]], 28, FALSE) + 0.3*VLOOKUP($B144,Table2[[Player]:[YEAR]], 28, FALSE))</f>
        <v>10.3</v>
      </c>
    </row>
    <row r="145" spans="1:18" x14ac:dyDescent="0.25">
      <c r="A145" s="1" t="s">
        <v>594</v>
      </c>
      <c r="B145" s="1" t="s">
        <v>255</v>
      </c>
      <c r="C145" s="1" t="s">
        <v>27</v>
      </c>
      <c r="D145">
        <f>VLOOKUP(B145, Table1[[Player]:['#NAME?]], 3, FALSE)+1</f>
        <v>30</v>
      </c>
      <c r="E145">
        <f>VLOOKUP(A145, Table3[], 5, FALSE)</f>
        <v>2002</v>
      </c>
      <c r="F145">
        <f>IFERROR(VLOOKUP($B145,Table1[[Player]:['#NAME?]], 8, FALSE), 0.7*VLOOKUP($B145,Table1[[Player]:['#NAME?]], 8, FALSE) + 0.3*VLOOKUP($B145,Table2[[Player]:[YEAR]], 8, FALSE))</f>
        <v>6.5</v>
      </c>
      <c r="G145">
        <f>IFERROR(VLOOKUP($B145,Table1[[Player]:['#NAME?]], 9, FALSE), 0.7*VLOOKUP($B145,Table1[[Player]:['#NAME?]], 9, FALSE) + 0.3*VLOOKUP($B145,Table2[[Player]:[YEAR]], 9, FALSE))</f>
        <v>15</v>
      </c>
      <c r="H145">
        <f>IFERROR(VLOOKUP($B145,Table1[[Player]:['#NAME?]], 10, FALSE), 0.7*VLOOKUP($B145,Table1[[Player]:['#NAME?]], 10, FALSE) + 0.3*VLOOKUP($B145,Table2[[Player]:[YEAR]], 10, FALSE))</f>
        <v>0.43099999999999999</v>
      </c>
      <c r="I145">
        <f>IFERROR(VLOOKUP($B145,Table1[[Player]:['#NAME?]], 11, FALSE), 0.7*VLOOKUP($B145,Table1[[Player]:['#NAME?]], 11, FALSE) + 0.3*VLOOKUP($B145,Table2[[Player]:[YEAR]], 11, FALSE))</f>
        <v>2.4</v>
      </c>
      <c r="J145">
        <f>IFERROR(VLOOKUP($B145,Table1[[Player]:['#NAME?]], 17, FALSE), 0.7*VLOOKUP($B145,Table1[[Player]:['#NAME?]], 17, FALSE) + 0.3*VLOOKUP($B145,Table2[[Player]:[YEAR]], 17, FALSE))</f>
        <v>2.7</v>
      </c>
      <c r="K145">
        <f>IFERROR(VLOOKUP($B145,Table1[[Player]:['#NAME?]], 18, FALSE), 0.7*VLOOKUP($B145,Table1[[Player]:['#NAME?]], 18, FALSE) + 0.3*VLOOKUP($B145,Table2[[Player]:[YEAR]], 18, FALSE))</f>
        <v>3.5</v>
      </c>
      <c r="L145">
        <f>IFERROR(VLOOKUP($B145,Table1[[Player]:['#NAME?]], 19, FALSE), 0.7*VLOOKUP($B145,Table1[[Player]:['#NAME?]], 19, FALSE) + 0.3*VLOOKUP($B145,Table2[[Player]:[YEAR]], 19, FALSE))</f>
        <v>0.77800000000000002</v>
      </c>
      <c r="M145">
        <f>IFERROR(VLOOKUP($B145,Table1[[Player]:['#NAME?]], 22, FALSE), 0.7*VLOOKUP($B145,Table1[[Player]:['#NAME?]], 22, FALSE) + 0.3*VLOOKUP($B145,Table2[[Player]:[YEAR]], 22, FALSE))</f>
        <v>8.1</v>
      </c>
      <c r="N145">
        <f>IFERROR(VLOOKUP($B145,Table1[[Player]:['#NAME?]], 23, FALSE), 0.7*VLOOKUP($B145,Table1[[Player]:['#NAME?]], 23, FALSE) + 0.3*VLOOKUP($B145,Table2[[Player]:[YEAR]], 23, FALSE))</f>
        <v>2.4</v>
      </c>
      <c r="O145">
        <f>IFERROR(VLOOKUP($B145,Table1[[Player]:['#NAME?]], 24, FALSE), 0.7*VLOOKUP($B145,Table1[[Player]:['#NAME?]], 24, FALSE) + 0.3*VLOOKUP($B145,Table2[[Player]:[YEAR]], 24, FALSE))</f>
        <v>1</v>
      </c>
      <c r="P145">
        <f>IFERROR(VLOOKUP($B145,Table1[[Player]:['#NAME?]], 25, FALSE), 0.7*VLOOKUP($B145,Table1[[Player]:['#NAME?]], 25, FALSE) + 0.3*VLOOKUP($B145,Table2[[Player]:[YEAR]], 25, FALSE))</f>
        <v>0.4</v>
      </c>
      <c r="Q145">
        <f>IFERROR(VLOOKUP($B145,Table1[[Player]:['#NAME?]], 26, FALSE), 0.7*VLOOKUP($B145,Table1[[Player]:['#NAME?]], 26, FALSE) + 0.3*VLOOKUP($B145,Table2[[Player]:[YEAR]], 26, FALSE))</f>
        <v>1.9</v>
      </c>
      <c r="R145">
        <f>IFERROR(VLOOKUP($B145,Table1[[Player]:['#NAME?]], 28, FALSE), 0.7*VLOOKUP($B145,Table1[[Player]:['#NAME?]], 28, FALSE) + 0.3*VLOOKUP($B145,Table2[[Player]:[YEAR]], 28, FALSE))</f>
        <v>18</v>
      </c>
    </row>
    <row r="146" spans="1:18" x14ac:dyDescent="0.25">
      <c r="A146" s="2" t="s">
        <v>998</v>
      </c>
      <c r="B146" s="2" t="s">
        <v>256</v>
      </c>
      <c r="C146" s="2" t="s">
        <v>52</v>
      </c>
      <c r="D146">
        <f>VLOOKUP(B146, Table1[[Player]:['#NAME?]], 3, FALSE)+1</f>
        <v>30</v>
      </c>
      <c r="E146">
        <f>VLOOKUP(A146, Table3[], 5, FALSE)</f>
        <v>1872</v>
      </c>
      <c r="F146">
        <f>IFERROR(VLOOKUP($B146,Table1[[Player]:['#NAME?]], 8, FALSE), 0.7*VLOOKUP($B146,Table1[[Player]:['#NAME?]], 8, FALSE) + 0.3*VLOOKUP($B146,Table2[[Player]:[YEAR]], 8, FALSE))</f>
        <v>3.7</v>
      </c>
      <c r="G146">
        <f>IFERROR(VLOOKUP($B146,Table1[[Player]:['#NAME?]], 9, FALSE), 0.7*VLOOKUP($B146,Table1[[Player]:['#NAME?]], 9, FALSE) + 0.3*VLOOKUP($B146,Table2[[Player]:[YEAR]], 9, FALSE))</f>
        <v>8.1999999999999993</v>
      </c>
      <c r="H146">
        <f>IFERROR(VLOOKUP($B146,Table1[[Player]:['#NAME?]], 10, FALSE), 0.7*VLOOKUP($B146,Table1[[Player]:['#NAME?]], 10, FALSE) + 0.3*VLOOKUP($B146,Table2[[Player]:[YEAR]], 10, FALSE))</f>
        <v>0.45200000000000001</v>
      </c>
      <c r="I146">
        <f>IFERROR(VLOOKUP($B146,Table1[[Player]:['#NAME?]], 11, FALSE), 0.7*VLOOKUP($B146,Table1[[Player]:['#NAME?]], 11, FALSE) + 0.3*VLOOKUP($B146,Table2[[Player]:[YEAR]], 11, FALSE))</f>
        <v>2.2000000000000002</v>
      </c>
      <c r="J146">
        <f>IFERROR(VLOOKUP($B146,Table1[[Player]:['#NAME?]], 17, FALSE), 0.7*VLOOKUP($B146,Table1[[Player]:['#NAME?]], 17, FALSE) + 0.3*VLOOKUP($B146,Table2[[Player]:[YEAR]], 17, FALSE))</f>
        <v>0.9</v>
      </c>
      <c r="K146">
        <f>IFERROR(VLOOKUP($B146,Table1[[Player]:['#NAME?]], 18, FALSE), 0.7*VLOOKUP($B146,Table1[[Player]:['#NAME?]], 18, FALSE) + 0.3*VLOOKUP($B146,Table2[[Player]:[YEAR]], 18, FALSE))</f>
        <v>1.2</v>
      </c>
      <c r="L146">
        <f>IFERROR(VLOOKUP($B146,Table1[[Player]:['#NAME?]], 19, FALSE), 0.7*VLOOKUP($B146,Table1[[Player]:['#NAME?]], 19, FALSE) + 0.3*VLOOKUP($B146,Table2[[Player]:[YEAR]], 19, FALSE))</f>
        <v>0.73499999999999999</v>
      </c>
      <c r="M146">
        <f>IFERROR(VLOOKUP($B146,Table1[[Player]:['#NAME?]], 22, FALSE), 0.7*VLOOKUP($B146,Table1[[Player]:['#NAME?]], 22, FALSE) + 0.3*VLOOKUP($B146,Table2[[Player]:[YEAR]], 22, FALSE))</f>
        <v>4.8</v>
      </c>
      <c r="N146">
        <f>IFERROR(VLOOKUP($B146,Table1[[Player]:['#NAME?]], 23, FALSE), 0.7*VLOOKUP($B146,Table1[[Player]:['#NAME?]], 23, FALSE) + 0.3*VLOOKUP($B146,Table2[[Player]:[YEAR]], 23, FALSE))</f>
        <v>4.0999999999999996</v>
      </c>
      <c r="O146">
        <f>IFERROR(VLOOKUP($B146,Table1[[Player]:['#NAME?]], 24, FALSE), 0.7*VLOOKUP($B146,Table1[[Player]:['#NAME?]], 24, FALSE) + 0.3*VLOOKUP($B146,Table2[[Player]:[YEAR]], 24, FALSE))</f>
        <v>1.8</v>
      </c>
      <c r="P146">
        <f>IFERROR(VLOOKUP($B146,Table1[[Player]:['#NAME?]], 25, FALSE), 0.7*VLOOKUP($B146,Table1[[Player]:['#NAME?]], 25, FALSE) + 0.3*VLOOKUP($B146,Table2[[Player]:[YEAR]], 25, FALSE))</f>
        <v>0.1</v>
      </c>
      <c r="Q146">
        <f>IFERROR(VLOOKUP($B146,Table1[[Player]:['#NAME?]], 26, FALSE), 0.7*VLOOKUP($B146,Table1[[Player]:['#NAME?]], 26, FALSE) + 0.3*VLOOKUP($B146,Table2[[Player]:[YEAR]], 26, FALSE))</f>
        <v>2</v>
      </c>
      <c r="R146">
        <f>IFERROR(VLOOKUP($B146,Table1[[Player]:['#NAME?]], 28, FALSE), 0.7*VLOOKUP($B146,Table1[[Player]:['#NAME?]], 28, FALSE) + 0.3*VLOOKUP($B146,Table2[[Player]:[YEAR]], 28, FALSE))</f>
        <v>10.6</v>
      </c>
    </row>
    <row r="147" spans="1:18" x14ac:dyDescent="0.25">
      <c r="A147" s="1" t="s">
        <v>777</v>
      </c>
      <c r="B147" s="1" t="s">
        <v>257</v>
      </c>
      <c r="C147" s="1" t="s">
        <v>52</v>
      </c>
      <c r="D147">
        <f>VLOOKUP(B147, Table1[[Player]:['#NAME?]], 3, FALSE)+1</f>
        <v>20</v>
      </c>
      <c r="E147">
        <f>VLOOKUP(A147, Table3[], 5, FALSE)</f>
        <v>2340</v>
      </c>
      <c r="F147">
        <f>IFERROR(VLOOKUP($B147,Table1[[Player]:['#NAME?]], 8, FALSE), 0.7*VLOOKUP($B147,Table1[[Player]:['#NAME?]], 8, FALSE) + 0.3*VLOOKUP($B147,Table2[[Player]:[YEAR]], 8, FALSE))</f>
        <v>4.4000000000000004</v>
      </c>
      <c r="G147">
        <f>IFERROR(VLOOKUP($B147,Table1[[Player]:['#NAME?]], 9, FALSE), 0.7*VLOOKUP($B147,Table1[[Player]:['#NAME?]], 9, FALSE) + 0.3*VLOOKUP($B147,Table2[[Player]:[YEAR]], 9, FALSE))</f>
        <v>10.8</v>
      </c>
      <c r="H147">
        <f>IFERROR(VLOOKUP($B147,Table1[[Player]:['#NAME?]], 10, FALSE), 0.7*VLOOKUP($B147,Table1[[Player]:['#NAME?]], 10, FALSE) + 0.3*VLOOKUP($B147,Table2[[Player]:[YEAR]], 10, FALSE))</f>
        <v>0.40200000000000002</v>
      </c>
      <c r="I147">
        <f>IFERROR(VLOOKUP($B147,Table1[[Player]:['#NAME?]], 11, FALSE), 0.7*VLOOKUP($B147,Table1[[Player]:['#NAME?]], 11, FALSE) + 0.3*VLOOKUP($B147,Table2[[Player]:[YEAR]], 11, FALSE))</f>
        <v>0.9</v>
      </c>
      <c r="J147">
        <f>IFERROR(VLOOKUP($B147,Table1[[Player]:['#NAME?]], 17, FALSE), 0.7*VLOOKUP($B147,Table1[[Player]:['#NAME?]], 17, FALSE) + 0.3*VLOOKUP($B147,Table2[[Player]:[YEAR]], 17, FALSE))</f>
        <v>2.1</v>
      </c>
      <c r="K147">
        <f>IFERROR(VLOOKUP($B147,Table1[[Player]:['#NAME?]], 18, FALSE), 0.7*VLOOKUP($B147,Table1[[Player]:['#NAME?]], 18, FALSE) + 0.3*VLOOKUP($B147,Table2[[Player]:[YEAR]], 18, FALSE))</f>
        <v>3.4</v>
      </c>
      <c r="L147">
        <f>IFERROR(VLOOKUP($B147,Table1[[Player]:['#NAME?]], 19, FALSE), 0.7*VLOOKUP($B147,Table1[[Player]:['#NAME?]], 19, FALSE) + 0.3*VLOOKUP($B147,Table2[[Player]:[YEAR]], 19, FALSE))</f>
        <v>0.621</v>
      </c>
      <c r="M147">
        <f>IFERROR(VLOOKUP($B147,Table1[[Player]:['#NAME?]], 22, FALSE), 0.7*VLOOKUP($B147,Table1[[Player]:['#NAME?]], 22, FALSE) + 0.3*VLOOKUP($B147,Table2[[Player]:[YEAR]], 22, FALSE))</f>
        <v>5</v>
      </c>
      <c r="N147">
        <f>IFERROR(VLOOKUP($B147,Table1[[Player]:['#NAME?]], 23, FALSE), 0.7*VLOOKUP($B147,Table1[[Player]:['#NAME?]], 23, FALSE) + 0.3*VLOOKUP($B147,Table2[[Player]:[YEAR]], 23, FALSE))</f>
        <v>2.6</v>
      </c>
      <c r="O147">
        <f>IFERROR(VLOOKUP($B147,Table1[[Player]:['#NAME?]], 24, FALSE), 0.7*VLOOKUP($B147,Table1[[Player]:['#NAME?]], 24, FALSE) + 0.3*VLOOKUP($B147,Table2[[Player]:[YEAR]], 24, FALSE))</f>
        <v>0.8</v>
      </c>
      <c r="P147">
        <f>IFERROR(VLOOKUP($B147,Table1[[Player]:['#NAME?]], 25, FALSE), 0.7*VLOOKUP($B147,Table1[[Player]:['#NAME?]], 25, FALSE) + 0.3*VLOOKUP($B147,Table2[[Player]:[YEAR]], 25, FALSE))</f>
        <v>0.6</v>
      </c>
      <c r="Q147">
        <f>IFERROR(VLOOKUP($B147,Table1[[Player]:['#NAME?]], 26, FALSE), 0.7*VLOOKUP($B147,Table1[[Player]:['#NAME?]], 26, FALSE) + 0.3*VLOOKUP($B147,Table2[[Player]:[YEAR]], 26, FALSE))</f>
        <v>1.8</v>
      </c>
      <c r="R147">
        <f>IFERROR(VLOOKUP($B147,Table1[[Player]:['#NAME?]], 28, FALSE), 0.7*VLOOKUP($B147,Table1[[Player]:['#NAME?]], 28, FALSE) + 0.3*VLOOKUP($B147,Table2[[Player]:[YEAR]], 28, FALSE))</f>
        <v>11.7</v>
      </c>
    </row>
    <row r="148" spans="1:18" x14ac:dyDescent="0.25">
      <c r="A148" s="2" t="s">
        <v>620</v>
      </c>
      <c r="B148" s="2" t="s">
        <v>258</v>
      </c>
      <c r="C148" s="2" t="s">
        <v>73</v>
      </c>
      <c r="D148">
        <f>VLOOKUP(B148, Table1[[Player]:['#NAME?]], 3, FALSE)+1</f>
        <v>25</v>
      </c>
      <c r="E148">
        <f>VLOOKUP(A148, Table3[], 5, FALSE)</f>
        <v>2550</v>
      </c>
      <c r="F148">
        <f>IFERROR(VLOOKUP($B148,Table1[[Player]:['#NAME?]], 8, FALSE), 0.7*VLOOKUP($B148,Table1[[Player]:['#NAME?]], 8, FALSE) + 0.3*VLOOKUP($B148,Table2[[Player]:[YEAR]], 8, FALSE))</f>
        <v>9.6</v>
      </c>
      <c r="G148">
        <f>IFERROR(VLOOKUP($B148,Table1[[Player]:['#NAME?]], 9, FALSE), 0.7*VLOOKUP($B148,Table1[[Player]:['#NAME?]], 9, FALSE) + 0.3*VLOOKUP($B148,Table2[[Player]:[YEAR]], 9, FALSE))</f>
        <v>20.2</v>
      </c>
      <c r="H148">
        <f>IFERROR(VLOOKUP($B148,Table1[[Player]:['#NAME?]], 10, FALSE), 0.7*VLOOKUP($B148,Table1[[Player]:['#NAME?]], 10, FALSE) + 0.3*VLOOKUP($B148,Table2[[Player]:[YEAR]], 10, FALSE))</f>
        <v>0.47299999999999998</v>
      </c>
      <c r="I148">
        <f>IFERROR(VLOOKUP($B148,Table1[[Player]:['#NAME?]], 11, FALSE), 0.7*VLOOKUP($B148,Table1[[Player]:['#NAME?]], 11, FALSE) + 0.3*VLOOKUP($B148,Table2[[Player]:[YEAR]], 11, FALSE))</f>
        <v>2.5</v>
      </c>
      <c r="J148">
        <f>IFERROR(VLOOKUP($B148,Table1[[Player]:['#NAME?]], 17, FALSE), 0.7*VLOOKUP($B148,Table1[[Player]:['#NAME?]], 17, FALSE) + 0.3*VLOOKUP($B148,Table2[[Player]:[YEAR]], 17, FALSE))</f>
        <v>4.2</v>
      </c>
      <c r="K148">
        <f>IFERROR(VLOOKUP($B148,Table1[[Player]:['#NAME?]], 18, FALSE), 0.7*VLOOKUP($B148,Table1[[Player]:['#NAME?]], 18, FALSE) + 0.3*VLOOKUP($B148,Table2[[Player]:[YEAR]], 18, FALSE))</f>
        <v>4.7</v>
      </c>
      <c r="L148">
        <f>IFERROR(VLOOKUP($B148,Table1[[Player]:['#NAME?]], 19, FALSE), 0.7*VLOOKUP($B148,Table1[[Player]:['#NAME?]], 19, FALSE) + 0.3*VLOOKUP($B148,Table2[[Player]:[YEAR]], 19, FALSE))</f>
        <v>0.90500000000000003</v>
      </c>
      <c r="M148">
        <f>IFERROR(VLOOKUP($B148,Table1[[Player]:['#NAME?]], 22, FALSE), 0.7*VLOOKUP($B148,Table1[[Player]:['#NAME?]], 22, FALSE) + 0.3*VLOOKUP($B148,Table2[[Player]:[YEAR]], 22, FALSE))</f>
        <v>3.3</v>
      </c>
      <c r="N148">
        <f>IFERROR(VLOOKUP($B148,Table1[[Player]:['#NAME?]], 23, FALSE), 0.7*VLOOKUP($B148,Table1[[Player]:['#NAME?]], 23, FALSE) + 0.3*VLOOKUP($B148,Table2[[Player]:[YEAR]], 23, FALSE))</f>
        <v>6</v>
      </c>
      <c r="O148">
        <f>IFERROR(VLOOKUP($B148,Table1[[Player]:['#NAME?]], 24, FALSE), 0.7*VLOOKUP($B148,Table1[[Player]:['#NAME?]], 24, FALSE) + 0.3*VLOOKUP($B148,Table2[[Player]:[YEAR]], 24, FALSE))</f>
        <v>1.2</v>
      </c>
      <c r="P148">
        <f>IFERROR(VLOOKUP($B148,Table1[[Player]:['#NAME?]], 25, FALSE), 0.7*VLOOKUP($B148,Table1[[Player]:['#NAME?]], 25, FALSE) + 0.3*VLOOKUP($B148,Table2[[Player]:[YEAR]], 25, FALSE))</f>
        <v>0.3</v>
      </c>
      <c r="Q148">
        <f>IFERROR(VLOOKUP($B148,Table1[[Player]:['#NAME?]], 26, FALSE), 0.7*VLOOKUP($B148,Table1[[Player]:['#NAME?]], 26, FALSE) + 0.3*VLOOKUP($B148,Table2[[Player]:[YEAR]], 26, FALSE))</f>
        <v>2.6</v>
      </c>
      <c r="R148">
        <f>IFERROR(VLOOKUP($B148,Table1[[Player]:['#NAME?]], 28, FALSE), 0.7*VLOOKUP($B148,Table1[[Player]:['#NAME?]], 28, FALSE) + 0.3*VLOOKUP($B148,Table2[[Player]:[YEAR]], 28, FALSE))</f>
        <v>25.9</v>
      </c>
    </row>
    <row r="149" spans="1:18" x14ac:dyDescent="0.25">
      <c r="A149" s="1" t="s">
        <v>708</v>
      </c>
      <c r="B149" s="1" t="s">
        <v>260</v>
      </c>
      <c r="C149" s="1" t="s">
        <v>73</v>
      </c>
      <c r="D149">
        <f>VLOOKUP(B149, Table1[[Player]:['#NAME?]], 3, FALSE)+1</f>
        <v>27</v>
      </c>
      <c r="E149">
        <f>VLOOKUP(A149, Table3[], 5, FALSE)</f>
        <v>2128</v>
      </c>
      <c r="F149">
        <f>IFERROR(VLOOKUP($B149,Table1[[Player]:['#NAME?]], 8, FALSE), 0.7*VLOOKUP($B149,Table1[[Player]:['#NAME?]], 8, FALSE) + 0.3*VLOOKUP($B149,Table2[[Player]:[YEAR]], 8, FALSE))</f>
        <v>7.2</v>
      </c>
      <c r="G149">
        <f>IFERROR(VLOOKUP($B149,Table1[[Player]:['#NAME?]], 9, FALSE), 0.7*VLOOKUP($B149,Table1[[Player]:['#NAME?]], 9, FALSE) + 0.3*VLOOKUP($B149,Table2[[Player]:[YEAR]], 9, FALSE))</f>
        <v>17.100000000000001</v>
      </c>
      <c r="H149">
        <f>IFERROR(VLOOKUP($B149,Table1[[Player]:['#NAME?]], 10, FALSE), 0.7*VLOOKUP($B149,Table1[[Player]:['#NAME?]], 10, FALSE) + 0.3*VLOOKUP($B149,Table2[[Player]:[YEAR]], 10, FALSE))</f>
        <v>0.41899999999999998</v>
      </c>
      <c r="I149">
        <f>IFERROR(VLOOKUP($B149,Table1[[Player]:['#NAME?]], 11, FALSE), 0.7*VLOOKUP($B149,Table1[[Player]:['#NAME?]], 11, FALSE) + 0.3*VLOOKUP($B149,Table2[[Player]:[YEAR]], 11, FALSE))</f>
        <v>1.7</v>
      </c>
      <c r="J149">
        <f>IFERROR(VLOOKUP($B149,Table1[[Player]:['#NAME?]], 17, FALSE), 0.7*VLOOKUP($B149,Table1[[Player]:['#NAME?]], 17, FALSE) + 0.3*VLOOKUP($B149,Table2[[Player]:[YEAR]], 17, FALSE))</f>
        <v>3</v>
      </c>
      <c r="K149">
        <f>IFERROR(VLOOKUP($B149,Table1[[Player]:['#NAME?]], 18, FALSE), 0.7*VLOOKUP($B149,Table1[[Player]:['#NAME?]], 18, FALSE) + 0.3*VLOOKUP($B149,Table2[[Player]:[YEAR]], 18, FALSE))</f>
        <v>3.4</v>
      </c>
      <c r="L149">
        <f>IFERROR(VLOOKUP($B149,Table1[[Player]:['#NAME?]], 19, FALSE), 0.7*VLOOKUP($B149,Table1[[Player]:['#NAME?]], 19, FALSE) + 0.3*VLOOKUP($B149,Table2[[Player]:[YEAR]], 19, FALSE))</f>
        <v>0.86799999999999999</v>
      </c>
      <c r="M149">
        <f>IFERROR(VLOOKUP($B149,Table1[[Player]:['#NAME?]], 22, FALSE), 0.7*VLOOKUP($B149,Table1[[Player]:['#NAME?]], 22, FALSE) + 0.3*VLOOKUP($B149,Table2[[Player]:[YEAR]], 22, FALSE))</f>
        <v>2.9</v>
      </c>
      <c r="N149">
        <f>IFERROR(VLOOKUP($B149,Table1[[Player]:['#NAME?]], 23, FALSE), 0.7*VLOOKUP($B149,Table1[[Player]:['#NAME?]], 23, FALSE) + 0.3*VLOOKUP($B149,Table2[[Player]:[YEAR]], 23, FALSE))</f>
        <v>6.8</v>
      </c>
      <c r="O149">
        <f>IFERROR(VLOOKUP($B149,Table1[[Player]:['#NAME?]], 24, FALSE), 0.7*VLOOKUP($B149,Table1[[Player]:['#NAME?]], 24, FALSE) + 0.3*VLOOKUP($B149,Table2[[Player]:[YEAR]], 24, FALSE))</f>
        <v>0.9</v>
      </c>
      <c r="P149">
        <f>IFERROR(VLOOKUP($B149,Table1[[Player]:['#NAME?]], 25, FALSE), 0.7*VLOOKUP($B149,Table1[[Player]:['#NAME?]], 25, FALSE) + 0.3*VLOOKUP($B149,Table2[[Player]:[YEAR]], 25, FALSE))</f>
        <v>0.1</v>
      </c>
      <c r="Q149">
        <f>IFERROR(VLOOKUP($B149,Table1[[Player]:['#NAME?]], 26, FALSE), 0.7*VLOOKUP($B149,Table1[[Player]:['#NAME?]], 26, FALSE) + 0.3*VLOOKUP($B149,Table2[[Player]:[YEAR]], 26, FALSE))</f>
        <v>2.9</v>
      </c>
      <c r="R149">
        <f>IFERROR(VLOOKUP($B149,Table1[[Player]:['#NAME?]], 28, FALSE), 0.7*VLOOKUP($B149,Table1[[Player]:['#NAME?]], 28, FALSE) + 0.3*VLOOKUP($B149,Table2[[Player]:[YEAR]], 28, FALSE))</f>
        <v>19</v>
      </c>
    </row>
    <row r="150" spans="1:18" x14ac:dyDescent="0.25">
      <c r="A150" s="2" t="s">
        <v>661</v>
      </c>
      <c r="B150" s="2" t="s">
        <v>261</v>
      </c>
      <c r="C150" s="2" t="s">
        <v>52</v>
      </c>
      <c r="D150">
        <f>VLOOKUP(B150, Table1[[Player]:['#NAME?]], 3, FALSE)+1</f>
        <v>33</v>
      </c>
      <c r="E150">
        <f>VLOOKUP(A150, Table3[], 5, FALSE)</f>
        <v>2695</v>
      </c>
      <c r="F150">
        <f>IFERROR(VLOOKUP($B150,Table1[[Player]:['#NAME?]], 8, FALSE), 0.7*VLOOKUP($B150,Table1[[Player]:['#NAME?]], 8, FALSE) + 0.3*VLOOKUP($B150,Table2[[Player]:[YEAR]], 8, FALSE))</f>
        <v>9.5</v>
      </c>
      <c r="G150">
        <f>IFERROR(VLOOKUP($B150,Table1[[Player]:['#NAME?]], 9, FALSE), 0.7*VLOOKUP($B150,Table1[[Player]:['#NAME?]], 9, FALSE) + 0.3*VLOOKUP($B150,Table2[[Player]:[YEAR]], 9, FALSE))</f>
        <v>17.3</v>
      </c>
      <c r="H150">
        <f>IFERROR(VLOOKUP($B150,Table1[[Player]:['#NAME?]], 10, FALSE), 0.7*VLOOKUP($B150,Table1[[Player]:['#NAME?]], 10, FALSE) + 0.3*VLOOKUP($B150,Table2[[Player]:[YEAR]], 10, FALSE))</f>
        <v>0.54800000000000004</v>
      </c>
      <c r="I150">
        <f>IFERROR(VLOOKUP($B150,Table1[[Player]:['#NAME?]], 11, FALSE), 0.7*VLOOKUP($B150,Table1[[Player]:['#NAME?]], 11, FALSE) + 0.3*VLOOKUP($B150,Table2[[Player]:[YEAR]], 11, FALSE))</f>
        <v>1.6</v>
      </c>
      <c r="J150">
        <f>IFERROR(VLOOKUP($B150,Table1[[Player]:['#NAME?]], 17, FALSE), 0.7*VLOOKUP($B150,Table1[[Player]:['#NAME?]], 17, FALSE) + 0.3*VLOOKUP($B150,Table2[[Player]:[YEAR]], 17, FALSE))</f>
        <v>4.5999999999999996</v>
      </c>
      <c r="K150">
        <f>IFERROR(VLOOKUP($B150,Table1[[Player]:['#NAME?]], 18, FALSE), 0.7*VLOOKUP($B150,Table1[[Player]:['#NAME?]], 18, FALSE) + 0.3*VLOOKUP($B150,Table2[[Player]:[YEAR]], 18, FALSE))</f>
        <v>6.8</v>
      </c>
      <c r="L150">
        <f>IFERROR(VLOOKUP($B150,Table1[[Player]:['#NAME?]], 19, FALSE), 0.7*VLOOKUP($B150,Table1[[Player]:['#NAME?]], 19, FALSE) + 0.3*VLOOKUP($B150,Table2[[Player]:[YEAR]], 19, FALSE))</f>
        <v>0.67400000000000004</v>
      </c>
      <c r="M150">
        <f>IFERROR(VLOOKUP($B150,Table1[[Player]:['#NAME?]], 22, FALSE), 0.7*VLOOKUP($B150,Table1[[Player]:['#NAME?]], 22, FALSE) + 0.3*VLOOKUP($B150,Table2[[Player]:[YEAR]], 22, FALSE))</f>
        <v>8.1999999999999993</v>
      </c>
      <c r="N150">
        <f>IFERROR(VLOOKUP($B150,Table1[[Player]:['#NAME?]], 23, FALSE), 0.7*VLOOKUP($B150,Table1[[Player]:['#NAME?]], 23, FALSE) + 0.3*VLOOKUP($B150,Table2[[Player]:[YEAR]], 23, FALSE))</f>
        <v>8.3000000000000007</v>
      </c>
      <c r="O150">
        <f>IFERROR(VLOOKUP($B150,Table1[[Player]:['#NAME?]], 24, FALSE), 0.7*VLOOKUP($B150,Table1[[Player]:['#NAME?]], 24, FALSE) + 0.3*VLOOKUP($B150,Table2[[Player]:[YEAR]], 24, FALSE))</f>
        <v>1.2</v>
      </c>
      <c r="P150">
        <f>IFERROR(VLOOKUP($B150,Table1[[Player]:['#NAME?]], 25, FALSE), 0.7*VLOOKUP($B150,Table1[[Player]:['#NAME?]], 25, FALSE) + 0.3*VLOOKUP($B150,Table2[[Player]:[YEAR]], 25, FALSE))</f>
        <v>0.6</v>
      </c>
      <c r="Q150">
        <f>IFERROR(VLOOKUP($B150,Table1[[Player]:['#NAME?]], 26, FALSE), 0.7*VLOOKUP($B150,Table1[[Player]:['#NAME?]], 26, FALSE) + 0.3*VLOOKUP($B150,Table2[[Player]:[YEAR]], 26, FALSE))</f>
        <v>3.9</v>
      </c>
      <c r="R150">
        <f>IFERROR(VLOOKUP($B150,Table1[[Player]:['#NAME?]], 28, FALSE), 0.7*VLOOKUP($B150,Table1[[Player]:['#NAME?]], 28, FALSE) + 0.3*VLOOKUP($B150,Table2[[Player]:[YEAR]], 28, FALSE))</f>
        <v>25.2</v>
      </c>
    </row>
    <row r="151" spans="1:18" x14ac:dyDescent="0.25">
      <c r="A151" s="1" t="s">
        <v>758</v>
      </c>
      <c r="B151" s="1" t="s">
        <v>262</v>
      </c>
      <c r="C151" s="1" t="s">
        <v>38</v>
      </c>
      <c r="D151">
        <f>VLOOKUP(B151, Table1[[Player]:['#NAME?]], 3, FALSE)+1</f>
        <v>33</v>
      </c>
      <c r="E151">
        <f>VLOOKUP(A151, Table3[], 5, FALSE)</f>
        <v>876</v>
      </c>
      <c r="F151">
        <f>IFERROR(VLOOKUP($B151,Table1[[Player]:['#NAME?]], 8, FALSE), 0.7*VLOOKUP($B151,Table1[[Player]:['#NAME?]], 8, FALSE) + 0.3*VLOOKUP($B151,Table2[[Player]:[YEAR]], 8, FALSE))</f>
        <v>9.1</v>
      </c>
      <c r="G151">
        <f>IFERROR(VLOOKUP($B151,Table1[[Player]:['#NAME?]], 9, FALSE), 0.7*VLOOKUP($B151,Table1[[Player]:['#NAME?]], 9, FALSE) + 0.3*VLOOKUP($B151,Table2[[Player]:[YEAR]], 9, FALSE))</f>
        <v>18.2</v>
      </c>
      <c r="H151">
        <f>IFERROR(VLOOKUP($B151,Table1[[Player]:['#NAME?]], 10, FALSE), 0.7*VLOOKUP($B151,Table1[[Player]:['#NAME?]], 10, FALSE) + 0.3*VLOOKUP($B151,Table2[[Player]:[YEAR]], 10, FALSE))</f>
        <v>0.499</v>
      </c>
      <c r="I151">
        <f>IFERROR(VLOOKUP($B151,Table1[[Player]:['#NAME?]], 11, FALSE), 0.7*VLOOKUP($B151,Table1[[Player]:['#NAME?]], 11, FALSE) + 0.3*VLOOKUP($B151,Table2[[Player]:[YEAR]], 11, FALSE))</f>
        <v>0</v>
      </c>
      <c r="J151">
        <f>IFERROR(VLOOKUP($B151,Table1[[Player]:['#NAME?]], 17, FALSE), 0.7*VLOOKUP($B151,Table1[[Player]:['#NAME?]], 17, FALSE) + 0.3*VLOOKUP($B151,Table2[[Player]:[YEAR]], 17, FALSE))</f>
        <v>2.5</v>
      </c>
      <c r="K151">
        <f>IFERROR(VLOOKUP($B151,Table1[[Player]:['#NAME?]], 18, FALSE), 0.7*VLOOKUP($B151,Table1[[Player]:['#NAME?]], 18, FALSE) + 0.3*VLOOKUP($B151,Table2[[Player]:[YEAR]], 18, FALSE))</f>
        <v>3.3</v>
      </c>
      <c r="L151">
        <f>IFERROR(VLOOKUP($B151,Table1[[Player]:['#NAME?]], 19, FALSE), 0.7*VLOOKUP($B151,Table1[[Player]:['#NAME?]], 19, FALSE) + 0.3*VLOOKUP($B151,Table2[[Player]:[YEAR]], 19, FALSE))</f>
        <v>0.76500000000000001</v>
      </c>
      <c r="M151">
        <f>IFERROR(VLOOKUP($B151,Table1[[Player]:['#NAME?]], 22, FALSE), 0.7*VLOOKUP($B151,Table1[[Player]:['#NAME?]], 22, FALSE) + 0.3*VLOOKUP($B151,Table2[[Player]:[YEAR]], 22, FALSE))</f>
        <v>10.7</v>
      </c>
      <c r="N151">
        <f>IFERROR(VLOOKUP($B151,Table1[[Player]:['#NAME?]], 23, FALSE), 0.7*VLOOKUP($B151,Table1[[Player]:['#NAME?]], 23, FALSE) + 0.3*VLOOKUP($B151,Table2[[Player]:[YEAR]], 23, FALSE))</f>
        <v>2.2000000000000002</v>
      </c>
      <c r="O151">
        <f>IFERROR(VLOOKUP($B151,Table1[[Player]:['#NAME?]], 24, FALSE), 0.7*VLOOKUP($B151,Table1[[Player]:['#NAME?]], 24, FALSE) + 0.3*VLOOKUP($B151,Table2[[Player]:[YEAR]], 24, FALSE))</f>
        <v>0.7</v>
      </c>
      <c r="P151">
        <f>IFERROR(VLOOKUP($B151,Table1[[Player]:['#NAME?]], 25, FALSE), 0.7*VLOOKUP($B151,Table1[[Player]:['#NAME?]], 25, FALSE) + 0.3*VLOOKUP($B151,Table2[[Player]:[YEAR]], 25, FALSE))</f>
        <v>0.6</v>
      </c>
      <c r="Q151">
        <f>IFERROR(VLOOKUP($B151,Table1[[Player]:['#NAME?]], 26, FALSE), 0.7*VLOOKUP($B151,Table1[[Player]:['#NAME?]], 26, FALSE) + 0.3*VLOOKUP($B151,Table2[[Player]:[YEAR]], 26, FALSE))</f>
        <v>1.3</v>
      </c>
      <c r="R151">
        <f>IFERROR(VLOOKUP($B151,Table1[[Player]:['#NAME?]], 28, FALSE), 0.7*VLOOKUP($B151,Table1[[Player]:['#NAME?]], 28, FALSE) + 0.3*VLOOKUP($B151,Table2[[Player]:[YEAR]], 28, FALSE))</f>
        <v>20.7</v>
      </c>
    </row>
    <row r="152" spans="1:18" x14ac:dyDescent="0.25">
      <c r="A152" s="2" t="s">
        <v>1004</v>
      </c>
      <c r="B152" s="2" t="s">
        <v>266</v>
      </c>
      <c r="C152" s="2" t="s">
        <v>27</v>
      </c>
      <c r="D152">
        <f>VLOOKUP(B152, Table1[[Player]:['#NAME?]], 3, FALSE)+1</f>
        <v>30</v>
      </c>
      <c r="E152">
        <f>VLOOKUP(A152, Table3[], 5, FALSE)</f>
        <v>936</v>
      </c>
      <c r="F152">
        <f>IFERROR(VLOOKUP($B152,Table1[[Player]:['#NAME?]], 8, FALSE), 0.7*VLOOKUP($B152,Table1[[Player]:['#NAME?]], 8, FALSE) + 0.3*VLOOKUP($B152,Table2[[Player]:[YEAR]], 8, FALSE))</f>
        <v>3.3</v>
      </c>
      <c r="G152">
        <f>IFERROR(VLOOKUP($B152,Table1[[Player]:['#NAME?]], 9, FALSE), 0.7*VLOOKUP($B152,Table1[[Player]:['#NAME?]], 9, FALSE) + 0.3*VLOOKUP($B152,Table2[[Player]:[YEAR]], 9, FALSE))</f>
        <v>7.7</v>
      </c>
      <c r="H152">
        <f>IFERROR(VLOOKUP($B152,Table1[[Player]:['#NAME?]], 10, FALSE), 0.7*VLOOKUP($B152,Table1[[Player]:['#NAME?]], 10, FALSE) + 0.3*VLOOKUP($B152,Table2[[Player]:[YEAR]], 10, FALSE))</f>
        <v>0.435</v>
      </c>
      <c r="I152">
        <f>IFERROR(VLOOKUP($B152,Table1[[Player]:['#NAME?]], 11, FALSE), 0.7*VLOOKUP($B152,Table1[[Player]:['#NAME?]], 11, FALSE) + 0.3*VLOOKUP($B152,Table2[[Player]:[YEAR]], 11, FALSE))</f>
        <v>1.3</v>
      </c>
      <c r="J152">
        <f>IFERROR(VLOOKUP($B152,Table1[[Player]:['#NAME?]], 17, FALSE), 0.7*VLOOKUP($B152,Table1[[Player]:['#NAME?]], 17, FALSE) + 0.3*VLOOKUP($B152,Table2[[Player]:[YEAR]], 17, FALSE))</f>
        <v>0.8</v>
      </c>
      <c r="K152">
        <f>IFERROR(VLOOKUP($B152,Table1[[Player]:['#NAME?]], 18, FALSE), 0.7*VLOOKUP($B152,Table1[[Player]:['#NAME?]], 18, FALSE) + 0.3*VLOOKUP($B152,Table2[[Player]:[YEAR]], 18, FALSE))</f>
        <v>1.1000000000000001</v>
      </c>
      <c r="L152">
        <f>IFERROR(VLOOKUP($B152,Table1[[Player]:['#NAME?]], 19, FALSE), 0.7*VLOOKUP($B152,Table1[[Player]:['#NAME?]], 19, FALSE) + 0.3*VLOOKUP($B152,Table2[[Player]:[YEAR]], 19, FALSE))</f>
        <v>0.70299999999999996</v>
      </c>
      <c r="M152">
        <f>IFERROR(VLOOKUP($B152,Table1[[Player]:['#NAME?]], 22, FALSE), 0.7*VLOOKUP($B152,Table1[[Player]:['#NAME?]], 22, FALSE) + 0.3*VLOOKUP($B152,Table2[[Player]:[YEAR]], 22, FALSE))</f>
        <v>7.9</v>
      </c>
      <c r="N152">
        <f>IFERROR(VLOOKUP($B152,Table1[[Player]:['#NAME?]], 23, FALSE), 0.7*VLOOKUP($B152,Table1[[Player]:['#NAME?]], 23, FALSE) + 0.3*VLOOKUP($B152,Table2[[Player]:[YEAR]], 23, FALSE))</f>
        <v>2.1</v>
      </c>
      <c r="O152">
        <f>IFERROR(VLOOKUP($B152,Table1[[Player]:['#NAME?]], 24, FALSE), 0.7*VLOOKUP($B152,Table1[[Player]:['#NAME?]], 24, FALSE) + 0.3*VLOOKUP($B152,Table2[[Player]:[YEAR]], 24, FALSE))</f>
        <v>0.7</v>
      </c>
      <c r="P152">
        <f>IFERROR(VLOOKUP($B152,Table1[[Player]:['#NAME?]], 25, FALSE), 0.7*VLOOKUP($B152,Table1[[Player]:['#NAME?]], 25, FALSE) + 0.3*VLOOKUP($B152,Table2[[Player]:[YEAR]], 25, FALSE))</f>
        <v>0.5</v>
      </c>
      <c r="Q152">
        <f>IFERROR(VLOOKUP($B152,Table1[[Player]:['#NAME?]], 26, FALSE), 0.7*VLOOKUP($B152,Table1[[Player]:['#NAME?]], 26, FALSE) + 0.3*VLOOKUP($B152,Table2[[Player]:[YEAR]], 26, FALSE))</f>
        <v>1.1000000000000001</v>
      </c>
      <c r="R152">
        <f>IFERROR(VLOOKUP($B152,Table1[[Player]:['#NAME?]], 28, FALSE), 0.7*VLOOKUP($B152,Table1[[Player]:['#NAME?]], 28, FALSE) + 0.3*VLOOKUP($B152,Table2[[Player]:[YEAR]], 28, FALSE))</f>
        <v>8.6999999999999993</v>
      </c>
    </row>
    <row r="153" spans="1:18" x14ac:dyDescent="0.25">
      <c r="A153" s="1" t="s">
        <v>913</v>
      </c>
      <c r="B153" s="1" t="s">
        <v>267</v>
      </c>
      <c r="C153" s="1" t="s">
        <v>27</v>
      </c>
      <c r="D153">
        <f>VLOOKUP(B153, Table1[[Player]:['#NAME?]], 3, FALSE)+1</f>
        <v>30</v>
      </c>
      <c r="E153">
        <f>VLOOKUP(A153, Table3[], 5, FALSE)</f>
        <v>1170</v>
      </c>
      <c r="F153">
        <f>IFERROR(VLOOKUP($B153,Table1[[Player]:['#NAME?]], 8, FALSE), 0.7*VLOOKUP($B153,Table1[[Player]:['#NAME?]], 8, FALSE) + 0.3*VLOOKUP($B153,Table2[[Player]:[YEAR]], 8, FALSE))</f>
        <v>4.8</v>
      </c>
      <c r="G153">
        <f>IFERROR(VLOOKUP($B153,Table1[[Player]:['#NAME?]], 9, FALSE), 0.7*VLOOKUP($B153,Table1[[Player]:['#NAME?]], 9, FALSE) + 0.3*VLOOKUP($B153,Table2[[Player]:[YEAR]], 9, FALSE))</f>
        <v>8.3000000000000007</v>
      </c>
      <c r="H153">
        <f>IFERROR(VLOOKUP($B153,Table1[[Player]:['#NAME?]], 10, FALSE), 0.7*VLOOKUP($B153,Table1[[Player]:['#NAME?]], 10, FALSE) + 0.3*VLOOKUP($B153,Table2[[Player]:[YEAR]], 10, FALSE))</f>
        <v>0.57599999999999996</v>
      </c>
      <c r="I153">
        <f>IFERROR(VLOOKUP($B153,Table1[[Player]:['#NAME?]], 11, FALSE), 0.7*VLOOKUP($B153,Table1[[Player]:['#NAME?]], 11, FALSE) + 0.3*VLOOKUP($B153,Table2[[Player]:[YEAR]], 11, FALSE))</f>
        <v>0.6</v>
      </c>
      <c r="J153">
        <f>IFERROR(VLOOKUP($B153,Table1[[Player]:['#NAME?]], 17, FALSE), 0.7*VLOOKUP($B153,Table1[[Player]:['#NAME?]], 17, FALSE) + 0.3*VLOOKUP($B153,Table2[[Player]:[YEAR]], 17, FALSE))</f>
        <v>1.5</v>
      </c>
      <c r="K153">
        <f>IFERROR(VLOOKUP($B153,Table1[[Player]:['#NAME?]], 18, FALSE), 0.7*VLOOKUP($B153,Table1[[Player]:['#NAME?]], 18, FALSE) + 0.3*VLOOKUP($B153,Table2[[Player]:[YEAR]], 18, FALSE))</f>
        <v>2.2000000000000002</v>
      </c>
      <c r="L153">
        <f>IFERROR(VLOOKUP($B153,Table1[[Player]:['#NAME?]], 19, FALSE), 0.7*VLOOKUP($B153,Table1[[Player]:['#NAME?]], 19, FALSE) + 0.3*VLOOKUP($B153,Table2[[Player]:[YEAR]], 19, FALSE))</f>
        <v>0.67</v>
      </c>
      <c r="M153">
        <f>IFERROR(VLOOKUP($B153,Table1[[Player]:['#NAME?]], 22, FALSE), 0.7*VLOOKUP($B153,Table1[[Player]:['#NAME?]], 22, FALSE) + 0.3*VLOOKUP($B153,Table2[[Player]:[YEAR]], 22, FALSE))</f>
        <v>8.1999999999999993</v>
      </c>
      <c r="N153">
        <f>IFERROR(VLOOKUP($B153,Table1[[Player]:['#NAME?]], 23, FALSE), 0.7*VLOOKUP($B153,Table1[[Player]:['#NAME?]], 23, FALSE) + 0.3*VLOOKUP($B153,Table2[[Player]:[YEAR]], 23, FALSE))</f>
        <v>3.1</v>
      </c>
      <c r="O153">
        <f>IFERROR(VLOOKUP($B153,Table1[[Player]:['#NAME?]], 24, FALSE), 0.7*VLOOKUP($B153,Table1[[Player]:['#NAME?]], 24, FALSE) + 0.3*VLOOKUP($B153,Table2[[Player]:[YEAR]], 24, FALSE))</f>
        <v>1.1000000000000001</v>
      </c>
      <c r="P153">
        <f>IFERROR(VLOOKUP($B153,Table1[[Player]:['#NAME?]], 25, FALSE), 0.7*VLOOKUP($B153,Table1[[Player]:['#NAME?]], 25, FALSE) + 0.3*VLOOKUP($B153,Table2[[Player]:[YEAR]], 25, FALSE))</f>
        <v>1.4</v>
      </c>
      <c r="Q153">
        <f>IFERROR(VLOOKUP($B153,Table1[[Player]:['#NAME?]], 26, FALSE), 0.7*VLOOKUP($B153,Table1[[Player]:['#NAME?]], 26, FALSE) + 0.3*VLOOKUP($B153,Table2[[Player]:[YEAR]], 26, FALSE))</f>
        <v>1.7</v>
      </c>
      <c r="R153">
        <f>IFERROR(VLOOKUP($B153,Table1[[Player]:['#NAME?]], 28, FALSE), 0.7*VLOOKUP($B153,Table1[[Player]:['#NAME?]], 28, FALSE) + 0.3*VLOOKUP($B153,Table2[[Player]:[YEAR]], 28, FALSE))</f>
        <v>11.6</v>
      </c>
    </row>
    <row r="154" spans="1:18" x14ac:dyDescent="0.25">
      <c r="A154" s="2" t="s">
        <v>810</v>
      </c>
      <c r="B154" s="2" t="s">
        <v>268</v>
      </c>
      <c r="C154" s="2" t="s">
        <v>27</v>
      </c>
      <c r="D154">
        <f>VLOOKUP(B154, Table1[[Player]:['#NAME?]], 3, FALSE)+1</f>
        <v>30</v>
      </c>
      <c r="E154">
        <f>VLOOKUP(A154, Table3[], 5, FALSE)</f>
        <v>2079</v>
      </c>
      <c r="F154">
        <f>IFERROR(VLOOKUP($B154,Table1[[Player]:['#NAME?]], 8, FALSE), 0.7*VLOOKUP($B154,Table1[[Player]:['#NAME?]], 8, FALSE) + 0.3*VLOOKUP($B154,Table2[[Player]:[YEAR]], 8, FALSE))</f>
        <v>6.4</v>
      </c>
      <c r="G154">
        <f>IFERROR(VLOOKUP($B154,Table1[[Player]:['#NAME?]], 9, FALSE), 0.7*VLOOKUP($B154,Table1[[Player]:['#NAME?]], 9, FALSE) + 0.3*VLOOKUP($B154,Table2[[Player]:[YEAR]], 9, FALSE))</f>
        <v>13.3</v>
      </c>
      <c r="H154">
        <f>IFERROR(VLOOKUP($B154,Table1[[Player]:['#NAME?]], 10, FALSE), 0.7*VLOOKUP($B154,Table1[[Player]:['#NAME?]], 10, FALSE) + 0.3*VLOOKUP($B154,Table2[[Player]:[YEAR]], 10, FALSE))</f>
        <v>0.47899999999999998</v>
      </c>
      <c r="I154">
        <f>IFERROR(VLOOKUP($B154,Table1[[Player]:['#NAME?]], 11, FALSE), 0.7*VLOOKUP($B154,Table1[[Player]:['#NAME?]], 11, FALSE) + 0.3*VLOOKUP($B154,Table2[[Player]:[YEAR]], 11, FALSE))</f>
        <v>1.5</v>
      </c>
      <c r="J154">
        <f>IFERROR(VLOOKUP($B154,Table1[[Player]:['#NAME?]], 17, FALSE), 0.7*VLOOKUP($B154,Table1[[Player]:['#NAME?]], 17, FALSE) + 0.3*VLOOKUP($B154,Table2[[Player]:[YEAR]], 17, FALSE))</f>
        <v>2.6</v>
      </c>
      <c r="K154">
        <f>IFERROR(VLOOKUP($B154,Table1[[Player]:['#NAME?]], 18, FALSE), 0.7*VLOOKUP($B154,Table1[[Player]:['#NAME?]], 18, FALSE) + 0.3*VLOOKUP($B154,Table2[[Player]:[YEAR]], 18, FALSE))</f>
        <v>3.7</v>
      </c>
      <c r="L154">
        <f>IFERROR(VLOOKUP($B154,Table1[[Player]:['#NAME?]], 19, FALSE), 0.7*VLOOKUP($B154,Table1[[Player]:['#NAME?]], 19, FALSE) + 0.3*VLOOKUP($B154,Table2[[Player]:[YEAR]], 19, FALSE))</f>
        <v>0.70699999999999996</v>
      </c>
      <c r="M154">
        <f>IFERROR(VLOOKUP($B154,Table1[[Player]:['#NAME?]], 22, FALSE), 0.7*VLOOKUP($B154,Table1[[Player]:['#NAME?]], 22, FALSE) + 0.3*VLOOKUP($B154,Table2[[Player]:[YEAR]], 22, FALSE))</f>
        <v>6.5</v>
      </c>
      <c r="N154">
        <f>IFERROR(VLOOKUP($B154,Table1[[Player]:['#NAME?]], 23, FALSE), 0.7*VLOOKUP($B154,Table1[[Player]:['#NAME?]], 23, FALSE) + 0.3*VLOOKUP($B154,Table2[[Player]:[YEAR]], 23, FALSE))</f>
        <v>4.8</v>
      </c>
      <c r="O154">
        <f>IFERROR(VLOOKUP($B154,Table1[[Player]:['#NAME?]], 24, FALSE), 0.7*VLOOKUP($B154,Table1[[Player]:['#NAME?]], 24, FALSE) + 0.3*VLOOKUP($B154,Table2[[Player]:[YEAR]], 24, FALSE))</f>
        <v>1.3</v>
      </c>
      <c r="P154">
        <f>IFERROR(VLOOKUP($B154,Table1[[Player]:['#NAME?]], 25, FALSE), 0.7*VLOOKUP($B154,Table1[[Player]:['#NAME?]], 25, FALSE) + 0.3*VLOOKUP($B154,Table2[[Player]:[YEAR]], 25, FALSE))</f>
        <v>1.5</v>
      </c>
      <c r="Q154">
        <f>IFERROR(VLOOKUP($B154,Table1[[Player]:['#NAME?]], 26, FALSE), 0.7*VLOOKUP($B154,Table1[[Player]:['#NAME?]], 26, FALSE) + 0.3*VLOOKUP($B154,Table2[[Player]:[YEAR]], 26, FALSE))</f>
        <v>3</v>
      </c>
      <c r="R154">
        <f>IFERROR(VLOOKUP($B154,Table1[[Player]:['#NAME?]], 28, FALSE), 0.7*VLOOKUP($B154,Table1[[Player]:['#NAME?]], 28, FALSE) + 0.3*VLOOKUP($B154,Table2[[Player]:[YEAR]], 28, FALSE))</f>
        <v>16.8</v>
      </c>
    </row>
    <row r="155" spans="1:18" x14ac:dyDescent="0.25">
      <c r="A155" s="1" t="s">
        <v>1000</v>
      </c>
      <c r="B155" s="1" t="s">
        <v>269</v>
      </c>
      <c r="C155" s="1" t="s">
        <v>52</v>
      </c>
      <c r="D155">
        <f>VLOOKUP(B155, Table1[[Player]:['#NAME?]], 3, FALSE)+1</f>
        <v>36</v>
      </c>
      <c r="E155">
        <f>VLOOKUP(A155, Table3[], 5, FALSE)</f>
        <v>1560</v>
      </c>
      <c r="F155">
        <f>IFERROR(VLOOKUP($B155,Table1[[Player]:['#NAME?]], 8, FALSE), 0.7*VLOOKUP($B155,Table1[[Player]:['#NAME?]], 8, FALSE) + 0.3*VLOOKUP($B155,Table2[[Player]:[YEAR]], 8, FALSE))</f>
        <v>5.3</v>
      </c>
      <c r="G155">
        <f>IFERROR(VLOOKUP($B155,Table1[[Player]:['#NAME?]], 9, FALSE), 0.7*VLOOKUP($B155,Table1[[Player]:['#NAME?]], 9, FALSE) + 0.3*VLOOKUP($B155,Table2[[Player]:[YEAR]], 9, FALSE))</f>
        <v>12.2</v>
      </c>
      <c r="H155">
        <f>IFERROR(VLOOKUP($B155,Table1[[Player]:['#NAME?]], 10, FALSE), 0.7*VLOOKUP($B155,Table1[[Player]:['#NAME?]], 10, FALSE) + 0.3*VLOOKUP($B155,Table2[[Player]:[YEAR]], 10, FALSE))</f>
        <v>0.436</v>
      </c>
      <c r="I155">
        <f>IFERROR(VLOOKUP($B155,Table1[[Player]:['#NAME?]], 11, FALSE), 0.7*VLOOKUP($B155,Table1[[Player]:['#NAME?]], 11, FALSE) + 0.3*VLOOKUP($B155,Table2[[Player]:[YEAR]], 11, FALSE))</f>
        <v>2.1</v>
      </c>
      <c r="J155">
        <f>IFERROR(VLOOKUP($B155,Table1[[Player]:['#NAME?]], 17, FALSE), 0.7*VLOOKUP($B155,Table1[[Player]:['#NAME?]], 17, FALSE) + 0.3*VLOOKUP($B155,Table2[[Player]:[YEAR]], 17, FALSE))</f>
        <v>1.2</v>
      </c>
      <c r="K155">
        <f>IFERROR(VLOOKUP($B155,Table1[[Player]:['#NAME?]], 18, FALSE), 0.7*VLOOKUP($B155,Table1[[Player]:['#NAME?]], 18, FALSE) + 0.3*VLOOKUP($B155,Table2[[Player]:[YEAR]], 18, FALSE))</f>
        <v>1.5</v>
      </c>
      <c r="L155">
        <f>IFERROR(VLOOKUP($B155,Table1[[Player]:['#NAME?]], 19, FALSE), 0.7*VLOOKUP($B155,Table1[[Player]:['#NAME?]], 19, FALSE) + 0.3*VLOOKUP($B155,Table2[[Player]:[YEAR]], 19, FALSE))</f>
        <v>0.81799999999999995</v>
      </c>
      <c r="M155">
        <f>IFERROR(VLOOKUP($B155,Table1[[Player]:['#NAME?]], 22, FALSE), 0.7*VLOOKUP($B155,Table1[[Player]:['#NAME?]], 22, FALSE) + 0.3*VLOOKUP($B155,Table2[[Player]:[YEAR]], 22, FALSE))</f>
        <v>4.7</v>
      </c>
      <c r="N155">
        <f>IFERROR(VLOOKUP($B155,Table1[[Player]:['#NAME?]], 23, FALSE), 0.7*VLOOKUP($B155,Table1[[Player]:['#NAME?]], 23, FALSE) + 0.3*VLOOKUP($B155,Table2[[Player]:[YEAR]], 23, FALSE))</f>
        <v>2.8</v>
      </c>
      <c r="O155">
        <f>IFERROR(VLOOKUP($B155,Table1[[Player]:['#NAME?]], 24, FALSE), 0.7*VLOOKUP($B155,Table1[[Player]:['#NAME?]], 24, FALSE) + 0.3*VLOOKUP($B155,Table2[[Player]:[YEAR]], 24, FALSE))</f>
        <v>0.7</v>
      </c>
      <c r="P155">
        <f>IFERROR(VLOOKUP($B155,Table1[[Player]:['#NAME?]], 25, FALSE), 0.7*VLOOKUP($B155,Table1[[Player]:['#NAME?]], 25, FALSE) + 0.3*VLOOKUP($B155,Table2[[Player]:[YEAR]], 25, FALSE))</f>
        <v>0.4</v>
      </c>
      <c r="Q155">
        <f>IFERROR(VLOOKUP($B155,Table1[[Player]:['#NAME?]], 26, FALSE), 0.7*VLOOKUP($B155,Table1[[Player]:['#NAME?]], 26, FALSE) + 0.3*VLOOKUP($B155,Table2[[Player]:[YEAR]], 26, FALSE))</f>
        <v>1.3</v>
      </c>
      <c r="R155">
        <f>IFERROR(VLOOKUP($B155,Table1[[Player]:['#NAME?]], 28, FALSE), 0.7*VLOOKUP($B155,Table1[[Player]:['#NAME?]], 28, FALSE) + 0.3*VLOOKUP($B155,Table2[[Player]:[YEAR]], 28, FALSE))</f>
        <v>14</v>
      </c>
    </row>
    <row r="156" spans="1:18" x14ac:dyDescent="0.25">
      <c r="A156" s="2" t="s">
        <v>710</v>
      </c>
      <c r="B156" s="2" t="s">
        <v>270</v>
      </c>
      <c r="C156" s="2" t="s">
        <v>52</v>
      </c>
      <c r="D156">
        <f>VLOOKUP(B156, Table1[[Player]:['#NAME?]], 3, FALSE)+1</f>
        <v>21</v>
      </c>
      <c r="E156">
        <f>VLOOKUP(A156, Table3[], 5, FALSE)</f>
        <v>1872</v>
      </c>
      <c r="F156">
        <f>IFERROR(VLOOKUP($B156,Table1[[Player]:['#NAME?]], 8, FALSE), 0.7*VLOOKUP($B156,Table1[[Player]:['#NAME?]], 8, FALSE) + 0.3*VLOOKUP($B156,Table2[[Player]:[YEAR]], 8, FALSE))</f>
        <v>3.4</v>
      </c>
      <c r="G156">
        <f>IFERROR(VLOOKUP($B156,Table1[[Player]:['#NAME?]], 9, FALSE), 0.7*VLOOKUP($B156,Table1[[Player]:['#NAME?]], 9, FALSE) + 0.3*VLOOKUP($B156,Table2[[Player]:[YEAR]], 9, FALSE))</f>
        <v>9.6</v>
      </c>
      <c r="H156">
        <f>IFERROR(VLOOKUP($B156,Table1[[Player]:['#NAME?]], 10, FALSE), 0.7*VLOOKUP($B156,Table1[[Player]:['#NAME?]], 10, FALSE) + 0.3*VLOOKUP($B156,Table2[[Player]:[YEAR]], 10, FALSE))</f>
        <v>0.35299999999999998</v>
      </c>
      <c r="I156">
        <f>IFERROR(VLOOKUP($B156,Table1[[Player]:['#NAME?]], 11, FALSE), 0.7*VLOOKUP($B156,Table1[[Player]:['#NAME?]], 11, FALSE) + 0.3*VLOOKUP($B156,Table2[[Player]:[YEAR]], 11, FALSE))</f>
        <v>1.2</v>
      </c>
      <c r="J156">
        <f>IFERROR(VLOOKUP($B156,Table1[[Player]:['#NAME?]], 17, FALSE), 0.7*VLOOKUP($B156,Table1[[Player]:['#NAME?]], 17, FALSE) + 0.3*VLOOKUP($B156,Table2[[Player]:[YEAR]], 17, FALSE))</f>
        <v>0.9</v>
      </c>
      <c r="K156">
        <f>IFERROR(VLOOKUP($B156,Table1[[Player]:['#NAME?]], 18, FALSE), 0.7*VLOOKUP($B156,Table1[[Player]:['#NAME?]], 18, FALSE) + 0.3*VLOOKUP($B156,Table2[[Player]:[YEAR]], 18, FALSE))</f>
        <v>1.4</v>
      </c>
      <c r="L156">
        <f>IFERROR(VLOOKUP($B156,Table1[[Player]:['#NAME?]], 19, FALSE), 0.7*VLOOKUP($B156,Table1[[Player]:['#NAME?]], 19, FALSE) + 0.3*VLOOKUP($B156,Table2[[Player]:[YEAR]], 19, FALSE))</f>
        <v>0.67900000000000005</v>
      </c>
      <c r="M156">
        <f>IFERROR(VLOOKUP($B156,Table1[[Player]:['#NAME?]], 22, FALSE), 0.7*VLOOKUP($B156,Table1[[Player]:['#NAME?]], 22, FALSE) + 0.3*VLOOKUP($B156,Table2[[Player]:[YEAR]], 22, FALSE))</f>
        <v>5</v>
      </c>
      <c r="N156">
        <f>IFERROR(VLOOKUP($B156,Table1[[Player]:['#NAME?]], 23, FALSE), 0.7*VLOOKUP($B156,Table1[[Player]:['#NAME?]], 23, FALSE) + 0.3*VLOOKUP($B156,Table2[[Player]:[YEAR]], 23, FALSE))</f>
        <v>2.8</v>
      </c>
      <c r="O156">
        <f>IFERROR(VLOOKUP($B156,Table1[[Player]:['#NAME?]], 24, FALSE), 0.7*VLOOKUP($B156,Table1[[Player]:['#NAME?]], 24, FALSE) + 0.3*VLOOKUP($B156,Table2[[Player]:[YEAR]], 24, FALSE))</f>
        <v>1.5</v>
      </c>
      <c r="P156">
        <f>IFERROR(VLOOKUP($B156,Table1[[Player]:['#NAME?]], 25, FALSE), 0.7*VLOOKUP($B156,Table1[[Player]:['#NAME?]], 25, FALSE) + 0.3*VLOOKUP($B156,Table2[[Player]:[YEAR]], 25, FALSE))</f>
        <v>0.6</v>
      </c>
      <c r="Q156">
        <f>IFERROR(VLOOKUP($B156,Table1[[Player]:['#NAME?]], 26, FALSE), 0.7*VLOOKUP($B156,Table1[[Player]:['#NAME?]], 26, FALSE) + 0.3*VLOOKUP($B156,Table2[[Player]:[YEAR]], 26, FALSE))</f>
        <v>1.9</v>
      </c>
      <c r="R156">
        <f>IFERROR(VLOOKUP($B156,Table1[[Player]:['#NAME?]], 28, FALSE), 0.7*VLOOKUP($B156,Table1[[Player]:['#NAME?]], 28, FALSE) + 0.3*VLOOKUP($B156,Table2[[Player]:[YEAR]], 28, FALSE))</f>
        <v>8.9</v>
      </c>
    </row>
    <row r="157" spans="1:18" x14ac:dyDescent="0.25">
      <c r="A157" s="1" t="s">
        <v>812</v>
      </c>
      <c r="B157" s="1" t="s">
        <v>271</v>
      </c>
      <c r="C157" s="1" t="s">
        <v>73</v>
      </c>
      <c r="D157">
        <f>VLOOKUP(B157, Table1[[Player]:['#NAME?]], 3, FALSE)+1</f>
        <v>25</v>
      </c>
      <c r="E157">
        <f>VLOOKUP(A157, Table3[], 5, FALSE)</f>
        <v>1606</v>
      </c>
      <c r="F157">
        <f>IFERROR(VLOOKUP($B157,Table1[[Player]:['#NAME?]], 8, FALSE), 0.7*VLOOKUP($B157,Table1[[Player]:['#NAME?]], 8, FALSE) + 0.3*VLOOKUP($B157,Table2[[Player]:[YEAR]], 8, FALSE))</f>
        <v>5.9</v>
      </c>
      <c r="G157">
        <f>IFERROR(VLOOKUP($B157,Table1[[Player]:['#NAME?]], 9, FALSE), 0.7*VLOOKUP($B157,Table1[[Player]:['#NAME?]], 9, FALSE) + 0.3*VLOOKUP($B157,Table2[[Player]:[YEAR]], 9, FALSE))</f>
        <v>13.6</v>
      </c>
      <c r="H157">
        <f>IFERROR(VLOOKUP($B157,Table1[[Player]:['#NAME?]], 10, FALSE), 0.7*VLOOKUP($B157,Table1[[Player]:['#NAME?]], 10, FALSE) + 0.3*VLOOKUP($B157,Table2[[Player]:[YEAR]], 10, FALSE))</f>
        <v>0.433</v>
      </c>
      <c r="I157">
        <f>IFERROR(VLOOKUP($B157,Table1[[Player]:['#NAME?]], 11, FALSE), 0.7*VLOOKUP($B157,Table1[[Player]:['#NAME?]], 11, FALSE) + 0.3*VLOOKUP($B157,Table2[[Player]:[YEAR]], 11, FALSE))</f>
        <v>1.5</v>
      </c>
      <c r="J157">
        <f>IFERROR(VLOOKUP($B157,Table1[[Player]:['#NAME?]], 17, FALSE), 0.7*VLOOKUP($B157,Table1[[Player]:['#NAME?]], 17, FALSE) + 0.3*VLOOKUP($B157,Table2[[Player]:[YEAR]], 17, FALSE))</f>
        <v>3.2</v>
      </c>
      <c r="K157">
        <f>IFERROR(VLOOKUP($B157,Table1[[Player]:['#NAME?]], 18, FALSE), 0.7*VLOOKUP($B157,Table1[[Player]:['#NAME?]], 18, FALSE) + 0.3*VLOOKUP($B157,Table2[[Player]:[YEAR]], 18, FALSE))</f>
        <v>4.2</v>
      </c>
      <c r="L157">
        <f>IFERROR(VLOOKUP($B157,Table1[[Player]:['#NAME?]], 19, FALSE), 0.7*VLOOKUP($B157,Table1[[Player]:['#NAME?]], 19, FALSE) + 0.3*VLOOKUP($B157,Table2[[Player]:[YEAR]], 19, FALSE))</f>
        <v>0.76800000000000002</v>
      </c>
      <c r="M157">
        <f>IFERROR(VLOOKUP($B157,Table1[[Player]:['#NAME?]], 22, FALSE), 0.7*VLOOKUP($B157,Table1[[Player]:['#NAME?]], 22, FALSE) + 0.3*VLOOKUP($B157,Table2[[Player]:[YEAR]], 22, FALSE))</f>
        <v>4.8</v>
      </c>
      <c r="N157">
        <f>IFERROR(VLOOKUP($B157,Table1[[Player]:['#NAME?]], 23, FALSE), 0.7*VLOOKUP($B157,Table1[[Player]:['#NAME?]], 23, FALSE) + 0.3*VLOOKUP($B157,Table2[[Player]:[YEAR]], 23, FALSE))</f>
        <v>3.9</v>
      </c>
      <c r="O157">
        <f>IFERROR(VLOOKUP($B157,Table1[[Player]:['#NAME?]], 24, FALSE), 0.7*VLOOKUP($B157,Table1[[Player]:['#NAME?]], 24, FALSE) + 0.3*VLOOKUP($B157,Table2[[Player]:[YEAR]], 24, FALSE))</f>
        <v>1.4</v>
      </c>
      <c r="P157">
        <f>IFERROR(VLOOKUP($B157,Table1[[Player]:['#NAME?]], 25, FALSE), 0.7*VLOOKUP($B157,Table1[[Player]:['#NAME?]], 25, FALSE) + 0.3*VLOOKUP($B157,Table2[[Player]:[YEAR]], 25, FALSE))</f>
        <v>0.7</v>
      </c>
      <c r="Q157">
        <f>IFERROR(VLOOKUP($B157,Table1[[Player]:['#NAME?]], 26, FALSE), 0.7*VLOOKUP($B157,Table1[[Player]:['#NAME?]], 26, FALSE) + 0.3*VLOOKUP($B157,Table2[[Player]:[YEAR]], 26, FALSE))</f>
        <v>1.5</v>
      </c>
      <c r="R157">
        <f>IFERROR(VLOOKUP($B157,Table1[[Player]:['#NAME?]], 28, FALSE), 0.7*VLOOKUP($B157,Table1[[Player]:['#NAME?]], 28, FALSE) + 0.3*VLOOKUP($B157,Table2[[Player]:[YEAR]], 28, FALSE))</f>
        <v>16.600000000000001</v>
      </c>
    </row>
    <row r="158" spans="1:18" x14ac:dyDescent="0.25">
      <c r="A158" s="2" t="s">
        <v>771</v>
      </c>
      <c r="B158" s="2" t="s">
        <v>272</v>
      </c>
      <c r="C158" s="2" t="s">
        <v>52</v>
      </c>
      <c r="D158">
        <f>VLOOKUP(B158, Table1[[Player]:['#NAME?]], 3, FALSE)+1</f>
        <v>30</v>
      </c>
      <c r="E158">
        <f>VLOOKUP(A158, Table3[], 5, FALSE)</f>
        <v>637</v>
      </c>
      <c r="F158">
        <f>IFERROR(VLOOKUP($B158,Table1[[Player]:['#NAME?]], 8, FALSE), 0.7*VLOOKUP($B158,Table1[[Player]:['#NAME?]], 8, FALSE) + 0.3*VLOOKUP($B158,Table2[[Player]:[YEAR]], 8, FALSE))</f>
        <v>3.2</v>
      </c>
      <c r="G158">
        <f>IFERROR(VLOOKUP($B158,Table1[[Player]:['#NAME?]], 9, FALSE), 0.7*VLOOKUP($B158,Table1[[Player]:['#NAME?]], 9, FALSE) + 0.3*VLOOKUP($B158,Table2[[Player]:[YEAR]], 9, FALSE))</f>
        <v>8.9</v>
      </c>
      <c r="H158">
        <f>IFERROR(VLOOKUP($B158,Table1[[Player]:['#NAME?]], 10, FALSE), 0.7*VLOOKUP($B158,Table1[[Player]:['#NAME?]], 10, FALSE) + 0.3*VLOOKUP($B158,Table2[[Player]:[YEAR]], 10, FALSE))</f>
        <v>0.36499999999999999</v>
      </c>
      <c r="I158">
        <f>IFERROR(VLOOKUP($B158,Table1[[Player]:['#NAME?]], 11, FALSE), 0.7*VLOOKUP($B158,Table1[[Player]:['#NAME?]], 11, FALSE) + 0.3*VLOOKUP($B158,Table2[[Player]:[YEAR]], 11, FALSE))</f>
        <v>1.3</v>
      </c>
      <c r="J158">
        <f>IFERROR(VLOOKUP($B158,Table1[[Player]:['#NAME?]], 17, FALSE), 0.7*VLOOKUP($B158,Table1[[Player]:['#NAME?]], 17, FALSE) + 0.3*VLOOKUP($B158,Table2[[Player]:[YEAR]], 17, FALSE))</f>
        <v>0.5</v>
      </c>
      <c r="K158">
        <f>IFERROR(VLOOKUP($B158,Table1[[Player]:['#NAME?]], 18, FALSE), 0.7*VLOOKUP($B158,Table1[[Player]:['#NAME?]], 18, FALSE) + 0.3*VLOOKUP($B158,Table2[[Player]:[YEAR]], 18, FALSE))</f>
        <v>0.8</v>
      </c>
      <c r="L158">
        <f>IFERROR(VLOOKUP($B158,Table1[[Player]:['#NAME?]], 19, FALSE), 0.7*VLOOKUP($B158,Table1[[Player]:['#NAME?]], 19, FALSE) + 0.3*VLOOKUP($B158,Table2[[Player]:[YEAR]], 19, FALSE))</f>
        <v>0.64700000000000002</v>
      </c>
      <c r="M158">
        <f>IFERROR(VLOOKUP($B158,Table1[[Player]:['#NAME?]], 22, FALSE), 0.7*VLOOKUP($B158,Table1[[Player]:['#NAME?]], 22, FALSE) + 0.3*VLOOKUP($B158,Table2[[Player]:[YEAR]], 22, FALSE))</f>
        <v>8</v>
      </c>
      <c r="N158">
        <f>IFERROR(VLOOKUP($B158,Table1[[Player]:['#NAME?]], 23, FALSE), 0.7*VLOOKUP($B158,Table1[[Player]:['#NAME?]], 23, FALSE) + 0.3*VLOOKUP($B158,Table2[[Player]:[YEAR]], 23, FALSE))</f>
        <v>1</v>
      </c>
      <c r="O158">
        <f>IFERROR(VLOOKUP($B158,Table1[[Player]:['#NAME?]], 24, FALSE), 0.7*VLOOKUP($B158,Table1[[Player]:['#NAME?]], 24, FALSE) + 0.3*VLOOKUP($B158,Table2[[Player]:[YEAR]], 24, FALSE))</f>
        <v>1.3</v>
      </c>
      <c r="P158">
        <f>IFERROR(VLOOKUP($B158,Table1[[Player]:['#NAME?]], 25, FALSE), 0.7*VLOOKUP($B158,Table1[[Player]:['#NAME?]], 25, FALSE) + 0.3*VLOOKUP($B158,Table2[[Player]:[YEAR]], 25, FALSE))</f>
        <v>1.3</v>
      </c>
      <c r="Q158">
        <f>IFERROR(VLOOKUP($B158,Table1[[Player]:['#NAME?]], 26, FALSE), 0.7*VLOOKUP($B158,Table1[[Player]:['#NAME?]], 26, FALSE) + 0.3*VLOOKUP($B158,Table2[[Player]:[YEAR]], 26, FALSE))</f>
        <v>0.8</v>
      </c>
      <c r="R158">
        <f>IFERROR(VLOOKUP($B158,Table1[[Player]:['#NAME?]], 28, FALSE), 0.7*VLOOKUP($B158,Table1[[Player]:['#NAME?]], 28, FALSE) + 0.3*VLOOKUP($B158,Table2[[Player]:[YEAR]], 28, FALSE))</f>
        <v>8.3000000000000007</v>
      </c>
    </row>
    <row r="159" spans="1:18" x14ac:dyDescent="0.25">
      <c r="A159" s="1" t="s">
        <v>692</v>
      </c>
      <c r="B159" s="1" t="s">
        <v>273</v>
      </c>
      <c r="C159" s="1" t="s">
        <v>38</v>
      </c>
      <c r="D159">
        <f>VLOOKUP(B159, Table1[[Player]:['#NAME?]], 3, FALSE)+1</f>
        <v>22</v>
      </c>
      <c r="E159">
        <f>VLOOKUP(A159, Table3[], 5, FALSE)</f>
        <v>2340</v>
      </c>
      <c r="F159">
        <f>IFERROR(VLOOKUP($B159,Table1[[Player]:['#NAME?]], 8, FALSE), 0.7*VLOOKUP($B159,Table1[[Player]:['#NAME?]], 8, FALSE) + 0.3*VLOOKUP($B159,Table2[[Player]:[YEAR]], 8, FALSE))</f>
        <v>8.6999999999999993</v>
      </c>
      <c r="G159">
        <f>IFERROR(VLOOKUP($B159,Table1[[Player]:['#NAME?]], 9, FALSE), 0.7*VLOOKUP($B159,Table1[[Player]:['#NAME?]], 9, FALSE) + 0.3*VLOOKUP($B159,Table2[[Player]:[YEAR]], 9, FALSE))</f>
        <v>15.1</v>
      </c>
      <c r="H159">
        <f>IFERROR(VLOOKUP($B159,Table1[[Player]:['#NAME?]], 10, FALSE), 0.7*VLOOKUP($B159,Table1[[Player]:['#NAME?]], 10, FALSE) + 0.3*VLOOKUP($B159,Table2[[Player]:[YEAR]], 10, FALSE))</f>
        <v>0.57799999999999996</v>
      </c>
      <c r="I159">
        <f>IFERROR(VLOOKUP($B159,Table1[[Player]:['#NAME?]], 11, FALSE), 0.7*VLOOKUP($B159,Table1[[Player]:['#NAME?]], 11, FALSE) + 0.3*VLOOKUP($B159,Table2[[Player]:[YEAR]], 11, FALSE))</f>
        <v>0.8</v>
      </c>
      <c r="J159">
        <f>IFERROR(VLOOKUP($B159,Table1[[Player]:['#NAME?]], 17, FALSE), 0.7*VLOOKUP($B159,Table1[[Player]:['#NAME?]], 17, FALSE) + 0.3*VLOOKUP($B159,Table2[[Player]:[YEAR]], 17, FALSE))</f>
        <v>3.3</v>
      </c>
      <c r="K159">
        <f>IFERROR(VLOOKUP($B159,Table1[[Player]:['#NAME?]], 18, FALSE), 0.7*VLOOKUP($B159,Table1[[Player]:['#NAME?]], 18, FALSE) + 0.3*VLOOKUP($B159,Table2[[Player]:[YEAR]], 18, FALSE))</f>
        <v>4</v>
      </c>
      <c r="L159">
        <f>IFERROR(VLOOKUP($B159,Table1[[Player]:['#NAME?]], 19, FALSE), 0.7*VLOOKUP($B159,Table1[[Player]:['#NAME?]], 19, FALSE) + 0.3*VLOOKUP($B159,Table2[[Player]:[YEAR]], 19, FALSE))</f>
        <v>0.82499999999999996</v>
      </c>
      <c r="M159">
        <f>IFERROR(VLOOKUP($B159,Table1[[Player]:['#NAME?]], 22, FALSE), 0.7*VLOOKUP($B159,Table1[[Player]:['#NAME?]], 22, FALSE) + 0.3*VLOOKUP($B159,Table2[[Player]:[YEAR]], 22, FALSE))</f>
        <v>12.7</v>
      </c>
      <c r="N159">
        <f>IFERROR(VLOOKUP($B159,Table1[[Player]:['#NAME?]], 23, FALSE), 0.7*VLOOKUP($B159,Table1[[Player]:['#NAME?]], 23, FALSE) + 0.3*VLOOKUP($B159,Table2[[Player]:[YEAR]], 23, FALSE))</f>
        <v>6.3</v>
      </c>
      <c r="O159">
        <f>IFERROR(VLOOKUP($B159,Table1[[Player]:['#NAME?]], 24, FALSE), 0.7*VLOOKUP($B159,Table1[[Player]:['#NAME?]], 24, FALSE) + 0.3*VLOOKUP($B159,Table2[[Player]:[YEAR]], 24, FALSE))</f>
        <v>1.1000000000000001</v>
      </c>
      <c r="P159">
        <f>IFERROR(VLOOKUP($B159,Table1[[Player]:['#NAME?]], 25, FALSE), 0.7*VLOOKUP($B159,Table1[[Player]:['#NAME?]], 25, FALSE) + 0.3*VLOOKUP($B159,Table2[[Player]:[YEAR]], 25, FALSE))</f>
        <v>1</v>
      </c>
      <c r="Q159">
        <f>IFERROR(VLOOKUP($B159,Table1[[Player]:['#NAME?]], 26, FALSE), 0.7*VLOOKUP($B159,Table1[[Player]:['#NAME?]], 26, FALSE) + 0.3*VLOOKUP($B159,Table2[[Player]:[YEAR]], 26, FALSE))</f>
        <v>3</v>
      </c>
      <c r="R159">
        <f>IFERROR(VLOOKUP($B159,Table1[[Player]:['#NAME?]], 28, FALSE), 0.7*VLOOKUP($B159,Table1[[Player]:['#NAME?]], 28, FALSE) + 0.3*VLOOKUP($B159,Table2[[Player]:[YEAR]], 28, FALSE))</f>
        <v>21.6</v>
      </c>
    </row>
    <row r="160" spans="1:18" x14ac:dyDescent="0.25">
      <c r="A160" s="2" t="s">
        <v>933</v>
      </c>
      <c r="B160" s="2" t="s">
        <v>275</v>
      </c>
      <c r="C160" s="2" t="s">
        <v>52</v>
      </c>
      <c r="D160">
        <f>VLOOKUP(B160, Table1[[Player]:['#NAME?]], 3, FALSE)+1</f>
        <v>20</v>
      </c>
      <c r="E160">
        <f>VLOOKUP(A160, Table3[], 5, FALSE)</f>
        <v>390</v>
      </c>
      <c r="F160">
        <f>IFERROR(VLOOKUP($B160,Table1[[Player]:['#NAME?]], 8, FALSE), 0.7*VLOOKUP($B160,Table1[[Player]:['#NAME?]], 8, FALSE) + 0.3*VLOOKUP($B160,Table2[[Player]:[YEAR]], 8, FALSE))</f>
        <v>4.5</v>
      </c>
      <c r="G160">
        <f>IFERROR(VLOOKUP($B160,Table1[[Player]:['#NAME?]], 9, FALSE), 0.7*VLOOKUP($B160,Table1[[Player]:['#NAME?]], 9, FALSE) + 0.3*VLOOKUP($B160,Table2[[Player]:[YEAR]], 9, FALSE))</f>
        <v>8</v>
      </c>
      <c r="H160">
        <f>IFERROR(VLOOKUP($B160,Table1[[Player]:['#NAME?]], 10, FALSE), 0.7*VLOOKUP($B160,Table1[[Player]:['#NAME?]], 10, FALSE) + 0.3*VLOOKUP($B160,Table2[[Player]:[YEAR]], 10, FALSE))</f>
        <v>0.56200000000000006</v>
      </c>
      <c r="I160">
        <f>IFERROR(VLOOKUP($B160,Table1[[Player]:['#NAME?]], 11, FALSE), 0.7*VLOOKUP($B160,Table1[[Player]:['#NAME?]], 11, FALSE) + 0.3*VLOOKUP($B160,Table2[[Player]:[YEAR]], 11, FALSE))</f>
        <v>0.2</v>
      </c>
      <c r="J160">
        <f>IFERROR(VLOOKUP($B160,Table1[[Player]:['#NAME?]], 17, FALSE), 0.7*VLOOKUP($B160,Table1[[Player]:['#NAME?]], 17, FALSE) + 0.3*VLOOKUP($B160,Table2[[Player]:[YEAR]], 17, FALSE))</f>
        <v>1.9</v>
      </c>
      <c r="K160">
        <f>IFERROR(VLOOKUP($B160,Table1[[Player]:['#NAME?]], 18, FALSE), 0.7*VLOOKUP($B160,Table1[[Player]:['#NAME?]], 18, FALSE) + 0.3*VLOOKUP($B160,Table2[[Player]:[YEAR]], 18, FALSE))</f>
        <v>2.7</v>
      </c>
      <c r="L160">
        <f>IFERROR(VLOOKUP($B160,Table1[[Player]:['#NAME?]], 19, FALSE), 0.7*VLOOKUP($B160,Table1[[Player]:['#NAME?]], 19, FALSE) + 0.3*VLOOKUP($B160,Table2[[Player]:[YEAR]], 19, FALSE))</f>
        <v>0.70699999999999996</v>
      </c>
      <c r="M160">
        <f>IFERROR(VLOOKUP($B160,Table1[[Player]:['#NAME?]], 22, FALSE), 0.7*VLOOKUP($B160,Table1[[Player]:['#NAME?]], 22, FALSE) + 0.3*VLOOKUP($B160,Table2[[Player]:[YEAR]], 22, FALSE))</f>
        <v>5.2</v>
      </c>
      <c r="N160">
        <f>IFERROR(VLOOKUP($B160,Table1[[Player]:['#NAME?]], 23, FALSE), 0.7*VLOOKUP($B160,Table1[[Player]:['#NAME?]], 23, FALSE) + 0.3*VLOOKUP($B160,Table2[[Player]:[YEAR]], 23, FALSE))</f>
        <v>0.8</v>
      </c>
      <c r="O160">
        <f>IFERROR(VLOOKUP($B160,Table1[[Player]:['#NAME?]], 24, FALSE), 0.7*VLOOKUP($B160,Table1[[Player]:['#NAME?]], 24, FALSE) + 0.3*VLOOKUP($B160,Table2[[Player]:[YEAR]], 24, FALSE))</f>
        <v>0.9</v>
      </c>
      <c r="P160">
        <f>IFERROR(VLOOKUP($B160,Table1[[Player]:['#NAME?]], 25, FALSE), 0.7*VLOOKUP($B160,Table1[[Player]:['#NAME?]], 25, FALSE) + 0.3*VLOOKUP($B160,Table2[[Player]:[YEAR]], 25, FALSE))</f>
        <v>0.9</v>
      </c>
      <c r="Q160">
        <f>IFERROR(VLOOKUP($B160,Table1[[Player]:['#NAME?]], 26, FALSE), 0.7*VLOOKUP($B160,Table1[[Player]:['#NAME?]], 26, FALSE) + 0.3*VLOOKUP($B160,Table2[[Player]:[YEAR]], 26, FALSE))</f>
        <v>0.9</v>
      </c>
      <c r="R160">
        <f>IFERROR(VLOOKUP($B160,Table1[[Player]:['#NAME?]], 28, FALSE), 0.7*VLOOKUP($B160,Table1[[Player]:['#NAME?]], 28, FALSE) + 0.3*VLOOKUP($B160,Table2[[Player]:[YEAR]], 28, FALSE))</f>
        <v>11.1</v>
      </c>
    </row>
    <row r="161" spans="1:18" x14ac:dyDescent="0.25">
      <c r="A161" s="2" t="s">
        <v>842</v>
      </c>
      <c r="B161" s="2" t="s">
        <v>278</v>
      </c>
      <c r="C161" s="2" t="s">
        <v>73</v>
      </c>
      <c r="D161">
        <f>VLOOKUP(B161, Table1[[Player]:['#NAME?]], 3, FALSE)+1</f>
        <v>21</v>
      </c>
      <c r="E161">
        <f>VLOOKUP(A161, Table3[], 5, FALSE)</f>
        <v>1170</v>
      </c>
      <c r="F161">
        <f>IFERROR(VLOOKUP($B161,Table1[[Player]:['#NAME?]], 8, FALSE), 0.7*VLOOKUP($B161,Table1[[Player]:['#NAME?]], 8, FALSE) + 0.3*VLOOKUP($B161,Table2[[Player]:[YEAR]], 8, FALSE))</f>
        <v>3.5</v>
      </c>
      <c r="G161">
        <f>IFERROR(VLOOKUP($B161,Table1[[Player]:['#NAME?]], 9, FALSE), 0.7*VLOOKUP($B161,Table1[[Player]:['#NAME?]], 9, FALSE) + 0.3*VLOOKUP($B161,Table2[[Player]:[YEAR]], 9, FALSE))</f>
        <v>8.4</v>
      </c>
      <c r="H161">
        <f>IFERROR(VLOOKUP($B161,Table1[[Player]:['#NAME?]], 10, FALSE), 0.7*VLOOKUP($B161,Table1[[Player]:['#NAME?]], 10, FALSE) + 0.3*VLOOKUP($B161,Table2[[Player]:[YEAR]], 10, FALSE))</f>
        <v>0.41399999999999998</v>
      </c>
      <c r="I161">
        <f>IFERROR(VLOOKUP($B161,Table1[[Player]:['#NAME?]], 11, FALSE), 0.7*VLOOKUP($B161,Table1[[Player]:['#NAME?]], 11, FALSE) + 0.3*VLOOKUP($B161,Table2[[Player]:[YEAR]], 11, FALSE))</f>
        <v>1.2</v>
      </c>
      <c r="J161">
        <f>IFERROR(VLOOKUP($B161,Table1[[Player]:['#NAME?]], 17, FALSE), 0.7*VLOOKUP($B161,Table1[[Player]:['#NAME?]], 17, FALSE) + 0.3*VLOOKUP($B161,Table2[[Player]:[YEAR]], 17, FALSE))</f>
        <v>1.5</v>
      </c>
      <c r="K161">
        <f>IFERROR(VLOOKUP($B161,Table1[[Player]:['#NAME?]], 18, FALSE), 0.7*VLOOKUP($B161,Table1[[Player]:['#NAME?]], 18, FALSE) + 0.3*VLOOKUP($B161,Table2[[Player]:[YEAR]], 18, FALSE))</f>
        <v>2</v>
      </c>
      <c r="L161">
        <f>IFERROR(VLOOKUP($B161,Table1[[Player]:['#NAME?]], 19, FALSE), 0.7*VLOOKUP($B161,Table1[[Player]:['#NAME?]], 19, FALSE) + 0.3*VLOOKUP($B161,Table2[[Player]:[YEAR]], 19, FALSE))</f>
        <v>0.76700000000000002</v>
      </c>
      <c r="M161">
        <f>IFERROR(VLOOKUP($B161,Table1[[Player]:['#NAME?]], 22, FALSE), 0.7*VLOOKUP($B161,Table1[[Player]:['#NAME?]], 22, FALSE) + 0.3*VLOOKUP($B161,Table2[[Player]:[YEAR]], 22, FALSE))</f>
        <v>3.1</v>
      </c>
      <c r="N161">
        <f>IFERROR(VLOOKUP($B161,Table1[[Player]:['#NAME?]], 23, FALSE), 0.7*VLOOKUP($B161,Table1[[Player]:['#NAME?]], 23, FALSE) + 0.3*VLOOKUP($B161,Table2[[Player]:[YEAR]], 23, FALSE))</f>
        <v>7.3</v>
      </c>
      <c r="O161">
        <f>IFERROR(VLOOKUP($B161,Table1[[Player]:['#NAME?]], 24, FALSE), 0.7*VLOOKUP($B161,Table1[[Player]:['#NAME?]], 24, FALSE) + 0.3*VLOOKUP($B161,Table2[[Player]:[YEAR]], 24, FALSE))</f>
        <v>2.2000000000000002</v>
      </c>
      <c r="P161">
        <f>IFERROR(VLOOKUP($B161,Table1[[Player]:['#NAME?]], 25, FALSE), 0.7*VLOOKUP($B161,Table1[[Player]:['#NAME?]], 25, FALSE) + 0.3*VLOOKUP($B161,Table2[[Player]:[YEAR]], 25, FALSE))</f>
        <v>0.2</v>
      </c>
      <c r="Q161">
        <f>IFERROR(VLOOKUP($B161,Table1[[Player]:['#NAME?]], 26, FALSE), 0.7*VLOOKUP($B161,Table1[[Player]:['#NAME?]], 26, FALSE) + 0.3*VLOOKUP($B161,Table2[[Player]:[YEAR]], 26, FALSE))</f>
        <v>1.8</v>
      </c>
      <c r="R161">
        <f>IFERROR(VLOOKUP($B161,Table1[[Player]:['#NAME?]], 28, FALSE), 0.7*VLOOKUP($B161,Table1[[Player]:['#NAME?]], 28, FALSE) + 0.3*VLOOKUP($B161,Table2[[Player]:[YEAR]], 28, FALSE))</f>
        <v>9.6999999999999993</v>
      </c>
    </row>
    <row r="162" spans="1:18" x14ac:dyDescent="0.25">
      <c r="A162" s="1" t="s">
        <v>764</v>
      </c>
      <c r="B162" s="1" t="s">
        <v>279</v>
      </c>
      <c r="C162" s="1" t="s">
        <v>38</v>
      </c>
      <c r="D162">
        <f>VLOOKUP(B162, Table1[[Player]:['#NAME?]], 3, FALSE)+1</f>
        <v>29</v>
      </c>
      <c r="E162">
        <f>VLOOKUP(A162, Table3[], 5, FALSE)</f>
        <v>2496</v>
      </c>
      <c r="F162">
        <f>IFERROR(VLOOKUP($B162,Table1[[Player]:['#NAME?]], 8, FALSE), 0.7*VLOOKUP($B162,Table1[[Player]:['#NAME?]], 8, FALSE) + 0.3*VLOOKUP($B162,Table2[[Player]:[YEAR]], 8, FALSE))</f>
        <v>5.8</v>
      </c>
      <c r="G162">
        <f>IFERROR(VLOOKUP($B162,Table1[[Player]:['#NAME?]], 9, FALSE), 0.7*VLOOKUP($B162,Table1[[Player]:['#NAME?]], 9, FALSE) + 0.3*VLOOKUP($B162,Table2[[Player]:[YEAR]], 9, FALSE))</f>
        <v>8.1</v>
      </c>
      <c r="H162">
        <f>IFERROR(VLOOKUP($B162,Table1[[Player]:['#NAME?]], 10, FALSE), 0.7*VLOOKUP($B162,Table1[[Player]:['#NAME?]], 10, FALSE) + 0.3*VLOOKUP($B162,Table2[[Player]:[YEAR]], 10, FALSE))</f>
        <v>0.71399999999999997</v>
      </c>
      <c r="I162">
        <f>IFERROR(VLOOKUP($B162,Table1[[Player]:['#NAME?]], 11, FALSE), 0.7*VLOOKUP($B162,Table1[[Player]:['#NAME?]], 11, FALSE) + 0.3*VLOOKUP($B162,Table2[[Player]:[YEAR]], 11, FALSE))</f>
        <v>0</v>
      </c>
      <c r="J162">
        <f>IFERROR(VLOOKUP($B162,Table1[[Player]:['#NAME?]], 17, FALSE), 0.7*VLOOKUP($B162,Table1[[Player]:['#NAME?]], 17, FALSE) + 0.3*VLOOKUP($B162,Table2[[Player]:[YEAR]], 17, FALSE))</f>
        <v>2.9</v>
      </c>
      <c r="K162">
        <f>IFERROR(VLOOKUP($B162,Table1[[Player]:['#NAME?]], 18, FALSE), 0.7*VLOOKUP($B162,Table1[[Player]:['#NAME?]], 18, FALSE) + 0.3*VLOOKUP($B162,Table2[[Player]:[YEAR]], 18, FALSE))</f>
        <v>6</v>
      </c>
      <c r="L162">
        <f>IFERROR(VLOOKUP($B162,Table1[[Player]:['#NAME?]], 19, FALSE), 0.7*VLOOKUP($B162,Table1[[Player]:['#NAME?]], 19, FALSE) + 0.3*VLOOKUP($B162,Table2[[Player]:[YEAR]], 19, FALSE))</f>
        <v>0.48199999999999998</v>
      </c>
      <c r="M162">
        <f>IFERROR(VLOOKUP($B162,Table1[[Player]:['#NAME?]], 22, FALSE), 0.7*VLOOKUP($B162,Table1[[Player]:['#NAME?]], 22, FALSE) + 0.3*VLOOKUP($B162,Table2[[Player]:[YEAR]], 22, FALSE))</f>
        <v>15.6</v>
      </c>
      <c r="N162">
        <f>IFERROR(VLOOKUP($B162,Table1[[Player]:['#NAME?]], 23, FALSE), 0.7*VLOOKUP($B162,Table1[[Player]:['#NAME?]], 23, FALSE) + 0.3*VLOOKUP($B162,Table2[[Player]:[YEAR]], 23, FALSE))</f>
        <v>1.3</v>
      </c>
      <c r="O162">
        <f>IFERROR(VLOOKUP($B162,Table1[[Player]:['#NAME?]], 24, FALSE), 0.7*VLOOKUP($B162,Table1[[Player]:['#NAME?]], 24, FALSE) + 0.3*VLOOKUP($B162,Table2[[Player]:[YEAR]], 24, FALSE))</f>
        <v>0.7</v>
      </c>
      <c r="P162">
        <f>IFERROR(VLOOKUP($B162,Table1[[Player]:['#NAME?]], 25, FALSE), 0.7*VLOOKUP($B162,Table1[[Player]:['#NAME?]], 25, FALSE) + 0.3*VLOOKUP($B162,Table2[[Player]:[YEAR]], 25, FALSE))</f>
        <v>1.9</v>
      </c>
      <c r="Q162">
        <f>IFERROR(VLOOKUP($B162,Table1[[Player]:['#NAME?]], 26, FALSE), 0.7*VLOOKUP($B162,Table1[[Player]:['#NAME?]], 26, FALSE) + 0.3*VLOOKUP($B162,Table2[[Player]:[YEAR]], 26, FALSE))</f>
        <v>1.6</v>
      </c>
      <c r="R162">
        <f>IFERROR(VLOOKUP($B162,Table1[[Player]:['#NAME?]], 28, FALSE), 0.7*VLOOKUP($B162,Table1[[Player]:['#NAME?]], 28, FALSE) + 0.3*VLOOKUP($B162,Table2[[Player]:[YEAR]], 28, FALSE))</f>
        <v>14.4</v>
      </c>
    </row>
    <row r="163" spans="1:18" x14ac:dyDescent="0.25">
      <c r="A163" s="2" t="s">
        <v>752</v>
      </c>
      <c r="B163" s="2" t="s">
        <v>280</v>
      </c>
      <c r="C163" s="2" t="s">
        <v>73</v>
      </c>
      <c r="D163">
        <f>VLOOKUP(B163, Table1[[Player]:['#NAME?]], 3, FALSE)+1</f>
        <v>26</v>
      </c>
      <c r="E163">
        <f>VLOOKUP(A163, Table3[], 5, FALSE)</f>
        <v>1950</v>
      </c>
      <c r="F163">
        <f>IFERROR(VLOOKUP($B163,Table1[[Player]:['#NAME?]], 8, FALSE), 0.7*VLOOKUP($B163,Table1[[Player]:['#NAME?]], 8, FALSE) + 0.3*VLOOKUP($B163,Table2[[Player]:[YEAR]], 8, FALSE))</f>
        <v>5.4</v>
      </c>
      <c r="G163">
        <f>IFERROR(VLOOKUP($B163,Table1[[Player]:['#NAME?]], 9, FALSE), 0.7*VLOOKUP($B163,Table1[[Player]:['#NAME?]], 9, FALSE) + 0.3*VLOOKUP($B163,Table2[[Player]:[YEAR]], 9, FALSE))</f>
        <v>11.9</v>
      </c>
      <c r="H163">
        <f>IFERROR(VLOOKUP($B163,Table1[[Player]:['#NAME?]], 10, FALSE), 0.7*VLOOKUP($B163,Table1[[Player]:['#NAME?]], 10, FALSE) + 0.3*VLOOKUP($B163,Table2[[Player]:[YEAR]], 10, FALSE))</f>
        <v>0.45200000000000001</v>
      </c>
      <c r="I163">
        <f>IFERROR(VLOOKUP($B163,Table1[[Player]:['#NAME?]], 11, FALSE), 0.7*VLOOKUP($B163,Table1[[Player]:['#NAME?]], 11, FALSE) + 0.3*VLOOKUP($B163,Table2[[Player]:[YEAR]], 11, FALSE))</f>
        <v>0.9</v>
      </c>
      <c r="J163">
        <f>IFERROR(VLOOKUP($B163,Table1[[Player]:['#NAME?]], 17, FALSE), 0.7*VLOOKUP($B163,Table1[[Player]:['#NAME?]], 17, FALSE) + 0.3*VLOOKUP($B163,Table2[[Player]:[YEAR]], 17, FALSE))</f>
        <v>1.7</v>
      </c>
      <c r="K163">
        <f>IFERROR(VLOOKUP($B163,Table1[[Player]:['#NAME?]], 18, FALSE), 0.7*VLOOKUP($B163,Table1[[Player]:['#NAME?]], 18, FALSE) + 0.3*VLOOKUP($B163,Table2[[Player]:[YEAR]], 18, FALSE))</f>
        <v>2.2000000000000002</v>
      </c>
      <c r="L163">
        <f>IFERROR(VLOOKUP($B163,Table1[[Player]:['#NAME?]], 19, FALSE), 0.7*VLOOKUP($B163,Table1[[Player]:['#NAME?]], 19, FALSE) + 0.3*VLOOKUP($B163,Table2[[Player]:[YEAR]], 19, FALSE))</f>
        <v>0.77</v>
      </c>
      <c r="M163">
        <f>IFERROR(VLOOKUP($B163,Table1[[Player]:['#NAME?]], 22, FALSE), 0.7*VLOOKUP($B163,Table1[[Player]:['#NAME?]], 22, FALSE) + 0.3*VLOOKUP($B163,Table2[[Player]:[YEAR]], 22, FALSE))</f>
        <v>4.2</v>
      </c>
      <c r="N163">
        <f>IFERROR(VLOOKUP($B163,Table1[[Player]:['#NAME?]], 23, FALSE), 0.7*VLOOKUP($B163,Table1[[Player]:['#NAME?]], 23, FALSE) + 0.3*VLOOKUP($B163,Table2[[Player]:[YEAR]], 23, FALSE))</f>
        <v>4.8</v>
      </c>
      <c r="O163">
        <f>IFERROR(VLOOKUP($B163,Table1[[Player]:['#NAME?]], 24, FALSE), 0.7*VLOOKUP($B163,Table1[[Player]:['#NAME?]], 24, FALSE) + 0.3*VLOOKUP($B163,Table2[[Player]:[YEAR]], 24, FALSE))</f>
        <v>1.2</v>
      </c>
      <c r="P163">
        <f>IFERROR(VLOOKUP($B163,Table1[[Player]:['#NAME?]], 25, FALSE), 0.7*VLOOKUP($B163,Table1[[Player]:['#NAME?]], 25, FALSE) + 0.3*VLOOKUP($B163,Table2[[Player]:[YEAR]], 25, FALSE))</f>
        <v>0.2</v>
      </c>
      <c r="Q163">
        <f>IFERROR(VLOOKUP($B163,Table1[[Player]:['#NAME?]], 26, FALSE), 0.7*VLOOKUP($B163,Table1[[Player]:['#NAME?]], 26, FALSE) + 0.3*VLOOKUP($B163,Table2[[Player]:[YEAR]], 26, FALSE))</f>
        <v>1.9</v>
      </c>
      <c r="R163">
        <f>IFERROR(VLOOKUP($B163,Table1[[Player]:['#NAME?]], 28, FALSE), 0.7*VLOOKUP($B163,Table1[[Player]:['#NAME?]], 28, FALSE) + 0.3*VLOOKUP($B163,Table2[[Player]:[YEAR]], 28, FALSE))</f>
        <v>13.3</v>
      </c>
    </row>
    <row r="164" spans="1:18" x14ac:dyDescent="0.25">
      <c r="A164" s="1" t="s">
        <v>640</v>
      </c>
      <c r="B164" s="1" t="s">
        <v>281</v>
      </c>
      <c r="C164" s="1" t="s">
        <v>38</v>
      </c>
      <c r="D164">
        <f>VLOOKUP(B164, Table1[[Player]:['#NAME?]], 3, FALSE)+1</f>
        <v>24</v>
      </c>
      <c r="E164">
        <f>VLOOKUP(A164, Table3[], 5, FALSE)</f>
        <v>1872</v>
      </c>
      <c r="F164">
        <f>IFERROR(VLOOKUP($B164,Table1[[Player]:['#NAME?]], 8, FALSE), 0.7*VLOOKUP($B164,Table1[[Player]:['#NAME?]], 8, FALSE) + 0.3*VLOOKUP($B164,Table2[[Player]:[YEAR]], 8, FALSE))</f>
        <v>5.9</v>
      </c>
      <c r="G164">
        <f>IFERROR(VLOOKUP($B164,Table1[[Player]:['#NAME?]], 9, FALSE), 0.7*VLOOKUP($B164,Table1[[Player]:['#NAME?]], 9, FALSE) + 0.3*VLOOKUP($B164,Table2[[Player]:[YEAR]], 9, FALSE))</f>
        <v>14.8</v>
      </c>
      <c r="H164">
        <f>IFERROR(VLOOKUP($B164,Table1[[Player]:['#NAME?]], 10, FALSE), 0.7*VLOOKUP($B164,Table1[[Player]:['#NAME?]], 10, FALSE) + 0.3*VLOOKUP($B164,Table2[[Player]:[YEAR]], 10, FALSE))</f>
        <v>0.39900000000000002</v>
      </c>
      <c r="I164">
        <f>IFERROR(VLOOKUP($B164,Table1[[Player]:['#NAME?]], 11, FALSE), 0.7*VLOOKUP($B164,Table1[[Player]:['#NAME?]], 11, FALSE) + 0.3*VLOOKUP($B164,Table2[[Player]:[YEAR]], 11, FALSE))</f>
        <v>2.1</v>
      </c>
      <c r="J164">
        <f>IFERROR(VLOOKUP($B164,Table1[[Player]:['#NAME?]], 17, FALSE), 0.7*VLOOKUP($B164,Table1[[Player]:['#NAME?]], 17, FALSE) + 0.3*VLOOKUP($B164,Table2[[Player]:[YEAR]], 17, FALSE))</f>
        <v>2.2000000000000002</v>
      </c>
      <c r="K164">
        <f>IFERROR(VLOOKUP($B164,Table1[[Player]:['#NAME?]], 18, FALSE), 0.7*VLOOKUP($B164,Table1[[Player]:['#NAME?]], 18, FALSE) + 0.3*VLOOKUP($B164,Table2[[Player]:[YEAR]], 18, FALSE))</f>
        <v>2.9</v>
      </c>
      <c r="L164">
        <f>IFERROR(VLOOKUP($B164,Table1[[Player]:['#NAME?]], 19, FALSE), 0.7*VLOOKUP($B164,Table1[[Player]:['#NAME?]], 19, FALSE) + 0.3*VLOOKUP($B164,Table2[[Player]:[YEAR]], 19, FALSE))</f>
        <v>0.75600000000000001</v>
      </c>
      <c r="M164">
        <f>IFERROR(VLOOKUP($B164,Table1[[Player]:['#NAME?]], 22, FALSE), 0.7*VLOOKUP($B164,Table1[[Player]:['#NAME?]], 22, FALSE) + 0.3*VLOOKUP($B164,Table2[[Player]:[YEAR]], 22, FALSE))</f>
        <v>6.2</v>
      </c>
      <c r="N164">
        <f>IFERROR(VLOOKUP($B164,Table1[[Player]:['#NAME?]], 23, FALSE), 0.7*VLOOKUP($B164,Table1[[Player]:['#NAME?]], 23, FALSE) + 0.3*VLOOKUP($B164,Table2[[Player]:[YEAR]], 23, FALSE))</f>
        <v>3</v>
      </c>
      <c r="O164">
        <f>IFERROR(VLOOKUP($B164,Table1[[Player]:['#NAME?]], 24, FALSE), 0.7*VLOOKUP($B164,Table1[[Player]:['#NAME?]], 24, FALSE) + 0.3*VLOOKUP($B164,Table2[[Player]:[YEAR]], 24, FALSE))</f>
        <v>0.8</v>
      </c>
      <c r="P164">
        <f>IFERROR(VLOOKUP($B164,Table1[[Player]:['#NAME?]], 25, FALSE), 0.7*VLOOKUP($B164,Table1[[Player]:['#NAME?]], 25, FALSE) + 0.3*VLOOKUP($B164,Table2[[Player]:[YEAR]], 25, FALSE))</f>
        <v>0.6</v>
      </c>
      <c r="Q164">
        <f>IFERROR(VLOOKUP($B164,Table1[[Player]:['#NAME?]], 26, FALSE), 0.7*VLOOKUP($B164,Table1[[Player]:['#NAME?]], 26, FALSE) + 0.3*VLOOKUP($B164,Table2[[Player]:[YEAR]], 26, FALSE))</f>
        <v>1.4</v>
      </c>
      <c r="R164">
        <f>IFERROR(VLOOKUP($B164,Table1[[Player]:['#NAME?]], 28, FALSE), 0.7*VLOOKUP($B164,Table1[[Player]:['#NAME?]], 28, FALSE) + 0.3*VLOOKUP($B164,Table2[[Player]:[YEAR]], 28, FALSE))</f>
        <v>16.100000000000001</v>
      </c>
    </row>
    <row r="165" spans="1:18" x14ac:dyDescent="0.25">
      <c r="A165" s="2" t="s">
        <v>866</v>
      </c>
      <c r="B165" s="2" t="s">
        <v>282</v>
      </c>
      <c r="C165" s="2" t="s">
        <v>38</v>
      </c>
      <c r="D165">
        <f>VLOOKUP(B165, Table1[[Player]:['#NAME?]], 3, FALSE)+1</f>
        <v>25</v>
      </c>
      <c r="E165">
        <f>VLOOKUP(A165, Table3[], 5, FALSE)</f>
        <v>1560</v>
      </c>
      <c r="F165">
        <f>IFERROR(VLOOKUP($B165,Table1[[Player]:['#NAME?]], 8, FALSE), 0.7*VLOOKUP($B165,Table1[[Player]:['#NAME?]], 8, FALSE) + 0.3*VLOOKUP($B165,Table2[[Player]:[YEAR]], 8, FALSE))</f>
        <v>9.4</v>
      </c>
      <c r="G165">
        <f>IFERROR(VLOOKUP($B165,Table1[[Player]:['#NAME?]], 9, FALSE), 0.7*VLOOKUP($B165,Table1[[Player]:['#NAME?]], 9, FALSE) + 0.3*VLOOKUP($B165,Table2[[Player]:[YEAR]], 9, FALSE))</f>
        <v>17.3</v>
      </c>
      <c r="H165">
        <f>IFERROR(VLOOKUP($B165,Table1[[Player]:['#NAME?]], 10, FALSE), 0.7*VLOOKUP($B165,Table1[[Player]:['#NAME?]], 10, FALSE) + 0.3*VLOOKUP($B165,Table2[[Player]:[YEAR]], 10, FALSE))</f>
        <v>0.54500000000000004</v>
      </c>
      <c r="I165">
        <f>IFERROR(VLOOKUP($B165,Table1[[Player]:['#NAME?]], 11, FALSE), 0.7*VLOOKUP($B165,Table1[[Player]:['#NAME?]], 11, FALSE) + 0.3*VLOOKUP($B165,Table2[[Player]:[YEAR]], 11, FALSE))</f>
        <v>0.1</v>
      </c>
      <c r="J165">
        <f>IFERROR(VLOOKUP($B165,Table1[[Player]:['#NAME?]], 17, FALSE), 0.7*VLOOKUP($B165,Table1[[Player]:['#NAME?]], 17, FALSE) + 0.3*VLOOKUP($B165,Table2[[Player]:[YEAR]], 17, FALSE))</f>
        <v>5.3</v>
      </c>
      <c r="K165">
        <f>IFERROR(VLOOKUP($B165,Table1[[Player]:['#NAME?]], 18, FALSE), 0.7*VLOOKUP($B165,Table1[[Player]:['#NAME?]], 18, FALSE) + 0.3*VLOOKUP($B165,Table2[[Player]:[YEAR]], 18, FALSE))</f>
        <v>6.7</v>
      </c>
      <c r="L165">
        <f>IFERROR(VLOOKUP($B165,Table1[[Player]:['#NAME?]], 19, FALSE), 0.7*VLOOKUP($B165,Table1[[Player]:['#NAME?]], 19, FALSE) + 0.3*VLOOKUP($B165,Table2[[Player]:[YEAR]], 19, FALSE))</f>
        <v>0.78600000000000003</v>
      </c>
      <c r="M165">
        <f>IFERROR(VLOOKUP($B165,Table1[[Player]:['#NAME?]], 22, FALSE), 0.7*VLOOKUP($B165,Table1[[Player]:['#NAME?]], 22, FALSE) + 0.3*VLOOKUP($B165,Table2[[Player]:[YEAR]], 22, FALSE))</f>
        <v>11.3</v>
      </c>
      <c r="N165">
        <f>IFERROR(VLOOKUP($B165,Table1[[Player]:['#NAME?]], 23, FALSE), 0.7*VLOOKUP($B165,Table1[[Player]:['#NAME?]], 23, FALSE) + 0.3*VLOOKUP($B165,Table2[[Player]:[YEAR]], 23, FALSE))</f>
        <v>1.6</v>
      </c>
      <c r="O165">
        <f>IFERROR(VLOOKUP($B165,Table1[[Player]:['#NAME?]], 24, FALSE), 0.7*VLOOKUP($B165,Table1[[Player]:['#NAME?]], 24, FALSE) + 0.3*VLOOKUP($B165,Table2[[Player]:[YEAR]], 24, FALSE))</f>
        <v>0.8</v>
      </c>
      <c r="P165">
        <f>IFERROR(VLOOKUP($B165,Table1[[Player]:['#NAME?]], 25, FALSE), 0.7*VLOOKUP($B165,Table1[[Player]:['#NAME?]], 25, FALSE) + 0.3*VLOOKUP($B165,Table2[[Player]:[YEAR]], 25, FALSE))</f>
        <v>0.9</v>
      </c>
      <c r="Q165">
        <f>IFERROR(VLOOKUP($B165,Table1[[Player]:['#NAME?]], 26, FALSE), 0.7*VLOOKUP($B165,Table1[[Player]:['#NAME?]], 26, FALSE) + 0.3*VLOOKUP($B165,Table2[[Player]:[YEAR]], 26, FALSE))</f>
        <v>2.9</v>
      </c>
      <c r="R165">
        <f>IFERROR(VLOOKUP($B165,Table1[[Player]:['#NAME?]], 28, FALSE), 0.7*VLOOKUP($B165,Table1[[Player]:['#NAME?]], 28, FALSE) + 0.3*VLOOKUP($B165,Table2[[Player]:[YEAR]], 28, FALSE))</f>
        <v>24.3</v>
      </c>
    </row>
    <row r="166" spans="1:18" x14ac:dyDescent="0.25">
      <c r="A166" s="1" t="s">
        <v>637</v>
      </c>
      <c r="B166" s="1" t="s">
        <v>284</v>
      </c>
      <c r="C166" s="1" t="s">
        <v>52</v>
      </c>
      <c r="D166">
        <f>VLOOKUP(B166, Table1[[Player]:['#NAME?]], 3, FALSE)+1</f>
        <v>24</v>
      </c>
      <c r="E166">
        <f>VLOOKUP(A166, Table3[], 5, FALSE)</f>
        <v>1769</v>
      </c>
      <c r="F166">
        <f>IFERROR(VLOOKUP($B166,Table1[[Player]:['#NAME?]], 8, FALSE), 0.7*VLOOKUP($B166,Table1[[Player]:['#NAME?]], 8, FALSE) + 0.3*VLOOKUP($B166,Table2[[Player]:[YEAR]], 8, FALSE))</f>
        <v>4.5</v>
      </c>
      <c r="G166">
        <f>IFERROR(VLOOKUP($B166,Table1[[Player]:['#NAME?]], 9, FALSE), 0.7*VLOOKUP($B166,Table1[[Player]:['#NAME?]], 9, FALSE) + 0.3*VLOOKUP($B166,Table2[[Player]:[YEAR]], 9, FALSE))</f>
        <v>9.5</v>
      </c>
      <c r="H166">
        <f>IFERROR(VLOOKUP($B166,Table1[[Player]:['#NAME?]], 10, FALSE), 0.7*VLOOKUP($B166,Table1[[Player]:['#NAME?]], 10, FALSE) + 0.3*VLOOKUP($B166,Table2[[Player]:[YEAR]], 10, FALSE))</f>
        <v>0.47699999999999998</v>
      </c>
      <c r="I166">
        <f>IFERROR(VLOOKUP($B166,Table1[[Player]:['#NAME?]], 11, FALSE), 0.7*VLOOKUP($B166,Table1[[Player]:['#NAME?]], 11, FALSE) + 0.3*VLOOKUP($B166,Table2[[Player]:[YEAR]], 11, FALSE))</f>
        <v>0</v>
      </c>
      <c r="J166">
        <f>IFERROR(VLOOKUP($B166,Table1[[Player]:['#NAME?]], 17, FALSE), 0.7*VLOOKUP($B166,Table1[[Player]:['#NAME?]], 17, FALSE) + 0.3*VLOOKUP($B166,Table2[[Player]:[YEAR]], 17, FALSE))</f>
        <v>2.2999999999999998</v>
      </c>
      <c r="K166">
        <f>IFERROR(VLOOKUP($B166,Table1[[Player]:['#NAME?]], 18, FALSE), 0.7*VLOOKUP($B166,Table1[[Player]:['#NAME?]], 18, FALSE) + 0.3*VLOOKUP($B166,Table2[[Player]:[YEAR]], 18, FALSE))</f>
        <v>3</v>
      </c>
      <c r="L166">
        <f>IFERROR(VLOOKUP($B166,Table1[[Player]:['#NAME?]], 19, FALSE), 0.7*VLOOKUP($B166,Table1[[Player]:['#NAME?]], 19, FALSE) + 0.3*VLOOKUP($B166,Table2[[Player]:[YEAR]], 19, FALSE))</f>
        <v>0.78400000000000003</v>
      </c>
      <c r="M166">
        <f>IFERROR(VLOOKUP($B166,Table1[[Player]:['#NAME?]], 22, FALSE), 0.7*VLOOKUP($B166,Table1[[Player]:['#NAME?]], 22, FALSE) + 0.3*VLOOKUP($B166,Table2[[Player]:[YEAR]], 22, FALSE))</f>
        <v>8.6999999999999993</v>
      </c>
      <c r="N166">
        <f>IFERROR(VLOOKUP($B166,Table1[[Player]:['#NAME?]], 23, FALSE), 0.7*VLOOKUP($B166,Table1[[Player]:['#NAME?]], 23, FALSE) + 0.3*VLOOKUP($B166,Table2[[Player]:[YEAR]], 23, FALSE))</f>
        <v>1.7</v>
      </c>
      <c r="O166">
        <f>IFERROR(VLOOKUP($B166,Table1[[Player]:['#NAME?]], 24, FALSE), 0.7*VLOOKUP($B166,Table1[[Player]:['#NAME?]], 24, FALSE) + 0.3*VLOOKUP($B166,Table2[[Player]:[YEAR]], 24, FALSE))</f>
        <v>1.2</v>
      </c>
      <c r="P166">
        <f>IFERROR(VLOOKUP($B166,Table1[[Player]:['#NAME?]], 25, FALSE), 0.7*VLOOKUP($B166,Table1[[Player]:['#NAME?]], 25, FALSE) + 0.3*VLOOKUP($B166,Table2[[Player]:[YEAR]], 25, FALSE))</f>
        <v>1.2</v>
      </c>
      <c r="Q166">
        <f>IFERROR(VLOOKUP($B166,Table1[[Player]:['#NAME?]], 26, FALSE), 0.7*VLOOKUP($B166,Table1[[Player]:['#NAME?]], 26, FALSE) + 0.3*VLOOKUP($B166,Table2[[Player]:[YEAR]], 26, FALSE))</f>
        <v>0.9</v>
      </c>
      <c r="R166">
        <f>IFERROR(VLOOKUP($B166,Table1[[Player]:['#NAME?]], 28, FALSE), 0.7*VLOOKUP($B166,Table1[[Player]:['#NAME?]], 28, FALSE) + 0.3*VLOOKUP($B166,Table2[[Player]:[YEAR]], 28, FALSE))</f>
        <v>11.4</v>
      </c>
    </row>
    <row r="167" spans="1:18" x14ac:dyDescent="0.25">
      <c r="A167" s="2" t="s">
        <v>615</v>
      </c>
      <c r="B167" s="2" t="s">
        <v>285</v>
      </c>
      <c r="C167" s="2" t="s">
        <v>31</v>
      </c>
      <c r="D167">
        <f>VLOOKUP(B167, Table1[[Player]:['#NAME?]], 3, FALSE)+1</f>
        <v>28</v>
      </c>
      <c r="E167">
        <f>VLOOKUP(A167, Table3[], 5, FALSE)</f>
        <v>780</v>
      </c>
      <c r="F167">
        <f>IFERROR(VLOOKUP($B167,Table1[[Player]:['#NAME?]], 8, FALSE), 0.7*VLOOKUP($B167,Table1[[Player]:['#NAME?]], 8, FALSE) + 0.3*VLOOKUP($B167,Table2[[Player]:[YEAR]], 8, FALSE))</f>
        <v>6.3</v>
      </c>
      <c r="G167">
        <f>IFERROR(VLOOKUP($B167,Table1[[Player]:['#NAME?]], 9, FALSE), 0.7*VLOOKUP($B167,Table1[[Player]:['#NAME?]], 9, FALSE) + 0.3*VLOOKUP($B167,Table2[[Player]:[YEAR]], 9, FALSE))</f>
        <v>15.1</v>
      </c>
      <c r="H167">
        <f>IFERROR(VLOOKUP($B167,Table1[[Player]:['#NAME?]], 10, FALSE), 0.7*VLOOKUP($B167,Table1[[Player]:['#NAME?]], 10, FALSE) + 0.3*VLOOKUP($B167,Table2[[Player]:[YEAR]], 10, FALSE))</f>
        <v>0.41499999999999998</v>
      </c>
      <c r="I167">
        <f>IFERROR(VLOOKUP($B167,Table1[[Player]:['#NAME?]], 11, FALSE), 0.7*VLOOKUP($B167,Table1[[Player]:['#NAME?]], 11, FALSE) + 0.3*VLOOKUP($B167,Table2[[Player]:[YEAR]], 11, FALSE))</f>
        <v>2.2000000000000002</v>
      </c>
      <c r="J167">
        <f>IFERROR(VLOOKUP($B167,Table1[[Player]:['#NAME?]], 17, FALSE), 0.7*VLOOKUP($B167,Table1[[Player]:['#NAME?]], 17, FALSE) + 0.3*VLOOKUP($B167,Table2[[Player]:[YEAR]], 17, FALSE))</f>
        <v>4.2</v>
      </c>
      <c r="K167">
        <f>IFERROR(VLOOKUP($B167,Table1[[Player]:['#NAME?]], 18, FALSE), 0.7*VLOOKUP($B167,Table1[[Player]:['#NAME?]], 18, FALSE) + 0.3*VLOOKUP($B167,Table2[[Player]:[YEAR]], 18, FALSE))</f>
        <v>5</v>
      </c>
      <c r="L167">
        <f>IFERROR(VLOOKUP($B167,Table1[[Player]:['#NAME?]], 19, FALSE), 0.7*VLOOKUP($B167,Table1[[Player]:['#NAME?]], 19, FALSE) + 0.3*VLOOKUP($B167,Table2[[Player]:[YEAR]], 19, FALSE))</f>
        <v>0.84299999999999997</v>
      </c>
      <c r="M167">
        <f>IFERROR(VLOOKUP($B167,Table1[[Player]:['#NAME?]], 22, FALSE), 0.7*VLOOKUP($B167,Table1[[Player]:['#NAME?]], 22, FALSE) + 0.3*VLOOKUP($B167,Table2[[Player]:[YEAR]], 22, FALSE))</f>
        <v>5.7</v>
      </c>
      <c r="N167">
        <f>IFERROR(VLOOKUP($B167,Table1[[Player]:['#NAME?]], 23, FALSE), 0.7*VLOOKUP($B167,Table1[[Player]:['#NAME?]], 23, FALSE) + 0.3*VLOOKUP($B167,Table2[[Player]:[YEAR]], 23, FALSE))</f>
        <v>3.2</v>
      </c>
      <c r="O167">
        <f>IFERROR(VLOOKUP($B167,Table1[[Player]:['#NAME?]], 24, FALSE), 0.7*VLOOKUP($B167,Table1[[Player]:['#NAME?]], 24, FALSE) + 0.3*VLOOKUP($B167,Table2[[Player]:[YEAR]], 24, FALSE))</f>
        <v>0.9</v>
      </c>
      <c r="P167">
        <f>IFERROR(VLOOKUP($B167,Table1[[Player]:['#NAME?]], 25, FALSE), 0.7*VLOOKUP($B167,Table1[[Player]:['#NAME?]], 25, FALSE) + 0.3*VLOOKUP($B167,Table2[[Player]:[YEAR]], 25, FALSE))</f>
        <v>0.1</v>
      </c>
      <c r="Q167">
        <f>IFERROR(VLOOKUP($B167,Table1[[Player]:['#NAME?]], 26, FALSE), 0.7*VLOOKUP($B167,Table1[[Player]:['#NAME?]], 26, FALSE) + 0.3*VLOOKUP($B167,Table2[[Player]:[YEAR]], 26, FALSE))</f>
        <v>2.8</v>
      </c>
      <c r="R167">
        <f>IFERROR(VLOOKUP($B167,Table1[[Player]:['#NAME?]], 28, FALSE), 0.7*VLOOKUP($B167,Table1[[Player]:['#NAME?]], 28, FALSE) + 0.3*VLOOKUP($B167,Table2[[Player]:[YEAR]], 28, FALSE))</f>
        <v>18.899999999999999</v>
      </c>
    </row>
    <row r="168" spans="1:18" x14ac:dyDescent="0.25">
      <c r="A168" s="2" t="s">
        <v>670</v>
      </c>
      <c r="B168" s="2" t="s">
        <v>287</v>
      </c>
      <c r="C168" s="2" t="s">
        <v>31</v>
      </c>
      <c r="D168">
        <f>VLOOKUP(B168, Table1[[Player]:['#NAME?]], 3, FALSE)+1</f>
        <v>36</v>
      </c>
      <c r="E168">
        <f>VLOOKUP(A168, Table3[], 5, FALSE)</f>
        <v>1386</v>
      </c>
      <c r="F168">
        <f>IFERROR(VLOOKUP($B168,Table1[[Player]:['#NAME?]], 8, FALSE), 0.7*VLOOKUP($B168,Table1[[Player]:['#NAME?]], 8, FALSE) + 0.3*VLOOKUP($B168,Table2[[Player]:[YEAR]], 8, FALSE))</f>
        <v>4.9000000000000004</v>
      </c>
      <c r="G168">
        <f>IFERROR(VLOOKUP($B168,Table1[[Player]:['#NAME?]], 9, FALSE), 0.7*VLOOKUP($B168,Table1[[Player]:['#NAME?]], 9, FALSE) + 0.3*VLOOKUP($B168,Table2[[Player]:[YEAR]], 9, FALSE))</f>
        <v>10.6</v>
      </c>
      <c r="H168">
        <f>IFERROR(VLOOKUP($B168,Table1[[Player]:['#NAME?]], 10, FALSE), 0.7*VLOOKUP($B168,Table1[[Player]:['#NAME?]], 10, FALSE) + 0.3*VLOOKUP($B168,Table2[[Player]:[YEAR]], 10, FALSE))</f>
        <v>0.46400000000000002</v>
      </c>
      <c r="I168">
        <f>IFERROR(VLOOKUP($B168,Table1[[Player]:['#NAME?]], 11, FALSE), 0.7*VLOOKUP($B168,Table1[[Player]:['#NAME?]], 11, FALSE) + 0.3*VLOOKUP($B168,Table2[[Player]:[YEAR]], 11, FALSE))</f>
        <v>3.3</v>
      </c>
      <c r="J168">
        <f>IFERROR(VLOOKUP($B168,Table1[[Player]:['#NAME?]], 17, FALSE), 0.7*VLOOKUP($B168,Table1[[Player]:['#NAME?]], 17, FALSE) + 0.3*VLOOKUP($B168,Table2[[Player]:[YEAR]], 17, FALSE))</f>
        <v>0.8</v>
      </c>
      <c r="K168">
        <f>IFERROR(VLOOKUP($B168,Table1[[Player]:['#NAME?]], 18, FALSE), 0.7*VLOOKUP($B168,Table1[[Player]:['#NAME?]], 18, FALSE) + 0.3*VLOOKUP($B168,Table2[[Player]:[YEAR]], 18, FALSE))</f>
        <v>0.9</v>
      </c>
      <c r="L168">
        <f>IFERROR(VLOOKUP($B168,Table1[[Player]:['#NAME?]], 19, FALSE), 0.7*VLOOKUP($B168,Table1[[Player]:['#NAME?]], 19, FALSE) + 0.3*VLOOKUP($B168,Table2[[Player]:[YEAR]], 19, FALSE))</f>
        <v>0.90500000000000003</v>
      </c>
      <c r="M168">
        <f>IFERROR(VLOOKUP($B168,Table1[[Player]:['#NAME?]], 22, FALSE), 0.7*VLOOKUP($B168,Table1[[Player]:['#NAME?]], 22, FALSE) + 0.3*VLOOKUP($B168,Table2[[Player]:[YEAR]], 22, FALSE))</f>
        <v>3.8</v>
      </c>
      <c r="N168">
        <f>IFERROR(VLOOKUP($B168,Table1[[Player]:['#NAME?]], 23, FALSE), 0.7*VLOOKUP($B168,Table1[[Player]:['#NAME?]], 23, FALSE) + 0.3*VLOOKUP($B168,Table2[[Player]:[YEAR]], 23, FALSE))</f>
        <v>2.2999999999999998</v>
      </c>
      <c r="O168">
        <f>IFERROR(VLOOKUP($B168,Table1[[Player]:['#NAME?]], 24, FALSE), 0.7*VLOOKUP($B168,Table1[[Player]:['#NAME?]], 24, FALSE) + 0.3*VLOOKUP($B168,Table2[[Player]:[YEAR]], 24, FALSE))</f>
        <v>0.7</v>
      </c>
      <c r="P168">
        <f>IFERROR(VLOOKUP($B168,Table1[[Player]:['#NAME?]], 25, FALSE), 0.7*VLOOKUP($B168,Table1[[Player]:['#NAME?]], 25, FALSE) + 0.3*VLOOKUP($B168,Table2[[Player]:[YEAR]], 25, FALSE))</f>
        <v>0.4</v>
      </c>
      <c r="Q168">
        <f>IFERROR(VLOOKUP($B168,Table1[[Player]:['#NAME?]], 26, FALSE), 0.7*VLOOKUP($B168,Table1[[Player]:['#NAME?]], 26, FALSE) + 0.3*VLOOKUP($B168,Table2[[Player]:[YEAR]], 26, FALSE))</f>
        <v>1.4</v>
      </c>
      <c r="R168">
        <f>IFERROR(VLOOKUP($B168,Table1[[Player]:['#NAME?]], 28, FALSE), 0.7*VLOOKUP($B168,Table1[[Player]:['#NAME?]], 28, FALSE) + 0.3*VLOOKUP($B168,Table2[[Player]:[YEAR]], 28, FALSE))</f>
        <v>13.9</v>
      </c>
    </row>
    <row r="169" spans="1:18" x14ac:dyDescent="0.25">
      <c r="A169" s="1" t="s">
        <v>957</v>
      </c>
      <c r="B169" s="1" t="s">
        <v>288</v>
      </c>
      <c r="C169" s="1" t="s">
        <v>38</v>
      </c>
      <c r="D169">
        <f>VLOOKUP(B169, Table1[[Player]:['#NAME?]], 3, FALSE)+1</f>
        <v>28</v>
      </c>
      <c r="E169">
        <f>VLOOKUP(A169, Table3[], 5, FALSE)</f>
        <v>1404</v>
      </c>
      <c r="F169">
        <f>IFERROR(VLOOKUP($B169,Table1[[Player]:['#NAME?]], 8, FALSE), 0.7*VLOOKUP($B169,Table1[[Player]:['#NAME?]], 8, FALSE) + 0.3*VLOOKUP($B169,Table2[[Player]:[YEAR]], 8, FALSE))</f>
        <v>5.5</v>
      </c>
      <c r="G169">
        <f>IFERROR(VLOOKUP($B169,Table1[[Player]:['#NAME?]], 9, FALSE), 0.7*VLOOKUP($B169,Table1[[Player]:['#NAME?]], 9, FALSE) + 0.3*VLOOKUP($B169,Table2[[Player]:[YEAR]], 9, FALSE))</f>
        <v>9.9</v>
      </c>
      <c r="H169">
        <f>IFERROR(VLOOKUP($B169,Table1[[Player]:['#NAME?]], 10, FALSE), 0.7*VLOOKUP($B169,Table1[[Player]:['#NAME?]], 10, FALSE) + 0.3*VLOOKUP($B169,Table2[[Player]:[YEAR]], 10, FALSE))</f>
        <v>0.55100000000000005</v>
      </c>
      <c r="I169">
        <f>IFERROR(VLOOKUP($B169,Table1[[Player]:['#NAME?]], 11, FALSE), 0.7*VLOOKUP($B169,Table1[[Player]:['#NAME?]], 11, FALSE) + 0.3*VLOOKUP($B169,Table2[[Player]:[YEAR]], 11, FALSE))</f>
        <v>0</v>
      </c>
      <c r="J169">
        <f>IFERROR(VLOOKUP($B169,Table1[[Player]:['#NAME?]], 17, FALSE), 0.7*VLOOKUP($B169,Table1[[Player]:['#NAME?]], 17, FALSE) + 0.3*VLOOKUP($B169,Table2[[Player]:[YEAR]], 17, FALSE))</f>
        <v>1</v>
      </c>
      <c r="K169">
        <f>IFERROR(VLOOKUP($B169,Table1[[Player]:['#NAME?]], 18, FALSE), 0.7*VLOOKUP($B169,Table1[[Player]:['#NAME?]], 18, FALSE) + 0.3*VLOOKUP($B169,Table2[[Player]:[YEAR]], 18, FALSE))</f>
        <v>1.6</v>
      </c>
      <c r="L169">
        <f>IFERROR(VLOOKUP($B169,Table1[[Player]:['#NAME?]], 19, FALSE), 0.7*VLOOKUP($B169,Table1[[Player]:['#NAME?]], 19, FALSE) + 0.3*VLOOKUP($B169,Table2[[Player]:[YEAR]], 19, FALSE))</f>
        <v>0.61299999999999999</v>
      </c>
      <c r="M169">
        <f>IFERROR(VLOOKUP($B169,Table1[[Player]:['#NAME?]], 22, FALSE), 0.7*VLOOKUP($B169,Table1[[Player]:['#NAME?]], 22, FALSE) + 0.3*VLOOKUP($B169,Table2[[Player]:[YEAR]], 22, FALSE))</f>
        <v>10.199999999999999</v>
      </c>
      <c r="N169">
        <f>IFERROR(VLOOKUP($B169,Table1[[Player]:['#NAME?]], 23, FALSE), 0.7*VLOOKUP($B169,Table1[[Player]:['#NAME?]], 23, FALSE) + 0.3*VLOOKUP($B169,Table2[[Player]:[YEAR]], 23, FALSE))</f>
        <v>1.2</v>
      </c>
      <c r="O169">
        <f>IFERROR(VLOOKUP($B169,Table1[[Player]:['#NAME?]], 24, FALSE), 0.7*VLOOKUP($B169,Table1[[Player]:['#NAME?]], 24, FALSE) + 0.3*VLOOKUP($B169,Table2[[Player]:[YEAR]], 24, FALSE))</f>
        <v>0.9</v>
      </c>
      <c r="P169">
        <f>IFERROR(VLOOKUP($B169,Table1[[Player]:['#NAME?]], 25, FALSE), 0.7*VLOOKUP($B169,Table1[[Player]:['#NAME?]], 25, FALSE) + 0.3*VLOOKUP($B169,Table2[[Player]:[YEAR]], 25, FALSE))</f>
        <v>1.2</v>
      </c>
      <c r="Q169">
        <f>IFERROR(VLOOKUP($B169,Table1[[Player]:['#NAME?]], 26, FALSE), 0.7*VLOOKUP($B169,Table1[[Player]:['#NAME?]], 26, FALSE) + 0.3*VLOOKUP($B169,Table2[[Player]:[YEAR]], 26, FALSE))</f>
        <v>1.5</v>
      </c>
      <c r="R169">
        <f>IFERROR(VLOOKUP($B169,Table1[[Player]:['#NAME?]], 28, FALSE), 0.7*VLOOKUP($B169,Table1[[Player]:['#NAME?]], 28, FALSE) + 0.3*VLOOKUP($B169,Table2[[Player]:[YEAR]], 28, FALSE))</f>
        <v>11.9</v>
      </c>
    </row>
    <row r="170" spans="1:18" x14ac:dyDescent="0.25">
      <c r="A170" s="2" t="s">
        <v>874</v>
      </c>
      <c r="B170" s="2" t="s">
        <v>289</v>
      </c>
      <c r="C170" s="2" t="s">
        <v>52</v>
      </c>
      <c r="D170">
        <f>VLOOKUP(B170, Table1[[Player]:['#NAME?]], 3, FALSE)+1</f>
        <v>28</v>
      </c>
      <c r="E170">
        <f>VLOOKUP(A170, Table3[], 5, FALSE)</f>
        <v>390</v>
      </c>
      <c r="F170">
        <f>IFERROR(VLOOKUP($B170,Table1[[Player]:['#NAME?]], 8, FALSE), 0.7*VLOOKUP($B170,Table1[[Player]:['#NAME?]], 8, FALSE) + 0.3*VLOOKUP($B170,Table2[[Player]:[YEAR]], 8, FALSE))</f>
        <v>5.6</v>
      </c>
      <c r="G170">
        <f>IFERROR(VLOOKUP($B170,Table1[[Player]:['#NAME?]], 9, FALSE), 0.7*VLOOKUP($B170,Table1[[Player]:['#NAME?]], 9, FALSE) + 0.3*VLOOKUP($B170,Table2[[Player]:[YEAR]], 9, FALSE))</f>
        <v>13.1</v>
      </c>
      <c r="H170">
        <f>IFERROR(VLOOKUP($B170,Table1[[Player]:['#NAME?]], 10, FALSE), 0.7*VLOOKUP($B170,Table1[[Player]:['#NAME?]], 10, FALSE) + 0.3*VLOOKUP($B170,Table2[[Player]:[YEAR]], 10, FALSE))</f>
        <v>0.42799999999999999</v>
      </c>
      <c r="I170">
        <f>IFERROR(VLOOKUP($B170,Table1[[Player]:['#NAME?]], 11, FALSE), 0.7*VLOOKUP($B170,Table1[[Player]:['#NAME?]], 11, FALSE) + 0.3*VLOOKUP($B170,Table2[[Player]:[YEAR]], 11, FALSE))</f>
        <v>1.9</v>
      </c>
      <c r="J170">
        <f>IFERROR(VLOOKUP($B170,Table1[[Player]:['#NAME?]], 17, FALSE), 0.7*VLOOKUP($B170,Table1[[Player]:['#NAME?]], 17, FALSE) + 0.3*VLOOKUP($B170,Table2[[Player]:[YEAR]], 17, FALSE))</f>
        <v>1.9</v>
      </c>
      <c r="K170">
        <f>IFERROR(VLOOKUP($B170,Table1[[Player]:['#NAME?]], 18, FALSE), 0.7*VLOOKUP($B170,Table1[[Player]:['#NAME?]], 18, FALSE) + 0.3*VLOOKUP($B170,Table2[[Player]:[YEAR]], 18, FALSE))</f>
        <v>2.4</v>
      </c>
      <c r="L170">
        <f>IFERROR(VLOOKUP($B170,Table1[[Player]:['#NAME?]], 19, FALSE), 0.7*VLOOKUP($B170,Table1[[Player]:['#NAME?]], 19, FALSE) + 0.3*VLOOKUP($B170,Table2[[Player]:[YEAR]], 19, FALSE))</f>
        <v>0.80900000000000005</v>
      </c>
      <c r="M170">
        <f>IFERROR(VLOOKUP($B170,Table1[[Player]:['#NAME?]], 22, FALSE), 0.7*VLOOKUP($B170,Table1[[Player]:['#NAME?]], 22, FALSE) + 0.3*VLOOKUP($B170,Table2[[Player]:[YEAR]], 22, FALSE))</f>
        <v>4.5</v>
      </c>
      <c r="N170">
        <f>IFERROR(VLOOKUP($B170,Table1[[Player]:['#NAME?]], 23, FALSE), 0.7*VLOOKUP($B170,Table1[[Player]:['#NAME?]], 23, FALSE) + 0.3*VLOOKUP($B170,Table2[[Player]:[YEAR]], 23, FALSE))</f>
        <v>2.4</v>
      </c>
      <c r="O170">
        <f>IFERROR(VLOOKUP($B170,Table1[[Player]:['#NAME?]], 24, FALSE), 0.7*VLOOKUP($B170,Table1[[Player]:['#NAME?]], 24, FALSE) + 0.3*VLOOKUP($B170,Table2[[Player]:[YEAR]], 24, FALSE))</f>
        <v>1</v>
      </c>
      <c r="P170">
        <f>IFERROR(VLOOKUP($B170,Table1[[Player]:['#NAME?]], 25, FALSE), 0.7*VLOOKUP($B170,Table1[[Player]:['#NAME?]], 25, FALSE) + 0.3*VLOOKUP($B170,Table2[[Player]:[YEAR]], 25, FALSE))</f>
        <v>0.4</v>
      </c>
      <c r="Q170">
        <f>IFERROR(VLOOKUP($B170,Table1[[Player]:['#NAME?]], 26, FALSE), 0.7*VLOOKUP($B170,Table1[[Player]:['#NAME?]], 26, FALSE) + 0.3*VLOOKUP($B170,Table2[[Player]:[YEAR]], 26, FALSE))</f>
        <v>1.8</v>
      </c>
      <c r="R170">
        <f>IFERROR(VLOOKUP($B170,Table1[[Player]:['#NAME?]], 28, FALSE), 0.7*VLOOKUP($B170,Table1[[Player]:['#NAME?]], 28, FALSE) + 0.3*VLOOKUP($B170,Table2[[Player]:[YEAR]], 28, FALSE))</f>
        <v>15.1</v>
      </c>
    </row>
    <row r="171" spans="1:18" x14ac:dyDescent="0.25">
      <c r="A171" s="1" t="s">
        <v>953</v>
      </c>
      <c r="B171" s="1" t="s">
        <v>290</v>
      </c>
      <c r="C171" s="1" t="s">
        <v>27</v>
      </c>
      <c r="D171">
        <f>VLOOKUP(B171, Table1[[Player]:['#NAME?]], 3, FALSE)+1</f>
        <v>21</v>
      </c>
      <c r="E171">
        <f>VLOOKUP(A171, Table3[], 5, FALSE)</f>
        <v>1872</v>
      </c>
      <c r="F171">
        <f>IFERROR(VLOOKUP($B171,Table1[[Player]:['#NAME?]], 8, FALSE), 0.7*VLOOKUP($B171,Table1[[Player]:['#NAME?]], 8, FALSE) + 0.3*VLOOKUP($B171,Table2[[Player]:[YEAR]], 8, FALSE))</f>
        <v>6.9</v>
      </c>
      <c r="G171">
        <f>IFERROR(VLOOKUP($B171,Table1[[Player]:['#NAME?]], 9, FALSE), 0.7*VLOOKUP($B171,Table1[[Player]:['#NAME?]], 9, FALSE) + 0.3*VLOOKUP($B171,Table2[[Player]:[YEAR]], 9, FALSE))</f>
        <v>12.8</v>
      </c>
      <c r="H171">
        <f>IFERROR(VLOOKUP($B171,Table1[[Player]:['#NAME?]], 10, FALSE), 0.7*VLOOKUP($B171,Table1[[Player]:['#NAME?]], 10, FALSE) + 0.3*VLOOKUP($B171,Table2[[Player]:[YEAR]], 10, FALSE))</f>
        <v>0.53700000000000003</v>
      </c>
      <c r="I171">
        <f>IFERROR(VLOOKUP($B171,Table1[[Player]:['#NAME?]], 11, FALSE), 0.7*VLOOKUP($B171,Table1[[Player]:['#NAME?]], 11, FALSE) + 0.3*VLOOKUP($B171,Table2[[Player]:[YEAR]], 11, FALSE))</f>
        <v>0.2</v>
      </c>
      <c r="J171">
        <f>IFERROR(VLOOKUP($B171,Table1[[Player]:['#NAME?]], 17, FALSE), 0.7*VLOOKUP($B171,Table1[[Player]:['#NAME?]], 17, FALSE) + 0.3*VLOOKUP($B171,Table2[[Player]:[YEAR]], 17, FALSE))</f>
        <v>3.1</v>
      </c>
      <c r="K171">
        <f>IFERROR(VLOOKUP($B171,Table1[[Player]:['#NAME?]], 18, FALSE), 0.7*VLOOKUP($B171,Table1[[Player]:['#NAME?]], 18, FALSE) + 0.3*VLOOKUP($B171,Table2[[Player]:[YEAR]], 18, FALSE))</f>
        <v>4.4000000000000004</v>
      </c>
      <c r="L171">
        <f>IFERROR(VLOOKUP($B171,Table1[[Player]:['#NAME?]], 19, FALSE), 0.7*VLOOKUP($B171,Table1[[Player]:['#NAME?]], 19, FALSE) + 0.3*VLOOKUP($B171,Table2[[Player]:[YEAR]], 19, FALSE))</f>
        <v>0.70299999999999996</v>
      </c>
      <c r="M171">
        <f>IFERROR(VLOOKUP($B171,Table1[[Player]:['#NAME?]], 22, FALSE), 0.7*VLOOKUP($B171,Table1[[Player]:['#NAME?]], 22, FALSE) + 0.3*VLOOKUP($B171,Table2[[Player]:[YEAR]], 22, FALSE))</f>
        <v>9.5</v>
      </c>
      <c r="N171">
        <f>IFERROR(VLOOKUP($B171,Table1[[Player]:['#NAME?]], 23, FALSE), 0.7*VLOOKUP($B171,Table1[[Player]:['#NAME?]], 23, FALSE) + 0.3*VLOOKUP($B171,Table2[[Player]:[YEAR]], 23, FALSE))</f>
        <v>1.6</v>
      </c>
      <c r="O171">
        <f>IFERROR(VLOOKUP($B171,Table1[[Player]:['#NAME?]], 24, FALSE), 0.7*VLOOKUP($B171,Table1[[Player]:['#NAME?]], 24, FALSE) + 0.3*VLOOKUP($B171,Table2[[Player]:[YEAR]], 24, FALSE))</f>
        <v>0.9</v>
      </c>
      <c r="P171">
        <f>IFERROR(VLOOKUP($B171,Table1[[Player]:['#NAME?]], 25, FALSE), 0.7*VLOOKUP($B171,Table1[[Player]:['#NAME?]], 25, FALSE) + 0.3*VLOOKUP($B171,Table2[[Player]:[YEAR]], 25, FALSE))</f>
        <v>0.8</v>
      </c>
      <c r="Q171">
        <f>IFERROR(VLOOKUP($B171,Table1[[Player]:['#NAME?]], 26, FALSE), 0.7*VLOOKUP($B171,Table1[[Player]:['#NAME?]], 26, FALSE) + 0.3*VLOOKUP($B171,Table2[[Player]:[YEAR]], 26, FALSE))</f>
        <v>2.2000000000000002</v>
      </c>
      <c r="R171">
        <f>IFERROR(VLOOKUP($B171,Table1[[Player]:['#NAME?]], 28, FALSE), 0.7*VLOOKUP($B171,Table1[[Player]:['#NAME?]], 28, FALSE) + 0.3*VLOOKUP($B171,Table2[[Player]:[YEAR]], 28, FALSE))</f>
        <v>17</v>
      </c>
    </row>
    <row r="172" spans="1:18" x14ac:dyDescent="0.25">
      <c r="A172" s="2" t="s">
        <v>641</v>
      </c>
      <c r="B172" s="2" t="s">
        <v>291</v>
      </c>
      <c r="C172" s="2" t="s">
        <v>31</v>
      </c>
      <c r="D172">
        <f>VLOOKUP(B172, Table1[[Player]:['#NAME?]], 3, FALSE)+1</f>
        <v>25</v>
      </c>
      <c r="E172">
        <f>VLOOKUP(A172, Table3[], 5, FALSE)</f>
        <v>1569</v>
      </c>
      <c r="F172">
        <f>IFERROR(VLOOKUP($B172,Table1[[Player]:['#NAME?]], 8, FALSE), 0.7*VLOOKUP($B172,Table1[[Player]:['#NAME?]], 8, FALSE) + 0.3*VLOOKUP($B172,Table2[[Player]:[YEAR]], 8, FALSE))</f>
        <v>7.1</v>
      </c>
      <c r="G172">
        <f>IFERROR(VLOOKUP($B172,Table1[[Player]:['#NAME?]], 9, FALSE), 0.7*VLOOKUP($B172,Table1[[Player]:['#NAME?]], 9, FALSE) + 0.3*VLOOKUP($B172,Table2[[Player]:[YEAR]], 9, FALSE))</f>
        <v>15.5</v>
      </c>
      <c r="H172">
        <f>IFERROR(VLOOKUP($B172,Table1[[Player]:['#NAME?]], 10, FALSE), 0.7*VLOOKUP($B172,Table1[[Player]:['#NAME?]], 10, FALSE) + 0.3*VLOOKUP($B172,Table2[[Player]:[YEAR]], 10, FALSE))</f>
        <v>0.46</v>
      </c>
      <c r="I172">
        <f>IFERROR(VLOOKUP($B172,Table1[[Player]:['#NAME?]], 11, FALSE), 0.7*VLOOKUP($B172,Table1[[Player]:['#NAME?]], 11, FALSE) + 0.3*VLOOKUP($B172,Table2[[Player]:[YEAR]], 11, FALSE))</f>
        <v>1.3</v>
      </c>
      <c r="J172">
        <f>IFERROR(VLOOKUP($B172,Table1[[Player]:['#NAME?]], 17, FALSE), 0.7*VLOOKUP($B172,Table1[[Player]:['#NAME?]], 17, FALSE) + 0.3*VLOOKUP($B172,Table2[[Player]:[YEAR]], 17, FALSE))</f>
        <v>3.5</v>
      </c>
      <c r="K172">
        <f>IFERROR(VLOOKUP($B172,Table1[[Player]:['#NAME?]], 18, FALSE), 0.7*VLOOKUP($B172,Table1[[Player]:['#NAME?]], 18, FALSE) + 0.3*VLOOKUP($B172,Table2[[Player]:[YEAR]], 18, FALSE))</f>
        <v>4.0999999999999996</v>
      </c>
      <c r="L172">
        <f>IFERROR(VLOOKUP($B172,Table1[[Player]:['#NAME?]], 19, FALSE), 0.7*VLOOKUP($B172,Table1[[Player]:['#NAME?]], 19, FALSE) + 0.3*VLOOKUP($B172,Table2[[Player]:[YEAR]], 19, FALSE))</f>
        <v>0.85299999999999998</v>
      </c>
      <c r="M172">
        <f>IFERROR(VLOOKUP($B172,Table1[[Player]:['#NAME?]], 22, FALSE), 0.7*VLOOKUP($B172,Table1[[Player]:['#NAME?]], 22, FALSE) + 0.3*VLOOKUP($B172,Table2[[Player]:[YEAR]], 22, FALSE))</f>
        <v>8.3000000000000007</v>
      </c>
      <c r="N172">
        <f>IFERROR(VLOOKUP($B172,Table1[[Player]:['#NAME?]], 23, FALSE), 0.7*VLOOKUP($B172,Table1[[Player]:['#NAME?]], 23, FALSE) + 0.3*VLOOKUP($B172,Table2[[Player]:[YEAR]], 23, FALSE))</f>
        <v>2.4</v>
      </c>
      <c r="O172">
        <f>IFERROR(VLOOKUP($B172,Table1[[Player]:['#NAME?]], 24, FALSE), 0.7*VLOOKUP($B172,Table1[[Player]:['#NAME?]], 24, FALSE) + 0.3*VLOOKUP($B172,Table2[[Player]:[YEAR]], 24, FALSE))</f>
        <v>0.9</v>
      </c>
      <c r="P172">
        <f>IFERROR(VLOOKUP($B172,Table1[[Player]:['#NAME?]], 25, FALSE), 0.7*VLOOKUP($B172,Table1[[Player]:['#NAME?]], 25, FALSE) + 0.3*VLOOKUP($B172,Table2[[Player]:[YEAR]], 25, FALSE))</f>
        <v>0.7</v>
      </c>
      <c r="Q172">
        <f>IFERROR(VLOOKUP($B172,Table1[[Player]:['#NAME?]], 26, FALSE), 0.7*VLOOKUP($B172,Table1[[Player]:['#NAME?]], 26, FALSE) + 0.3*VLOOKUP($B172,Table2[[Player]:[YEAR]], 26, FALSE))</f>
        <v>1.3</v>
      </c>
      <c r="R172">
        <f>IFERROR(VLOOKUP($B172,Table1[[Player]:['#NAME?]], 28, FALSE), 0.7*VLOOKUP($B172,Table1[[Player]:['#NAME?]], 28, FALSE) + 0.3*VLOOKUP($B172,Table2[[Player]:[YEAR]], 28, FALSE))</f>
        <v>19</v>
      </c>
    </row>
    <row r="173" spans="1:18" x14ac:dyDescent="0.25">
      <c r="A173" s="1" t="s">
        <v>973</v>
      </c>
      <c r="B173" s="1" t="s">
        <v>292</v>
      </c>
      <c r="C173" s="1" t="s">
        <v>27</v>
      </c>
      <c r="D173">
        <f>VLOOKUP(B173, Table1[[Player]:['#NAME?]], 3, FALSE)+1</f>
        <v>26</v>
      </c>
      <c r="E173">
        <f>VLOOKUP(A173, Table3[], 5, FALSE)</f>
        <v>1170</v>
      </c>
      <c r="F173">
        <f>IFERROR(VLOOKUP($B173,Table1[[Player]:['#NAME?]], 8, FALSE), 0.7*VLOOKUP($B173,Table1[[Player]:['#NAME?]], 8, FALSE) + 0.3*VLOOKUP($B173,Table2[[Player]:[YEAR]], 8, FALSE))</f>
        <v>5.4</v>
      </c>
      <c r="G173">
        <f>IFERROR(VLOOKUP($B173,Table1[[Player]:['#NAME?]], 9, FALSE), 0.7*VLOOKUP($B173,Table1[[Player]:['#NAME?]], 9, FALSE) + 0.3*VLOOKUP($B173,Table2[[Player]:[YEAR]], 9, FALSE))</f>
        <v>12.3</v>
      </c>
      <c r="H173">
        <f>IFERROR(VLOOKUP($B173,Table1[[Player]:['#NAME?]], 10, FALSE), 0.7*VLOOKUP($B173,Table1[[Player]:['#NAME?]], 10, FALSE) + 0.3*VLOOKUP($B173,Table2[[Player]:[YEAR]], 10, FALSE))</f>
        <v>0.44</v>
      </c>
      <c r="I173">
        <f>IFERROR(VLOOKUP($B173,Table1[[Player]:['#NAME?]], 11, FALSE), 0.7*VLOOKUP($B173,Table1[[Player]:['#NAME?]], 11, FALSE) + 0.3*VLOOKUP($B173,Table2[[Player]:[YEAR]], 11, FALSE))</f>
        <v>1.2</v>
      </c>
      <c r="J173">
        <f>IFERROR(VLOOKUP($B173,Table1[[Player]:['#NAME?]], 17, FALSE), 0.7*VLOOKUP($B173,Table1[[Player]:['#NAME?]], 17, FALSE) + 0.3*VLOOKUP($B173,Table2[[Player]:[YEAR]], 17, FALSE))</f>
        <v>1.7</v>
      </c>
      <c r="K173">
        <f>IFERROR(VLOOKUP($B173,Table1[[Player]:['#NAME?]], 18, FALSE), 0.7*VLOOKUP($B173,Table1[[Player]:['#NAME?]], 18, FALSE) + 0.3*VLOOKUP($B173,Table2[[Player]:[YEAR]], 18, FALSE))</f>
        <v>2.7</v>
      </c>
      <c r="L173">
        <f>IFERROR(VLOOKUP($B173,Table1[[Player]:['#NAME?]], 19, FALSE), 0.7*VLOOKUP($B173,Table1[[Player]:['#NAME?]], 19, FALSE) + 0.3*VLOOKUP($B173,Table2[[Player]:[YEAR]], 19, FALSE))</f>
        <v>0.63</v>
      </c>
      <c r="M173">
        <f>IFERROR(VLOOKUP($B173,Table1[[Player]:['#NAME?]], 22, FALSE), 0.7*VLOOKUP($B173,Table1[[Player]:['#NAME?]], 22, FALSE) + 0.3*VLOOKUP($B173,Table2[[Player]:[YEAR]], 22, FALSE))</f>
        <v>9.1999999999999993</v>
      </c>
      <c r="N173">
        <f>IFERROR(VLOOKUP($B173,Table1[[Player]:['#NAME?]], 23, FALSE), 0.7*VLOOKUP($B173,Table1[[Player]:['#NAME?]], 23, FALSE) + 0.3*VLOOKUP($B173,Table2[[Player]:[YEAR]], 23, FALSE))</f>
        <v>2.6</v>
      </c>
      <c r="O173">
        <f>IFERROR(VLOOKUP($B173,Table1[[Player]:['#NAME?]], 24, FALSE), 0.7*VLOOKUP($B173,Table1[[Player]:['#NAME?]], 24, FALSE) + 0.3*VLOOKUP($B173,Table2[[Player]:[YEAR]], 24, FALSE))</f>
        <v>0.9</v>
      </c>
      <c r="P173">
        <f>IFERROR(VLOOKUP($B173,Table1[[Player]:['#NAME?]], 25, FALSE), 0.7*VLOOKUP($B173,Table1[[Player]:['#NAME?]], 25, FALSE) + 0.3*VLOOKUP($B173,Table2[[Player]:[YEAR]], 25, FALSE))</f>
        <v>0.2</v>
      </c>
      <c r="Q173">
        <f>IFERROR(VLOOKUP($B173,Table1[[Player]:['#NAME?]], 26, FALSE), 0.7*VLOOKUP($B173,Table1[[Player]:['#NAME?]], 26, FALSE) + 0.3*VLOOKUP($B173,Table2[[Player]:[YEAR]], 26, FALSE))</f>
        <v>2.1</v>
      </c>
      <c r="R173">
        <f>IFERROR(VLOOKUP($B173,Table1[[Player]:['#NAME?]], 28, FALSE), 0.7*VLOOKUP($B173,Table1[[Player]:['#NAME?]], 28, FALSE) + 0.3*VLOOKUP($B173,Table2[[Player]:[YEAR]], 28, FALSE))</f>
        <v>13.8</v>
      </c>
    </row>
    <row r="174" spans="1:18" x14ac:dyDescent="0.25">
      <c r="A174" s="2" t="s">
        <v>648</v>
      </c>
      <c r="B174" s="2" t="s">
        <v>293</v>
      </c>
      <c r="C174" s="2" t="s">
        <v>31</v>
      </c>
      <c r="D174">
        <f>VLOOKUP(B174, Table1[[Player]:['#NAME?]], 3, FALSE)+1</f>
        <v>22</v>
      </c>
      <c r="E174">
        <f>VLOOKUP(A174, Table3[], 5, FALSE)</f>
        <v>1984</v>
      </c>
      <c r="F174">
        <f>IFERROR(VLOOKUP($B174,Table1[[Player]:['#NAME?]], 8, FALSE), 0.7*VLOOKUP($B174,Table1[[Player]:['#NAME?]], 8, FALSE) + 0.3*VLOOKUP($B174,Table2[[Player]:[YEAR]], 8, FALSE))</f>
        <v>6.7</v>
      </c>
      <c r="G174">
        <f>IFERROR(VLOOKUP($B174,Table1[[Player]:['#NAME?]], 9, FALSE), 0.7*VLOOKUP($B174,Table1[[Player]:['#NAME?]], 9, FALSE) + 0.3*VLOOKUP($B174,Table2[[Player]:[YEAR]], 9, FALSE))</f>
        <v>14.6</v>
      </c>
      <c r="H174">
        <f>IFERROR(VLOOKUP($B174,Table1[[Player]:['#NAME?]], 10, FALSE), 0.7*VLOOKUP($B174,Table1[[Player]:['#NAME?]], 10, FALSE) + 0.3*VLOOKUP($B174,Table2[[Player]:[YEAR]], 10, FALSE))</f>
        <v>0.45900000000000002</v>
      </c>
      <c r="I174">
        <f>IFERROR(VLOOKUP($B174,Table1[[Player]:['#NAME?]], 11, FALSE), 0.7*VLOOKUP($B174,Table1[[Player]:['#NAME?]], 11, FALSE) + 0.3*VLOOKUP($B174,Table2[[Player]:[YEAR]], 11, FALSE))</f>
        <v>2.5</v>
      </c>
      <c r="J174">
        <f>IFERROR(VLOOKUP($B174,Table1[[Player]:['#NAME?]], 17, FALSE), 0.7*VLOOKUP($B174,Table1[[Player]:['#NAME?]], 17, FALSE) + 0.3*VLOOKUP($B174,Table2[[Player]:[YEAR]], 17, FALSE))</f>
        <v>2.4</v>
      </c>
      <c r="K174">
        <f>IFERROR(VLOOKUP($B174,Table1[[Player]:['#NAME?]], 18, FALSE), 0.7*VLOOKUP($B174,Table1[[Player]:['#NAME?]], 18, FALSE) + 0.3*VLOOKUP($B174,Table2[[Player]:[YEAR]], 18, FALSE))</f>
        <v>2.9</v>
      </c>
      <c r="L174">
        <f>IFERROR(VLOOKUP($B174,Table1[[Player]:['#NAME?]], 19, FALSE), 0.7*VLOOKUP($B174,Table1[[Player]:['#NAME?]], 19, FALSE) + 0.3*VLOOKUP($B174,Table2[[Player]:[YEAR]], 19, FALSE))</f>
        <v>0.83599999999999997</v>
      </c>
      <c r="M174">
        <f>IFERROR(VLOOKUP($B174,Table1[[Player]:['#NAME?]], 22, FALSE), 0.7*VLOOKUP($B174,Table1[[Player]:['#NAME?]], 22, FALSE) + 0.3*VLOOKUP($B174,Table2[[Player]:[YEAR]], 22, FALSE))</f>
        <v>3.3</v>
      </c>
      <c r="N174">
        <f>IFERROR(VLOOKUP($B174,Table1[[Player]:['#NAME?]], 23, FALSE), 0.7*VLOOKUP($B174,Table1[[Player]:['#NAME?]], 23, FALSE) + 0.3*VLOOKUP($B174,Table2[[Player]:[YEAR]], 23, FALSE))</f>
        <v>2.9</v>
      </c>
      <c r="O174">
        <f>IFERROR(VLOOKUP($B174,Table1[[Player]:['#NAME?]], 24, FALSE), 0.7*VLOOKUP($B174,Table1[[Player]:['#NAME?]], 24, FALSE) + 0.3*VLOOKUP($B174,Table2[[Player]:[YEAR]], 24, FALSE))</f>
        <v>0.8</v>
      </c>
      <c r="P174">
        <f>IFERROR(VLOOKUP($B174,Table1[[Player]:['#NAME?]], 25, FALSE), 0.7*VLOOKUP($B174,Table1[[Player]:['#NAME?]], 25, FALSE) + 0.3*VLOOKUP($B174,Table2[[Player]:[YEAR]], 25, FALSE))</f>
        <v>0.2</v>
      </c>
      <c r="Q174">
        <f>IFERROR(VLOOKUP($B174,Table1[[Player]:['#NAME?]], 26, FALSE), 0.7*VLOOKUP($B174,Table1[[Player]:['#NAME?]], 26, FALSE) + 0.3*VLOOKUP($B174,Table2[[Player]:[YEAR]], 26, FALSE))</f>
        <v>1.7</v>
      </c>
      <c r="R174">
        <f>IFERROR(VLOOKUP($B174,Table1[[Player]:['#NAME?]], 28, FALSE), 0.7*VLOOKUP($B174,Table1[[Player]:['#NAME?]], 28, FALSE) + 0.3*VLOOKUP($B174,Table2[[Player]:[YEAR]], 28, FALSE))</f>
        <v>18.3</v>
      </c>
    </row>
    <row r="175" spans="1:18" x14ac:dyDescent="0.25">
      <c r="A175" s="2" t="s">
        <v>862</v>
      </c>
      <c r="B175" s="2" t="s">
        <v>295</v>
      </c>
      <c r="C175" s="2" t="s">
        <v>31</v>
      </c>
      <c r="D175">
        <f>VLOOKUP(B175, Table1[[Player]:['#NAME?]], 3, FALSE)+1</f>
        <v>32</v>
      </c>
      <c r="E175">
        <f>VLOOKUP(A175, Table3[], 5, FALSE)</f>
        <v>2496</v>
      </c>
      <c r="F175">
        <f>IFERROR(VLOOKUP($B175,Table1[[Player]:['#NAME?]], 8, FALSE), 0.7*VLOOKUP($B175,Table1[[Player]:['#NAME?]], 8, FALSE) + 0.3*VLOOKUP($B175,Table2[[Player]:[YEAR]], 8, FALSE))</f>
        <v>4.7</v>
      </c>
      <c r="G175">
        <f>IFERROR(VLOOKUP($B175,Table1[[Player]:['#NAME?]], 9, FALSE), 0.7*VLOOKUP($B175,Table1[[Player]:['#NAME?]], 9, FALSE) + 0.3*VLOOKUP($B175,Table2[[Player]:[YEAR]], 9, FALSE))</f>
        <v>10.3</v>
      </c>
      <c r="H175">
        <f>IFERROR(VLOOKUP($B175,Table1[[Player]:['#NAME?]], 10, FALSE), 0.7*VLOOKUP($B175,Table1[[Player]:['#NAME?]], 10, FALSE) + 0.3*VLOOKUP($B175,Table2[[Player]:[YEAR]], 10, FALSE))</f>
        <v>0.45600000000000002</v>
      </c>
      <c r="I175">
        <f>IFERROR(VLOOKUP($B175,Table1[[Player]:['#NAME?]], 11, FALSE), 0.7*VLOOKUP($B175,Table1[[Player]:['#NAME?]], 11, FALSE) + 0.3*VLOOKUP($B175,Table2[[Player]:[YEAR]], 11, FALSE))</f>
        <v>1.6</v>
      </c>
      <c r="J175">
        <f>IFERROR(VLOOKUP($B175,Table1[[Player]:['#NAME?]], 17, FALSE), 0.7*VLOOKUP($B175,Table1[[Player]:['#NAME?]], 17, FALSE) + 0.3*VLOOKUP($B175,Table2[[Player]:[YEAR]], 17, FALSE))</f>
        <v>1.2</v>
      </c>
      <c r="K175">
        <f>IFERROR(VLOOKUP($B175,Table1[[Player]:['#NAME?]], 18, FALSE), 0.7*VLOOKUP($B175,Table1[[Player]:['#NAME?]], 18, FALSE) + 0.3*VLOOKUP($B175,Table2[[Player]:[YEAR]], 18, FALSE))</f>
        <v>1.4</v>
      </c>
      <c r="L175">
        <f>IFERROR(VLOOKUP($B175,Table1[[Player]:['#NAME?]], 19, FALSE), 0.7*VLOOKUP($B175,Table1[[Player]:['#NAME?]], 19, FALSE) + 0.3*VLOOKUP($B175,Table2[[Player]:[YEAR]], 19, FALSE))</f>
        <v>0.86699999999999999</v>
      </c>
      <c r="M175">
        <f>IFERROR(VLOOKUP($B175,Table1[[Player]:['#NAME?]], 22, FALSE), 0.7*VLOOKUP($B175,Table1[[Player]:['#NAME?]], 22, FALSE) + 0.3*VLOOKUP($B175,Table2[[Player]:[YEAR]], 22, FALSE))</f>
        <v>3.8</v>
      </c>
      <c r="N175">
        <f>IFERROR(VLOOKUP($B175,Table1[[Player]:['#NAME?]], 23, FALSE), 0.7*VLOOKUP($B175,Table1[[Player]:['#NAME?]], 23, FALSE) + 0.3*VLOOKUP($B175,Table2[[Player]:[YEAR]], 23, FALSE))</f>
        <v>2.6</v>
      </c>
      <c r="O175">
        <f>IFERROR(VLOOKUP($B175,Table1[[Player]:['#NAME?]], 24, FALSE), 0.7*VLOOKUP($B175,Table1[[Player]:['#NAME?]], 24, FALSE) + 0.3*VLOOKUP($B175,Table2[[Player]:[YEAR]], 24, FALSE))</f>
        <v>1.2</v>
      </c>
      <c r="P175">
        <f>IFERROR(VLOOKUP($B175,Table1[[Player]:['#NAME?]], 25, FALSE), 0.7*VLOOKUP($B175,Table1[[Player]:['#NAME?]], 25, FALSE) + 0.3*VLOOKUP($B175,Table2[[Player]:[YEAR]], 25, FALSE))</f>
        <v>0.4</v>
      </c>
      <c r="Q175">
        <f>IFERROR(VLOOKUP($B175,Table1[[Player]:['#NAME?]], 26, FALSE), 0.7*VLOOKUP($B175,Table1[[Player]:['#NAME?]], 26, FALSE) + 0.3*VLOOKUP($B175,Table2[[Player]:[YEAR]], 26, FALSE))</f>
        <v>1</v>
      </c>
      <c r="R175">
        <f>IFERROR(VLOOKUP($B175,Table1[[Player]:['#NAME?]], 28, FALSE), 0.7*VLOOKUP($B175,Table1[[Player]:['#NAME?]], 28, FALSE) + 0.3*VLOOKUP($B175,Table2[[Player]:[YEAR]], 28, FALSE))</f>
        <v>12.2</v>
      </c>
    </row>
    <row r="176" spans="1:18" x14ac:dyDescent="0.25">
      <c r="A176" s="2" t="s">
        <v>926</v>
      </c>
      <c r="B176" s="2" t="s">
        <v>297</v>
      </c>
      <c r="C176" s="2" t="s">
        <v>38</v>
      </c>
      <c r="D176">
        <f>VLOOKUP(B176, Table1[[Player]:['#NAME?]], 3, FALSE)+1</f>
        <v>24</v>
      </c>
      <c r="E176">
        <f>VLOOKUP(A176, Table3[], 5, FALSE)</f>
        <v>1694</v>
      </c>
      <c r="F176">
        <f>IFERROR(VLOOKUP($B176,Table1[[Player]:['#NAME?]], 8, FALSE), 0.7*VLOOKUP($B176,Table1[[Player]:['#NAME?]], 8, FALSE) + 0.3*VLOOKUP($B176,Table2[[Player]:[YEAR]], 8, FALSE))</f>
        <v>5.3</v>
      </c>
      <c r="G176">
        <f>IFERROR(VLOOKUP($B176,Table1[[Player]:['#NAME?]], 9, FALSE), 0.7*VLOOKUP($B176,Table1[[Player]:['#NAME?]], 9, FALSE) + 0.3*VLOOKUP($B176,Table2[[Player]:[YEAR]], 9, FALSE))</f>
        <v>10.7</v>
      </c>
      <c r="H176">
        <f>IFERROR(VLOOKUP($B176,Table1[[Player]:['#NAME?]], 10, FALSE), 0.7*VLOOKUP($B176,Table1[[Player]:['#NAME?]], 10, FALSE) + 0.3*VLOOKUP($B176,Table2[[Player]:[YEAR]], 10, FALSE))</f>
        <v>0.497</v>
      </c>
      <c r="I176">
        <f>IFERROR(VLOOKUP($B176,Table1[[Player]:['#NAME?]], 11, FALSE), 0.7*VLOOKUP($B176,Table1[[Player]:['#NAME?]], 11, FALSE) + 0.3*VLOOKUP($B176,Table2[[Player]:[YEAR]], 11, FALSE))</f>
        <v>0.1</v>
      </c>
      <c r="J176">
        <f>IFERROR(VLOOKUP($B176,Table1[[Player]:['#NAME?]], 17, FALSE), 0.7*VLOOKUP($B176,Table1[[Player]:['#NAME?]], 17, FALSE) + 0.3*VLOOKUP($B176,Table2[[Player]:[YEAR]], 17, FALSE))</f>
        <v>3.5</v>
      </c>
      <c r="K176">
        <f>IFERROR(VLOOKUP($B176,Table1[[Player]:['#NAME?]], 18, FALSE), 0.7*VLOOKUP($B176,Table1[[Player]:['#NAME?]], 18, FALSE) + 0.3*VLOOKUP($B176,Table2[[Player]:[YEAR]], 18, FALSE))</f>
        <v>4.8</v>
      </c>
      <c r="L176">
        <f>IFERROR(VLOOKUP($B176,Table1[[Player]:['#NAME?]], 19, FALSE), 0.7*VLOOKUP($B176,Table1[[Player]:['#NAME?]], 19, FALSE) + 0.3*VLOOKUP($B176,Table2[[Player]:[YEAR]], 19, FALSE))</f>
        <v>0.72099999999999997</v>
      </c>
      <c r="M176">
        <f>IFERROR(VLOOKUP($B176,Table1[[Player]:['#NAME?]], 22, FALSE), 0.7*VLOOKUP($B176,Table1[[Player]:['#NAME?]], 22, FALSE) + 0.3*VLOOKUP($B176,Table2[[Player]:[YEAR]], 22, FALSE))</f>
        <v>11.8</v>
      </c>
      <c r="N176">
        <f>IFERROR(VLOOKUP($B176,Table1[[Player]:['#NAME?]], 23, FALSE), 0.7*VLOOKUP($B176,Table1[[Player]:['#NAME?]], 23, FALSE) + 0.3*VLOOKUP($B176,Table2[[Player]:[YEAR]], 23, FALSE))</f>
        <v>1</v>
      </c>
      <c r="O176">
        <f>IFERROR(VLOOKUP($B176,Table1[[Player]:['#NAME?]], 24, FALSE), 0.7*VLOOKUP($B176,Table1[[Player]:['#NAME?]], 24, FALSE) + 0.3*VLOOKUP($B176,Table2[[Player]:[YEAR]], 24, FALSE))</f>
        <v>0.9</v>
      </c>
      <c r="P176">
        <f>IFERROR(VLOOKUP($B176,Table1[[Player]:['#NAME?]], 25, FALSE), 0.7*VLOOKUP($B176,Table1[[Player]:['#NAME?]], 25, FALSE) + 0.3*VLOOKUP($B176,Table2[[Player]:[YEAR]], 25, FALSE))</f>
        <v>2.2999999999999998</v>
      </c>
      <c r="Q176">
        <f>IFERROR(VLOOKUP($B176,Table1[[Player]:['#NAME?]], 26, FALSE), 0.7*VLOOKUP($B176,Table1[[Player]:['#NAME?]], 26, FALSE) + 0.3*VLOOKUP($B176,Table2[[Player]:[YEAR]], 26, FALSE))</f>
        <v>2.4</v>
      </c>
      <c r="R176">
        <f>IFERROR(VLOOKUP($B176,Table1[[Player]:['#NAME?]], 28, FALSE), 0.7*VLOOKUP($B176,Table1[[Player]:['#NAME?]], 28, FALSE) + 0.3*VLOOKUP($B176,Table2[[Player]:[YEAR]], 28, FALSE))</f>
        <v>14.1</v>
      </c>
    </row>
    <row r="177" spans="1:18" x14ac:dyDescent="0.25">
      <c r="A177" s="1" t="s">
        <v>965</v>
      </c>
      <c r="B177" s="1" t="s">
        <v>298</v>
      </c>
      <c r="C177" s="1" t="s">
        <v>52</v>
      </c>
      <c r="D177">
        <f>VLOOKUP(B177, Table1[[Player]:['#NAME?]], 3, FALSE)+1</f>
        <v>26</v>
      </c>
      <c r="E177">
        <f>VLOOKUP(A177, Table3[], 5, FALSE)</f>
        <v>2208</v>
      </c>
      <c r="F177">
        <f>IFERROR(VLOOKUP($B177,Table1[[Player]:['#NAME?]], 8, FALSE), 0.7*VLOOKUP($B177,Table1[[Player]:['#NAME?]], 8, FALSE) + 0.3*VLOOKUP($B177,Table2[[Player]:[YEAR]], 8, FALSE))</f>
        <v>9.3000000000000007</v>
      </c>
      <c r="G177">
        <f>IFERROR(VLOOKUP($B177,Table1[[Player]:['#NAME?]], 9, FALSE), 0.7*VLOOKUP($B177,Table1[[Player]:['#NAME?]], 9, FALSE) + 0.3*VLOOKUP($B177,Table2[[Player]:[YEAR]], 9, FALSE))</f>
        <v>19.100000000000001</v>
      </c>
      <c r="H177">
        <f>IFERROR(VLOOKUP($B177,Table1[[Player]:['#NAME?]], 10, FALSE), 0.7*VLOOKUP($B177,Table1[[Player]:['#NAME?]], 10, FALSE) + 0.3*VLOOKUP($B177,Table2[[Player]:[YEAR]], 10, FALSE))</f>
        <v>0.48499999999999999</v>
      </c>
      <c r="I177">
        <f>IFERROR(VLOOKUP($B177,Table1[[Player]:['#NAME?]], 11, FALSE), 0.7*VLOOKUP($B177,Table1[[Player]:['#NAME?]], 11, FALSE) + 0.3*VLOOKUP($B177,Table2[[Player]:[YEAR]], 11, FALSE))</f>
        <v>2.1</v>
      </c>
      <c r="J177">
        <f>IFERROR(VLOOKUP($B177,Table1[[Player]:['#NAME?]], 17, FALSE), 0.7*VLOOKUP($B177,Table1[[Player]:['#NAME?]], 17, FALSE) + 0.3*VLOOKUP($B177,Table2[[Player]:[YEAR]], 17, FALSE))</f>
        <v>6.8</v>
      </c>
      <c r="K177">
        <f>IFERROR(VLOOKUP($B177,Table1[[Player]:['#NAME?]], 18, FALSE), 0.7*VLOOKUP($B177,Table1[[Player]:['#NAME?]], 18, FALSE) + 0.3*VLOOKUP($B177,Table2[[Player]:[YEAR]], 18, FALSE))</f>
        <v>7.8</v>
      </c>
      <c r="L177">
        <f>IFERROR(VLOOKUP($B177,Table1[[Player]:['#NAME?]], 19, FALSE), 0.7*VLOOKUP($B177,Table1[[Player]:['#NAME?]], 19, FALSE) + 0.3*VLOOKUP($B177,Table2[[Player]:[YEAR]], 19, FALSE))</f>
        <v>0.88</v>
      </c>
      <c r="M177">
        <f>IFERROR(VLOOKUP($B177,Table1[[Player]:['#NAME?]], 22, FALSE), 0.7*VLOOKUP($B177,Table1[[Player]:['#NAME?]], 22, FALSE) + 0.3*VLOOKUP($B177,Table2[[Player]:[YEAR]], 22, FALSE))</f>
        <v>6.3</v>
      </c>
      <c r="N177">
        <f>IFERROR(VLOOKUP($B177,Table1[[Player]:['#NAME?]], 23, FALSE), 0.7*VLOOKUP($B177,Table1[[Player]:['#NAME?]], 23, FALSE) + 0.3*VLOOKUP($B177,Table2[[Player]:[YEAR]], 23, FALSE))</f>
        <v>3.8</v>
      </c>
      <c r="O177">
        <f>IFERROR(VLOOKUP($B177,Table1[[Player]:['#NAME?]], 24, FALSE), 0.7*VLOOKUP($B177,Table1[[Player]:['#NAME?]], 24, FALSE) + 0.3*VLOOKUP($B177,Table2[[Player]:[YEAR]], 24, FALSE))</f>
        <v>1.9</v>
      </c>
      <c r="P177">
        <f>IFERROR(VLOOKUP($B177,Table1[[Player]:['#NAME?]], 25, FALSE), 0.7*VLOOKUP($B177,Table1[[Player]:['#NAME?]], 25, FALSE) + 0.3*VLOOKUP($B177,Table2[[Player]:[YEAR]], 25, FALSE))</f>
        <v>0.8</v>
      </c>
      <c r="Q177">
        <f>IFERROR(VLOOKUP($B177,Table1[[Player]:['#NAME?]], 26, FALSE), 0.7*VLOOKUP($B177,Table1[[Player]:['#NAME?]], 26, FALSE) + 0.3*VLOOKUP($B177,Table2[[Player]:[YEAR]], 26, FALSE))</f>
        <v>2.2000000000000002</v>
      </c>
      <c r="R177">
        <f>IFERROR(VLOOKUP($B177,Table1[[Player]:['#NAME?]], 28, FALSE), 0.7*VLOOKUP($B177,Table1[[Player]:['#NAME?]], 28, FALSE) + 0.3*VLOOKUP($B177,Table2[[Player]:[YEAR]], 28, FALSE))</f>
        <v>27.5</v>
      </c>
    </row>
    <row r="178" spans="1:18" x14ac:dyDescent="0.25">
      <c r="A178" s="2" t="s">
        <v>943</v>
      </c>
      <c r="B178" s="2" t="s">
        <v>299</v>
      </c>
      <c r="C178" s="2" t="s">
        <v>27</v>
      </c>
      <c r="D178">
        <f>VLOOKUP(B178, Table1[[Player]:['#NAME?]], 3, FALSE)+1</f>
        <v>25</v>
      </c>
      <c r="E178">
        <f>VLOOKUP(A178, Table3[], 5, FALSE)</f>
        <v>924</v>
      </c>
      <c r="F178">
        <f>IFERROR(VLOOKUP($B178,Table1[[Player]:['#NAME?]], 8, FALSE), 0.7*VLOOKUP($B178,Table1[[Player]:['#NAME?]], 8, FALSE) + 0.3*VLOOKUP($B178,Table2[[Player]:[YEAR]], 8, FALSE))</f>
        <v>4.3</v>
      </c>
      <c r="G178">
        <f>IFERROR(VLOOKUP($B178,Table1[[Player]:['#NAME?]], 9, FALSE), 0.7*VLOOKUP($B178,Table1[[Player]:['#NAME?]], 9, FALSE) + 0.3*VLOOKUP($B178,Table2[[Player]:[YEAR]], 9, FALSE))</f>
        <v>11.1</v>
      </c>
      <c r="H178">
        <f>IFERROR(VLOOKUP($B178,Table1[[Player]:['#NAME?]], 10, FALSE), 0.7*VLOOKUP($B178,Table1[[Player]:['#NAME?]], 10, FALSE) + 0.3*VLOOKUP($B178,Table2[[Player]:[YEAR]], 10, FALSE))</f>
        <v>0.38600000000000001</v>
      </c>
      <c r="I178">
        <f>IFERROR(VLOOKUP($B178,Table1[[Player]:['#NAME?]], 11, FALSE), 0.7*VLOOKUP($B178,Table1[[Player]:['#NAME?]], 11, FALSE) + 0.3*VLOOKUP($B178,Table2[[Player]:[YEAR]], 11, FALSE))</f>
        <v>2.2000000000000002</v>
      </c>
      <c r="J178">
        <f>IFERROR(VLOOKUP($B178,Table1[[Player]:['#NAME?]], 17, FALSE), 0.7*VLOOKUP($B178,Table1[[Player]:['#NAME?]], 17, FALSE) + 0.3*VLOOKUP($B178,Table2[[Player]:[YEAR]], 17, FALSE))</f>
        <v>1</v>
      </c>
      <c r="K178">
        <f>IFERROR(VLOOKUP($B178,Table1[[Player]:['#NAME?]], 18, FALSE), 0.7*VLOOKUP($B178,Table1[[Player]:['#NAME?]], 18, FALSE) + 0.3*VLOOKUP($B178,Table2[[Player]:[YEAR]], 18, FALSE))</f>
        <v>1.2</v>
      </c>
      <c r="L178">
        <f>IFERROR(VLOOKUP($B178,Table1[[Player]:['#NAME?]], 19, FALSE), 0.7*VLOOKUP($B178,Table1[[Player]:['#NAME?]], 19, FALSE) + 0.3*VLOOKUP($B178,Table2[[Player]:[YEAR]], 19, FALSE))</f>
        <v>0.875</v>
      </c>
      <c r="M178">
        <f>IFERROR(VLOOKUP($B178,Table1[[Player]:['#NAME?]], 22, FALSE), 0.7*VLOOKUP($B178,Table1[[Player]:['#NAME?]], 22, FALSE) + 0.3*VLOOKUP($B178,Table2[[Player]:[YEAR]], 22, FALSE))</f>
        <v>7</v>
      </c>
      <c r="N178">
        <f>IFERROR(VLOOKUP($B178,Table1[[Player]:['#NAME?]], 23, FALSE), 0.7*VLOOKUP($B178,Table1[[Player]:['#NAME?]], 23, FALSE) + 0.3*VLOOKUP($B178,Table2[[Player]:[YEAR]], 23, FALSE))</f>
        <v>2.1</v>
      </c>
      <c r="O178">
        <f>IFERROR(VLOOKUP($B178,Table1[[Player]:['#NAME?]], 24, FALSE), 0.7*VLOOKUP($B178,Table1[[Player]:['#NAME?]], 24, FALSE) + 0.3*VLOOKUP($B178,Table2[[Player]:[YEAR]], 24, FALSE))</f>
        <v>0.4</v>
      </c>
      <c r="P178">
        <f>IFERROR(VLOOKUP($B178,Table1[[Player]:['#NAME?]], 25, FALSE), 0.7*VLOOKUP($B178,Table1[[Player]:['#NAME?]], 25, FALSE) + 0.3*VLOOKUP($B178,Table2[[Player]:[YEAR]], 25, FALSE))</f>
        <v>0.8</v>
      </c>
      <c r="Q178">
        <f>IFERROR(VLOOKUP($B178,Table1[[Player]:['#NAME?]], 26, FALSE), 0.7*VLOOKUP($B178,Table1[[Player]:['#NAME?]], 26, FALSE) + 0.3*VLOOKUP($B178,Table2[[Player]:[YEAR]], 26, FALSE))</f>
        <v>1</v>
      </c>
      <c r="R178">
        <f>IFERROR(VLOOKUP($B178,Table1[[Player]:['#NAME?]], 28, FALSE), 0.7*VLOOKUP($B178,Table1[[Player]:['#NAME?]], 28, FALSE) + 0.3*VLOOKUP($B178,Table2[[Player]:[YEAR]], 28, FALSE))</f>
        <v>11.8</v>
      </c>
    </row>
    <row r="179" spans="1:18" x14ac:dyDescent="0.25">
      <c r="A179" s="1" t="s">
        <v>709</v>
      </c>
      <c r="B179" s="1" t="s">
        <v>300</v>
      </c>
      <c r="C179" s="1" t="s">
        <v>27</v>
      </c>
      <c r="D179">
        <f>VLOOKUP(B179, Table1[[Player]:['#NAME?]], 3, FALSE)+1</f>
        <v>28</v>
      </c>
      <c r="E179">
        <f>VLOOKUP(A179, Table3[], 5, FALSE)</f>
        <v>1925</v>
      </c>
      <c r="F179">
        <f>IFERROR(VLOOKUP($B179,Table1[[Player]:['#NAME?]], 8, FALSE), 0.7*VLOOKUP($B179,Table1[[Player]:['#NAME?]], 8, FALSE) + 0.3*VLOOKUP($B179,Table2[[Player]:[YEAR]], 8, FALSE))</f>
        <v>5.7</v>
      </c>
      <c r="G179">
        <f>IFERROR(VLOOKUP($B179,Table1[[Player]:['#NAME?]], 9, FALSE), 0.7*VLOOKUP($B179,Table1[[Player]:['#NAME?]], 9, FALSE) + 0.3*VLOOKUP($B179,Table2[[Player]:[YEAR]], 9, FALSE))</f>
        <v>12</v>
      </c>
      <c r="H179">
        <f>IFERROR(VLOOKUP($B179,Table1[[Player]:['#NAME?]], 10, FALSE), 0.7*VLOOKUP($B179,Table1[[Player]:['#NAME?]], 10, FALSE) + 0.3*VLOOKUP($B179,Table2[[Player]:[YEAR]], 10, FALSE))</f>
        <v>0.48</v>
      </c>
      <c r="I179">
        <f>IFERROR(VLOOKUP($B179,Table1[[Player]:['#NAME?]], 11, FALSE), 0.7*VLOOKUP($B179,Table1[[Player]:['#NAME?]], 11, FALSE) + 0.3*VLOOKUP($B179,Table2[[Player]:[YEAR]], 11, FALSE))</f>
        <v>0.9</v>
      </c>
      <c r="J179">
        <f>IFERROR(VLOOKUP($B179,Table1[[Player]:['#NAME?]], 17, FALSE), 0.7*VLOOKUP($B179,Table1[[Player]:['#NAME?]], 17, FALSE) + 0.3*VLOOKUP($B179,Table2[[Player]:[YEAR]], 17, FALSE))</f>
        <v>1.8</v>
      </c>
      <c r="K179">
        <f>IFERROR(VLOOKUP($B179,Table1[[Player]:['#NAME?]], 18, FALSE), 0.7*VLOOKUP($B179,Table1[[Player]:['#NAME?]], 18, FALSE) + 0.3*VLOOKUP($B179,Table2[[Player]:[YEAR]], 18, FALSE))</f>
        <v>2.1</v>
      </c>
      <c r="L179">
        <f>IFERROR(VLOOKUP($B179,Table1[[Player]:['#NAME?]], 19, FALSE), 0.7*VLOOKUP($B179,Table1[[Player]:['#NAME?]], 19, FALSE) + 0.3*VLOOKUP($B179,Table2[[Player]:[YEAR]], 19, FALSE))</f>
        <v>0.86699999999999999</v>
      </c>
      <c r="M179">
        <f>IFERROR(VLOOKUP($B179,Table1[[Player]:['#NAME?]], 22, FALSE), 0.7*VLOOKUP($B179,Table1[[Player]:['#NAME?]], 22, FALSE) + 0.3*VLOOKUP($B179,Table2[[Player]:[YEAR]], 22, FALSE))</f>
        <v>7.4</v>
      </c>
      <c r="N179">
        <f>IFERROR(VLOOKUP($B179,Table1[[Player]:['#NAME?]], 23, FALSE), 0.7*VLOOKUP($B179,Table1[[Player]:['#NAME?]], 23, FALSE) + 0.3*VLOOKUP($B179,Table2[[Player]:[YEAR]], 23, FALSE))</f>
        <v>2.1</v>
      </c>
      <c r="O179">
        <f>IFERROR(VLOOKUP($B179,Table1[[Player]:['#NAME?]], 24, FALSE), 0.7*VLOOKUP($B179,Table1[[Player]:['#NAME?]], 24, FALSE) + 0.3*VLOOKUP($B179,Table2[[Player]:[YEAR]], 24, FALSE))</f>
        <v>0.6</v>
      </c>
      <c r="P179">
        <f>IFERROR(VLOOKUP($B179,Table1[[Player]:['#NAME?]], 25, FALSE), 0.7*VLOOKUP($B179,Table1[[Player]:['#NAME?]], 25, FALSE) + 0.3*VLOOKUP($B179,Table2[[Player]:[YEAR]], 25, FALSE))</f>
        <v>0.5</v>
      </c>
      <c r="Q179">
        <f>IFERROR(VLOOKUP($B179,Table1[[Player]:['#NAME?]], 26, FALSE), 0.7*VLOOKUP($B179,Table1[[Player]:['#NAME?]], 26, FALSE) + 0.3*VLOOKUP($B179,Table2[[Player]:[YEAR]], 26, FALSE))</f>
        <v>1.2</v>
      </c>
      <c r="R179">
        <f>IFERROR(VLOOKUP($B179,Table1[[Player]:['#NAME?]], 28, FALSE), 0.7*VLOOKUP($B179,Table1[[Player]:['#NAME?]], 28, FALSE) + 0.3*VLOOKUP($B179,Table2[[Player]:[YEAR]], 28, FALSE))</f>
        <v>14.2</v>
      </c>
    </row>
    <row r="180" spans="1:18" x14ac:dyDescent="0.25">
      <c r="A180" s="2" t="s">
        <v>609</v>
      </c>
      <c r="B180" s="2" t="s">
        <v>301</v>
      </c>
      <c r="C180" s="2" t="s">
        <v>52</v>
      </c>
      <c r="D180">
        <f>VLOOKUP(B180, Table1[[Player]:['#NAME?]], 3, FALSE)+1</f>
        <v>23</v>
      </c>
      <c r="E180">
        <f>VLOOKUP(A180, Table3[], 5, FALSE)</f>
        <v>1728</v>
      </c>
      <c r="F180">
        <f>IFERROR(VLOOKUP($B180,Table1[[Player]:['#NAME?]], 8, FALSE), 0.7*VLOOKUP($B180,Table1[[Player]:['#NAME?]], 8, FALSE) + 0.3*VLOOKUP($B180,Table2[[Player]:[YEAR]], 8, FALSE))</f>
        <v>5</v>
      </c>
      <c r="G180">
        <f>IFERROR(VLOOKUP($B180,Table1[[Player]:['#NAME?]], 9, FALSE), 0.7*VLOOKUP($B180,Table1[[Player]:['#NAME?]], 9, FALSE) + 0.3*VLOOKUP($B180,Table2[[Player]:[YEAR]], 9, FALSE))</f>
        <v>11.1</v>
      </c>
      <c r="H180">
        <f>IFERROR(VLOOKUP($B180,Table1[[Player]:['#NAME?]], 10, FALSE), 0.7*VLOOKUP($B180,Table1[[Player]:['#NAME?]], 10, FALSE) + 0.3*VLOOKUP($B180,Table2[[Player]:[YEAR]], 10, FALSE))</f>
        <v>0.45</v>
      </c>
      <c r="I180">
        <f>IFERROR(VLOOKUP($B180,Table1[[Player]:['#NAME?]], 11, FALSE), 0.7*VLOOKUP($B180,Table1[[Player]:['#NAME?]], 11, FALSE) + 0.3*VLOOKUP($B180,Table2[[Player]:[YEAR]], 11, FALSE))</f>
        <v>1.7</v>
      </c>
      <c r="J180">
        <f>IFERROR(VLOOKUP($B180,Table1[[Player]:['#NAME?]], 17, FALSE), 0.7*VLOOKUP($B180,Table1[[Player]:['#NAME?]], 17, FALSE) + 0.3*VLOOKUP($B180,Table2[[Player]:[YEAR]], 17, FALSE))</f>
        <v>1.9</v>
      </c>
      <c r="K180">
        <f>IFERROR(VLOOKUP($B180,Table1[[Player]:['#NAME?]], 18, FALSE), 0.7*VLOOKUP($B180,Table1[[Player]:['#NAME?]], 18, FALSE) + 0.3*VLOOKUP($B180,Table2[[Player]:[YEAR]], 18, FALSE))</f>
        <v>2.7</v>
      </c>
      <c r="L180">
        <f>IFERROR(VLOOKUP($B180,Table1[[Player]:['#NAME?]], 19, FALSE), 0.7*VLOOKUP($B180,Table1[[Player]:['#NAME?]], 19, FALSE) + 0.3*VLOOKUP($B180,Table2[[Player]:[YEAR]], 19, FALSE))</f>
        <v>0.72</v>
      </c>
      <c r="M180">
        <f>IFERROR(VLOOKUP($B180,Table1[[Player]:['#NAME?]], 22, FALSE), 0.7*VLOOKUP($B180,Table1[[Player]:['#NAME?]], 22, FALSE) + 0.3*VLOOKUP($B180,Table2[[Player]:[YEAR]], 22, FALSE))</f>
        <v>5.5</v>
      </c>
      <c r="N180">
        <f>IFERROR(VLOOKUP($B180,Table1[[Player]:['#NAME?]], 23, FALSE), 0.7*VLOOKUP($B180,Table1[[Player]:['#NAME?]], 23, FALSE) + 0.3*VLOOKUP($B180,Table2[[Player]:[YEAR]], 23, FALSE))</f>
        <v>3.2</v>
      </c>
      <c r="O180">
        <f>IFERROR(VLOOKUP($B180,Table1[[Player]:['#NAME?]], 24, FALSE), 0.7*VLOOKUP($B180,Table1[[Player]:['#NAME?]], 24, FALSE) + 0.3*VLOOKUP($B180,Table2[[Player]:[YEAR]], 24, FALSE))</f>
        <v>1.4</v>
      </c>
      <c r="P180">
        <f>IFERROR(VLOOKUP($B180,Table1[[Player]:['#NAME?]], 25, FALSE), 0.7*VLOOKUP($B180,Table1[[Player]:['#NAME?]], 25, FALSE) + 0.3*VLOOKUP($B180,Table2[[Player]:[YEAR]], 25, FALSE))</f>
        <v>0.2</v>
      </c>
      <c r="Q180">
        <f>IFERROR(VLOOKUP($B180,Table1[[Player]:['#NAME?]], 26, FALSE), 0.7*VLOOKUP($B180,Table1[[Player]:['#NAME?]], 26, FALSE) + 0.3*VLOOKUP($B180,Table2[[Player]:[YEAR]], 26, FALSE))</f>
        <v>1.7</v>
      </c>
      <c r="R180">
        <f>IFERROR(VLOOKUP($B180,Table1[[Player]:['#NAME?]], 28, FALSE), 0.7*VLOOKUP($B180,Table1[[Player]:['#NAME?]], 28, FALSE) + 0.3*VLOOKUP($B180,Table2[[Player]:[YEAR]], 28, FALSE))</f>
        <v>13.6</v>
      </c>
    </row>
    <row r="181" spans="1:18" x14ac:dyDescent="0.25">
      <c r="A181" s="2" t="s">
        <v>934</v>
      </c>
      <c r="B181" s="2" t="s">
        <v>303</v>
      </c>
      <c r="C181" s="2" t="s">
        <v>73</v>
      </c>
      <c r="D181">
        <f>VLOOKUP(B181, Table1[[Player]:['#NAME?]], 3, FALSE)+1</f>
        <v>27</v>
      </c>
      <c r="E181">
        <f>VLOOKUP(A181, Table3[], 5, FALSE)</f>
        <v>2808</v>
      </c>
      <c r="F181">
        <f>IFERROR(VLOOKUP($B181,Table1[[Player]:['#NAME?]], 8, FALSE), 0.7*VLOOKUP($B181,Table1[[Player]:['#NAME?]], 8, FALSE) + 0.3*VLOOKUP($B181,Table2[[Player]:[YEAR]], 8, FALSE))</f>
        <v>8.8000000000000007</v>
      </c>
      <c r="G181">
        <f>IFERROR(VLOOKUP($B181,Table1[[Player]:['#NAME?]], 9, FALSE), 0.7*VLOOKUP($B181,Table1[[Player]:['#NAME?]], 9, FALSE) + 0.3*VLOOKUP($B181,Table2[[Player]:[YEAR]], 9, FALSE))</f>
        <v>19.899999999999999</v>
      </c>
      <c r="H181">
        <f>IFERROR(VLOOKUP($B181,Table1[[Player]:['#NAME?]], 10, FALSE), 0.7*VLOOKUP($B181,Table1[[Player]:['#NAME?]], 10, FALSE) + 0.3*VLOOKUP($B181,Table2[[Player]:[YEAR]], 10, FALSE))</f>
        <v>0.44400000000000001</v>
      </c>
      <c r="I181">
        <f>IFERROR(VLOOKUP($B181,Table1[[Player]:['#NAME?]], 11, FALSE), 0.7*VLOOKUP($B181,Table1[[Player]:['#NAME?]], 11, FALSE) + 0.3*VLOOKUP($B181,Table2[[Player]:[YEAR]], 11, FALSE))</f>
        <v>2.9</v>
      </c>
      <c r="J181">
        <f>IFERROR(VLOOKUP($B181,Table1[[Player]:['#NAME?]], 17, FALSE), 0.7*VLOOKUP($B181,Table1[[Player]:['#NAME?]], 17, FALSE) + 0.3*VLOOKUP($B181,Table2[[Player]:[YEAR]], 17, FALSE))</f>
        <v>6.5</v>
      </c>
      <c r="K181">
        <f>IFERROR(VLOOKUP($B181,Table1[[Player]:['#NAME?]], 18, FALSE), 0.7*VLOOKUP($B181,Table1[[Player]:['#NAME?]], 18, FALSE) + 0.3*VLOOKUP($B181,Table2[[Player]:[YEAR]], 18, FALSE))</f>
        <v>7.3</v>
      </c>
      <c r="L181">
        <f>IFERROR(VLOOKUP($B181,Table1[[Player]:['#NAME?]], 19, FALSE), 0.7*VLOOKUP($B181,Table1[[Player]:['#NAME?]], 19, FALSE) + 0.3*VLOOKUP($B181,Table2[[Player]:[YEAR]], 19, FALSE))</f>
        <v>0.89500000000000002</v>
      </c>
      <c r="M181">
        <f>IFERROR(VLOOKUP($B181,Table1[[Player]:['#NAME?]], 22, FALSE), 0.7*VLOOKUP($B181,Table1[[Player]:['#NAME?]], 22, FALSE) + 0.3*VLOOKUP($B181,Table2[[Player]:[YEAR]], 22, FALSE))</f>
        <v>4.9000000000000004</v>
      </c>
      <c r="N181">
        <f>IFERROR(VLOOKUP($B181,Table1[[Player]:['#NAME?]], 23, FALSE), 0.7*VLOOKUP($B181,Table1[[Player]:['#NAME?]], 23, FALSE) + 0.3*VLOOKUP($B181,Table2[[Player]:[YEAR]], 23, FALSE))</f>
        <v>5.9</v>
      </c>
      <c r="O181">
        <f>IFERROR(VLOOKUP($B181,Table1[[Player]:['#NAME?]], 24, FALSE), 0.7*VLOOKUP($B181,Table1[[Player]:['#NAME?]], 24, FALSE) + 0.3*VLOOKUP($B181,Table2[[Player]:[YEAR]], 24, FALSE))</f>
        <v>0.9</v>
      </c>
      <c r="P181">
        <f>IFERROR(VLOOKUP($B181,Table1[[Player]:['#NAME?]], 25, FALSE), 0.7*VLOOKUP($B181,Table1[[Player]:['#NAME?]], 25, FALSE) + 0.3*VLOOKUP($B181,Table2[[Player]:[YEAR]], 25, FALSE))</f>
        <v>0.3</v>
      </c>
      <c r="Q181">
        <f>IFERROR(VLOOKUP($B181,Table1[[Player]:['#NAME?]], 26, FALSE), 0.7*VLOOKUP($B181,Table1[[Player]:['#NAME?]], 26, FALSE) + 0.3*VLOOKUP($B181,Table2[[Player]:[YEAR]], 26, FALSE))</f>
        <v>2.6</v>
      </c>
      <c r="R181">
        <f>IFERROR(VLOOKUP($B181,Table1[[Player]:['#NAME?]], 28, FALSE), 0.7*VLOOKUP($B181,Table1[[Player]:['#NAME?]], 28, FALSE) + 0.3*VLOOKUP($B181,Table2[[Player]:[YEAR]], 28, FALSE))</f>
        <v>27</v>
      </c>
    </row>
    <row r="182" spans="1:18" x14ac:dyDescent="0.25">
      <c r="A182" s="1" t="s">
        <v>608</v>
      </c>
      <c r="B182" s="1" t="s">
        <v>304</v>
      </c>
      <c r="C182" s="1" t="s">
        <v>73</v>
      </c>
      <c r="D182">
        <f>VLOOKUP(B182, Table1[[Player]:['#NAME?]], 3, FALSE)+1</f>
        <v>29</v>
      </c>
      <c r="E182">
        <f>VLOOKUP(A182, Table3[], 5, FALSE)</f>
        <v>1752</v>
      </c>
      <c r="F182">
        <f>IFERROR(VLOOKUP($B182,Table1[[Player]:['#NAME?]], 8, FALSE), 0.7*VLOOKUP($B182,Table1[[Player]:['#NAME?]], 8, FALSE) + 0.3*VLOOKUP($B182,Table2[[Player]:[YEAR]], 8, FALSE))</f>
        <v>7.1</v>
      </c>
      <c r="G182">
        <f>IFERROR(VLOOKUP($B182,Table1[[Player]:['#NAME?]], 9, FALSE), 0.7*VLOOKUP($B182,Table1[[Player]:['#NAME?]], 9, FALSE) + 0.3*VLOOKUP($B182,Table2[[Player]:[YEAR]], 9, FALSE))</f>
        <v>16.3</v>
      </c>
      <c r="H182">
        <f>IFERROR(VLOOKUP($B182,Table1[[Player]:['#NAME?]], 10, FALSE), 0.7*VLOOKUP($B182,Table1[[Player]:['#NAME?]], 10, FALSE) + 0.3*VLOOKUP($B182,Table2[[Player]:[YEAR]], 10, FALSE))</f>
        <v>0.438</v>
      </c>
      <c r="I182">
        <f>IFERROR(VLOOKUP($B182,Table1[[Player]:['#NAME?]], 11, FALSE), 0.7*VLOOKUP($B182,Table1[[Player]:['#NAME?]], 11, FALSE) + 0.3*VLOOKUP($B182,Table2[[Player]:[YEAR]], 11, FALSE))</f>
        <v>2.4</v>
      </c>
      <c r="J182">
        <f>IFERROR(VLOOKUP($B182,Table1[[Player]:['#NAME?]], 17, FALSE), 0.7*VLOOKUP($B182,Table1[[Player]:['#NAME?]], 17, FALSE) + 0.3*VLOOKUP($B182,Table2[[Player]:[YEAR]], 17, FALSE))</f>
        <v>4.7</v>
      </c>
      <c r="K182">
        <f>IFERROR(VLOOKUP($B182,Table1[[Player]:['#NAME?]], 18, FALSE), 0.7*VLOOKUP($B182,Table1[[Player]:['#NAME?]], 18, FALSE) + 0.3*VLOOKUP($B182,Table2[[Player]:[YEAR]], 18, FALSE))</f>
        <v>5.7</v>
      </c>
      <c r="L182">
        <f>IFERROR(VLOOKUP($B182,Table1[[Player]:['#NAME?]], 19, FALSE), 0.7*VLOOKUP($B182,Table1[[Player]:['#NAME?]], 19, FALSE) + 0.3*VLOOKUP($B182,Table2[[Player]:[YEAR]], 19, FALSE))</f>
        <v>0.81599999999999995</v>
      </c>
      <c r="M182">
        <f>IFERROR(VLOOKUP($B182,Table1[[Player]:['#NAME?]], 22, FALSE), 0.7*VLOOKUP($B182,Table1[[Player]:['#NAME?]], 22, FALSE) + 0.3*VLOOKUP($B182,Table2[[Player]:[YEAR]], 22, FALSE))</f>
        <v>5.5</v>
      </c>
      <c r="N182">
        <f>IFERROR(VLOOKUP($B182,Table1[[Player]:['#NAME?]], 23, FALSE), 0.7*VLOOKUP($B182,Table1[[Player]:['#NAME?]], 23, FALSE) + 0.3*VLOOKUP($B182,Table2[[Player]:[YEAR]], 23, FALSE))</f>
        <v>7.5</v>
      </c>
      <c r="O182">
        <f>IFERROR(VLOOKUP($B182,Table1[[Player]:['#NAME?]], 24, FALSE), 0.7*VLOOKUP($B182,Table1[[Player]:['#NAME?]], 24, FALSE) + 0.3*VLOOKUP($B182,Table2[[Player]:[YEAR]], 24, FALSE))</f>
        <v>1.7</v>
      </c>
      <c r="P182">
        <f>IFERROR(VLOOKUP($B182,Table1[[Player]:['#NAME?]], 25, FALSE), 0.7*VLOOKUP($B182,Table1[[Player]:['#NAME?]], 25, FALSE) + 0.3*VLOOKUP($B182,Table2[[Player]:[YEAR]], 25, FALSE))</f>
        <v>0.6</v>
      </c>
      <c r="Q182">
        <f>IFERROR(VLOOKUP($B182,Table1[[Player]:['#NAME?]], 26, FALSE), 0.7*VLOOKUP($B182,Table1[[Player]:['#NAME?]], 26, FALSE) + 0.3*VLOOKUP($B182,Table2[[Player]:[YEAR]], 26, FALSE))</f>
        <v>3.5</v>
      </c>
      <c r="R182">
        <f>IFERROR(VLOOKUP($B182,Table1[[Player]:['#NAME?]], 28, FALSE), 0.7*VLOOKUP($B182,Table1[[Player]:['#NAME?]], 28, FALSE) + 0.3*VLOOKUP($B182,Table2[[Player]:[YEAR]], 28, FALSE))</f>
        <v>21.3</v>
      </c>
    </row>
    <row r="183" spans="1:18" x14ac:dyDescent="0.25">
      <c r="A183" s="2" t="s">
        <v>726</v>
      </c>
      <c r="B183" s="2" t="s">
        <v>305</v>
      </c>
      <c r="C183" s="2" t="s">
        <v>73</v>
      </c>
      <c r="D183">
        <f>VLOOKUP(B183, Table1[[Player]:['#NAME?]], 3, FALSE)+1</f>
        <v>32</v>
      </c>
      <c r="E183">
        <f>VLOOKUP(A183, Table3[], 5, FALSE)</f>
        <v>1248</v>
      </c>
      <c r="F183">
        <f>IFERROR(VLOOKUP($B183,Table1[[Player]:['#NAME?]], 8, FALSE), 0.7*VLOOKUP($B183,Table1[[Player]:['#NAME?]], 8, FALSE) + 0.3*VLOOKUP($B183,Table2[[Player]:[YEAR]], 8, FALSE))</f>
        <v>4.5999999999999996</v>
      </c>
      <c r="G183">
        <f>IFERROR(VLOOKUP($B183,Table1[[Player]:['#NAME?]], 9, FALSE), 0.7*VLOOKUP($B183,Table1[[Player]:['#NAME?]], 9, FALSE) + 0.3*VLOOKUP($B183,Table2[[Player]:[YEAR]], 9, FALSE))</f>
        <v>8.5</v>
      </c>
      <c r="H183">
        <f>IFERROR(VLOOKUP($B183,Table1[[Player]:['#NAME?]], 10, FALSE), 0.7*VLOOKUP($B183,Table1[[Player]:['#NAME?]], 10, FALSE) + 0.3*VLOOKUP($B183,Table2[[Player]:[YEAR]], 10, FALSE))</f>
        <v>0.54700000000000004</v>
      </c>
      <c r="I183">
        <f>IFERROR(VLOOKUP($B183,Table1[[Player]:['#NAME?]], 11, FALSE), 0.7*VLOOKUP($B183,Table1[[Player]:['#NAME?]], 11, FALSE) + 0.3*VLOOKUP($B183,Table2[[Player]:[YEAR]], 11, FALSE))</f>
        <v>0</v>
      </c>
      <c r="J183">
        <f>IFERROR(VLOOKUP($B183,Table1[[Player]:['#NAME?]], 17, FALSE), 0.7*VLOOKUP($B183,Table1[[Player]:['#NAME?]], 17, FALSE) + 0.3*VLOOKUP($B183,Table2[[Player]:[YEAR]], 17, FALSE))</f>
        <v>1.1000000000000001</v>
      </c>
      <c r="K183">
        <f>IFERROR(VLOOKUP($B183,Table1[[Player]:['#NAME?]], 18, FALSE), 0.7*VLOOKUP($B183,Table1[[Player]:['#NAME?]], 18, FALSE) + 0.3*VLOOKUP($B183,Table2[[Player]:[YEAR]], 18, FALSE))</f>
        <v>1.6</v>
      </c>
      <c r="L183">
        <f>IFERROR(VLOOKUP($B183,Table1[[Player]:['#NAME?]], 19, FALSE), 0.7*VLOOKUP($B183,Table1[[Player]:['#NAME?]], 19, FALSE) + 0.3*VLOOKUP($B183,Table2[[Player]:[YEAR]], 19, FALSE))</f>
        <v>0.7</v>
      </c>
      <c r="M183">
        <f>IFERROR(VLOOKUP($B183,Table1[[Player]:['#NAME?]], 22, FALSE), 0.7*VLOOKUP($B183,Table1[[Player]:['#NAME?]], 22, FALSE) + 0.3*VLOOKUP($B183,Table2[[Player]:[YEAR]], 22, FALSE))</f>
        <v>4</v>
      </c>
      <c r="N183">
        <f>IFERROR(VLOOKUP($B183,Table1[[Player]:['#NAME?]], 23, FALSE), 0.7*VLOOKUP($B183,Table1[[Player]:['#NAME?]], 23, FALSE) + 0.3*VLOOKUP($B183,Table2[[Player]:[YEAR]], 23, FALSE))</f>
        <v>3.7</v>
      </c>
      <c r="O183">
        <f>IFERROR(VLOOKUP($B183,Table1[[Player]:['#NAME?]], 24, FALSE), 0.7*VLOOKUP($B183,Table1[[Player]:['#NAME?]], 24, FALSE) + 0.3*VLOOKUP($B183,Table2[[Player]:[YEAR]], 24, FALSE))</f>
        <v>1</v>
      </c>
      <c r="P183">
        <f>IFERROR(VLOOKUP($B183,Table1[[Player]:['#NAME?]], 25, FALSE), 0.7*VLOOKUP($B183,Table1[[Player]:['#NAME?]], 25, FALSE) + 0.3*VLOOKUP($B183,Table2[[Player]:[YEAR]], 25, FALSE))</f>
        <v>0.5</v>
      </c>
      <c r="Q183">
        <f>IFERROR(VLOOKUP($B183,Table1[[Player]:['#NAME?]], 26, FALSE), 0.7*VLOOKUP($B183,Table1[[Player]:['#NAME?]], 26, FALSE) + 0.3*VLOOKUP($B183,Table2[[Player]:[YEAR]], 26, FALSE))</f>
        <v>1.7</v>
      </c>
      <c r="R183">
        <f>IFERROR(VLOOKUP($B183,Table1[[Player]:['#NAME?]], 28, FALSE), 0.7*VLOOKUP($B183,Table1[[Player]:['#NAME?]], 28, FALSE) + 0.3*VLOOKUP($B183,Table2[[Player]:[YEAR]], 28, FALSE))</f>
        <v>10.4</v>
      </c>
    </row>
    <row r="184" spans="1:18" x14ac:dyDescent="0.25">
      <c r="A184" s="1" t="s">
        <v>780</v>
      </c>
      <c r="B184" s="1" t="s">
        <v>307</v>
      </c>
      <c r="C184" s="1" t="s">
        <v>38</v>
      </c>
      <c r="D184">
        <f>VLOOKUP(B184, Table1[[Player]:['#NAME?]], 3, FALSE)+1</f>
        <v>29</v>
      </c>
      <c r="E184">
        <f>VLOOKUP(A184, Table3[], 5, FALSE)</f>
        <v>1925</v>
      </c>
      <c r="F184">
        <f>IFERROR(VLOOKUP($B184,Table1[[Player]:['#NAME?]], 8, FALSE), 0.7*VLOOKUP($B184,Table1[[Player]:['#NAME?]], 8, FALSE) + 0.3*VLOOKUP($B184,Table2[[Player]:[YEAR]], 8, FALSE))</f>
        <v>9</v>
      </c>
      <c r="G184">
        <f>IFERROR(VLOOKUP($B184,Table1[[Player]:['#NAME?]], 9, FALSE), 0.7*VLOOKUP($B184,Table1[[Player]:['#NAME?]], 9, FALSE) + 0.3*VLOOKUP($B184,Table2[[Player]:[YEAR]], 9, FALSE))</f>
        <v>19</v>
      </c>
      <c r="H184">
        <f>IFERROR(VLOOKUP($B184,Table1[[Player]:['#NAME?]], 10, FALSE), 0.7*VLOOKUP($B184,Table1[[Player]:['#NAME?]], 10, FALSE) + 0.3*VLOOKUP($B184,Table2[[Player]:[YEAR]], 10, FALSE))</f>
        <v>0.47399999999999998</v>
      </c>
      <c r="I184">
        <f>IFERROR(VLOOKUP($B184,Table1[[Player]:['#NAME?]], 11, FALSE), 0.7*VLOOKUP($B184,Table1[[Player]:['#NAME?]], 11, FALSE) + 0.3*VLOOKUP($B184,Table2[[Player]:[YEAR]], 11, FALSE))</f>
        <v>2.2000000000000002</v>
      </c>
      <c r="J184">
        <f>IFERROR(VLOOKUP($B184,Table1[[Player]:['#NAME?]], 17, FALSE), 0.7*VLOOKUP($B184,Table1[[Player]:['#NAME?]], 17, FALSE) + 0.3*VLOOKUP($B184,Table2[[Player]:[YEAR]], 17, FALSE))</f>
        <v>4.8</v>
      </c>
      <c r="K184">
        <f>IFERROR(VLOOKUP($B184,Table1[[Player]:['#NAME?]], 18, FALSE), 0.7*VLOOKUP($B184,Table1[[Player]:['#NAME?]], 18, FALSE) + 0.3*VLOOKUP($B184,Table2[[Player]:[YEAR]], 18, FALSE))</f>
        <v>5.9</v>
      </c>
      <c r="L184">
        <f>IFERROR(VLOOKUP($B184,Table1[[Player]:['#NAME?]], 19, FALSE), 0.7*VLOOKUP($B184,Table1[[Player]:['#NAME?]], 19, FALSE) + 0.3*VLOOKUP($B184,Table2[[Player]:[YEAR]], 19, FALSE))</f>
        <v>0.81</v>
      </c>
      <c r="M184">
        <f>IFERROR(VLOOKUP($B184,Table1[[Player]:['#NAME?]], 22, FALSE), 0.7*VLOOKUP($B184,Table1[[Player]:['#NAME?]], 22, FALSE) + 0.3*VLOOKUP($B184,Table2[[Player]:[YEAR]], 22, FALSE))</f>
        <v>6.5</v>
      </c>
      <c r="N184">
        <f>IFERROR(VLOOKUP($B184,Table1[[Player]:['#NAME?]], 23, FALSE), 0.7*VLOOKUP($B184,Table1[[Player]:['#NAME?]], 23, FALSE) + 0.3*VLOOKUP($B184,Table2[[Player]:[YEAR]], 23, FALSE))</f>
        <v>2.9</v>
      </c>
      <c r="O184">
        <f>IFERROR(VLOOKUP($B184,Table1[[Player]:['#NAME?]], 24, FALSE), 0.7*VLOOKUP($B184,Table1[[Player]:['#NAME?]], 24, FALSE) + 0.3*VLOOKUP($B184,Table2[[Player]:[YEAR]], 24, FALSE))</f>
        <v>0.6</v>
      </c>
      <c r="P184">
        <f>IFERROR(VLOOKUP($B184,Table1[[Player]:['#NAME?]], 25, FALSE), 0.7*VLOOKUP($B184,Table1[[Player]:['#NAME?]], 25, FALSE) + 0.3*VLOOKUP($B184,Table2[[Player]:[YEAR]], 25, FALSE))</f>
        <v>2</v>
      </c>
      <c r="Q184">
        <f>IFERROR(VLOOKUP($B184,Table1[[Player]:['#NAME?]], 26, FALSE), 0.7*VLOOKUP($B184,Table1[[Player]:['#NAME?]], 26, FALSE) + 0.3*VLOOKUP($B184,Table2[[Player]:[YEAR]], 26, FALSE))</f>
        <v>3</v>
      </c>
      <c r="R184">
        <f>IFERROR(VLOOKUP($B184,Table1[[Player]:['#NAME?]], 28, FALSE), 0.7*VLOOKUP($B184,Table1[[Player]:['#NAME?]], 28, FALSE) + 0.3*VLOOKUP($B184,Table2[[Player]:[YEAR]], 28, FALSE))</f>
        <v>24.9</v>
      </c>
    </row>
    <row r="185" spans="1:18" x14ac:dyDescent="0.25">
      <c r="A185" s="2" t="s">
        <v>650</v>
      </c>
      <c r="B185" s="2" t="s">
        <v>308</v>
      </c>
      <c r="C185" s="2" t="s">
        <v>38</v>
      </c>
      <c r="D185">
        <f>VLOOKUP(B185, Table1[[Player]:['#NAME?]], 3, FALSE)+1</f>
        <v>29</v>
      </c>
      <c r="E185">
        <f>VLOOKUP(A185, Table3[], 5, FALSE)</f>
        <v>2156</v>
      </c>
      <c r="F185">
        <f>IFERROR(VLOOKUP($B185,Table1[[Player]:['#NAME?]], 8, FALSE), 0.7*VLOOKUP($B185,Table1[[Player]:['#NAME?]], 8, FALSE) + 0.3*VLOOKUP($B185,Table2[[Player]:[YEAR]], 8, FALSE))</f>
        <v>6.1</v>
      </c>
      <c r="G185">
        <f>IFERROR(VLOOKUP($B185,Table1[[Player]:['#NAME?]], 9, FALSE), 0.7*VLOOKUP($B185,Table1[[Player]:['#NAME?]], 9, FALSE) + 0.3*VLOOKUP($B185,Table2[[Player]:[YEAR]], 9, FALSE))</f>
        <v>12.3</v>
      </c>
      <c r="H185">
        <f>IFERROR(VLOOKUP($B185,Table1[[Player]:['#NAME?]], 10, FALSE), 0.7*VLOOKUP($B185,Table1[[Player]:['#NAME?]], 10, FALSE) + 0.3*VLOOKUP($B185,Table2[[Player]:[YEAR]], 10, FALSE))</f>
        <v>0.49299999999999999</v>
      </c>
      <c r="I185">
        <f>IFERROR(VLOOKUP($B185,Table1[[Player]:['#NAME?]], 11, FALSE), 0.7*VLOOKUP($B185,Table1[[Player]:['#NAME?]], 11, FALSE) + 0.3*VLOOKUP($B185,Table2[[Player]:[YEAR]], 11, FALSE))</f>
        <v>0</v>
      </c>
      <c r="J185">
        <f>IFERROR(VLOOKUP($B185,Table1[[Player]:['#NAME?]], 17, FALSE), 0.7*VLOOKUP($B185,Table1[[Player]:['#NAME?]], 17, FALSE) + 0.3*VLOOKUP($B185,Table2[[Player]:[YEAR]], 17, FALSE))</f>
        <v>1.2</v>
      </c>
      <c r="K185">
        <f>IFERROR(VLOOKUP($B185,Table1[[Player]:['#NAME?]], 18, FALSE), 0.7*VLOOKUP($B185,Table1[[Player]:['#NAME?]], 18, FALSE) + 0.3*VLOOKUP($B185,Table2[[Player]:[YEAR]], 18, FALSE))</f>
        <v>1.6</v>
      </c>
      <c r="L185">
        <f>IFERROR(VLOOKUP($B185,Table1[[Player]:['#NAME?]], 19, FALSE), 0.7*VLOOKUP($B185,Table1[[Player]:['#NAME?]], 19, FALSE) + 0.3*VLOOKUP($B185,Table2[[Player]:[YEAR]], 19, FALSE))</f>
        <v>0.72099999999999997</v>
      </c>
      <c r="M185">
        <f>IFERROR(VLOOKUP($B185,Table1[[Player]:['#NAME?]], 22, FALSE), 0.7*VLOOKUP($B185,Table1[[Player]:['#NAME?]], 22, FALSE) + 0.3*VLOOKUP($B185,Table2[[Player]:[YEAR]], 22, FALSE))</f>
        <v>8.1999999999999993</v>
      </c>
      <c r="N185">
        <f>IFERROR(VLOOKUP($B185,Table1[[Player]:['#NAME?]], 23, FALSE), 0.7*VLOOKUP($B185,Table1[[Player]:['#NAME?]], 23, FALSE) + 0.3*VLOOKUP($B185,Table2[[Player]:[YEAR]], 23, FALSE))</f>
        <v>1.3</v>
      </c>
      <c r="O185">
        <f>IFERROR(VLOOKUP($B185,Table1[[Player]:['#NAME?]], 24, FALSE), 0.7*VLOOKUP($B185,Table1[[Player]:['#NAME?]], 24, FALSE) + 0.3*VLOOKUP($B185,Table2[[Player]:[YEAR]], 24, FALSE))</f>
        <v>0.3</v>
      </c>
      <c r="P185">
        <f>IFERROR(VLOOKUP($B185,Table1[[Player]:['#NAME?]], 25, FALSE), 0.7*VLOOKUP($B185,Table1[[Player]:['#NAME?]], 25, FALSE) + 0.3*VLOOKUP($B185,Table2[[Player]:[YEAR]], 25, FALSE))</f>
        <v>1.9</v>
      </c>
      <c r="Q185">
        <f>IFERROR(VLOOKUP($B185,Table1[[Player]:['#NAME?]], 26, FALSE), 0.7*VLOOKUP($B185,Table1[[Player]:['#NAME?]], 26, FALSE) + 0.3*VLOOKUP($B185,Table2[[Player]:[YEAR]], 26, FALSE))</f>
        <v>1.4</v>
      </c>
      <c r="R185">
        <f>IFERROR(VLOOKUP($B185,Table1[[Player]:['#NAME?]], 28, FALSE), 0.7*VLOOKUP($B185,Table1[[Player]:['#NAME?]], 28, FALSE) + 0.3*VLOOKUP($B185,Table2[[Player]:[YEAR]], 28, FALSE))</f>
        <v>13.3</v>
      </c>
    </row>
    <row r="186" spans="1:18" x14ac:dyDescent="0.25">
      <c r="A186" s="1" t="s">
        <v>663</v>
      </c>
      <c r="B186" s="1" t="s">
        <v>309</v>
      </c>
      <c r="C186" s="1" t="s">
        <v>27</v>
      </c>
      <c r="D186">
        <f>VLOOKUP(B186, Table1[[Player]:['#NAME?]], 3, FALSE)+1</f>
        <v>29</v>
      </c>
      <c r="E186">
        <f>VLOOKUP(A186, Table3[], 5, FALSE)</f>
        <v>2356</v>
      </c>
      <c r="F186">
        <f>IFERROR(VLOOKUP($B186,Table1[[Player]:['#NAME?]], 8, FALSE), 0.7*VLOOKUP($B186,Table1[[Player]:['#NAME?]], 8, FALSE) + 0.3*VLOOKUP($B186,Table2[[Player]:[YEAR]], 8, FALSE))</f>
        <v>7.1</v>
      </c>
      <c r="G186">
        <f>IFERROR(VLOOKUP($B186,Table1[[Player]:['#NAME?]], 9, FALSE), 0.7*VLOOKUP($B186,Table1[[Player]:['#NAME?]], 9, FALSE) + 0.3*VLOOKUP($B186,Table2[[Player]:[YEAR]], 9, FALSE))</f>
        <v>16.600000000000001</v>
      </c>
      <c r="H186">
        <f>IFERROR(VLOOKUP($B186,Table1[[Player]:['#NAME?]], 10, FALSE), 0.7*VLOOKUP($B186,Table1[[Player]:['#NAME?]], 10, FALSE) + 0.3*VLOOKUP($B186,Table2[[Player]:[YEAR]], 10, FALSE))</f>
        <v>0.42699999999999999</v>
      </c>
      <c r="I186">
        <f>IFERROR(VLOOKUP($B186,Table1[[Player]:['#NAME?]], 11, FALSE), 0.7*VLOOKUP($B186,Table1[[Player]:['#NAME?]], 11, FALSE) + 0.3*VLOOKUP($B186,Table2[[Player]:[YEAR]], 11, FALSE))</f>
        <v>2.8</v>
      </c>
      <c r="J186">
        <f>IFERROR(VLOOKUP($B186,Table1[[Player]:['#NAME?]], 17, FALSE), 0.7*VLOOKUP($B186,Table1[[Player]:['#NAME?]], 17, FALSE) + 0.3*VLOOKUP($B186,Table2[[Player]:[YEAR]], 17, FALSE))</f>
        <v>4.9000000000000004</v>
      </c>
      <c r="K186">
        <f>IFERROR(VLOOKUP($B186,Table1[[Player]:['#NAME?]], 18, FALSE), 0.7*VLOOKUP($B186,Table1[[Player]:['#NAME?]], 18, FALSE) + 0.3*VLOOKUP($B186,Table2[[Player]:[YEAR]], 18, FALSE))</f>
        <v>5.6</v>
      </c>
      <c r="L186">
        <f>IFERROR(VLOOKUP($B186,Table1[[Player]:['#NAME?]], 19, FALSE), 0.7*VLOOKUP($B186,Table1[[Player]:['#NAME?]], 19, FALSE) + 0.3*VLOOKUP($B186,Table2[[Player]:[YEAR]], 19, FALSE))</f>
        <v>0.871</v>
      </c>
      <c r="M186">
        <f>IFERROR(VLOOKUP($B186,Table1[[Player]:['#NAME?]], 22, FALSE), 0.7*VLOOKUP($B186,Table1[[Player]:['#NAME?]], 22, FALSE) + 0.3*VLOOKUP($B186,Table2[[Player]:[YEAR]], 22, FALSE))</f>
        <v>12.7</v>
      </c>
      <c r="N186">
        <f>IFERROR(VLOOKUP($B186,Table1[[Player]:['#NAME?]], 23, FALSE), 0.7*VLOOKUP($B186,Table1[[Player]:['#NAME?]], 23, FALSE) + 0.3*VLOOKUP($B186,Table2[[Player]:[YEAR]], 23, FALSE))</f>
        <v>2.2000000000000002</v>
      </c>
      <c r="O186">
        <f>IFERROR(VLOOKUP($B186,Table1[[Player]:['#NAME?]], 24, FALSE), 0.7*VLOOKUP($B186,Table1[[Player]:['#NAME?]], 24, FALSE) + 0.3*VLOOKUP($B186,Table2[[Player]:[YEAR]], 24, FALSE))</f>
        <v>1</v>
      </c>
      <c r="P186">
        <f>IFERROR(VLOOKUP($B186,Table1[[Player]:['#NAME?]], 25, FALSE), 0.7*VLOOKUP($B186,Table1[[Player]:['#NAME?]], 25, FALSE) + 0.3*VLOOKUP($B186,Table2[[Player]:[YEAR]], 25, FALSE))</f>
        <v>0.4</v>
      </c>
      <c r="Q186">
        <f>IFERROR(VLOOKUP($B186,Table1[[Player]:['#NAME?]], 26, FALSE), 0.7*VLOOKUP($B186,Table1[[Player]:['#NAME?]], 26, FALSE) + 0.3*VLOOKUP($B186,Table2[[Player]:[YEAR]], 26, FALSE))</f>
        <v>2.2999999999999998</v>
      </c>
      <c r="R186">
        <f>IFERROR(VLOOKUP($B186,Table1[[Player]:['#NAME?]], 28, FALSE), 0.7*VLOOKUP($B186,Table1[[Player]:['#NAME?]], 28, FALSE) + 0.3*VLOOKUP($B186,Table2[[Player]:[YEAR]], 28, FALSE))</f>
        <v>21.8</v>
      </c>
    </row>
    <row r="187" spans="1:18" x14ac:dyDescent="0.25">
      <c r="A187" s="2" t="s">
        <v>980</v>
      </c>
      <c r="B187" s="2" t="s">
        <v>310</v>
      </c>
      <c r="C187" s="2" t="s">
        <v>73</v>
      </c>
      <c r="D187">
        <f>VLOOKUP(B187, Table1[[Player]:['#NAME?]], 3, FALSE)+1</f>
        <v>31</v>
      </c>
      <c r="E187">
        <f>VLOOKUP(A187, Table3[], 5, FALSE)</f>
        <v>2736</v>
      </c>
      <c r="F187">
        <f>IFERROR(VLOOKUP($B187,Table1[[Player]:['#NAME?]], 8, FALSE), 0.7*VLOOKUP($B187,Table1[[Player]:['#NAME?]], 8, FALSE) + 0.3*VLOOKUP($B187,Table2[[Player]:[YEAR]], 8, FALSE))</f>
        <v>6.8</v>
      </c>
      <c r="G187">
        <f>IFERROR(VLOOKUP($B187,Table1[[Player]:['#NAME?]], 9, FALSE), 0.7*VLOOKUP($B187,Table1[[Player]:['#NAME?]], 9, FALSE) + 0.3*VLOOKUP($B187,Table2[[Player]:[YEAR]], 9, FALSE))</f>
        <v>14.7</v>
      </c>
      <c r="H187">
        <f>IFERROR(VLOOKUP($B187,Table1[[Player]:['#NAME?]], 10, FALSE), 0.7*VLOOKUP($B187,Table1[[Player]:['#NAME?]], 10, FALSE) + 0.3*VLOOKUP($B187,Table2[[Player]:[YEAR]], 10, FALSE))</f>
        <v>0.46400000000000002</v>
      </c>
      <c r="I187">
        <f>IFERROR(VLOOKUP($B187,Table1[[Player]:['#NAME?]], 11, FALSE), 0.7*VLOOKUP($B187,Table1[[Player]:['#NAME?]], 11, FALSE) + 0.3*VLOOKUP($B187,Table2[[Player]:[YEAR]], 11, FALSE))</f>
        <v>3.1</v>
      </c>
      <c r="J187">
        <f>IFERROR(VLOOKUP($B187,Table1[[Player]:['#NAME?]], 17, FALSE), 0.7*VLOOKUP($B187,Table1[[Player]:['#NAME?]], 17, FALSE) + 0.3*VLOOKUP($B187,Table2[[Player]:[YEAR]], 17, FALSE))</f>
        <v>4.8</v>
      </c>
      <c r="K187">
        <f>IFERROR(VLOOKUP($B187,Table1[[Player]:['#NAME?]], 18, FALSE), 0.7*VLOOKUP($B187,Table1[[Player]:['#NAME?]], 18, FALSE) + 0.3*VLOOKUP($B187,Table2[[Player]:[YEAR]], 18, FALSE))</f>
        <v>5.9</v>
      </c>
      <c r="L187">
        <f>IFERROR(VLOOKUP($B187,Table1[[Player]:['#NAME?]], 19, FALSE), 0.7*VLOOKUP($B187,Table1[[Player]:['#NAME?]], 19, FALSE) + 0.3*VLOOKUP($B187,Table2[[Player]:[YEAR]], 19, FALSE))</f>
        <v>0.81899999999999995</v>
      </c>
      <c r="M187">
        <f>IFERROR(VLOOKUP($B187,Table1[[Player]:['#NAME?]], 22, FALSE), 0.7*VLOOKUP($B187,Table1[[Player]:['#NAME?]], 22, FALSE) + 0.3*VLOOKUP($B187,Table2[[Player]:[YEAR]], 22, FALSE))</f>
        <v>4.5999999999999996</v>
      </c>
      <c r="N187">
        <f>IFERROR(VLOOKUP($B187,Table1[[Player]:['#NAME?]], 23, FALSE), 0.7*VLOOKUP($B187,Table1[[Player]:['#NAME?]], 23, FALSE) + 0.3*VLOOKUP($B187,Table2[[Player]:[YEAR]], 23, FALSE))</f>
        <v>6.7</v>
      </c>
      <c r="O187">
        <f>IFERROR(VLOOKUP($B187,Table1[[Player]:['#NAME?]], 24, FALSE), 0.7*VLOOKUP($B187,Table1[[Player]:['#NAME?]], 24, FALSE) + 0.3*VLOOKUP($B187,Table2[[Player]:[YEAR]], 24, FALSE))</f>
        <v>1.4</v>
      </c>
      <c r="P187">
        <f>IFERROR(VLOOKUP($B187,Table1[[Player]:['#NAME?]], 25, FALSE), 0.7*VLOOKUP($B187,Table1[[Player]:['#NAME?]], 25, FALSE) + 0.3*VLOOKUP($B187,Table2[[Player]:[YEAR]], 25, FALSE))</f>
        <v>0.3</v>
      </c>
      <c r="Q187">
        <f>IFERROR(VLOOKUP($B187,Table1[[Player]:['#NAME?]], 26, FALSE), 0.7*VLOOKUP($B187,Table1[[Player]:['#NAME?]], 26, FALSE) + 0.3*VLOOKUP($B187,Table2[[Player]:[YEAR]], 26, FALSE))</f>
        <v>2.8</v>
      </c>
      <c r="R187">
        <f>IFERROR(VLOOKUP($B187,Table1[[Player]:['#NAME?]], 28, FALSE), 0.7*VLOOKUP($B187,Table1[[Player]:['#NAME?]], 28, FALSE) + 0.3*VLOOKUP($B187,Table2[[Player]:[YEAR]], 28, FALSE))</f>
        <v>21.6</v>
      </c>
    </row>
    <row r="188" spans="1:18" x14ac:dyDescent="0.25">
      <c r="A188" s="1" t="s">
        <v>918</v>
      </c>
      <c r="B188" s="1" t="s">
        <v>311</v>
      </c>
      <c r="C188" s="1" t="s">
        <v>52</v>
      </c>
      <c r="D188">
        <f>VLOOKUP(B188, Table1[[Player]:['#NAME?]], 3, FALSE)+1</f>
        <v>22</v>
      </c>
      <c r="E188">
        <f>VLOOKUP(A188, Table3[], 5, FALSE)</f>
        <v>624</v>
      </c>
      <c r="F188">
        <f>IFERROR(VLOOKUP($B188,Table1[[Player]:['#NAME?]], 8, FALSE), 0.7*VLOOKUP($B188,Table1[[Player]:['#NAME?]], 8, FALSE) + 0.3*VLOOKUP($B188,Table2[[Player]:[YEAR]], 8, FALSE))</f>
        <v>4.4000000000000004</v>
      </c>
      <c r="G188">
        <f>IFERROR(VLOOKUP($B188,Table1[[Player]:['#NAME?]], 9, FALSE), 0.7*VLOOKUP($B188,Table1[[Player]:['#NAME?]], 9, FALSE) + 0.3*VLOOKUP($B188,Table2[[Player]:[YEAR]], 9, FALSE))</f>
        <v>10.9</v>
      </c>
      <c r="H188">
        <f>IFERROR(VLOOKUP($B188,Table1[[Player]:['#NAME?]], 10, FALSE), 0.7*VLOOKUP($B188,Table1[[Player]:['#NAME?]], 10, FALSE) + 0.3*VLOOKUP($B188,Table2[[Player]:[YEAR]], 10, FALSE))</f>
        <v>0.40200000000000002</v>
      </c>
      <c r="I188">
        <f>IFERROR(VLOOKUP($B188,Table1[[Player]:['#NAME?]], 11, FALSE), 0.7*VLOOKUP($B188,Table1[[Player]:['#NAME?]], 11, FALSE) + 0.3*VLOOKUP($B188,Table2[[Player]:[YEAR]], 11, FALSE))</f>
        <v>1.5</v>
      </c>
      <c r="J188">
        <f>IFERROR(VLOOKUP($B188,Table1[[Player]:['#NAME?]], 17, FALSE), 0.7*VLOOKUP($B188,Table1[[Player]:['#NAME?]], 17, FALSE) + 0.3*VLOOKUP($B188,Table2[[Player]:[YEAR]], 17, FALSE))</f>
        <v>3.2</v>
      </c>
      <c r="K188">
        <f>IFERROR(VLOOKUP($B188,Table1[[Player]:['#NAME?]], 18, FALSE), 0.7*VLOOKUP($B188,Table1[[Player]:['#NAME?]], 18, FALSE) + 0.3*VLOOKUP($B188,Table2[[Player]:[YEAR]], 18, FALSE))</f>
        <v>3.7</v>
      </c>
      <c r="L188">
        <f>IFERROR(VLOOKUP($B188,Table1[[Player]:['#NAME?]], 19, FALSE), 0.7*VLOOKUP($B188,Table1[[Player]:['#NAME?]], 19, FALSE) + 0.3*VLOOKUP($B188,Table2[[Player]:[YEAR]], 19, FALSE))</f>
        <v>0.85399999999999998</v>
      </c>
      <c r="M188">
        <f>IFERROR(VLOOKUP($B188,Table1[[Player]:['#NAME?]], 22, FALSE), 0.7*VLOOKUP($B188,Table1[[Player]:['#NAME?]], 22, FALSE) + 0.3*VLOOKUP($B188,Table2[[Player]:[YEAR]], 22, FALSE))</f>
        <v>4.5</v>
      </c>
      <c r="N188">
        <f>IFERROR(VLOOKUP($B188,Table1[[Player]:['#NAME?]], 23, FALSE), 0.7*VLOOKUP($B188,Table1[[Player]:['#NAME?]], 23, FALSE) + 0.3*VLOOKUP($B188,Table2[[Player]:[YEAR]], 23, FALSE))</f>
        <v>2.2999999999999998</v>
      </c>
      <c r="O188">
        <f>IFERROR(VLOOKUP($B188,Table1[[Player]:['#NAME?]], 24, FALSE), 0.7*VLOOKUP($B188,Table1[[Player]:['#NAME?]], 24, FALSE) + 0.3*VLOOKUP($B188,Table2[[Player]:[YEAR]], 24, FALSE))</f>
        <v>1</v>
      </c>
      <c r="P188">
        <f>IFERROR(VLOOKUP($B188,Table1[[Player]:['#NAME?]], 25, FALSE), 0.7*VLOOKUP($B188,Table1[[Player]:['#NAME?]], 25, FALSE) + 0.3*VLOOKUP($B188,Table2[[Player]:[YEAR]], 25, FALSE))</f>
        <v>0.3</v>
      </c>
      <c r="Q188">
        <f>IFERROR(VLOOKUP($B188,Table1[[Player]:['#NAME?]], 26, FALSE), 0.7*VLOOKUP($B188,Table1[[Player]:['#NAME?]], 26, FALSE) + 0.3*VLOOKUP($B188,Table2[[Player]:[YEAR]], 26, FALSE))</f>
        <v>2.2000000000000002</v>
      </c>
      <c r="R188">
        <f>IFERROR(VLOOKUP($B188,Table1[[Player]:['#NAME?]], 28, FALSE), 0.7*VLOOKUP($B188,Table1[[Player]:['#NAME?]], 28, FALSE) + 0.3*VLOOKUP($B188,Table2[[Player]:[YEAR]], 28, FALSE))</f>
        <v>13.5</v>
      </c>
    </row>
    <row r="189" spans="1:18" x14ac:dyDescent="0.25">
      <c r="A189" s="2" t="s">
        <v>703</v>
      </c>
      <c r="B189" s="2" t="s">
        <v>312</v>
      </c>
      <c r="C189" s="2" t="s">
        <v>27</v>
      </c>
      <c r="D189">
        <f>VLOOKUP(B189, Table1[[Player]:['#NAME?]], 3, FALSE)+1</f>
        <v>22</v>
      </c>
      <c r="E189">
        <f>VLOOKUP(A189, Table3[], 5, FALSE)</f>
        <v>234</v>
      </c>
      <c r="F189">
        <f>IFERROR(VLOOKUP($B189,Table1[[Player]:['#NAME?]], 8, FALSE), 0.7*VLOOKUP($B189,Table1[[Player]:['#NAME?]], 8, FALSE) + 0.3*VLOOKUP($B189,Table2[[Player]:[YEAR]], 8, FALSE))</f>
        <v>4.9000000000000004</v>
      </c>
      <c r="G189">
        <f>IFERROR(VLOOKUP($B189,Table1[[Player]:['#NAME?]], 9, FALSE), 0.7*VLOOKUP($B189,Table1[[Player]:['#NAME?]], 9, FALSE) + 0.3*VLOOKUP($B189,Table2[[Player]:[YEAR]], 9, FALSE))</f>
        <v>13.6</v>
      </c>
      <c r="H189">
        <f>IFERROR(VLOOKUP($B189,Table1[[Player]:['#NAME?]], 10, FALSE), 0.7*VLOOKUP($B189,Table1[[Player]:['#NAME?]], 10, FALSE) + 0.3*VLOOKUP($B189,Table2[[Player]:[YEAR]], 10, FALSE))</f>
        <v>0.36199999999999999</v>
      </c>
      <c r="I189">
        <f>IFERROR(VLOOKUP($B189,Table1[[Player]:['#NAME?]], 11, FALSE), 0.7*VLOOKUP($B189,Table1[[Player]:['#NAME?]], 11, FALSE) + 0.3*VLOOKUP($B189,Table2[[Player]:[YEAR]], 11, FALSE))</f>
        <v>2</v>
      </c>
      <c r="J189">
        <f>IFERROR(VLOOKUP($B189,Table1[[Player]:['#NAME?]], 17, FALSE), 0.7*VLOOKUP($B189,Table1[[Player]:['#NAME?]], 17, FALSE) + 0.3*VLOOKUP($B189,Table2[[Player]:[YEAR]], 17, FALSE))</f>
        <v>1.8</v>
      </c>
      <c r="K189">
        <f>IFERROR(VLOOKUP($B189,Table1[[Player]:['#NAME?]], 18, FALSE), 0.7*VLOOKUP($B189,Table1[[Player]:['#NAME?]], 18, FALSE) + 0.3*VLOOKUP($B189,Table2[[Player]:[YEAR]], 18, FALSE))</f>
        <v>2.5</v>
      </c>
      <c r="L189">
        <f>IFERROR(VLOOKUP($B189,Table1[[Player]:['#NAME?]], 19, FALSE), 0.7*VLOOKUP($B189,Table1[[Player]:['#NAME?]], 19, FALSE) + 0.3*VLOOKUP($B189,Table2[[Player]:[YEAR]], 19, FALSE))</f>
        <v>0.72199999999999998</v>
      </c>
      <c r="M189">
        <f>IFERROR(VLOOKUP($B189,Table1[[Player]:['#NAME?]], 22, FALSE), 0.7*VLOOKUP($B189,Table1[[Player]:['#NAME?]], 22, FALSE) + 0.3*VLOOKUP($B189,Table2[[Player]:[YEAR]], 22, FALSE))</f>
        <v>7.3</v>
      </c>
      <c r="N189">
        <f>IFERROR(VLOOKUP($B189,Table1[[Player]:['#NAME?]], 23, FALSE), 0.7*VLOOKUP($B189,Table1[[Player]:['#NAME?]], 23, FALSE) + 0.3*VLOOKUP($B189,Table2[[Player]:[YEAR]], 23, FALSE))</f>
        <v>2.1</v>
      </c>
      <c r="O189">
        <f>IFERROR(VLOOKUP($B189,Table1[[Player]:['#NAME?]], 24, FALSE), 0.7*VLOOKUP($B189,Table1[[Player]:['#NAME?]], 24, FALSE) + 0.3*VLOOKUP($B189,Table2[[Player]:[YEAR]], 24, FALSE))</f>
        <v>0.8</v>
      </c>
      <c r="P189">
        <f>IFERROR(VLOOKUP($B189,Table1[[Player]:['#NAME?]], 25, FALSE), 0.7*VLOOKUP($B189,Table1[[Player]:['#NAME?]], 25, FALSE) + 0.3*VLOOKUP($B189,Table2[[Player]:[YEAR]], 25, FALSE))</f>
        <v>0.6</v>
      </c>
      <c r="Q189">
        <f>IFERROR(VLOOKUP($B189,Table1[[Player]:['#NAME?]], 26, FALSE), 0.7*VLOOKUP($B189,Table1[[Player]:['#NAME?]], 26, FALSE) + 0.3*VLOOKUP($B189,Table2[[Player]:[YEAR]], 26, FALSE))</f>
        <v>2</v>
      </c>
      <c r="R189">
        <f>IFERROR(VLOOKUP($B189,Table1[[Player]:['#NAME?]], 28, FALSE), 0.7*VLOOKUP($B189,Table1[[Player]:['#NAME?]], 28, FALSE) + 0.3*VLOOKUP($B189,Table2[[Player]:[YEAR]], 28, FALSE))</f>
        <v>13.7</v>
      </c>
    </row>
    <row r="190" spans="1:18" x14ac:dyDescent="0.25">
      <c r="A190" s="1" t="s">
        <v>897</v>
      </c>
      <c r="B190" s="1" t="s">
        <v>313</v>
      </c>
      <c r="C190" s="1" t="s">
        <v>73</v>
      </c>
      <c r="D190">
        <f>VLOOKUP(B190, Table1[[Player]:['#NAME?]], 3, FALSE)+1</f>
        <v>27</v>
      </c>
      <c r="E190">
        <f>VLOOKUP(A190, Table3[], 5, FALSE)</f>
        <v>1078</v>
      </c>
      <c r="F190">
        <f>IFERROR(VLOOKUP($B190,Table1[[Player]:['#NAME?]], 8, FALSE), 0.7*VLOOKUP($B190,Table1[[Player]:['#NAME?]], 8, FALSE) + 0.3*VLOOKUP($B190,Table2[[Player]:[YEAR]], 8, FALSE))</f>
        <v>5.0999999999999996</v>
      </c>
      <c r="G190">
        <f>IFERROR(VLOOKUP($B190,Table1[[Player]:['#NAME?]], 9, FALSE), 0.7*VLOOKUP($B190,Table1[[Player]:['#NAME?]], 9, FALSE) + 0.3*VLOOKUP($B190,Table2[[Player]:[YEAR]], 9, FALSE))</f>
        <v>11.4</v>
      </c>
      <c r="H190">
        <f>IFERROR(VLOOKUP($B190,Table1[[Player]:['#NAME?]], 10, FALSE), 0.7*VLOOKUP($B190,Table1[[Player]:['#NAME?]], 10, FALSE) + 0.3*VLOOKUP($B190,Table2[[Player]:[YEAR]], 10, FALSE))</f>
        <v>0.44600000000000001</v>
      </c>
      <c r="I190">
        <f>IFERROR(VLOOKUP($B190,Table1[[Player]:['#NAME?]], 11, FALSE), 0.7*VLOOKUP($B190,Table1[[Player]:['#NAME?]], 11, FALSE) + 0.3*VLOOKUP($B190,Table2[[Player]:[YEAR]], 11, FALSE))</f>
        <v>1.1000000000000001</v>
      </c>
      <c r="J190">
        <f>IFERROR(VLOOKUP($B190,Table1[[Player]:['#NAME?]], 17, FALSE), 0.7*VLOOKUP($B190,Table1[[Player]:['#NAME?]], 17, FALSE) + 0.3*VLOOKUP($B190,Table2[[Player]:[YEAR]], 17, FALSE))</f>
        <v>1.6</v>
      </c>
      <c r="K190">
        <f>IFERROR(VLOOKUP($B190,Table1[[Player]:['#NAME?]], 18, FALSE), 0.7*VLOOKUP($B190,Table1[[Player]:['#NAME?]], 18, FALSE) + 0.3*VLOOKUP($B190,Table2[[Player]:[YEAR]], 18, FALSE))</f>
        <v>2.2999999999999998</v>
      </c>
      <c r="L190">
        <f>IFERROR(VLOOKUP($B190,Table1[[Player]:['#NAME?]], 19, FALSE), 0.7*VLOOKUP($B190,Table1[[Player]:['#NAME?]], 19, FALSE) + 0.3*VLOOKUP($B190,Table2[[Player]:[YEAR]], 19, FALSE))</f>
        <v>0.68799999999999994</v>
      </c>
      <c r="M190">
        <f>IFERROR(VLOOKUP($B190,Table1[[Player]:['#NAME?]], 22, FALSE), 0.7*VLOOKUP($B190,Table1[[Player]:['#NAME?]], 22, FALSE) + 0.3*VLOOKUP($B190,Table2[[Player]:[YEAR]], 22, FALSE))</f>
        <v>3.7</v>
      </c>
      <c r="N190">
        <f>IFERROR(VLOOKUP($B190,Table1[[Player]:['#NAME?]], 23, FALSE), 0.7*VLOOKUP($B190,Table1[[Player]:['#NAME?]], 23, FALSE) + 0.3*VLOOKUP($B190,Table2[[Player]:[YEAR]], 23, FALSE))</f>
        <v>4.5999999999999996</v>
      </c>
      <c r="O190">
        <f>IFERROR(VLOOKUP($B190,Table1[[Player]:['#NAME?]], 24, FALSE), 0.7*VLOOKUP($B190,Table1[[Player]:['#NAME?]], 24, FALSE) + 0.3*VLOOKUP($B190,Table2[[Player]:[YEAR]], 24, FALSE))</f>
        <v>1.3</v>
      </c>
      <c r="P190">
        <f>IFERROR(VLOOKUP($B190,Table1[[Player]:['#NAME?]], 25, FALSE), 0.7*VLOOKUP($B190,Table1[[Player]:['#NAME?]], 25, FALSE) + 0.3*VLOOKUP($B190,Table2[[Player]:[YEAR]], 25, FALSE))</f>
        <v>0.1</v>
      </c>
      <c r="Q190">
        <f>IFERROR(VLOOKUP($B190,Table1[[Player]:['#NAME?]], 26, FALSE), 0.7*VLOOKUP($B190,Table1[[Player]:['#NAME?]], 26, FALSE) + 0.3*VLOOKUP($B190,Table2[[Player]:[YEAR]], 26, FALSE))</f>
        <v>2.7</v>
      </c>
      <c r="R190">
        <f>IFERROR(VLOOKUP($B190,Table1[[Player]:['#NAME?]], 28, FALSE), 0.7*VLOOKUP($B190,Table1[[Player]:['#NAME?]], 28, FALSE) + 0.3*VLOOKUP($B190,Table2[[Player]:[YEAR]], 28, FALSE))</f>
        <v>12.8</v>
      </c>
    </row>
    <row r="191" spans="1:18" x14ac:dyDescent="0.25">
      <c r="A191" s="2" t="s">
        <v>1016</v>
      </c>
      <c r="B191" s="2" t="s">
        <v>314</v>
      </c>
      <c r="C191" s="2" t="s">
        <v>38</v>
      </c>
      <c r="D191">
        <f>VLOOKUP(B191, Table1[[Player]:['#NAME?]], 3, FALSE)+1</f>
        <v>31</v>
      </c>
      <c r="E191">
        <f>VLOOKUP(A191, Table3[], 5, FALSE)</f>
        <v>1608</v>
      </c>
      <c r="F191">
        <f>IFERROR(VLOOKUP($B191,Table1[[Player]:['#NAME?]], 8, FALSE), 0.7*VLOOKUP($B191,Table1[[Player]:['#NAME?]], 8, FALSE) + 0.3*VLOOKUP($B191,Table2[[Player]:[YEAR]], 8, FALSE))</f>
        <v>4.2</v>
      </c>
      <c r="G191">
        <f>IFERROR(VLOOKUP($B191,Table1[[Player]:['#NAME?]], 9, FALSE), 0.7*VLOOKUP($B191,Table1[[Player]:['#NAME?]], 9, FALSE) + 0.3*VLOOKUP($B191,Table2[[Player]:[YEAR]], 9, FALSE))</f>
        <v>7.2</v>
      </c>
      <c r="H191">
        <f>IFERROR(VLOOKUP($B191,Table1[[Player]:['#NAME?]], 10, FALSE), 0.7*VLOOKUP($B191,Table1[[Player]:['#NAME?]], 10, FALSE) + 0.3*VLOOKUP($B191,Table2[[Player]:[YEAR]], 10, FALSE))</f>
        <v>0.58599999999999997</v>
      </c>
      <c r="I191">
        <f>IFERROR(VLOOKUP($B191,Table1[[Player]:['#NAME?]], 11, FALSE), 0.7*VLOOKUP($B191,Table1[[Player]:['#NAME?]], 11, FALSE) + 0.3*VLOOKUP($B191,Table2[[Player]:[YEAR]], 11, FALSE))</f>
        <v>0</v>
      </c>
      <c r="J191">
        <f>IFERROR(VLOOKUP($B191,Table1[[Player]:['#NAME?]], 17, FALSE), 0.7*VLOOKUP($B191,Table1[[Player]:['#NAME?]], 17, FALSE) + 0.3*VLOOKUP($B191,Table2[[Player]:[YEAR]], 17, FALSE))</f>
        <v>2.8</v>
      </c>
      <c r="K191">
        <f>IFERROR(VLOOKUP($B191,Table1[[Player]:['#NAME?]], 18, FALSE), 0.7*VLOOKUP($B191,Table1[[Player]:['#NAME?]], 18, FALSE) + 0.3*VLOOKUP($B191,Table2[[Player]:[YEAR]], 18, FALSE))</f>
        <v>4.9000000000000004</v>
      </c>
      <c r="L191">
        <f>IFERROR(VLOOKUP($B191,Table1[[Player]:['#NAME?]], 19, FALSE), 0.7*VLOOKUP($B191,Table1[[Player]:['#NAME?]], 19, FALSE) + 0.3*VLOOKUP($B191,Table2[[Player]:[YEAR]], 19, FALSE))</f>
        <v>0.57299999999999995</v>
      </c>
      <c r="M191">
        <f>IFERROR(VLOOKUP($B191,Table1[[Player]:['#NAME?]], 22, FALSE), 0.7*VLOOKUP($B191,Table1[[Player]:['#NAME?]], 22, FALSE) + 0.3*VLOOKUP($B191,Table2[[Player]:[YEAR]], 22, FALSE))</f>
        <v>9.6999999999999993</v>
      </c>
      <c r="N191">
        <f>IFERROR(VLOOKUP($B191,Table1[[Player]:['#NAME?]], 23, FALSE), 0.7*VLOOKUP($B191,Table1[[Player]:['#NAME?]], 23, FALSE) + 0.3*VLOOKUP($B191,Table2[[Player]:[YEAR]], 23, FALSE))</f>
        <v>1.2</v>
      </c>
      <c r="O191">
        <f>IFERROR(VLOOKUP($B191,Table1[[Player]:['#NAME?]], 24, FALSE), 0.7*VLOOKUP($B191,Table1[[Player]:['#NAME?]], 24, FALSE) + 0.3*VLOOKUP($B191,Table2[[Player]:[YEAR]], 24, FALSE))</f>
        <v>2.1</v>
      </c>
      <c r="P191">
        <f>IFERROR(VLOOKUP($B191,Table1[[Player]:['#NAME?]], 25, FALSE), 0.7*VLOOKUP($B191,Table1[[Player]:['#NAME?]], 25, FALSE) + 0.3*VLOOKUP($B191,Table2[[Player]:[YEAR]], 25, FALSE))</f>
        <v>1.6</v>
      </c>
      <c r="Q191">
        <f>IFERROR(VLOOKUP($B191,Table1[[Player]:['#NAME?]], 26, FALSE), 0.7*VLOOKUP($B191,Table1[[Player]:['#NAME?]], 26, FALSE) + 0.3*VLOOKUP($B191,Table2[[Player]:[YEAR]], 26, FALSE))</f>
        <v>2.2000000000000002</v>
      </c>
      <c r="R191">
        <f>IFERROR(VLOOKUP($B191,Table1[[Player]:['#NAME?]], 28, FALSE), 0.7*VLOOKUP($B191,Table1[[Player]:['#NAME?]], 28, FALSE) + 0.3*VLOOKUP($B191,Table2[[Player]:[YEAR]], 28, FALSE))</f>
        <v>11.2</v>
      </c>
    </row>
    <row r="192" spans="1:18" x14ac:dyDescent="0.25">
      <c r="A192" s="1" t="s">
        <v>827</v>
      </c>
      <c r="B192" s="1" t="s">
        <v>315</v>
      </c>
      <c r="C192" s="1" t="s">
        <v>38</v>
      </c>
      <c r="D192">
        <f>VLOOKUP(B192, Table1[[Player]:['#NAME?]], 3, FALSE)+1</f>
        <v>20</v>
      </c>
      <c r="E192">
        <f>VLOOKUP(A192, Table3[], 5, FALSE)</f>
        <v>1404</v>
      </c>
      <c r="F192">
        <f>IFERROR(VLOOKUP($B192,Table1[[Player]:['#NAME?]], 8, FALSE), 0.7*VLOOKUP($B192,Table1[[Player]:['#NAME?]], 8, FALSE) + 0.3*VLOOKUP($B192,Table2[[Player]:[YEAR]], 8, FALSE))</f>
        <v>5.3</v>
      </c>
      <c r="G192">
        <f>IFERROR(VLOOKUP($B192,Table1[[Player]:['#NAME?]], 9, FALSE), 0.7*VLOOKUP($B192,Table1[[Player]:['#NAME?]], 9, FALSE) + 0.3*VLOOKUP($B192,Table2[[Player]:[YEAR]], 9, FALSE))</f>
        <v>11.6</v>
      </c>
      <c r="H192">
        <f>IFERROR(VLOOKUP($B192,Table1[[Player]:['#NAME?]], 10, FALSE), 0.7*VLOOKUP($B192,Table1[[Player]:['#NAME?]], 10, FALSE) + 0.3*VLOOKUP($B192,Table2[[Player]:[YEAR]], 10, FALSE))</f>
        <v>0.45900000000000002</v>
      </c>
      <c r="I192">
        <f>IFERROR(VLOOKUP($B192,Table1[[Player]:['#NAME?]], 11, FALSE), 0.7*VLOOKUP($B192,Table1[[Player]:['#NAME?]], 11, FALSE) + 0.3*VLOOKUP($B192,Table2[[Player]:[YEAR]], 11, FALSE))</f>
        <v>1.8</v>
      </c>
      <c r="J192">
        <f>IFERROR(VLOOKUP($B192,Table1[[Player]:['#NAME?]], 17, FALSE), 0.7*VLOOKUP($B192,Table1[[Player]:['#NAME?]], 17, FALSE) + 0.3*VLOOKUP($B192,Table2[[Player]:[YEAR]], 17, FALSE))</f>
        <v>2</v>
      </c>
      <c r="K192">
        <f>IFERROR(VLOOKUP($B192,Table1[[Player]:['#NAME?]], 18, FALSE), 0.7*VLOOKUP($B192,Table1[[Player]:['#NAME?]], 18, FALSE) + 0.3*VLOOKUP($B192,Table2[[Player]:[YEAR]], 18, FALSE))</f>
        <v>3.1</v>
      </c>
      <c r="L192">
        <f>IFERROR(VLOOKUP($B192,Table1[[Player]:['#NAME?]], 19, FALSE), 0.7*VLOOKUP($B192,Table1[[Player]:['#NAME?]], 19, FALSE) + 0.3*VLOOKUP($B192,Table2[[Player]:[YEAR]], 19, FALSE))</f>
        <v>0.65300000000000002</v>
      </c>
      <c r="M192">
        <f>IFERROR(VLOOKUP($B192,Table1[[Player]:['#NAME?]], 22, FALSE), 0.7*VLOOKUP($B192,Table1[[Player]:['#NAME?]], 22, FALSE) + 0.3*VLOOKUP($B192,Table2[[Player]:[YEAR]], 22, FALSE))</f>
        <v>7.3</v>
      </c>
      <c r="N192">
        <f>IFERROR(VLOOKUP($B192,Table1[[Player]:['#NAME?]], 23, FALSE), 0.7*VLOOKUP($B192,Table1[[Player]:['#NAME?]], 23, FALSE) + 0.3*VLOOKUP($B192,Table2[[Player]:[YEAR]], 23, FALSE))</f>
        <v>1.5</v>
      </c>
      <c r="O192">
        <f>IFERROR(VLOOKUP($B192,Table1[[Player]:['#NAME?]], 24, FALSE), 0.7*VLOOKUP($B192,Table1[[Player]:['#NAME?]], 24, FALSE) + 0.3*VLOOKUP($B192,Table2[[Player]:[YEAR]], 24, FALSE))</f>
        <v>0.6</v>
      </c>
      <c r="P192">
        <f>IFERROR(VLOOKUP($B192,Table1[[Player]:['#NAME?]], 25, FALSE), 0.7*VLOOKUP($B192,Table1[[Player]:['#NAME?]], 25, FALSE) + 0.3*VLOOKUP($B192,Table2[[Player]:[YEAR]], 25, FALSE))</f>
        <v>1.7</v>
      </c>
      <c r="Q192">
        <f>IFERROR(VLOOKUP($B192,Table1[[Player]:['#NAME?]], 26, FALSE), 0.7*VLOOKUP($B192,Table1[[Player]:['#NAME?]], 26, FALSE) + 0.3*VLOOKUP($B192,Table2[[Player]:[YEAR]], 26, FALSE))</f>
        <v>1.1000000000000001</v>
      </c>
      <c r="R192">
        <f>IFERROR(VLOOKUP($B192,Table1[[Player]:['#NAME?]], 28, FALSE), 0.7*VLOOKUP($B192,Table1[[Player]:['#NAME?]], 28, FALSE) + 0.3*VLOOKUP($B192,Table2[[Player]:[YEAR]], 28, FALSE))</f>
        <v>14.5</v>
      </c>
    </row>
    <row r="193" spans="1:18" x14ac:dyDescent="0.25">
      <c r="A193" s="1" t="s">
        <v>677</v>
      </c>
      <c r="B193" s="1" t="s">
        <v>318</v>
      </c>
      <c r="C193" s="1" t="s">
        <v>31</v>
      </c>
      <c r="D193">
        <f>VLOOKUP(B193, Table1[[Player]:['#NAME?]], 3, FALSE)+1</f>
        <v>31</v>
      </c>
      <c r="E193">
        <f>VLOOKUP(A193, Table3[], 5, FALSE)</f>
        <v>2584</v>
      </c>
      <c r="F193">
        <f>IFERROR(VLOOKUP($B193,Table1[[Player]:['#NAME?]], 8, FALSE), 0.7*VLOOKUP($B193,Table1[[Player]:['#NAME?]], 8, FALSE) + 0.3*VLOOKUP($B193,Table2[[Player]:[YEAR]], 8, FALSE))</f>
        <v>4.8</v>
      </c>
      <c r="G193">
        <f>IFERROR(VLOOKUP($B193,Table1[[Player]:['#NAME?]], 9, FALSE), 0.7*VLOOKUP($B193,Table1[[Player]:['#NAME?]], 9, FALSE) + 0.3*VLOOKUP($B193,Table2[[Player]:[YEAR]], 9, FALSE))</f>
        <v>12.2</v>
      </c>
      <c r="H193">
        <f>IFERROR(VLOOKUP($B193,Table1[[Player]:['#NAME?]], 10, FALSE), 0.7*VLOOKUP($B193,Table1[[Player]:['#NAME?]], 10, FALSE) + 0.3*VLOOKUP($B193,Table2[[Player]:[YEAR]], 10, FALSE))</f>
        <v>0.39300000000000002</v>
      </c>
      <c r="I193">
        <f>IFERROR(VLOOKUP($B193,Table1[[Player]:['#NAME?]], 11, FALSE), 0.7*VLOOKUP($B193,Table1[[Player]:['#NAME?]], 11, FALSE) + 0.3*VLOOKUP($B193,Table2[[Player]:[YEAR]], 11, FALSE))</f>
        <v>2.5</v>
      </c>
      <c r="J193">
        <f>IFERROR(VLOOKUP($B193,Table1[[Player]:['#NAME?]], 17, FALSE), 0.7*VLOOKUP($B193,Table1[[Player]:['#NAME?]], 17, FALSE) + 0.3*VLOOKUP($B193,Table2[[Player]:[YEAR]], 17, FALSE))</f>
        <v>2.1</v>
      </c>
      <c r="K193">
        <f>IFERROR(VLOOKUP($B193,Table1[[Player]:['#NAME?]], 18, FALSE), 0.7*VLOOKUP($B193,Table1[[Player]:['#NAME?]], 18, FALSE) + 0.3*VLOOKUP($B193,Table2[[Player]:[YEAR]], 18, FALSE))</f>
        <v>2.6</v>
      </c>
      <c r="L193">
        <f>IFERROR(VLOOKUP($B193,Table1[[Player]:['#NAME?]], 19, FALSE), 0.7*VLOOKUP($B193,Table1[[Player]:['#NAME?]], 19, FALSE) + 0.3*VLOOKUP($B193,Table2[[Player]:[YEAR]], 19, FALSE))</f>
        <v>0.81599999999999995</v>
      </c>
      <c r="M193">
        <f>IFERROR(VLOOKUP($B193,Table1[[Player]:['#NAME?]], 22, FALSE), 0.7*VLOOKUP($B193,Table1[[Player]:['#NAME?]], 22, FALSE) + 0.3*VLOOKUP($B193,Table2[[Player]:[YEAR]], 22, FALSE))</f>
        <v>3.7</v>
      </c>
      <c r="N193">
        <f>IFERROR(VLOOKUP($B193,Table1[[Player]:['#NAME?]], 23, FALSE), 0.7*VLOOKUP($B193,Table1[[Player]:['#NAME?]], 23, FALSE) + 0.3*VLOOKUP($B193,Table2[[Player]:[YEAR]], 23, FALSE))</f>
        <v>3</v>
      </c>
      <c r="O193">
        <f>IFERROR(VLOOKUP($B193,Table1[[Player]:['#NAME?]], 24, FALSE), 0.7*VLOOKUP($B193,Table1[[Player]:['#NAME?]], 24, FALSE) + 0.3*VLOOKUP($B193,Table2[[Player]:[YEAR]], 24, FALSE))</f>
        <v>1.1000000000000001</v>
      </c>
      <c r="P193">
        <f>IFERROR(VLOOKUP($B193,Table1[[Player]:['#NAME?]], 25, FALSE), 0.7*VLOOKUP($B193,Table1[[Player]:['#NAME?]], 25, FALSE) + 0.3*VLOOKUP($B193,Table2[[Player]:[YEAR]], 25, FALSE))</f>
        <v>0.2</v>
      </c>
      <c r="Q193">
        <f>IFERROR(VLOOKUP($B193,Table1[[Player]:['#NAME?]], 26, FALSE), 0.7*VLOOKUP($B193,Table1[[Player]:['#NAME?]], 26, FALSE) + 0.3*VLOOKUP($B193,Table2[[Player]:[YEAR]], 26, FALSE))</f>
        <v>1.5</v>
      </c>
      <c r="R193">
        <f>IFERROR(VLOOKUP($B193,Table1[[Player]:['#NAME?]], 28, FALSE), 0.7*VLOOKUP($B193,Table1[[Player]:['#NAME?]], 28, FALSE) + 0.3*VLOOKUP($B193,Table2[[Player]:[YEAR]], 28, FALSE))</f>
        <v>14.2</v>
      </c>
    </row>
    <row r="194" spans="1:18" x14ac:dyDescent="0.25">
      <c r="A194" s="1" t="s">
        <v>730</v>
      </c>
      <c r="B194" s="1" t="s">
        <v>321</v>
      </c>
      <c r="C194" s="1" t="s">
        <v>31</v>
      </c>
      <c r="D194">
        <f>VLOOKUP(B194, Table1[[Player]:['#NAME?]], 3, FALSE)+1</f>
        <v>22</v>
      </c>
      <c r="E194">
        <f>VLOOKUP(A194, Table3[], 5, FALSE)</f>
        <v>780</v>
      </c>
      <c r="F194">
        <f>IFERROR(VLOOKUP($B194,Table1[[Player]:['#NAME?]], 8, FALSE), 0.7*VLOOKUP($B194,Table1[[Player]:['#NAME?]], 8, FALSE) + 0.3*VLOOKUP($B194,Table2[[Player]:[YEAR]], 8, FALSE))</f>
        <v>3.6</v>
      </c>
      <c r="G194">
        <f>IFERROR(VLOOKUP($B194,Table1[[Player]:['#NAME?]], 9, FALSE), 0.7*VLOOKUP($B194,Table1[[Player]:['#NAME?]], 9, FALSE) + 0.3*VLOOKUP($B194,Table2[[Player]:[YEAR]], 9, FALSE))</f>
        <v>8.1999999999999993</v>
      </c>
      <c r="H194">
        <f>IFERROR(VLOOKUP($B194,Table1[[Player]:['#NAME?]], 10, FALSE), 0.7*VLOOKUP($B194,Table1[[Player]:['#NAME?]], 10, FALSE) + 0.3*VLOOKUP($B194,Table2[[Player]:[YEAR]], 10, FALSE))</f>
        <v>0.433</v>
      </c>
      <c r="I194">
        <f>IFERROR(VLOOKUP($B194,Table1[[Player]:['#NAME?]], 11, FALSE), 0.7*VLOOKUP($B194,Table1[[Player]:['#NAME?]], 11, FALSE) + 0.3*VLOOKUP($B194,Table2[[Player]:[YEAR]], 11, FALSE))</f>
        <v>1.4</v>
      </c>
      <c r="J194">
        <f>IFERROR(VLOOKUP($B194,Table1[[Player]:['#NAME?]], 17, FALSE), 0.7*VLOOKUP($B194,Table1[[Player]:['#NAME?]], 17, FALSE) + 0.3*VLOOKUP($B194,Table2[[Player]:[YEAR]], 17, FALSE))</f>
        <v>1</v>
      </c>
      <c r="K194">
        <f>IFERROR(VLOOKUP($B194,Table1[[Player]:['#NAME?]], 18, FALSE), 0.7*VLOOKUP($B194,Table1[[Player]:['#NAME?]], 18, FALSE) + 0.3*VLOOKUP($B194,Table2[[Player]:[YEAR]], 18, FALSE))</f>
        <v>1.2</v>
      </c>
      <c r="L194">
        <f>IFERROR(VLOOKUP($B194,Table1[[Player]:['#NAME?]], 19, FALSE), 0.7*VLOOKUP($B194,Table1[[Player]:['#NAME?]], 19, FALSE) + 0.3*VLOOKUP($B194,Table2[[Player]:[YEAR]], 19, FALSE))</f>
        <v>0.78400000000000003</v>
      </c>
      <c r="M194">
        <f>IFERROR(VLOOKUP($B194,Table1[[Player]:['#NAME?]], 22, FALSE), 0.7*VLOOKUP($B194,Table1[[Player]:['#NAME?]], 22, FALSE) + 0.3*VLOOKUP($B194,Table2[[Player]:[YEAR]], 22, FALSE))</f>
        <v>3.4</v>
      </c>
      <c r="N194">
        <f>IFERROR(VLOOKUP($B194,Table1[[Player]:['#NAME?]], 23, FALSE), 0.7*VLOOKUP($B194,Table1[[Player]:['#NAME?]], 23, FALSE) + 0.3*VLOOKUP($B194,Table2[[Player]:[YEAR]], 23, FALSE))</f>
        <v>2.6</v>
      </c>
      <c r="O194">
        <f>IFERROR(VLOOKUP($B194,Table1[[Player]:['#NAME?]], 24, FALSE), 0.7*VLOOKUP($B194,Table1[[Player]:['#NAME?]], 24, FALSE) + 0.3*VLOOKUP($B194,Table2[[Player]:[YEAR]], 24, FALSE))</f>
        <v>1.1000000000000001</v>
      </c>
      <c r="P194">
        <f>IFERROR(VLOOKUP($B194,Table1[[Player]:['#NAME?]], 25, FALSE), 0.7*VLOOKUP($B194,Table1[[Player]:['#NAME?]], 25, FALSE) + 0.3*VLOOKUP($B194,Table2[[Player]:[YEAR]], 25, FALSE))</f>
        <v>0.5</v>
      </c>
      <c r="Q194">
        <f>IFERROR(VLOOKUP($B194,Table1[[Player]:['#NAME?]], 26, FALSE), 0.7*VLOOKUP($B194,Table1[[Player]:['#NAME?]], 26, FALSE) + 0.3*VLOOKUP($B194,Table2[[Player]:[YEAR]], 26, FALSE))</f>
        <v>1.2</v>
      </c>
      <c r="R194">
        <f>IFERROR(VLOOKUP($B194,Table1[[Player]:['#NAME?]], 28, FALSE), 0.7*VLOOKUP($B194,Table1[[Player]:['#NAME?]], 28, FALSE) + 0.3*VLOOKUP($B194,Table2[[Player]:[YEAR]], 28, FALSE))</f>
        <v>9.5</v>
      </c>
    </row>
    <row r="195" spans="1:18" x14ac:dyDescent="0.25">
      <c r="A195" s="2" t="s">
        <v>936</v>
      </c>
      <c r="B195" s="2" t="s">
        <v>322</v>
      </c>
      <c r="C195" s="2" t="s">
        <v>31</v>
      </c>
      <c r="D195">
        <f>VLOOKUP(B195, Table1[[Player]:['#NAME?]], 3, FALSE)+1</f>
        <v>26</v>
      </c>
      <c r="E195">
        <f>VLOOKUP(A195, Table3[], 5, FALSE)</f>
        <v>2695</v>
      </c>
      <c r="F195">
        <f>IFERROR(VLOOKUP($B195,Table1[[Player]:['#NAME?]], 8, FALSE), 0.7*VLOOKUP($B195,Table1[[Player]:['#NAME?]], 8, FALSE) + 0.3*VLOOKUP($B195,Table2[[Player]:[YEAR]], 8, FALSE))</f>
        <v>8.9</v>
      </c>
      <c r="G195">
        <f>IFERROR(VLOOKUP($B195,Table1[[Player]:['#NAME?]], 9, FALSE), 0.7*VLOOKUP($B195,Table1[[Player]:['#NAME?]], 9, FALSE) + 0.3*VLOOKUP($B195,Table2[[Player]:[YEAR]], 9, FALSE))</f>
        <v>18.600000000000001</v>
      </c>
      <c r="H195">
        <f>IFERROR(VLOOKUP($B195,Table1[[Player]:['#NAME?]], 10, FALSE), 0.7*VLOOKUP($B195,Table1[[Player]:['#NAME?]], 10, FALSE) + 0.3*VLOOKUP($B195,Table2[[Player]:[YEAR]], 10, FALSE))</f>
        <v>0.48</v>
      </c>
      <c r="I195">
        <f>IFERROR(VLOOKUP($B195,Table1[[Player]:['#NAME?]], 11, FALSE), 0.7*VLOOKUP($B195,Table1[[Player]:['#NAME?]], 11, FALSE) + 0.3*VLOOKUP($B195,Table2[[Player]:[YEAR]], 11, FALSE))</f>
        <v>2.4</v>
      </c>
      <c r="J195">
        <f>IFERROR(VLOOKUP($B195,Table1[[Player]:['#NAME?]], 17, FALSE), 0.7*VLOOKUP($B195,Table1[[Player]:['#NAME?]], 17, FALSE) + 0.3*VLOOKUP($B195,Table2[[Player]:[YEAR]], 17, FALSE))</f>
        <v>3.5</v>
      </c>
      <c r="K195">
        <f>IFERROR(VLOOKUP($B195,Table1[[Player]:['#NAME?]], 18, FALSE), 0.7*VLOOKUP($B195,Table1[[Player]:['#NAME?]], 18, FALSE) + 0.3*VLOOKUP($B195,Table2[[Player]:[YEAR]], 18, FALSE))</f>
        <v>3.8</v>
      </c>
      <c r="L195">
        <f>IFERROR(VLOOKUP($B195,Table1[[Player]:['#NAME?]], 19, FALSE), 0.7*VLOOKUP($B195,Table1[[Player]:['#NAME?]], 19, FALSE) + 0.3*VLOOKUP($B195,Table2[[Player]:[YEAR]], 19, FALSE))</f>
        <v>0.91200000000000003</v>
      </c>
      <c r="M195">
        <f>IFERROR(VLOOKUP($B195,Table1[[Player]:['#NAME?]], 22, FALSE), 0.7*VLOOKUP($B195,Table1[[Player]:['#NAME?]], 22, FALSE) + 0.3*VLOOKUP($B195,Table2[[Player]:[YEAR]], 22, FALSE))</f>
        <v>3.7</v>
      </c>
      <c r="N195">
        <f>IFERROR(VLOOKUP($B195,Table1[[Player]:['#NAME?]], 23, FALSE), 0.7*VLOOKUP($B195,Table1[[Player]:['#NAME?]], 23, FALSE) + 0.3*VLOOKUP($B195,Table2[[Player]:[YEAR]], 23, FALSE))</f>
        <v>3.7</v>
      </c>
      <c r="O195">
        <f>IFERROR(VLOOKUP($B195,Table1[[Player]:['#NAME?]], 24, FALSE), 0.7*VLOOKUP($B195,Table1[[Player]:['#NAME?]], 24, FALSE) + 0.3*VLOOKUP($B195,Table2[[Player]:[YEAR]], 24, FALSE))</f>
        <v>0.9</v>
      </c>
      <c r="P195">
        <f>IFERROR(VLOOKUP($B195,Table1[[Player]:['#NAME?]], 25, FALSE), 0.7*VLOOKUP($B195,Table1[[Player]:['#NAME?]], 25, FALSE) + 0.3*VLOOKUP($B195,Table2[[Player]:[YEAR]], 25, FALSE))</f>
        <v>0.5</v>
      </c>
      <c r="Q195">
        <f>IFERROR(VLOOKUP($B195,Table1[[Player]:['#NAME?]], 26, FALSE), 0.7*VLOOKUP($B195,Table1[[Player]:['#NAME?]], 26, FALSE) + 0.3*VLOOKUP($B195,Table2[[Player]:[YEAR]], 26, FALSE))</f>
        <v>2.2000000000000002</v>
      </c>
      <c r="R195">
        <f>IFERROR(VLOOKUP($B195,Table1[[Player]:['#NAME?]], 28, FALSE), 0.7*VLOOKUP($B195,Table1[[Player]:['#NAME?]], 28, FALSE) + 0.3*VLOOKUP($B195,Table2[[Player]:[YEAR]], 28, FALSE))</f>
        <v>23.7</v>
      </c>
    </row>
    <row r="196" spans="1:18" x14ac:dyDescent="0.25">
      <c r="A196" s="1" t="s">
        <v>911</v>
      </c>
      <c r="B196" s="1" t="s">
        <v>323</v>
      </c>
      <c r="C196" s="1" t="s">
        <v>73</v>
      </c>
      <c r="D196">
        <f>VLOOKUP(B196, Table1[[Player]:['#NAME?]], 3, FALSE)+1</f>
        <v>25</v>
      </c>
      <c r="E196">
        <f>VLOOKUP(A196, Table3[], 5, FALSE)</f>
        <v>1560</v>
      </c>
      <c r="F196">
        <f>IFERROR(VLOOKUP($B196,Table1[[Player]:['#NAME?]], 8, FALSE), 0.7*VLOOKUP($B196,Table1[[Player]:['#NAME?]], 8, FALSE) + 0.3*VLOOKUP($B196,Table2[[Player]:[YEAR]], 8, FALSE))</f>
        <v>4</v>
      </c>
      <c r="G196">
        <f>IFERROR(VLOOKUP($B196,Table1[[Player]:['#NAME?]], 9, FALSE), 0.7*VLOOKUP($B196,Table1[[Player]:['#NAME?]], 9, FALSE) + 0.3*VLOOKUP($B196,Table2[[Player]:[YEAR]], 9, FALSE))</f>
        <v>8.6</v>
      </c>
      <c r="H196">
        <f>IFERROR(VLOOKUP($B196,Table1[[Player]:['#NAME?]], 10, FALSE), 0.7*VLOOKUP($B196,Table1[[Player]:['#NAME?]], 10, FALSE) + 0.3*VLOOKUP($B196,Table2[[Player]:[YEAR]], 10, FALSE))</f>
        <v>0.46100000000000002</v>
      </c>
      <c r="I196">
        <f>IFERROR(VLOOKUP($B196,Table1[[Player]:['#NAME?]], 11, FALSE), 0.7*VLOOKUP($B196,Table1[[Player]:['#NAME?]], 11, FALSE) + 0.3*VLOOKUP($B196,Table2[[Player]:[YEAR]], 11, FALSE))</f>
        <v>0.2</v>
      </c>
      <c r="J196">
        <f>IFERROR(VLOOKUP($B196,Table1[[Player]:['#NAME?]], 17, FALSE), 0.7*VLOOKUP($B196,Table1[[Player]:['#NAME?]], 17, FALSE) + 0.3*VLOOKUP($B196,Table2[[Player]:[YEAR]], 17, FALSE))</f>
        <v>1.2</v>
      </c>
      <c r="K196">
        <f>IFERROR(VLOOKUP($B196,Table1[[Player]:['#NAME?]], 18, FALSE), 0.7*VLOOKUP($B196,Table1[[Player]:['#NAME?]], 18, FALSE) + 0.3*VLOOKUP($B196,Table2[[Player]:[YEAR]], 18, FALSE))</f>
        <v>1.5</v>
      </c>
      <c r="L196">
        <f>IFERROR(VLOOKUP($B196,Table1[[Player]:['#NAME?]], 19, FALSE), 0.7*VLOOKUP($B196,Table1[[Player]:['#NAME?]], 19, FALSE) + 0.3*VLOOKUP($B196,Table2[[Player]:[YEAR]], 19, FALSE))</f>
        <v>0.81100000000000005</v>
      </c>
      <c r="M196">
        <f>IFERROR(VLOOKUP($B196,Table1[[Player]:['#NAME?]], 22, FALSE), 0.7*VLOOKUP($B196,Table1[[Player]:['#NAME?]], 22, FALSE) + 0.3*VLOOKUP($B196,Table2[[Player]:[YEAR]], 22, FALSE))</f>
        <v>4.2</v>
      </c>
      <c r="N196">
        <f>IFERROR(VLOOKUP($B196,Table1[[Player]:['#NAME?]], 23, FALSE), 0.7*VLOOKUP($B196,Table1[[Player]:['#NAME?]], 23, FALSE) + 0.3*VLOOKUP($B196,Table2[[Player]:[YEAR]], 23, FALSE))</f>
        <v>9</v>
      </c>
      <c r="O196">
        <f>IFERROR(VLOOKUP($B196,Table1[[Player]:['#NAME?]], 24, FALSE), 0.7*VLOOKUP($B196,Table1[[Player]:['#NAME?]], 24, FALSE) + 0.3*VLOOKUP($B196,Table2[[Player]:[YEAR]], 24, FALSE))</f>
        <v>2.2999999999999998</v>
      </c>
      <c r="P196">
        <f>IFERROR(VLOOKUP($B196,Table1[[Player]:['#NAME?]], 25, FALSE), 0.7*VLOOKUP($B196,Table1[[Player]:['#NAME?]], 25, FALSE) + 0.3*VLOOKUP($B196,Table2[[Player]:[YEAR]], 25, FALSE))</f>
        <v>0.2</v>
      </c>
      <c r="Q196">
        <f>IFERROR(VLOOKUP($B196,Table1[[Player]:['#NAME?]], 26, FALSE), 0.7*VLOOKUP($B196,Table1[[Player]:['#NAME?]], 26, FALSE) + 0.3*VLOOKUP($B196,Table2[[Player]:[YEAR]], 26, FALSE))</f>
        <v>2.7</v>
      </c>
      <c r="R196">
        <f>IFERROR(VLOOKUP($B196,Table1[[Player]:['#NAME?]], 28, FALSE), 0.7*VLOOKUP($B196,Table1[[Player]:['#NAME?]], 28, FALSE) + 0.3*VLOOKUP($B196,Table2[[Player]:[YEAR]], 28, FALSE))</f>
        <v>9.4</v>
      </c>
    </row>
    <row r="197" spans="1:18" x14ac:dyDescent="0.25">
      <c r="A197" s="1" t="s">
        <v>870</v>
      </c>
      <c r="B197" s="1" t="s">
        <v>326</v>
      </c>
      <c r="C197" s="1" t="s">
        <v>52</v>
      </c>
      <c r="D197">
        <f>VLOOKUP(B197, Table1[[Player]:['#NAME?]], 3, FALSE)+1</f>
        <v>26</v>
      </c>
      <c r="E197">
        <f>VLOOKUP(A197, Table3[], 5, FALSE)</f>
        <v>1125</v>
      </c>
      <c r="F197">
        <f>IFERROR(VLOOKUP($B197,Table1[[Player]:['#NAME?]], 8, FALSE), 0.7*VLOOKUP($B197,Table1[[Player]:['#NAME?]], 8, FALSE) + 0.3*VLOOKUP($B197,Table2[[Player]:[YEAR]], 8, FALSE))</f>
        <v>5.3</v>
      </c>
      <c r="G197">
        <f>IFERROR(VLOOKUP($B197,Table1[[Player]:['#NAME?]], 9, FALSE), 0.7*VLOOKUP($B197,Table1[[Player]:['#NAME?]], 9, FALSE) + 0.3*VLOOKUP($B197,Table2[[Player]:[YEAR]], 9, FALSE))</f>
        <v>11.9</v>
      </c>
      <c r="H197">
        <f>IFERROR(VLOOKUP($B197,Table1[[Player]:['#NAME?]], 10, FALSE), 0.7*VLOOKUP($B197,Table1[[Player]:['#NAME?]], 10, FALSE) + 0.3*VLOOKUP($B197,Table2[[Player]:[YEAR]], 10, FALSE))</f>
        <v>0.44700000000000001</v>
      </c>
      <c r="I197">
        <f>IFERROR(VLOOKUP($B197,Table1[[Player]:['#NAME?]], 11, FALSE), 0.7*VLOOKUP($B197,Table1[[Player]:['#NAME?]], 11, FALSE) + 0.3*VLOOKUP($B197,Table2[[Player]:[YEAR]], 11, FALSE))</f>
        <v>1.8</v>
      </c>
      <c r="J197">
        <f>IFERROR(VLOOKUP($B197,Table1[[Player]:['#NAME?]], 17, FALSE), 0.7*VLOOKUP($B197,Table1[[Player]:['#NAME?]], 17, FALSE) + 0.3*VLOOKUP($B197,Table2[[Player]:[YEAR]], 17, FALSE))</f>
        <v>1.7</v>
      </c>
      <c r="K197">
        <f>IFERROR(VLOOKUP($B197,Table1[[Player]:['#NAME?]], 18, FALSE), 0.7*VLOOKUP($B197,Table1[[Player]:['#NAME?]], 18, FALSE) + 0.3*VLOOKUP($B197,Table2[[Player]:[YEAR]], 18, FALSE))</f>
        <v>2</v>
      </c>
      <c r="L197">
        <f>IFERROR(VLOOKUP($B197,Table1[[Player]:['#NAME?]], 19, FALSE), 0.7*VLOOKUP($B197,Table1[[Player]:['#NAME?]], 19, FALSE) + 0.3*VLOOKUP($B197,Table2[[Player]:[YEAR]], 19, FALSE))</f>
        <v>0.84499999999999997</v>
      </c>
      <c r="M197">
        <f>IFERROR(VLOOKUP($B197,Table1[[Player]:['#NAME?]], 22, FALSE), 0.7*VLOOKUP($B197,Table1[[Player]:['#NAME?]], 22, FALSE) + 0.3*VLOOKUP($B197,Table2[[Player]:[YEAR]], 22, FALSE))</f>
        <v>4.3</v>
      </c>
      <c r="N197">
        <f>IFERROR(VLOOKUP($B197,Table1[[Player]:['#NAME?]], 23, FALSE), 0.7*VLOOKUP($B197,Table1[[Player]:['#NAME?]], 23, FALSE) + 0.3*VLOOKUP($B197,Table2[[Player]:[YEAR]], 23, FALSE))</f>
        <v>1.4</v>
      </c>
      <c r="O197">
        <f>IFERROR(VLOOKUP($B197,Table1[[Player]:['#NAME?]], 24, FALSE), 0.7*VLOOKUP($B197,Table1[[Player]:['#NAME?]], 24, FALSE) + 0.3*VLOOKUP($B197,Table2[[Player]:[YEAR]], 24, FALSE))</f>
        <v>0.3</v>
      </c>
      <c r="P197">
        <f>IFERROR(VLOOKUP($B197,Table1[[Player]:['#NAME?]], 25, FALSE), 0.7*VLOOKUP($B197,Table1[[Player]:['#NAME?]], 25, FALSE) + 0.3*VLOOKUP($B197,Table2[[Player]:[YEAR]], 25, FALSE))</f>
        <v>0.1</v>
      </c>
      <c r="Q197">
        <f>IFERROR(VLOOKUP($B197,Table1[[Player]:['#NAME?]], 26, FALSE), 0.7*VLOOKUP($B197,Table1[[Player]:['#NAME?]], 26, FALSE) + 0.3*VLOOKUP($B197,Table2[[Player]:[YEAR]], 26, FALSE))</f>
        <v>0.9</v>
      </c>
      <c r="R197">
        <f>IFERROR(VLOOKUP($B197,Table1[[Player]:['#NAME?]], 28, FALSE), 0.7*VLOOKUP($B197,Table1[[Player]:['#NAME?]], 28, FALSE) + 0.3*VLOOKUP($B197,Table2[[Player]:[YEAR]], 28, FALSE))</f>
        <v>14.1</v>
      </c>
    </row>
    <row r="198" spans="1:18" x14ac:dyDescent="0.25">
      <c r="A198" s="2" t="s">
        <v>731</v>
      </c>
      <c r="B198" s="2" t="s">
        <v>327</v>
      </c>
      <c r="C198" s="2" t="s">
        <v>38</v>
      </c>
      <c r="D198">
        <f>VLOOKUP(B198, Table1[[Player]:['#NAME?]], 3, FALSE)+1</f>
        <v>30</v>
      </c>
      <c r="E198">
        <f>VLOOKUP(A198, Table3[], 5, FALSE)</f>
        <v>750</v>
      </c>
      <c r="F198">
        <f>IFERROR(VLOOKUP($B198,Table1[[Player]:['#NAME?]], 8, FALSE), 0.7*VLOOKUP($B198,Table1[[Player]:['#NAME?]], 8, FALSE) + 0.3*VLOOKUP($B198,Table2[[Player]:[YEAR]], 8, FALSE))</f>
        <v>10.1</v>
      </c>
      <c r="G198">
        <f>IFERROR(VLOOKUP($B198,Table1[[Player]:['#NAME?]], 9, FALSE), 0.7*VLOOKUP($B198,Table1[[Player]:['#NAME?]], 9, FALSE) + 0.3*VLOOKUP($B198,Table2[[Player]:[YEAR]], 9, FALSE))</f>
        <v>15.5</v>
      </c>
      <c r="H198">
        <f>IFERROR(VLOOKUP($B198,Table1[[Player]:['#NAME?]], 10, FALSE), 0.7*VLOOKUP($B198,Table1[[Player]:['#NAME?]], 10, FALSE) + 0.3*VLOOKUP($B198,Table2[[Player]:[YEAR]], 10, FALSE))</f>
        <v>0.65200000000000002</v>
      </c>
      <c r="I198">
        <f>IFERROR(VLOOKUP($B198,Table1[[Player]:['#NAME?]], 11, FALSE), 0.7*VLOOKUP($B198,Table1[[Player]:['#NAME?]], 11, FALSE) + 0.3*VLOOKUP($B198,Table2[[Player]:[YEAR]], 11, FALSE))</f>
        <v>0</v>
      </c>
      <c r="J198">
        <f>IFERROR(VLOOKUP($B198,Table1[[Player]:['#NAME?]], 17, FALSE), 0.7*VLOOKUP($B198,Table1[[Player]:['#NAME?]], 17, FALSE) + 0.3*VLOOKUP($B198,Table2[[Player]:[YEAR]], 17, FALSE))</f>
        <v>2.7</v>
      </c>
      <c r="K198">
        <f>IFERROR(VLOOKUP($B198,Table1[[Player]:['#NAME?]], 18, FALSE), 0.7*VLOOKUP($B198,Table1[[Player]:['#NAME?]], 18, FALSE) + 0.3*VLOOKUP($B198,Table2[[Player]:[YEAR]], 18, FALSE))</f>
        <v>5.4</v>
      </c>
      <c r="L198">
        <f>IFERROR(VLOOKUP($B198,Table1[[Player]:['#NAME?]], 19, FALSE), 0.7*VLOOKUP($B198,Table1[[Player]:['#NAME?]], 19, FALSE) + 0.3*VLOOKUP($B198,Table2[[Player]:[YEAR]], 19, FALSE))</f>
        <v>0.505</v>
      </c>
      <c r="M198">
        <f>IFERROR(VLOOKUP($B198,Table1[[Player]:['#NAME?]], 22, FALSE), 0.7*VLOOKUP($B198,Table1[[Player]:['#NAME?]], 22, FALSE) + 0.3*VLOOKUP($B198,Table2[[Player]:[YEAR]], 22, FALSE))</f>
        <v>11.9</v>
      </c>
      <c r="N198">
        <f>IFERROR(VLOOKUP($B198,Table1[[Player]:['#NAME?]], 23, FALSE), 0.7*VLOOKUP($B198,Table1[[Player]:['#NAME?]], 23, FALSE) + 0.3*VLOOKUP($B198,Table2[[Player]:[YEAR]], 23, FALSE))</f>
        <v>0.8</v>
      </c>
      <c r="O198">
        <f>IFERROR(VLOOKUP($B198,Table1[[Player]:['#NAME?]], 24, FALSE), 0.7*VLOOKUP($B198,Table1[[Player]:['#NAME?]], 24, FALSE) + 0.3*VLOOKUP($B198,Table2[[Player]:[YEAR]], 24, FALSE))</f>
        <v>0.9</v>
      </c>
      <c r="P198">
        <f>IFERROR(VLOOKUP($B198,Table1[[Player]:['#NAME?]], 25, FALSE), 0.7*VLOOKUP($B198,Table1[[Player]:['#NAME?]], 25, FALSE) + 0.3*VLOOKUP($B198,Table2[[Player]:[YEAR]], 25, FALSE))</f>
        <v>3.3</v>
      </c>
      <c r="Q198">
        <f>IFERROR(VLOOKUP($B198,Table1[[Player]:['#NAME?]], 26, FALSE), 0.7*VLOOKUP($B198,Table1[[Player]:['#NAME?]], 26, FALSE) + 0.3*VLOOKUP($B198,Table2[[Player]:[YEAR]], 26, FALSE))</f>
        <v>1.9</v>
      </c>
      <c r="R198">
        <f>IFERROR(VLOOKUP($B198,Table1[[Player]:['#NAME?]], 28, FALSE), 0.7*VLOOKUP($B198,Table1[[Player]:['#NAME?]], 28, FALSE) + 0.3*VLOOKUP($B198,Table2[[Player]:[YEAR]], 28, FALSE))</f>
        <v>23</v>
      </c>
    </row>
    <row r="199" spans="1:18" x14ac:dyDescent="0.25">
      <c r="A199" s="1" t="s">
        <v>814</v>
      </c>
      <c r="B199" s="1" t="s">
        <v>328</v>
      </c>
      <c r="C199" s="1" t="s">
        <v>31</v>
      </c>
      <c r="D199">
        <f>VLOOKUP(B199, Table1[[Player]:['#NAME?]], 3, FALSE)+1</f>
        <v>26</v>
      </c>
      <c r="E199">
        <f>VLOOKUP(A199, Table3[], 5, FALSE)</f>
        <v>1716</v>
      </c>
      <c r="F199">
        <f>IFERROR(VLOOKUP($B199,Table1[[Player]:['#NAME?]], 8, FALSE), 0.7*VLOOKUP($B199,Table1[[Player]:['#NAME?]], 8, FALSE) + 0.3*VLOOKUP($B199,Table2[[Player]:[YEAR]], 8, FALSE))</f>
        <v>3.5</v>
      </c>
      <c r="G199">
        <f>IFERROR(VLOOKUP($B199,Table1[[Player]:['#NAME?]], 9, FALSE), 0.7*VLOOKUP($B199,Table1[[Player]:['#NAME?]], 9, FALSE) + 0.3*VLOOKUP($B199,Table2[[Player]:[YEAR]], 9, FALSE))</f>
        <v>8.4</v>
      </c>
      <c r="H199">
        <f>IFERROR(VLOOKUP($B199,Table1[[Player]:['#NAME?]], 10, FALSE), 0.7*VLOOKUP($B199,Table1[[Player]:['#NAME?]], 10, FALSE) + 0.3*VLOOKUP($B199,Table2[[Player]:[YEAR]], 10, FALSE))</f>
        <v>0.41299999999999998</v>
      </c>
      <c r="I199">
        <f>IFERROR(VLOOKUP($B199,Table1[[Player]:['#NAME?]], 11, FALSE), 0.7*VLOOKUP($B199,Table1[[Player]:['#NAME?]], 11, FALSE) + 0.3*VLOOKUP($B199,Table2[[Player]:[YEAR]], 11, FALSE))</f>
        <v>1.3</v>
      </c>
      <c r="J199">
        <f>IFERROR(VLOOKUP($B199,Table1[[Player]:['#NAME?]], 17, FALSE), 0.7*VLOOKUP($B199,Table1[[Player]:['#NAME?]], 17, FALSE) + 0.3*VLOOKUP($B199,Table2[[Player]:[YEAR]], 17, FALSE))</f>
        <v>0.8</v>
      </c>
      <c r="K199">
        <f>IFERROR(VLOOKUP($B199,Table1[[Player]:['#NAME?]], 18, FALSE), 0.7*VLOOKUP($B199,Table1[[Player]:['#NAME?]], 18, FALSE) + 0.3*VLOOKUP($B199,Table2[[Player]:[YEAR]], 18, FALSE))</f>
        <v>1.3</v>
      </c>
      <c r="L199">
        <f>IFERROR(VLOOKUP($B199,Table1[[Player]:['#NAME?]], 19, FALSE), 0.7*VLOOKUP($B199,Table1[[Player]:['#NAME?]], 19, FALSE) + 0.3*VLOOKUP($B199,Table2[[Player]:[YEAR]], 19, FALSE))</f>
        <v>0.62</v>
      </c>
      <c r="M199">
        <f>IFERROR(VLOOKUP($B199,Table1[[Player]:['#NAME?]], 22, FALSE), 0.7*VLOOKUP($B199,Table1[[Player]:['#NAME?]], 22, FALSE) + 0.3*VLOOKUP($B199,Table2[[Player]:[YEAR]], 22, FALSE))</f>
        <v>4.7</v>
      </c>
      <c r="N199">
        <f>IFERROR(VLOOKUP($B199,Table1[[Player]:['#NAME?]], 23, FALSE), 0.7*VLOOKUP($B199,Table1[[Player]:['#NAME?]], 23, FALSE) + 0.3*VLOOKUP($B199,Table2[[Player]:[YEAR]], 23, FALSE))</f>
        <v>2.2999999999999998</v>
      </c>
      <c r="O199">
        <f>IFERROR(VLOOKUP($B199,Table1[[Player]:['#NAME?]], 24, FALSE), 0.7*VLOOKUP($B199,Table1[[Player]:['#NAME?]], 24, FALSE) + 0.3*VLOOKUP($B199,Table2[[Player]:[YEAR]], 24, FALSE))</f>
        <v>0.8</v>
      </c>
      <c r="P199">
        <f>IFERROR(VLOOKUP($B199,Table1[[Player]:['#NAME?]], 25, FALSE), 0.7*VLOOKUP($B199,Table1[[Player]:['#NAME?]], 25, FALSE) + 0.3*VLOOKUP($B199,Table2[[Player]:[YEAR]], 25, FALSE))</f>
        <v>0.3</v>
      </c>
      <c r="Q199">
        <f>IFERROR(VLOOKUP($B199,Table1[[Player]:['#NAME?]], 26, FALSE), 0.7*VLOOKUP($B199,Table1[[Player]:['#NAME?]], 26, FALSE) + 0.3*VLOOKUP($B199,Table2[[Player]:[YEAR]], 26, FALSE))</f>
        <v>1</v>
      </c>
      <c r="R199">
        <f>IFERROR(VLOOKUP($B199,Table1[[Player]:['#NAME?]], 28, FALSE), 0.7*VLOOKUP($B199,Table1[[Player]:['#NAME?]], 28, FALSE) + 0.3*VLOOKUP($B199,Table2[[Player]:[YEAR]], 28, FALSE))</f>
        <v>9.1</v>
      </c>
    </row>
    <row r="200" spans="1:18" x14ac:dyDescent="0.25">
      <c r="A200" s="2" t="s">
        <v>794</v>
      </c>
      <c r="B200" s="2" t="s">
        <v>329</v>
      </c>
      <c r="C200" s="2" t="s">
        <v>31</v>
      </c>
      <c r="D200">
        <f>VLOOKUP(B200, Table1[[Player]:['#NAME?]], 3, FALSE)+1</f>
        <v>24</v>
      </c>
      <c r="E200">
        <f>VLOOKUP(A200, Table3[], 5, FALSE)</f>
        <v>1825</v>
      </c>
      <c r="F200">
        <f>IFERROR(VLOOKUP($B200,Table1[[Player]:['#NAME?]], 8, FALSE), 0.7*VLOOKUP($B200,Table1[[Player]:['#NAME?]], 8, FALSE) + 0.3*VLOOKUP($B200,Table2[[Player]:[YEAR]], 8, FALSE))</f>
        <v>5.5</v>
      </c>
      <c r="G200">
        <f>IFERROR(VLOOKUP($B200,Table1[[Player]:['#NAME?]], 9, FALSE), 0.7*VLOOKUP($B200,Table1[[Player]:['#NAME?]], 9, FALSE) + 0.3*VLOOKUP($B200,Table2[[Player]:[YEAR]], 9, FALSE))</f>
        <v>12.8</v>
      </c>
      <c r="H200">
        <f>IFERROR(VLOOKUP($B200,Table1[[Player]:['#NAME?]], 10, FALSE), 0.7*VLOOKUP($B200,Table1[[Player]:['#NAME?]], 10, FALSE) + 0.3*VLOOKUP($B200,Table2[[Player]:[YEAR]], 10, FALSE))</f>
        <v>0.43</v>
      </c>
      <c r="I200">
        <f>IFERROR(VLOOKUP($B200,Table1[[Player]:['#NAME?]], 11, FALSE), 0.7*VLOOKUP($B200,Table1[[Player]:['#NAME?]], 11, FALSE) + 0.3*VLOOKUP($B200,Table2[[Player]:[YEAR]], 11, FALSE))</f>
        <v>2</v>
      </c>
      <c r="J200">
        <f>IFERROR(VLOOKUP($B200,Table1[[Player]:['#NAME?]], 17, FALSE), 0.7*VLOOKUP($B200,Table1[[Player]:['#NAME?]], 17, FALSE) + 0.3*VLOOKUP($B200,Table2[[Player]:[YEAR]], 17, FALSE))</f>
        <v>2.1</v>
      </c>
      <c r="K200">
        <f>IFERROR(VLOOKUP($B200,Table1[[Player]:['#NAME?]], 18, FALSE), 0.7*VLOOKUP($B200,Table1[[Player]:['#NAME?]], 18, FALSE) + 0.3*VLOOKUP($B200,Table2[[Player]:[YEAR]], 18, FALSE))</f>
        <v>2.8</v>
      </c>
      <c r="L200">
        <f>IFERROR(VLOOKUP($B200,Table1[[Player]:['#NAME?]], 19, FALSE), 0.7*VLOOKUP($B200,Table1[[Player]:['#NAME?]], 19, FALSE) + 0.3*VLOOKUP($B200,Table2[[Player]:[YEAR]], 19, FALSE))</f>
        <v>0.753</v>
      </c>
      <c r="M200">
        <f>IFERROR(VLOOKUP($B200,Table1[[Player]:['#NAME?]], 22, FALSE), 0.7*VLOOKUP($B200,Table1[[Player]:['#NAME?]], 22, FALSE) + 0.3*VLOOKUP($B200,Table2[[Player]:[YEAR]], 22, FALSE))</f>
        <v>3.9</v>
      </c>
      <c r="N200">
        <f>IFERROR(VLOOKUP($B200,Table1[[Player]:['#NAME?]], 23, FALSE), 0.7*VLOOKUP($B200,Table1[[Player]:['#NAME?]], 23, FALSE) + 0.3*VLOOKUP($B200,Table2[[Player]:[YEAR]], 23, FALSE))</f>
        <v>1.6</v>
      </c>
      <c r="O200">
        <f>IFERROR(VLOOKUP($B200,Table1[[Player]:['#NAME?]], 24, FALSE), 0.7*VLOOKUP($B200,Table1[[Player]:['#NAME?]], 24, FALSE) + 0.3*VLOOKUP($B200,Table2[[Player]:[YEAR]], 24, FALSE))</f>
        <v>0.9</v>
      </c>
      <c r="P200">
        <f>IFERROR(VLOOKUP($B200,Table1[[Player]:['#NAME?]], 25, FALSE), 0.7*VLOOKUP($B200,Table1[[Player]:['#NAME?]], 25, FALSE) + 0.3*VLOOKUP($B200,Table2[[Player]:[YEAR]], 25, FALSE))</f>
        <v>0.2</v>
      </c>
      <c r="Q200">
        <f>IFERROR(VLOOKUP($B200,Table1[[Player]:['#NAME?]], 26, FALSE), 0.7*VLOOKUP($B200,Table1[[Player]:['#NAME?]], 26, FALSE) + 0.3*VLOOKUP($B200,Table2[[Player]:[YEAR]], 26, FALSE))</f>
        <v>1.9</v>
      </c>
      <c r="R200">
        <f>IFERROR(VLOOKUP($B200,Table1[[Player]:['#NAME?]], 28, FALSE), 0.7*VLOOKUP($B200,Table1[[Player]:['#NAME?]], 28, FALSE) + 0.3*VLOOKUP($B200,Table2[[Player]:[YEAR]], 28, FALSE))</f>
        <v>15.2</v>
      </c>
    </row>
    <row r="201" spans="1:18" x14ac:dyDescent="0.25">
      <c r="A201" s="1" t="s">
        <v>1020</v>
      </c>
      <c r="B201" s="1" t="s">
        <v>332</v>
      </c>
      <c r="C201" s="1" t="s">
        <v>31</v>
      </c>
      <c r="D201">
        <f>VLOOKUP(B201, Table1[[Player]:['#NAME?]], 3, FALSE)+1</f>
        <v>30</v>
      </c>
      <c r="E201">
        <f>VLOOKUP(A201, Table3[], 5, FALSE)</f>
        <v>700</v>
      </c>
      <c r="F201">
        <f>IFERROR(VLOOKUP($B201,Table1[[Player]:['#NAME?]], 8, FALSE), 0.7*VLOOKUP($B201,Table1[[Player]:['#NAME?]], 8, FALSE) + 0.3*VLOOKUP($B201,Table2[[Player]:[YEAR]], 8, FALSE))</f>
        <v>5</v>
      </c>
      <c r="G201">
        <f>IFERROR(VLOOKUP($B201,Table1[[Player]:['#NAME?]], 9, FALSE), 0.7*VLOOKUP($B201,Table1[[Player]:['#NAME?]], 9, FALSE) + 0.3*VLOOKUP($B201,Table2[[Player]:[YEAR]], 9, FALSE))</f>
        <v>12.5</v>
      </c>
      <c r="H201">
        <f>IFERROR(VLOOKUP($B201,Table1[[Player]:['#NAME?]], 10, FALSE), 0.7*VLOOKUP($B201,Table1[[Player]:['#NAME?]], 10, FALSE) + 0.3*VLOOKUP($B201,Table2[[Player]:[YEAR]], 10, FALSE))</f>
        <v>0.40200000000000002</v>
      </c>
      <c r="I201">
        <f>IFERROR(VLOOKUP($B201,Table1[[Player]:['#NAME?]], 11, FALSE), 0.7*VLOOKUP($B201,Table1[[Player]:['#NAME?]], 11, FALSE) + 0.3*VLOOKUP($B201,Table2[[Player]:[YEAR]], 11, FALSE))</f>
        <v>2.7</v>
      </c>
      <c r="J201">
        <f>IFERROR(VLOOKUP($B201,Table1[[Player]:['#NAME?]], 17, FALSE), 0.7*VLOOKUP($B201,Table1[[Player]:['#NAME?]], 17, FALSE) + 0.3*VLOOKUP($B201,Table2[[Player]:[YEAR]], 17, FALSE))</f>
        <v>3.2</v>
      </c>
      <c r="K201">
        <f>IFERROR(VLOOKUP($B201,Table1[[Player]:['#NAME?]], 18, FALSE), 0.7*VLOOKUP($B201,Table1[[Player]:['#NAME?]], 18, FALSE) + 0.3*VLOOKUP($B201,Table2[[Player]:[YEAR]], 18, FALSE))</f>
        <v>3.6</v>
      </c>
      <c r="L201">
        <f>IFERROR(VLOOKUP($B201,Table1[[Player]:['#NAME?]], 19, FALSE), 0.7*VLOOKUP($B201,Table1[[Player]:['#NAME?]], 19, FALSE) + 0.3*VLOOKUP($B201,Table2[[Player]:[YEAR]], 19, FALSE))</f>
        <v>0.878</v>
      </c>
      <c r="M201">
        <f>IFERROR(VLOOKUP($B201,Table1[[Player]:['#NAME?]], 22, FALSE), 0.7*VLOOKUP($B201,Table1[[Player]:['#NAME?]], 22, FALSE) + 0.3*VLOOKUP($B201,Table2[[Player]:[YEAR]], 22, FALSE))</f>
        <v>3.8</v>
      </c>
      <c r="N201">
        <f>IFERROR(VLOOKUP($B201,Table1[[Player]:['#NAME?]], 23, FALSE), 0.7*VLOOKUP($B201,Table1[[Player]:['#NAME?]], 23, FALSE) + 0.3*VLOOKUP($B201,Table2[[Player]:[YEAR]], 23, FALSE))</f>
        <v>2.2000000000000002</v>
      </c>
      <c r="O201">
        <f>IFERROR(VLOOKUP($B201,Table1[[Player]:['#NAME?]], 24, FALSE), 0.7*VLOOKUP($B201,Table1[[Player]:['#NAME?]], 24, FALSE) + 0.3*VLOOKUP($B201,Table2[[Player]:[YEAR]], 24, FALSE))</f>
        <v>1.7</v>
      </c>
      <c r="P201">
        <f>IFERROR(VLOOKUP($B201,Table1[[Player]:['#NAME?]], 25, FALSE), 0.7*VLOOKUP($B201,Table1[[Player]:['#NAME?]], 25, FALSE) + 0.3*VLOOKUP($B201,Table2[[Player]:[YEAR]], 25, FALSE))</f>
        <v>0.2</v>
      </c>
      <c r="Q201">
        <f>IFERROR(VLOOKUP($B201,Table1[[Player]:['#NAME?]], 26, FALSE), 0.7*VLOOKUP($B201,Table1[[Player]:['#NAME?]], 26, FALSE) + 0.3*VLOOKUP($B201,Table2[[Player]:[YEAR]], 26, FALSE))</f>
        <v>1.8</v>
      </c>
      <c r="R201">
        <f>IFERROR(VLOOKUP($B201,Table1[[Player]:['#NAME?]], 28, FALSE), 0.7*VLOOKUP($B201,Table1[[Player]:['#NAME?]], 28, FALSE) + 0.3*VLOOKUP($B201,Table2[[Player]:[YEAR]], 28, FALSE))</f>
        <v>16</v>
      </c>
    </row>
    <row r="202" spans="1:18" x14ac:dyDescent="0.25">
      <c r="A202" s="2" t="s">
        <v>686</v>
      </c>
      <c r="B202" s="2" t="s">
        <v>333</v>
      </c>
      <c r="C202" s="2" t="s">
        <v>38</v>
      </c>
      <c r="D202">
        <f>VLOOKUP(B202, Table1[[Player]:['#NAME?]], 3, FALSE)+1</f>
        <v>31</v>
      </c>
      <c r="E202">
        <f>VLOOKUP(A202, Table3[], 5, FALSE)</f>
        <v>936</v>
      </c>
      <c r="F202">
        <f>IFERROR(VLOOKUP($B202,Table1[[Player]:['#NAME?]], 8, FALSE), 0.7*VLOOKUP($B202,Table1[[Player]:['#NAME?]], 8, FALSE) + 0.3*VLOOKUP($B202,Table2[[Player]:[YEAR]], 8, FALSE))</f>
        <v>3.5</v>
      </c>
      <c r="G202">
        <f>IFERROR(VLOOKUP($B202,Table1[[Player]:['#NAME?]], 9, FALSE), 0.7*VLOOKUP($B202,Table1[[Player]:['#NAME?]], 9, FALSE) + 0.3*VLOOKUP($B202,Table2[[Player]:[YEAR]], 9, FALSE))</f>
        <v>5.4</v>
      </c>
      <c r="H202">
        <f>IFERROR(VLOOKUP($B202,Table1[[Player]:['#NAME?]], 10, FALSE), 0.7*VLOOKUP($B202,Table1[[Player]:['#NAME?]], 10, FALSE) + 0.3*VLOOKUP($B202,Table2[[Player]:[YEAR]], 10, FALSE))</f>
        <v>0.64200000000000002</v>
      </c>
      <c r="I202">
        <f>IFERROR(VLOOKUP($B202,Table1[[Player]:['#NAME?]], 11, FALSE), 0.7*VLOOKUP($B202,Table1[[Player]:['#NAME?]], 11, FALSE) + 0.3*VLOOKUP($B202,Table2[[Player]:[YEAR]], 11, FALSE))</f>
        <v>0</v>
      </c>
      <c r="J202">
        <f>IFERROR(VLOOKUP($B202,Table1[[Player]:['#NAME?]], 17, FALSE), 0.7*VLOOKUP($B202,Table1[[Player]:['#NAME?]], 17, FALSE) + 0.3*VLOOKUP($B202,Table2[[Player]:[YEAR]], 17, FALSE))</f>
        <v>1.4</v>
      </c>
      <c r="K202">
        <f>IFERROR(VLOOKUP($B202,Table1[[Player]:['#NAME?]], 18, FALSE), 0.7*VLOOKUP($B202,Table1[[Player]:['#NAME?]], 18, FALSE) + 0.3*VLOOKUP($B202,Table2[[Player]:[YEAR]], 18, FALSE))</f>
        <v>2.4</v>
      </c>
      <c r="L202">
        <f>IFERROR(VLOOKUP($B202,Table1[[Player]:['#NAME?]], 19, FALSE), 0.7*VLOOKUP($B202,Table1[[Player]:['#NAME?]], 19, FALSE) + 0.3*VLOOKUP($B202,Table2[[Player]:[YEAR]], 19, FALSE))</f>
        <v>0.59</v>
      </c>
      <c r="M202">
        <f>IFERROR(VLOOKUP($B202,Table1[[Player]:['#NAME?]], 22, FALSE), 0.7*VLOOKUP($B202,Table1[[Player]:['#NAME?]], 22, FALSE) + 0.3*VLOOKUP($B202,Table2[[Player]:[YEAR]], 22, FALSE))</f>
        <v>12.3</v>
      </c>
      <c r="N202">
        <f>IFERROR(VLOOKUP($B202,Table1[[Player]:['#NAME?]], 23, FALSE), 0.7*VLOOKUP($B202,Table1[[Player]:['#NAME?]], 23, FALSE) + 0.3*VLOOKUP($B202,Table2[[Player]:[YEAR]], 23, FALSE))</f>
        <v>0.6</v>
      </c>
      <c r="O202">
        <f>IFERROR(VLOOKUP($B202,Table1[[Player]:['#NAME?]], 24, FALSE), 0.7*VLOOKUP($B202,Table1[[Player]:['#NAME?]], 24, FALSE) + 0.3*VLOOKUP($B202,Table2[[Player]:[YEAR]], 24, FALSE))</f>
        <v>1.3</v>
      </c>
      <c r="P202">
        <f>IFERROR(VLOOKUP($B202,Table1[[Player]:['#NAME?]], 25, FALSE), 0.7*VLOOKUP($B202,Table1[[Player]:['#NAME?]], 25, FALSE) + 0.3*VLOOKUP($B202,Table2[[Player]:[YEAR]], 25, FALSE))</f>
        <v>2.4</v>
      </c>
      <c r="Q202">
        <f>IFERROR(VLOOKUP($B202,Table1[[Player]:['#NAME?]], 26, FALSE), 0.7*VLOOKUP($B202,Table1[[Player]:['#NAME?]], 26, FALSE) + 0.3*VLOOKUP($B202,Table2[[Player]:[YEAR]], 26, FALSE))</f>
        <v>1.6</v>
      </c>
      <c r="R202">
        <f>IFERROR(VLOOKUP($B202,Table1[[Player]:['#NAME?]], 28, FALSE), 0.7*VLOOKUP($B202,Table1[[Player]:['#NAME?]], 28, FALSE) + 0.3*VLOOKUP($B202,Table2[[Player]:[YEAR]], 28, FALSE))</f>
        <v>8.5</v>
      </c>
    </row>
    <row r="203" spans="1:18" x14ac:dyDescent="0.25">
      <c r="A203" s="1" t="s">
        <v>821</v>
      </c>
      <c r="B203" s="1" t="s">
        <v>335</v>
      </c>
      <c r="C203" s="1" t="s">
        <v>52</v>
      </c>
      <c r="D203">
        <f>VLOOKUP(B203, Table1[[Player]:['#NAME?]], 3, FALSE)+1</f>
        <v>26</v>
      </c>
      <c r="E203">
        <f>VLOOKUP(A203, Table3[], 5, FALSE)</f>
        <v>2555</v>
      </c>
      <c r="F203">
        <f>IFERROR(VLOOKUP($B203,Table1[[Player]:['#NAME?]], 8, FALSE), 0.7*VLOOKUP($B203,Table1[[Player]:['#NAME?]], 8, FALSE) + 0.3*VLOOKUP($B203,Table2[[Player]:[YEAR]], 8, FALSE))</f>
        <v>6.1</v>
      </c>
      <c r="G203">
        <f>IFERROR(VLOOKUP($B203,Table1[[Player]:['#NAME?]], 9, FALSE), 0.7*VLOOKUP($B203,Table1[[Player]:['#NAME?]], 9, FALSE) + 0.3*VLOOKUP($B203,Table2[[Player]:[YEAR]], 9, FALSE))</f>
        <v>13.5</v>
      </c>
      <c r="H203">
        <f>IFERROR(VLOOKUP($B203,Table1[[Player]:['#NAME?]], 10, FALSE), 0.7*VLOOKUP($B203,Table1[[Player]:['#NAME?]], 10, FALSE) + 0.3*VLOOKUP($B203,Table2[[Player]:[YEAR]], 10, FALSE))</f>
        <v>0.45</v>
      </c>
      <c r="I203">
        <f>IFERROR(VLOOKUP($B203,Table1[[Player]:['#NAME?]], 11, FALSE), 0.7*VLOOKUP($B203,Table1[[Player]:['#NAME?]], 11, FALSE) + 0.3*VLOOKUP($B203,Table2[[Player]:[YEAR]], 11, FALSE))</f>
        <v>1.8</v>
      </c>
      <c r="J203">
        <f>IFERROR(VLOOKUP($B203,Table1[[Player]:['#NAME?]], 17, FALSE), 0.7*VLOOKUP($B203,Table1[[Player]:['#NAME?]], 17, FALSE) + 0.3*VLOOKUP($B203,Table2[[Player]:[YEAR]], 17, FALSE))</f>
        <v>3.3</v>
      </c>
      <c r="K203">
        <f>IFERROR(VLOOKUP($B203,Table1[[Player]:['#NAME?]], 18, FALSE), 0.7*VLOOKUP($B203,Table1[[Player]:['#NAME?]], 18, FALSE) + 0.3*VLOOKUP($B203,Table2[[Player]:[YEAR]], 18, FALSE))</f>
        <v>3.7</v>
      </c>
      <c r="L203">
        <f>IFERROR(VLOOKUP($B203,Table1[[Player]:['#NAME?]], 19, FALSE), 0.7*VLOOKUP($B203,Table1[[Player]:['#NAME?]], 19, FALSE) + 0.3*VLOOKUP($B203,Table2[[Player]:[YEAR]], 19, FALSE))</f>
        <v>0.88</v>
      </c>
      <c r="M203">
        <f>IFERROR(VLOOKUP($B203,Table1[[Player]:['#NAME?]], 22, FALSE), 0.7*VLOOKUP($B203,Table1[[Player]:['#NAME?]], 22, FALSE) + 0.3*VLOOKUP($B203,Table2[[Player]:[YEAR]], 22, FALSE))</f>
        <v>5</v>
      </c>
      <c r="N203">
        <f>IFERROR(VLOOKUP($B203,Table1[[Player]:['#NAME?]], 23, FALSE), 0.7*VLOOKUP($B203,Table1[[Player]:['#NAME?]], 23, FALSE) + 0.3*VLOOKUP($B203,Table2[[Player]:[YEAR]], 23, FALSE))</f>
        <v>4</v>
      </c>
      <c r="O203">
        <f>IFERROR(VLOOKUP($B203,Table1[[Player]:['#NAME?]], 24, FALSE), 0.7*VLOOKUP($B203,Table1[[Player]:['#NAME?]], 24, FALSE) + 0.3*VLOOKUP($B203,Table2[[Player]:[YEAR]], 24, FALSE))</f>
        <v>1.7</v>
      </c>
      <c r="P203">
        <f>IFERROR(VLOOKUP($B203,Table1[[Player]:['#NAME?]], 25, FALSE), 0.7*VLOOKUP($B203,Table1[[Player]:['#NAME?]], 25, FALSE) + 0.3*VLOOKUP($B203,Table2[[Player]:[YEAR]], 25, FALSE))</f>
        <v>0.3</v>
      </c>
      <c r="Q203">
        <f>IFERROR(VLOOKUP($B203,Table1[[Player]:['#NAME?]], 26, FALSE), 0.7*VLOOKUP($B203,Table1[[Player]:['#NAME?]], 26, FALSE) + 0.3*VLOOKUP($B203,Table2[[Player]:[YEAR]], 26, FALSE))</f>
        <v>2.6</v>
      </c>
      <c r="R203">
        <f>IFERROR(VLOOKUP($B203,Table1[[Player]:['#NAME?]], 28, FALSE), 0.7*VLOOKUP($B203,Table1[[Player]:['#NAME?]], 28, FALSE) + 0.3*VLOOKUP($B203,Table2[[Player]:[YEAR]], 28, FALSE))</f>
        <v>17.3</v>
      </c>
    </row>
    <row r="204" spans="1:18" x14ac:dyDescent="0.25">
      <c r="A204" s="2" t="s">
        <v>984</v>
      </c>
      <c r="B204" s="2" t="s">
        <v>336</v>
      </c>
      <c r="C204" s="2" t="s">
        <v>52</v>
      </c>
      <c r="D204">
        <f>VLOOKUP(B204, Table1[[Player]:['#NAME?]], 3, FALSE)+1</f>
        <v>30</v>
      </c>
      <c r="E204">
        <f>VLOOKUP(A204, Table3[], 5, FALSE)</f>
        <v>2128</v>
      </c>
      <c r="F204">
        <f>IFERROR(VLOOKUP($B204,Table1[[Player]:['#NAME?]], 8, FALSE), 0.7*VLOOKUP($B204,Table1[[Player]:['#NAME?]], 8, FALSE) + 0.3*VLOOKUP($B204,Table2[[Player]:[YEAR]], 8, FALSE))</f>
        <v>5.7</v>
      </c>
      <c r="G204">
        <f>IFERROR(VLOOKUP($B204,Table1[[Player]:['#NAME?]], 9, FALSE), 0.7*VLOOKUP($B204,Table1[[Player]:['#NAME?]], 9, FALSE) + 0.3*VLOOKUP($B204,Table2[[Player]:[YEAR]], 9, FALSE))</f>
        <v>13.1</v>
      </c>
      <c r="H204">
        <f>IFERROR(VLOOKUP($B204,Table1[[Player]:['#NAME?]], 10, FALSE), 0.7*VLOOKUP($B204,Table1[[Player]:['#NAME?]], 10, FALSE) + 0.3*VLOOKUP($B204,Table2[[Player]:[YEAR]], 10, FALSE))</f>
        <v>0.434</v>
      </c>
      <c r="I204">
        <f>IFERROR(VLOOKUP($B204,Table1[[Player]:['#NAME?]], 11, FALSE), 0.7*VLOOKUP($B204,Table1[[Player]:['#NAME?]], 11, FALSE) + 0.3*VLOOKUP($B204,Table2[[Player]:[YEAR]], 11, FALSE))</f>
        <v>3.4</v>
      </c>
      <c r="J204">
        <f>IFERROR(VLOOKUP($B204,Table1[[Player]:['#NAME?]], 17, FALSE), 0.7*VLOOKUP($B204,Table1[[Player]:['#NAME?]], 17, FALSE) + 0.3*VLOOKUP($B204,Table2[[Player]:[YEAR]], 17, FALSE))</f>
        <v>1.7</v>
      </c>
      <c r="K204">
        <f>IFERROR(VLOOKUP($B204,Table1[[Player]:['#NAME?]], 18, FALSE), 0.7*VLOOKUP($B204,Table1[[Player]:['#NAME?]], 18, FALSE) + 0.3*VLOOKUP($B204,Table2[[Player]:[YEAR]], 18, FALSE))</f>
        <v>1.9</v>
      </c>
      <c r="L204">
        <f>IFERROR(VLOOKUP($B204,Table1[[Player]:['#NAME?]], 19, FALSE), 0.7*VLOOKUP($B204,Table1[[Player]:['#NAME?]], 19, FALSE) + 0.3*VLOOKUP($B204,Table2[[Player]:[YEAR]], 19, FALSE))</f>
        <v>0.90300000000000002</v>
      </c>
      <c r="M204">
        <f>IFERROR(VLOOKUP($B204,Table1[[Player]:['#NAME?]], 22, FALSE), 0.7*VLOOKUP($B204,Table1[[Player]:['#NAME?]], 22, FALSE) + 0.3*VLOOKUP($B204,Table2[[Player]:[YEAR]], 22, FALSE))</f>
        <v>4.5999999999999996</v>
      </c>
      <c r="N204">
        <f>IFERROR(VLOOKUP($B204,Table1[[Player]:['#NAME?]], 23, FALSE), 0.7*VLOOKUP($B204,Table1[[Player]:['#NAME?]], 23, FALSE) + 0.3*VLOOKUP($B204,Table2[[Player]:[YEAR]], 23, FALSE))</f>
        <v>1</v>
      </c>
      <c r="O204">
        <f>IFERROR(VLOOKUP($B204,Table1[[Player]:['#NAME?]], 24, FALSE), 0.7*VLOOKUP($B204,Table1[[Player]:['#NAME?]], 24, FALSE) + 0.3*VLOOKUP($B204,Table2[[Player]:[YEAR]], 24, FALSE))</f>
        <v>0.9</v>
      </c>
      <c r="P204">
        <f>IFERROR(VLOOKUP($B204,Table1[[Player]:['#NAME?]], 25, FALSE), 0.7*VLOOKUP($B204,Table1[[Player]:['#NAME?]], 25, FALSE) + 0.3*VLOOKUP($B204,Table2[[Player]:[YEAR]], 25, FALSE))</f>
        <v>0.5</v>
      </c>
      <c r="Q204">
        <f>IFERROR(VLOOKUP($B204,Table1[[Player]:['#NAME?]], 26, FALSE), 0.7*VLOOKUP($B204,Table1[[Player]:['#NAME?]], 26, FALSE) + 0.3*VLOOKUP($B204,Table2[[Player]:[YEAR]], 26, FALSE))</f>
        <v>0.8</v>
      </c>
      <c r="R204">
        <f>IFERROR(VLOOKUP($B204,Table1[[Player]:['#NAME?]], 28, FALSE), 0.7*VLOOKUP($B204,Table1[[Player]:['#NAME?]], 28, FALSE) + 0.3*VLOOKUP($B204,Table2[[Player]:[YEAR]], 28, FALSE))</f>
        <v>16.5</v>
      </c>
    </row>
    <row r="205" spans="1:18" x14ac:dyDescent="0.25">
      <c r="A205" s="1" t="s">
        <v>971</v>
      </c>
      <c r="B205" s="1" t="s">
        <v>338</v>
      </c>
      <c r="C205" s="1" t="s">
        <v>73</v>
      </c>
      <c r="D205">
        <f>VLOOKUP(B205, Table1[[Player]:['#NAME?]], 3, FALSE)+1</f>
        <v>29</v>
      </c>
      <c r="E205">
        <f>VLOOKUP(A205, Table3[], 5, FALSE)</f>
        <v>1672</v>
      </c>
      <c r="F205">
        <f>IFERROR(VLOOKUP($B205,Table1[[Player]:['#NAME?]], 8, FALSE), 0.7*VLOOKUP($B205,Table1[[Player]:['#NAME?]], 8, FALSE) + 0.3*VLOOKUP($B205,Table2[[Player]:[YEAR]], 8, FALSE))</f>
        <v>5.6</v>
      </c>
      <c r="G205">
        <f>IFERROR(VLOOKUP($B205,Table1[[Player]:['#NAME?]], 9, FALSE), 0.7*VLOOKUP($B205,Table1[[Player]:['#NAME?]], 9, FALSE) + 0.3*VLOOKUP($B205,Table2[[Player]:[YEAR]], 9, FALSE))</f>
        <v>12.7</v>
      </c>
      <c r="H205">
        <f>IFERROR(VLOOKUP($B205,Table1[[Player]:['#NAME?]], 10, FALSE), 0.7*VLOOKUP($B205,Table1[[Player]:['#NAME?]], 10, FALSE) + 0.3*VLOOKUP($B205,Table2[[Player]:[YEAR]], 10, FALSE))</f>
        <v>0.44</v>
      </c>
      <c r="I205">
        <f>IFERROR(VLOOKUP($B205,Table1[[Player]:['#NAME?]], 11, FALSE), 0.7*VLOOKUP($B205,Table1[[Player]:['#NAME?]], 11, FALSE) + 0.3*VLOOKUP($B205,Table2[[Player]:[YEAR]], 11, FALSE))</f>
        <v>3</v>
      </c>
      <c r="J205">
        <f>IFERROR(VLOOKUP($B205,Table1[[Player]:['#NAME?]], 17, FALSE), 0.7*VLOOKUP($B205,Table1[[Player]:['#NAME?]], 17, FALSE) + 0.3*VLOOKUP($B205,Table2[[Player]:[YEAR]], 17, FALSE))</f>
        <v>1.4</v>
      </c>
      <c r="K205">
        <f>IFERROR(VLOOKUP($B205,Table1[[Player]:['#NAME?]], 18, FALSE), 0.7*VLOOKUP($B205,Table1[[Player]:['#NAME?]], 18, FALSE) + 0.3*VLOOKUP($B205,Table2[[Player]:[YEAR]], 18, FALSE))</f>
        <v>1.6</v>
      </c>
      <c r="L205">
        <f>IFERROR(VLOOKUP($B205,Table1[[Player]:['#NAME?]], 19, FALSE), 0.7*VLOOKUP($B205,Table1[[Player]:['#NAME?]], 19, FALSE) + 0.3*VLOOKUP($B205,Table2[[Player]:[YEAR]], 19, FALSE))</f>
        <v>0.82499999999999996</v>
      </c>
      <c r="M205">
        <f>IFERROR(VLOOKUP($B205,Table1[[Player]:['#NAME?]], 22, FALSE), 0.7*VLOOKUP($B205,Table1[[Player]:['#NAME?]], 22, FALSE) + 0.3*VLOOKUP($B205,Table2[[Player]:[YEAR]], 22, FALSE))</f>
        <v>2.9</v>
      </c>
      <c r="N205">
        <f>IFERROR(VLOOKUP($B205,Table1[[Player]:['#NAME?]], 23, FALSE), 0.7*VLOOKUP($B205,Table1[[Player]:['#NAME?]], 23, FALSE) + 0.3*VLOOKUP($B205,Table2[[Player]:[YEAR]], 23, FALSE))</f>
        <v>5.7</v>
      </c>
      <c r="O205">
        <f>IFERROR(VLOOKUP($B205,Table1[[Player]:['#NAME?]], 24, FALSE), 0.7*VLOOKUP($B205,Table1[[Player]:['#NAME?]], 24, FALSE) + 0.3*VLOOKUP($B205,Table2[[Player]:[YEAR]], 24, FALSE))</f>
        <v>1.3</v>
      </c>
      <c r="P205">
        <f>IFERROR(VLOOKUP($B205,Table1[[Player]:['#NAME?]], 25, FALSE), 0.7*VLOOKUP($B205,Table1[[Player]:['#NAME?]], 25, FALSE) + 0.3*VLOOKUP($B205,Table2[[Player]:[YEAR]], 25, FALSE))</f>
        <v>0.1</v>
      </c>
      <c r="Q205">
        <f>IFERROR(VLOOKUP($B205,Table1[[Player]:['#NAME?]], 26, FALSE), 0.7*VLOOKUP($B205,Table1[[Player]:['#NAME?]], 26, FALSE) + 0.3*VLOOKUP($B205,Table2[[Player]:[YEAR]], 26, FALSE))</f>
        <v>2.1</v>
      </c>
      <c r="R205">
        <f>IFERROR(VLOOKUP($B205,Table1[[Player]:['#NAME?]], 28, FALSE), 0.7*VLOOKUP($B205,Table1[[Player]:['#NAME?]], 28, FALSE) + 0.3*VLOOKUP($B205,Table2[[Player]:[YEAR]], 28, FALSE))</f>
        <v>15.6</v>
      </c>
    </row>
    <row r="206" spans="1:18" x14ac:dyDescent="0.25">
      <c r="A206" s="2" t="s">
        <v>689</v>
      </c>
      <c r="B206" s="2" t="s">
        <v>340</v>
      </c>
      <c r="C206" s="2" t="s">
        <v>27</v>
      </c>
      <c r="D206">
        <f>VLOOKUP(B206, Table1[[Player]:['#NAME?]], 3, FALSE)+1</f>
        <v>32</v>
      </c>
      <c r="E206">
        <f>VLOOKUP(A206, Table3[], 5, FALSE)</f>
        <v>2541</v>
      </c>
      <c r="F206">
        <f>IFERROR(VLOOKUP($B206,Table1[[Player]:['#NAME?]], 8, FALSE), 0.7*VLOOKUP($B206,Table1[[Player]:['#NAME?]], 8, FALSE) + 0.3*VLOOKUP($B206,Table2[[Player]:[YEAR]], 8, FALSE))</f>
        <v>6.6</v>
      </c>
      <c r="G206">
        <f>IFERROR(VLOOKUP($B206,Table1[[Player]:['#NAME?]], 9, FALSE), 0.7*VLOOKUP($B206,Table1[[Player]:['#NAME?]], 9, FALSE) + 0.3*VLOOKUP($B206,Table2[[Player]:[YEAR]], 9, FALSE))</f>
        <v>14.9</v>
      </c>
      <c r="H206">
        <f>IFERROR(VLOOKUP($B206,Table1[[Player]:['#NAME?]], 10, FALSE), 0.7*VLOOKUP($B206,Table1[[Player]:['#NAME?]], 10, FALSE) + 0.3*VLOOKUP($B206,Table2[[Player]:[YEAR]], 10, FALSE))</f>
        <v>0.442</v>
      </c>
      <c r="I206">
        <f>IFERROR(VLOOKUP($B206,Table1[[Player]:['#NAME?]], 11, FALSE), 0.7*VLOOKUP($B206,Table1[[Player]:['#NAME?]], 11, FALSE) + 0.3*VLOOKUP($B206,Table2[[Player]:[YEAR]], 11, FALSE))</f>
        <v>1.2</v>
      </c>
      <c r="J206">
        <f>IFERROR(VLOOKUP($B206,Table1[[Player]:['#NAME?]], 17, FALSE), 0.7*VLOOKUP($B206,Table1[[Player]:['#NAME?]], 17, FALSE) + 0.3*VLOOKUP($B206,Table2[[Player]:[YEAR]], 17, FALSE))</f>
        <v>4.8</v>
      </c>
      <c r="K206">
        <f>IFERROR(VLOOKUP($B206,Table1[[Player]:['#NAME?]], 18, FALSE), 0.7*VLOOKUP($B206,Table1[[Player]:['#NAME?]], 18, FALSE) + 0.3*VLOOKUP($B206,Table2[[Player]:[YEAR]], 18, FALSE))</f>
        <v>6.2</v>
      </c>
      <c r="L206">
        <f>IFERROR(VLOOKUP($B206,Table1[[Player]:['#NAME?]], 19, FALSE), 0.7*VLOOKUP($B206,Table1[[Player]:['#NAME?]], 19, FALSE) + 0.3*VLOOKUP($B206,Table2[[Player]:[YEAR]], 19, FALSE))</f>
        <v>0.76800000000000002</v>
      </c>
      <c r="M206">
        <f>IFERROR(VLOOKUP($B206,Table1[[Player]:['#NAME?]], 22, FALSE), 0.7*VLOOKUP($B206,Table1[[Player]:['#NAME?]], 22, FALSE) + 0.3*VLOOKUP($B206,Table2[[Player]:[YEAR]], 22, FALSE))</f>
        <v>8.1999999999999993</v>
      </c>
      <c r="N206">
        <f>IFERROR(VLOOKUP($B206,Table1[[Player]:['#NAME?]], 23, FALSE), 0.7*VLOOKUP($B206,Table1[[Player]:['#NAME?]], 23, FALSE) + 0.3*VLOOKUP($B206,Table2[[Player]:[YEAR]], 23, FALSE))</f>
        <v>3.9</v>
      </c>
      <c r="O206">
        <f>IFERROR(VLOOKUP($B206,Table1[[Player]:['#NAME?]], 24, FALSE), 0.7*VLOOKUP($B206,Table1[[Player]:['#NAME?]], 24, FALSE) + 0.3*VLOOKUP($B206,Table2[[Player]:[YEAR]], 24, FALSE))</f>
        <v>1.4</v>
      </c>
      <c r="P206">
        <f>IFERROR(VLOOKUP($B206,Table1[[Player]:['#NAME?]], 25, FALSE), 0.7*VLOOKUP($B206,Table1[[Player]:['#NAME?]], 25, FALSE) + 0.3*VLOOKUP($B206,Table2[[Player]:[YEAR]], 25, FALSE))</f>
        <v>1</v>
      </c>
      <c r="Q206">
        <f>IFERROR(VLOOKUP($B206,Table1[[Player]:['#NAME?]], 26, FALSE), 0.7*VLOOKUP($B206,Table1[[Player]:['#NAME?]], 26, FALSE) + 0.3*VLOOKUP($B206,Table2[[Player]:[YEAR]], 26, FALSE))</f>
        <v>2.4</v>
      </c>
      <c r="R206">
        <f>IFERROR(VLOOKUP($B206,Table1[[Player]:['#NAME?]], 28, FALSE), 0.7*VLOOKUP($B206,Table1[[Player]:['#NAME?]], 28, FALSE) + 0.3*VLOOKUP($B206,Table2[[Player]:[YEAR]], 28, FALSE))</f>
        <v>19.100000000000001</v>
      </c>
    </row>
    <row r="207" spans="1:18" x14ac:dyDescent="0.25">
      <c r="A207" s="1" t="s">
        <v>652</v>
      </c>
      <c r="B207" s="1" t="s">
        <v>341</v>
      </c>
      <c r="C207" s="1" t="s">
        <v>27</v>
      </c>
      <c r="D207">
        <f>VLOOKUP(B207, Table1[[Player]:['#NAME?]], 3, FALSE)+1</f>
        <v>26</v>
      </c>
      <c r="E207">
        <f>VLOOKUP(A207, Table3[], 5, FALSE)</f>
        <v>1925</v>
      </c>
      <c r="F207">
        <f>IFERROR(VLOOKUP($B207,Table1[[Player]:['#NAME?]], 8, FALSE), 0.7*VLOOKUP($B207,Table1[[Player]:['#NAME?]], 8, FALSE) + 0.3*VLOOKUP($B207,Table2[[Player]:[YEAR]], 8, FALSE))</f>
        <v>5.5</v>
      </c>
      <c r="G207">
        <f>IFERROR(VLOOKUP($B207,Table1[[Player]:['#NAME?]], 9, FALSE), 0.7*VLOOKUP($B207,Table1[[Player]:['#NAME?]], 9, FALSE) + 0.3*VLOOKUP($B207,Table2[[Player]:[YEAR]], 9, FALSE))</f>
        <v>13.4</v>
      </c>
      <c r="H207">
        <f>IFERROR(VLOOKUP($B207,Table1[[Player]:['#NAME?]], 10, FALSE), 0.7*VLOOKUP($B207,Table1[[Player]:['#NAME?]], 10, FALSE) + 0.3*VLOOKUP($B207,Table2[[Player]:[YEAR]], 10, FALSE))</f>
        <v>0.41299999999999998</v>
      </c>
      <c r="I207">
        <f>IFERROR(VLOOKUP($B207,Table1[[Player]:['#NAME?]], 11, FALSE), 0.7*VLOOKUP($B207,Table1[[Player]:['#NAME?]], 11, FALSE) + 0.3*VLOOKUP($B207,Table2[[Player]:[YEAR]], 11, FALSE))</f>
        <v>2.8</v>
      </c>
      <c r="J207">
        <f>IFERROR(VLOOKUP($B207,Table1[[Player]:['#NAME?]], 17, FALSE), 0.7*VLOOKUP($B207,Table1[[Player]:['#NAME?]], 17, FALSE) + 0.3*VLOOKUP($B207,Table2[[Player]:[YEAR]], 17, FALSE))</f>
        <v>2.1</v>
      </c>
      <c r="K207">
        <f>IFERROR(VLOOKUP($B207,Table1[[Player]:['#NAME?]], 18, FALSE), 0.7*VLOOKUP($B207,Table1[[Player]:['#NAME?]], 18, FALSE) + 0.3*VLOOKUP($B207,Table2[[Player]:[YEAR]], 18, FALSE))</f>
        <v>2.7</v>
      </c>
      <c r="L207">
        <f>IFERROR(VLOOKUP($B207,Table1[[Player]:['#NAME?]], 19, FALSE), 0.7*VLOOKUP($B207,Table1[[Player]:['#NAME?]], 19, FALSE) + 0.3*VLOOKUP($B207,Table2[[Player]:[YEAR]], 19, FALSE))</f>
        <v>0.77300000000000002</v>
      </c>
      <c r="M207">
        <f>IFERROR(VLOOKUP($B207,Table1[[Player]:['#NAME?]], 22, FALSE), 0.7*VLOOKUP($B207,Table1[[Player]:['#NAME?]], 22, FALSE) + 0.3*VLOOKUP($B207,Table2[[Player]:[YEAR]], 22, FALSE))</f>
        <v>8.1999999999999993</v>
      </c>
      <c r="N207">
        <f>IFERROR(VLOOKUP($B207,Table1[[Player]:['#NAME?]], 23, FALSE), 0.7*VLOOKUP($B207,Table1[[Player]:['#NAME?]], 23, FALSE) + 0.3*VLOOKUP($B207,Table2[[Player]:[YEAR]], 23, FALSE))</f>
        <v>1.6</v>
      </c>
      <c r="O207">
        <f>IFERROR(VLOOKUP($B207,Table1[[Player]:['#NAME?]], 24, FALSE), 0.7*VLOOKUP($B207,Table1[[Player]:['#NAME?]], 24, FALSE) + 0.3*VLOOKUP($B207,Table2[[Player]:[YEAR]], 24, FALSE))</f>
        <v>1.1000000000000001</v>
      </c>
      <c r="P207">
        <f>IFERROR(VLOOKUP($B207,Table1[[Player]:['#NAME?]], 25, FALSE), 0.7*VLOOKUP($B207,Table1[[Player]:['#NAME?]], 25, FALSE) + 0.3*VLOOKUP($B207,Table2[[Player]:[YEAR]], 25, FALSE))</f>
        <v>1.2</v>
      </c>
      <c r="Q207">
        <f>IFERROR(VLOOKUP($B207,Table1[[Player]:['#NAME?]], 26, FALSE), 0.7*VLOOKUP($B207,Table1[[Player]:['#NAME?]], 26, FALSE) + 0.3*VLOOKUP($B207,Table2[[Player]:[YEAR]], 26, FALSE))</f>
        <v>1.7</v>
      </c>
      <c r="R207">
        <f>IFERROR(VLOOKUP($B207,Table1[[Player]:['#NAME?]], 28, FALSE), 0.7*VLOOKUP($B207,Table1[[Player]:['#NAME?]], 28, FALSE) + 0.3*VLOOKUP($B207,Table2[[Player]:[YEAR]], 28, FALSE))</f>
        <v>16</v>
      </c>
    </row>
    <row r="208" spans="1:18" x14ac:dyDescent="0.25">
      <c r="A208" s="2" t="s">
        <v>826</v>
      </c>
      <c r="B208" s="2" t="s">
        <v>342</v>
      </c>
      <c r="C208" s="2" t="s">
        <v>38</v>
      </c>
      <c r="D208">
        <f>VLOOKUP(B208, Table1[[Player]:['#NAME?]], 3, FALSE)+1</f>
        <v>27</v>
      </c>
      <c r="E208">
        <f>VLOOKUP(A208, Table3[], 5, FALSE)</f>
        <v>1794</v>
      </c>
      <c r="F208">
        <f>IFERROR(VLOOKUP($B208,Table1[[Player]:['#NAME?]], 8, FALSE), 0.7*VLOOKUP($B208,Table1[[Player]:['#NAME?]], 8, FALSE) + 0.3*VLOOKUP($B208,Table2[[Player]:[YEAR]], 8, FALSE))</f>
        <v>7.6</v>
      </c>
      <c r="G208">
        <f>IFERROR(VLOOKUP($B208,Table1[[Player]:['#NAME?]], 9, FALSE), 0.7*VLOOKUP($B208,Table1[[Player]:['#NAME?]], 9, FALSE) + 0.3*VLOOKUP($B208,Table2[[Player]:[YEAR]], 9, FALSE))</f>
        <v>14.3</v>
      </c>
      <c r="H208">
        <f>IFERROR(VLOOKUP($B208,Table1[[Player]:['#NAME?]], 10, FALSE), 0.7*VLOOKUP($B208,Table1[[Player]:['#NAME?]], 10, FALSE) + 0.3*VLOOKUP($B208,Table2[[Player]:[YEAR]], 10, FALSE))</f>
        <v>0.53300000000000003</v>
      </c>
      <c r="I208">
        <f>IFERROR(VLOOKUP($B208,Table1[[Player]:['#NAME?]], 11, FALSE), 0.7*VLOOKUP($B208,Table1[[Player]:['#NAME?]], 11, FALSE) + 0.3*VLOOKUP($B208,Table2[[Player]:[YEAR]], 11, FALSE))</f>
        <v>0</v>
      </c>
      <c r="J208">
        <f>IFERROR(VLOOKUP($B208,Table1[[Player]:['#NAME?]], 17, FALSE), 0.7*VLOOKUP($B208,Table1[[Player]:['#NAME?]], 17, FALSE) + 0.3*VLOOKUP($B208,Table2[[Player]:[YEAR]], 17, FALSE))</f>
        <v>3.5</v>
      </c>
      <c r="K208">
        <f>IFERROR(VLOOKUP($B208,Table1[[Player]:['#NAME?]], 18, FALSE), 0.7*VLOOKUP($B208,Table1[[Player]:['#NAME?]], 18, FALSE) + 0.3*VLOOKUP($B208,Table2[[Player]:[YEAR]], 18, FALSE))</f>
        <v>4.7</v>
      </c>
      <c r="L208">
        <f>IFERROR(VLOOKUP($B208,Table1[[Player]:['#NAME?]], 19, FALSE), 0.7*VLOOKUP($B208,Table1[[Player]:['#NAME?]], 19, FALSE) + 0.3*VLOOKUP($B208,Table2[[Player]:[YEAR]], 19, FALSE))</f>
        <v>0.74099999999999999</v>
      </c>
      <c r="M208">
        <f>IFERROR(VLOOKUP($B208,Table1[[Player]:['#NAME?]], 22, FALSE), 0.7*VLOOKUP($B208,Table1[[Player]:['#NAME?]], 22, FALSE) + 0.3*VLOOKUP($B208,Table2[[Player]:[YEAR]], 22, FALSE))</f>
        <v>10.5</v>
      </c>
      <c r="N208">
        <f>IFERROR(VLOOKUP($B208,Table1[[Player]:['#NAME?]], 23, FALSE), 0.7*VLOOKUP($B208,Table1[[Player]:['#NAME?]], 23, FALSE) + 0.3*VLOOKUP($B208,Table2[[Player]:[YEAR]], 23, FALSE))</f>
        <v>3.7</v>
      </c>
      <c r="O208">
        <f>IFERROR(VLOOKUP($B208,Table1[[Player]:['#NAME?]], 24, FALSE), 0.7*VLOOKUP($B208,Table1[[Player]:['#NAME?]], 24, FALSE) + 0.3*VLOOKUP($B208,Table2[[Player]:[YEAR]], 24, FALSE))</f>
        <v>1.8</v>
      </c>
      <c r="P208">
        <f>IFERROR(VLOOKUP($B208,Table1[[Player]:['#NAME?]], 25, FALSE), 0.7*VLOOKUP($B208,Table1[[Player]:['#NAME?]], 25, FALSE) + 0.3*VLOOKUP($B208,Table2[[Player]:[YEAR]], 25, FALSE))</f>
        <v>0.8</v>
      </c>
      <c r="Q208">
        <f>IFERROR(VLOOKUP($B208,Table1[[Player]:['#NAME?]], 26, FALSE), 0.7*VLOOKUP($B208,Table1[[Player]:['#NAME?]], 26, FALSE) + 0.3*VLOOKUP($B208,Table2[[Player]:[YEAR]], 26, FALSE))</f>
        <v>2.8</v>
      </c>
      <c r="R208">
        <f>IFERROR(VLOOKUP($B208,Table1[[Player]:['#NAME?]], 28, FALSE), 0.7*VLOOKUP($B208,Table1[[Player]:['#NAME?]], 28, FALSE) + 0.3*VLOOKUP($B208,Table2[[Player]:[YEAR]], 28, FALSE))</f>
        <v>18.8</v>
      </c>
    </row>
    <row r="209" spans="1:18" x14ac:dyDescent="0.25">
      <c r="A209" s="1" t="s">
        <v>852</v>
      </c>
      <c r="B209" s="1" t="s">
        <v>343</v>
      </c>
      <c r="C209" s="1" t="s">
        <v>31</v>
      </c>
      <c r="D209">
        <f>VLOOKUP(B209, Table1[[Player]:['#NAME?]], 3, FALSE)+1</f>
        <v>28</v>
      </c>
      <c r="E209">
        <f>VLOOKUP(A209, Table3[], 5, FALSE)</f>
        <v>1925</v>
      </c>
      <c r="F209">
        <f>IFERROR(VLOOKUP($B209,Table1[[Player]:['#NAME?]], 8, FALSE), 0.7*VLOOKUP($B209,Table1[[Player]:['#NAME?]], 8, FALSE) + 0.3*VLOOKUP($B209,Table2[[Player]:[YEAR]], 8, FALSE))</f>
        <v>5.6</v>
      </c>
      <c r="G209">
        <f>IFERROR(VLOOKUP($B209,Table1[[Player]:['#NAME?]], 9, FALSE), 0.7*VLOOKUP($B209,Table1[[Player]:['#NAME?]], 9, FALSE) + 0.3*VLOOKUP($B209,Table2[[Player]:[YEAR]], 9, FALSE))</f>
        <v>12.2</v>
      </c>
      <c r="H209">
        <f>IFERROR(VLOOKUP($B209,Table1[[Player]:['#NAME?]], 10, FALSE), 0.7*VLOOKUP($B209,Table1[[Player]:['#NAME?]], 10, FALSE) + 0.3*VLOOKUP($B209,Table2[[Player]:[YEAR]], 10, FALSE))</f>
        <v>0.45700000000000002</v>
      </c>
      <c r="I209">
        <f>IFERROR(VLOOKUP($B209,Table1[[Player]:['#NAME?]], 11, FALSE), 0.7*VLOOKUP($B209,Table1[[Player]:['#NAME?]], 11, FALSE) + 0.3*VLOOKUP($B209,Table2[[Player]:[YEAR]], 11, FALSE))</f>
        <v>1.5</v>
      </c>
      <c r="J209">
        <f>IFERROR(VLOOKUP($B209,Table1[[Player]:['#NAME?]], 17, FALSE), 0.7*VLOOKUP($B209,Table1[[Player]:['#NAME?]], 17, FALSE) + 0.3*VLOOKUP($B209,Table2[[Player]:[YEAR]], 17, FALSE))</f>
        <v>1.1000000000000001</v>
      </c>
      <c r="K209">
        <f>IFERROR(VLOOKUP($B209,Table1[[Player]:['#NAME?]], 18, FALSE), 0.7*VLOOKUP($B209,Table1[[Player]:['#NAME?]], 18, FALSE) + 0.3*VLOOKUP($B209,Table2[[Player]:[YEAR]], 18, FALSE))</f>
        <v>1.5</v>
      </c>
      <c r="L209">
        <f>IFERROR(VLOOKUP($B209,Table1[[Player]:['#NAME?]], 19, FALSE), 0.7*VLOOKUP($B209,Table1[[Player]:['#NAME?]], 19, FALSE) + 0.3*VLOOKUP($B209,Table2[[Player]:[YEAR]], 19, FALSE))</f>
        <v>0.77</v>
      </c>
      <c r="M209">
        <f>IFERROR(VLOOKUP($B209,Table1[[Player]:['#NAME?]], 22, FALSE), 0.7*VLOOKUP($B209,Table1[[Player]:['#NAME?]], 22, FALSE) + 0.3*VLOOKUP($B209,Table2[[Player]:[YEAR]], 22, FALSE))</f>
        <v>3</v>
      </c>
      <c r="N209">
        <f>IFERROR(VLOOKUP($B209,Table1[[Player]:['#NAME?]], 23, FALSE), 0.7*VLOOKUP($B209,Table1[[Player]:['#NAME?]], 23, FALSE) + 0.3*VLOOKUP($B209,Table2[[Player]:[YEAR]], 23, FALSE))</f>
        <v>3.2</v>
      </c>
      <c r="O209">
        <f>IFERROR(VLOOKUP($B209,Table1[[Player]:['#NAME?]], 24, FALSE), 0.7*VLOOKUP($B209,Table1[[Player]:['#NAME?]], 24, FALSE) + 0.3*VLOOKUP($B209,Table2[[Player]:[YEAR]], 24, FALSE))</f>
        <v>1</v>
      </c>
      <c r="P209">
        <f>IFERROR(VLOOKUP($B209,Table1[[Player]:['#NAME?]], 25, FALSE), 0.7*VLOOKUP($B209,Table1[[Player]:['#NAME?]], 25, FALSE) + 0.3*VLOOKUP($B209,Table2[[Player]:[YEAR]], 25, FALSE))</f>
        <v>0.6</v>
      </c>
      <c r="Q209">
        <f>IFERROR(VLOOKUP($B209,Table1[[Player]:['#NAME?]], 26, FALSE), 0.7*VLOOKUP($B209,Table1[[Player]:['#NAME?]], 26, FALSE) + 0.3*VLOOKUP($B209,Table2[[Player]:[YEAR]], 26, FALSE))</f>
        <v>1.2</v>
      </c>
      <c r="R209">
        <f>IFERROR(VLOOKUP($B209,Table1[[Player]:['#NAME?]], 28, FALSE), 0.7*VLOOKUP($B209,Table1[[Player]:['#NAME?]], 28, FALSE) + 0.3*VLOOKUP($B209,Table2[[Player]:[YEAR]], 28, FALSE))</f>
        <v>13.8</v>
      </c>
    </row>
    <row r="210" spans="1:18" x14ac:dyDescent="0.25">
      <c r="A210" s="2" t="s">
        <v>625</v>
      </c>
      <c r="B210" s="2" t="s">
        <v>344</v>
      </c>
      <c r="C210" s="2" t="s">
        <v>52</v>
      </c>
      <c r="D210">
        <f>VLOOKUP(B210, Table1[[Player]:['#NAME?]], 3, FALSE)+1</f>
        <v>28</v>
      </c>
      <c r="E210">
        <f>VLOOKUP(A210, Table3[], 5, FALSE)</f>
        <v>2340</v>
      </c>
      <c r="F210">
        <f>IFERROR(VLOOKUP($B210,Table1[[Player]:['#NAME?]], 8, FALSE), 0.7*VLOOKUP($B210,Table1[[Player]:['#NAME?]], 8, FALSE) + 0.3*VLOOKUP($B210,Table2[[Player]:[YEAR]], 8, FALSE))</f>
        <v>5.9</v>
      </c>
      <c r="G210">
        <f>IFERROR(VLOOKUP($B210,Table1[[Player]:['#NAME?]], 9, FALSE), 0.7*VLOOKUP($B210,Table1[[Player]:['#NAME?]], 9, FALSE) + 0.3*VLOOKUP($B210,Table2[[Player]:[YEAR]], 9, FALSE))</f>
        <v>14.1</v>
      </c>
      <c r="H210">
        <f>IFERROR(VLOOKUP($B210,Table1[[Player]:['#NAME?]], 10, FALSE), 0.7*VLOOKUP($B210,Table1[[Player]:['#NAME?]], 10, FALSE) + 0.3*VLOOKUP($B210,Table2[[Player]:[YEAR]], 10, FALSE))</f>
        <v>0.41799999999999998</v>
      </c>
      <c r="I210">
        <f>IFERROR(VLOOKUP($B210,Table1[[Player]:['#NAME?]], 11, FALSE), 0.7*VLOOKUP($B210,Table1[[Player]:['#NAME?]], 11, FALSE) + 0.3*VLOOKUP($B210,Table2[[Player]:[YEAR]], 11, FALSE))</f>
        <v>1.7</v>
      </c>
      <c r="J210">
        <f>IFERROR(VLOOKUP($B210,Table1[[Player]:['#NAME?]], 17, FALSE), 0.7*VLOOKUP($B210,Table1[[Player]:['#NAME?]], 17, FALSE) + 0.3*VLOOKUP($B210,Table2[[Player]:[YEAR]], 17, FALSE))</f>
        <v>2</v>
      </c>
      <c r="K210">
        <f>IFERROR(VLOOKUP($B210,Table1[[Player]:['#NAME?]], 18, FALSE), 0.7*VLOOKUP($B210,Table1[[Player]:['#NAME?]], 18, FALSE) + 0.3*VLOOKUP($B210,Table2[[Player]:[YEAR]], 18, FALSE))</f>
        <v>2.6</v>
      </c>
      <c r="L210">
        <f>IFERROR(VLOOKUP($B210,Table1[[Player]:['#NAME?]], 19, FALSE), 0.7*VLOOKUP($B210,Table1[[Player]:['#NAME?]], 19, FALSE) + 0.3*VLOOKUP($B210,Table2[[Player]:[YEAR]], 19, FALSE))</f>
        <v>0.78400000000000003</v>
      </c>
      <c r="M210">
        <f>IFERROR(VLOOKUP($B210,Table1[[Player]:['#NAME?]], 22, FALSE), 0.7*VLOOKUP($B210,Table1[[Player]:['#NAME?]], 22, FALSE) + 0.3*VLOOKUP($B210,Table2[[Player]:[YEAR]], 22, FALSE))</f>
        <v>5.0999999999999996</v>
      </c>
      <c r="N210">
        <f>IFERROR(VLOOKUP($B210,Table1[[Player]:['#NAME?]], 23, FALSE), 0.7*VLOOKUP($B210,Table1[[Player]:['#NAME?]], 23, FALSE) + 0.3*VLOOKUP($B210,Table2[[Player]:[YEAR]], 23, FALSE))</f>
        <v>2.2000000000000002</v>
      </c>
      <c r="O210">
        <f>IFERROR(VLOOKUP($B210,Table1[[Player]:['#NAME?]], 24, FALSE), 0.7*VLOOKUP($B210,Table1[[Player]:['#NAME?]], 24, FALSE) + 0.3*VLOOKUP($B210,Table2[[Player]:[YEAR]], 24, FALSE))</f>
        <v>0.7</v>
      </c>
      <c r="P210">
        <f>IFERROR(VLOOKUP($B210,Table1[[Player]:['#NAME?]], 25, FALSE), 0.7*VLOOKUP($B210,Table1[[Player]:['#NAME?]], 25, FALSE) + 0.3*VLOOKUP($B210,Table2[[Player]:[YEAR]], 25, FALSE))</f>
        <v>0.4</v>
      </c>
      <c r="Q210">
        <f>IFERROR(VLOOKUP($B210,Table1[[Player]:['#NAME?]], 26, FALSE), 0.7*VLOOKUP($B210,Table1[[Player]:['#NAME?]], 26, FALSE) + 0.3*VLOOKUP($B210,Table2[[Player]:[YEAR]], 26, FALSE))</f>
        <v>1.2</v>
      </c>
      <c r="R210">
        <f>IFERROR(VLOOKUP($B210,Table1[[Player]:['#NAME?]], 28, FALSE), 0.7*VLOOKUP($B210,Table1[[Player]:['#NAME?]], 28, FALSE) + 0.3*VLOOKUP($B210,Table2[[Player]:[YEAR]], 28, FALSE))</f>
        <v>15.5</v>
      </c>
    </row>
    <row r="211" spans="1:18" x14ac:dyDescent="0.25">
      <c r="A211" s="1" t="s">
        <v>1014</v>
      </c>
      <c r="B211" s="1" t="s">
        <v>345</v>
      </c>
      <c r="C211" s="1" t="s">
        <v>27</v>
      </c>
      <c r="D211">
        <f>VLOOKUP(B211, Table1[[Player]:['#NAME?]], 3, FALSE)+1</f>
        <v>28</v>
      </c>
      <c r="E211">
        <f>VLOOKUP(A211, Table3[], 5, FALSE)</f>
        <v>2108</v>
      </c>
      <c r="F211">
        <f>IFERROR(VLOOKUP($B211,Table1[[Player]:['#NAME?]], 8, FALSE), 0.7*VLOOKUP($B211,Table1[[Player]:['#NAME?]], 8, FALSE) + 0.3*VLOOKUP($B211,Table2[[Player]:[YEAR]], 8, FALSE))</f>
        <v>6.2</v>
      </c>
      <c r="G211">
        <f>IFERROR(VLOOKUP($B211,Table1[[Player]:['#NAME?]], 9, FALSE), 0.7*VLOOKUP($B211,Table1[[Player]:['#NAME?]], 9, FALSE) + 0.3*VLOOKUP($B211,Table2[[Player]:[YEAR]], 9, FALSE))</f>
        <v>13.5</v>
      </c>
      <c r="H211">
        <f>IFERROR(VLOOKUP($B211,Table1[[Player]:['#NAME?]], 10, FALSE), 0.7*VLOOKUP($B211,Table1[[Player]:['#NAME?]], 10, FALSE) + 0.3*VLOOKUP($B211,Table2[[Player]:[YEAR]], 10, FALSE))</f>
        <v>0.45700000000000002</v>
      </c>
      <c r="I211">
        <f>IFERROR(VLOOKUP($B211,Table1[[Player]:['#NAME?]], 11, FALSE), 0.7*VLOOKUP($B211,Table1[[Player]:['#NAME?]], 11, FALSE) + 0.3*VLOOKUP($B211,Table2[[Player]:[YEAR]], 11, FALSE))</f>
        <v>1.1000000000000001</v>
      </c>
      <c r="J211">
        <f>IFERROR(VLOOKUP($B211,Table1[[Player]:['#NAME?]], 17, FALSE), 0.7*VLOOKUP($B211,Table1[[Player]:['#NAME?]], 17, FALSE) + 0.3*VLOOKUP($B211,Table2[[Player]:[YEAR]], 17, FALSE))</f>
        <v>2.7</v>
      </c>
      <c r="K211">
        <f>IFERROR(VLOOKUP($B211,Table1[[Player]:['#NAME?]], 18, FALSE), 0.7*VLOOKUP($B211,Table1[[Player]:['#NAME?]], 18, FALSE) + 0.3*VLOOKUP($B211,Table2[[Player]:[YEAR]], 18, FALSE))</f>
        <v>3.3</v>
      </c>
      <c r="L211">
        <f>IFERROR(VLOOKUP($B211,Table1[[Player]:['#NAME?]], 19, FALSE), 0.7*VLOOKUP($B211,Table1[[Player]:['#NAME?]], 19, FALSE) + 0.3*VLOOKUP($B211,Table2[[Player]:[YEAR]], 19, FALSE))</f>
        <v>0.83699999999999997</v>
      </c>
      <c r="M211">
        <f>IFERROR(VLOOKUP($B211,Table1[[Player]:['#NAME?]], 22, FALSE), 0.7*VLOOKUP($B211,Table1[[Player]:['#NAME?]], 22, FALSE) + 0.3*VLOOKUP($B211,Table2[[Player]:[YEAR]], 22, FALSE))</f>
        <v>7.5</v>
      </c>
      <c r="N211">
        <f>IFERROR(VLOOKUP($B211,Table1[[Player]:['#NAME?]], 23, FALSE), 0.7*VLOOKUP($B211,Table1[[Player]:['#NAME?]], 23, FALSE) + 0.3*VLOOKUP($B211,Table2[[Player]:[YEAR]], 23, FALSE))</f>
        <v>1.9</v>
      </c>
      <c r="O211">
        <f>IFERROR(VLOOKUP($B211,Table1[[Player]:['#NAME?]], 24, FALSE), 0.7*VLOOKUP($B211,Table1[[Player]:['#NAME?]], 24, FALSE) + 0.3*VLOOKUP($B211,Table2[[Player]:[YEAR]], 24, FALSE))</f>
        <v>1.2</v>
      </c>
      <c r="P211">
        <f>IFERROR(VLOOKUP($B211,Table1[[Player]:['#NAME?]], 25, FALSE), 0.7*VLOOKUP($B211,Table1[[Player]:['#NAME?]], 25, FALSE) + 0.3*VLOOKUP($B211,Table2[[Player]:[YEAR]], 25, FALSE))</f>
        <v>0.6</v>
      </c>
      <c r="Q211">
        <f>IFERROR(VLOOKUP($B211,Table1[[Player]:['#NAME?]], 26, FALSE), 0.7*VLOOKUP($B211,Table1[[Player]:['#NAME?]], 26, FALSE) + 0.3*VLOOKUP($B211,Table2[[Player]:[YEAR]], 26, FALSE))</f>
        <v>2</v>
      </c>
      <c r="R211">
        <f>IFERROR(VLOOKUP($B211,Table1[[Player]:['#NAME?]], 28, FALSE), 0.7*VLOOKUP($B211,Table1[[Player]:['#NAME?]], 28, FALSE) + 0.3*VLOOKUP($B211,Table2[[Player]:[YEAR]], 28, FALSE))</f>
        <v>16.100000000000001</v>
      </c>
    </row>
    <row r="212" spans="1:18" x14ac:dyDescent="0.25">
      <c r="A212" s="1" t="s">
        <v>612</v>
      </c>
      <c r="B212" s="1" t="s">
        <v>348</v>
      </c>
      <c r="C212" s="1" t="s">
        <v>38</v>
      </c>
      <c r="D212">
        <f>VLOOKUP(B212, Table1[[Player]:['#NAME?]], 3, FALSE)+1</f>
        <v>31</v>
      </c>
      <c r="E212">
        <f>VLOOKUP(A212, Table3[], 5, FALSE)</f>
        <v>1404</v>
      </c>
      <c r="F212">
        <f>IFERROR(VLOOKUP($B212,Table1[[Player]:['#NAME?]], 8, FALSE), 0.7*VLOOKUP($B212,Table1[[Player]:['#NAME?]], 8, FALSE) + 0.3*VLOOKUP($B212,Table2[[Player]:[YEAR]], 8, FALSE))</f>
        <v>5.5</v>
      </c>
      <c r="G212">
        <f>IFERROR(VLOOKUP($B212,Table1[[Player]:['#NAME?]], 9, FALSE), 0.7*VLOOKUP($B212,Table1[[Player]:['#NAME?]], 9, FALSE) + 0.3*VLOOKUP($B212,Table2[[Player]:[YEAR]], 9, FALSE))</f>
        <v>10.7</v>
      </c>
      <c r="H212">
        <f>IFERROR(VLOOKUP($B212,Table1[[Player]:['#NAME?]], 10, FALSE), 0.7*VLOOKUP($B212,Table1[[Player]:['#NAME?]], 10, FALSE) + 0.3*VLOOKUP($B212,Table2[[Player]:[YEAR]], 10, FALSE))</f>
        <v>0.51500000000000001</v>
      </c>
      <c r="I212">
        <f>IFERROR(VLOOKUP($B212,Table1[[Player]:['#NAME?]], 11, FALSE), 0.7*VLOOKUP($B212,Table1[[Player]:['#NAME?]], 11, FALSE) + 0.3*VLOOKUP($B212,Table2[[Player]:[YEAR]], 11, FALSE))</f>
        <v>0</v>
      </c>
      <c r="J212">
        <f>IFERROR(VLOOKUP($B212,Table1[[Player]:['#NAME?]], 17, FALSE), 0.7*VLOOKUP($B212,Table1[[Player]:['#NAME?]], 17, FALSE) + 0.3*VLOOKUP($B212,Table2[[Player]:[YEAR]], 17, FALSE))</f>
        <v>2.1</v>
      </c>
      <c r="K212">
        <f>IFERROR(VLOOKUP($B212,Table1[[Player]:['#NAME?]], 18, FALSE), 0.7*VLOOKUP($B212,Table1[[Player]:['#NAME?]], 18, FALSE) + 0.3*VLOOKUP($B212,Table2[[Player]:[YEAR]], 18, FALSE))</f>
        <v>2.5</v>
      </c>
      <c r="L212">
        <f>IFERROR(VLOOKUP($B212,Table1[[Player]:['#NAME?]], 19, FALSE), 0.7*VLOOKUP($B212,Table1[[Player]:['#NAME?]], 19, FALSE) + 0.3*VLOOKUP($B212,Table2[[Player]:[YEAR]], 19, FALSE))</f>
        <v>0.80800000000000005</v>
      </c>
      <c r="M212">
        <f>IFERROR(VLOOKUP($B212,Table1[[Player]:['#NAME?]], 22, FALSE), 0.7*VLOOKUP($B212,Table1[[Player]:['#NAME?]], 22, FALSE) + 0.3*VLOOKUP($B212,Table2[[Player]:[YEAR]], 22, FALSE))</f>
        <v>8.6</v>
      </c>
      <c r="N212">
        <f>IFERROR(VLOOKUP($B212,Table1[[Player]:['#NAME?]], 23, FALSE), 0.7*VLOOKUP($B212,Table1[[Player]:['#NAME?]], 23, FALSE) + 0.3*VLOOKUP($B212,Table2[[Player]:[YEAR]], 23, FALSE))</f>
        <v>1.4</v>
      </c>
      <c r="O212">
        <f>IFERROR(VLOOKUP($B212,Table1[[Player]:['#NAME?]], 24, FALSE), 0.7*VLOOKUP($B212,Table1[[Player]:['#NAME?]], 24, FALSE) + 0.3*VLOOKUP($B212,Table2[[Player]:[YEAR]], 24, FALSE))</f>
        <v>0.5</v>
      </c>
      <c r="P212">
        <f>IFERROR(VLOOKUP($B212,Table1[[Player]:['#NAME?]], 25, FALSE), 0.7*VLOOKUP($B212,Table1[[Player]:['#NAME?]], 25, FALSE) + 0.3*VLOOKUP($B212,Table2[[Player]:[YEAR]], 25, FALSE))</f>
        <v>1</v>
      </c>
      <c r="Q212">
        <f>IFERROR(VLOOKUP($B212,Table1[[Player]:['#NAME?]], 26, FALSE), 0.7*VLOOKUP($B212,Table1[[Player]:['#NAME?]], 26, FALSE) + 0.3*VLOOKUP($B212,Table2[[Player]:[YEAR]], 26, FALSE))</f>
        <v>2.2999999999999998</v>
      </c>
      <c r="R212">
        <f>IFERROR(VLOOKUP($B212,Table1[[Player]:['#NAME?]], 28, FALSE), 0.7*VLOOKUP($B212,Table1[[Player]:['#NAME?]], 28, FALSE) + 0.3*VLOOKUP($B212,Table2[[Player]:[YEAR]], 28, FALSE))</f>
        <v>13.1</v>
      </c>
    </row>
    <row r="213" spans="1:18" x14ac:dyDescent="0.25">
      <c r="A213" s="2" t="s">
        <v>697</v>
      </c>
      <c r="B213" s="2" t="s">
        <v>349</v>
      </c>
      <c r="C213" s="2" t="s">
        <v>73</v>
      </c>
      <c r="D213">
        <f>VLOOKUP(B213, Table1[[Player]:['#NAME?]], 3, FALSE)+1</f>
        <v>21</v>
      </c>
      <c r="E213">
        <f>VLOOKUP(A213, Table3[], 5, FALSE)</f>
        <v>1440</v>
      </c>
      <c r="F213">
        <f>IFERROR(VLOOKUP($B213,Table1[[Player]:['#NAME?]], 8, FALSE), 0.7*VLOOKUP($B213,Table1[[Player]:['#NAME?]], 8, FALSE) + 0.3*VLOOKUP($B213,Table2[[Player]:[YEAR]], 8, FALSE))</f>
        <v>5.3</v>
      </c>
      <c r="G213">
        <f>IFERROR(VLOOKUP($B213,Table1[[Player]:['#NAME?]], 9, FALSE), 0.7*VLOOKUP($B213,Table1[[Player]:['#NAME?]], 9, FALSE) + 0.3*VLOOKUP($B213,Table2[[Player]:[YEAR]], 9, FALSE))</f>
        <v>14.1</v>
      </c>
      <c r="H213">
        <f>IFERROR(VLOOKUP($B213,Table1[[Player]:['#NAME?]], 10, FALSE), 0.7*VLOOKUP($B213,Table1[[Player]:['#NAME?]], 10, FALSE) + 0.3*VLOOKUP($B213,Table2[[Player]:[YEAR]], 10, FALSE))</f>
        <v>0.377</v>
      </c>
      <c r="I213">
        <f>IFERROR(VLOOKUP($B213,Table1[[Player]:['#NAME?]], 11, FALSE), 0.7*VLOOKUP($B213,Table1[[Player]:['#NAME?]], 11, FALSE) + 0.3*VLOOKUP($B213,Table2[[Player]:[YEAR]], 11, FALSE))</f>
        <v>1.4</v>
      </c>
      <c r="J213">
        <f>IFERROR(VLOOKUP($B213,Table1[[Player]:['#NAME?]], 17, FALSE), 0.7*VLOOKUP($B213,Table1[[Player]:['#NAME?]], 17, FALSE) + 0.3*VLOOKUP($B213,Table2[[Player]:[YEAR]], 17, FALSE))</f>
        <v>3.4</v>
      </c>
      <c r="K213">
        <f>IFERROR(VLOOKUP($B213,Table1[[Player]:['#NAME?]], 18, FALSE), 0.7*VLOOKUP($B213,Table1[[Player]:['#NAME?]], 18, FALSE) + 0.3*VLOOKUP($B213,Table2[[Player]:[YEAR]], 18, FALSE))</f>
        <v>4.3</v>
      </c>
      <c r="L213">
        <f>IFERROR(VLOOKUP($B213,Table1[[Player]:['#NAME?]], 19, FALSE), 0.7*VLOOKUP($B213,Table1[[Player]:['#NAME?]], 19, FALSE) + 0.3*VLOOKUP($B213,Table2[[Player]:[YEAR]], 19, FALSE))</f>
        <v>0.78400000000000003</v>
      </c>
      <c r="M213">
        <f>IFERROR(VLOOKUP($B213,Table1[[Player]:['#NAME?]], 22, FALSE), 0.7*VLOOKUP($B213,Table1[[Player]:['#NAME?]], 22, FALSE) + 0.3*VLOOKUP($B213,Table2[[Player]:[YEAR]], 22, FALSE))</f>
        <v>4.5999999999999996</v>
      </c>
      <c r="N213">
        <f>IFERROR(VLOOKUP($B213,Table1[[Player]:['#NAME?]], 23, FALSE), 0.7*VLOOKUP($B213,Table1[[Player]:['#NAME?]], 23, FALSE) + 0.3*VLOOKUP($B213,Table2[[Player]:[YEAR]], 23, FALSE))</f>
        <v>5.6</v>
      </c>
      <c r="O213">
        <f>IFERROR(VLOOKUP($B213,Table1[[Player]:['#NAME?]], 24, FALSE), 0.7*VLOOKUP($B213,Table1[[Player]:['#NAME?]], 24, FALSE) + 0.3*VLOOKUP($B213,Table2[[Player]:[YEAR]], 24, FALSE))</f>
        <v>1</v>
      </c>
      <c r="P213">
        <f>IFERROR(VLOOKUP($B213,Table1[[Player]:['#NAME?]], 25, FALSE), 0.7*VLOOKUP($B213,Table1[[Player]:['#NAME?]], 25, FALSE) + 0.3*VLOOKUP($B213,Table2[[Player]:[YEAR]], 25, FALSE))</f>
        <v>0.3</v>
      </c>
      <c r="Q213">
        <f>IFERROR(VLOOKUP($B213,Table1[[Player]:['#NAME?]], 26, FALSE), 0.7*VLOOKUP($B213,Table1[[Player]:['#NAME?]], 26, FALSE) + 0.3*VLOOKUP($B213,Table2[[Player]:[YEAR]], 26, FALSE))</f>
        <v>3.1</v>
      </c>
      <c r="R213">
        <f>IFERROR(VLOOKUP($B213,Table1[[Player]:['#NAME?]], 28, FALSE), 0.7*VLOOKUP($B213,Table1[[Player]:['#NAME?]], 28, FALSE) + 0.3*VLOOKUP($B213,Table2[[Player]:[YEAR]], 28, FALSE))</f>
        <v>15.4</v>
      </c>
    </row>
    <row r="214" spans="1:18" x14ac:dyDescent="0.25">
      <c r="A214" s="1" t="s">
        <v>843</v>
      </c>
      <c r="B214" s="1" t="s">
        <v>350</v>
      </c>
      <c r="C214" s="1" t="s">
        <v>52</v>
      </c>
      <c r="D214">
        <f>VLOOKUP(B214, Table1[[Player]:['#NAME?]], 3, FALSE)+1</f>
        <v>25</v>
      </c>
      <c r="E214">
        <f>VLOOKUP(A214, Table3[], 5, FALSE)</f>
        <v>892</v>
      </c>
      <c r="F214">
        <f>IFERROR(VLOOKUP($B214,Table1[[Player]:['#NAME?]], 8, FALSE), 0.7*VLOOKUP($B214,Table1[[Player]:['#NAME?]], 8, FALSE) + 0.3*VLOOKUP($B214,Table2[[Player]:[YEAR]], 8, FALSE))</f>
        <v>6.8</v>
      </c>
      <c r="G214">
        <f>IFERROR(VLOOKUP($B214,Table1[[Player]:['#NAME?]], 9, FALSE), 0.7*VLOOKUP($B214,Table1[[Player]:['#NAME?]], 9, FALSE) + 0.3*VLOOKUP($B214,Table2[[Player]:[YEAR]], 9, FALSE))</f>
        <v>14.2</v>
      </c>
      <c r="H214">
        <f>IFERROR(VLOOKUP($B214,Table1[[Player]:['#NAME?]], 10, FALSE), 0.7*VLOOKUP($B214,Table1[[Player]:['#NAME?]], 10, FALSE) + 0.3*VLOOKUP($B214,Table2[[Player]:[YEAR]], 10, FALSE))</f>
        <v>0.48199999999999998</v>
      </c>
      <c r="I214">
        <f>IFERROR(VLOOKUP($B214,Table1[[Player]:['#NAME?]], 11, FALSE), 0.7*VLOOKUP($B214,Table1[[Player]:['#NAME?]], 11, FALSE) + 0.3*VLOOKUP($B214,Table2[[Player]:[YEAR]], 11, FALSE))</f>
        <v>1.2</v>
      </c>
      <c r="J214">
        <f>IFERROR(VLOOKUP($B214,Table1[[Player]:['#NAME?]], 17, FALSE), 0.7*VLOOKUP($B214,Table1[[Player]:['#NAME?]], 17, FALSE) + 0.3*VLOOKUP($B214,Table2[[Player]:[YEAR]], 17, FALSE))</f>
        <v>3.5</v>
      </c>
      <c r="K214">
        <f>IFERROR(VLOOKUP($B214,Table1[[Player]:['#NAME?]], 18, FALSE), 0.7*VLOOKUP($B214,Table1[[Player]:['#NAME?]], 18, FALSE) + 0.3*VLOOKUP($B214,Table2[[Player]:[YEAR]], 18, FALSE))</f>
        <v>4.5</v>
      </c>
      <c r="L214">
        <f>IFERROR(VLOOKUP($B214,Table1[[Player]:['#NAME?]], 19, FALSE), 0.7*VLOOKUP($B214,Table1[[Player]:['#NAME?]], 19, FALSE) + 0.3*VLOOKUP($B214,Table2[[Player]:[YEAR]], 19, FALSE))</f>
        <v>0.77400000000000002</v>
      </c>
      <c r="M214">
        <f>IFERROR(VLOOKUP($B214,Table1[[Player]:['#NAME?]], 22, FALSE), 0.7*VLOOKUP($B214,Table1[[Player]:['#NAME?]], 22, FALSE) + 0.3*VLOOKUP($B214,Table2[[Player]:[YEAR]], 22, FALSE))</f>
        <v>5.2</v>
      </c>
      <c r="N214">
        <f>IFERROR(VLOOKUP($B214,Table1[[Player]:['#NAME?]], 23, FALSE), 0.7*VLOOKUP($B214,Table1[[Player]:['#NAME?]], 23, FALSE) + 0.3*VLOOKUP($B214,Table2[[Player]:[YEAR]], 23, FALSE))</f>
        <v>0.8</v>
      </c>
      <c r="O214">
        <f>IFERROR(VLOOKUP($B214,Table1[[Player]:['#NAME?]], 24, FALSE), 0.7*VLOOKUP($B214,Table1[[Player]:['#NAME?]], 24, FALSE) + 0.3*VLOOKUP($B214,Table2[[Player]:[YEAR]], 24, FALSE))</f>
        <v>0.5</v>
      </c>
      <c r="P214">
        <f>IFERROR(VLOOKUP($B214,Table1[[Player]:['#NAME?]], 25, FALSE), 0.7*VLOOKUP($B214,Table1[[Player]:['#NAME?]], 25, FALSE) + 0.3*VLOOKUP($B214,Table2[[Player]:[YEAR]], 25, FALSE))</f>
        <v>0.1</v>
      </c>
      <c r="Q214">
        <f>IFERROR(VLOOKUP($B214,Table1[[Player]:['#NAME?]], 26, FALSE), 0.7*VLOOKUP($B214,Table1[[Player]:['#NAME?]], 26, FALSE) + 0.3*VLOOKUP($B214,Table2[[Player]:[YEAR]], 26, FALSE))</f>
        <v>1.3</v>
      </c>
      <c r="R214">
        <f>IFERROR(VLOOKUP($B214,Table1[[Player]:['#NAME?]], 28, FALSE), 0.7*VLOOKUP($B214,Table1[[Player]:['#NAME?]], 28, FALSE) + 0.3*VLOOKUP($B214,Table2[[Player]:[YEAR]], 28, FALSE))</f>
        <v>18.3</v>
      </c>
    </row>
    <row r="215" spans="1:18" x14ac:dyDescent="0.25">
      <c r="A215" s="2" t="s">
        <v>694</v>
      </c>
      <c r="B215" s="2" t="s">
        <v>351</v>
      </c>
      <c r="C215" s="2" t="s">
        <v>31</v>
      </c>
      <c r="D215">
        <f>VLOOKUP(B215, Table1[[Player]:['#NAME?]], 3, FALSE)+1</f>
        <v>20</v>
      </c>
      <c r="E215">
        <f>VLOOKUP(A215, Table3[], 5, FALSE)</f>
        <v>1872</v>
      </c>
      <c r="F215">
        <f>IFERROR(VLOOKUP($B215,Table1[[Player]:['#NAME?]], 8, FALSE), 0.7*VLOOKUP($B215,Table1[[Player]:['#NAME?]], 8, FALSE) + 0.3*VLOOKUP($B215,Table2[[Player]:[YEAR]], 8, FALSE))</f>
        <v>6</v>
      </c>
      <c r="G215">
        <f>IFERROR(VLOOKUP($B215,Table1[[Player]:['#NAME?]], 9, FALSE), 0.7*VLOOKUP($B215,Table1[[Player]:['#NAME?]], 9, FALSE) + 0.3*VLOOKUP($B215,Table2[[Player]:[YEAR]], 9, FALSE))</f>
        <v>14.9</v>
      </c>
      <c r="H215">
        <f>IFERROR(VLOOKUP($B215,Table1[[Player]:['#NAME?]], 10, FALSE), 0.7*VLOOKUP($B215,Table1[[Player]:['#NAME?]], 10, FALSE) + 0.3*VLOOKUP($B215,Table2[[Player]:[YEAR]], 10, FALSE))</f>
        <v>0.40400000000000003</v>
      </c>
      <c r="I215">
        <f>IFERROR(VLOOKUP($B215,Table1[[Player]:['#NAME?]], 11, FALSE), 0.7*VLOOKUP($B215,Table1[[Player]:['#NAME?]], 11, FALSE) + 0.3*VLOOKUP($B215,Table2[[Player]:[YEAR]], 11, FALSE))</f>
        <v>2.2999999999999998</v>
      </c>
      <c r="J215">
        <f>IFERROR(VLOOKUP($B215,Table1[[Player]:['#NAME?]], 17, FALSE), 0.7*VLOOKUP($B215,Table1[[Player]:['#NAME?]], 17, FALSE) + 0.3*VLOOKUP($B215,Table2[[Player]:[YEAR]], 17, FALSE))</f>
        <v>2.2000000000000002</v>
      </c>
      <c r="K215">
        <f>IFERROR(VLOOKUP($B215,Table1[[Player]:['#NAME?]], 18, FALSE), 0.7*VLOOKUP($B215,Table1[[Player]:['#NAME?]], 18, FALSE) + 0.3*VLOOKUP($B215,Table2[[Player]:[YEAR]], 18, FALSE))</f>
        <v>2.4</v>
      </c>
      <c r="L215">
        <f>IFERROR(VLOOKUP($B215,Table1[[Player]:['#NAME?]], 19, FALSE), 0.7*VLOOKUP($B215,Table1[[Player]:['#NAME?]], 19, FALSE) + 0.3*VLOOKUP($B215,Table2[[Player]:[YEAR]], 19, FALSE))</f>
        <v>0.88300000000000001</v>
      </c>
      <c r="M215">
        <f>IFERROR(VLOOKUP($B215,Table1[[Player]:['#NAME?]], 22, FALSE), 0.7*VLOOKUP($B215,Table1[[Player]:['#NAME?]], 22, FALSE) + 0.3*VLOOKUP($B215,Table2[[Player]:[YEAR]], 22, FALSE))</f>
        <v>4.4000000000000004</v>
      </c>
      <c r="N215">
        <f>IFERROR(VLOOKUP($B215,Table1[[Player]:['#NAME?]], 23, FALSE), 0.7*VLOOKUP($B215,Table1[[Player]:['#NAME?]], 23, FALSE) + 0.3*VLOOKUP($B215,Table2[[Player]:[YEAR]], 23, FALSE))</f>
        <v>3.5</v>
      </c>
      <c r="O215">
        <f>IFERROR(VLOOKUP($B215,Table1[[Player]:['#NAME?]], 24, FALSE), 0.7*VLOOKUP($B215,Table1[[Player]:['#NAME?]], 24, FALSE) + 0.3*VLOOKUP($B215,Table2[[Player]:[YEAR]], 24, FALSE))</f>
        <v>1</v>
      </c>
      <c r="P215">
        <f>IFERROR(VLOOKUP($B215,Table1[[Player]:['#NAME?]], 25, FALSE), 0.7*VLOOKUP($B215,Table1[[Player]:['#NAME?]], 25, FALSE) + 0.3*VLOOKUP($B215,Table2[[Player]:[YEAR]], 25, FALSE))</f>
        <v>0.5</v>
      </c>
      <c r="Q215">
        <f>IFERROR(VLOOKUP($B215,Table1[[Player]:['#NAME?]], 26, FALSE), 0.7*VLOOKUP($B215,Table1[[Player]:['#NAME?]], 26, FALSE) + 0.3*VLOOKUP($B215,Table2[[Player]:[YEAR]], 26, FALSE))</f>
        <v>2.2999999999999998</v>
      </c>
      <c r="R215">
        <f>IFERROR(VLOOKUP($B215,Table1[[Player]:['#NAME?]], 28, FALSE), 0.7*VLOOKUP($B215,Table1[[Player]:['#NAME?]], 28, FALSE) + 0.3*VLOOKUP($B215,Table2[[Player]:[YEAR]], 28, FALSE))</f>
        <v>16.600000000000001</v>
      </c>
    </row>
    <row r="216" spans="1:18" x14ac:dyDescent="0.25">
      <c r="A216" s="1" t="s">
        <v>598</v>
      </c>
      <c r="B216" s="1" t="s">
        <v>352</v>
      </c>
      <c r="C216" s="1" t="s">
        <v>38</v>
      </c>
      <c r="D216">
        <f>VLOOKUP(B216, Table1[[Player]:['#NAME?]], 3, FALSE)+1</f>
        <v>26</v>
      </c>
      <c r="E216">
        <f>VLOOKUP(A216, Table3[], 5, FALSE)</f>
        <v>1404</v>
      </c>
      <c r="F216">
        <f>IFERROR(VLOOKUP($B216,Table1[[Player]:['#NAME?]], 8, FALSE), 0.7*VLOOKUP($B216,Table1[[Player]:['#NAME?]], 8, FALSE) + 0.3*VLOOKUP($B216,Table2[[Player]:[YEAR]], 8, FALSE))</f>
        <v>4.9000000000000004</v>
      </c>
      <c r="G216">
        <f>IFERROR(VLOOKUP($B216,Table1[[Player]:['#NAME?]], 9, FALSE), 0.7*VLOOKUP($B216,Table1[[Player]:['#NAME?]], 9, FALSE) + 0.3*VLOOKUP($B216,Table2[[Player]:[YEAR]], 9, FALSE))</f>
        <v>9.8000000000000007</v>
      </c>
      <c r="H216">
        <f>IFERROR(VLOOKUP($B216,Table1[[Player]:['#NAME?]], 10, FALSE), 0.7*VLOOKUP($B216,Table1[[Player]:['#NAME?]], 10, FALSE) + 0.3*VLOOKUP($B216,Table2[[Player]:[YEAR]], 10, FALSE))</f>
        <v>0.504</v>
      </c>
      <c r="I216">
        <f>IFERROR(VLOOKUP($B216,Table1[[Player]:['#NAME?]], 11, FALSE), 0.7*VLOOKUP($B216,Table1[[Player]:['#NAME?]], 11, FALSE) + 0.3*VLOOKUP($B216,Table2[[Player]:[YEAR]], 11, FALSE))</f>
        <v>1.3</v>
      </c>
      <c r="J216">
        <f>IFERROR(VLOOKUP($B216,Table1[[Player]:['#NAME?]], 17, FALSE), 0.7*VLOOKUP($B216,Table1[[Player]:['#NAME?]], 17, FALSE) + 0.3*VLOOKUP($B216,Table2[[Player]:[YEAR]], 17, FALSE))</f>
        <v>1.4</v>
      </c>
      <c r="K216">
        <f>IFERROR(VLOOKUP($B216,Table1[[Player]:['#NAME?]], 18, FALSE), 0.7*VLOOKUP($B216,Table1[[Player]:['#NAME?]], 18, FALSE) + 0.3*VLOOKUP($B216,Table2[[Player]:[YEAR]], 18, FALSE))</f>
        <v>1.9</v>
      </c>
      <c r="L216">
        <f>IFERROR(VLOOKUP($B216,Table1[[Player]:['#NAME?]], 19, FALSE), 0.7*VLOOKUP($B216,Table1[[Player]:['#NAME?]], 19, FALSE) + 0.3*VLOOKUP($B216,Table2[[Player]:[YEAR]], 19, FALSE))</f>
        <v>0.76600000000000001</v>
      </c>
      <c r="M216">
        <f>IFERROR(VLOOKUP($B216,Table1[[Player]:['#NAME?]], 22, FALSE), 0.7*VLOOKUP($B216,Table1[[Player]:['#NAME?]], 22, FALSE) + 0.3*VLOOKUP($B216,Table2[[Player]:[YEAR]], 22, FALSE))</f>
        <v>7</v>
      </c>
      <c r="N216">
        <f>IFERROR(VLOOKUP($B216,Table1[[Player]:['#NAME?]], 23, FALSE), 0.7*VLOOKUP($B216,Table1[[Player]:['#NAME?]], 23, FALSE) + 0.3*VLOOKUP($B216,Table2[[Player]:[YEAR]], 23, FALSE))</f>
        <v>2.8</v>
      </c>
      <c r="O216">
        <f>IFERROR(VLOOKUP($B216,Table1[[Player]:['#NAME?]], 24, FALSE), 0.7*VLOOKUP($B216,Table1[[Player]:['#NAME?]], 24, FALSE) + 0.3*VLOOKUP($B216,Table2[[Player]:[YEAR]], 24, FALSE))</f>
        <v>0.9</v>
      </c>
      <c r="P216">
        <f>IFERROR(VLOOKUP($B216,Table1[[Player]:['#NAME?]], 25, FALSE), 0.7*VLOOKUP($B216,Table1[[Player]:['#NAME?]], 25, FALSE) + 0.3*VLOOKUP($B216,Table2[[Player]:[YEAR]], 25, FALSE))</f>
        <v>1.2</v>
      </c>
      <c r="Q216">
        <f>IFERROR(VLOOKUP($B216,Table1[[Player]:['#NAME?]], 26, FALSE), 0.7*VLOOKUP($B216,Table1[[Player]:['#NAME?]], 26, FALSE) + 0.3*VLOOKUP($B216,Table2[[Player]:[YEAR]], 26, FALSE))</f>
        <v>1.6</v>
      </c>
      <c r="R216">
        <f>IFERROR(VLOOKUP($B216,Table1[[Player]:['#NAME?]], 28, FALSE), 0.7*VLOOKUP($B216,Table1[[Player]:['#NAME?]], 28, FALSE) + 0.3*VLOOKUP($B216,Table2[[Player]:[YEAR]], 28, FALSE))</f>
        <v>12.7</v>
      </c>
    </row>
    <row r="217" spans="1:18" x14ac:dyDescent="0.25">
      <c r="A217" s="2" t="s">
        <v>782</v>
      </c>
      <c r="B217" s="2" t="s">
        <v>353</v>
      </c>
      <c r="C217" s="2" t="s">
        <v>27</v>
      </c>
      <c r="D217">
        <f>VLOOKUP(B217, Table1[[Player]:['#NAME?]], 3, FALSE)+1</f>
        <v>25</v>
      </c>
      <c r="E217">
        <f>VLOOKUP(A217, Table3[], 5, FALSE)</f>
        <v>1520</v>
      </c>
      <c r="F217">
        <f>IFERROR(VLOOKUP($B217,Table1[[Player]:['#NAME?]], 8, FALSE), 0.7*VLOOKUP($B217,Table1[[Player]:['#NAME?]], 8, FALSE) + 0.3*VLOOKUP($B217,Table2[[Player]:[YEAR]], 8, FALSE))</f>
        <v>4.7</v>
      </c>
      <c r="G217">
        <f>IFERROR(VLOOKUP($B217,Table1[[Player]:['#NAME?]], 9, FALSE), 0.7*VLOOKUP($B217,Table1[[Player]:['#NAME?]], 9, FALSE) + 0.3*VLOOKUP($B217,Table2[[Player]:[YEAR]], 9, FALSE))</f>
        <v>9</v>
      </c>
      <c r="H217">
        <f>IFERROR(VLOOKUP($B217,Table1[[Player]:['#NAME?]], 10, FALSE), 0.7*VLOOKUP($B217,Table1[[Player]:['#NAME?]], 10, FALSE) + 0.3*VLOOKUP($B217,Table2[[Player]:[YEAR]], 10, FALSE))</f>
        <v>0.52600000000000002</v>
      </c>
      <c r="I217">
        <f>IFERROR(VLOOKUP($B217,Table1[[Player]:['#NAME?]], 11, FALSE), 0.7*VLOOKUP($B217,Table1[[Player]:['#NAME?]], 11, FALSE) + 0.3*VLOOKUP($B217,Table2[[Player]:[YEAR]], 11, FALSE))</f>
        <v>0.2</v>
      </c>
      <c r="J217">
        <f>IFERROR(VLOOKUP($B217,Table1[[Player]:['#NAME?]], 17, FALSE), 0.7*VLOOKUP($B217,Table1[[Player]:['#NAME?]], 17, FALSE) + 0.3*VLOOKUP($B217,Table2[[Player]:[YEAR]], 17, FALSE))</f>
        <v>1.5</v>
      </c>
      <c r="K217">
        <f>IFERROR(VLOOKUP($B217,Table1[[Player]:['#NAME?]], 18, FALSE), 0.7*VLOOKUP($B217,Table1[[Player]:['#NAME?]], 18, FALSE) + 0.3*VLOOKUP($B217,Table2[[Player]:[YEAR]], 18, FALSE))</f>
        <v>2</v>
      </c>
      <c r="L217">
        <f>IFERROR(VLOOKUP($B217,Table1[[Player]:['#NAME?]], 19, FALSE), 0.7*VLOOKUP($B217,Table1[[Player]:['#NAME?]], 19, FALSE) + 0.3*VLOOKUP($B217,Table2[[Player]:[YEAR]], 19, FALSE))</f>
        <v>0.73799999999999999</v>
      </c>
      <c r="M217">
        <f>IFERROR(VLOOKUP($B217,Table1[[Player]:['#NAME?]], 22, FALSE), 0.7*VLOOKUP($B217,Table1[[Player]:['#NAME?]], 22, FALSE) + 0.3*VLOOKUP($B217,Table2[[Player]:[YEAR]], 22, FALSE))</f>
        <v>9.1999999999999993</v>
      </c>
      <c r="N217">
        <f>IFERROR(VLOOKUP($B217,Table1[[Player]:['#NAME?]], 23, FALSE), 0.7*VLOOKUP($B217,Table1[[Player]:['#NAME?]], 23, FALSE) + 0.3*VLOOKUP($B217,Table2[[Player]:[YEAR]], 23, FALSE))</f>
        <v>2.4</v>
      </c>
      <c r="O217">
        <f>IFERROR(VLOOKUP($B217,Table1[[Player]:['#NAME?]], 24, FALSE), 0.7*VLOOKUP($B217,Table1[[Player]:['#NAME?]], 24, FALSE) + 0.3*VLOOKUP($B217,Table2[[Player]:[YEAR]], 24, FALSE))</f>
        <v>2</v>
      </c>
      <c r="P217">
        <f>IFERROR(VLOOKUP($B217,Table1[[Player]:['#NAME?]], 25, FALSE), 0.7*VLOOKUP($B217,Table1[[Player]:['#NAME?]], 25, FALSE) + 0.3*VLOOKUP($B217,Table2[[Player]:[YEAR]], 25, FALSE))</f>
        <v>1</v>
      </c>
      <c r="Q217">
        <f>IFERROR(VLOOKUP($B217,Table1[[Player]:['#NAME?]], 26, FALSE), 0.7*VLOOKUP($B217,Table1[[Player]:['#NAME?]], 26, FALSE) + 0.3*VLOOKUP($B217,Table2[[Player]:[YEAR]], 26, FALSE))</f>
        <v>1.4</v>
      </c>
      <c r="R217">
        <f>IFERROR(VLOOKUP($B217,Table1[[Player]:['#NAME?]], 28, FALSE), 0.7*VLOOKUP($B217,Table1[[Player]:['#NAME?]], 28, FALSE) + 0.3*VLOOKUP($B217,Table2[[Player]:[YEAR]], 28, FALSE))</f>
        <v>11.2</v>
      </c>
    </row>
    <row r="218" spans="1:18" x14ac:dyDescent="0.25">
      <c r="A218" s="1" t="s">
        <v>946</v>
      </c>
      <c r="B218" s="1" t="s">
        <v>354</v>
      </c>
      <c r="C218" s="1" t="s">
        <v>73</v>
      </c>
      <c r="D218">
        <f>VLOOKUP(B218, Table1[[Player]:['#NAME?]], 3, FALSE)+1</f>
        <v>26</v>
      </c>
      <c r="E218">
        <f>VLOOKUP(A218, Table3[], 5, FALSE)</f>
        <v>624</v>
      </c>
      <c r="F218">
        <f>IFERROR(VLOOKUP($B218,Table1[[Player]:['#NAME?]], 8, FALSE), 0.7*VLOOKUP($B218,Table1[[Player]:['#NAME?]], 8, FALSE) + 0.3*VLOOKUP($B218,Table2[[Player]:[YEAR]], 8, FALSE))</f>
        <v>5.0999999999999996</v>
      </c>
      <c r="G218">
        <f>IFERROR(VLOOKUP($B218,Table1[[Player]:['#NAME?]], 9, FALSE), 0.7*VLOOKUP($B218,Table1[[Player]:['#NAME?]], 9, FALSE) + 0.3*VLOOKUP($B218,Table2[[Player]:[YEAR]], 9, FALSE))</f>
        <v>12.9</v>
      </c>
      <c r="H218">
        <f>IFERROR(VLOOKUP($B218,Table1[[Player]:['#NAME?]], 10, FALSE), 0.7*VLOOKUP($B218,Table1[[Player]:['#NAME?]], 10, FALSE) + 0.3*VLOOKUP($B218,Table2[[Player]:[YEAR]], 10, FALSE))</f>
        <v>0.39900000000000002</v>
      </c>
      <c r="I218">
        <f>IFERROR(VLOOKUP($B218,Table1[[Player]:['#NAME?]], 11, FALSE), 0.7*VLOOKUP($B218,Table1[[Player]:['#NAME?]], 11, FALSE) + 0.3*VLOOKUP($B218,Table2[[Player]:[YEAR]], 11, FALSE))</f>
        <v>2.4</v>
      </c>
      <c r="J218">
        <f>IFERROR(VLOOKUP($B218,Table1[[Player]:['#NAME?]], 17, FALSE), 0.7*VLOOKUP($B218,Table1[[Player]:['#NAME?]], 17, FALSE) + 0.3*VLOOKUP($B218,Table2[[Player]:[YEAR]], 17, FALSE))</f>
        <v>2.7</v>
      </c>
      <c r="K218">
        <f>IFERROR(VLOOKUP($B218,Table1[[Player]:['#NAME?]], 18, FALSE), 0.7*VLOOKUP($B218,Table1[[Player]:['#NAME?]], 18, FALSE) + 0.3*VLOOKUP($B218,Table2[[Player]:[YEAR]], 18, FALSE))</f>
        <v>3.4</v>
      </c>
      <c r="L218">
        <f>IFERROR(VLOOKUP($B218,Table1[[Player]:['#NAME?]], 19, FALSE), 0.7*VLOOKUP($B218,Table1[[Player]:['#NAME?]], 19, FALSE) + 0.3*VLOOKUP($B218,Table2[[Player]:[YEAR]], 19, FALSE))</f>
        <v>0.77600000000000002</v>
      </c>
      <c r="M218">
        <f>IFERROR(VLOOKUP($B218,Table1[[Player]:['#NAME?]], 22, FALSE), 0.7*VLOOKUP($B218,Table1[[Player]:['#NAME?]], 22, FALSE) + 0.3*VLOOKUP($B218,Table2[[Player]:[YEAR]], 22, FALSE))</f>
        <v>4.3</v>
      </c>
      <c r="N218">
        <f>IFERROR(VLOOKUP($B218,Table1[[Player]:['#NAME?]], 23, FALSE), 0.7*VLOOKUP($B218,Table1[[Player]:['#NAME?]], 23, FALSE) + 0.3*VLOOKUP($B218,Table2[[Player]:[YEAR]], 23, FALSE))</f>
        <v>4.7</v>
      </c>
      <c r="O218">
        <f>IFERROR(VLOOKUP($B218,Table1[[Player]:['#NAME?]], 24, FALSE), 0.7*VLOOKUP($B218,Table1[[Player]:['#NAME?]], 24, FALSE) + 0.3*VLOOKUP($B218,Table2[[Player]:[YEAR]], 24, FALSE))</f>
        <v>2.2999999999999998</v>
      </c>
      <c r="P218">
        <f>IFERROR(VLOOKUP($B218,Table1[[Player]:['#NAME?]], 25, FALSE), 0.7*VLOOKUP($B218,Table1[[Player]:['#NAME?]], 25, FALSE) + 0.3*VLOOKUP($B218,Table2[[Player]:[YEAR]], 25, FALSE))</f>
        <v>0.1</v>
      </c>
      <c r="Q218">
        <f>IFERROR(VLOOKUP($B218,Table1[[Player]:['#NAME?]], 26, FALSE), 0.7*VLOOKUP($B218,Table1[[Player]:['#NAME?]], 26, FALSE) + 0.3*VLOOKUP($B218,Table2[[Player]:[YEAR]], 26, FALSE))</f>
        <v>2.9</v>
      </c>
      <c r="R218">
        <f>IFERROR(VLOOKUP($B218,Table1[[Player]:['#NAME?]], 28, FALSE), 0.7*VLOOKUP($B218,Table1[[Player]:['#NAME?]], 28, FALSE) + 0.3*VLOOKUP($B218,Table2[[Player]:[YEAR]], 28, FALSE))</f>
        <v>15.3</v>
      </c>
    </row>
    <row r="219" spans="1:18" x14ac:dyDescent="0.25">
      <c r="A219" s="2" t="s">
        <v>696</v>
      </c>
      <c r="B219" s="2" t="s">
        <v>356</v>
      </c>
      <c r="C219" s="2" t="s">
        <v>73</v>
      </c>
      <c r="D219">
        <f>VLOOKUP(B219, Table1[[Player]:['#NAME?]], 3, FALSE)+1</f>
        <v>35</v>
      </c>
      <c r="E219">
        <f>VLOOKUP(A219, Table3[], 5, FALSE)</f>
        <v>1500</v>
      </c>
      <c r="F219">
        <f>IFERROR(VLOOKUP($B219,Table1[[Player]:['#NAME?]], 8, FALSE), 0.7*VLOOKUP($B219,Table1[[Player]:['#NAME?]], 8, FALSE) + 0.3*VLOOKUP($B219,Table2[[Player]:[YEAR]], 8, FALSE))</f>
        <v>4.7</v>
      </c>
      <c r="G219">
        <f>IFERROR(VLOOKUP($B219,Table1[[Player]:['#NAME?]], 9, FALSE), 0.7*VLOOKUP($B219,Table1[[Player]:['#NAME?]], 9, FALSE) + 0.3*VLOOKUP($B219,Table2[[Player]:[YEAR]], 9, FALSE))</f>
        <v>10.6</v>
      </c>
      <c r="H219">
        <f>IFERROR(VLOOKUP($B219,Table1[[Player]:['#NAME?]], 10, FALSE), 0.7*VLOOKUP($B219,Table1[[Player]:['#NAME?]], 10, FALSE) + 0.3*VLOOKUP($B219,Table2[[Player]:[YEAR]], 10, FALSE))</f>
        <v>0.44400000000000001</v>
      </c>
      <c r="I219">
        <f>IFERROR(VLOOKUP($B219,Table1[[Player]:['#NAME?]], 11, FALSE), 0.7*VLOOKUP($B219,Table1[[Player]:['#NAME?]], 11, FALSE) + 0.3*VLOOKUP($B219,Table2[[Player]:[YEAR]], 11, FALSE))</f>
        <v>1.9</v>
      </c>
      <c r="J219">
        <f>IFERROR(VLOOKUP($B219,Table1[[Player]:['#NAME?]], 17, FALSE), 0.7*VLOOKUP($B219,Table1[[Player]:['#NAME?]], 17, FALSE) + 0.3*VLOOKUP($B219,Table2[[Player]:[YEAR]], 17, FALSE))</f>
        <v>0.8</v>
      </c>
      <c r="K219">
        <f>IFERROR(VLOOKUP($B219,Table1[[Player]:['#NAME?]], 18, FALSE), 0.7*VLOOKUP($B219,Table1[[Player]:['#NAME?]], 18, FALSE) + 0.3*VLOOKUP($B219,Table2[[Player]:[YEAR]], 18, FALSE))</f>
        <v>1.1000000000000001</v>
      </c>
      <c r="L219">
        <f>IFERROR(VLOOKUP($B219,Table1[[Player]:['#NAME?]], 19, FALSE), 0.7*VLOOKUP($B219,Table1[[Player]:['#NAME?]], 19, FALSE) + 0.3*VLOOKUP($B219,Table2[[Player]:[YEAR]], 19, FALSE))</f>
        <v>0.71399999999999997</v>
      </c>
      <c r="M219">
        <f>IFERROR(VLOOKUP($B219,Table1[[Player]:['#NAME?]], 22, FALSE), 0.7*VLOOKUP($B219,Table1[[Player]:['#NAME?]], 22, FALSE) + 0.3*VLOOKUP($B219,Table2[[Player]:[YEAR]], 22, FALSE))</f>
        <v>3.4</v>
      </c>
      <c r="N219">
        <f>IFERROR(VLOOKUP($B219,Table1[[Player]:['#NAME?]], 23, FALSE), 0.7*VLOOKUP($B219,Table1[[Player]:['#NAME?]], 23, FALSE) + 0.3*VLOOKUP($B219,Table2[[Player]:[YEAR]], 23, FALSE))</f>
        <v>6.8</v>
      </c>
      <c r="O219">
        <f>IFERROR(VLOOKUP($B219,Table1[[Player]:['#NAME?]], 24, FALSE), 0.7*VLOOKUP($B219,Table1[[Player]:['#NAME?]], 24, FALSE) + 0.3*VLOOKUP($B219,Table2[[Player]:[YEAR]], 24, FALSE))</f>
        <v>1</v>
      </c>
      <c r="P219">
        <f>IFERROR(VLOOKUP($B219,Table1[[Player]:['#NAME?]], 25, FALSE), 0.7*VLOOKUP($B219,Table1[[Player]:['#NAME?]], 25, FALSE) + 0.3*VLOOKUP($B219,Table2[[Player]:[YEAR]], 25, FALSE))</f>
        <v>0.1</v>
      </c>
      <c r="Q219">
        <f>IFERROR(VLOOKUP($B219,Table1[[Player]:['#NAME?]], 26, FALSE), 0.7*VLOOKUP($B219,Table1[[Player]:['#NAME?]], 26, FALSE) + 0.3*VLOOKUP($B219,Table2[[Player]:[YEAR]], 26, FALSE))</f>
        <v>2.2999999999999998</v>
      </c>
      <c r="R219">
        <f>IFERROR(VLOOKUP($B219,Table1[[Player]:['#NAME?]], 28, FALSE), 0.7*VLOOKUP($B219,Table1[[Player]:['#NAME?]], 28, FALSE) + 0.3*VLOOKUP($B219,Table2[[Player]:[YEAR]], 28, FALSE))</f>
        <v>12.1</v>
      </c>
    </row>
    <row r="220" spans="1:18" x14ac:dyDescent="0.25">
      <c r="A220" s="1" t="s">
        <v>873</v>
      </c>
      <c r="B220" s="1" t="s">
        <v>359</v>
      </c>
      <c r="C220" s="1" t="s">
        <v>38</v>
      </c>
      <c r="D220">
        <f>VLOOKUP(B220, Table1[[Player]:['#NAME?]], 3, FALSE)+1</f>
        <v>32</v>
      </c>
      <c r="E220">
        <f>VLOOKUP(A220, Table3[], 5, FALSE)</f>
        <v>415</v>
      </c>
      <c r="F220">
        <f>IFERROR(VLOOKUP($B220,Table1[[Player]:['#NAME?]], 8, FALSE), 0.7*VLOOKUP($B220,Table1[[Player]:['#NAME?]], 8, FALSE) + 0.3*VLOOKUP($B220,Table2[[Player]:[YEAR]], 8, FALSE))</f>
        <v>3.5</v>
      </c>
      <c r="G220">
        <f>IFERROR(VLOOKUP($B220,Table1[[Player]:['#NAME?]], 9, FALSE), 0.7*VLOOKUP($B220,Table1[[Player]:['#NAME?]], 9, FALSE) + 0.3*VLOOKUP($B220,Table2[[Player]:[YEAR]], 9, FALSE))</f>
        <v>7.2</v>
      </c>
      <c r="H220">
        <f>IFERROR(VLOOKUP($B220,Table1[[Player]:['#NAME?]], 10, FALSE), 0.7*VLOOKUP($B220,Table1[[Player]:['#NAME?]], 10, FALSE) + 0.3*VLOOKUP($B220,Table2[[Player]:[YEAR]], 10, FALSE))</f>
        <v>0.49</v>
      </c>
      <c r="I220">
        <f>IFERROR(VLOOKUP($B220,Table1[[Player]:['#NAME?]], 11, FALSE), 0.7*VLOOKUP($B220,Table1[[Player]:['#NAME?]], 11, FALSE) + 0.3*VLOOKUP($B220,Table2[[Player]:[YEAR]], 11, FALSE))</f>
        <v>0</v>
      </c>
      <c r="J220">
        <f>IFERROR(VLOOKUP($B220,Table1[[Player]:['#NAME?]], 17, FALSE), 0.7*VLOOKUP($B220,Table1[[Player]:['#NAME?]], 17, FALSE) + 0.3*VLOOKUP($B220,Table2[[Player]:[YEAR]], 17, FALSE))</f>
        <v>1.2</v>
      </c>
      <c r="K220">
        <f>IFERROR(VLOOKUP($B220,Table1[[Player]:['#NAME?]], 18, FALSE), 0.7*VLOOKUP($B220,Table1[[Player]:['#NAME?]], 18, FALSE) + 0.3*VLOOKUP($B220,Table2[[Player]:[YEAR]], 18, FALSE))</f>
        <v>2.8</v>
      </c>
      <c r="L220">
        <f>IFERROR(VLOOKUP($B220,Table1[[Player]:['#NAME?]], 19, FALSE), 0.7*VLOOKUP($B220,Table1[[Player]:['#NAME?]], 19, FALSE) + 0.3*VLOOKUP($B220,Table2[[Player]:[YEAR]], 19, FALSE))</f>
        <v>0.436</v>
      </c>
      <c r="M220">
        <f>IFERROR(VLOOKUP($B220,Table1[[Player]:['#NAME?]], 22, FALSE), 0.7*VLOOKUP($B220,Table1[[Player]:['#NAME?]], 22, FALSE) + 0.3*VLOOKUP($B220,Table2[[Player]:[YEAR]], 22, FALSE))</f>
        <v>14.3</v>
      </c>
      <c r="N220">
        <f>IFERROR(VLOOKUP($B220,Table1[[Player]:['#NAME?]], 23, FALSE), 0.7*VLOOKUP($B220,Table1[[Player]:['#NAME?]], 23, FALSE) + 0.3*VLOOKUP($B220,Table2[[Player]:[YEAR]], 23, FALSE))</f>
        <v>3.7</v>
      </c>
      <c r="O220">
        <f>IFERROR(VLOOKUP($B220,Table1[[Player]:['#NAME?]], 24, FALSE), 0.7*VLOOKUP($B220,Table1[[Player]:['#NAME?]], 24, FALSE) + 0.3*VLOOKUP($B220,Table2[[Player]:[YEAR]], 24, FALSE))</f>
        <v>1.1000000000000001</v>
      </c>
      <c r="P220">
        <f>IFERROR(VLOOKUP($B220,Table1[[Player]:['#NAME?]], 25, FALSE), 0.7*VLOOKUP($B220,Table1[[Player]:['#NAME?]], 25, FALSE) + 0.3*VLOOKUP($B220,Table2[[Player]:[YEAR]], 25, FALSE))</f>
        <v>1.3</v>
      </c>
      <c r="Q220">
        <f>IFERROR(VLOOKUP($B220,Table1[[Player]:['#NAME?]], 26, FALSE), 0.7*VLOOKUP($B220,Table1[[Player]:['#NAME?]], 26, FALSE) + 0.3*VLOOKUP($B220,Table2[[Player]:[YEAR]], 26, FALSE))</f>
        <v>2.1</v>
      </c>
      <c r="R220">
        <f>IFERROR(VLOOKUP($B220,Table1[[Player]:['#NAME?]], 28, FALSE), 0.7*VLOOKUP($B220,Table1[[Player]:['#NAME?]], 28, FALSE) + 0.3*VLOOKUP($B220,Table2[[Player]:[YEAR]], 28, FALSE))</f>
        <v>8.1999999999999993</v>
      </c>
    </row>
    <row r="221" spans="1:18" x14ac:dyDescent="0.25">
      <c r="A221" s="2" t="s">
        <v>681</v>
      </c>
      <c r="B221" s="2" t="s">
        <v>360</v>
      </c>
      <c r="C221" s="2" t="s">
        <v>38</v>
      </c>
      <c r="D221">
        <f>VLOOKUP(B221, Table1[[Player]:['#NAME?]], 3, FALSE)+1</f>
        <v>23</v>
      </c>
      <c r="E221">
        <f>VLOOKUP(A221, Table3[], 5, FALSE)</f>
        <v>1776</v>
      </c>
      <c r="F221">
        <f>IFERROR(VLOOKUP($B221,Table1[[Player]:['#NAME?]], 8, FALSE), 0.7*VLOOKUP($B221,Table1[[Player]:['#NAME?]], 8, FALSE) + 0.3*VLOOKUP($B221,Table2[[Player]:[YEAR]], 8, FALSE))</f>
        <v>6.3</v>
      </c>
      <c r="G221">
        <f>IFERROR(VLOOKUP($B221,Table1[[Player]:['#NAME?]], 9, FALSE), 0.7*VLOOKUP($B221,Table1[[Player]:['#NAME?]], 9, FALSE) + 0.3*VLOOKUP($B221,Table2[[Player]:[YEAR]], 9, FALSE))</f>
        <v>10.6</v>
      </c>
      <c r="H221">
        <f>IFERROR(VLOOKUP($B221,Table1[[Player]:['#NAME?]], 10, FALSE), 0.7*VLOOKUP($B221,Table1[[Player]:['#NAME?]], 10, FALSE) + 0.3*VLOOKUP($B221,Table2[[Player]:[YEAR]], 10, FALSE))</f>
        <v>0.59499999999999997</v>
      </c>
      <c r="I221">
        <f>IFERROR(VLOOKUP($B221,Table1[[Player]:['#NAME?]], 11, FALSE), 0.7*VLOOKUP($B221,Table1[[Player]:['#NAME?]], 11, FALSE) + 0.3*VLOOKUP($B221,Table2[[Player]:[YEAR]], 11, FALSE))</f>
        <v>0</v>
      </c>
      <c r="J221">
        <f>IFERROR(VLOOKUP($B221,Table1[[Player]:['#NAME?]], 17, FALSE), 0.7*VLOOKUP($B221,Table1[[Player]:['#NAME?]], 17, FALSE) + 0.3*VLOOKUP($B221,Table2[[Player]:[YEAR]], 17, FALSE))</f>
        <v>2.6</v>
      </c>
      <c r="K221">
        <f>IFERROR(VLOOKUP($B221,Table1[[Player]:['#NAME?]], 18, FALSE), 0.7*VLOOKUP($B221,Table1[[Player]:['#NAME?]], 18, FALSE) + 0.3*VLOOKUP($B221,Table2[[Player]:[YEAR]], 18, FALSE))</f>
        <v>3.8</v>
      </c>
      <c r="L221">
        <f>IFERROR(VLOOKUP($B221,Table1[[Player]:['#NAME?]], 19, FALSE), 0.7*VLOOKUP($B221,Table1[[Player]:['#NAME?]], 19, FALSE) + 0.3*VLOOKUP($B221,Table2[[Player]:[YEAR]], 19, FALSE))</f>
        <v>0.69399999999999995</v>
      </c>
      <c r="M221">
        <f>IFERROR(VLOOKUP($B221,Table1[[Player]:['#NAME?]], 22, FALSE), 0.7*VLOOKUP($B221,Table1[[Player]:['#NAME?]], 22, FALSE) + 0.3*VLOOKUP($B221,Table2[[Player]:[YEAR]], 22, FALSE))</f>
        <v>10.1</v>
      </c>
      <c r="N221">
        <f>IFERROR(VLOOKUP($B221,Table1[[Player]:['#NAME?]], 23, FALSE), 0.7*VLOOKUP($B221,Table1[[Player]:['#NAME?]], 23, FALSE) + 0.3*VLOOKUP($B221,Table2[[Player]:[YEAR]], 23, FALSE))</f>
        <v>1.7</v>
      </c>
      <c r="O221">
        <f>IFERROR(VLOOKUP($B221,Table1[[Player]:['#NAME?]], 24, FALSE), 0.7*VLOOKUP($B221,Table1[[Player]:['#NAME?]], 24, FALSE) + 0.3*VLOOKUP($B221,Table2[[Player]:[YEAR]], 24, FALSE))</f>
        <v>2.2000000000000002</v>
      </c>
      <c r="P221">
        <f>IFERROR(VLOOKUP($B221,Table1[[Player]:['#NAME?]], 25, FALSE), 0.7*VLOOKUP($B221,Table1[[Player]:['#NAME?]], 25, FALSE) + 0.3*VLOOKUP($B221,Table2[[Player]:[YEAR]], 25, FALSE))</f>
        <v>1.7</v>
      </c>
      <c r="Q221">
        <f>IFERROR(VLOOKUP($B221,Table1[[Player]:['#NAME?]], 26, FALSE), 0.7*VLOOKUP($B221,Table1[[Player]:['#NAME?]], 26, FALSE) + 0.3*VLOOKUP($B221,Table2[[Player]:[YEAR]], 26, FALSE))</f>
        <v>1.8</v>
      </c>
      <c r="R221">
        <f>IFERROR(VLOOKUP($B221,Table1[[Player]:['#NAME?]], 28, FALSE), 0.7*VLOOKUP($B221,Table1[[Player]:['#NAME?]], 28, FALSE) + 0.3*VLOOKUP($B221,Table2[[Player]:[YEAR]], 28, FALSE))</f>
        <v>15.3</v>
      </c>
    </row>
    <row r="222" spans="1:18" x14ac:dyDescent="0.25">
      <c r="A222" s="1" t="s">
        <v>990</v>
      </c>
      <c r="B222" s="1" t="s">
        <v>361</v>
      </c>
      <c r="C222" s="1" t="s">
        <v>38</v>
      </c>
      <c r="D222">
        <f>VLOOKUP(B222, Table1[[Player]:['#NAME?]], 3, FALSE)+1</f>
        <v>25</v>
      </c>
      <c r="E222">
        <f>VLOOKUP(A222, Table3[], 5, FALSE)</f>
        <v>390</v>
      </c>
      <c r="F222">
        <f>IFERROR(VLOOKUP($B222,Table1[[Player]:['#NAME?]], 8, FALSE), 0.7*VLOOKUP($B222,Table1[[Player]:['#NAME?]], 8, FALSE) + 0.3*VLOOKUP($B222,Table2[[Player]:[YEAR]], 8, FALSE))</f>
        <v>3.4</v>
      </c>
      <c r="G222">
        <f>IFERROR(VLOOKUP($B222,Table1[[Player]:['#NAME?]], 9, FALSE), 0.7*VLOOKUP($B222,Table1[[Player]:['#NAME?]], 9, FALSE) + 0.3*VLOOKUP($B222,Table2[[Player]:[YEAR]], 9, FALSE))</f>
        <v>5.2</v>
      </c>
      <c r="H222">
        <f>IFERROR(VLOOKUP($B222,Table1[[Player]:['#NAME?]], 10, FALSE), 0.7*VLOOKUP($B222,Table1[[Player]:['#NAME?]], 10, FALSE) + 0.3*VLOOKUP($B222,Table2[[Player]:[YEAR]], 10, FALSE))</f>
        <v>0.66</v>
      </c>
      <c r="I222">
        <f>IFERROR(VLOOKUP($B222,Table1[[Player]:['#NAME?]], 11, FALSE), 0.7*VLOOKUP($B222,Table1[[Player]:['#NAME?]], 11, FALSE) + 0.3*VLOOKUP($B222,Table2[[Player]:[YEAR]], 11, FALSE))</f>
        <v>0.1</v>
      </c>
      <c r="J222">
        <f>IFERROR(VLOOKUP($B222,Table1[[Player]:['#NAME?]], 17, FALSE), 0.7*VLOOKUP($B222,Table1[[Player]:['#NAME?]], 17, FALSE) + 0.3*VLOOKUP($B222,Table2[[Player]:[YEAR]], 17, FALSE))</f>
        <v>1.5</v>
      </c>
      <c r="K222">
        <f>IFERROR(VLOOKUP($B222,Table1[[Player]:['#NAME?]], 18, FALSE), 0.7*VLOOKUP($B222,Table1[[Player]:['#NAME?]], 18, FALSE) + 0.3*VLOOKUP($B222,Table2[[Player]:[YEAR]], 18, FALSE))</f>
        <v>2.2000000000000002</v>
      </c>
      <c r="L222">
        <f>IFERROR(VLOOKUP($B222,Table1[[Player]:['#NAME?]], 19, FALSE), 0.7*VLOOKUP($B222,Table1[[Player]:['#NAME?]], 19, FALSE) + 0.3*VLOOKUP($B222,Table2[[Player]:[YEAR]], 19, FALSE))</f>
        <v>0.65700000000000003</v>
      </c>
      <c r="M222">
        <f>IFERROR(VLOOKUP($B222,Table1[[Player]:['#NAME?]], 22, FALSE), 0.7*VLOOKUP($B222,Table1[[Player]:['#NAME?]], 22, FALSE) + 0.3*VLOOKUP($B222,Table2[[Player]:[YEAR]], 22, FALSE))</f>
        <v>8.1</v>
      </c>
      <c r="N222">
        <f>IFERROR(VLOOKUP($B222,Table1[[Player]:['#NAME?]], 23, FALSE), 0.7*VLOOKUP($B222,Table1[[Player]:['#NAME?]], 23, FALSE) + 0.3*VLOOKUP($B222,Table2[[Player]:[YEAR]], 23, FALSE))</f>
        <v>1.4</v>
      </c>
      <c r="O222">
        <f>IFERROR(VLOOKUP($B222,Table1[[Player]:['#NAME?]], 24, FALSE), 0.7*VLOOKUP($B222,Table1[[Player]:['#NAME?]], 24, FALSE) + 0.3*VLOOKUP($B222,Table2[[Player]:[YEAR]], 24, FALSE))</f>
        <v>1.7</v>
      </c>
      <c r="P222">
        <f>IFERROR(VLOOKUP($B222,Table1[[Player]:['#NAME?]], 25, FALSE), 0.7*VLOOKUP($B222,Table1[[Player]:['#NAME?]], 25, FALSE) + 0.3*VLOOKUP($B222,Table2[[Player]:[YEAR]], 25, FALSE))</f>
        <v>2.9</v>
      </c>
      <c r="Q222">
        <f>IFERROR(VLOOKUP($B222,Table1[[Player]:['#NAME?]], 26, FALSE), 0.7*VLOOKUP($B222,Table1[[Player]:['#NAME?]], 26, FALSE) + 0.3*VLOOKUP($B222,Table2[[Player]:[YEAR]], 26, FALSE))</f>
        <v>1.5</v>
      </c>
      <c r="R222">
        <f>IFERROR(VLOOKUP($B222,Table1[[Player]:['#NAME?]], 28, FALSE), 0.7*VLOOKUP($B222,Table1[[Player]:['#NAME?]], 28, FALSE) + 0.3*VLOOKUP($B222,Table2[[Player]:[YEAR]], 28, FALSE))</f>
        <v>8.4</v>
      </c>
    </row>
    <row r="223" spans="1:18" x14ac:dyDescent="0.25">
      <c r="A223" s="2" t="s">
        <v>679</v>
      </c>
      <c r="B223" s="2" t="s">
        <v>363</v>
      </c>
      <c r="C223" s="2" t="s">
        <v>27</v>
      </c>
      <c r="D223">
        <f>VLOOKUP(B223, Table1[[Player]:['#NAME?]], 3, FALSE)+1</f>
        <v>39</v>
      </c>
      <c r="E223">
        <f>VLOOKUP(A223, Table3[], 5, FALSE)</f>
        <v>1875</v>
      </c>
      <c r="F223">
        <f>IFERROR(VLOOKUP($B223,Table1[[Player]:['#NAME?]], 8, FALSE), 0.7*VLOOKUP($B223,Table1[[Player]:['#NAME?]], 8, FALSE) + 0.3*VLOOKUP($B223,Table2[[Player]:[YEAR]], 8, FALSE))</f>
        <v>7.5</v>
      </c>
      <c r="G223">
        <f>IFERROR(VLOOKUP($B223,Table1[[Player]:['#NAME?]], 9, FALSE), 0.7*VLOOKUP($B223,Table1[[Player]:['#NAME?]], 9, FALSE) + 0.3*VLOOKUP($B223,Table2[[Player]:[YEAR]], 9, FALSE))</f>
        <v>17.100000000000001</v>
      </c>
      <c r="H223">
        <f>IFERROR(VLOOKUP($B223,Table1[[Player]:['#NAME?]], 10, FALSE), 0.7*VLOOKUP($B223,Table1[[Player]:['#NAME?]], 10, FALSE) + 0.3*VLOOKUP($B223,Table2[[Player]:[YEAR]], 10, FALSE))</f>
        <v>0.437</v>
      </c>
      <c r="I223">
        <f>IFERROR(VLOOKUP($B223,Table1[[Player]:['#NAME?]], 11, FALSE), 0.7*VLOOKUP($B223,Table1[[Player]:['#NAME?]], 11, FALSE) + 0.3*VLOOKUP($B223,Table2[[Player]:[YEAR]], 11, FALSE))</f>
        <v>2</v>
      </c>
      <c r="J223">
        <f>IFERROR(VLOOKUP($B223,Table1[[Player]:['#NAME?]], 17, FALSE), 0.7*VLOOKUP($B223,Table1[[Player]:['#NAME?]], 17, FALSE) + 0.3*VLOOKUP($B223,Table2[[Player]:[YEAR]], 17, FALSE))</f>
        <v>2.5</v>
      </c>
      <c r="K223">
        <f>IFERROR(VLOOKUP($B223,Table1[[Player]:['#NAME?]], 18, FALSE), 0.7*VLOOKUP($B223,Table1[[Player]:['#NAME?]], 18, FALSE) + 0.3*VLOOKUP($B223,Table2[[Player]:[YEAR]], 18, FALSE))</f>
        <v>2.8</v>
      </c>
      <c r="L223">
        <f>IFERROR(VLOOKUP($B223,Table1[[Player]:['#NAME?]], 19, FALSE), 0.7*VLOOKUP($B223,Table1[[Player]:['#NAME?]], 19, FALSE) + 0.3*VLOOKUP($B223,Table2[[Player]:[YEAR]], 19, FALSE))</f>
        <v>0.875</v>
      </c>
      <c r="M223">
        <f>IFERROR(VLOOKUP($B223,Table1[[Player]:['#NAME?]], 22, FALSE), 0.7*VLOOKUP($B223,Table1[[Player]:['#NAME?]], 22, FALSE) + 0.3*VLOOKUP($B223,Table2[[Player]:[YEAR]], 22, FALSE))</f>
        <v>8.9</v>
      </c>
      <c r="N223">
        <f>IFERROR(VLOOKUP($B223,Table1[[Player]:['#NAME?]], 23, FALSE), 0.7*VLOOKUP($B223,Table1[[Player]:['#NAME?]], 23, FALSE) + 0.3*VLOOKUP($B223,Table2[[Player]:[YEAR]], 23, FALSE))</f>
        <v>2.1</v>
      </c>
      <c r="O223">
        <f>IFERROR(VLOOKUP($B223,Table1[[Player]:['#NAME?]], 24, FALSE), 0.7*VLOOKUP($B223,Table1[[Player]:['#NAME?]], 24, FALSE) + 0.3*VLOOKUP($B223,Table2[[Player]:[YEAR]], 24, FALSE))</f>
        <v>0.8</v>
      </c>
      <c r="P223">
        <f>IFERROR(VLOOKUP($B223,Table1[[Player]:['#NAME?]], 25, FALSE), 0.7*VLOOKUP($B223,Table1[[Player]:['#NAME?]], 25, FALSE) + 0.3*VLOOKUP($B223,Table2[[Player]:[YEAR]], 25, FALSE))</f>
        <v>1</v>
      </c>
      <c r="Q223">
        <f>IFERROR(VLOOKUP($B223,Table1[[Player]:['#NAME?]], 26, FALSE), 0.7*VLOOKUP($B223,Table1[[Player]:['#NAME?]], 26, FALSE) + 0.3*VLOOKUP($B223,Table2[[Player]:[YEAR]], 26, FALSE))</f>
        <v>1.3</v>
      </c>
      <c r="R223">
        <f>IFERROR(VLOOKUP($B223,Table1[[Player]:['#NAME?]], 28, FALSE), 0.7*VLOOKUP($B223,Table1[[Player]:['#NAME?]], 28, FALSE) + 0.3*VLOOKUP($B223,Table2[[Player]:[YEAR]], 28, FALSE))</f>
        <v>19.399999999999999</v>
      </c>
    </row>
    <row r="224" spans="1:18" x14ac:dyDescent="0.25">
      <c r="A224" s="1" t="s">
        <v>937</v>
      </c>
      <c r="B224" s="1" t="s">
        <v>364</v>
      </c>
      <c r="C224" s="1" t="s">
        <v>38</v>
      </c>
      <c r="D224">
        <f>VLOOKUP(B224, Table1[[Player]:['#NAME?]], 3, FALSE)+1</f>
        <v>23</v>
      </c>
      <c r="E224">
        <f>VLOOKUP(A224, Table3[], 5, FALSE)</f>
        <v>2190</v>
      </c>
      <c r="F224">
        <f>IFERROR(VLOOKUP($B224,Table1[[Player]:['#NAME?]], 8, FALSE), 0.7*VLOOKUP($B224,Table1[[Player]:['#NAME?]], 8, FALSE) + 0.3*VLOOKUP($B224,Table2[[Player]:[YEAR]], 8, FALSE))</f>
        <v>7</v>
      </c>
      <c r="G224">
        <f>IFERROR(VLOOKUP($B224,Table1[[Player]:['#NAME?]], 9, FALSE), 0.7*VLOOKUP($B224,Table1[[Player]:['#NAME?]], 9, FALSE) + 0.3*VLOOKUP($B224,Table2[[Player]:[YEAR]], 9, FALSE))</f>
        <v>13.8</v>
      </c>
      <c r="H224">
        <f>IFERROR(VLOOKUP($B224,Table1[[Player]:['#NAME?]], 10, FALSE), 0.7*VLOOKUP($B224,Table1[[Player]:['#NAME?]], 10, FALSE) + 0.3*VLOOKUP($B224,Table2[[Player]:[YEAR]], 10, FALSE))</f>
        <v>0.50700000000000001</v>
      </c>
      <c r="I224">
        <f>IFERROR(VLOOKUP($B224,Table1[[Player]:['#NAME?]], 11, FALSE), 0.7*VLOOKUP($B224,Table1[[Player]:['#NAME?]], 11, FALSE) + 0.3*VLOOKUP($B224,Table2[[Player]:[YEAR]], 11, FALSE))</f>
        <v>0</v>
      </c>
      <c r="J224">
        <f>IFERROR(VLOOKUP($B224,Table1[[Player]:['#NAME?]], 17, FALSE), 0.7*VLOOKUP($B224,Table1[[Player]:['#NAME?]], 17, FALSE) + 0.3*VLOOKUP($B224,Table2[[Player]:[YEAR]], 17, FALSE))</f>
        <v>3.1</v>
      </c>
      <c r="K224">
        <f>IFERROR(VLOOKUP($B224,Table1[[Player]:['#NAME?]], 18, FALSE), 0.7*VLOOKUP($B224,Table1[[Player]:['#NAME?]], 18, FALSE) + 0.3*VLOOKUP($B224,Table2[[Player]:[YEAR]], 18, FALSE))</f>
        <v>5.4</v>
      </c>
      <c r="L224">
        <f>IFERROR(VLOOKUP($B224,Table1[[Player]:['#NAME?]], 19, FALSE), 0.7*VLOOKUP($B224,Table1[[Player]:['#NAME?]], 19, FALSE) + 0.3*VLOOKUP($B224,Table2[[Player]:[YEAR]], 19, FALSE))</f>
        <v>0.57099999999999995</v>
      </c>
      <c r="M224">
        <f>IFERROR(VLOOKUP($B224,Table1[[Player]:['#NAME?]], 22, FALSE), 0.7*VLOOKUP($B224,Table1[[Player]:['#NAME?]], 22, FALSE) + 0.3*VLOOKUP($B224,Table2[[Player]:[YEAR]], 22, FALSE))</f>
        <v>12.1</v>
      </c>
      <c r="N224">
        <f>IFERROR(VLOOKUP($B224,Table1[[Player]:['#NAME?]], 23, FALSE), 0.7*VLOOKUP($B224,Table1[[Player]:['#NAME?]], 23, FALSE) + 0.3*VLOOKUP($B224,Table2[[Player]:[YEAR]], 23, FALSE))</f>
        <v>3.2</v>
      </c>
      <c r="O224">
        <f>IFERROR(VLOOKUP($B224,Table1[[Player]:['#NAME?]], 24, FALSE), 0.7*VLOOKUP($B224,Table1[[Player]:['#NAME?]], 24, FALSE) + 0.3*VLOOKUP($B224,Table2[[Player]:[YEAR]], 24, FALSE))</f>
        <v>1.3</v>
      </c>
      <c r="P224">
        <f>IFERROR(VLOOKUP($B224,Table1[[Player]:['#NAME?]], 25, FALSE), 0.7*VLOOKUP($B224,Table1[[Player]:['#NAME?]], 25, FALSE) + 0.3*VLOOKUP($B224,Table2[[Player]:[YEAR]], 25, FALSE))</f>
        <v>1.9</v>
      </c>
      <c r="Q224">
        <f>IFERROR(VLOOKUP($B224,Table1[[Player]:['#NAME?]], 26, FALSE), 0.7*VLOOKUP($B224,Table1[[Player]:['#NAME?]], 26, FALSE) + 0.3*VLOOKUP($B224,Table2[[Player]:[YEAR]], 26, FALSE))</f>
        <v>3.7</v>
      </c>
      <c r="R224">
        <f>IFERROR(VLOOKUP($B224,Table1[[Player]:['#NAME?]], 28, FALSE), 0.7*VLOOKUP($B224,Table1[[Player]:['#NAME?]], 28, FALSE) + 0.3*VLOOKUP($B224,Table2[[Player]:[YEAR]], 28, FALSE))</f>
        <v>17.100000000000001</v>
      </c>
    </row>
    <row r="225" spans="1:18" x14ac:dyDescent="0.25">
      <c r="A225" s="2" t="s">
        <v>871</v>
      </c>
      <c r="B225" s="2" t="s">
        <v>366</v>
      </c>
      <c r="C225" s="2" t="s">
        <v>38</v>
      </c>
      <c r="D225">
        <f>VLOOKUP(B225, Table1[[Player]:['#NAME?]], 3, FALSE)+1</f>
        <v>27</v>
      </c>
      <c r="E225">
        <f>VLOOKUP(A225, Table3[], 5, FALSE)</f>
        <v>616</v>
      </c>
      <c r="F225">
        <f>IFERROR(VLOOKUP($B225,Table1[[Player]:['#NAME?]], 8, FALSE), 0.7*VLOOKUP($B225,Table1[[Player]:['#NAME?]], 8, FALSE) + 0.3*VLOOKUP($B225,Table2[[Player]:[YEAR]], 8, FALSE))</f>
        <v>6.3</v>
      </c>
      <c r="G225">
        <f>IFERROR(VLOOKUP($B225,Table1[[Player]:['#NAME?]], 9, FALSE), 0.7*VLOOKUP($B225,Table1[[Player]:['#NAME?]], 9, FALSE) + 0.3*VLOOKUP($B225,Table2[[Player]:[YEAR]], 9, FALSE))</f>
        <v>12.1</v>
      </c>
      <c r="H225">
        <f>IFERROR(VLOOKUP($B225,Table1[[Player]:['#NAME?]], 10, FALSE), 0.7*VLOOKUP($B225,Table1[[Player]:['#NAME?]], 10, FALSE) + 0.3*VLOOKUP($B225,Table2[[Player]:[YEAR]], 10, FALSE))</f>
        <v>0.52100000000000002</v>
      </c>
      <c r="I225">
        <f>IFERROR(VLOOKUP($B225,Table1[[Player]:['#NAME?]], 11, FALSE), 0.7*VLOOKUP($B225,Table1[[Player]:['#NAME?]], 11, FALSE) + 0.3*VLOOKUP($B225,Table2[[Player]:[YEAR]], 11, FALSE))</f>
        <v>0.1</v>
      </c>
      <c r="J225">
        <f>IFERROR(VLOOKUP($B225,Table1[[Player]:['#NAME?]], 17, FALSE), 0.7*VLOOKUP($B225,Table1[[Player]:['#NAME?]], 17, FALSE) + 0.3*VLOOKUP($B225,Table2[[Player]:[YEAR]], 17, FALSE))</f>
        <v>1.9</v>
      </c>
      <c r="K225">
        <f>IFERROR(VLOOKUP($B225,Table1[[Player]:['#NAME?]], 18, FALSE), 0.7*VLOOKUP($B225,Table1[[Player]:['#NAME?]], 18, FALSE) + 0.3*VLOOKUP($B225,Table2[[Player]:[YEAR]], 18, FALSE))</f>
        <v>2.4</v>
      </c>
      <c r="L225">
        <f>IFERROR(VLOOKUP($B225,Table1[[Player]:['#NAME?]], 19, FALSE), 0.7*VLOOKUP($B225,Table1[[Player]:['#NAME?]], 19, FALSE) + 0.3*VLOOKUP($B225,Table2[[Player]:[YEAR]], 19, FALSE))</f>
        <v>0.77100000000000002</v>
      </c>
      <c r="M225">
        <f>IFERROR(VLOOKUP($B225,Table1[[Player]:['#NAME?]], 22, FALSE), 0.7*VLOOKUP($B225,Table1[[Player]:['#NAME?]], 22, FALSE) + 0.3*VLOOKUP($B225,Table2[[Player]:[YEAR]], 22, FALSE))</f>
        <v>12.9</v>
      </c>
      <c r="N225">
        <f>IFERROR(VLOOKUP($B225,Table1[[Player]:['#NAME?]], 23, FALSE), 0.7*VLOOKUP($B225,Table1[[Player]:['#NAME?]], 23, FALSE) + 0.3*VLOOKUP($B225,Table2[[Player]:[YEAR]], 23, FALSE))</f>
        <v>3.4</v>
      </c>
      <c r="O225">
        <f>IFERROR(VLOOKUP($B225,Table1[[Player]:['#NAME?]], 24, FALSE), 0.7*VLOOKUP($B225,Table1[[Player]:['#NAME?]], 24, FALSE) + 0.3*VLOOKUP($B225,Table2[[Player]:[YEAR]], 24, FALSE))</f>
        <v>1.1000000000000001</v>
      </c>
      <c r="P225">
        <f>IFERROR(VLOOKUP($B225,Table1[[Player]:['#NAME?]], 25, FALSE), 0.7*VLOOKUP($B225,Table1[[Player]:['#NAME?]], 25, FALSE) + 0.3*VLOOKUP($B225,Table2[[Player]:[YEAR]], 25, FALSE))</f>
        <v>3</v>
      </c>
      <c r="Q225">
        <f>IFERROR(VLOOKUP($B225,Table1[[Player]:['#NAME?]], 26, FALSE), 0.7*VLOOKUP($B225,Table1[[Player]:['#NAME?]], 26, FALSE) + 0.3*VLOOKUP($B225,Table2[[Player]:[YEAR]], 26, FALSE))</f>
        <v>2.2000000000000002</v>
      </c>
      <c r="R225">
        <f>IFERROR(VLOOKUP($B225,Table1[[Player]:['#NAME?]], 28, FALSE), 0.7*VLOOKUP($B225,Table1[[Player]:['#NAME?]], 28, FALSE) + 0.3*VLOOKUP($B225,Table2[[Player]:[YEAR]], 28, FALSE))</f>
        <v>14.5</v>
      </c>
    </row>
    <row r="226" spans="1:18" x14ac:dyDescent="0.25">
      <c r="A226" s="1" t="s">
        <v>916</v>
      </c>
      <c r="B226" s="1" t="s">
        <v>367</v>
      </c>
      <c r="C226" s="1" t="s">
        <v>38</v>
      </c>
      <c r="D226">
        <f>VLOOKUP(B226, Table1[[Player]:['#NAME?]], 3, FALSE)+1</f>
        <v>22</v>
      </c>
      <c r="E226">
        <f>VLOOKUP(A226, Table3[], 5, FALSE)</f>
        <v>888</v>
      </c>
      <c r="F226">
        <f>IFERROR(VLOOKUP($B226,Table1[[Player]:['#NAME?]], 8, FALSE), 0.7*VLOOKUP($B226,Table1[[Player]:['#NAME?]], 8, FALSE) + 0.3*VLOOKUP($B226,Table2[[Player]:[YEAR]], 8, FALSE))</f>
        <v>7.7</v>
      </c>
      <c r="G226">
        <f>IFERROR(VLOOKUP($B226,Table1[[Player]:['#NAME?]], 9, FALSE), 0.7*VLOOKUP($B226,Table1[[Player]:['#NAME?]], 9, FALSE) + 0.3*VLOOKUP($B226,Table2[[Player]:[YEAR]], 9, FALSE))</f>
        <v>15</v>
      </c>
      <c r="H226">
        <f>IFERROR(VLOOKUP($B226,Table1[[Player]:['#NAME?]], 10, FALSE), 0.7*VLOOKUP($B226,Table1[[Player]:['#NAME?]], 10, FALSE) + 0.3*VLOOKUP($B226,Table2[[Player]:[YEAR]], 10, FALSE))</f>
        <v>0.51400000000000001</v>
      </c>
      <c r="I226">
        <f>IFERROR(VLOOKUP($B226,Table1[[Player]:['#NAME?]], 11, FALSE), 0.7*VLOOKUP($B226,Table1[[Player]:['#NAME?]], 11, FALSE) + 0.3*VLOOKUP($B226,Table2[[Player]:[YEAR]], 11, FALSE))</f>
        <v>0</v>
      </c>
      <c r="J226">
        <f>IFERROR(VLOOKUP($B226,Table1[[Player]:['#NAME?]], 17, FALSE), 0.7*VLOOKUP($B226,Table1[[Player]:['#NAME?]], 17, FALSE) + 0.3*VLOOKUP($B226,Table2[[Player]:[YEAR]], 17, FALSE))</f>
        <v>3.4</v>
      </c>
      <c r="K226">
        <f>IFERROR(VLOOKUP($B226,Table1[[Player]:['#NAME?]], 18, FALSE), 0.7*VLOOKUP($B226,Table1[[Player]:['#NAME?]], 18, FALSE) + 0.3*VLOOKUP($B226,Table2[[Player]:[YEAR]], 18, FALSE))</f>
        <v>5</v>
      </c>
      <c r="L226">
        <f>IFERROR(VLOOKUP($B226,Table1[[Player]:['#NAME?]], 19, FALSE), 0.7*VLOOKUP($B226,Table1[[Player]:['#NAME?]], 19, FALSE) + 0.3*VLOOKUP($B226,Table2[[Player]:[YEAR]], 19, FALSE))</f>
        <v>0.67100000000000004</v>
      </c>
      <c r="M226">
        <f>IFERROR(VLOOKUP($B226,Table1[[Player]:['#NAME?]], 22, FALSE), 0.7*VLOOKUP($B226,Table1[[Player]:['#NAME?]], 22, FALSE) + 0.3*VLOOKUP($B226,Table2[[Player]:[YEAR]], 22, FALSE))</f>
        <v>7.6</v>
      </c>
      <c r="N226">
        <f>IFERROR(VLOOKUP($B226,Table1[[Player]:['#NAME?]], 23, FALSE), 0.7*VLOOKUP($B226,Table1[[Player]:['#NAME?]], 23, FALSE) + 0.3*VLOOKUP($B226,Table2[[Player]:[YEAR]], 23, FALSE))</f>
        <v>1.8</v>
      </c>
      <c r="O226">
        <f>IFERROR(VLOOKUP($B226,Table1[[Player]:['#NAME?]], 24, FALSE), 0.7*VLOOKUP($B226,Table1[[Player]:['#NAME?]], 24, FALSE) + 0.3*VLOOKUP($B226,Table2[[Player]:[YEAR]], 24, FALSE))</f>
        <v>0.6</v>
      </c>
      <c r="P226">
        <f>IFERROR(VLOOKUP($B226,Table1[[Player]:['#NAME?]], 25, FALSE), 0.7*VLOOKUP($B226,Table1[[Player]:['#NAME?]], 25, FALSE) + 0.3*VLOOKUP($B226,Table2[[Player]:[YEAR]], 25, FALSE))</f>
        <v>1.6</v>
      </c>
      <c r="Q226">
        <f>IFERROR(VLOOKUP($B226,Table1[[Player]:['#NAME?]], 26, FALSE), 0.7*VLOOKUP($B226,Table1[[Player]:['#NAME?]], 26, FALSE) + 0.3*VLOOKUP($B226,Table2[[Player]:[YEAR]], 26, FALSE))</f>
        <v>2.9</v>
      </c>
      <c r="R226">
        <f>IFERROR(VLOOKUP($B226,Table1[[Player]:['#NAME?]], 28, FALSE), 0.7*VLOOKUP($B226,Table1[[Player]:['#NAME?]], 28, FALSE) + 0.3*VLOOKUP($B226,Table2[[Player]:[YEAR]], 28, FALSE))</f>
        <v>18.7</v>
      </c>
    </row>
    <row r="227" spans="1:18" x14ac:dyDescent="0.25">
      <c r="A227" s="2" t="s">
        <v>747</v>
      </c>
      <c r="B227" s="2" t="s">
        <v>368</v>
      </c>
      <c r="C227" s="2" t="s">
        <v>31</v>
      </c>
      <c r="D227">
        <f>VLOOKUP(B227, Table1[[Player]:['#NAME?]], 3, FALSE)+1</f>
        <v>25</v>
      </c>
      <c r="E227">
        <f>VLOOKUP(A227, Table3[], 5, FALSE)</f>
        <v>2508</v>
      </c>
      <c r="F227">
        <f>IFERROR(VLOOKUP($B227,Table1[[Player]:['#NAME?]], 8, FALSE), 0.7*VLOOKUP($B227,Table1[[Player]:['#NAME?]], 8, FALSE) + 0.3*VLOOKUP($B227,Table2[[Player]:[YEAR]], 8, FALSE))</f>
        <v>6.7</v>
      </c>
      <c r="G227">
        <f>IFERROR(VLOOKUP($B227,Table1[[Player]:['#NAME?]], 9, FALSE), 0.7*VLOOKUP($B227,Table1[[Player]:['#NAME?]], 9, FALSE) + 0.3*VLOOKUP($B227,Table2[[Player]:[YEAR]], 9, FALSE))</f>
        <v>15.1</v>
      </c>
      <c r="H227">
        <f>IFERROR(VLOOKUP($B227,Table1[[Player]:['#NAME?]], 10, FALSE), 0.7*VLOOKUP($B227,Table1[[Player]:['#NAME?]], 10, FALSE) + 0.3*VLOOKUP($B227,Table2[[Player]:[YEAR]], 10, FALSE))</f>
        <v>0.442</v>
      </c>
      <c r="I227">
        <f>IFERROR(VLOOKUP($B227,Table1[[Player]:['#NAME?]], 11, FALSE), 0.7*VLOOKUP($B227,Table1[[Player]:['#NAME?]], 11, FALSE) + 0.3*VLOOKUP($B227,Table2[[Player]:[YEAR]], 11, FALSE))</f>
        <v>2.1</v>
      </c>
      <c r="J227">
        <f>IFERROR(VLOOKUP($B227,Table1[[Player]:['#NAME?]], 17, FALSE), 0.7*VLOOKUP($B227,Table1[[Player]:['#NAME?]], 17, FALSE) + 0.3*VLOOKUP($B227,Table2[[Player]:[YEAR]], 17, FALSE))</f>
        <v>1.9</v>
      </c>
      <c r="K227">
        <f>IFERROR(VLOOKUP($B227,Table1[[Player]:['#NAME?]], 18, FALSE), 0.7*VLOOKUP($B227,Table1[[Player]:['#NAME?]], 18, FALSE) + 0.3*VLOOKUP($B227,Table2[[Player]:[YEAR]], 18, FALSE))</f>
        <v>2.5</v>
      </c>
      <c r="L227">
        <f>IFERROR(VLOOKUP($B227,Table1[[Player]:['#NAME?]], 19, FALSE), 0.7*VLOOKUP($B227,Table1[[Player]:['#NAME?]], 19, FALSE) + 0.3*VLOOKUP($B227,Table2[[Player]:[YEAR]], 19, FALSE))</f>
        <v>0.753</v>
      </c>
      <c r="M227">
        <f>IFERROR(VLOOKUP($B227,Table1[[Player]:['#NAME?]], 22, FALSE), 0.7*VLOOKUP($B227,Table1[[Player]:['#NAME?]], 22, FALSE) + 0.3*VLOOKUP($B227,Table2[[Player]:[YEAR]], 22, FALSE))</f>
        <v>4.7</v>
      </c>
      <c r="N227">
        <f>IFERROR(VLOOKUP($B227,Table1[[Player]:['#NAME?]], 23, FALSE), 0.7*VLOOKUP($B227,Table1[[Player]:['#NAME?]], 23, FALSE) + 0.3*VLOOKUP($B227,Table2[[Player]:[YEAR]], 23, FALSE))</f>
        <v>2.9</v>
      </c>
      <c r="O227">
        <f>IFERROR(VLOOKUP($B227,Table1[[Player]:['#NAME?]], 24, FALSE), 0.7*VLOOKUP($B227,Table1[[Player]:['#NAME?]], 24, FALSE) + 0.3*VLOOKUP($B227,Table2[[Player]:[YEAR]], 24, FALSE))</f>
        <v>1.3</v>
      </c>
      <c r="P227">
        <f>IFERROR(VLOOKUP($B227,Table1[[Player]:['#NAME?]], 25, FALSE), 0.7*VLOOKUP($B227,Table1[[Player]:['#NAME?]], 25, FALSE) + 0.3*VLOOKUP($B227,Table2[[Player]:[YEAR]], 25, FALSE))</f>
        <v>0.3</v>
      </c>
      <c r="Q227">
        <f>IFERROR(VLOOKUP($B227,Table1[[Player]:['#NAME?]], 26, FALSE), 0.7*VLOOKUP($B227,Table1[[Player]:['#NAME?]], 26, FALSE) + 0.3*VLOOKUP($B227,Table2[[Player]:[YEAR]], 26, FALSE))</f>
        <v>1.9</v>
      </c>
      <c r="R227">
        <f>IFERROR(VLOOKUP($B227,Table1[[Player]:['#NAME?]], 28, FALSE), 0.7*VLOOKUP($B227,Table1[[Player]:['#NAME?]], 28, FALSE) + 0.3*VLOOKUP($B227,Table2[[Player]:[YEAR]], 28, FALSE))</f>
        <v>17.3</v>
      </c>
    </row>
    <row r="228" spans="1:18" x14ac:dyDescent="0.25">
      <c r="A228" s="1" t="s">
        <v>815</v>
      </c>
      <c r="B228" s="1" t="s">
        <v>369</v>
      </c>
      <c r="C228" s="1" t="s">
        <v>38</v>
      </c>
      <c r="D228">
        <f>VLOOKUP(B228, Table1[[Player]:['#NAME?]], 3, FALSE)+1</f>
        <v>26</v>
      </c>
      <c r="E228">
        <f>VLOOKUP(A228, Table3[], 5, FALSE)</f>
        <v>1520</v>
      </c>
      <c r="F228">
        <f>IFERROR(VLOOKUP($B228,Table1[[Player]:['#NAME?]], 8, FALSE), 0.7*VLOOKUP($B228,Table1[[Player]:['#NAME?]], 8, FALSE) + 0.3*VLOOKUP($B228,Table2[[Player]:[YEAR]], 8, FALSE))</f>
        <v>6.1</v>
      </c>
      <c r="G228">
        <f>IFERROR(VLOOKUP($B228,Table1[[Player]:['#NAME?]], 9, FALSE), 0.7*VLOOKUP($B228,Table1[[Player]:['#NAME?]], 9, FALSE) + 0.3*VLOOKUP($B228,Table2[[Player]:[YEAR]], 9, FALSE))</f>
        <v>11.9</v>
      </c>
      <c r="H228">
        <f>IFERROR(VLOOKUP($B228,Table1[[Player]:['#NAME?]], 10, FALSE), 0.7*VLOOKUP($B228,Table1[[Player]:['#NAME?]], 10, FALSE) + 0.3*VLOOKUP($B228,Table2[[Player]:[YEAR]], 10, FALSE))</f>
        <v>0.51200000000000001</v>
      </c>
      <c r="I228">
        <f>IFERROR(VLOOKUP($B228,Table1[[Player]:['#NAME?]], 11, FALSE), 0.7*VLOOKUP($B228,Table1[[Player]:['#NAME?]], 11, FALSE) + 0.3*VLOOKUP($B228,Table2[[Player]:[YEAR]], 11, FALSE))</f>
        <v>1.6</v>
      </c>
      <c r="J228">
        <f>IFERROR(VLOOKUP($B228,Table1[[Player]:['#NAME?]], 17, FALSE), 0.7*VLOOKUP($B228,Table1[[Player]:['#NAME?]], 17, FALSE) + 0.3*VLOOKUP($B228,Table2[[Player]:[YEAR]], 17, FALSE))</f>
        <v>2.1</v>
      </c>
      <c r="K228">
        <f>IFERROR(VLOOKUP($B228,Table1[[Player]:['#NAME?]], 18, FALSE), 0.7*VLOOKUP($B228,Table1[[Player]:['#NAME?]], 18, FALSE) + 0.3*VLOOKUP($B228,Table2[[Player]:[YEAR]], 18, FALSE))</f>
        <v>2.9</v>
      </c>
      <c r="L228">
        <f>IFERROR(VLOOKUP($B228,Table1[[Player]:['#NAME?]], 19, FALSE), 0.7*VLOOKUP($B228,Table1[[Player]:['#NAME?]], 19, FALSE) + 0.3*VLOOKUP($B228,Table2[[Player]:[YEAR]], 19, FALSE))</f>
        <v>0.73199999999999998</v>
      </c>
      <c r="M228">
        <f>IFERROR(VLOOKUP($B228,Table1[[Player]:['#NAME?]], 22, FALSE), 0.7*VLOOKUP($B228,Table1[[Player]:['#NAME?]], 22, FALSE) + 0.3*VLOOKUP($B228,Table2[[Player]:[YEAR]], 22, FALSE))</f>
        <v>8.4</v>
      </c>
      <c r="N228">
        <f>IFERROR(VLOOKUP($B228,Table1[[Player]:['#NAME?]], 23, FALSE), 0.7*VLOOKUP($B228,Table1[[Player]:['#NAME?]], 23, FALSE) + 0.3*VLOOKUP($B228,Table2[[Player]:[YEAR]], 23, FALSE))</f>
        <v>3.5</v>
      </c>
      <c r="O228">
        <f>IFERROR(VLOOKUP($B228,Table1[[Player]:['#NAME?]], 24, FALSE), 0.7*VLOOKUP($B228,Table1[[Player]:['#NAME?]], 24, FALSE) + 0.3*VLOOKUP($B228,Table2[[Player]:[YEAR]], 24, FALSE))</f>
        <v>1</v>
      </c>
      <c r="P228">
        <f>IFERROR(VLOOKUP($B228,Table1[[Player]:['#NAME?]], 25, FALSE), 0.7*VLOOKUP($B228,Table1[[Player]:['#NAME?]], 25, FALSE) + 0.3*VLOOKUP($B228,Table2[[Player]:[YEAR]], 25, FALSE))</f>
        <v>0.7</v>
      </c>
      <c r="Q228">
        <f>IFERROR(VLOOKUP($B228,Table1[[Player]:['#NAME?]], 26, FALSE), 0.7*VLOOKUP($B228,Table1[[Player]:['#NAME?]], 26, FALSE) + 0.3*VLOOKUP($B228,Table2[[Player]:[YEAR]], 26, FALSE))</f>
        <v>2.2000000000000002</v>
      </c>
      <c r="R228">
        <f>IFERROR(VLOOKUP($B228,Table1[[Player]:['#NAME?]], 28, FALSE), 0.7*VLOOKUP($B228,Table1[[Player]:['#NAME?]], 28, FALSE) + 0.3*VLOOKUP($B228,Table2[[Player]:[YEAR]], 28, FALSE))</f>
        <v>15.9</v>
      </c>
    </row>
    <row r="229" spans="1:18" x14ac:dyDescent="0.25">
      <c r="A229" s="2" t="s">
        <v>1017</v>
      </c>
      <c r="B229" s="2" t="s">
        <v>370</v>
      </c>
      <c r="C229" s="2" t="s">
        <v>52</v>
      </c>
      <c r="D229">
        <f>VLOOKUP(B229, Table1[[Player]:['#NAME?]], 3, FALSE)+1</f>
        <v>22</v>
      </c>
      <c r="E229">
        <f>VLOOKUP(A229, Table3[], 5, FALSE)</f>
        <v>1560</v>
      </c>
      <c r="F229">
        <f>IFERROR(VLOOKUP($B229,Table1[[Player]:['#NAME?]], 8, FALSE), 0.7*VLOOKUP($B229,Table1[[Player]:['#NAME?]], 8, FALSE) + 0.3*VLOOKUP($B229,Table2[[Player]:[YEAR]], 8, FALSE))</f>
        <v>4.2</v>
      </c>
      <c r="G229">
        <f>IFERROR(VLOOKUP($B229,Table1[[Player]:['#NAME?]], 9, FALSE), 0.7*VLOOKUP($B229,Table1[[Player]:['#NAME?]], 9, FALSE) + 0.3*VLOOKUP($B229,Table2[[Player]:[YEAR]], 9, FALSE))</f>
        <v>9.9</v>
      </c>
      <c r="H229">
        <f>IFERROR(VLOOKUP($B229,Table1[[Player]:['#NAME?]], 10, FALSE), 0.7*VLOOKUP($B229,Table1[[Player]:['#NAME?]], 10, FALSE) + 0.3*VLOOKUP($B229,Table2[[Player]:[YEAR]], 10, FALSE))</f>
        <v>0.42099999999999999</v>
      </c>
      <c r="I229">
        <f>IFERROR(VLOOKUP($B229,Table1[[Player]:['#NAME?]], 11, FALSE), 0.7*VLOOKUP($B229,Table1[[Player]:['#NAME?]], 11, FALSE) + 0.3*VLOOKUP($B229,Table2[[Player]:[YEAR]], 11, FALSE))</f>
        <v>1.2</v>
      </c>
      <c r="J229">
        <f>IFERROR(VLOOKUP($B229,Table1[[Player]:['#NAME?]], 17, FALSE), 0.7*VLOOKUP($B229,Table1[[Player]:['#NAME?]], 17, FALSE) + 0.3*VLOOKUP($B229,Table2[[Player]:[YEAR]], 17, FALSE))</f>
        <v>1.7</v>
      </c>
      <c r="K229">
        <f>IFERROR(VLOOKUP($B229,Table1[[Player]:['#NAME?]], 18, FALSE), 0.7*VLOOKUP($B229,Table1[[Player]:['#NAME?]], 18, FALSE) + 0.3*VLOOKUP($B229,Table2[[Player]:[YEAR]], 18, FALSE))</f>
        <v>2.2000000000000002</v>
      </c>
      <c r="L229">
        <f>IFERROR(VLOOKUP($B229,Table1[[Player]:['#NAME?]], 19, FALSE), 0.7*VLOOKUP($B229,Table1[[Player]:['#NAME?]], 19, FALSE) + 0.3*VLOOKUP($B229,Table2[[Player]:[YEAR]], 19, FALSE))</f>
        <v>0.75800000000000001</v>
      </c>
      <c r="M229">
        <f>IFERROR(VLOOKUP($B229,Table1[[Player]:['#NAME?]], 22, FALSE), 0.7*VLOOKUP($B229,Table1[[Player]:['#NAME?]], 22, FALSE) + 0.3*VLOOKUP($B229,Table2[[Player]:[YEAR]], 22, FALSE))</f>
        <v>5.9</v>
      </c>
      <c r="N229">
        <f>IFERROR(VLOOKUP($B229,Table1[[Player]:['#NAME?]], 23, FALSE), 0.7*VLOOKUP($B229,Table1[[Player]:['#NAME?]], 23, FALSE) + 0.3*VLOOKUP($B229,Table2[[Player]:[YEAR]], 23, FALSE))</f>
        <v>1.1000000000000001</v>
      </c>
      <c r="O229">
        <f>IFERROR(VLOOKUP($B229,Table1[[Player]:['#NAME?]], 24, FALSE), 0.7*VLOOKUP($B229,Table1[[Player]:['#NAME?]], 24, FALSE) + 0.3*VLOOKUP($B229,Table2[[Player]:[YEAR]], 24, FALSE))</f>
        <v>1.3</v>
      </c>
      <c r="P229">
        <f>IFERROR(VLOOKUP($B229,Table1[[Player]:['#NAME?]], 25, FALSE), 0.7*VLOOKUP($B229,Table1[[Player]:['#NAME?]], 25, FALSE) + 0.3*VLOOKUP($B229,Table2[[Player]:[YEAR]], 25, FALSE))</f>
        <v>0.4</v>
      </c>
      <c r="Q229">
        <f>IFERROR(VLOOKUP($B229,Table1[[Player]:['#NAME?]], 26, FALSE), 0.7*VLOOKUP($B229,Table1[[Player]:['#NAME?]], 26, FALSE) + 0.3*VLOOKUP($B229,Table2[[Player]:[YEAR]], 26, FALSE))</f>
        <v>1.1000000000000001</v>
      </c>
      <c r="R229">
        <f>IFERROR(VLOOKUP($B229,Table1[[Player]:['#NAME?]], 28, FALSE), 0.7*VLOOKUP($B229,Table1[[Player]:['#NAME?]], 28, FALSE) + 0.3*VLOOKUP($B229,Table2[[Player]:[YEAR]], 28, FALSE))</f>
        <v>11.2</v>
      </c>
    </row>
    <row r="230" spans="1:18" x14ac:dyDescent="0.25">
      <c r="A230" s="1" t="s">
        <v>725</v>
      </c>
      <c r="B230" s="1" t="s">
        <v>371</v>
      </c>
      <c r="C230" s="1" t="s">
        <v>38</v>
      </c>
      <c r="D230">
        <f>VLOOKUP(B230, Table1[[Player]:['#NAME?]], 3, FALSE)+1</f>
        <v>33</v>
      </c>
      <c r="E230">
        <f>VLOOKUP(A230, Table3[], 5, FALSE)</f>
        <v>1386</v>
      </c>
      <c r="F230">
        <f>IFERROR(VLOOKUP($B230,Table1[[Player]:['#NAME?]], 8, FALSE), 0.7*VLOOKUP($B230,Table1[[Player]:['#NAME?]], 8, FALSE) + 0.3*VLOOKUP($B230,Table2[[Player]:[YEAR]], 8, FALSE))</f>
        <v>4.7</v>
      </c>
      <c r="G230">
        <f>IFERROR(VLOOKUP($B230,Table1[[Player]:['#NAME?]], 9, FALSE), 0.7*VLOOKUP($B230,Table1[[Player]:['#NAME?]], 9, FALSE) + 0.3*VLOOKUP($B230,Table2[[Player]:[YEAR]], 9, FALSE))</f>
        <v>8.6999999999999993</v>
      </c>
      <c r="H230">
        <f>IFERROR(VLOOKUP($B230,Table1[[Player]:['#NAME?]], 10, FALSE), 0.7*VLOOKUP($B230,Table1[[Player]:['#NAME?]], 10, FALSE) + 0.3*VLOOKUP($B230,Table2[[Player]:[YEAR]], 10, FALSE))</f>
        <v>0.53400000000000003</v>
      </c>
      <c r="I230">
        <f>IFERROR(VLOOKUP($B230,Table1[[Player]:['#NAME?]], 11, FALSE), 0.7*VLOOKUP($B230,Table1[[Player]:['#NAME?]], 11, FALSE) + 0.3*VLOOKUP($B230,Table2[[Player]:[YEAR]], 11, FALSE))</f>
        <v>0</v>
      </c>
      <c r="J230">
        <f>IFERROR(VLOOKUP($B230,Table1[[Player]:['#NAME?]], 17, FALSE), 0.7*VLOOKUP($B230,Table1[[Player]:['#NAME?]], 17, FALSE) + 0.3*VLOOKUP($B230,Table2[[Player]:[YEAR]], 17, FALSE))</f>
        <v>2.8</v>
      </c>
      <c r="K230">
        <f>IFERROR(VLOOKUP($B230,Table1[[Player]:['#NAME?]], 18, FALSE), 0.7*VLOOKUP($B230,Table1[[Player]:['#NAME?]], 18, FALSE) + 0.3*VLOOKUP($B230,Table2[[Player]:[YEAR]], 18, FALSE))</f>
        <v>3.6</v>
      </c>
      <c r="L230">
        <f>IFERROR(VLOOKUP($B230,Table1[[Player]:['#NAME?]], 19, FALSE), 0.7*VLOOKUP($B230,Table1[[Player]:['#NAME?]], 19, FALSE) + 0.3*VLOOKUP($B230,Table2[[Player]:[YEAR]], 19, FALSE))</f>
        <v>0.77800000000000002</v>
      </c>
      <c r="M230">
        <f>IFERROR(VLOOKUP($B230,Table1[[Player]:['#NAME?]], 22, FALSE), 0.7*VLOOKUP($B230,Table1[[Player]:['#NAME?]], 22, FALSE) + 0.3*VLOOKUP($B230,Table2[[Player]:[YEAR]], 22, FALSE))</f>
        <v>11.6</v>
      </c>
      <c r="N230">
        <f>IFERROR(VLOOKUP($B230,Table1[[Player]:['#NAME?]], 23, FALSE), 0.7*VLOOKUP($B230,Table1[[Player]:['#NAME?]], 23, FALSE) + 0.3*VLOOKUP($B230,Table2[[Player]:[YEAR]], 23, FALSE))</f>
        <v>3.7</v>
      </c>
      <c r="O230">
        <f>IFERROR(VLOOKUP($B230,Table1[[Player]:['#NAME?]], 24, FALSE), 0.7*VLOOKUP($B230,Table1[[Player]:['#NAME?]], 24, FALSE) + 0.3*VLOOKUP($B230,Table2[[Player]:[YEAR]], 24, FALSE))</f>
        <v>1.7</v>
      </c>
      <c r="P230">
        <f>IFERROR(VLOOKUP($B230,Table1[[Player]:['#NAME?]], 25, FALSE), 0.7*VLOOKUP($B230,Table1[[Player]:['#NAME?]], 25, FALSE) + 0.3*VLOOKUP($B230,Table2[[Player]:[YEAR]], 25, FALSE))</f>
        <v>0.9</v>
      </c>
      <c r="Q230">
        <f>IFERROR(VLOOKUP($B230,Table1[[Player]:['#NAME?]], 26, FALSE), 0.7*VLOOKUP($B230,Table1[[Player]:['#NAME?]], 26, FALSE) + 0.3*VLOOKUP($B230,Table2[[Player]:[YEAR]], 26, FALSE))</f>
        <v>2.5</v>
      </c>
      <c r="R230">
        <f>IFERROR(VLOOKUP($B230,Table1[[Player]:['#NAME?]], 28, FALSE), 0.7*VLOOKUP($B230,Table1[[Player]:['#NAME?]], 28, FALSE) + 0.3*VLOOKUP($B230,Table2[[Player]:[YEAR]], 28, FALSE))</f>
        <v>12.1</v>
      </c>
    </row>
    <row r="231" spans="1:18" x14ac:dyDescent="0.25">
      <c r="A231" s="2" t="s">
        <v>824</v>
      </c>
      <c r="B231" s="2" t="s">
        <v>372</v>
      </c>
      <c r="C231" s="2" t="s">
        <v>27</v>
      </c>
      <c r="D231">
        <f>VLOOKUP(B231, Table1[[Player]:['#NAME?]], 3, FALSE)+1</f>
        <v>22</v>
      </c>
      <c r="E231">
        <f>VLOOKUP(A231, Table3[], 5, FALSE)</f>
        <v>725</v>
      </c>
      <c r="F231">
        <f>IFERROR(VLOOKUP($B231,Table1[[Player]:['#NAME?]], 8, FALSE), 0.7*VLOOKUP($B231,Table1[[Player]:['#NAME?]], 8, FALSE) + 0.3*VLOOKUP($B231,Table2[[Player]:[YEAR]], 8, FALSE))</f>
        <v>8.3000000000000007</v>
      </c>
      <c r="G231">
        <f>IFERROR(VLOOKUP($B231,Table1[[Player]:['#NAME?]], 9, FALSE), 0.7*VLOOKUP($B231,Table1[[Player]:['#NAME?]], 9, FALSE) + 0.3*VLOOKUP($B231,Table2[[Player]:[YEAR]], 9, FALSE))</f>
        <v>17</v>
      </c>
      <c r="H231">
        <f>IFERROR(VLOOKUP($B231,Table1[[Player]:['#NAME?]], 10, FALSE), 0.7*VLOOKUP($B231,Table1[[Player]:['#NAME?]], 10, FALSE) + 0.3*VLOOKUP($B231,Table2[[Player]:[YEAR]], 10, FALSE))</f>
        <v>0.49</v>
      </c>
      <c r="I231">
        <f>IFERROR(VLOOKUP($B231,Table1[[Player]:['#NAME?]], 11, FALSE), 0.7*VLOOKUP($B231,Table1[[Player]:['#NAME?]], 11, FALSE) + 0.3*VLOOKUP($B231,Table2[[Player]:[YEAR]], 11, FALSE))</f>
        <v>1.4</v>
      </c>
      <c r="J231">
        <f>IFERROR(VLOOKUP($B231,Table1[[Player]:['#NAME?]], 17, FALSE), 0.7*VLOOKUP($B231,Table1[[Player]:['#NAME?]], 17, FALSE) + 0.3*VLOOKUP($B231,Table2[[Player]:[YEAR]], 17, FALSE))</f>
        <v>3.4</v>
      </c>
      <c r="K231">
        <f>IFERROR(VLOOKUP($B231,Table1[[Player]:['#NAME?]], 18, FALSE), 0.7*VLOOKUP($B231,Table1[[Player]:['#NAME?]], 18, FALSE) + 0.3*VLOOKUP($B231,Table2[[Player]:[YEAR]], 18, FALSE))</f>
        <v>4.5</v>
      </c>
      <c r="L231">
        <f>IFERROR(VLOOKUP($B231,Table1[[Player]:['#NAME?]], 19, FALSE), 0.7*VLOOKUP($B231,Table1[[Player]:['#NAME?]], 19, FALSE) + 0.3*VLOOKUP($B231,Table2[[Player]:[YEAR]], 19, FALSE))</f>
        <v>0.74299999999999999</v>
      </c>
      <c r="M231">
        <f>IFERROR(VLOOKUP($B231,Table1[[Player]:['#NAME?]], 22, FALSE), 0.7*VLOOKUP($B231,Table1[[Player]:['#NAME?]], 22, FALSE) + 0.3*VLOOKUP($B231,Table2[[Player]:[YEAR]], 22, FALSE))</f>
        <v>6.5</v>
      </c>
      <c r="N231">
        <f>IFERROR(VLOOKUP($B231,Table1[[Player]:['#NAME?]], 23, FALSE), 0.7*VLOOKUP($B231,Table1[[Player]:['#NAME?]], 23, FALSE) + 0.3*VLOOKUP($B231,Table2[[Player]:[YEAR]], 23, FALSE))</f>
        <v>3</v>
      </c>
      <c r="O231">
        <f>IFERROR(VLOOKUP($B231,Table1[[Player]:['#NAME?]], 24, FALSE), 0.7*VLOOKUP($B231,Table1[[Player]:['#NAME?]], 24, FALSE) + 0.3*VLOOKUP($B231,Table2[[Player]:[YEAR]], 24, FALSE))</f>
        <v>1</v>
      </c>
      <c r="P231">
        <f>IFERROR(VLOOKUP($B231,Table1[[Player]:['#NAME?]], 25, FALSE), 0.7*VLOOKUP($B231,Table1[[Player]:['#NAME?]], 25, FALSE) + 0.3*VLOOKUP($B231,Table2[[Player]:[YEAR]], 25, FALSE))</f>
        <v>0.5</v>
      </c>
      <c r="Q231">
        <f>IFERROR(VLOOKUP($B231,Table1[[Player]:['#NAME?]], 26, FALSE), 0.7*VLOOKUP($B231,Table1[[Player]:['#NAME?]], 26, FALSE) + 0.3*VLOOKUP($B231,Table2[[Player]:[YEAR]], 26, FALSE))</f>
        <v>1.9</v>
      </c>
      <c r="R231">
        <f>IFERROR(VLOOKUP($B231,Table1[[Player]:['#NAME?]], 28, FALSE), 0.7*VLOOKUP($B231,Table1[[Player]:['#NAME?]], 28, FALSE) + 0.3*VLOOKUP($B231,Table2[[Player]:[YEAR]], 28, FALSE))</f>
        <v>21.4</v>
      </c>
    </row>
    <row r="232" spans="1:18" x14ac:dyDescent="0.25">
      <c r="A232" s="1" t="s">
        <v>972</v>
      </c>
      <c r="B232" s="1" t="s">
        <v>373</v>
      </c>
      <c r="C232" s="1" t="s">
        <v>73</v>
      </c>
      <c r="D232">
        <f>VLOOKUP(B232, Table1[[Player]:['#NAME?]], 3, FALSE)+1</f>
        <v>35</v>
      </c>
      <c r="E232">
        <f>VLOOKUP(A232, Table3[], 5, FALSE)</f>
        <v>1342</v>
      </c>
      <c r="F232">
        <f>IFERROR(VLOOKUP($B232,Table1[[Player]:['#NAME?]], 8, FALSE), 0.7*VLOOKUP($B232,Table1[[Player]:['#NAME?]], 8, FALSE) + 0.3*VLOOKUP($B232,Table2[[Player]:[YEAR]], 8, FALSE))</f>
        <v>6</v>
      </c>
      <c r="G232">
        <f>IFERROR(VLOOKUP($B232,Table1[[Player]:['#NAME?]], 9, FALSE), 0.7*VLOOKUP($B232,Table1[[Player]:['#NAME?]], 9, FALSE) + 0.3*VLOOKUP($B232,Table2[[Player]:[YEAR]], 9, FALSE))</f>
        <v>12.9</v>
      </c>
      <c r="H232">
        <f>IFERROR(VLOOKUP($B232,Table1[[Player]:['#NAME?]], 10, FALSE), 0.7*VLOOKUP($B232,Table1[[Player]:['#NAME?]], 10, FALSE) + 0.3*VLOOKUP($B232,Table2[[Player]:[YEAR]], 10, FALSE))</f>
        <v>0.46600000000000003</v>
      </c>
      <c r="I232">
        <f>IFERROR(VLOOKUP($B232,Table1[[Player]:['#NAME?]], 11, FALSE), 0.7*VLOOKUP($B232,Table1[[Player]:['#NAME?]], 11, FALSE) + 0.3*VLOOKUP($B232,Table2[[Player]:[YEAR]], 11, FALSE))</f>
        <v>0.5</v>
      </c>
      <c r="J232">
        <f>IFERROR(VLOOKUP($B232,Table1[[Player]:['#NAME?]], 17, FALSE), 0.7*VLOOKUP($B232,Table1[[Player]:['#NAME?]], 17, FALSE) + 0.3*VLOOKUP($B232,Table2[[Player]:[YEAR]], 17, FALSE))</f>
        <v>1.9</v>
      </c>
      <c r="K232">
        <f>IFERROR(VLOOKUP($B232,Table1[[Player]:['#NAME?]], 18, FALSE), 0.7*VLOOKUP($B232,Table1[[Player]:['#NAME?]], 18, FALSE) + 0.3*VLOOKUP($B232,Table2[[Player]:[YEAR]], 18, FALSE))</f>
        <v>2.7</v>
      </c>
      <c r="L232">
        <f>IFERROR(VLOOKUP($B232,Table1[[Player]:['#NAME?]], 19, FALSE), 0.7*VLOOKUP($B232,Table1[[Player]:['#NAME?]], 19, FALSE) + 0.3*VLOOKUP($B232,Table2[[Player]:[YEAR]], 19, FALSE))</f>
        <v>0.72599999999999998</v>
      </c>
      <c r="M232">
        <f>IFERROR(VLOOKUP($B232,Table1[[Player]:['#NAME?]], 22, FALSE), 0.7*VLOOKUP($B232,Table1[[Player]:['#NAME?]], 22, FALSE) + 0.3*VLOOKUP($B232,Table2[[Player]:[YEAR]], 22, FALSE))</f>
        <v>2.6</v>
      </c>
      <c r="N232">
        <f>IFERROR(VLOOKUP($B232,Table1[[Player]:['#NAME?]], 23, FALSE), 0.7*VLOOKUP($B232,Table1[[Player]:['#NAME?]], 23, FALSE) + 0.3*VLOOKUP($B232,Table2[[Player]:[YEAR]], 23, FALSE))</f>
        <v>6.5</v>
      </c>
      <c r="O232">
        <f>IFERROR(VLOOKUP($B232,Table1[[Player]:['#NAME?]], 24, FALSE), 0.7*VLOOKUP($B232,Table1[[Player]:['#NAME?]], 24, FALSE) + 0.3*VLOOKUP($B232,Table2[[Player]:[YEAR]], 24, FALSE))</f>
        <v>0.8</v>
      </c>
      <c r="P232">
        <f>IFERROR(VLOOKUP($B232,Table1[[Player]:['#NAME?]], 25, FALSE), 0.7*VLOOKUP($B232,Table1[[Player]:['#NAME?]], 25, FALSE) + 0.3*VLOOKUP($B232,Table2[[Player]:[YEAR]], 25, FALSE))</f>
        <v>0</v>
      </c>
      <c r="Q232">
        <f>IFERROR(VLOOKUP($B232,Table1[[Player]:['#NAME?]], 26, FALSE), 0.7*VLOOKUP($B232,Table1[[Player]:['#NAME?]], 26, FALSE) + 0.3*VLOOKUP($B232,Table2[[Player]:[YEAR]], 26, FALSE))</f>
        <v>2</v>
      </c>
      <c r="R232">
        <f>IFERROR(VLOOKUP($B232,Table1[[Player]:['#NAME?]], 28, FALSE), 0.7*VLOOKUP($B232,Table1[[Player]:['#NAME?]], 28, FALSE) + 0.3*VLOOKUP($B232,Table2[[Player]:[YEAR]], 28, FALSE))</f>
        <v>14.5</v>
      </c>
    </row>
    <row r="233" spans="1:18" x14ac:dyDescent="0.25">
      <c r="A233" s="2" t="s">
        <v>797</v>
      </c>
      <c r="B233" s="2" t="s">
        <v>374</v>
      </c>
      <c r="C233" s="2" t="s">
        <v>52</v>
      </c>
      <c r="D233">
        <f>VLOOKUP(B233, Table1[[Player]:['#NAME?]], 3, FALSE)+1</f>
        <v>29</v>
      </c>
      <c r="E233">
        <f>VLOOKUP(A233, Table3[], 5, FALSE)</f>
        <v>1340</v>
      </c>
      <c r="F233">
        <f>IFERROR(VLOOKUP($B233,Table1[[Player]:['#NAME?]], 8, FALSE), 0.7*VLOOKUP($B233,Table1[[Player]:['#NAME?]], 8, FALSE) + 0.3*VLOOKUP($B233,Table2[[Player]:[YEAR]], 8, FALSE))</f>
        <v>4</v>
      </c>
      <c r="G233">
        <f>IFERROR(VLOOKUP($B233,Table1[[Player]:['#NAME?]], 9, FALSE), 0.7*VLOOKUP($B233,Table1[[Player]:['#NAME?]], 9, FALSE) + 0.3*VLOOKUP($B233,Table2[[Player]:[YEAR]], 9, FALSE))</f>
        <v>11.8</v>
      </c>
      <c r="H233">
        <f>IFERROR(VLOOKUP($B233,Table1[[Player]:['#NAME?]], 10, FALSE), 0.7*VLOOKUP($B233,Table1[[Player]:['#NAME?]], 10, FALSE) + 0.3*VLOOKUP($B233,Table2[[Player]:[YEAR]], 10, FALSE))</f>
        <v>0.33800000000000002</v>
      </c>
      <c r="I233">
        <f>IFERROR(VLOOKUP($B233,Table1[[Player]:['#NAME?]], 11, FALSE), 0.7*VLOOKUP($B233,Table1[[Player]:['#NAME?]], 11, FALSE) + 0.3*VLOOKUP($B233,Table2[[Player]:[YEAR]], 11, FALSE))</f>
        <v>1.3</v>
      </c>
      <c r="J233">
        <f>IFERROR(VLOOKUP($B233,Table1[[Player]:['#NAME?]], 17, FALSE), 0.7*VLOOKUP($B233,Table1[[Player]:['#NAME?]], 17, FALSE) + 0.3*VLOOKUP($B233,Table2[[Player]:[YEAR]], 17, FALSE))</f>
        <v>1.9</v>
      </c>
      <c r="K233">
        <f>IFERROR(VLOOKUP($B233,Table1[[Player]:['#NAME?]], 18, FALSE), 0.7*VLOOKUP($B233,Table1[[Player]:['#NAME?]], 18, FALSE) + 0.3*VLOOKUP($B233,Table2[[Player]:[YEAR]], 18, FALSE))</f>
        <v>2.2999999999999998</v>
      </c>
      <c r="L233">
        <f>IFERROR(VLOOKUP($B233,Table1[[Player]:['#NAME?]], 19, FALSE), 0.7*VLOOKUP($B233,Table1[[Player]:['#NAME?]], 19, FALSE) + 0.3*VLOOKUP($B233,Table2[[Player]:[YEAR]], 19, FALSE))</f>
        <v>0.81399999999999995</v>
      </c>
      <c r="M233">
        <f>IFERROR(VLOOKUP($B233,Table1[[Player]:['#NAME?]], 22, FALSE), 0.7*VLOOKUP($B233,Table1[[Player]:['#NAME?]], 22, FALSE) + 0.3*VLOOKUP($B233,Table2[[Player]:[YEAR]], 22, FALSE))</f>
        <v>4.5</v>
      </c>
      <c r="N233">
        <f>IFERROR(VLOOKUP($B233,Table1[[Player]:['#NAME?]], 23, FALSE), 0.7*VLOOKUP($B233,Table1[[Player]:['#NAME?]], 23, FALSE) + 0.3*VLOOKUP($B233,Table2[[Player]:[YEAR]], 23, FALSE))</f>
        <v>2.9</v>
      </c>
      <c r="O233">
        <f>IFERROR(VLOOKUP($B233,Table1[[Player]:['#NAME?]], 24, FALSE), 0.7*VLOOKUP($B233,Table1[[Player]:['#NAME?]], 24, FALSE) + 0.3*VLOOKUP($B233,Table2[[Player]:[YEAR]], 24, FALSE))</f>
        <v>1.1000000000000001</v>
      </c>
      <c r="P233">
        <f>IFERROR(VLOOKUP($B233,Table1[[Player]:['#NAME?]], 25, FALSE), 0.7*VLOOKUP($B233,Table1[[Player]:['#NAME?]], 25, FALSE) + 0.3*VLOOKUP($B233,Table2[[Player]:[YEAR]], 25, FALSE))</f>
        <v>0.3</v>
      </c>
      <c r="Q233">
        <f>IFERROR(VLOOKUP($B233,Table1[[Player]:['#NAME?]], 26, FALSE), 0.7*VLOOKUP($B233,Table1[[Player]:['#NAME?]], 26, FALSE) + 0.3*VLOOKUP($B233,Table2[[Player]:[YEAR]], 26, FALSE))</f>
        <v>1.3</v>
      </c>
      <c r="R233">
        <f>IFERROR(VLOOKUP($B233,Table1[[Player]:['#NAME?]], 28, FALSE), 0.7*VLOOKUP($B233,Table1[[Player]:['#NAME?]], 28, FALSE) + 0.3*VLOOKUP($B233,Table2[[Player]:[YEAR]], 28, FALSE))</f>
        <v>11.2</v>
      </c>
    </row>
    <row r="234" spans="1:18" x14ac:dyDescent="0.25">
      <c r="A234" s="1" t="s">
        <v>882</v>
      </c>
      <c r="B234" s="1" t="s">
        <v>376</v>
      </c>
      <c r="C234" s="1" t="s">
        <v>27</v>
      </c>
      <c r="D234">
        <f>VLOOKUP(B234, Table1[[Player]:['#NAME?]], 3, FALSE)+1</f>
        <v>28</v>
      </c>
      <c r="E234">
        <f>VLOOKUP(A234, Table3[], 5, FALSE)</f>
        <v>1540</v>
      </c>
      <c r="F234">
        <f>IFERROR(VLOOKUP($B234,Table1[[Player]:['#NAME?]], 8, FALSE), 0.7*VLOOKUP($B234,Table1[[Player]:['#NAME?]], 8, FALSE) + 0.3*VLOOKUP($B234,Table2[[Player]:[YEAR]], 8, FALSE))</f>
        <v>3.5</v>
      </c>
      <c r="G234">
        <f>IFERROR(VLOOKUP($B234,Table1[[Player]:['#NAME?]], 9, FALSE), 0.7*VLOOKUP($B234,Table1[[Player]:['#NAME?]], 9, FALSE) + 0.3*VLOOKUP($B234,Table2[[Player]:[YEAR]], 9, FALSE))</f>
        <v>8.6</v>
      </c>
      <c r="H234">
        <f>IFERROR(VLOOKUP($B234,Table1[[Player]:['#NAME?]], 10, FALSE), 0.7*VLOOKUP($B234,Table1[[Player]:['#NAME?]], 10, FALSE) + 0.3*VLOOKUP($B234,Table2[[Player]:[YEAR]], 10, FALSE))</f>
        <v>0.40100000000000002</v>
      </c>
      <c r="I234">
        <f>IFERROR(VLOOKUP($B234,Table1[[Player]:['#NAME?]], 11, FALSE), 0.7*VLOOKUP($B234,Table1[[Player]:['#NAME?]], 11, FALSE) + 0.3*VLOOKUP($B234,Table2[[Player]:[YEAR]], 11, FALSE))</f>
        <v>2.1</v>
      </c>
      <c r="J234">
        <f>IFERROR(VLOOKUP($B234,Table1[[Player]:['#NAME?]], 17, FALSE), 0.7*VLOOKUP($B234,Table1[[Player]:['#NAME?]], 17, FALSE) + 0.3*VLOOKUP($B234,Table2[[Player]:[YEAR]], 17, FALSE))</f>
        <v>1</v>
      </c>
      <c r="K234">
        <f>IFERROR(VLOOKUP($B234,Table1[[Player]:['#NAME?]], 18, FALSE), 0.7*VLOOKUP($B234,Table1[[Player]:['#NAME?]], 18, FALSE) + 0.3*VLOOKUP($B234,Table2[[Player]:[YEAR]], 18, FALSE))</f>
        <v>1.4</v>
      </c>
      <c r="L234">
        <f>IFERROR(VLOOKUP($B234,Table1[[Player]:['#NAME?]], 19, FALSE), 0.7*VLOOKUP($B234,Table1[[Player]:['#NAME?]], 19, FALSE) + 0.3*VLOOKUP($B234,Table2[[Player]:[YEAR]], 19, FALSE))</f>
        <v>0.71699999999999997</v>
      </c>
      <c r="M234">
        <f>IFERROR(VLOOKUP($B234,Table1[[Player]:['#NAME?]], 22, FALSE), 0.7*VLOOKUP($B234,Table1[[Player]:['#NAME?]], 22, FALSE) + 0.3*VLOOKUP($B234,Table2[[Player]:[YEAR]], 22, FALSE))</f>
        <v>6.6</v>
      </c>
      <c r="N234">
        <f>IFERROR(VLOOKUP($B234,Table1[[Player]:['#NAME?]], 23, FALSE), 0.7*VLOOKUP($B234,Table1[[Player]:['#NAME?]], 23, FALSE) + 0.3*VLOOKUP($B234,Table2[[Player]:[YEAR]], 23, FALSE))</f>
        <v>1.7</v>
      </c>
      <c r="O234">
        <f>IFERROR(VLOOKUP($B234,Table1[[Player]:['#NAME?]], 24, FALSE), 0.7*VLOOKUP($B234,Table1[[Player]:['#NAME?]], 24, FALSE) + 0.3*VLOOKUP($B234,Table2[[Player]:[YEAR]], 24, FALSE))</f>
        <v>0.9</v>
      </c>
      <c r="P234">
        <f>IFERROR(VLOOKUP($B234,Table1[[Player]:['#NAME?]], 25, FALSE), 0.7*VLOOKUP($B234,Table1[[Player]:['#NAME?]], 25, FALSE) + 0.3*VLOOKUP($B234,Table2[[Player]:[YEAR]], 25, FALSE))</f>
        <v>0.5</v>
      </c>
      <c r="Q234">
        <f>IFERROR(VLOOKUP($B234,Table1[[Player]:['#NAME?]], 26, FALSE), 0.7*VLOOKUP($B234,Table1[[Player]:['#NAME?]], 26, FALSE) + 0.3*VLOOKUP($B234,Table2[[Player]:[YEAR]], 26, FALSE))</f>
        <v>0.9</v>
      </c>
      <c r="R234">
        <f>IFERROR(VLOOKUP($B234,Table1[[Player]:['#NAME?]], 28, FALSE), 0.7*VLOOKUP($B234,Table1[[Player]:['#NAME?]], 28, FALSE) + 0.3*VLOOKUP($B234,Table2[[Player]:[YEAR]], 28, FALSE))</f>
        <v>10</v>
      </c>
    </row>
    <row r="235" spans="1:18" x14ac:dyDescent="0.25">
      <c r="A235" s="2" t="s">
        <v>738</v>
      </c>
      <c r="B235" s="2" t="s">
        <v>377</v>
      </c>
      <c r="C235" s="2" t="s">
        <v>73</v>
      </c>
      <c r="D235">
        <f>VLOOKUP(B235, Table1[[Player]:['#NAME?]], 3, FALSE)+1</f>
        <v>32</v>
      </c>
      <c r="E235">
        <f>VLOOKUP(A235, Table3[], 5, FALSE)</f>
        <v>2310</v>
      </c>
      <c r="F235">
        <f>IFERROR(VLOOKUP($B235,Table1[[Player]:['#NAME?]], 8, FALSE), 0.7*VLOOKUP($B235,Table1[[Player]:['#NAME?]], 8, FALSE) + 0.3*VLOOKUP($B235,Table2[[Player]:[YEAR]], 8, FALSE))</f>
        <v>7</v>
      </c>
      <c r="G235">
        <f>IFERROR(VLOOKUP($B235,Table1[[Player]:['#NAME?]], 9, FALSE), 0.7*VLOOKUP($B235,Table1[[Player]:['#NAME?]], 9, FALSE) + 0.3*VLOOKUP($B235,Table2[[Player]:[YEAR]], 9, FALSE))</f>
        <v>14.7</v>
      </c>
      <c r="H235">
        <f>IFERROR(VLOOKUP($B235,Table1[[Player]:['#NAME?]], 10, FALSE), 0.7*VLOOKUP($B235,Table1[[Player]:['#NAME?]], 10, FALSE) + 0.3*VLOOKUP($B235,Table2[[Player]:[YEAR]], 10, FALSE))</f>
        <v>0.47599999999999998</v>
      </c>
      <c r="I235">
        <f>IFERROR(VLOOKUP($B235,Table1[[Player]:['#NAME?]], 11, FALSE), 0.7*VLOOKUP($B235,Table1[[Player]:['#NAME?]], 11, FALSE) + 0.3*VLOOKUP($B235,Table2[[Player]:[YEAR]], 11, FALSE))</f>
        <v>2.2999999999999998</v>
      </c>
      <c r="J235">
        <f>IFERROR(VLOOKUP($B235,Table1[[Player]:['#NAME?]], 17, FALSE), 0.7*VLOOKUP($B235,Table1[[Player]:['#NAME?]], 17, FALSE) + 0.3*VLOOKUP($B235,Table2[[Player]:[YEAR]], 17, FALSE))</f>
        <v>4.3</v>
      </c>
      <c r="K235">
        <f>IFERROR(VLOOKUP($B235,Table1[[Player]:['#NAME?]], 18, FALSE), 0.7*VLOOKUP($B235,Table1[[Player]:['#NAME?]], 18, FALSE) + 0.3*VLOOKUP($B235,Table2[[Player]:[YEAR]], 18, FALSE))</f>
        <v>4.9000000000000004</v>
      </c>
      <c r="L235">
        <f>IFERROR(VLOOKUP($B235,Table1[[Player]:['#NAME?]], 19, FALSE), 0.7*VLOOKUP($B235,Table1[[Player]:['#NAME?]], 19, FALSE) + 0.3*VLOOKUP($B235,Table2[[Player]:[YEAR]], 19, FALSE))</f>
        <v>0.89200000000000002</v>
      </c>
      <c r="M235">
        <f>IFERROR(VLOOKUP($B235,Table1[[Player]:['#NAME?]], 22, FALSE), 0.7*VLOOKUP($B235,Table1[[Player]:['#NAME?]], 22, FALSE) + 0.3*VLOOKUP($B235,Table2[[Player]:[YEAR]], 22, FALSE))</f>
        <v>5.7</v>
      </c>
      <c r="N235">
        <f>IFERROR(VLOOKUP($B235,Table1[[Player]:['#NAME?]], 23, FALSE), 0.7*VLOOKUP($B235,Table1[[Player]:['#NAME?]], 23, FALSE) + 0.3*VLOOKUP($B235,Table2[[Player]:[YEAR]], 23, FALSE))</f>
        <v>10.6</v>
      </c>
      <c r="O235">
        <f>IFERROR(VLOOKUP($B235,Table1[[Player]:['#NAME?]], 24, FALSE), 0.7*VLOOKUP($B235,Table1[[Player]:['#NAME?]], 24, FALSE) + 0.3*VLOOKUP($B235,Table2[[Player]:[YEAR]], 24, FALSE))</f>
        <v>2.2000000000000002</v>
      </c>
      <c r="P235">
        <f>IFERROR(VLOOKUP($B235,Table1[[Player]:['#NAME?]], 25, FALSE), 0.7*VLOOKUP($B235,Table1[[Player]:['#NAME?]], 25, FALSE) + 0.3*VLOOKUP($B235,Table2[[Player]:[YEAR]], 25, FALSE))</f>
        <v>0.1</v>
      </c>
      <c r="Q235">
        <f>IFERROR(VLOOKUP($B235,Table1[[Player]:['#NAME?]], 26, FALSE), 0.7*VLOOKUP($B235,Table1[[Player]:['#NAME?]], 26, FALSE) + 0.3*VLOOKUP($B235,Table2[[Player]:[YEAR]], 26, FALSE))</f>
        <v>2.8</v>
      </c>
      <c r="R235">
        <f>IFERROR(VLOOKUP($B235,Table1[[Player]:['#NAME?]], 28, FALSE), 0.7*VLOOKUP($B235,Table1[[Player]:['#NAME?]], 28, FALSE) + 0.3*VLOOKUP($B235,Table2[[Player]:[YEAR]], 28, FALSE))</f>
        <v>20.7</v>
      </c>
    </row>
    <row r="236" spans="1:18" x14ac:dyDescent="0.25">
      <c r="A236" s="1" t="s">
        <v>892</v>
      </c>
      <c r="B236" s="1" t="s">
        <v>380</v>
      </c>
      <c r="C236" s="1" t="s">
        <v>73</v>
      </c>
      <c r="D236">
        <f>VLOOKUP(B236, Table1[[Player]:['#NAME?]], 3, FALSE)+1</f>
        <v>23</v>
      </c>
      <c r="E236">
        <f>VLOOKUP(A236, Table3[], 5, FALSE)</f>
        <v>2340</v>
      </c>
      <c r="F236">
        <f>IFERROR(VLOOKUP($B236,Table1[[Player]:['#NAME?]], 8, FALSE), 0.7*VLOOKUP($B236,Table1[[Player]:['#NAME?]], 8, FALSE) + 0.3*VLOOKUP($B236,Table2[[Player]:[YEAR]], 8, FALSE))</f>
        <v>6.4</v>
      </c>
      <c r="G236">
        <f>IFERROR(VLOOKUP($B236,Table1[[Player]:['#NAME?]], 9, FALSE), 0.7*VLOOKUP($B236,Table1[[Player]:['#NAME?]], 9, FALSE) + 0.3*VLOOKUP($B236,Table2[[Player]:[YEAR]], 9, FALSE))</f>
        <v>13.6</v>
      </c>
      <c r="H236">
        <f>IFERROR(VLOOKUP($B236,Table1[[Player]:['#NAME?]], 10, FALSE), 0.7*VLOOKUP($B236,Table1[[Player]:['#NAME?]], 10, FALSE) + 0.3*VLOOKUP($B236,Table2[[Player]:[YEAR]], 10, FALSE))</f>
        <v>0.47099999999999997</v>
      </c>
      <c r="I236">
        <f>IFERROR(VLOOKUP($B236,Table1[[Player]:['#NAME?]], 11, FALSE), 0.7*VLOOKUP($B236,Table1[[Player]:['#NAME?]], 11, FALSE) + 0.3*VLOOKUP($B236,Table2[[Player]:[YEAR]], 11, FALSE))</f>
        <v>0.6</v>
      </c>
      <c r="J236">
        <f>IFERROR(VLOOKUP($B236,Table1[[Player]:['#NAME?]], 17, FALSE), 0.7*VLOOKUP($B236,Table1[[Player]:['#NAME?]], 17, FALSE) + 0.3*VLOOKUP($B236,Table2[[Player]:[YEAR]], 17, FALSE))</f>
        <v>2.2000000000000002</v>
      </c>
      <c r="K236">
        <f>IFERROR(VLOOKUP($B236,Table1[[Player]:['#NAME?]], 18, FALSE), 0.7*VLOOKUP($B236,Table1[[Player]:['#NAME?]], 18, FALSE) + 0.3*VLOOKUP($B236,Table2[[Player]:[YEAR]], 18, FALSE))</f>
        <v>3.1</v>
      </c>
      <c r="L236">
        <f>IFERROR(VLOOKUP($B236,Table1[[Player]:['#NAME?]], 19, FALSE), 0.7*VLOOKUP($B236,Table1[[Player]:['#NAME?]], 19, FALSE) + 0.3*VLOOKUP($B236,Table2[[Player]:[YEAR]], 19, FALSE))</f>
        <v>0.69199999999999995</v>
      </c>
      <c r="M236">
        <f>IFERROR(VLOOKUP($B236,Table1[[Player]:['#NAME?]], 22, FALSE), 0.7*VLOOKUP($B236,Table1[[Player]:['#NAME?]], 22, FALSE) + 0.3*VLOOKUP($B236,Table2[[Player]:[YEAR]], 22, FALSE))</f>
        <v>5.8</v>
      </c>
      <c r="N236">
        <f>IFERROR(VLOOKUP($B236,Table1[[Player]:['#NAME?]], 23, FALSE), 0.7*VLOOKUP($B236,Table1[[Player]:['#NAME?]], 23, FALSE) + 0.3*VLOOKUP($B236,Table2[[Player]:[YEAR]], 23, FALSE))</f>
        <v>7.9</v>
      </c>
      <c r="O236">
        <f>IFERROR(VLOOKUP($B236,Table1[[Player]:['#NAME?]], 24, FALSE), 0.7*VLOOKUP($B236,Table1[[Player]:['#NAME?]], 24, FALSE) + 0.3*VLOOKUP($B236,Table2[[Player]:[YEAR]], 24, FALSE))</f>
        <v>1.3</v>
      </c>
      <c r="P236">
        <f>IFERROR(VLOOKUP($B236,Table1[[Player]:['#NAME?]], 25, FALSE), 0.7*VLOOKUP($B236,Table1[[Player]:['#NAME?]], 25, FALSE) + 0.3*VLOOKUP($B236,Table2[[Player]:[YEAR]], 25, FALSE))</f>
        <v>0.6</v>
      </c>
      <c r="Q236">
        <f>IFERROR(VLOOKUP($B236,Table1[[Player]:['#NAME?]], 26, FALSE), 0.7*VLOOKUP($B236,Table1[[Player]:['#NAME?]], 26, FALSE) + 0.3*VLOOKUP($B236,Table2[[Player]:[YEAR]], 26, FALSE))</f>
        <v>2.7</v>
      </c>
      <c r="R236">
        <f>IFERROR(VLOOKUP($B236,Table1[[Player]:['#NAME?]], 28, FALSE), 0.7*VLOOKUP($B236,Table1[[Player]:['#NAME?]], 28, FALSE) + 0.3*VLOOKUP($B236,Table2[[Player]:[YEAR]], 28, FALSE))</f>
        <v>15.6</v>
      </c>
    </row>
    <row r="237" spans="1:18" x14ac:dyDescent="0.25">
      <c r="A237" s="2" t="s">
        <v>698</v>
      </c>
      <c r="B237" s="2" t="s">
        <v>382</v>
      </c>
      <c r="C237" s="2" t="s">
        <v>38</v>
      </c>
      <c r="D237">
        <f>VLOOKUP(B237, Table1[[Player]:['#NAME?]], 3, FALSE)+1</f>
        <v>27</v>
      </c>
      <c r="E237">
        <f>VLOOKUP(A237, Table3[], 5, FALSE)</f>
        <v>1560</v>
      </c>
      <c r="F237">
        <f>IFERROR(VLOOKUP($B237,Table1[[Player]:['#NAME?]], 8, FALSE), 0.7*VLOOKUP($B237,Table1[[Player]:['#NAME?]], 8, FALSE) + 0.3*VLOOKUP($B237,Table2[[Player]:[YEAR]], 8, FALSE))</f>
        <v>5.6</v>
      </c>
      <c r="G237">
        <f>IFERROR(VLOOKUP($B237,Table1[[Player]:['#NAME?]], 9, FALSE), 0.7*VLOOKUP($B237,Table1[[Player]:['#NAME?]], 9, FALSE) + 0.3*VLOOKUP($B237,Table2[[Player]:[YEAR]], 9, FALSE))</f>
        <v>10.4</v>
      </c>
      <c r="H237">
        <f>IFERROR(VLOOKUP($B237,Table1[[Player]:['#NAME?]], 10, FALSE), 0.7*VLOOKUP($B237,Table1[[Player]:['#NAME?]], 10, FALSE) + 0.3*VLOOKUP($B237,Table2[[Player]:[YEAR]], 10, FALSE))</f>
        <v>0.53600000000000003</v>
      </c>
      <c r="I237">
        <f>IFERROR(VLOOKUP($B237,Table1[[Player]:['#NAME?]], 11, FALSE), 0.7*VLOOKUP($B237,Table1[[Player]:['#NAME?]], 11, FALSE) + 0.3*VLOOKUP($B237,Table2[[Player]:[YEAR]], 11, FALSE))</f>
        <v>0</v>
      </c>
      <c r="J237">
        <f>IFERROR(VLOOKUP($B237,Table1[[Player]:['#NAME?]], 17, FALSE), 0.7*VLOOKUP($B237,Table1[[Player]:['#NAME?]], 17, FALSE) + 0.3*VLOOKUP($B237,Table2[[Player]:[YEAR]], 17, FALSE))</f>
        <v>2.9</v>
      </c>
      <c r="K237">
        <f>IFERROR(VLOOKUP($B237,Table1[[Player]:['#NAME?]], 18, FALSE), 0.7*VLOOKUP($B237,Table1[[Player]:['#NAME?]], 18, FALSE) + 0.3*VLOOKUP($B237,Table2[[Player]:[YEAR]], 18, FALSE))</f>
        <v>5</v>
      </c>
      <c r="L237">
        <f>IFERROR(VLOOKUP($B237,Table1[[Player]:['#NAME?]], 19, FALSE), 0.7*VLOOKUP($B237,Table1[[Player]:['#NAME?]], 19, FALSE) + 0.3*VLOOKUP($B237,Table2[[Player]:[YEAR]], 19, FALSE))</f>
        <v>0.57999999999999996</v>
      </c>
      <c r="M237">
        <f>IFERROR(VLOOKUP($B237,Table1[[Player]:['#NAME?]], 22, FALSE), 0.7*VLOOKUP($B237,Table1[[Player]:['#NAME?]], 22, FALSE) + 0.3*VLOOKUP($B237,Table2[[Player]:[YEAR]], 22, FALSE))</f>
        <v>10.1</v>
      </c>
      <c r="N237">
        <f>IFERROR(VLOOKUP($B237,Table1[[Player]:['#NAME?]], 23, FALSE), 0.7*VLOOKUP($B237,Table1[[Player]:['#NAME?]], 23, FALSE) + 0.3*VLOOKUP($B237,Table2[[Player]:[YEAR]], 23, FALSE))</f>
        <v>4.8</v>
      </c>
      <c r="O237">
        <f>IFERROR(VLOOKUP($B237,Table1[[Player]:['#NAME?]], 24, FALSE), 0.7*VLOOKUP($B237,Table1[[Player]:['#NAME?]], 24, FALSE) + 0.3*VLOOKUP($B237,Table2[[Player]:[YEAR]], 24, FALSE))</f>
        <v>1.2</v>
      </c>
      <c r="P237">
        <f>IFERROR(VLOOKUP($B237,Table1[[Player]:['#NAME?]], 25, FALSE), 0.7*VLOOKUP($B237,Table1[[Player]:['#NAME?]], 25, FALSE) + 0.3*VLOOKUP($B237,Table2[[Player]:[YEAR]], 25, FALSE))</f>
        <v>1.5</v>
      </c>
      <c r="Q237">
        <f>IFERROR(VLOOKUP($B237,Table1[[Player]:['#NAME?]], 26, FALSE), 0.7*VLOOKUP($B237,Table1[[Player]:['#NAME?]], 26, FALSE) + 0.3*VLOOKUP($B237,Table2[[Player]:[YEAR]], 26, FALSE))</f>
        <v>2.2000000000000002</v>
      </c>
      <c r="R237">
        <f>IFERROR(VLOOKUP($B237,Table1[[Player]:['#NAME?]], 28, FALSE), 0.7*VLOOKUP($B237,Table1[[Player]:['#NAME?]], 28, FALSE) + 0.3*VLOOKUP($B237,Table2[[Player]:[YEAR]], 28, FALSE))</f>
        <v>14.1</v>
      </c>
    </row>
    <row r="238" spans="1:18" x14ac:dyDescent="0.25">
      <c r="A238" s="1" t="s">
        <v>988</v>
      </c>
      <c r="B238" s="1" t="s">
        <v>384</v>
      </c>
      <c r="C238" s="1" t="s">
        <v>38</v>
      </c>
      <c r="D238">
        <f>VLOOKUP(B238, Table1[[Player]:['#NAME?]], 3, FALSE)+1</f>
        <v>22</v>
      </c>
      <c r="E238">
        <f>VLOOKUP(A238, Table3[], 5, FALSE)</f>
        <v>1404</v>
      </c>
      <c r="F238">
        <f>IFERROR(VLOOKUP($B238,Table1[[Player]:['#NAME?]], 8, FALSE), 0.7*VLOOKUP($B238,Table1[[Player]:['#NAME?]], 8, FALSE) + 0.3*VLOOKUP($B238,Table2[[Player]:[YEAR]], 8, FALSE))</f>
        <v>3.9</v>
      </c>
      <c r="G238">
        <f>IFERROR(VLOOKUP($B238,Table1[[Player]:['#NAME?]], 9, FALSE), 0.7*VLOOKUP($B238,Table1[[Player]:['#NAME?]], 9, FALSE) + 0.3*VLOOKUP($B238,Table2[[Player]:[YEAR]], 9, FALSE))</f>
        <v>6.6</v>
      </c>
      <c r="H238">
        <f>IFERROR(VLOOKUP($B238,Table1[[Player]:['#NAME?]], 10, FALSE), 0.7*VLOOKUP($B238,Table1[[Player]:['#NAME?]], 10, FALSE) + 0.3*VLOOKUP($B238,Table2[[Player]:[YEAR]], 10, FALSE))</f>
        <v>0.58299999999999996</v>
      </c>
      <c r="I238">
        <f>IFERROR(VLOOKUP($B238,Table1[[Player]:['#NAME?]], 11, FALSE), 0.7*VLOOKUP($B238,Table1[[Player]:['#NAME?]], 11, FALSE) + 0.3*VLOOKUP($B238,Table2[[Player]:[YEAR]], 11, FALSE))</f>
        <v>0</v>
      </c>
      <c r="J238">
        <f>IFERROR(VLOOKUP($B238,Table1[[Player]:['#NAME?]], 17, FALSE), 0.7*VLOOKUP($B238,Table1[[Player]:['#NAME?]], 17, FALSE) + 0.3*VLOOKUP($B238,Table2[[Player]:[YEAR]], 17, FALSE))</f>
        <v>1.8</v>
      </c>
      <c r="K238">
        <f>IFERROR(VLOOKUP($B238,Table1[[Player]:['#NAME?]], 18, FALSE), 0.7*VLOOKUP($B238,Table1[[Player]:['#NAME?]], 18, FALSE) + 0.3*VLOOKUP($B238,Table2[[Player]:[YEAR]], 18, FALSE))</f>
        <v>3.3</v>
      </c>
      <c r="L238">
        <f>IFERROR(VLOOKUP($B238,Table1[[Player]:['#NAME?]], 19, FALSE), 0.7*VLOOKUP($B238,Table1[[Player]:['#NAME?]], 19, FALSE) + 0.3*VLOOKUP($B238,Table2[[Player]:[YEAR]], 19, FALSE))</f>
        <v>0.54400000000000004</v>
      </c>
      <c r="M238">
        <f>IFERROR(VLOOKUP($B238,Table1[[Player]:['#NAME?]], 22, FALSE), 0.7*VLOOKUP($B238,Table1[[Player]:['#NAME?]], 22, FALSE) + 0.3*VLOOKUP($B238,Table2[[Player]:[YEAR]], 22, FALSE))</f>
        <v>9.5</v>
      </c>
      <c r="N238">
        <f>IFERROR(VLOOKUP($B238,Table1[[Player]:['#NAME?]], 23, FALSE), 0.7*VLOOKUP($B238,Table1[[Player]:['#NAME?]], 23, FALSE) + 0.3*VLOOKUP($B238,Table2[[Player]:[YEAR]], 23, FALSE))</f>
        <v>0.7</v>
      </c>
      <c r="O238">
        <f>IFERROR(VLOOKUP($B238,Table1[[Player]:['#NAME?]], 24, FALSE), 0.7*VLOOKUP($B238,Table1[[Player]:['#NAME?]], 24, FALSE) + 0.3*VLOOKUP($B238,Table2[[Player]:[YEAR]], 24, FALSE))</f>
        <v>1</v>
      </c>
      <c r="P238">
        <f>IFERROR(VLOOKUP($B238,Table1[[Player]:['#NAME?]], 25, FALSE), 0.7*VLOOKUP($B238,Table1[[Player]:['#NAME?]], 25, FALSE) + 0.3*VLOOKUP($B238,Table2[[Player]:[YEAR]], 25, FALSE))</f>
        <v>1.2</v>
      </c>
      <c r="Q238">
        <f>IFERROR(VLOOKUP($B238,Table1[[Player]:['#NAME?]], 26, FALSE), 0.7*VLOOKUP($B238,Table1[[Player]:['#NAME?]], 26, FALSE) + 0.3*VLOOKUP($B238,Table2[[Player]:[YEAR]], 26, FALSE))</f>
        <v>1.7</v>
      </c>
      <c r="R238">
        <f>IFERROR(VLOOKUP($B238,Table1[[Player]:['#NAME?]], 28, FALSE), 0.7*VLOOKUP($B238,Table1[[Player]:['#NAME?]], 28, FALSE) + 0.3*VLOOKUP($B238,Table2[[Player]:[YEAR]], 28, FALSE))</f>
        <v>9.5</v>
      </c>
    </row>
    <row r="239" spans="1:18" x14ac:dyDescent="0.25">
      <c r="A239" s="2" t="s">
        <v>1013</v>
      </c>
      <c r="B239" s="2" t="s">
        <v>385</v>
      </c>
      <c r="C239" s="2" t="s">
        <v>52</v>
      </c>
      <c r="D239">
        <f>VLOOKUP(B239, Table1[[Player]:['#NAME?]], 3, FALSE)+1</f>
        <v>24</v>
      </c>
      <c r="E239">
        <f>VLOOKUP(A239, Table3[], 5, FALSE)</f>
        <v>2496</v>
      </c>
      <c r="F239">
        <f>IFERROR(VLOOKUP($B239,Table1[[Player]:['#NAME?]], 8, FALSE), 0.7*VLOOKUP($B239,Table1[[Player]:['#NAME?]], 8, FALSE) + 0.3*VLOOKUP($B239,Table2[[Player]:[YEAR]], 8, FALSE))</f>
        <v>5.7</v>
      </c>
      <c r="G239">
        <f>IFERROR(VLOOKUP($B239,Table1[[Player]:['#NAME?]], 9, FALSE), 0.7*VLOOKUP($B239,Table1[[Player]:['#NAME?]], 9, FALSE) + 0.3*VLOOKUP($B239,Table2[[Player]:[YEAR]], 9, FALSE))</f>
        <v>11.1</v>
      </c>
      <c r="H239">
        <f>IFERROR(VLOOKUP($B239,Table1[[Player]:['#NAME?]], 10, FALSE), 0.7*VLOOKUP($B239,Table1[[Player]:['#NAME?]], 10, FALSE) + 0.3*VLOOKUP($B239,Table2[[Player]:[YEAR]], 10, FALSE))</f>
        <v>0.51600000000000001</v>
      </c>
      <c r="I239">
        <f>IFERROR(VLOOKUP($B239,Table1[[Player]:['#NAME?]], 11, FALSE), 0.7*VLOOKUP($B239,Table1[[Player]:['#NAME?]], 11, FALSE) + 0.3*VLOOKUP($B239,Table2[[Player]:[YEAR]], 11, FALSE))</f>
        <v>2</v>
      </c>
      <c r="J239">
        <f>IFERROR(VLOOKUP($B239,Table1[[Player]:['#NAME?]], 17, FALSE), 0.7*VLOOKUP($B239,Table1[[Player]:['#NAME?]], 17, FALSE) + 0.3*VLOOKUP($B239,Table2[[Player]:[YEAR]], 17, FALSE))</f>
        <v>1.4</v>
      </c>
      <c r="K239">
        <f>IFERROR(VLOOKUP($B239,Table1[[Player]:['#NAME?]], 18, FALSE), 0.7*VLOOKUP($B239,Table1[[Player]:['#NAME?]], 18, FALSE) + 0.3*VLOOKUP($B239,Table2[[Player]:[YEAR]], 18, FALSE))</f>
        <v>1.6</v>
      </c>
      <c r="L239">
        <f>IFERROR(VLOOKUP($B239,Table1[[Player]:['#NAME?]], 19, FALSE), 0.7*VLOOKUP($B239,Table1[[Player]:['#NAME?]], 19, FALSE) + 0.3*VLOOKUP($B239,Table2[[Player]:[YEAR]], 19, FALSE))</f>
        <v>0.83199999999999996</v>
      </c>
      <c r="M239">
        <f>IFERROR(VLOOKUP($B239,Table1[[Player]:['#NAME?]], 22, FALSE), 0.7*VLOOKUP($B239,Table1[[Player]:['#NAME?]], 22, FALSE) + 0.3*VLOOKUP($B239,Table2[[Player]:[YEAR]], 22, FALSE))</f>
        <v>7.1</v>
      </c>
      <c r="N239">
        <f>IFERROR(VLOOKUP($B239,Table1[[Player]:['#NAME?]], 23, FALSE), 0.7*VLOOKUP($B239,Table1[[Player]:['#NAME?]], 23, FALSE) + 0.3*VLOOKUP($B239,Table2[[Player]:[YEAR]], 23, FALSE))</f>
        <v>1.7</v>
      </c>
      <c r="O239">
        <f>IFERROR(VLOOKUP($B239,Table1[[Player]:['#NAME?]], 24, FALSE), 0.7*VLOOKUP($B239,Table1[[Player]:['#NAME?]], 24, FALSE) + 0.3*VLOOKUP($B239,Table2[[Player]:[YEAR]], 24, FALSE))</f>
        <v>1.6</v>
      </c>
      <c r="P239">
        <f>IFERROR(VLOOKUP($B239,Table1[[Player]:['#NAME?]], 25, FALSE), 0.7*VLOOKUP($B239,Table1[[Player]:['#NAME?]], 25, FALSE) + 0.3*VLOOKUP($B239,Table2[[Player]:[YEAR]], 25, FALSE))</f>
        <v>0.6</v>
      </c>
      <c r="Q239">
        <f>IFERROR(VLOOKUP($B239,Table1[[Player]:['#NAME?]], 26, FALSE), 0.7*VLOOKUP($B239,Table1[[Player]:['#NAME?]], 26, FALSE) + 0.3*VLOOKUP($B239,Table2[[Player]:[YEAR]], 26, FALSE))</f>
        <v>0.6</v>
      </c>
      <c r="R239">
        <f>IFERROR(VLOOKUP($B239,Table1[[Player]:['#NAME?]], 28, FALSE), 0.7*VLOOKUP($B239,Table1[[Player]:['#NAME?]], 28, FALSE) + 0.3*VLOOKUP($B239,Table2[[Player]:[YEAR]], 28, FALSE))</f>
        <v>14.9</v>
      </c>
    </row>
    <row r="240" spans="1:18" x14ac:dyDescent="0.25">
      <c r="A240" s="1" t="s">
        <v>657</v>
      </c>
      <c r="B240" s="1" t="s">
        <v>386</v>
      </c>
      <c r="C240" s="1" t="s">
        <v>27</v>
      </c>
      <c r="D240">
        <f>VLOOKUP(B240, Table1[[Player]:['#NAME?]], 3, FALSE)+1</f>
        <v>22</v>
      </c>
      <c r="E240">
        <f>VLOOKUP(A240, Table3[], 5, FALSE)</f>
        <v>1404</v>
      </c>
      <c r="F240">
        <f>IFERROR(VLOOKUP($B240,Table1[[Player]:['#NAME?]], 8, FALSE), 0.7*VLOOKUP($B240,Table1[[Player]:['#NAME?]], 8, FALSE) + 0.3*VLOOKUP($B240,Table2[[Player]:[YEAR]], 8, FALSE))</f>
        <v>6.6</v>
      </c>
      <c r="G240">
        <f>IFERROR(VLOOKUP($B240,Table1[[Player]:['#NAME?]], 9, FALSE), 0.7*VLOOKUP($B240,Table1[[Player]:['#NAME?]], 9, FALSE) + 0.3*VLOOKUP($B240,Table2[[Player]:[YEAR]], 9, FALSE))</f>
        <v>13.5</v>
      </c>
      <c r="H240">
        <f>IFERROR(VLOOKUP($B240,Table1[[Player]:['#NAME?]], 10, FALSE), 0.7*VLOOKUP($B240,Table1[[Player]:['#NAME?]], 10, FALSE) + 0.3*VLOOKUP($B240,Table2[[Player]:[YEAR]], 10, FALSE))</f>
        <v>0.48799999999999999</v>
      </c>
      <c r="I240">
        <f>IFERROR(VLOOKUP($B240,Table1[[Player]:['#NAME?]], 11, FALSE), 0.7*VLOOKUP($B240,Table1[[Player]:['#NAME?]], 11, FALSE) + 0.3*VLOOKUP($B240,Table2[[Player]:[YEAR]], 11, FALSE))</f>
        <v>1.2</v>
      </c>
      <c r="J240">
        <f>IFERROR(VLOOKUP($B240,Table1[[Player]:['#NAME?]], 17, FALSE), 0.7*VLOOKUP($B240,Table1[[Player]:['#NAME?]], 17, FALSE) + 0.3*VLOOKUP($B240,Table2[[Player]:[YEAR]], 17, FALSE))</f>
        <v>1.4</v>
      </c>
      <c r="K240">
        <f>IFERROR(VLOOKUP($B240,Table1[[Player]:['#NAME?]], 18, FALSE), 0.7*VLOOKUP($B240,Table1[[Player]:['#NAME?]], 18, FALSE) + 0.3*VLOOKUP($B240,Table2[[Player]:[YEAR]], 18, FALSE))</f>
        <v>2.1</v>
      </c>
      <c r="L240">
        <f>IFERROR(VLOOKUP($B240,Table1[[Player]:['#NAME?]], 19, FALSE), 0.7*VLOOKUP($B240,Table1[[Player]:['#NAME?]], 19, FALSE) + 0.3*VLOOKUP($B240,Table2[[Player]:[YEAR]], 19, FALSE))</f>
        <v>0.66100000000000003</v>
      </c>
      <c r="M240">
        <f>IFERROR(VLOOKUP($B240,Table1[[Player]:['#NAME?]], 22, FALSE), 0.7*VLOOKUP($B240,Table1[[Player]:['#NAME?]], 22, FALSE) + 0.3*VLOOKUP($B240,Table2[[Player]:[YEAR]], 22, FALSE))</f>
        <v>10.7</v>
      </c>
      <c r="N240">
        <f>IFERROR(VLOOKUP($B240,Table1[[Player]:['#NAME?]], 23, FALSE), 0.7*VLOOKUP($B240,Table1[[Player]:['#NAME?]], 23, FALSE) + 0.3*VLOOKUP($B240,Table2[[Player]:[YEAR]], 23, FALSE))</f>
        <v>1.3</v>
      </c>
      <c r="O240">
        <f>IFERROR(VLOOKUP($B240,Table1[[Player]:['#NAME?]], 24, FALSE), 0.7*VLOOKUP($B240,Table1[[Player]:['#NAME?]], 24, FALSE) + 0.3*VLOOKUP($B240,Table2[[Player]:[YEAR]], 24, FALSE))</f>
        <v>0.6</v>
      </c>
      <c r="P240">
        <f>IFERROR(VLOOKUP($B240,Table1[[Player]:['#NAME?]], 25, FALSE), 0.7*VLOOKUP($B240,Table1[[Player]:['#NAME?]], 25, FALSE) + 0.3*VLOOKUP($B240,Table2[[Player]:[YEAR]], 25, FALSE))</f>
        <v>0.4</v>
      </c>
      <c r="Q240">
        <f>IFERROR(VLOOKUP($B240,Table1[[Player]:['#NAME?]], 26, FALSE), 0.7*VLOOKUP($B240,Table1[[Player]:['#NAME?]], 26, FALSE) + 0.3*VLOOKUP($B240,Table2[[Player]:[YEAR]], 26, FALSE))</f>
        <v>1.3</v>
      </c>
      <c r="R240">
        <f>IFERROR(VLOOKUP($B240,Table1[[Player]:['#NAME?]], 28, FALSE), 0.7*VLOOKUP($B240,Table1[[Player]:['#NAME?]], 28, FALSE) + 0.3*VLOOKUP($B240,Table2[[Player]:[YEAR]], 28, FALSE))</f>
        <v>15.7</v>
      </c>
    </row>
    <row r="241" spans="1:18" x14ac:dyDescent="0.25">
      <c r="A241" s="2" t="s">
        <v>860</v>
      </c>
      <c r="B241" s="2" t="s">
        <v>387</v>
      </c>
      <c r="C241" s="2" t="s">
        <v>27</v>
      </c>
      <c r="D241">
        <f>VLOOKUP(B241, Table1[[Player]:['#NAME?]], 3, FALSE)+1</f>
        <v>22</v>
      </c>
      <c r="E241">
        <f>VLOOKUP(A241, Table3[], 5, FALSE)</f>
        <v>2541</v>
      </c>
      <c r="F241">
        <f>IFERROR(VLOOKUP($B241,Table1[[Player]:['#NAME?]], 8, FALSE), 0.7*VLOOKUP($B241,Table1[[Player]:['#NAME?]], 8, FALSE) + 0.3*VLOOKUP($B241,Table2[[Player]:[YEAR]], 8, FALSE))</f>
        <v>7.4</v>
      </c>
      <c r="G241">
        <f>IFERROR(VLOOKUP($B241,Table1[[Player]:['#NAME?]], 9, FALSE), 0.7*VLOOKUP($B241,Table1[[Player]:['#NAME?]], 9, FALSE) + 0.3*VLOOKUP($B241,Table2[[Player]:[YEAR]], 9, FALSE))</f>
        <v>16.399999999999999</v>
      </c>
      <c r="H241">
        <f>IFERROR(VLOOKUP($B241,Table1[[Player]:['#NAME?]], 10, FALSE), 0.7*VLOOKUP($B241,Table1[[Player]:['#NAME?]], 10, FALSE) + 0.3*VLOOKUP($B241,Table2[[Player]:[YEAR]], 10, FALSE))</f>
        <v>0.45</v>
      </c>
      <c r="I241">
        <f>IFERROR(VLOOKUP($B241,Table1[[Player]:['#NAME?]], 11, FALSE), 0.7*VLOOKUP($B241,Table1[[Player]:['#NAME?]], 11, FALSE) + 0.3*VLOOKUP($B241,Table2[[Player]:[YEAR]], 11, FALSE))</f>
        <v>1.9</v>
      </c>
      <c r="J241">
        <f>IFERROR(VLOOKUP($B241,Table1[[Player]:['#NAME?]], 17, FALSE), 0.7*VLOOKUP($B241,Table1[[Player]:['#NAME?]], 17, FALSE) + 0.3*VLOOKUP($B241,Table2[[Player]:[YEAR]], 17, FALSE))</f>
        <v>3.3</v>
      </c>
      <c r="K241">
        <f>IFERROR(VLOOKUP($B241,Table1[[Player]:['#NAME?]], 18, FALSE), 0.7*VLOOKUP($B241,Table1[[Player]:['#NAME?]], 18, FALSE) + 0.3*VLOOKUP($B241,Table2[[Player]:[YEAR]], 18, FALSE))</f>
        <v>4.2</v>
      </c>
      <c r="L241">
        <f>IFERROR(VLOOKUP($B241,Table1[[Player]:['#NAME?]], 19, FALSE), 0.7*VLOOKUP($B241,Table1[[Player]:['#NAME?]], 19, FALSE) + 0.3*VLOOKUP($B241,Table2[[Player]:[YEAR]], 19, FALSE))</f>
        <v>0.78600000000000003</v>
      </c>
      <c r="M241">
        <f>IFERROR(VLOOKUP($B241,Table1[[Player]:['#NAME?]], 22, FALSE), 0.7*VLOOKUP($B241,Table1[[Player]:['#NAME?]], 22, FALSE) + 0.3*VLOOKUP($B241,Table2[[Player]:[YEAR]], 22, FALSE))</f>
        <v>7.9</v>
      </c>
      <c r="N241">
        <f>IFERROR(VLOOKUP($B241,Table1[[Player]:['#NAME?]], 23, FALSE), 0.7*VLOOKUP($B241,Table1[[Player]:['#NAME?]], 23, FALSE) + 0.3*VLOOKUP($B241,Table2[[Player]:[YEAR]], 23, FALSE))</f>
        <v>1.6</v>
      </c>
      <c r="O241">
        <f>IFERROR(VLOOKUP($B241,Table1[[Player]:['#NAME?]], 24, FALSE), 0.7*VLOOKUP($B241,Table1[[Player]:['#NAME?]], 24, FALSE) + 0.3*VLOOKUP($B241,Table2[[Player]:[YEAR]], 24, FALSE))</f>
        <v>0.8</v>
      </c>
      <c r="P241">
        <f>IFERROR(VLOOKUP($B241,Table1[[Player]:['#NAME?]], 25, FALSE), 0.7*VLOOKUP($B241,Table1[[Player]:['#NAME?]], 25, FALSE) + 0.3*VLOOKUP($B241,Table2[[Player]:[YEAR]], 25, FALSE))</f>
        <v>2.1</v>
      </c>
      <c r="Q241">
        <f>IFERROR(VLOOKUP($B241,Table1[[Player]:['#NAME?]], 26, FALSE), 0.7*VLOOKUP($B241,Table1[[Player]:['#NAME?]], 26, FALSE) + 0.3*VLOOKUP($B241,Table2[[Player]:[YEAR]], 26, FALSE))</f>
        <v>2</v>
      </c>
      <c r="R241">
        <f>IFERROR(VLOOKUP($B241,Table1[[Player]:['#NAME?]], 28, FALSE), 0.7*VLOOKUP($B241,Table1[[Player]:['#NAME?]], 28, FALSE) + 0.3*VLOOKUP($B241,Table2[[Player]:[YEAR]], 28, FALSE))</f>
        <v>19.899999999999999</v>
      </c>
    </row>
    <row r="242" spans="1:18" x14ac:dyDescent="0.25">
      <c r="A242" s="1" t="s">
        <v>687</v>
      </c>
      <c r="B242" s="1" t="s">
        <v>388</v>
      </c>
      <c r="C242" s="1" t="s">
        <v>38</v>
      </c>
      <c r="D242">
        <f>VLOOKUP(B242, Table1[[Player]:['#NAME?]], 3, FALSE)+1</f>
        <v>26</v>
      </c>
      <c r="E242">
        <f>VLOOKUP(A242, Table3[], 5, FALSE)</f>
        <v>390</v>
      </c>
      <c r="F242">
        <f>IFERROR(VLOOKUP($B242,Table1[[Player]:['#NAME?]], 8, FALSE), 0.7*VLOOKUP($B242,Table1[[Player]:['#NAME?]], 8, FALSE) + 0.3*VLOOKUP($B242,Table2[[Player]:[YEAR]], 8, FALSE))</f>
        <v>5.2</v>
      </c>
      <c r="G242">
        <f>IFERROR(VLOOKUP($B242,Table1[[Player]:['#NAME?]], 9, FALSE), 0.7*VLOOKUP($B242,Table1[[Player]:['#NAME?]], 9, FALSE) + 0.3*VLOOKUP($B242,Table2[[Player]:[YEAR]], 9, FALSE))</f>
        <v>10.199999999999999</v>
      </c>
      <c r="H242">
        <f>IFERROR(VLOOKUP($B242,Table1[[Player]:['#NAME?]], 10, FALSE), 0.7*VLOOKUP($B242,Table1[[Player]:['#NAME?]], 10, FALSE) + 0.3*VLOOKUP($B242,Table2[[Player]:[YEAR]], 10, FALSE))</f>
        <v>0.51500000000000001</v>
      </c>
      <c r="I242">
        <f>IFERROR(VLOOKUP($B242,Table1[[Player]:['#NAME?]], 11, FALSE), 0.7*VLOOKUP($B242,Table1[[Player]:['#NAME?]], 11, FALSE) + 0.3*VLOOKUP($B242,Table2[[Player]:[YEAR]], 11, FALSE))</f>
        <v>0.6</v>
      </c>
      <c r="J242">
        <f>IFERROR(VLOOKUP($B242,Table1[[Player]:['#NAME?]], 17, FALSE), 0.7*VLOOKUP($B242,Table1[[Player]:['#NAME?]], 17, FALSE) + 0.3*VLOOKUP($B242,Table2[[Player]:[YEAR]], 17, FALSE))</f>
        <v>2.9</v>
      </c>
      <c r="K242">
        <f>IFERROR(VLOOKUP($B242,Table1[[Player]:['#NAME?]], 18, FALSE), 0.7*VLOOKUP($B242,Table1[[Player]:['#NAME?]], 18, FALSE) + 0.3*VLOOKUP($B242,Table2[[Player]:[YEAR]], 18, FALSE))</f>
        <v>3.8</v>
      </c>
      <c r="L242">
        <f>IFERROR(VLOOKUP($B242,Table1[[Player]:['#NAME?]], 19, FALSE), 0.7*VLOOKUP($B242,Table1[[Player]:['#NAME?]], 19, FALSE) + 0.3*VLOOKUP($B242,Table2[[Player]:[YEAR]], 19, FALSE))</f>
        <v>0.75900000000000001</v>
      </c>
      <c r="M242">
        <f>IFERROR(VLOOKUP($B242,Table1[[Player]:['#NAME?]], 22, FALSE), 0.7*VLOOKUP($B242,Table1[[Player]:['#NAME?]], 22, FALSE) + 0.3*VLOOKUP($B242,Table2[[Player]:[YEAR]], 22, FALSE))</f>
        <v>8.3000000000000007</v>
      </c>
      <c r="N242">
        <f>IFERROR(VLOOKUP($B242,Table1[[Player]:['#NAME?]], 23, FALSE), 0.7*VLOOKUP($B242,Table1[[Player]:['#NAME?]], 23, FALSE) + 0.3*VLOOKUP($B242,Table2[[Player]:[YEAR]], 23, FALSE))</f>
        <v>1.3</v>
      </c>
      <c r="O242">
        <f>IFERROR(VLOOKUP($B242,Table1[[Player]:['#NAME?]], 24, FALSE), 0.7*VLOOKUP($B242,Table1[[Player]:['#NAME?]], 24, FALSE) + 0.3*VLOOKUP($B242,Table2[[Player]:[YEAR]], 24, FALSE))</f>
        <v>1.6</v>
      </c>
      <c r="P242">
        <f>IFERROR(VLOOKUP($B242,Table1[[Player]:['#NAME?]], 25, FALSE), 0.7*VLOOKUP($B242,Table1[[Player]:['#NAME?]], 25, FALSE) + 0.3*VLOOKUP($B242,Table2[[Player]:[YEAR]], 25, FALSE))</f>
        <v>1.1000000000000001</v>
      </c>
      <c r="Q242">
        <f>IFERROR(VLOOKUP($B242,Table1[[Player]:['#NAME?]], 26, FALSE), 0.7*VLOOKUP($B242,Table1[[Player]:['#NAME?]], 26, FALSE) + 0.3*VLOOKUP($B242,Table2[[Player]:[YEAR]], 26, FALSE))</f>
        <v>0.9</v>
      </c>
      <c r="R242">
        <f>IFERROR(VLOOKUP($B242,Table1[[Player]:['#NAME?]], 28, FALSE), 0.7*VLOOKUP($B242,Table1[[Player]:['#NAME?]], 28, FALSE) + 0.3*VLOOKUP($B242,Table2[[Player]:[YEAR]], 28, FALSE))</f>
        <v>13.9</v>
      </c>
    </row>
    <row r="243" spans="1:18" x14ac:dyDescent="0.25">
      <c r="A243" s="2" t="s">
        <v>985</v>
      </c>
      <c r="B243" s="2" t="s">
        <v>389</v>
      </c>
      <c r="C243" s="2" t="s">
        <v>31</v>
      </c>
      <c r="D243">
        <f>VLOOKUP(B243, Table1[[Player]:['#NAME?]], 3, FALSE)+1</f>
        <v>24</v>
      </c>
      <c r="E243">
        <f>VLOOKUP(A243, Table3[], 5, FALSE)</f>
        <v>2184</v>
      </c>
      <c r="F243">
        <f>IFERROR(VLOOKUP($B243,Table1[[Player]:['#NAME?]], 8, FALSE), 0.7*VLOOKUP($B243,Table1[[Player]:['#NAME?]], 8, FALSE) + 0.3*VLOOKUP($B243,Table2[[Player]:[YEAR]], 8, FALSE))</f>
        <v>6</v>
      </c>
      <c r="G243">
        <f>IFERROR(VLOOKUP($B243,Table1[[Player]:['#NAME?]], 9, FALSE), 0.7*VLOOKUP($B243,Table1[[Player]:['#NAME?]], 9, FALSE) + 0.3*VLOOKUP($B243,Table2[[Player]:[YEAR]], 9, FALSE))</f>
        <v>13.3</v>
      </c>
      <c r="H243">
        <f>IFERROR(VLOOKUP($B243,Table1[[Player]:['#NAME?]], 10, FALSE), 0.7*VLOOKUP($B243,Table1[[Player]:['#NAME?]], 10, FALSE) + 0.3*VLOOKUP($B243,Table2[[Player]:[YEAR]], 10, FALSE))</f>
        <v>0.44900000000000001</v>
      </c>
      <c r="I243">
        <f>IFERROR(VLOOKUP($B243,Table1[[Player]:['#NAME?]], 11, FALSE), 0.7*VLOOKUP($B243,Table1[[Player]:['#NAME?]], 11, FALSE) + 0.3*VLOOKUP($B243,Table2[[Player]:[YEAR]], 11, FALSE))</f>
        <v>1.5</v>
      </c>
      <c r="J243">
        <f>IFERROR(VLOOKUP($B243,Table1[[Player]:['#NAME?]], 17, FALSE), 0.7*VLOOKUP($B243,Table1[[Player]:['#NAME?]], 17, FALSE) + 0.3*VLOOKUP($B243,Table2[[Player]:[YEAR]], 17, FALSE))</f>
        <v>3.3</v>
      </c>
      <c r="K243">
        <f>IFERROR(VLOOKUP($B243,Table1[[Player]:['#NAME?]], 18, FALSE), 0.7*VLOOKUP($B243,Table1[[Player]:['#NAME?]], 18, FALSE) + 0.3*VLOOKUP($B243,Table2[[Player]:[YEAR]], 18, FALSE))</f>
        <v>4.2</v>
      </c>
      <c r="L243">
        <f>IFERROR(VLOOKUP($B243,Table1[[Player]:['#NAME?]], 19, FALSE), 0.7*VLOOKUP($B243,Table1[[Player]:['#NAME?]], 19, FALSE) + 0.3*VLOOKUP($B243,Table2[[Player]:[YEAR]], 19, FALSE))</f>
        <v>0.79200000000000004</v>
      </c>
      <c r="M243">
        <f>IFERROR(VLOOKUP($B243,Table1[[Player]:['#NAME?]], 22, FALSE), 0.7*VLOOKUP($B243,Table1[[Player]:['#NAME?]], 22, FALSE) + 0.3*VLOOKUP($B243,Table2[[Player]:[YEAR]], 22, FALSE))</f>
        <v>4.4000000000000004</v>
      </c>
      <c r="N243">
        <f>IFERROR(VLOOKUP($B243,Table1[[Player]:['#NAME?]], 23, FALSE), 0.7*VLOOKUP($B243,Table1[[Player]:['#NAME?]], 23, FALSE) + 0.3*VLOOKUP($B243,Table2[[Player]:[YEAR]], 23, FALSE))</f>
        <v>2.2000000000000002</v>
      </c>
      <c r="O243">
        <f>IFERROR(VLOOKUP($B243,Table1[[Player]:['#NAME?]], 24, FALSE), 0.7*VLOOKUP($B243,Table1[[Player]:['#NAME?]], 24, FALSE) + 0.3*VLOOKUP($B243,Table2[[Player]:[YEAR]], 24, FALSE))</f>
        <v>1.4</v>
      </c>
      <c r="P243">
        <f>IFERROR(VLOOKUP($B243,Table1[[Player]:['#NAME?]], 25, FALSE), 0.7*VLOOKUP($B243,Table1[[Player]:['#NAME?]], 25, FALSE) + 0.3*VLOOKUP($B243,Table2[[Player]:[YEAR]], 25, FALSE))</f>
        <v>0.4</v>
      </c>
      <c r="Q243">
        <f>IFERROR(VLOOKUP($B243,Table1[[Player]:['#NAME?]], 26, FALSE), 0.7*VLOOKUP($B243,Table1[[Player]:['#NAME?]], 26, FALSE) + 0.3*VLOOKUP($B243,Table2[[Player]:[YEAR]], 26, FALSE))</f>
        <v>1.8</v>
      </c>
      <c r="R243">
        <f>IFERROR(VLOOKUP($B243,Table1[[Player]:['#NAME?]], 28, FALSE), 0.7*VLOOKUP($B243,Table1[[Player]:['#NAME?]], 28, FALSE) + 0.3*VLOOKUP($B243,Table2[[Player]:[YEAR]], 28, FALSE))</f>
        <v>16.7</v>
      </c>
    </row>
    <row r="244" spans="1:18" x14ac:dyDescent="0.25">
      <c r="A244" s="1" t="s">
        <v>779</v>
      </c>
      <c r="B244" s="1" t="s">
        <v>391</v>
      </c>
      <c r="C244" s="1" t="s">
        <v>27</v>
      </c>
      <c r="D244">
        <f>VLOOKUP(B244, Table1[[Player]:['#NAME?]], 3, FALSE)+1</f>
        <v>23</v>
      </c>
      <c r="E244">
        <f>VLOOKUP(A244, Table3[], 5, FALSE)</f>
        <v>1848</v>
      </c>
      <c r="F244">
        <f>IFERROR(VLOOKUP($B244,Table1[[Player]:['#NAME?]], 8, FALSE), 0.7*VLOOKUP($B244,Table1[[Player]:['#NAME?]], 8, FALSE) + 0.3*VLOOKUP($B244,Table2[[Player]:[YEAR]], 8, FALSE))</f>
        <v>6.4</v>
      </c>
      <c r="G244">
        <f>IFERROR(VLOOKUP($B244,Table1[[Player]:['#NAME?]], 9, FALSE), 0.7*VLOOKUP($B244,Table1[[Player]:['#NAME?]], 9, FALSE) + 0.3*VLOOKUP($B244,Table2[[Player]:[YEAR]], 9, FALSE))</f>
        <v>13.1</v>
      </c>
      <c r="H244">
        <f>IFERROR(VLOOKUP($B244,Table1[[Player]:['#NAME?]], 10, FALSE), 0.7*VLOOKUP($B244,Table1[[Player]:['#NAME?]], 10, FALSE) + 0.3*VLOOKUP($B244,Table2[[Player]:[YEAR]], 10, FALSE))</f>
        <v>0.48799999999999999</v>
      </c>
      <c r="I244">
        <f>IFERROR(VLOOKUP($B244,Table1[[Player]:['#NAME?]], 11, FALSE), 0.7*VLOOKUP($B244,Table1[[Player]:['#NAME?]], 11, FALSE) + 0.3*VLOOKUP($B244,Table2[[Player]:[YEAR]], 11, FALSE))</f>
        <v>0.3</v>
      </c>
      <c r="J244">
        <f>IFERROR(VLOOKUP($B244,Table1[[Player]:['#NAME?]], 17, FALSE), 0.7*VLOOKUP($B244,Table1[[Player]:['#NAME?]], 17, FALSE) + 0.3*VLOOKUP($B244,Table2[[Player]:[YEAR]], 17, FALSE))</f>
        <v>3.4</v>
      </c>
      <c r="K244">
        <f>IFERROR(VLOOKUP($B244,Table1[[Player]:['#NAME?]], 18, FALSE), 0.7*VLOOKUP($B244,Table1[[Player]:['#NAME?]], 18, FALSE) + 0.3*VLOOKUP($B244,Table2[[Player]:[YEAR]], 18, FALSE))</f>
        <v>4.8</v>
      </c>
      <c r="L244">
        <f>IFERROR(VLOOKUP($B244,Table1[[Player]:['#NAME?]], 19, FALSE), 0.7*VLOOKUP($B244,Table1[[Player]:['#NAME?]], 19, FALSE) + 0.3*VLOOKUP($B244,Table2[[Player]:[YEAR]], 19, FALSE))</f>
        <v>0.72299999999999998</v>
      </c>
      <c r="M244">
        <f>IFERROR(VLOOKUP($B244,Table1[[Player]:['#NAME?]], 22, FALSE), 0.7*VLOOKUP($B244,Table1[[Player]:['#NAME?]], 22, FALSE) + 0.3*VLOOKUP($B244,Table2[[Player]:[YEAR]], 22, FALSE))</f>
        <v>10.7</v>
      </c>
      <c r="N244">
        <f>IFERROR(VLOOKUP($B244,Table1[[Player]:['#NAME?]], 23, FALSE), 0.7*VLOOKUP($B244,Table1[[Player]:['#NAME?]], 23, FALSE) + 0.3*VLOOKUP($B244,Table2[[Player]:[YEAR]], 23, FALSE))</f>
        <v>4.5</v>
      </c>
      <c r="O244">
        <f>IFERROR(VLOOKUP($B244,Table1[[Player]:['#NAME?]], 24, FALSE), 0.7*VLOOKUP($B244,Table1[[Player]:['#NAME?]], 24, FALSE) + 0.3*VLOOKUP($B244,Table2[[Player]:[YEAR]], 24, FALSE))</f>
        <v>0.8</v>
      </c>
      <c r="P244">
        <f>IFERROR(VLOOKUP($B244,Table1[[Player]:['#NAME?]], 25, FALSE), 0.7*VLOOKUP($B244,Table1[[Player]:['#NAME?]], 25, FALSE) + 0.3*VLOOKUP($B244,Table2[[Player]:[YEAR]], 25, FALSE))</f>
        <v>0.6</v>
      </c>
      <c r="Q244">
        <f>IFERROR(VLOOKUP($B244,Table1[[Player]:['#NAME?]], 26, FALSE), 0.7*VLOOKUP($B244,Table1[[Player]:['#NAME?]], 26, FALSE) + 0.3*VLOOKUP($B244,Table2[[Player]:[YEAR]], 26, FALSE))</f>
        <v>2.9</v>
      </c>
      <c r="R244">
        <f>IFERROR(VLOOKUP($B244,Table1[[Player]:['#NAME?]], 28, FALSE), 0.7*VLOOKUP($B244,Table1[[Player]:['#NAME?]], 28, FALSE) + 0.3*VLOOKUP($B244,Table2[[Player]:[YEAR]], 28, FALSE))</f>
        <v>16.5</v>
      </c>
    </row>
    <row r="245" spans="1:18" x14ac:dyDescent="0.25">
      <c r="A245" s="2" t="s">
        <v>952</v>
      </c>
      <c r="B245" s="2" t="s">
        <v>392</v>
      </c>
      <c r="C245" s="2" t="s">
        <v>27</v>
      </c>
      <c r="D245">
        <f>VLOOKUP(B245, Table1[[Player]:['#NAME?]], 3, FALSE)+1</f>
        <v>36</v>
      </c>
      <c r="E245">
        <f>VLOOKUP(A245, Table3[], 5, FALSE)</f>
        <v>1848</v>
      </c>
      <c r="F245">
        <f>IFERROR(VLOOKUP($B245,Table1[[Player]:['#NAME?]], 8, FALSE), 0.7*VLOOKUP($B245,Table1[[Player]:['#NAME?]], 8, FALSE) + 0.3*VLOOKUP($B245,Table2[[Player]:[YEAR]], 8, FALSE))</f>
        <v>8.6999999999999993</v>
      </c>
      <c r="G245">
        <f>IFERROR(VLOOKUP($B245,Table1[[Player]:['#NAME?]], 9, FALSE), 0.7*VLOOKUP($B245,Table1[[Player]:['#NAME?]], 9, FALSE) + 0.3*VLOOKUP($B245,Table2[[Player]:[YEAR]], 9, FALSE))</f>
        <v>19.399999999999999</v>
      </c>
      <c r="H245">
        <f>IFERROR(VLOOKUP($B245,Table1[[Player]:['#NAME?]], 10, FALSE), 0.7*VLOOKUP($B245,Table1[[Player]:['#NAME?]], 10, FALSE) + 0.3*VLOOKUP($B245,Table2[[Player]:[YEAR]], 10, FALSE))</f>
        <v>0.44900000000000001</v>
      </c>
      <c r="I245">
        <f>IFERROR(VLOOKUP($B245,Table1[[Player]:['#NAME?]], 11, FALSE), 0.7*VLOOKUP($B245,Table1[[Player]:['#NAME?]], 11, FALSE) + 0.3*VLOOKUP($B245,Table2[[Player]:[YEAR]], 11, FALSE))</f>
        <v>0.4</v>
      </c>
      <c r="J245">
        <f>IFERROR(VLOOKUP($B245,Table1[[Player]:['#NAME?]], 17, FALSE), 0.7*VLOOKUP($B245,Table1[[Player]:['#NAME?]], 17, FALSE) + 0.3*VLOOKUP($B245,Table2[[Player]:[YEAR]], 17, FALSE))</f>
        <v>2.8</v>
      </c>
      <c r="K245">
        <f>IFERROR(VLOOKUP($B245,Table1[[Player]:['#NAME?]], 18, FALSE), 0.7*VLOOKUP($B245,Table1[[Player]:['#NAME?]], 18, FALSE) + 0.3*VLOOKUP($B245,Table2[[Player]:[YEAR]], 18, FALSE))</f>
        <v>3.9</v>
      </c>
      <c r="L245">
        <f>IFERROR(VLOOKUP($B245,Table1[[Player]:['#NAME?]], 19, FALSE), 0.7*VLOOKUP($B245,Table1[[Player]:['#NAME?]], 19, FALSE) + 0.3*VLOOKUP($B245,Table2[[Player]:[YEAR]], 19, FALSE))</f>
        <v>0.73099999999999998</v>
      </c>
      <c r="M245">
        <f>IFERROR(VLOOKUP($B245,Table1[[Player]:['#NAME?]], 22, FALSE), 0.7*VLOOKUP($B245,Table1[[Player]:['#NAME?]], 22, FALSE) + 0.3*VLOOKUP($B245,Table2[[Player]:[YEAR]], 22, FALSE))</f>
        <v>12.1</v>
      </c>
      <c r="N245">
        <f>IFERROR(VLOOKUP($B245,Table1[[Player]:['#NAME?]], 23, FALSE), 0.7*VLOOKUP($B245,Table1[[Player]:['#NAME?]], 23, FALSE) + 0.3*VLOOKUP($B245,Table2[[Player]:[YEAR]], 23, FALSE))</f>
        <v>2.5</v>
      </c>
      <c r="O245">
        <f>IFERROR(VLOOKUP($B245,Table1[[Player]:['#NAME?]], 24, FALSE), 0.7*VLOOKUP($B245,Table1[[Player]:['#NAME?]], 24, FALSE) + 0.3*VLOOKUP($B245,Table2[[Player]:[YEAR]], 24, FALSE))</f>
        <v>0.8</v>
      </c>
      <c r="P245">
        <f>IFERROR(VLOOKUP($B245,Table1[[Player]:['#NAME?]], 25, FALSE), 0.7*VLOOKUP($B245,Table1[[Player]:['#NAME?]], 25, FALSE) + 0.3*VLOOKUP($B245,Table2[[Player]:[YEAR]], 25, FALSE))</f>
        <v>0.2</v>
      </c>
      <c r="Q245">
        <f>IFERROR(VLOOKUP($B245,Table1[[Player]:['#NAME?]], 26, FALSE), 0.7*VLOOKUP($B245,Table1[[Player]:['#NAME?]], 26, FALSE) + 0.3*VLOOKUP($B245,Table2[[Player]:[YEAR]], 26, FALSE))</f>
        <v>2</v>
      </c>
      <c r="R245">
        <f>IFERROR(VLOOKUP($B245,Table1[[Player]:['#NAME?]], 28, FALSE), 0.7*VLOOKUP($B245,Table1[[Player]:['#NAME?]], 28, FALSE) + 0.3*VLOOKUP($B245,Table2[[Player]:[YEAR]], 28, FALSE))</f>
        <v>20.7</v>
      </c>
    </row>
    <row r="246" spans="1:18" x14ac:dyDescent="0.25">
      <c r="A246" s="1" t="s">
        <v>906</v>
      </c>
      <c r="B246" s="1" t="s">
        <v>393</v>
      </c>
      <c r="C246" s="1" t="s">
        <v>31</v>
      </c>
      <c r="D246">
        <f>VLOOKUP(B246, Table1[[Player]:['#NAME?]], 3, FALSE)+1</f>
        <v>33</v>
      </c>
      <c r="E246">
        <f>VLOOKUP(A246, Table3[], 5, FALSE)</f>
        <v>2184</v>
      </c>
      <c r="F246">
        <f>IFERROR(VLOOKUP($B246,Table1[[Player]:['#NAME?]], 8, FALSE), 0.7*VLOOKUP($B246,Table1[[Player]:['#NAME?]], 8, FALSE) + 0.3*VLOOKUP($B246,Table2[[Player]:[YEAR]], 8, FALSE))</f>
        <v>6.5</v>
      </c>
      <c r="G246">
        <f>IFERROR(VLOOKUP($B246,Table1[[Player]:['#NAME?]], 9, FALSE), 0.7*VLOOKUP($B246,Table1[[Player]:['#NAME?]], 9, FALSE) + 0.3*VLOOKUP($B246,Table2[[Player]:[YEAR]], 9, FALSE))</f>
        <v>14.6</v>
      </c>
      <c r="H246">
        <f>IFERROR(VLOOKUP($B246,Table1[[Player]:['#NAME?]], 10, FALSE), 0.7*VLOOKUP($B246,Table1[[Player]:['#NAME?]], 10, FALSE) + 0.3*VLOOKUP($B246,Table2[[Player]:[YEAR]], 10, FALSE))</f>
        <v>0.44500000000000001</v>
      </c>
      <c r="I246">
        <f>IFERROR(VLOOKUP($B246,Table1[[Player]:['#NAME?]], 11, FALSE), 0.7*VLOOKUP($B246,Table1[[Player]:['#NAME?]], 11, FALSE) + 0.3*VLOOKUP($B246,Table2[[Player]:[YEAR]], 11, FALSE))</f>
        <v>3.3</v>
      </c>
      <c r="J246">
        <f>IFERROR(VLOOKUP($B246,Table1[[Player]:['#NAME?]], 17, FALSE), 0.7*VLOOKUP($B246,Table1[[Player]:['#NAME?]], 17, FALSE) + 0.3*VLOOKUP($B246,Table2[[Player]:[YEAR]], 17, FALSE))</f>
        <v>2.9</v>
      </c>
      <c r="K246">
        <f>IFERROR(VLOOKUP($B246,Table1[[Player]:['#NAME?]], 18, FALSE), 0.7*VLOOKUP($B246,Table1[[Player]:['#NAME?]], 18, FALSE) + 0.3*VLOOKUP($B246,Table2[[Player]:[YEAR]], 18, FALSE))</f>
        <v>3.3</v>
      </c>
      <c r="L246">
        <f>IFERROR(VLOOKUP($B246,Table1[[Player]:['#NAME?]], 19, FALSE), 0.7*VLOOKUP($B246,Table1[[Player]:['#NAME?]], 19, FALSE) + 0.3*VLOOKUP($B246,Table2[[Player]:[YEAR]], 19, FALSE))</f>
        <v>0.89100000000000001</v>
      </c>
      <c r="M246">
        <f>IFERROR(VLOOKUP($B246,Table1[[Player]:['#NAME?]], 22, FALSE), 0.7*VLOOKUP($B246,Table1[[Player]:['#NAME?]], 22, FALSE) + 0.3*VLOOKUP($B246,Table2[[Player]:[YEAR]], 22, FALSE))</f>
        <v>2.8</v>
      </c>
      <c r="N246">
        <f>IFERROR(VLOOKUP($B246,Table1[[Player]:['#NAME?]], 23, FALSE), 0.7*VLOOKUP($B246,Table1[[Player]:['#NAME?]], 23, FALSE) + 0.3*VLOOKUP($B246,Table2[[Player]:[YEAR]], 23, FALSE))</f>
        <v>1.8</v>
      </c>
      <c r="O246">
        <f>IFERROR(VLOOKUP($B246,Table1[[Player]:['#NAME?]], 24, FALSE), 0.7*VLOOKUP($B246,Table1[[Player]:['#NAME?]], 24, FALSE) + 0.3*VLOOKUP($B246,Table2[[Player]:[YEAR]], 24, FALSE))</f>
        <v>0.9</v>
      </c>
      <c r="P246">
        <f>IFERROR(VLOOKUP($B246,Table1[[Player]:['#NAME?]], 25, FALSE), 0.7*VLOOKUP($B246,Table1[[Player]:['#NAME?]], 25, FALSE) + 0.3*VLOOKUP($B246,Table2[[Player]:[YEAR]], 25, FALSE))</f>
        <v>0.2</v>
      </c>
      <c r="Q246">
        <f>IFERROR(VLOOKUP($B246,Table1[[Player]:['#NAME?]], 26, FALSE), 0.7*VLOOKUP($B246,Table1[[Player]:['#NAME?]], 26, FALSE) + 0.3*VLOOKUP($B246,Table2[[Player]:[YEAR]], 26, FALSE))</f>
        <v>1.6</v>
      </c>
      <c r="R246">
        <f>IFERROR(VLOOKUP($B246,Table1[[Player]:['#NAME?]], 28, FALSE), 0.7*VLOOKUP($B246,Table1[[Player]:['#NAME?]], 28, FALSE) + 0.3*VLOOKUP($B246,Table2[[Player]:[YEAR]], 28, FALSE))</f>
        <v>19.2</v>
      </c>
    </row>
    <row r="247" spans="1:18" x14ac:dyDescent="0.25">
      <c r="A247" s="2" t="s">
        <v>770</v>
      </c>
      <c r="B247" s="2" t="s">
        <v>394</v>
      </c>
      <c r="C247" s="2" t="s">
        <v>38</v>
      </c>
      <c r="D247">
        <f>VLOOKUP(B247, Table1[[Player]:['#NAME?]], 3, FALSE)+1</f>
        <v>27</v>
      </c>
      <c r="E247">
        <f>VLOOKUP(A247, Table3[], 5, FALSE)</f>
        <v>1078</v>
      </c>
      <c r="F247">
        <f>IFERROR(VLOOKUP($B247,Table1[[Player]:['#NAME?]], 8, FALSE), 0.7*VLOOKUP($B247,Table1[[Player]:['#NAME?]], 8, FALSE) + 0.3*VLOOKUP($B247,Table2[[Player]:[YEAR]], 8, FALSE))</f>
        <v>5.7</v>
      </c>
      <c r="G247">
        <f>IFERROR(VLOOKUP($B247,Table1[[Player]:['#NAME?]], 9, FALSE), 0.7*VLOOKUP($B247,Table1[[Player]:['#NAME?]], 9, FALSE) + 0.3*VLOOKUP($B247,Table2[[Player]:[YEAR]], 9, FALSE))</f>
        <v>10</v>
      </c>
      <c r="H247">
        <f>IFERROR(VLOOKUP($B247,Table1[[Player]:['#NAME?]], 10, FALSE), 0.7*VLOOKUP($B247,Table1[[Player]:['#NAME?]], 10, FALSE) + 0.3*VLOOKUP($B247,Table2[[Player]:[YEAR]], 10, FALSE))</f>
        <v>0.56799999999999995</v>
      </c>
      <c r="I247">
        <f>IFERROR(VLOOKUP($B247,Table1[[Player]:['#NAME?]], 11, FALSE), 0.7*VLOOKUP($B247,Table1[[Player]:['#NAME?]], 11, FALSE) + 0.3*VLOOKUP($B247,Table2[[Player]:[YEAR]], 11, FALSE))</f>
        <v>0</v>
      </c>
      <c r="J247">
        <f>IFERROR(VLOOKUP($B247,Table1[[Player]:['#NAME?]], 17, FALSE), 0.7*VLOOKUP($B247,Table1[[Player]:['#NAME?]], 17, FALSE) + 0.3*VLOOKUP($B247,Table2[[Player]:[YEAR]], 17, FALSE))</f>
        <v>1.7</v>
      </c>
      <c r="K247">
        <f>IFERROR(VLOOKUP($B247,Table1[[Player]:['#NAME?]], 18, FALSE), 0.7*VLOOKUP($B247,Table1[[Player]:['#NAME?]], 18, FALSE) + 0.3*VLOOKUP($B247,Table2[[Player]:[YEAR]], 18, FALSE))</f>
        <v>3.1</v>
      </c>
      <c r="L247">
        <f>IFERROR(VLOOKUP($B247,Table1[[Player]:['#NAME?]], 19, FALSE), 0.7*VLOOKUP($B247,Table1[[Player]:['#NAME?]], 19, FALSE) + 0.3*VLOOKUP($B247,Table2[[Player]:[YEAR]], 19, FALSE))</f>
        <v>0.55700000000000005</v>
      </c>
      <c r="M247">
        <f>IFERROR(VLOOKUP($B247,Table1[[Player]:['#NAME?]], 22, FALSE), 0.7*VLOOKUP($B247,Table1[[Player]:['#NAME?]], 22, FALSE) + 0.3*VLOOKUP($B247,Table2[[Player]:[YEAR]], 22, FALSE))</f>
        <v>11.6</v>
      </c>
      <c r="N247">
        <f>IFERROR(VLOOKUP($B247,Table1[[Player]:['#NAME?]], 23, FALSE), 0.7*VLOOKUP($B247,Table1[[Player]:['#NAME?]], 23, FALSE) + 0.3*VLOOKUP($B247,Table2[[Player]:[YEAR]], 23, FALSE))</f>
        <v>0.9</v>
      </c>
      <c r="O247">
        <f>IFERROR(VLOOKUP($B247,Table1[[Player]:['#NAME?]], 24, FALSE), 0.7*VLOOKUP($B247,Table1[[Player]:['#NAME?]], 24, FALSE) + 0.3*VLOOKUP($B247,Table2[[Player]:[YEAR]], 24, FALSE))</f>
        <v>0.6</v>
      </c>
      <c r="P247">
        <f>IFERROR(VLOOKUP($B247,Table1[[Player]:['#NAME?]], 25, FALSE), 0.7*VLOOKUP($B247,Table1[[Player]:['#NAME?]], 25, FALSE) + 0.3*VLOOKUP($B247,Table2[[Player]:[YEAR]], 25, FALSE))</f>
        <v>1.6</v>
      </c>
      <c r="Q247">
        <f>IFERROR(VLOOKUP($B247,Table1[[Player]:['#NAME?]], 26, FALSE), 0.7*VLOOKUP($B247,Table1[[Player]:['#NAME?]], 26, FALSE) + 0.3*VLOOKUP($B247,Table2[[Player]:[YEAR]], 26, FALSE))</f>
        <v>1.1000000000000001</v>
      </c>
      <c r="R247">
        <f>IFERROR(VLOOKUP($B247,Table1[[Player]:['#NAME?]], 28, FALSE), 0.7*VLOOKUP($B247,Table1[[Player]:['#NAME?]], 28, FALSE) + 0.3*VLOOKUP($B247,Table2[[Player]:[YEAR]], 28, FALSE))</f>
        <v>13.1</v>
      </c>
    </row>
    <row r="248" spans="1:18" x14ac:dyDescent="0.25">
      <c r="A248" s="1" t="s">
        <v>813</v>
      </c>
      <c r="B248" s="1" t="s">
        <v>395</v>
      </c>
      <c r="C248" s="1" t="s">
        <v>31</v>
      </c>
      <c r="D248">
        <f>VLOOKUP(B248, Table1[[Player]:['#NAME?]], 3, FALSE)+1</f>
        <v>24</v>
      </c>
      <c r="E248">
        <f>VLOOKUP(A248, Table3[], 5, FALSE)</f>
        <v>1694</v>
      </c>
      <c r="F248">
        <f>IFERROR(VLOOKUP($B248,Table1[[Player]:['#NAME?]], 8, FALSE), 0.7*VLOOKUP($B248,Table1[[Player]:['#NAME?]], 8, FALSE) + 0.3*VLOOKUP($B248,Table2[[Player]:[YEAR]], 8, FALSE))</f>
        <v>4.5</v>
      </c>
      <c r="G248">
        <f>IFERROR(VLOOKUP($B248,Table1[[Player]:['#NAME?]], 9, FALSE), 0.7*VLOOKUP($B248,Table1[[Player]:['#NAME?]], 9, FALSE) + 0.3*VLOOKUP($B248,Table2[[Player]:[YEAR]], 9, FALSE))</f>
        <v>11.4</v>
      </c>
      <c r="H248">
        <f>IFERROR(VLOOKUP($B248,Table1[[Player]:['#NAME?]], 10, FALSE), 0.7*VLOOKUP($B248,Table1[[Player]:['#NAME?]], 10, FALSE) + 0.3*VLOOKUP($B248,Table2[[Player]:[YEAR]], 10, FALSE))</f>
        <v>0.39400000000000002</v>
      </c>
      <c r="I248">
        <f>IFERROR(VLOOKUP($B248,Table1[[Player]:['#NAME?]], 11, FALSE), 0.7*VLOOKUP($B248,Table1[[Player]:['#NAME?]], 11, FALSE) + 0.3*VLOOKUP($B248,Table2[[Player]:[YEAR]], 11, FALSE))</f>
        <v>1.7</v>
      </c>
      <c r="J248">
        <f>IFERROR(VLOOKUP($B248,Table1[[Player]:['#NAME?]], 17, FALSE), 0.7*VLOOKUP($B248,Table1[[Player]:['#NAME?]], 17, FALSE) + 0.3*VLOOKUP($B248,Table2[[Player]:[YEAR]], 17, FALSE))</f>
        <v>1.3</v>
      </c>
      <c r="K248">
        <f>IFERROR(VLOOKUP($B248,Table1[[Player]:['#NAME?]], 18, FALSE), 0.7*VLOOKUP($B248,Table1[[Player]:['#NAME?]], 18, FALSE) + 0.3*VLOOKUP($B248,Table2[[Player]:[YEAR]], 18, FALSE))</f>
        <v>1.7</v>
      </c>
      <c r="L248">
        <f>IFERROR(VLOOKUP($B248,Table1[[Player]:['#NAME?]], 19, FALSE), 0.7*VLOOKUP($B248,Table1[[Player]:['#NAME?]], 19, FALSE) + 0.3*VLOOKUP($B248,Table2[[Player]:[YEAR]], 19, FALSE))</f>
        <v>0.77900000000000003</v>
      </c>
      <c r="M248">
        <f>IFERROR(VLOOKUP($B248,Table1[[Player]:['#NAME?]], 22, FALSE), 0.7*VLOOKUP($B248,Table1[[Player]:['#NAME?]], 22, FALSE) + 0.3*VLOOKUP($B248,Table2[[Player]:[YEAR]], 22, FALSE))</f>
        <v>3.7</v>
      </c>
      <c r="N248">
        <f>IFERROR(VLOOKUP($B248,Table1[[Player]:['#NAME?]], 23, FALSE), 0.7*VLOOKUP($B248,Table1[[Player]:['#NAME?]], 23, FALSE) + 0.3*VLOOKUP($B248,Table2[[Player]:[YEAR]], 23, FALSE))</f>
        <v>3.1</v>
      </c>
      <c r="O248">
        <f>IFERROR(VLOOKUP($B248,Table1[[Player]:['#NAME?]], 24, FALSE), 0.7*VLOOKUP($B248,Table1[[Player]:['#NAME?]], 24, FALSE) + 0.3*VLOOKUP($B248,Table2[[Player]:[YEAR]], 24, FALSE))</f>
        <v>1.3</v>
      </c>
      <c r="P248">
        <f>IFERROR(VLOOKUP($B248,Table1[[Player]:['#NAME?]], 25, FALSE), 0.7*VLOOKUP($B248,Table1[[Player]:['#NAME?]], 25, FALSE) + 0.3*VLOOKUP($B248,Table2[[Player]:[YEAR]], 25, FALSE))</f>
        <v>0.9</v>
      </c>
      <c r="Q248">
        <f>IFERROR(VLOOKUP($B248,Table1[[Player]:['#NAME?]], 26, FALSE), 0.7*VLOOKUP($B248,Table1[[Player]:['#NAME?]], 26, FALSE) + 0.3*VLOOKUP($B248,Table2[[Player]:[YEAR]], 26, FALSE))</f>
        <v>1.4</v>
      </c>
      <c r="R248">
        <f>IFERROR(VLOOKUP($B248,Table1[[Player]:['#NAME?]], 28, FALSE), 0.7*VLOOKUP($B248,Table1[[Player]:['#NAME?]], 28, FALSE) + 0.3*VLOOKUP($B248,Table2[[Player]:[YEAR]], 28, FALSE))</f>
        <v>12</v>
      </c>
    </row>
    <row r="249" spans="1:18" x14ac:dyDescent="0.25">
      <c r="A249" s="2" t="s">
        <v>765</v>
      </c>
      <c r="B249" s="2" t="s">
        <v>396</v>
      </c>
      <c r="C249" s="2" t="s">
        <v>31</v>
      </c>
      <c r="D249">
        <f>VLOOKUP(B249, Table1[[Player]:['#NAME?]], 3, FALSE)+1</f>
        <v>25</v>
      </c>
      <c r="E249">
        <f>VLOOKUP(A249, Table3[], 5, FALSE)</f>
        <v>2310</v>
      </c>
      <c r="F249">
        <f>IFERROR(VLOOKUP($B249,Table1[[Player]:['#NAME?]], 8, FALSE), 0.7*VLOOKUP($B249,Table1[[Player]:['#NAME?]], 8, FALSE) + 0.3*VLOOKUP($B249,Table2[[Player]:[YEAR]], 8, FALSE))</f>
        <v>5.7</v>
      </c>
      <c r="G249">
        <f>IFERROR(VLOOKUP($B249,Table1[[Player]:['#NAME?]], 9, FALSE), 0.7*VLOOKUP($B249,Table1[[Player]:['#NAME?]], 9, FALSE) + 0.3*VLOOKUP($B249,Table2[[Player]:[YEAR]], 9, FALSE))</f>
        <v>12.8</v>
      </c>
      <c r="H249">
        <f>IFERROR(VLOOKUP($B249,Table1[[Player]:['#NAME?]], 10, FALSE), 0.7*VLOOKUP($B249,Table1[[Player]:['#NAME?]], 10, FALSE) + 0.3*VLOOKUP($B249,Table2[[Player]:[YEAR]], 10, FALSE))</f>
        <v>0.442</v>
      </c>
      <c r="I249">
        <f>IFERROR(VLOOKUP($B249,Table1[[Player]:['#NAME?]], 11, FALSE), 0.7*VLOOKUP($B249,Table1[[Player]:['#NAME?]], 11, FALSE) + 0.3*VLOOKUP($B249,Table2[[Player]:[YEAR]], 11, FALSE))</f>
        <v>1.9</v>
      </c>
      <c r="J249">
        <f>IFERROR(VLOOKUP($B249,Table1[[Player]:['#NAME?]], 17, FALSE), 0.7*VLOOKUP($B249,Table1[[Player]:['#NAME?]], 17, FALSE) + 0.3*VLOOKUP($B249,Table2[[Player]:[YEAR]], 17, FALSE))</f>
        <v>2.2999999999999998</v>
      </c>
      <c r="K249">
        <f>IFERROR(VLOOKUP($B249,Table1[[Player]:['#NAME?]], 18, FALSE), 0.7*VLOOKUP($B249,Table1[[Player]:['#NAME?]], 18, FALSE) + 0.3*VLOOKUP($B249,Table2[[Player]:[YEAR]], 18, FALSE))</f>
        <v>3.3</v>
      </c>
      <c r="L249">
        <f>IFERROR(VLOOKUP($B249,Table1[[Player]:['#NAME?]], 19, FALSE), 0.7*VLOOKUP($B249,Table1[[Player]:['#NAME?]], 19, FALSE) + 0.3*VLOOKUP($B249,Table2[[Player]:[YEAR]], 19, FALSE))</f>
        <v>0.69099999999999995</v>
      </c>
      <c r="M249">
        <f>IFERROR(VLOOKUP($B249,Table1[[Player]:['#NAME?]], 22, FALSE), 0.7*VLOOKUP($B249,Table1[[Player]:['#NAME?]], 22, FALSE) + 0.3*VLOOKUP($B249,Table2[[Player]:[YEAR]], 22, FALSE))</f>
        <v>2.8</v>
      </c>
      <c r="N249">
        <f>IFERROR(VLOOKUP($B249,Table1[[Player]:['#NAME?]], 23, FALSE), 0.7*VLOOKUP($B249,Table1[[Player]:['#NAME?]], 23, FALSE) + 0.3*VLOOKUP($B249,Table2[[Player]:[YEAR]], 23, FALSE))</f>
        <v>3.6</v>
      </c>
      <c r="O249">
        <f>IFERROR(VLOOKUP($B249,Table1[[Player]:['#NAME?]], 24, FALSE), 0.7*VLOOKUP($B249,Table1[[Player]:['#NAME?]], 24, FALSE) + 0.3*VLOOKUP($B249,Table2[[Player]:[YEAR]], 24, FALSE))</f>
        <v>0.8</v>
      </c>
      <c r="P249">
        <f>IFERROR(VLOOKUP($B249,Table1[[Player]:['#NAME?]], 25, FALSE), 0.7*VLOOKUP($B249,Table1[[Player]:['#NAME?]], 25, FALSE) + 0.3*VLOOKUP($B249,Table2[[Player]:[YEAR]], 25, FALSE))</f>
        <v>0.2</v>
      </c>
      <c r="Q249">
        <f>IFERROR(VLOOKUP($B249,Table1[[Player]:['#NAME?]], 26, FALSE), 0.7*VLOOKUP($B249,Table1[[Player]:['#NAME?]], 26, FALSE) + 0.3*VLOOKUP($B249,Table2[[Player]:[YEAR]], 26, FALSE))</f>
        <v>2</v>
      </c>
      <c r="R249">
        <f>IFERROR(VLOOKUP($B249,Table1[[Player]:['#NAME?]], 28, FALSE), 0.7*VLOOKUP($B249,Table1[[Player]:['#NAME?]], 28, FALSE) + 0.3*VLOOKUP($B249,Table2[[Player]:[YEAR]], 28, FALSE))</f>
        <v>15.6</v>
      </c>
    </row>
    <row r="250" spans="1:18" x14ac:dyDescent="0.25">
      <c r="A250" s="1" t="s">
        <v>881</v>
      </c>
      <c r="B250" s="1" t="s">
        <v>397</v>
      </c>
      <c r="C250" s="1" t="s">
        <v>52</v>
      </c>
      <c r="D250">
        <f>VLOOKUP(B250, Table1[[Player]:['#NAME?]], 3, FALSE)+1</f>
        <v>26</v>
      </c>
      <c r="E250">
        <f>VLOOKUP(A250, Table3[], 5, FALSE)</f>
        <v>2310</v>
      </c>
      <c r="F250">
        <f>IFERROR(VLOOKUP($B250,Table1[[Player]:['#NAME?]], 8, FALSE), 0.7*VLOOKUP($B250,Table1[[Player]:['#NAME?]], 8, FALSE) + 0.3*VLOOKUP($B250,Table2[[Player]:[YEAR]], 8, FALSE))</f>
        <v>3.3</v>
      </c>
      <c r="G250">
        <f>IFERROR(VLOOKUP($B250,Table1[[Player]:['#NAME?]], 9, FALSE), 0.7*VLOOKUP($B250,Table1[[Player]:['#NAME?]], 9, FALSE) + 0.3*VLOOKUP($B250,Table2[[Player]:[YEAR]], 9, FALSE))</f>
        <v>7</v>
      </c>
      <c r="H250">
        <f>IFERROR(VLOOKUP($B250,Table1[[Player]:['#NAME?]], 10, FALSE), 0.7*VLOOKUP($B250,Table1[[Player]:['#NAME?]], 10, FALSE) + 0.3*VLOOKUP($B250,Table2[[Player]:[YEAR]], 10, FALSE))</f>
        <v>0.46400000000000002</v>
      </c>
      <c r="I250">
        <f>IFERROR(VLOOKUP($B250,Table1[[Player]:['#NAME?]], 11, FALSE), 0.7*VLOOKUP($B250,Table1[[Player]:['#NAME?]], 11, FALSE) + 0.3*VLOOKUP($B250,Table2[[Player]:[YEAR]], 11, FALSE))</f>
        <v>0.7</v>
      </c>
      <c r="J250">
        <f>IFERROR(VLOOKUP($B250,Table1[[Player]:['#NAME?]], 17, FALSE), 0.7*VLOOKUP($B250,Table1[[Player]:['#NAME?]], 17, FALSE) + 0.3*VLOOKUP($B250,Table2[[Player]:[YEAR]], 17, FALSE))</f>
        <v>0.7</v>
      </c>
      <c r="K250">
        <f>IFERROR(VLOOKUP($B250,Table1[[Player]:['#NAME?]], 18, FALSE), 0.7*VLOOKUP($B250,Table1[[Player]:['#NAME?]], 18, FALSE) + 0.3*VLOOKUP($B250,Table2[[Player]:[YEAR]], 18, FALSE))</f>
        <v>1.7</v>
      </c>
      <c r="L250">
        <f>IFERROR(VLOOKUP($B250,Table1[[Player]:['#NAME?]], 19, FALSE), 0.7*VLOOKUP($B250,Table1[[Player]:['#NAME?]], 19, FALSE) + 0.3*VLOOKUP($B250,Table2[[Player]:[YEAR]], 19, FALSE))</f>
        <v>0.42299999999999999</v>
      </c>
      <c r="M250">
        <f>IFERROR(VLOOKUP($B250,Table1[[Player]:['#NAME?]], 22, FALSE), 0.7*VLOOKUP($B250,Table1[[Player]:['#NAME?]], 22, FALSE) + 0.3*VLOOKUP($B250,Table2[[Player]:[YEAR]], 22, FALSE))</f>
        <v>6.1</v>
      </c>
      <c r="N250">
        <f>IFERROR(VLOOKUP($B250,Table1[[Player]:['#NAME?]], 23, FALSE), 0.7*VLOOKUP($B250,Table1[[Player]:['#NAME?]], 23, FALSE) + 0.3*VLOOKUP($B250,Table2[[Player]:[YEAR]], 23, FALSE))</f>
        <v>1.2</v>
      </c>
      <c r="O250">
        <f>IFERROR(VLOOKUP($B250,Table1[[Player]:['#NAME?]], 24, FALSE), 0.7*VLOOKUP($B250,Table1[[Player]:['#NAME?]], 24, FALSE) + 0.3*VLOOKUP($B250,Table2[[Player]:[YEAR]], 24, FALSE))</f>
        <v>1.4</v>
      </c>
      <c r="P250">
        <f>IFERROR(VLOOKUP($B250,Table1[[Player]:['#NAME?]], 25, FALSE), 0.7*VLOOKUP($B250,Table1[[Player]:['#NAME?]], 25, FALSE) + 0.3*VLOOKUP($B250,Table2[[Player]:[YEAR]], 25, FALSE))</f>
        <v>1.2</v>
      </c>
      <c r="Q250">
        <f>IFERROR(VLOOKUP($B250,Table1[[Player]:['#NAME?]], 26, FALSE), 0.7*VLOOKUP($B250,Table1[[Player]:['#NAME?]], 26, FALSE) + 0.3*VLOOKUP($B250,Table2[[Player]:[YEAR]], 26, FALSE))</f>
        <v>0.8</v>
      </c>
      <c r="R250">
        <f>IFERROR(VLOOKUP($B250,Table1[[Player]:['#NAME?]], 28, FALSE), 0.7*VLOOKUP($B250,Table1[[Player]:['#NAME?]], 28, FALSE) + 0.3*VLOOKUP($B250,Table2[[Player]:[YEAR]], 28, FALSE))</f>
        <v>7.9</v>
      </c>
    </row>
    <row r="251" spans="1:18" x14ac:dyDescent="0.25">
      <c r="A251" s="1" t="s">
        <v>850</v>
      </c>
      <c r="B251" s="1" t="s">
        <v>402</v>
      </c>
      <c r="C251" s="1" t="s">
        <v>73</v>
      </c>
      <c r="D251">
        <f>VLOOKUP(B251, Table1[[Player]:['#NAME?]], 3, FALSE)+1</f>
        <v>31</v>
      </c>
      <c r="E251">
        <f>VLOOKUP(A251, Table3[], 5, FALSE)</f>
        <v>2156</v>
      </c>
      <c r="F251">
        <f>IFERROR(VLOOKUP($B251,Table1[[Player]:['#NAME?]], 8, FALSE), 0.7*VLOOKUP($B251,Table1[[Player]:['#NAME?]], 8, FALSE) + 0.3*VLOOKUP($B251,Table2[[Player]:[YEAR]], 8, FALSE))</f>
        <v>4.5</v>
      </c>
      <c r="G251">
        <f>IFERROR(VLOOKUP($B251,Table1[[Player]:['#NAME?]], 9, FALSE), 0.7*VLOOKUP($B251,Table1[[Player]:['#NAME?]], 9, FALSE) + 0.3*VLOOKUP($B251,Table2[[Player]:[YEAR]], 9, FALSE))</f>
        <v>11</v>
      </c>
      <c r="H251">
        <f>IFERROR(VLOOKUP($B251,Table1[[Player]:['#NAME?]], 10, FALSE), 0.7*VLOOKUP($B251,Table1[[Player]:['#NAME?]], 10, FALSE) + 0.3*VLOOKUP($B251,Table2[[Player]:[YEAR]], 10, FALSE))</f>
        <v>0.40799999999999997</v>
      </c>
      <c r="I251">
        <f>IFERROR(VLOOKUP($B251,Table1[[Player]:['#NAME?]], 11, FALSE), 0.7*VLOOKUP($B251,Table1[[Player]:['#NAME?]], 11, FALSE) + 0.3*VLOOKUP($B251,Table2[[Player]:[YEAR]], 11, FALSE))</f>
        <v>1</v>
      </c>
      <c r="J251">
        <f>IFERROR(VLOOKUP($B251,Table1[[Player]:['#NAME?]], 17, FALSE), 0.7*VLOOKUP($B251,Table1[[Player]:['#NAME?]], 17, FALSE) + 0.3*VLOOKUP($B251,Table2[[Player]:[YEAR]], 17, FALSE))</f>
        <v>0.6</v>
      </c>
      <c r="K251">
        <f>IFERROR(VLOOKUP($B251,Table1[[Player]:['#NAME?]], 18, FALSE), 0.7*VLOOKUP($B251,Table1[[Player]:['#NAME?]], 18, FALSE) + 0.3*VLOOKUP($B251,Table2[[Player]:[YEAR]], 18, FALSE))</f>
        <v>1</v>
      </c>
      <c r="L251">
        <f>IFERROR(VLOOKUP($B251,Table1[[Player]:['#NAME?]], 19, FALSE), 0.7*VLOOKUP($B251,Table1[[Player]:['#NAME?]], 19, FALSE) + 0.3*VLOOKUP($B251,Table2[[Player]:[YEAR]], 19, FALSE))</f>
        <v>0.6</v>
      </c>
      <c r="M251">
        <f>IFERROR(VLOOKUP($B251,Table1[[Player]:['#NAME?]], 22, FALSE), 0.7*VLOOKUP($B251,Table1[[Player]:['#NAME?]], 22, FALSE) + 0.3*VLOOKUP($B251,Table2[[Player]:[YEAR]], 22, FALSE))</f>
        <v>6.9</v>
      </c>
      <c r="N251">
        <f>IFERROR(VLOOKUP($B251,Table1[[Player]:['#NAME?]], 23, FALSE), 0.7*VLOOKUP($B251,Table1[[Player]:['#NAME?]], 23, FALSE) + 0.3*VLOOKUP($B251,Table2[[Player]:[YEAR]], 23, FALSE))</f>
        <v>9</v>
      </c>
      <c r="O251">
        <f>IFERROR(VLOOKUP($B251,Table1[[Player]:['#NAME?]], 24, FALSE), 0.7*VLOOKUP($B251,Table1[[Player]:['#NAME?]], 24, FALSE) + 0.3*VLOOKUP($B251,Table2[[Player]:[YEAR]], 24, FALSE))</f>
        <v>1.9</v>
      </c>
      <c r="P251">
        <f>IFERROR(VLOOKUP($B251,Table1[[Player]:['#NAME?]], 25, FALSE), 0.7*VLOOKUP($B251,Table1[[Player]:['#NAME?]], 25, FALSE) + 0.3*VLOOKUP($B251,Table2[[Player]:[YEAR]], 25, FALSE))</f>
        <v>0.2</v>
      </c>
      <c r="Q251">
        <f>IFERROR(VLOOKUP($B251,Table1[[Player]:['#NAME?]], 26, FALSE), 0.7*VLOOKUP($B251,Table1[[Player]:['#NAME?]], 26, FALSE) + 0.3*VLOOKUP($B251,Table2[[Player]:[YEAR]], 26, FALSE))</f>
        <v>3.3</v>
      </c>
      <c r="R251">
        <f>IFERROR(VLOOKUP($B251,Table1[[Player]:['#NAME?]], 28, FALSE), 0.7*VLOOKUP($B251,Table1[[Player]:['#NAME?]], 28, FALSE) + 0.3*VLOOKUP($B251,Table2[[Player]:[YEAR]], 28, FALSE))</f>
        <v>10.5</v>
      </c>
    </row>
    <row r="252" spans="1:18" x14ac:dyDescent="0.25">
      <c r="A252" s="2" t="s">
        <v>669</v>
      </c>
      <c r="B252" s="2" t="s">
        <v>403</v>
      </c>
      <c r="C252" s="2" t="s">
        <v>73</v>
      </c>
      <c r="D252">
        <f>VLOOKUP(B252, Table1[[Player]:['#NAME?]], 3, FALSE)+1</f>
        <v>29</v>
      </c>
      <c r="E252">
        <f>VLOOKUP(A252, Table3[], 5, FALSE)</f>
        <v>1755</v>
      </c>
      <c r="F252">
        <f>IFERROR(VLOOKUP($B252,Table1[[Player]:['#NAME?]], 8, FALSE), 0.7*VLOOKUP($B252,Table1[[Player]:['#NAME?]], 8, FALSE) + 0.3*VLOOKUP($B252,Table2[[Player]:[YEAR]], 8, FALSE))</f>
        <v>8</v>
      </c>
      <c r="G252">
        <f>IFERROR(VLOOKUP($B252,Table1[[Player]:['#NAME?]], 9, FALSE), 0.7*VLOOKUP($B252,Table1[[Player]:['#NAME?]], 9, FALSE) + 0.3*VLOOKUP($B252,Table2[[Player]:[YEAR]], 9, FALSE))</f>
        <v>16.899999999999999</v>
      </c>
      <c r="H252">
        <f>IFERROR(VLOOKUP($B252,Table1[[Player]:['#NAME?]], 10, FALSE), 0.7*VLOOKUP($B252,Table1[[Player]:['#NAME?]], 10, FALSE) + 0.3*VLOOKUP($B252,Table2[[Player]:[YEAR]], 10, FALSE))</f>
        <v>0.47099999999999997</v>
      </c>
      <c r="I252">
        <f>IFERROR(VLOOKUP($B252,Table1[[Player]:['#NAME?]], 11, FALSE), 0.7*VLOOKUP($B252,Table1[[Player]:['#NAME?]], 11, FALSE) + 0.3*VLOOKUP($B252,Table2[[Player]:[YEAR]], 11, FALSE))</f>
        <v>0.2</v>
      </c>
      <c r="J252">
        <f>IFERROR(VLOOKUP($B252,Table1[[Player]:['#NAME?]], 17, FALSE), 0.7*VLOOKUP($B252,Table1[[Player]:['#NAME?]], 17, FALSE) + 0.3*VLOOKUP($B252,Table2[[Player]:[YEAR]], 17, FALSE))</f>
        <v>3.8</v>
      </c>
      <c r="K252">
        <f>IFERROR(VLOOKUP($B252,Table1[[Player]:['#NAME?]], 18, FALSE), 0.7*VLOOKUP($B252,Table1[[Player]:['#NAME?]], 18, FALSE) + 0.3*VLOOKUP($B252,Table2[[Player]:[YEAR]], 18, FALSE))</f>
        <v>4.4000000000000004</v>
      </c>
      <c r="L252">
        <f>IFERROR(VLOOKUP($B252,Table1[[Player]:['#NAME?]], 19, FALSE), 0.7*VLOOKUP($B252,Table1[[Player]:['#NAME?]], 19, FALSE) + 0.3*VLOOKUP($B252,Table2[[Player]:[YEAR]], 19, FALSE))</f>
        <v>0.874</v>
      </c>
      <c r="M252">
        <f>IFERROR(VLOOKUP($B252,Table1[[Player]:['#NAME?]], 22, FALSE), 0.7*VLOOKUP($B252,Table1[[Player]:['#NAME?]], 22, FALSE) + 0.3*VLOOKUP($B252,Table2[[Player]:[YEAR]], 22, FALSE))</f>
        <v>4.3</v>
      </c>
      <c r="N252">
        <f>IFERROR(VLOOKUP($B252,Table1[[Player]:['#NAME?]], 23, FALSE), 0.7*VLOOKUP($B252,Table1[[Player]:['#NAME?]], 23, FALSE) + 0.3*VLOOKUP($B252,Table2[[Player]:[YEAR]], 23, FALSE))</f>
        <v>4.9000000000000004</v>
      </c>
      <c r="O252">
        <f>IFERROR(VLOOKUP($B252,Table1[[Player]:['#NAME?]], 24, FALSE), 0.7*VLOOKUP($B252,Table1[[Player]:['#NAME?]], 24, FALSE) + 0.3*VLOOKUP($B252,Table2[[Player]:[YEAR]], 24, FALSE))</f>
        <v>0.8</v>
      </c>
      <c r="P252">
        <f>IFERROR(VLOOKUP($B252,Table1[[Player]:['#NAME?]], 25, FALSE), 0.7*VLOOKUP($B252,Table1[[Player]:['#NAME?]], 25, FALSE) + 0.3*VLOOKUP($B252,Table2[[Player]:[YEAR]], 25, FALSE))</f>
        <v>0.3</v>
      </c>
      <c r="Q252">
        <f>IFERROR(VLOOKUP($B252,Table1[[Player]:['#NAME?]], 26, FALSE), 0.7*VLOOKUP($B252,Table1[[Player]:['#NAME?]], 26, FALSE) + 0.3*VLOOKUP($B252,Table2[[Player]:[YEAR]], 26, FALSE))</f>
        <v>2.5</v>
      </c>
      <c r="R252">
        <f>IFERROR(VLOOKUP($B252,Table1[[Player]:['#NAME?]], 28, FALSE), 0.7*VLOOKUP($B252,Table1[[Player]:['#NAME?]], 28, FALSE) + 0.3*VLOOKUP($B252,Table2[[Player]:[YEAR]], 28, FALSE))</f>
        <v>20</v>
      </c>
    </row>
    <row r="253" spans="1:18" x14ac:dyDescent="0.25">
      <c r="A253" s="1" t="s">
        <v>894</v>
      </c>
      <c r="B253" s="1" t="s">
        <v>404</v>
      </c>
      <c r="C253" s="1" t="s">
        <v>52</v>
      </c>
      <c r="D253">
        <f>VLOOKUP(B253, Table1[[Player]:['#NAME?]], 3, FALSE)+1</f>
        <v>26</v>
      </c>
      <c r="E253">
        <f>VLOOKUP(A253, Table3[], 5, FALSE)</f>
        <v>2028</v>
      </c>
      <c r="F253">
        <f>IFERROR(VLOOKUP($B253,Table1[[Player]:['#NAME?]], 8, FALSE), 0.7*VLOOKUP($B253,Table1[[Player]:['#NAME?]], 8, FALSE) + 0.3*VLOOKUP($B253,Table2[[Player]:[YEAR]], 8, FALSE))</f>
        <v>6</v>
      </c>
      <c r="G253">
        <f>IFERROR(VLOOKUP($B253,Table1[[Player]:['#NAME?]], 9, FALSE), 0.7*VLOOKUP($B253,Table1[[Player]:['#NAME?]], 9, FALSE) + 0.3*VLOOKUP($B253,Table2[[Player]:[YEAR]], 9, FALSE))</f>
        <v>13.7</v>
      </c>
      <c r="H253">
        <f>IFERROR(VLOOKUP($B253,Table1[[Player]:['#NAME?]], 10, FALSE), 0.7*VLOOKUP($B253,Table1[[Player]:['#NAME?]], 10, FALSE) + 0.3*VLOOKUP($B253,Table2[[Player]:[YEAR]], 10, FALSE))</f>
        <v>0.437</v>
      </c>
      <c r="I253">
        <f>IFERROR(VLOOKUP($B253,Table1[[Player]:['#NAME?]], 11, FALSE), 0.7*VLOOKUP($B253,Table1[[Player]:['#NAME?]], 11, FALSE) + 0.3*VLOOKUP($B253,Table2[[Player]:[YEAR]], 11, FALSE))</f>
        <v>2.6</v>
      </c>
      <c r="J253">
        <f>IFERROR(VLOOKUP($B253,Table1[[Player]:['#NAME?]], 17, FALSE), 0.7*VLOOKUP($B253,Table1[[Player]:['#NAME?]], 17, FALSE) + 0.3*VLOOKUP($B253,Table2[[Player]:[YEAR]], 17, FALSE))</f>
        <v>1.2</v>
      </c>
      <c r="K253">
        <f>IFERROR(VLOOKUP($B253,Table1[[Player]:['#NAME?]], 18, FALSE), 0.7*VLOOKUP($B253,Table1[[Player]:['#NAME?]], 18, FALSE) + 0.3*VLOOKUP($B253,Table2[[Player]:[YEAR]], 18, FALSE))</f>
        <v>1.4</v>
      </c>
      <c r="L253">
        <f>IFERROR(VLOOKUP($B253,Table1[[Player]:['#NAME?]], 19, FALSE), 0.7*VLOOKUP($B253,Table1[[Player]:['#NAME?]], 19, FALSE) + 0.3*VLOOKUP($B253,Table2[[Player]:[YEAR]], 19, FALSE))</f>
        <v>0.83099999999999996</v>
      </c>
      <c r="M253">
        <f>IFERROR(VLOOKUP($B253,Table1[[Player]:['#NAME?]], 22, FALSE), 0.7*VLOOKUP($B253,Table1[[Player]:['#NAME?]], 22, FALSE) + 0.3*VLOOKUP($B253,Table2[[Player]:[YEAR]], 22, FALSE))</f>
        <v>3.8</v>
      </c>
      <c r="N253">
        <f>IFERROR(VLOOKUP($B253,Table1[[Player]:['#NAME?]], 23, FALSE), 0.7*VLOOKUP($B253,Table1[[Player]:['#NAME?]], 23, FALSE) + 0.3*VLOOKUP($B253,Table2[[Player]:[YEAR]], 23, FALSE))</f>
        <v>1.6</v>
      </c>
      <c r="O253">
        <f>IFERROR(VLOOKUP($B253,Table1[[Player]:['#NAME?]], 24, FALSE), 0.7*VLOOKUP($B253,Table1[[Player]:['#NAME?]], 24, FALSE) + 0.3*VLOOKUP($B253,Table2[[Player]:[YEAR]], 24, FALSE))</f>
        <v>1.6</v>
      </c>
      <c r="P253">
        <f>IFERROR(VLOOKUP($B253,Table1[[Player]:['#NAME?]], 25, FALSE), 0.7*VLOOKUP($B253,Table1[[Player]:['#NAME?]], 25, FALSE) + 0.3*VLOOKUP($B253,Table2[[Player]:[YEAR]], 25, FALSE))</f>
        <v>0.6</v>
      </c>
      <c r="Q253">
        <f>IFERROR(VLOOKUP($B253,Table1[[Player]:['#NAME?]], 26, FALSE), 0.7*VLOOKUP($B253,Table1[[Player]:['#NAME?]], 26, FALSE) + 0.3*VLOOKUP($B253,Table2[[Player]:[YEAR]], 26, FALSE))</f>
        <v>1.3</v>
      </c>
      <c r="R253">
        <f>IFERROR(VLOOKUP($B253,Table1[[Player]:['#NAME?]], 28, FALSE), 0.7*VLOOKUP($B253,Table1[[Player]:['#NAME?]], 28, FALSE) + 0.3*VLOOKUP($B253,Table2[[Player]:[YEAR]], 28, FALSE))</f>
        <v>15.8</v>
      </c>
    </row>
    <row r="254" spans="1:18" x14ac:dyDescent="0.25">
      <c r="A254" s="2" t="s">
        <v>629</v>
      </c>
      <c r="B254" s="2" t="s">
        <v>405</v>
      </c>
      <c r="C254" s="2" t="s">
        <v>73</v>
      </c>
      <c r="D254">
        <f>VLOOKUP(B254, Table1[[Player]:['#NAME?]], 3, FALSE)+1</f>
        <v>23</v>
      </c>
      <c r="E254">
        <f>VLOOKUP(A254, Table3[], 5, FALSE)</f>
        <v>1326</v>
      </c>
      <c r="F254">
        <f>IFERROR(VLOOKUP($B254,Table1[[Player]:['#NAME?]], 8, FALSE), 0.7*VLOOKUP($B254,Table1[[Player]:['#NAME?]], 8, FALSE) + 0.3*VLOOKUP($B254,Table2[[Player]:[YEAR]], 8, FALSE))</f>
        <v>4.3</v>
      </c>
      <c r="G254">
        <f>IFERROR(VLOOKUP($B254,Table1[[Player]:['#NAME?]], 9, FALSE), 0.7*VLOOKUP($B254,Table1[[Player]:['#NAME?]], 9, FALSE) + 0.3*VLOOKUP($B254,Table2[[Player]:[YEAR]], 9, FALSE))</f>
        <v>11.7</v>
      </c>
      <c r="H254">
        <f>IFERROR(VLOOKUP($B254,Table1[[Player]:['#NAME?]], 10, FALSE), 0.7*VLOOKUP($B254,Table1[[Player]:['#NAME?]], 10, FALSE) + 0.3*VLOOKUP($B254,Table2[[Player]:[YEAR]], 10, FALSE))</f>
        <v>0.36699999999999999</v>
      </c>
      <c r="I254">
        <f>IFERROR(VLOOKUP($B254,Table1[[Player]:['#NAME?]], 11, FALSE), 0.7*VLOOKUP($B254,Table1[[Player]:['#NAME?]], 11, FALSE) + 0.3*VLOOKUP($B254,Table2[[Player]:[YEAR]], 11, FALSE))</f>
        <v>1.6</v>
      </c>
      <c r="J254">
        <f>IFERROR(VLOOKUP($B254,Table1[[Player]:['#NAME?]], 17, FALSE), 0.7*VLOOKUP($B254,Table1[[Player]:['#NAME?]], 17, FALSE) + 0.3*VLOOKUP($B254,Table2[[Player]:[YEAR]], 17, FALSE))</f>
        <v>1.5</v>
      </c>
      <c r="K254">
        <f>IFERROR(VLOOKUP($B254,Table1[[Player]:['#NAME?]], 18, FALSE), 0.7*VLOOKUP($B254,Table1[[Player]:['#NAME?]], 18, FALSE) + 0.3*VLOOKUP($B254,Table2[[Player]:[YEAR]], 18, FALSE))</f>
        <v>1.9</v>
      </c>
      <c r="L254">
        <f>IFERROR(VLOOKUP($B254,Table1[[Player]:['#NAME?]], 19, FALSE), 0.7*VLOOKUP($B254,Table1[[Player]:['#NAME?]], 19, FALSE) + 0.3*VLOOKUP($B254,Table2[[Player]:[YEAR]], 19, FALSE))</f>
        <v>0.77300000000000002</v>
      </c>
      <c r="M254">
        <f>IFERROR(VLOOKUP($B254,Table1[[Player]:['#NAME?]], 22, FALSE), 0.7*VLOOKUP($B254,Table1[[Player]:['#NAME?]], 22, FALSE) + 0.3*VLOOKUP($B254,Table2[[Player]:[YEAR]], 22, FALSE))</f>
        <v>6.5</v>
      </c>
      <c r="N254">
        <f>IFERROR(VLOOKUP($B254,Table1[[Player]:['#NAME?]], 23, FALSE), 0.7*VLOOKUP($B254,Table1[[Player]:['#NAME?]], 23, FALSE) + 0.3*VLOOKUP($B254,Table2[[Player]:[YEAR]], 23, FALSE))</f>
        <v>3.7</v>
      </c>
      <c r="O254">
        <f>IFERROR(VLOOKUP($B254,Table1[[Player]:['#NAME?]], 24, FALSE), 0.7*VLOOKUP($B254,Table1[[Player]:['#NAME?]], 24, FALSE) + 0.3*VLOOKUP($B254,Table2[[Player]:[YEAR]], 24, FALSE))</f>
        <v>1.3</v>
      </c>
      <c r="P254">
        <f>IFERROR(VLOOKUP($B254,Table1[[Player]:['#NAME?]], 25, FALSE), 0.7*VLOOKUP($B254,Table1[[Player]:['#NAME?]], 25, FALSE) + 0.3*VLOOKUP($B254,Table2[[Player]:[YEAR]], 25, FALSE))</f>
        <v>0.3</v>
      </c>
      <c r="Q254">
        <f>IFERROR(VLOOKUP($B254,Table1[[Player]:['#NAME?]], 26, FALSE), 0.7*VLOOKUP($B254,Table1[[Player]:['#NAME?]], 26, FALSE) + 0.3*VLOOKUP($B254,Table2[[Player]:[YEAR]], 26, FALSE))</f>
        <v>1.3</v>
      </c>
      <c r="R254">
        <f>IFERROR(VLOOKUP($B254,Table1[[Player]:['#NAME?]], 28, FALSE), 0.7*VLOOKUP($B254,Table1[[Player]:['#NAME?]], 28, FALSE) + 0.3*VLOOKUP($B254,Table2[[Player]:[YEAR]], 28, FALSE))</f>
        <v>11.7</v>
      </c>
    </row>
    <row r="255" spans="1:18" x14ac:dyDescent="0.25">
      <c r="A255" s="1" t="s">
        <v>996</v>
      </c>
      <c r="B255" s="1" t="s">
        <v>406</v>
      </c>
      <c r="C255" s="1" t="s">
        <v>73</v>
      </c>
      <c r="D255">
        <f>VLOOKUP(B255, Table1[[Player]:['#NAME?]], 3, FALSE)+1</f>
        <v>27</v>
      </c>
      <c r="E255">
        <f>VLOOKUP(A255, Table3[], 5, FALSE)</f>
        <v>2272</v>
      </c>
      <c r="F255">
        <f>IFERROR(VLOOKUP($B255,Table1[[Player]:['#NAME?]], 8, FALSE), 0.7*VLOOKUP($B255,Table1[[Player]:['#NAME?]], 8, FALSE) + 0.3*VLOOKUP($B255,Table2[[Player]:[YEAR]], 8, FALSE))</f>
        <v>3.8</v>
      </c>
      <c r="G255">
        <f>IFERROR(VLOOKUP($B255,Table1[[Player]:['#NAME?]], 9, FALSE), 0.7*VLOOKUP($B255,Table1[[Player]:['#NAME?]], 9, FALSE) + 0.3*VLOOKUP($B255,Table2[[Player]:[YEAR]], 9, FALSE))</f>
        <v>9.5</v>
      </c>
      <c r="H255">
        <f>IFERROR(VLOOKUP($B255,Table1[[Player]:['#NAME?]], 10, FALSE), 0.7*VLOOKUP($B255,Table1[[Player]:['#NAME?]], 10, FALSE) + 0.3*VLOOKUP($B255,Table2[[Player]:[YEAR]], 10, FALSE))</f>
        <v>0.40200000000000002</v>
      </c>
      <c r="I255">
        <f>IFERROR(VLOOKUP($B255,Table1[[Player]:['#NAME?]], 11, FALSE), 0.7*VLOOKUP($B255,Table1[[Player]:['#NAME?]], 11, FALSE) + 0.3*VLOOKUP($B255,Table2[[Player]:[YEAR]], 11, FALSE))</f>
        <v>0.9</v>
      </c>
      <c r="J255">
        <f>IFERROR(VLOOKUP($B255,Table1[[Player]:['#NAME?]], 17, FALSE), 0.7*VLOOKUP($B255,Table1[[Player]:['#NAME?]], 17, FALSE) + 0.3*VLOOKUP($B255,Table2[[Player]:[YEAR]], 17, FALSE))</f>
        <v>3.7</v>
      </c>
      <c r="K255">
        <f>IFERROR(VLOOKUP($B255,Table1[[Player]:['#NAME?]], 18, FALSE), 0.7*VLOOKUP($B255,Table1[[Player]:['#NAME?]], 18, FALSE) + 0.3*VLOOKUP($B255,Table2[[Player]:[YEAR]], 18, FALSE))</f>
        <v>4.2</v>
      </c>
      <c r="L255">
        <f>IFERROR(VLOOKUP($B255,Table1[[Player]:['#NAME?]], 19, FALSE), 0.7*VLOOKUP($B255,Table1[[Player]:['#NAME?]], 19, FALSE) + 0.3*VLOOKUP($B255,Table2[[Player]:[YEAR]], 19, FALSE))</f>
        <v>0.89100000000000001</v>
      </c>
      <c r="M255">
        <f>IFERROR(VLOOKUP($B255,Table1[[Player]:['#NAME?]], 22, FALSE), 0.7*VLOOKUP($B255,Table1[[Player]:['#NAME?]], 22, FALSE) + 0.3*VLOOKUP($B255,Table2[[Player]:[YEAR]], 22, FALSE))</f>
        <v>4.4000000000000004</v>
      </c>
      <c r="N255">
        <f>IFERROR(VLOOKUP($B255,Table1[[Player]:['#NAME?]], 23, FALSE), 0.7*VLOOKUP($B255,Table1[[Player]:['#NAME?]], 23, FALSE) + 0.3*VLOOKUP($B255,Table2[[Player]:[YEAR]], 23, FALSE))</f>
        <v>9.9</v>
      </c>
      <c r="O255">
        <f>IFERROR(VLOOKUP($B255,Table1[[Player]:['#NAME?]], 24, FALSE), 0.7*VLOOKUP($B255,Table1[[Player]:['#NAME?]], 24, FALSE) + 0.3*VLOOKUP($B255,Table2[[Player]:[YEAR]], 24, FALSE))</f>
        <v>1.9</v>
      </c>
      <c r="P255">
        <f>IFERROR(VLOOKUP($B255,Table1[[Player]:['#NAME?]], 25, FALSE), 0.7*VLOOKUP($B255,Table1[[Player]:['#NAME?]], 25, FALSE) + 0.3*VLOOKUP($B255,Table2[[Player]:[YEAR]], 25, FALSE))</f>
        <v>0.1</v>
      </c>
      <c r="Q255">
        <f>IFERROR(VLOOKUP($B255,Table1[[Player]:['#NAME?]], 26, FALSE), 0.7*VLOOKUP($B255,Table1[[Player]:['#NAME?]], 26, FALSE) + 0.3*VLOOKUP($B255,Table2[[Player]:[YEAR]], 26, FALSE))</f>
        <v>2.8</v>
      </c>
      <c r="R255">
        <f>IFERROR(VLOOKUP($B255,Table1[[Player]:['#NAME?]], 28, FALSE), 0.7*VLOOKUP($B255,Table1[[Player]:['#NAME?]], 28, FALSE) + 0.3*VLOOKUP($B255,Table2[[Player]:[YEAR]], 28, FALSE))</f>
        <v>12.2</v>
      </c>
    </row>
    <row r="256" spans="1:18" x14ac:dyDescent="0.25">
      <c r="A256" s="1" t="s">
        <v>604</v>
      </c>
      <c r="B256" s="1" t="s">
        <v>409</v>
      </c>
      <c r="C256" s="1" t="s">
        <v>73</v>
      </c>
      <c r="D256">
        <f>VLOOKUP(B256, Table1[[Player]:['#NAME?]], 3, FALSE)+1</f>
        <v>21</v>
      </c>
      <c r="E256">
        <f>VLOOKUP(A256, Table3[], 5, FALSE)</f>
        <v>2310</v>
      </c>
      <c r="F256">
        <f>IFERROR(VLOOKUP($B256,Table1[[Player]:['#NAME?]], 8, FALSE), 0.7*VLOOKUP($B256,Table1[[Player]:['#NAME?]], 8, FALSE) + 0.3*VLOOKUP($B256,Table2[[Player]:[YEAR]], 8, FALSE))</f>
        <v>7</v>
      </c>
      <c r="G256">
        <f>IFERROR(VLOOKUP($B256,Table1[[Player]:['#NAME?]], 9, FALSE), 0.7*VLOOKUP($B256,Table1[[Player]:['#NAME?]], 9, FALSE) + 0.3*VLOOKUP($B256,Table2[[Player]:[YEAR]], 9, FALSE))</f>
        <v>17.2</v>
      </c>
      <c r="H256">
        <f>IFERROR(VLOOKUP($B256,Table1[[Player]:['#NAME?]], 10, FALSE), 0.7*VLOOKUP($B256,Table1[[Player]:['#NAME?]], 10, FALSE) + 0.3*VLOOKUP($B256,Table2[[Player]:[YEAR]], 10, FALSE))</f>
        <v>0.40500000000000003</v>
      </c>
      <c r="I256">
        <f>IFERROR(VLOOKUP($B256,Table1[[Player]:['#NAME?]], 11, FALSE), 0.7*VLOOKUP($B256,Table1[[Player]:['#NAME?]], 11, FALSE) + 0.3*VLOOKUP($B256,Table2[[Player]:[YEAR]], 11, FALSE))</f>
        <v>2.7</v>
      </c>
      <c r="J256">
        <f>IFERROR(VLOOKUP($B256,Table1[[Player]:['#NAME?]], 17, FALSE), 0.7*VLOOKUP($B256,Table1[[Player]:['#NAME?]], 17, FALSE) + 0.3*VLOOKUP($B256,Table2[[Player]:[YEAR]], 17, FALSE))</f>
        <v>2.9</v>
      </c>
      <c r="K256">
        <f>IFERROR(VLOOKUP($B256,Table1[[Player]:['#NAME?]], 18, FALSE), 0.7*VLOOKUP($B256,Table1[[Player]:['#NAME?]], 18, FALSE) + 0.3*VLOOKUP($B256,Table2[[Player]:[YEAR]], 18, FALSE))</f>
        <v>3.7</v>
      </c>
      <c r="L256">
        <f>IFERROR(VLOOKUP($B256,Table1[[Player]:['#NAME?]], 19, FALSE), 0.7*VLOOKUP($B256,Table1[[Player]:['#NAME?]], 19, FALSE) + 0.3*VLOOKUP($B256,Table2[[Player]:[YEAR]], 19, FALSE))</f>
        <v>0.78200000000000003</v>
      </c>
      <c r="M256">
        <f>IFERROR(VLOOKUP($B256,Table1[[Player]:['#NAME?]], 22, FALSE), 0.7*VLOOKUP($B256,Table1[[Player]:['#NAME?]], 22, FALSE) + 0.3*VLOOKUP($B256,Table2[[Player]:[YEAR]], 22, FALSE))</f>
        <v>4.4000000000000004</v>
      </c>
      <c r="N256">
        <f>IFERROR(VLOOKUP($B256,Table1[[Player]:['#NAME?]], 23, FALSE), 0.7*VLOOKUP($B256,Table1[[Player]:['#NAME?]], 23, FALSE) + 0.3*VLOOKUP($B256,Table2[[Player]:[YEAR]], 23, FALSE))</f>
        <v>6</v>
      </c>
      <c r="O256">
        <f>IFERROR(VLOOKUP($B256,Table1[[Player]:['#NAME?]], 24, FALSE), 0.7*VLOOKUP($B256,Table1[[Player]:['#NAME?]], 24, FALSE) + 0.3*VLOOKUP($B256,Table2[[Player]:[YEAR]], 24, FALSE))</f>
        <v>1.7</v>
      </c>
      <c r="P256">
        <f>IFERROR(VLOOKUP($B256,Table1[[Player]:['#NAME?]], 25, FALSE), 0.7*VLOOKUP($B256,Table1[[Player]:['#NAME?]], 25, FALSE) + 0.3*VLOOKUP($B256,Table2[[Player]:[YEAR]], 25, FALSE))</f>
        <v>0.3</v>
      </c>
      <c r="Q256">
        <f>IFERROR(VLOOKUP($B256,Table1[[Player]:['#NAME?]], 26, FALSE), 0.7*VLOOKUP($B256,Table1[[Player]:['#NAME?]], 26, FALSE) + 0.3*VLOOKUP($B256,Table2[[Player]:[YEAR]], 26, FALSE))</f>
        <v>3.5</v>
      </c>
      <c r="R256">
        <f>IFERROR(VLOOKUP($B256,Table1[[Player]:['#NAME?]], 28, FALSE), 0.7*VLOOKUP($B256,Table1[[Player]:['#NAME?]], 28, FALSE) + 0.3*VLOOKUP($B256,Table2[[Player]:[YEAR]], 28, FALSE))</f>
        <v>19.600000000000001</v>
      </c>
    </row>
    <row r="257" spans="1:18" x14ac:dyDescent="0.25">
      <c r="A257" s="2" t="s">
        <v>755</v>
      </c>
      <c r="B257" s="2" t="s">
        <v>410</v>
      </c>
      <c r="C257" s="2" t="s">
        <v>27</v>
      </c>
      <c r="D257">
        <f>VLOOKUP(B257, Table1[[Player]:['#NAME?]], 3, FALSE)+1</f>
        <v>21</v>
      </c>
      <c r="E257">
        <f>VLOOKUP(A257, Table3[], 5, FALSE)</f>
        <v>1560</v>
      </c>
      <c r="F257">
        <f>IFERROR(VLOOKUP($B257,Table1[[Player]:['#NAME?]], 8, FALSE), 0.7*VLOOKUP($B257,Table1[[Player]:['#NAME?]], 8, FALSE) + 0.3*VLOOKUP($B257,Table2[[Player]:[YEAR]], 8, FALSE))</f>
        <v>4.2</v>
      </c>
      <c r="G257">
        <f>IFERROR(VLOOKUP($B257,Table1[[Player]:['#NAME?]], 9, FALSE), 0.7*VLOOKUP($B257,Table1[[Player]:['#NAME?]], 9, FALSE) + 0.3*VLOOKUP($B257,Table2[[Player]:[YEAR]], 9, FALSE))</f>
        <v>10.6</v>
      </c>
      <c r="H257">
        <f>IFERROR(VLOOKUP($B257,Table1[[Player]:['#NAME?]], 10, FALSE), 0.7*VLOOKUP($B257,Table1[[Player]:['#NAME?]], 10, FALSE) + 0.3*VLOOKUP($B257,Table2[[Player]:[YEAR]], 10, FALSE))</f>
        <v>0.39900000000000002</v>
      </c>
      <c r="I257">
        <f>IFERROR(VLOOKUP($B257,Table1[[Player]:['#NAME?]], 11, FALSE), 0.7*VLOOKUP($B257,Table1[[Player]:['#NAME?]], 11, FALSE) + 0.3*VLOOKUP($B257,Table2[[Player]:[YEAR]], 11, FALSE))</f>
        <v>1.1000000000000001</v>
      </c>
      <c r="J257">
        <f>IFERROR(VLOOKUP($B257,Table1[[Player]:['#NAME?]], 17, FALSE), 0.7*VLOOKUP($B257,Table1[[Player]:['#NAME?]], 17, FALSE) + 0.3*VLOOKUP($B257,Table2[[Player]:[YEAR]], 17, FALSE))</f>
        <v>1</v>
      </c>
      <c r="K257">
        <f>IFERROR(VLOOKUP($B257,Table1[[Player]:['#NAME?]], 18, FALSE), 0.7*VLOOKUP($B257,Table1[[Player]:['#NAME?]], 18, FALSE) + 0.3*VLOOKUP($B257,Table2[[Player]:[YEAR]], 18, FALSE))</f>
        <v>1.5</v>
      </c>
      <c r="L257">
        <f>IFERROR(VLOOKUP($B257,Table1[[Player]:['#NAME?]], 19, FALSE), 0.7*VLOOKUP($B257,Table1[[Player]:['#NAME?]], 19, FALSE) + 0.3*VLOOKUP($B257,Table2[[Player]:[YEAR]], 19, FALSE))</f>
        <v>0.65700000000000003</v>
      </c>
      <c r="M257">
        <f>IFERROR(VLOOKUP($B257,Table1[[Player]:['#NAME?]], 22, FALSE), 0.7*VLOOKUP($B257,Table1[[Player]:['#NAME?]], 22, FALSE) + 0.3*VLOOKUP($B257,Table2[[Player]:[YEAR]], 22, FALSE))</f>
        <v>6.4</v>
      </c>
      <c r="N257">
        <f>IFERROR(VLOOKUP($B257,Table1[[Player]:['#NAME?]], 23, FALSE), 0.7*VLOOKUP($B257,Table1[[Player]:['#NAME?]], 23, FALSE) + 0.3*VLOOKUP($B257,Table2[[Player]:[YEAR]], 23, FALSE))</f>
        <v>1.8</v>
      </c>
      <c r="O257">
        <f>IFERROR(VLOOKUP($B257,Table1[[Player]:['#NAME?]], 24, FALSE), 0.7*VLOOKUP($B257,Table1[[Player]:['#NAME?]], 24, FALSE) + 0.3*VLOOKUP($B257,Table2[[Player]:[YEAR]], 24, FALSE))</f>
        <v>0.9</v>
      </c>
      <c r="P257">
        <f>IFERROR(VLOOKUP($B257,Table1[[Player]:['#NAME?]], 25, FALSE), 0.7*VLOOKUP($B257,Table1[[Player]:['#NAME?]], 25, FALSE) + 0.3*VLOOKUP($B257,Table2[[Player]:[YEAR]], 25, FALSE))</f>
        <v>0.7</v>
      </c>
      <c r="Q257">
        <f>IFERROR(VLOOKUP($B257,Table1[[Player]:['#NAME?]], 26, FALSE), 0.7*VLOOKUP($B257,Table1[[Player]:['#NAME?]], 26, FALSE) + 0.3*VLOOKUP($B257,Table2[[Player]:[YEAR]], 26, FALSE))</f>
        <v>1.8</v>
      </c>
      <c r="R257">
        <f>IFERROR(VLOOKUP($B257,Table1[[Player]:['#NAME?]], 28, FALSE), 0.7*VLOOKUP($B257,Table1[[Player]:['#NAME?]], 28, FALSE) + 0.3*VLOOKUP($B257,Table2[[Player]:[YEAR]], 28, FALSE))</f>
        <v>10.6</v>
      </c>
    </row>
    <row r="258" spans="1:18" x14ac:dyDescent="0.25">
      <c r="A258" s="1" t="s">
        <v>908</v>
      </c>
      <c r="B258" s="1" t="s">
        <v>411</v>
      </c>
      <c r="C258" s="1" t="s">
        <v>27</v>
      </c>
      <c r="D258">
        <f>VLOOKUP(B258, Table1[[Player]:['#NAME?]], 3, FALSE)+1</f>
        <v>23</v>
      </c>
      <c r="E258">
        <f>VLOOKUP(A258, Table3[], 5, FALSE)</f>
        <v>2028</v>
      </c>
      <c r="F258">
        <f>IFERROR(VLOOKUP($B258,Table1[[Player]:['#NAME?]], 8, FALSE), 0.7*VLOOKUP($B258,Table1[[Player]:['#NAME?]], 8, FALSE) + 0.3*VLOOKUP($B258,Table2[[Player]:[YEAR]], 8, FALSE))</f>
        <v>6.4</v>
      </c>
      <c r="G258">
        <f>IFERROR(VLOOKUP($B258,Table1[[Player]:['#NAME?]], 9, FALSE), 0.7*VLOOKUP($B258,Table1[[Player]:['#NAME?]], 9, FALSE) + 0.3*VLOOKUP($B258,Table2[[Player]:[YEAR]], 9, FALSE))</f>
        <v>15.7</v>
      </c>
      <c r="H258">
        <f>IFERROR(VLOOKUP($B258,Table1[[Player]:['#NAME?]], 10, FALSE), 0.7*VLOOKUP($B258,Table1[[Player]:['#NAME?]], 10, FALSE) + 0.3*VLOOKUP($B258,Table2[[Player]:[YEAR]], 10, FALSE))</f>
        <v>0.41099999999999998</v>
      </c>
      <c r="I258">
        <f>IFERROR(VLOOKUP($B258,Table1[[Player]:['#NAME?]], 11, FALSE), 0.7*VLOOKUP($B258,Table1[[Player]:['#NAME?]], 11, FALSE) + 0.3*VLOOKUP($B258,Table2[[Player]:[YEAR]], 11, FALSE))</f>
        <v>1.8</v>
      </c>
      <c r="J258">
        <f>IFERROR(VLOOKUP($B258,Table1[[Player]:['#NAME?]], 17, FALSE), 0.7*VLOOKUP($B258,Table1[[Player]:['#NAME?]], 17, FALSE) + 0.3*VLOOKUP($B258,Table2[[Player]:[YEAR]], 17, FALSE))</f>
        <v>2.9</v>
      </c>
      <c r="K258">
        <f>IFERROR(VLOOKUP($B258,Table1[[Player]:['#NAME?]], 18, FALSE), 0.7*VLOOKUP($B258,Table1[[Player]:['#NAME?]], 18, FALSE) + 0.3*VLOOKUP($B258,Table2[[Player]:[YEAR]], 18, FALSE))</f>
        <v>3.7</v>
      </c>
      <c r="L258">
        <f>IFERROR(VLOOKUP($B258,Table1[[Player]:['#NAME?]], 19, FALSE), 0.7*VLOOKUP($B258,Table1[[Player]:['#NAME?]], 19, FALSE) + 0.3*VLOOKUP($B258,Table2[[Player]:[YEAR]], 19, FALSE))</f>
        <v>0.78200000000000003</v>
      </c>
      <c r="M258">
        <f>IFERROR(VLOOKUP($B258,Table1[[Player]:['#NAME?]], 22, FALSE), 0.7*VLOOKUP($B258,Table1[[Player]:['#NAME?]], 22, FALSE) + 0.3*VLOOKUP($B258,Table2[[Player]:[YEAR]], 22, FALSE))</f>
        <v>8.6999999999999993</v>
      </c>
      <c r="N258">
        <f>IFERROR(VLOOKUP($B258,Table1[[Player]:['#NAME?]], 23, FALSE), 0.7*VLOOKUP($B258,Table1[[Player]:['#NAME?]], 23, FALSE) + 0.3*VLOOKUP($B258,Table2[[Player]:[YEAR]], 23, FALSE))</f>
        <v>3.1</v>
      </c>
      <c r="O258">
        <f>IFERROR(VLOOKUP($B258,Table1[[Player]:['#NAME?]], 24, FALSE), 0.7*VLOOKUP($B258,Table1[[Player]:['#NAME?]], 24, FALSE) + 0.3*VLOOKUP($B258,Table2[[Player]:[YEAR]], 24, FALSE))</f>
        <v>1</v>
      </c>
      <c r="P258">
        <f>IFERROR(VLOOKUP($B258,Table1[[Player]:['#NAME?]], 25, FALSE), 0.7*VLOOKUP($B258,Table1[[Player]:['#NAME?]], 25, FALSE) + 0.3*VLOOKUP($B258,Table2[[Player]:[YEAR]], 25, FALSE))</f>
        <v>0.5</v>
      </c>
      <c r="Q258">
        <f>IFERROR(VLOOKUP($B258,Table1[[Player]:['#NAME?]], 26, FALSE), 0.7*VLOOKUP($B258,Table1[[Player]:['#NAME?]], 26, FALSE) + 0.3*VLOOKUP($B258,Table2[[Player]:[YEAR]], 26, FALSE))</f>
        <v>3.1</v>
      </c>
      <c r="R258">
        <f>IFERROR(VLOOKUP($B258,Table1[[Player]:['#NAME?]], 28, FALSE), 0.7*VLOOKUP($B258,Table1[[Player]:['#NAME?]], 28, FALSE) + 0.3*VLOOKUP($B258,Table2[[Player]:[YEAR]], 28, FALSE))</f>
        <v>17.600000000000001</v>
      </c>
    </row>
    <row r="259" spans="1:18" x14ac:dyDescent="0.25">
      <c r="A259" s="2" t="s">
        <v>1022</v>
      </c>
      <c r="B259" s="2" t="s">
        <v>412</v>
      </c>
      <c r="C259" s="2" t="s">
        <v>31</v>
      </c>
      <c r="D259">
        <f>VLOOKUP(B259, Table1[[Player]:['#NAME?]], 3, FALSE)+1</f>
        <v>26</v>
      </c>
      <c r="E259">
        <f>VLOOKUP(A259, Table3[], 5, FALSE)</f>
        <v>624</v>
      </c>
      <c r="F259">
        <f>IFERROR(VLOOKUP($B259,Table1[[Player]:['#NAME?]], 8, FALSE), 0.7*VLOOKUP($B259,Table1[[Player]:['#NAME?]], 8, FALSE) + 0.3*VLOOKUP($B259,Table2[[Player]:[YEAR]], 8, FALSE))</f>
        <v>3.1</v>
      </c>
      <c r="G259">
        <f>IFERROR(VLOOKUP($B259,Table1[[Player]:['#NAME?]], 9, FALSE), 0.7*VLOOKUP($B259,Table1[[Player]:['#NAME?]], 9, FALSE) + 0.3*VLOOKUP($B259,Table2[[Player]:[YEAR]], 9, FALSE))</f>
        <v>7.4</v>
      </c>
      <c r="H259">
        <f>IFERROR(VLOOKUP($B259,Table1[[Player]:['#NAME?]], 10, FALSE), 0.7*VLOOKUP($B259,Table1[[Player]:['#NAME?]], 10, FALSE) + 0.3*VLOOKUP($B259,Table2[[Player]:[YEAR]], 10, FALSE))</f>
        <v>0.41499999999999998</v>
      </c>
      <c r="I259">
        <f>IFERROR(VLOOKUP($B259,Table1[[Player]:['#NAME?]], 11, FALSE), 0.7*VLOOKUP($B259,Table1[[Player]:['#NAME?]], 11, FALSE) + 0.3*VLOOKUP($B259,Table2[[Player]:[YEAR]], 11, FALSE))</f>
        <v>0.5</v>
      </c>
      <c r="J259">
        <f>IFERROR(VLOOKUP($B259,Table1[[Player]:['#NAME?]], 17, FALSE), 0.7*VLOOKUP($B259,Table1[[Player]:['#NAME?]], 17, FALSE) + 0.3*VLOOKUP($B259,Table2[[Player]:[YEAR]], 17, FALSE))</f>
        <v>1.2</v>
      </c>
      <c r="K259">
        <f>IFERROR(VLOOKUP($B259,Table1[[Player]:['#NAME?]], 18, FALSE), 0.7*VLOOKUP($B259,Table1[[Player]:['#NAME?]], 18, FALSE) + 0.3*VLOOKUP($B259,Table2[[Player]:[YEAR]], 18, FALSE))</f>
        <v>1.7</v>
      </c>
      <c r="L259">
        <f>IFERROR(VLOOKUP($B259,Table1[[Player]:['#NAME?]], 19, FALSE), 0.7*VLOOKUP($B259,Table1[[Player]:['#NAME?]], 19, FALSE) + 0.3*VLOOKUP($B259,Table2[[Player]:[YEAR]], 19, FALSE))</f>
        <v>0.69699999999999995</v>
      </c>
      <c r="M259">
        <f>IFERROR(VLOOKUP($B259,Table1[[Player]:['#NAME?]], 22, FALSE), 0.7*VLOOKUP($B259,Table1[[Player]:['#NAME?]], 22, FALSE) + 0.3*VLOOKUP($B259,Table2[[Player]:[YEAR]], 22, FALSE))</f>
        <v>4.2</v>
      </c>
      <c r="N259">
        <f>IFERROR(VLOOKUP($B259,Table1[[Player]:['#NAME?]], 23, FALSE), 0.7*VLOOKUP($B259,Table1[[Player]:['#NAME?]], 23, FALSE) + 0.3*VLOOKUP($B259,Table2[[Player]:[YEAR]], 23, FALSE))</f>
        <v>4.5999999999999996</v>
      </c>
      <c r="O259">
        <f>IFERROR(VLOOKUP($B259,Table1[[Player]:['#NAME?]], 24, FALSE), 0.7*VLOOKUP($B259,Table1[[Player]:['#NAME?]], 24, FALSE) + 0.3*VLOOKUP($B259,Table2[[Player]:[YEAR]], 24, FALSE))</f>
        <v>1.3</v>
      </c>
      <c r="P259">
        <f>IFERROR(VLOOKUP($B259,Table1[[Player]:['#NAME?]], 25, FALSE), 0.7*VLOOKUP($B259,Table1[[Player]:['#NAME?]], 25, FALSE) + 0.3*VLOOKUP($B259,Table2[[Player]:[YEAR]], 25, FALSE))</f>
        <v>0.3</v>
      </c>
      <c r="Q259">
        <f>IFERROR(VLOOKUP($B259,Table1[[Player]:['#NAME?]], 26, FALSE), 0.7*VLOOKUP($B259,Table1[[Player]:['#NAME?]], 26, FALSE) + 0.3*VLOOKUP($B259,Table2[[Player]:[YEAR]], 26, FALSE))</f>
        <v>1.9</v>
      </c>
      <c r="R259">
        <f>IFERROR(VLOOKUP($B259,Table1[[Player]:['#NAME?]], 28, FALSE), 0.7*VLOOKUP($B259,Table1[[Player]:['#NAME?]], 28, FALSE) + 0.3*VLOOKUP($B259,Table2[[Player]:[YEAR]], 28, FALSE))</f>
        <v>7.7</v>
      </c>
    </row>
    <row r="260" spans="1:18" x14ac:dyDescent="0.25">
      <c r="A260" s="7" t="s">
        <v>590</v>
      </c>
      <c r="B260" s="1" t="s">
        <v>413</v>
      </c>
      <c r="C260" s="1" t="s">
        <v>73</v>
      </c>
      <c r="D260">
        <f>VLOOKUP(B260, Table1[[Player]:['#NAME?]], 3, FALSE)+1</f>
        <v>24</v>
      </c>
      <c r="E260">
        <f>VLOOKUP(A260, Table3[], 5, FALSE)</f>
        <v>2574</v>
      </c>
      <c r="F260">
        <f>IFERROR(VLOOKUP($B260,Table1[[Player]:['#NAME?]], 8, FALSE), 0.7*VLOOKUP($B260,Table1[[Player]:['#NAME?]], 8, FALSE) + 0.3*VLOOKUP($B260,Table2[[Player]:[YEAR]], 8, FALSE))</f>
        <v>7.9</v>
      </c>
      <c r="G260">
        <f>IFERROR(VLOOKUP($B260,Table1[[Player]:['#NAME?]], 9, FALSE), 0.7*VLOOKUP($B260,Table1[[Player]:['#NAME?]], 9, FALSE) + 0.3*VLOOKUP($B260,Table2[[Player]:[YEAR]], 9, FALSE))</f>
        <v>17.600000000000001</v>
      </c>
      <c r="H260">
        <f>IFERROR(VLOOKUP($B260,Table1[[Player]:['#NAME?]], 10, FALSE), 0.7*VLOOKUP($B260,Table1[[Player]:['#NAME?]], 10, FALSE) + 0.3*VLOOKUP($B260,Table2[[Player]:[YEAR]], 10, FALSE))</f>
        <v>0.45100000000000001</v>
      </c>
      <c r="I260">
        <f>IFERROR(VLOOKUP($B260,Table1[[Player]:['#NAME?]], 11, FALSE), 0.7*VLOOKUP($B260,Table1[[Player]:['#NAME?]], 11, FALSE) + 0.3*VLOOKUP($B260,Table2[[Player]:[YEAR]], 11, FALSE))</f>
        <v>1.4</v>
      </c>
      <c r="J260">
        <f>IFERROR(VLOOKUP($B260,Table1[[Player]:['#NAME?]], 17, FALSE), 0.7*VLOOKUP($B260,Table1[[Player]:['#NAME?]], 17, FALSE) + 0.3*VLOOKUP($B260,Table2[[Player]:[YEAR]], 17, FALSE))</f>
        <v>3.2</v>
      </c>
      <c r="K260">
        <f>IFERROR(VLOOKUP($B260,Table1[[Player]:['#NAME?]], 18, FALSE), 0.7*VLOOKUP($B260,Table1[[Player]:['#NAME?]], 18, FALSE) + 0.3*VLOOKUP($B260,Table2[[Player]:[YEAR]], 18, FALSE))</f>
        <v>3.7</v>
      </c>
      <c r="L260">
        <f>IFERROR(VLOOKUP($B260,Table1[[Player]:['#NAME?]], 19, FALSE), 0.7*VLOOKUP($B260,Table1[[Player]:['#NAME?]], 19, FALSE) + 0.3*VLOOKUP($B260,Table2[[Player]:[YEAR]], 19, FALSE))</f>
        <v>0.85499999999999998</v>
      </c>
      <c r="M260">
        <f>IFERROR(VLOOKUP($B260,Table1[[Player]:['#NAME?]], 22, FALSE), 0.7*VLOOKUP($B260,Table1[[Player]:['#NAME?]], 22, FALSE) + 0.3*VLOOKUP($B260,Table2[[Player]:[YEAR]], 22, FALSE))</f>
        <v>3.6</v>
      </c>
      <c r="N260">
        <f>IFERROR(VLOOKUP($B260,Table1[[Player]:['#NAME?]], 23, FALSE), 0.7*VLOOKUP($B260,Table1[[Player]:['#NAME?]], 23, FALSE) + 0.3*VLOOKUP($B260,Table2[[Player]:[YEAR]], 23, FALSE))</f>
        <v>7.2</v>
      </c>
      <c r="O260">
        <f>IFERROR(VLOOKUP($B260,Table1[[Player]:['#NAME?]], 24, FALSE), 0.7*VLOOKUP($B260,Table1[[Player]:['#NAME?]], 24, FALSE) + 0.3*VLOOKUP($B260,Table2[[Player]:[YEAR]], 24, FALSE))</f>
        <v>1.1000000000000001</v>
      </c>
      <c r="P260">
        <f>IFERROR(VLOOKUP($B260,Table1[[Player]:['#NAME?]], 25, FALSE), 0.7*VLOOKUP($B260,Table1[[Player]:['#NAME?]], 25, FALSE) + 0.3*VLOOKUP($B260,Table2[[Player]:[YEAR]], 25, FALSE))</f>
        <v>0.2</v>
      </c>
      <c r="Q260">
        <f>IFERROR(VLOOKUP($B260,Table1[[Player]:['#NAME?]], 26, FALSE), 0.7*VLOOKUP($B260,Table1[[Player]:['#NAME?]], 26, FALSE) + 0.3*VLOOKUP($B260,Table2[[Player]:[YEAR]], 26, FALSE))</f>
        <v>3.7</v>
      </c>
      <c r="R260">
        <f>IFERROR(VLOOKUP($B260,Table1[[Player]:['#NAME?]], 28, FALSE), 0.7*VLOOKUP($B260,Table1[[Player]:['#NAME?]], 28, FALSE) + 0.3*VLOOKUP($B260,Table2[[Player]:[YEAR]], 28, FALSE))</f>
        <v>20.5</v>
      </c>
    </row>
    <row r="261" spans="1:18" x14ac:dyDescent="0.25">
      <c r="A261" s="2" t="s">
        <v>1001</v>
      </c>
      <c r="B261" s="2" t="s">
        <v>416</v>
      </c>
      <c r="C261" s="2" t="s">
        <v>52</v>
      </c>
      <c r="D261">
        <f>VLOOKUP(B261, Table1[[Player]:['#NAME?]], 3, FALSE)+1</f>
        <v>33</v>
      </c>
      <c r="E261">
        <f>VLOOKUP(A261, Table3[], 5, FALSE)</f>
        <v>1460</v>
      </c>
      <c r="F261">
        <f>IFERROR(VLOOKUP($B261,Table1[[Player]:['#NAME?]], 8, FALSE), 0.7*VLOOKUP($B261,Table1[[Player]:['#NAME?]], 8, FALSE) + 0.3*VLOOKUP($B261,Table2[[Player]:[YEAR]], 8, FALSE))</f>
        <v>3.9</v>
      </c>
      <c r="G261">
        <f>IFERROR(VLOOKUP($B261,Table1[[Player]:['#NAME?]], 9, FALSE), 0.7*VLOOKUP($B261,Table1[[Player]:['#NAME?]], 9, FALSE) + 0.3*VLOOKUP($B261,Table2[[Player]:[YEAR]], 9, FALSE))</f>
        <v>8.9</v>
      </c>
      <c r="H261">
        <f>IFERROR(VLOOKUP($B261,Table1[[Player]:['#NAME?]], 10, FALSE), 0.7*VLOOKUP($B261,Table1[[Player]:['#NAME?]], 10, FALSE) + 0.3*VLOOKUP($B261,Table2[[Player]:[YEAR]], 10, FALSE))</f>
        <v>0.441</v>
      </c>
      <c r="I261">
        <f>IFERROR(VLOOKUP($B261,Table1[[Player]:['#NAME?]], 11, FALSE), 0.7*VLOOKUP($B261,Table1[[Player]:['#NAME?]], 11, FALSE) + 0.3*VLOOKUP($B261,Table2[[Player]:[YEAR]], 11, FALSE))</f>
        <v>0.9</v>
      </c>
      <c r="J261">
        <f>IFERROR(VLOOKUP($B261,Table1[[Player]:['#NAME?]], 17, FALSE), 0.7*VLOOKUP($B261,Table1[[Player]:['#NAME?]], 17, FALSE) + 0.3*VLOOKUP($B261,Table2[[Player]:[YEAR]], 17, FALSE))</f>
        <v>1.2</v>
      </c>
      <c r="K261">
        <f>IFERROR(VLOOKUP($B261,Table1[[Player]:['#NAME?]], 18, FALSE), 0.7*VLOOKUP($B261,Table1[[Player]:['#NAME?]], 18, FALSE) + 0.3*VLOOKUP($B261,Table2[[Player]:[YEAR]], 18, FALSE))</f>
        <v>1.7</v>
      </c>
      <c r="L261">
        <f>IFERROR(VLOOKUP($B261,Table1[[Player]:['#NAME?]], 19, FALSE), 0.7*VLOOKUP($B261,Table1[[Player]:['#NAME?]], 19, FALSE) + 0.3*VLOOKUP($B261,Table2[[Player]:[YEAR]], 19, FALSE))</f>
        <v>0.73299999999999998</v>
      </c>
      <c r="M261">
        <f>IFERROR(VLOOKUP($B261,Table1[[Player]:['#NAME?]], 22, FALSE), 0.7*VLOOKUP($B261,Table1[[Player]:['#NAME?]], 22, FALSE) + 0.3*VLOOKUP($B261,Table2[[Player]:[YEAR]], 22, FALSE))</f>
        <v>6.1</v>
      </c>
      <c r="N261">
        <f>IFERROR(VLOOKUP($B261,Table1[[Player]:['#NAME?]], 23, FALSE), 0.7*VLOOKUP($B261,Table1[[Player]:['#NAME?]], 23, FALSE) + 0.3*VLOOKUP($B261,Table2[[Player]:[YEAR]], 23, FALSE))</f>
        <v>2.4</v>
      </c>
      <c r="O261">
        <f>IFERROR(VLOOKUP($B261,Table1[[Player]:['#NAME?]], 24, FALSE), 0.7*VLOOKUP($B261,Table1[[Player]:['#NAME?]], 24, FALSE) + 0.3*VLOOKUP($B261,Table2[[Player]:[YEAR]], 24, FALSE))</f>
        <v>2.2000000000000002</v>
      </c>
      <c r="P261">
        <f>IFERROR(VLOOKUP($B261,Table1[[Player]:['#NAME?]], 25, FALSE), 0.7*VLOOKUP($B261,Table1[[Player]:['#NAME?]], 25, FALSE) + 0.3*VLOOKUP($B261,Table2[[Player]:[YEAR]], 25, FALSE))</f>
        <v>0.7</v>
      </c>
      <c r="Q261">
        <f>IFERROR(VLOOKUP($B261,Table1[[Player]:['#NAME?]], 26, FALSE), 0.7*VLOOKUP($B261,Table1[[Player]:['#NAME?]], 26, FALSE) + 0.3*VLOOKUP($B261,Table2[[Player]:[YEAR]], 26, FALSE))</f>
        <v>1.3</v>
      </c>
      <c r="R261">
        <f>IFERROR(VLOOKUP($B261,Table1[[Player]:['#NAME?]], 28, FALSE), 0.7*VLOOKUP($B261,Table1[[Player]:['#NAME?]], 28, FALSE) + 0.3*VLOOKUP($B261,Table2[[Player]:[YEAR]], 28, FALSE))</f>
        <v>10</v>
      </c>
    </row>
    <row r="262" spans="1:18" x14ac:dyDescent="0.25">
      <c r="A262" s="2" t="s">
        <v>865</v>
      </c>
      <c r="B262" s="2" t="s">
        <v>418</v>
      </c>
      <c r="C262" s="2" t="s">
        <v>73</v>
      </c>
      <c r="D262">
        <f>VLOOKUP(B262, Table1[[Player]:['#NAME?]], 3, FALSE)+1</f>
        <v>31</v>
      </c>
      <c r="E262">
        <f>VLOOKUP(A262, Table3[], 5, FALSE)</f>
        <v>1672</v>
      </c>
      <c r="F262">
        <f>IFERROR(VLOOKUP($B262,Table1[[Player]:['#NAME?]], 8, FALSE), 0.7*VLOOKUP($B262,Table1[[Player]:['#NAME?]], 8, FALSE) + 0.3*VLOOKUP($B262,Table2[[Player]:[YEAR]], 8, FALSE))</f>
        <v>4.4000000000000004</v>
      </c>
      <c r="G262">
        <f>IFERROR(VLOOKUP($B262,Table1[[Player]:['#NAME?]], 9, FALSE), 0.7*VLOOKUP($B262,Table1[[Player]:['#NAME?]], 9, FALSE) + 0.3*VLOOKUP($B262,Table2[[Player]:[YEAR]], 9, FALSE))</f>
        <v>11.7</v>
      </c>
      <c r="H262">
        <f>IFERROR(VLOOKUP($B262,Table1[[Player]:['#NAME?]], 10, FALSE), 0.7*VLOOKUP($B262,Table1[[Player]:['#NAME?]], 10, FALSE) + 0.3*VLOOKUP($B262,Table2[[Player]:[YEAR]], 10, FALSE))</f>
        <v>0.38</v>
      </c>
      <c r="I262">
        <f>IFERROR(VLOOKUP($B262,Table1[[Player]:['#NAME?]], 11, FALSE), 0.7*VLOOKUP($B262,Table1[[Player]:['#NAME?]], 11, FALSE) + 0.3*VLOOKUP($B262,Table2[[Player]:[YEAR]], 11, FALSE))</f>
        <v>0.9</v>
      </c>
      <c r="J262">
        <f>IFERROR(VLOOKUP($B262,Table1[[Player]:['#NAME?]], 17, FALSE), 0.7*VLOOKUP($B262,Table1[[Player]:['#NAME?]], 17, FALSE) + 0.3*VLOOKUP($B262,Table2[[Player]:[YEAR]], 17, FALSE))</f>
        <v>4</v>
      </c>
      <c r="K262">
        <f>IFERROR(VLOOKUP($B262,Table1[[Player]:['#NAME?]], 18, FALSE), 0.7*VLOOKUP($B262,Table1[[Player]:['#NAME?]], 18, FALSE) + 0.3*VLOOKUP($B262,Table2[[Player]:[YEAR]], 18, FALSE))</f>
        <v>5.2</v>
      </c>
      <c r="L262">
        <f>IFERROR(VLOOKUP($B262,Table1[[Player]:['#NAME?]], 19, FALSE), 0.7*VLOOKUP($B262,Table1[[Player]:['#NAME?]], 19, FALSE) + 0.3*VLOOKUP($B262,Table2[[Player]:[YEAR]], 19, FALSE))</f>
        <v>0.77100000000000002</v>
      </c>
      <c r="M262">
        <f>IFERROR(VLOOKUP($B262,Table1[[Player]:['#NAME?]], 22, FALSE), 0.7*VLOOKUP($B262,Table1[[Player]:['#NAME?]], 22, FALSE) + 0.3*VLOOKUP($B262,Table2[[Player]:[YEAR]], 22, FALSE))</f>
        <v>3.2</v>
      </c>
      <c r="N262">
        <f>IFERROR(VLOOKUP($B262,Table1[[Player]:['#NAME?]], 23, FALSE), 0.7*VLOOKUP($B262,Table1[[Player]:['#NAME?]], 23, FALSE) + 0.3*VLOOKUP($B262,Table2[[Player]:[YEAR]], 23, FALSE))</f>
        <v>5.7</v>
      </c>
      <c r="O262">
        <f>IFERROR(VLOOKUP($B262,Table1[[Player]:['#NAME?]], 24, FALSE), 0.7*VLOOKUP($B262,Table1[[Player]:['#NAME?]], 24, FALSE) + 0.3*VLOOKUP($B262,Table2[[Player]:[YEAR]], 24, FALSE))</f>
        <v>1.2</v>
      </c>
      <c r="P262">
        <f>IFERROR(VLOOKUP($B262,Table1[[Player]:['#NAME?]], 25, FALSE), 0.7*VLOOKUP($B262,Table1[[Player]:['#NAME?]], 25, FALSE) + 0.3*VLOOKUP($B262,Table2[[Player]:[YEAR]], 25, FALSE))</f>
        <v>0.1</v>
      </c>
      <c r="Q262">
        <f>IFERROR(VLOOKUP($B262,Table1[[Player]:['#NAME?]], 26, FALSE), 0.7*VLOOKUP($B262,Table1[[Player]:['#NAME?]], 26, FALSE) + 0.3*VLOOKUP($B262,Table2[[Player]:[YEAR]], 26, FALSE))</f>
        <v>2</v>
      </c>
      <c r="R262">
        <f>IFERROR(VLOOKUP($B262,Table1[[Player]:['#NAME?]], 28, FALSE), 0.7*VLOOKUP($B262,Table1[[Player]:['#NAME?]], 28, FALSE) + 0.3*VLOOKUP($B262,Table2[[Player]:[YEAR]], 28, FALSE))</f>
        <v>13.8</v>
      </c>
    </row>
    <row r="263" spans="1:18" x14ac:dyDescent="0.25">
      <c r="A263" s="1" t="s">
        <v>672</v>
      </c>
      <c r="B263" s="1" t="s">
        <v>419</v>
      </c>
      <c r="C263" s="1" t="s">
        <v>31</v>
      </c>
      <c r="D263">
        <f>VLOOKUP(B263, Table1[[Player]:['#NAME?]], 3, FALSE)+1</f>
        <v>27</v>
      </c>
      <c r="E263">
        <f>VLOOKUP(A263, Table3[], 5, FALSE)</f>
        <v>841</v>
      </c>
      <c r="F263">
        <f>IFERROR(VLOOKUP($B263,Table1[[Player]:['#NAME?]], 8, FALSE), 0.7*VLOOKUP($B263,Table1[[Player]:['#NAME?]], 8, FALSE) + 0.3*VLOOKUP($B263,Table2[[Player]:[YEAR]], 8, FALSE))</f>
        <v>3.7</v>
      </c>
      <c r="G263">
        <f>IFERROR(VLOOKUP($B263,Table1[[Player]:['#NAME?]], 9, FALSE), 0.7*VLOOKUP($B263,Table1[[Player]:['#NAME?]], 9, FALSE) + 0.3*VLOOKUP($B263,Table2[[Player]:[YEAR]], 9, FALSE))</f>
        <v>9.1</v>
      </c>
      <c r="H263">
        <f>IFERROR(VLOOKUP($B263,Table1[[Player]:['#NAME?]], 10, FALSE), 0.7*VLOOKUP($B263,Table1[[Player]:['#NAME?]], 10, FALSE) + 0.3*VLOOKUP($B263,Table2[[Player]:[YEAR]], 10, FALSE))</f>
        <v>0.41099999999999998</v>
      </c>
      <c r="I263">
        <f>IFERROR(VLOOKUP($B263,Table1[[Player]:['#NAME?]], 11, FALSE), 0.7*VLOOKUP($B263,Table1[[Player]:['#NAME?]], 11, FALSE) + 0.3*VLOOKUP($B263,Table2[[Player]:[YEAR]], 11, FALSE))</f>
        <v>1.7</v>
      </c>
      <c r="J263">
        <f>IFERROR(VLOOKUP($B263,Table1[[Player]:['#NAME?]], 17, FALSE), 0.7*VLOOKUP($B263,Table1[[Player]:['#NAME?]], 17, FALSE) + 0.3*VLOOKUP($B263,Table2[[Player]:[YEAR]], 17, FALSE))</f>
        <v>1.3</v>
      </c>
      <c r="K263">
        <f>IFERROR(VLOOKUP($B263,Table1[[Player]:['#NAME?]], 18, FALSE), 0.7*VLOOKUP($B263,Table1[[Player]:['#NAME?]], 18, FALSE) + 0.3*VLOOKUP($B263,Table2[[Player]:[YEAR]], 18, FALSE))</f>
        <v>1.7</v>
      </c>
      <c r="L263">
        <f>IFERROR(VLOOKUP($B263,Table1[[Player]:['#NAME?]], 19, FALSE), 0.7*VLOOKUP($B263,Table1[[Player]:['#NAME?]], 19, FALSE) + 0.3*VLOOKUP($B263,Table2[[Player]:[YEAR]], 19, FALSE))</f>
        <v>0.78900000000000003</v>
      </c>
      <c r="M263">
        <f>IFERROR(VLOOKUP($B263,Table1[[Player]:['#NAME?]], 22, FALSE), 0.7*VLOOKUP($B263,Table1[[Player]:['#NAME?]], 22, FALSE) + 0.3*VLOOKUP($B263,Table2[[Player]:[YEAR]], 22, FALSE))</f>
        <v>4.0999999999999996</v>
      </c>
      <c r="N263">
        <f>IFERROR(VLOOKUP($B263,Table1[[Player]:['#NAME?]], 23, FALSE), 0.7*VLOOKUP($B263,Table1[[Player]:['#NAME?]], 23, FALSE) + 0.3*VLOOKUP($B263,Table2[[Player]:[YEAR]], 23, FALSE))</f>
        <v>2</v>
      </c>
      <c r="O263">
        <f>IFERROR(VLOOKUP($B263,Table1[[Player]:['#NAME?]], 24, FALSE), 0.7*VLOOKUP($B263,Table1[[Player]:['#NAME?]], 24, FALSE) + 0.3*VLOOKUP($B263,Table2[[Player]:[YEAR]], 24, FALSE))</f>
        <v>1.2</v>
      </c>
      <c r="P263">
        <f>IFERROR(VLOOKUP($B263,Table1[[Player]:['#NAME?]], 25, FALSE), 0.7*VLOOKUP($B263,Table1[[Player]:['#NAME?]], 25, FALSE) + 0.3*VLOOKUP($B263,Table2[[Player]:[YEAR]], 25, FALSE))</f>
        <v>0.5</v>
      </c>
      <c r="Q263">
        <f>IFERROR(VLOOKUP($B263,Table1[[Player]:['#NAME?]], 26, FALSE), 0.7*VLOOKUP($B263,Table1[[Player]:['#NAME?]], 26, FALSE) + 0.3*VLOOKUP($B263,Table2[[Player]:[YEAR]], 26, FALSE))</f>
        <v>1.4</v>
      </c>
      <c r="R263">
        <f>IFERROR(VLOOKUP($B263,Table1[[Player]:['#NAME?]], 28, FALSE), 0.7*VLOOKUP($B263,Table1[[Player]:['#NAME?]], 28, FALSE) + 0.3*VLOOKUP($B263,Table2[[Player]:[YEAR]], 28, FALSE))</f>
        <v>10.5</v>
      </c>
    </row>
    <row r="264" spans="1:18" x14ac:dyDescent="0.25">
      <c r="A264" s="2" t="s">
        <v>989</v>
      </c>
      <c r="B264" s="2" t="s">
        <v>420</v>
      </c>
      <c r="C264" s="2" t="s">
        <v>27</v>
      </c>
      <c r="D264">
        <f>VLOOKUP(B264, Table1[[Player]:['#NAME?]], 3, FALSE)+1</f>
        <v>23</v>
      </c>
      <c r="E264">
        <f>VLOOKUP(A264, Table3[], 5, FALSE)</f>
        <v>1404</v>
      </c>
      <c r="F264">
        <f>IFERROR(VLOOKUP($B264,Table1[[Player]:['#NAME?]], 8, FALSE), 0.7*VLOOKUP($B264,Table1[[Player]:['#NAME?]], 8, FALSE) + 0.3*VLOOKUP($B264,Table2[[Player]:[YEAR]], 8, FALSE))</f>
        <v>4.3</v>
      </c>
      <c r="G264">
        <f>IFERROR(VLOOKUP($B264,Table1[[Player]:['#NAME?]], 9, FALSE), 0.7*VLOOKUP($B264,Table1[[Player]:['#NAME?]], 9, FALSE) + 0.3*VLOOKUP($B264,Table2[[Player]:[YEAR]], 9, FALSE))</f>
        <v>8.6</v>
      </c>
      <c r="H264">
        <f>IFERROR(VLOOKUP($B264,Table1[[Player]:['#NAME?]], 10, FALSE), 0.7*VLOOKUP($B264,Table1[[Player]:['#NAME?]], 10, FALSE) + 0.3*VLOOKUP($B264,Table2[[Player]:[YEAR]], 10, FALSE))</f>
        <v>0.502</v>
      </c>
      <c r="I264">
        <f>IFERROR(VLOOKUP($B264,Table1[[Player]:['#NAME?]], 11, FALSE), 0.7*VLOOKUP($B264,Table1[[Player]:['#NAME?]], 11, FALSE) + 0.3*VLOOKUP($B264,Table2[[Player]:[YEAR]], 11, FALSE))</f>
        <v>0</v>
      </c>
      <c r="J264">
        <f>IFERROR(VLOOKUP($B264,Table1[[Player]:['#NAME?]], 17, FALSE), 0.7*VLOOKUP($B264,Table1[[Player]:['#NAME?]], 17, FALSE) + 0.3*VLOOKUP($B264,Table2[[Player]:[YEAR]], 17, FALSE))</f>
        <v>0.9</v>
      </c>
      <c r="K264">
        <f>IFERROR(VLOOKUP($B264,Table1[[Player]:['#NAME?]], 18, FALSE), 0.7*VLOOKUP($B264,Table1[[Player]:['#NAME?]], 18, FALSE) + 0.3*VLOOKUP($B264,Table2[[Player]:[YEAR]], 18, FALSE))</f>
        <v>1.3</v>
      </c>
      <c r="L264">
        <f>IFERROR(VLOOKUP($B264,Table1[[Player]:['#NAME?]], 19, FALSE), 0.7*VLOOKUP($B264,Table1[[Player]:['#NAME?]], 19, FALSE) + 0.3*VLOOKUP($B264,Table2[[Player]:[YEAR]], 19, FALSE))</f>
        <v>0.68799999999999994</v>
      </c>
      <c r="M264">
        <f>IFERROR(VLOOKUP($B264,Table1[[Player]:['#NAME?]], 22, FALSE), 0.7*VLOOKUP($B264,Table1[[Player]:['#NAME?]], 22, FALSE) + 0.3*VLOOKUP($B264,Table2[[Player]:[YEAR]], 22, FALSE))</f>
        <v>7.8</v>
      </c>
      <c r="N264">
        <f>IFERROR(VLOOKUP($B264,Table1[[Player]:['#NAME?]], 23, FALSE), 0.7*VLOOKUP($B264,Table1[[Player]:['#NAME?]], 23, FALSE) + 0.3*VLOOKUP($B264,Table2[[Player]:[YEAR]], 23, FALSE))</f>
        <v>0.7</v>
      </c>
      <c r="O264">
        <f>IFERROR(VLOOKUP($B264,Table1[[Player]:['#NAME?]], 24, FALSE), 0.7*VLOOKUP($B264,Table1[[Player]:['#NAME?]], 24, FALSE) + 0.3*VLOOKUP($B264,Table2[[Player]:[YEAR]], 24, FALSE))</f>
        <v>1.1000000000000001</v>
      </c>
      <c r="P264">
        <f>IFERROR(VLOOKUP($B264,Table1[[Player]:['#NAME?]], 25, FALSE), 0.7*VLOOKUP($B264,Table1[[Player]:['#NAME?]], 25, FALSE) + 0.3*VLOOKUP($B264,Table2[[Player]:[YEAR]], 25, FALSE))</f>
        <v>1.9</v>
      </c>
      <c r="Q264">
        <f>IFERROR(VLOOKUP($B264,Table1[[Player]:['#NAME?]], 26, FALSE), 0.7*VLOOKUP($B264,Table1[[Player]:['#NAME?]], 26, FALSE) + 0.3*VLOOKUP($B264,Table2[[Player]:[YEAR]], 26, FALSE))</f>
        <v>1.4</v>
      </c>
      <c r="R264">
        <f>IFERROR(VLOOKUP($B264,Table1[[Player]:['#NAME?]], 28, FALSE), 0.7*VLOOKUP($B264,Table1[[Player]:['#NAME?]], 28, FALSE) + 0.3*VLOOKUP($B264,Table2[[Player]:[YEAR]], 28, FALSE))</f>
        <v>9.6</v>
      </c>
    </row>
    <row r="265" spans="1:18" x14ac:dyDescent="0.25">
      <c r="A265" s="1" t="s">
        <v>896</v>
      </c>
      <c r="B265" s="1" t="s">
        <v>421</v>
      </c>
      <c r="C265" s="1" t="s">
        <v>31</v>
      </c>
      <c r="D265">
        <f>VLOOKUP(B265, Table1[[Player]:['#NAME?]], 3, FALSE)+1</f>
        <v>28</v>
      </c>
      <c r="E265">
        <f>VLOOKUP(A265, Table3[], 5, FALSE)</f>
        <v>1458</v>
      </c>
      <c r="F265">
        <f>IFERROR(VLOOKUP($B265,Table1[[Player]:['#NAME?]], 8, FALSE), 0.7*VLOOKUP($B265,Table1[[Player]:['#NAME?]], 8, FALSE) + 0.3*VLOOKUP($B265,Table2[[Player]:[YEAR]], 8, FALSE))</f>
        <v>4.5999999999999996</v>
      </c>
      <c r="G265">
        <f>IFERROR(VLOOKUP($B265,Table1[[Player]:['#NAME?]], 9, FALSE), 0.7*VLOOKUP($B265,Table1[[Player]:['#NAME?]], 9, FALSE) + 0.3*VLOOKUP($B265,Table2[[Player]:[YEAR]], 9, FALSE))</f>
        <v>10.9</v>
      </c>
      <c r="H265">
        <f>IFERROR(VLOOKUP($B265,Table1[[Player]:['#NAME?]], 10, FALSE), 0.7*VLOOKUP($B265,Table1[[Player]:['#NAME?]], 10, FALSE) + 0.3*VLOOKUP($B265,Table2[[Player]:[YEAR]], 10, FALSE))</f>
        <v>0.42</v>
      </c>
      <c r="I265">
        <f>IFERROR(VLOOKUP($B265,Table1[[Player]:['#NAME?]], 11, FALSE), 0.7*VLOOKUP($B265,Table1[[Player]:['#NAME?]], 11, FALSE) + 0.3*VLOOKUP($B265,Table2[[Player]:[YEAR]], 11, FALSE))</f>
        <v>0.8</v>
      </c>
      <c r="J265">
        <f>IFERROR(VLOOKUP($B265,Table1[[Player]:['#NAME?]], 17, FALSE), 0.7*VLOOKUP($B265,Table1[[Player]:['#NAME?]], 17, FALSE) + 0.3*VLOOKUP($B265,Table2[[Player]:[YEAR]], 17, FALSE))</f>
        <v>2.6</v>
      </c>
      <c r="K265">
        <f>IFERROR(VLOOKUP($B265,Table1[[Player]:['#NAME?]], 18, FALSE), 0.7*VLOOKUP($B265,Table1[[Player]:['#NAME?]], 18, FALSE) + 0.3*VLOOKUP($B265,Table2[[Player]:[YEAR]], 18, FALSE))</f>
        <v>3.4</v>
      </c>
      <c r="L265">
        <f>IFERROR(VLOOKUP($B265,Table1[[Player]:['#NAME?]], 19, FALSE), 0.7*VLOOKUP($B265,Table1[[Player]:['#NAME?]], 19, FALSE) + 0.3*VLOOKUP($B265,Table2[[Player]:[YEAR]], 19, FALSE))</f>
        <v>0.75</v>
      </c>
      <c r="M265">
        <f>IFERROR(VLOOKUP($B265,Table1[[Player]:['#NAME?]], 22, FALSE), 0.7*VLOOKUP($B265,Table1[[Player]:['#NAME?]], 22, FALSE) + 0.3*VLOOKUP($B265,Table2[[Player]:[YEAR]], 22, FALSE))</f>
        <v>4.0999999999999996</v>
      </c>
      <c r="N265">
        <f>IFERROR(VLOOKUP($B265,Table1[[Player]:['#NAME?]], 23, FALSE), 0.7*VLOOKUP($B265,Table1[[Player]:['#NAME?]], 23, FALSE) + 0.3*VLOOKUP($B265,Table2[[Player]:[YEAR]], 23, FALSE))</f>
        <v>3.3</v>
      </c>
      <c r="O265">
        <f>IFERROR(VLOOKUP($B265,Table1[[Player]:['#NAME?]], 24, FALSE), 0.7*VLOOKUP($B265,Table1[[Player]:['#NAME?]], 24, FALSE) + 0.3*VLOOKUP($B265,Table2[[Player]:[YEAR]], 24, FALSE))</f>
        <v>1.2</v>
      </c>
      <c r="P265">
        <f>IFERROR(VLOOKUP($B265,Table1[[Player]:['#NAME?]], 25, FALSE), 0.7*VLOOKUP($B265,Table1[[Player]:['#NAME?]], 25, FALSE) + 0.3*VLOOKUP($B265,Table2[[Player]:[YEAR]], 25, FALSE))</f>
        <v>0.6</v>
      </c>
      <c r="Q265">
        <f>IFERROR(VLOOKUP($B265,Table1[[Player]:['#NAME?]], 26, FALSE), 0.7*VLOOKUP($B265,Table1[[Player]:['#NAME?]], 26, FALSE) + 0.3*VLOOKUP($B265,Table2[[Player]:[YEAR]], 26, FALSE))</f>
        <v>2</v>
      </c>
      <c r="R265">
        <f>IFERROR(VLOOKUP($B265,Table1[[Player]:['#NAME?]], 28, FALSE), 0.7*VLOOKUP($B265,Table1[[Player]:['#NAME?]], 28, FALSE) + 0.3*VLOOKUP($B265,Table2[[Player]:[YEAR]], 28, FALSE))</f>
        <v>12.5</v>
      </c>
    </row>
    <row r="266" spans="1:18" x14ac:dyDescent="0.25">
      <c r="A266" s="2" t="s">
        <v>624</v>
      </c>
      <c r="B266" s="2" t="s">
        <v>423</v>
      </c>
      <c r="C266" s="2" t="s">
        <v>31</v>
      </c>
      <c r="D266">
        <f>VLOOKUP(B266, Table1[[Player]:['#NAME?]], 3, FALSE)+1</f>
        <v>23</v>
      </c>
      <c r="E266">
        <f>VLOOKUP(A266, Table3[], 5, FALSE)</f>
        <v>2280</v>
      </c>
      <c r="F266">
        <f>IFERROR(VLOOKUP($B266,Table1[[Player]:['#NAME?]], 8, FALSE), 0.7*VLOOKUP($B266,Table1[[Player]:['#NAME?]], 8, FALSE) + 0.3*VLOOKUP($B266,Table2[[Player]:[YEAR]], 8, FALSE))</f>
        <v>4</v>
      </c>
      <c r="G266">
        <f>IFERROR(VLOOKUP($B266,Table1[[Player]:['#NAME?]], 9, FALSE), 0.7*VLOOKUP($B266,Table1[[Player]:['#NAME?]], 9, FALSE) + 0.3*VLOOKUP($B266,Table2[[Player]:[YEAR]], 9, FALSE))</f>
        <v>11.2</v>
      </c>
      <c r="H266">
        <f>IFERROR(VLOOKUP($B266,Table1[[Player]:['#NAME?]], 10, FALSE), 0.7*VLOOKUP($B266,Table1[[Player]:['#NAME?]], 10, FALSE) + 0.3*VLOOKUP($B266,Table2[[Player]:[YEAR]], 10, FALSE))</f>
        <v>0.35899999999999999</v>
      </c>
      <c r="I266">
        <f>IFERROR(VLOOKUP($B266,Table1[[Player]:['#NAME?]], 11, FALSE), 0.7*VLOOKUP($B266,Table1[[Player]:['#NAME?]], 11, FALSE) + 0.3*VLOOKUP($B266,Table2[[Player]:[YEAR]], 11, FALSE))</f>
        <v>1.4</v>
      </c>
      <c r="J266">
        <f>IFERROR(VLOOKUP($B266,Table1[[Player]:['#NAME?]], 17, FALSE), 0.7*VLOOKUP($B266,Table1[[Player]:['#NAME?]], 17, FALSE) + 0.3*VLOOKUP($B266,Table2[[Player]:[YEAR]], 17, FALSE))</f>
        <v>3</v>
      </c>
      <c r="K266">
        <f>IFERROR(VLOOKUP($B266,Table1[[Player]:['#NAME?]], 18, FALSE), 0.7*VLOOKUP($B266,Table1[[Player]:['#NAME?]], 18, FALSE) + 0.3*VLOOKUP($B266,Table2[[Player]:[YEAR]], 18, FALSE))</f>
        <v>3.8</v>
      </c>
      <c r="L266">
        <f>IFERROR(VLOOKUP($B266,Table1[[Player]:['#NAME?]], 19, FALSE), 0.7*VLOOKUP($B266,Table1[[Player]:['#NAME?]], 19, FALSE) + 0.3*VLOOKUP($B266,Table2[[Player]:[YEAR]], 19, FALSE))</f>
        <v>0.81200000000000006</v>
      </c>
      <c r="M266">
        <f>IFERROR(VLOOKUP($B266,Table1[[Player]:['#NAME?]], 22, FALSE), 0.7*VLOOKUP($B266,Table1[[Player]:['#NAME?]], 22, FALSE) + 0.3*VLOOKUP($B266,Table2[[Player]:[YEAR]], 22, FALSE))</f>
        <v>4.5999999999999996</v>
      </c>
      <c r="N266">
        <f>IFERROR(VLOOKUP($B266,Table1[[Player]:['#NAME?]], 23, FALSE), 0.7*VLOOKUP($B266,Table1[[Player]:['#NAME?]], 23, FALSE) + 0.3*VLOOKUP($B266,Table2[[Player]:[YEAR]], 23, FALSE))</f>
        <v>5.5</v>
      </c>
      <c r="O266">
        <f>IFERROR(VLOOKUP($B266,Table1[[Player]:['#NAME?]], 24, FALSE), 0.7*VLOOKUP($B266,Table1[[Player]:['#NAME?]], 24, FALSE) + 0.3*VLOOKUP($B266,Table2[[Player]:[YEAR]], 24, FALSE))</f>
        <v>1.9</v>
      </c>
      <c r="P266">
        <f>IFERROR(VLOOKUP($B266,Table1[[Player]:['#NAME?]], 25, FALSE), 0.7*VLOOKUP($B266,Table1[[Player]:['#NAME?]], 25, FALSE) + 0.3*VLOOKUP($B266,Table2[[Player]:[YEAR]], 25, FALSE))</f>
        <v>0.5</v>
      </c>
      <c r="Q266">
        <f>IFERROR(VLOOKUP($B266,Table1[[Player]:['#NAME?]], 26, FALSE), 0.7*VLOOKUP($B266,Table1[[Player]:['#NAME?]], 26, FALSE) + 0.3*VLOOKUP($B266,Table2[[Player]:[YEAR]], 26, FALSE))</f>
        <v>2.4</v>
      </c>
      <c r="R266">
        <f>IFERROR(VLOOKUP($B266,Table1[[Player]:['#NAME?]], 28, FALSE), 0.7*VLOOKUP($B266,Table1[[Player]:['#NAME?]], 28, FALSE) + 0.3*VLOOKUP($B266,Table2[[Player]:[YEAR]], 28, FALSE))</f>
        <v>12.5</v>
      </c>
    </row>
    <row r="267" spans="1:18" x14ac:dyDescent="0.25">
      <c r="A267" s="2" t="s">
        <v>668</v>
      </c>
      <c r="B267" s="2" t="s">
        <v>425</v>
      </c>
      <c r="C267" s="2" t="s">
        <v>31</v>
      </c>
      <c r="D267">
        <f>VLOOKUP(B267, Table1[[Player]:['#NAME?]], 3, FALSE)+1</f>
        <v>32</v>
      </c>
      <c r="E267">
        <f>VLOOKUP(A267, Table3[], 5, FALSE)</f>
        <v>1825</v>
      </c>
      <c r="F267">
        <f>IFERROR(VLOOKUP($B267,Table1[[Player]:['#NAME?]], 8, FALSE), 0.7*VLOOKUP($B267,Table1[[Player]:['#NAME?]], 8, FALSE) + 0.3*VLOOKUP($B267,Table2[[Player]:[YEAR]], 8, FALSE))</f>
        <v>3.7</v>
      </c>
      <c r="G267">
        <f>IFERROR(VLOOKUP($B267,Table1[[Player]:['#NAME?]], 9, FALSE), 0.7*VLOOKUP($B267,Table1[[Player]:['#NAME?]], 9, FALSE) + 0.3*VLOOKUP($B267,Table2[[Player]:[YEAR]], 9, FALSE))</f>
        <v>10.8</v>
      </c>
      <c r="H267">
        <f>IFERROR(VLOOKUP($B267,Table1[[Player]:['#NAME?]], 10, FALSE), 0.7*VLOOKUP($B267,Table1[[Player]:['#NAME?]], 10, FALSE) + 0.3*VLOOKUP($B267,Table2[[Player]:[YEAR]], 10, FALSE))</f>
        <v>0.34599999999999997</v>
      </c>
      <c r="I267">
        <f>IFERROR(VLOOKUP($B267,Table1[[Player]:['#NAME?]], 11, FALSE), 0.7*VLOOKUP($B267,Table1[[Player]:['#NAME?]], 11, FALSE) + 0.3*VLOOKUP($B267,Table2[[Player]:[YEAR]], 11, FALSE))</f>
        <v>2.9</v>
      </c>
      <c r="J267">
        <f>IFERROR(VLOOKUP($B267,Table1[[Player]:['#NAME?]], 17, FALSE), 0.7*VLOOKUP($B267,Table1[[Player]:['#NAME?]], 17, FALSE) + 0.3*VLOOKUP($B267,Table2[[Player]:[YEAR]], 17, FALSE))</f>
        <v>0.3</v>
      </c>
      <c r="K267">
        <f>IFERROR(VLOOKUP($B267,Table1[[Player]:['#NAME?]], 18, FALSE), 0.7*VLOOKUP($B267,Table1[[Player]:['#NAME?]], 18, FALSE) + 0.3*VLOOKUP($B267,Table2[[Player]:[YEAR]], 18, FALSE))</f>
        <v>0.5</v>
      </c>
      <c r="L267">
        <f>IFERROR(VLOOKUP($B267,Table1[[Player]:['#NAME?]], 19, FALSE), 0.7*VLOOKUP($B267,Table1[[Player]:['#NAME?]], 19, FALSE) + 0.3*VLOOKUP($B267,Table2[[Player]:[YEAR]], 19, FALSE))</f>
        <v>0.66700000000000004</v>
      </c>
      <c r="M267">
        <f>IFERROR(VLOOKUP($B267,Table1[[Player]:['#NAME?]], 22, FALSE), 0.7*VLOOKUP($B267,Table1[[Player]:['#NAME?]], 22, FALSE) + 0.3*VLOOKUP($B267,Table2[[Player]:[YEAR]], 22, FALSE))</f>
        <v>3.4</v>
      </c>
      <c r="N267">
        <f>IFERROR(VLOOKUP($B267,Table1[[Player]:['#NAME?]], 23, FALSE), 0.7*VLOOKUP($B267,Table1[[Player]:['#NAME?]], 23, FALSE) + 0.3*VLOOKUP($B267,Table2[[Player]:[YEAR]], 23, FALSE))</f>
        <v>1.9</v>
      </c>
      <c r="O267">
        <f>IFERROR(VLOOKUP($B267,Table1[[Player]:['#NAME?]], 24, FALSE), 0.7*VLOOKUP($B267,Table1[[Player]:['#NAME?]], 24, FALSE) + 0.3*VLOOKUP($B267,Table2[[Player]:[YEAR]], 24, FALSE))</f>
        <v>1.2</v>
      </c>
      <c r="P267">
        <f>IFERROR(VLOOKUP($B267,Table1[[Player]:['#NAME?]], 25, FALSE), 0.7*VLOOKUP($B267,Table1[[Player]:['#NAME?]], 25, FALSE) + 0.3*VLOOKUP($B267,Table2[[Player]:[YEAR]], 25, FALSE))</f>
        <v>0.3</v>
      </c>
      <c r="Q267">
        <f>IFERROR(VLOOKUP($B267,Table1[[Player]:['#NAME?]], 26, FALSE), 0.7*VLOOKUP($B267,Table1[[Player]:['#NAME?]], 26, FALSE) + 0.3*VLOOKUP($B267,Table2[[Player]:[YEAR]], 26, FALSE))</f>
        <v>0.8</v>
      </c>
      <c r="R267">
        <f>IFERROR(VLOOKUP($B267,Table1[[Player]:['#NAME?]], 28, FALSE), 0.7*VLOOKUP($B267,Table1[[Player]:['#NAME?]], 28, FALSE) + 0.3*VLOOKUP($B267,Table2[[Player]:[YEAR]], 28, FALSE))</f>
        <v>10.6</v>
      </c>
    </row>
    <row r="268" spans="1:18" x14ac:dyDescent="0.25">
      <c r="A268" s="1" t="s">
        <v>1019</v>
      </c>
      <c r="B268" s="1" t="s">
        <v>426</v>
      </c>
      <c r="C268" s="1" t="s">
        <v>38</v>
      </c>
      <c r="D268">
        <f>VLOOKUP(B268, Table1[[Player]:['#NAME?]], 3, FALSE)+1</f>
        <v>31</v>
      </c>
      <c r="E268">
        <f>VLOOKUP(A268, Table3[], 5, FALSE)</f>
        <v>1170</v>
      </c>
      <c r="F268">
        <f>IFERROR(VLOOKUP($B268,Table1[[Player]:['#NAME?]], 8, FALSE), 0.7*VLOOKUP($B268,Table1[[Player]:['#NAME?]], 8, FALSE) + 0.3*VLOOKUP($B268,Table2[[Player]:[YEAR]], 8, FALSE))</f>
        <v>5.9</v>
      </c>
      <c r="G268">
        <f>IFERROR(VLOOKUP($B268,Table1[[Player]:['#NAME?]], 9, FALSE), 0.7*VLOOKUP($B268,Table1[[Player]:['#NAME?]], 9, FALSE) + 0.3*VLOOKUP($B268,Table2[[Player]:[YEAR]], 9, FALSE))</f>
        <v>11.1</v>
      </c>
      <c r="H268">
        <f>IFERROR(VLOOKUP($B268,Table1[[Player]:['#NAME?]], 10, FALSE), 0.7*VLOOKUP($B268,Table1[[Player]:['#NAME?]], 10, FALSE) + 0.3*VLOOKUP($B268,Table2[[Player]:[YEAR]], 10, FALSE))</f>
        <v>0.52900000000000003</v>
      </c>
      <c r="I268">
        <f>IFERROR(VLOOKUP($B268,Table1[[Player]:['#NAME?]], 11, FALSE), 0.7*VLOOKUP($B268,Table1[[Player]:['#NAME?]], 11, FALSE) + 0.3*VLOOKUP($B268,Table2[[Player]:[YEAR]], 11, FALSE))</f>
        <v>1.2</v>
      </c>
      <c r="J268">
        <f>IFERROR(VLOOKUP($B268,Table1[[Player]:['#NAME?]], 17, FALSE), 0.7*VLOOKUP($B268,Table1[[Player]:['#NAME?]], 17, FALSE) + 0.3*VLOOKUP($B268,Table2[[Player]:[YEAR]], 17, FALSE))</f>
        <v>1.2</v>
      </c>
      <c r="K268">
        <f>IFERROR(VLOOKUP($B268,Table1[[Player]:['#NAME?]], 18, FALSE), 0.7*VLOOKUP($B268,Table1[[Player]:['#NAME?]], 18, FALSE) + 0.3*VLOOKUP($B268,Table2[[Player]:[YEAR]], 18, FALSE))</f>
        <v>1.7</v>
      </c>
      <c r="L268">
        <f>IFERROR(VLOOKUP($B268,Table1[[Player]:['#NAME?]], 19, FALSE), 0.7*VLOOKUP($B268,Table1[[Player]:['#NAME?]], 19, FALSE) + 0.3*VLOOKUP($B268,Table2[[Player]:[YEAR]], 19, FALSE))</f>
        <v>0.68600000000000005</v>
      </c>
      <c r="M268">
        <f>IFERROR(VLOOKUP($B268,Table1[[Player]:['#NAME?]], 22, FALSE), 0.7*VLOOKUP($B268,Table1[[Player]:['#NAME?]], 22, FALSE) + 0.3*VLOOKUP($B268,Table2[[Player]:[YEAR]], 22, FALSE))</f>
        <v>8.6999999999999993</v>
      </c>
      <c r="N268">
        <f>IFERROR(VLOOKUP($B268,Table1[[Player]:['#NAME?]], 23, FALSE), 0.7*VLOOKUP($B268,Table1[[Player]:['#NAME?]], 23, FALSE) + 0.3*VLOOKUP($B268,Table2[[Player]:[YEAR]], 23, FALSE))</f>
        <v>1.2</v>
      </c>
      <c r="O268">
        <f>IFERROR(VLOOKUP($B268,Table1[[Player]:['#NAME?]], 24, FALSE), 0.7*VLOOKUP($B268,Table1[[Player]:['#NAME?]], 24, FALSE) + 0.3*VLOOKUP($B268,Table2[[Player]:[YEAR]], 24, FALSE))</f>
        <v>0.7</v>
      </c>
      <c r="P268">
        <f>IFERROR(VLOOKUP($B268,Table1[[Player]:['#NAME?]], 25, FALSE), 0.7*VLOOKUP($B268,Table1[[Player]:['#NAME?]], 25, FALSE) + 0.3*VLOOKUP($B268,Table2[[Player]:[YEAR]], 25, FALSE))</f>
        <v>1.8</v>
      </c>
      <c r="Q268">
        <f>IFERROR(VLOOKUP($B268,Table1[[Player]:['#NAME?]], 26, FALSE), 0.7*VLOOKUP($B268,Table1[[Player]:['#NAME?]], 26, FALSE) + 0.3*VLOOKUP($B268,Table2[[Player]:[YEAR]], 26, FALSE))</f>
        <v>2</v>
      </c>
      <c r="R268">
        <f>IFERROR(VLOOKUP($B268,Table1[[Player]:['#NAME?]], 28, FALSE), 0.7*VLOOKUP($B268,Table1[[Player]:['#NAME?]], 28, FALSE) + 0.3*VLOOKUP($B268,Table2[[Player]:[YEAR]], 28, FALSE))</f>
        <v>14.2</v>
      </c>
    </row>
    <row r="269" spans="1:18" x14ac:dyDescent="0.25">
      <c r="A269" s="2" t="s">
        <v>823</v>
      </c>
      <c r="B269" s="2" t="s">
        <v>427</v>
      </c>
      <c r="C269" s="2" t="s">
        <v>31</v>
      </c>
      <c r="D269">
        <f>VLOOKUP(B269, Table1[[Player]:['#NAME?]], 3, FALSE)+1</f>
        <v>26</v>
      </c>
      <c r="E269">
        <f>VLOOKUP(A269, Table3[], 5, FALSE)</f>
        <v>2184</v>
      </c>
      <c r="F269">
        <f>IFERROR(VLOOKUP($B269,Table1[[Player]:['#NAME?]], 8, FALSE), 0.7*VLOOKUP($B269,Table1[[Player]:['#NAME?]], 8, FALSE) + 0.3*VLOOKUP($B269,Table2[[Player]:[YEAR]], 8, FALSE))</f>
        <v>3.8</v>
      </c>
      <c r="G269">
        <f>IFERROR(VLOOKUP($B269,Table1[[Player]:['#NAME?]], 9, FALSE), 0.7*VLOOKUP($B269,Table1[[Player]:['#NAME?]], 9, FALSE) + 0.3*VLOOKUP($B269,Table2[[Player]:[YEAR]], 9, FALSE))</f>
        <v>8.3000000000000007</v>
      </c>
      <c r="H269">
        <f>IFERROR(VLOOKUP($B269,Table1[[Player]:['#NAME?]], 10, FALSE), 0.7*VLOOKUP($B269,Table1[[Player]:['#NAME?]], 10, FALSE) + 0.3*VLOOKUP($B269,Table2[[Player]:[YEAR]], 10, FALSE))</f>
        <v>0.45500000000000002</v>
      </c>
      <c r="I269">
        <f>IFERROR(VLOOKUP($B269,Table1[[Player]:['#NAME?]], 11, FALSE), 0.7*VLOOKUP($B269,Table1[[Player]:['#NAME?]], 11, FALSE) + 0.3*VLOOKUP($B269,Table2[[Player]:[YEAR]], 11, FALSE))</f>
        <v>2.2000000000000002</v>
      </c>
      <c r="J269">
        <f>IFERROR(VLOOKUP($B269,Table1[[Player]:['#NAME?]], 17, FALSE), 0.7*VLOOKUP($B269,Table1[[Player]:['#NAME?]], 17, FALSE) + 0.3*VLOOKUP($B269,Table2[[Player]:[YEAR]], 17, FALSE))</f>
        <v>0.7</v>
      </c>
      <c r="K269">
        <f>IFERROR(VLOOKUP($B269,Table1[[Player]:['#NAME?]], 18, FALSE), 0.7*VLOOKUP($B269,Table1[[Player]:['#NAME?]], 18, FALSE) + 0.3*VLOOKUP($B269,Table2[[Player]:[YEAR]], 18, FALSE))</f>
        <v>0.9</v>
      </c>
      <c r="L269">
        <f>IFERROR(VLOOKUP($B269,Table1[[Player]:['#NAME?]], 19, FALSE), 0.7*VLOOKUP($B269,Table1[[Player]:['#NAME?]], 19, FALSE) + 0.3*VLOOKUP($B269,Table2[[Player]:[YEAR]], 19, FALSE))</f>
        <v>0.81</v>
      </c>
      <c r="M269">
        <f>IFERROR(VLOOKUP($B269,Table1[[Player]:['#NAME?]], 22, FALSE), 0.7*VLOOKUP($B269,Table1[[Player]:['#NAME?]], 22, FALSE) + 0.3*VLOOKUP($B269,Table2[[Player]:[YEAR]], 22, FALSE))</f>
        <v>3.8</v>
      </c>
      <c r="N269">
        <f>IFERROR(VLOOKUP($B269,Table1[[Player]:['#NAME?]], 23, FALSE), 0.7*VLOOKUP($B269,Table1[[Player]:['#NAME?]], 23, FALSE) + 0.3*VLOOKUP($B269,Table2[[Player]:[YEAR]], 23, FALSE))</f>
        <v>1.5</v>
      </c>
      <c r="O269">
        <f>IFERROR(VLOOKUP($B269,Table1[[Player]:['#NAME?]], 24, FALSE), 0.7*VLOOKUP($B269,Table1[[Player]:['#NAME?]], 24, FALSE) + 0.3*VLOOKUP($B269,Table2[[Player]:[YEAR]], 24, FALSE))</f>
        <v>0.8</v>
      </c>
      <c r="P269">
        <f>IFERROR(VLOOKUP($B269,Table1[[Player]:['#NAME?]], 25, FALSE), 0.7*VLOOKUP($B269,Table1[[Player]:['#NAME?]], 25, FALSE) + 0.3*VLOOKUP($B269,Table2[[Player]:[YEAR]], 25, FALSE))</f>
        <v>0.2</v>
      </c>
      <c r="Q269">
        <f>IFERROR(VLOOKUP($B269,Table1[[Player]:['#NAME?]], 26, FALSE), 0.7*VLOOKUP($B269,Table1[[Player]:['#NAME?]], 26, FALSE) + 0.3*VLOOKUP($B269,Table2[[Player]:[YEAR]], 26, FALSE))</f>
        <v>0.8</v>
      </c>
      <c r="R269">
        <f>IFERROR(VLOOKUP($B269,Table1[[Player]:['#NAME?]], 28, FALSE), 0.7*VLOOKUP($B269,Table1[[Player]:['#NAME?]], 28, FALSE) + 0.3*VLOOKUP($B269,Table2[[Player]:[YEAR]], 28, FALSE))</f>
        <v>10.5</v>
      </c>
    </row>
    <row r="270" spans="1:18" x14ac:dyDescent="0.25">
      <c r="A270" s="1" t="s">
        <v>899</v>
      </c>
      <c r="B270" s="1" t="s">
        <v>428</v>
      </c>
      <c r="C270" s="1" t="s">
        <v>38</v>
      </c>
      <c r="D270">
        <f>VLOOKUP(B270, Table1[[Player]:['#NAME?]], 3, FALSE)+1</f>
        <v>30</v>
      </c>
      <c r="E270">
        <f>VLOOKUP(A270, Table3[], 5, FALSE)</f>
        <v>1092</v>
      </c>
      <c r="F270">
        <f>IFERROR(VLOOKUP($B270,Table1[[Player]:['#NAME?]], 8, FALSE), 0.7*VLOOKUP($B270,Table1[[Player]:['#NAME?]], 8, FALSE) + 0.3*VLOOKUP($B270,Table2[[Player]:[YEAR]], 8, FALSE))</f>
        <v>6.8</v>
      </c>
      <c r="G270">
        <f>IFERROR(VLOOKUP($B270,Table1[[Player]:['#NAME?]], 9, FALSE), 0.7*VLOOKUP($B270,Table1[[Player]:['#NAME?]], 9, FALSE) + 0.3*VLOOKUP($B270,Table2[[Player]:[YEAR]], 9, FALSE))</f>
        <v>15.3</v>
      </c>
      <c r="H270">
        <f>IFERROR(VLOOKUP($B270,Table1[[Player]:['#NAME?]], 10, FALSE), 0.7*VLOOKUP($B270,Table1[[Player]:['#NAME?]], 10, FALSE) + 0.3*VLOOKUP($B270,Table2[[Player]:[YEAR]], 10, FALSE))</f>
        <v>0.44500000000000001</v>
      </c>
      <c r="I270">
        <f>IFERROR(VLOOKUP($B270,Table1[[Player]:['#NAME?]], 11, FALSE), 0.7*VLOOKUP($B270,Table1[[Player]:['#NAME?]], 11, FALSE) + 0.3*VLOOKUP($B270,Table2[[Player]:[YEAR]], 11, FALSE))</f>
        <v>2.9</v>
      </c>
      <c r="J270">
        <f>IFERROR(VLOOKUP($B270,Table1[[Player]:['#NAME?]], 17, FALSE), 0.7*VLOOKUP($B270,Table1[[Player]:['#NAME?]], 17, FALSE) + 0.3*VLOOKUP($B270,Table2[[Player]:[YEAR]], 17, FALSE))</f>
        <v>3.4</v>
      </c>
      <c r="K270">
        <f>IFERROR(VLOOKUP($B270,Table1[[Player]:['#NAME?]], 18, FALSE), 0.7*VLOOKUP($B270,Table1[[Player]:['#NAME?]], 18, FALSE) + 0.3*VLOOKUP($B270,Table2[[Player]:[YEAR]], 18, FALSE))</f>
        <v>3.8</v>
      </c>
      <c r="L270">
        <f>IFERROR(VLOOKUP($B270,Table1[[Player]:['#NAME?]], 19, FALSE), 0.7*VLOOKUP($B270,Table1[[Player]:['#NAME?]], 19, FALSE) + 0.3*VLOOKUP($B270,Table2[[Player]:[YEAR]], 19, FALSE))</f>
        <v>0.876</v>
      </c>
      <c r="M270">
        <f>IFERROR(VLOOKUP($B270,Table1[[Player]:['#NAME?]], 22, FALSE), 0.7*VLOOKUP($B270,Table1[[Player]:['#NAME?]], 22, FALSE) + 0.3*VLOOKUP($B270,Table2[[Player]:[YEAR]], 22, FALSE))</f>
        <v>10.4</v>
      </c>
      <c r="N270">
        <f>IFERROR(VLOOKUP($B270,Table1[[Player]:['#NAME?]], 23, FALSE), 0.7*VLOOKUP($B270,Table1[[Player]:['#NAME?]], 23, FALSE) + 0.3*VLOOKUP($B270,Table2[[Player]:[YEAR]], 23, FALSE))</f>
        <v>1.8</v>
      </c>
      <c r="O270">
        <f>IFERROR(VLOOKUP($B270,Table1[[Player]:['#NAME?]], 24, FALSE), 0.7*VLOOKUP($B270,Table1[[Player]:['#NAME?]], 24, FALSE) + 0.3*VLOOKUP($B270,Table2[[Player]:[YEAR]], 24, FALSE))</f>
        <v>0.6</v>
      </c>
      <c r="P270">
        <f>IFERROR(VLOOKUP($B270,Table1[[Player]:['#NAME?]], 25, FALSE), 0.7*VLOOKUP($B270,Table1[[Player]:['#NAME?]], 25, FALSE) + 0.3*VLOOKUP($B270,Table2[[Player]:[YEAR]], 25, FALSE))</f>
        <v>1.1000000000000001</v>
      </c>
      <c r="Q270">
        <f>IFERROR(VLOOKUP($B270,Table1[[Player]:['#NAME?]], 26, FALSE), 0.7*VLOOKUP($B270,Table1[[Player]:['#NAME?]], 26, FALSE) + 0.3*VLOOKUP($B270,Table2[[Player]:[YEAR]], 26, FALSE))</f>
        <v>1.9</v>
      </c>
      <c r="R270">
        <f>IFERROR(VLOOKUP($B270,Table1[[Player]:['#NAME?]], 28, FALSE), 0.7*VLOOKUP($B270,Table1[[Player]:['#NAME?]], 28, FALSE) + 0.3*VLOOKUP($B270,Table2[[Player]:[YEAR]], 28, FALSE))</f>
        <v>19.899999999999999</v>
      </c>
    </row>
    <row r="271" spans="1:18" x14ac:dyDescent="0.25">
      <c r="A271" s="2" t="s">
        <v>915</v>
      </c>
      <c r="B271" s="2" t="s">
        <v>430</v>
      </c>
      <c r="C271" s="2" t="s">
        <v>31</v>
      </c>
      <c r="D271">
        <f>VLOOKUP(B271, Table1[[Player]:['#NAME?]], 3, FALSE)+1</f>
        <v>24</v>
      </c>
      <c r="E271">
        <f>VLOOKUP(A271, Table3[], 5, FALSE)</f>
        <v>986</v>
      </c>
      <c r="F271">
        <f>IFERROR(VLOOKUP($B271,Table1[[Player]:['#NAME?]], 8, FALSE), 0.7*VLOOKUP($B271,Table1[[Player]:['#NAME?]], 8, FALSE) + 0.3*VLOOKUP($B271,Table2[[Player]:[YEAR]], 8, FALSE))</f>
        <v>4.0999999999999996</v>
      </c>
      <c r="G271">
        <f>IFERROR(VLOOKUP($B271,Table1[[Player]:['#NAME?]], 9, FALSE), 0.7*VLOOKUP($B271,Table1[[Player]:['#NAME?]], 9, FALSE) + 0.3*VLOOKUP($B271,Table2[[Player]:[YEAR]], 9, FALSE))</f>
        <v>10.4</v>
      </c>
      <c r="H271">
        <f>IFERROR(VLOOKUP($B271,Table1[[Player]:['#NAME?]], 10, FALSE), 0.7*VLOOKUP($B271,Table1[[Player]:['#NAME?]], 10, FALSE) + 0.3*VLOOKUP($B271,Table2[[Player]:[YEAR]], 10, FALSE))</f>
        <v>0.39600000000000002</v>
      </c>
      <c r="I271">
        <f>IFERROR(VLOOKUP($B271,Table1[[Player]:['#NAME?]], 11, FALSE), 0.7*VLOOKUP($B271,Table1[[Player]:['#NAME?]], 11, FALSE) + 0.3*VLOOKUP($B271,Table2[[Player]:[YEAR]], 11, FALSE))</f>
        <v>2.2000000000000002</v>
      </c>
      <c r="J271">
        <f>IFERROR(VLOOKUP($B271,Table1[[Player]:['#NAME?]], 17, FALSE), 0.7*VLOOKUP($B271,Table1[[Player]:['#NAME?]], 17, FALSE) + 0.3*VLOOKUP($B271,Table2[[Player]:[YEAR]], 17, FALSE))</f>
        <v>2</v>
      </c>
      <c r="K271">
        <f>IFERROR(VLOOKUP($B271,Table1[[Player]:['#NAME?]], 18, FALSE), 0.7*VLOOKUP($B271,Table1[[Player]:['#NAME?]], 18, FALSE) + 0.3*VLOOKUP($B271,Table2[[Player]:[YEAR]], 18, FALSE))</f>
        <v>2.5</v>
      </c>
      <c r="L271">
        <f>IFERROR(VLOOKUP($B271,Table1[[Player]:['#NAME?]], 19, FALSE), 0.7*VLOOKUP($B271,Table1[[Player]:['#NAME?]], 19, FALSE) + 0.3*VLOOKUP($B271,Table2[[Player]:[YEAR]], 19, FALSE))</f>
        <v>0.81299999999999994</v>
      </c>
      <c r="M271">
        <f>IFERROR(VLOOKUP($B271,Table1[[Player]:['#NAME?]], 22, FALSE), 0.7*VLOOKUP($B271,Table1[[Player]:['#NAME?]], 22, FALSE) + 0.3*VLOOKUP($B271,Table2[[Player]:[YEAR]], 22, FALSE))</f>
        <v>3.7</v>
      </c>
      <c r="N271">
        <f>IFERROR(VLOOKUP($B271,Table1[[Player]:['#NAME?]], 23, FALSE), 0.7*VLOOKUP($B271,Table1[[Player]:['#NAME?]], 23, FALSE) + 0.3*VLOOKUP($B271,Table2[[Player]:[YEAR]], 23, FALSE))</f>
        <v>3.1</v>
      </c>
      <c r="O271">
        <f>IFERROR(VLOOKUP($B271,Table1[[Player]:['#NAME?]], 24, FALSE), 0.7*VLOOKUP($B271,Table1[[Player]:['#NAME?]], 24, FALSE) + 0.3*VLOOKUP($B271,Table2[[Player]:[YEAR]], 24, FALSE))</f>
        <v>0.7</v>
      </c>
      <c r="P271">
        <f>IFERROR(VLOOKUP($B271,Table1[[Player]:['#NAME?]], 25, FALSE), 0.7*VLOOKUP($B271,Table1[[Player]:['#NAME?]], 25, FALSE) + 0.3*VLOOKUP($B271,Table2[[Player]:[YEAR]], 25, FALSE))</f>
        <v>0.5</v>
      </c>
      <c r="Q271">
        <f>IFERROR(VLOOKUP($B271,Table1[[Player]:['#NAME?]], 26, FALSE), 0.7*VLOOKUP($B271,Table1[[Player]:['#NAME?]], 26, FALSE) + 0.3*VLOOKUP($B271,Table2[[Player]:[YEAR]], 26, FALSE))</f>
        <v>2.1</v>
      </c>
      <c r="R271">
        <f>IFERROR(VLOOKUP($B271,Table1[[Player]:['#NAME?]], 28, FALSE), 0.7*VLOOKUP($B271,Table1[[Player]:['#NAME?]], 28, FALSE) + 0.3*VLOOKUP($B271,Table2[[Player]:[YEAR]], 28, FALSE))</f>
        <v>12.4</v>
      </c>
    </row>
    <row r="272" spans="1:18" x14ac:dyDescent="0.25">
      <c r="A272" s="2" t="s">
        <v>838</v>
      </c>
      <c r="B272" s="2" t="s">
        <v>436</v>
      </c>
      <c r="C272" s="2" t="s">
        <v>73</v>
      </c>
      <c r="D272">
        <f>VLOOKUP(B272, Table1[[Player]:['#NAME?]], 3, FALSE)+1</f>
        <v>29</v>
      </c>
      <c r="E272">
        <f>VLOOKUP(A272, Table3[], 5, FALSE)</f>
        <v>2652</v>
      </c>
      <c r="F272">
        <f>IFERROR(VLOOKUP($B272,Table1[[Player]:['#NAME?]], 8, FALSE), 0.7*VLOOKUP($B272,Table1[[Player]:['#NAME?]], 8, FALSE) + 0.3*VLOOKUP($B272,Table2[[Player]:[YEAR]], 8, FALSE))</f>
        <v>5.4</v>
      </c>
      <c r="G272">
        <f>IFERROR(VLOOKUP($B272,Table1[[Player]:['#NAME?]], 9, FALSE), 0.7*VLOOKUP($B272,Table1[[Player]:['#NAME?]], 9, FALSE) + 0.3*VLOOKUP($B272,Table2[[Player]:[YEAR]], 9, FALSE))</f>
        <v>12.3</v>
      </c>
      <c r="H272">
        <f>IFERROR(VLOOKUP($B272,Table1[[Player]:['#NAME?]], 10, FALSE), 0.7*VLOOKUP($B272,Table1[[Player]:['#NAME?]], 10, FALSE) + 0.3*VLOOKUP($B272,Table2[[Player]:[YEAR]], 10, FALSE))</f>
        <v>0.442</v>
      </c>
      <c r="I272">
        <f>IFERROR(VLOOKUP($B272,Table1[[Player]:['#NAME?]], 11, FALSE), 0.7*VLOOKUP($B272,Table1[[Player]:['#NAME?]], 11, FALSE) + 0.3*VLOOKUP($B272,Table2[[Player]:[YEAR]], 11, FALSE))</f>
        <v>1.2</v>
      </c>
      <c r="J272">
        <f>IFERROR(VLOOKUP($B272,Table1[[Player]:['#NAME?]], 17, FALSE), 0.7*VLOOKUP($B272,Table1[[Player]:['#NAME?]], 17, FALSE) + 0.3*VLOOKUP($B272,Table2[[Player]:[YEAR]], 17, FALSE))</f>
        <v>4.9000000000000004</v>
      </c>
      <c r="K272">
        <f>IFERROR(VLOOKUP($B272,Table1[[Player]:['#NAME?]], 18, FALSE), 0.7*VLOOKUP($B272,Table1[[Player]:['#NAME?]], 18, FALSE) + 0.3*VLOOKUP($B272,Table2[[Player]:[YEAR]], 18, FALSE))</f>
        <v>5.6</v>
      </c>
      <c r="L272">
        <f>IFERROR(VLOOKUP($B272,Table1[[Player]:['#NAME?]], 19, FALSE), 0.7*VLOOKUP($B272,Table1[[Player]:['#NAME?]], 19, FALSE) + 0.3*VLOOKUP($B272,Table2[[Player]:[YEAR]], 19, FALSE))</f>
        <v>0.86699999999999999</v>
      </c>
      <c r="M272">
        <f>IFERROR(VLOOKUP($B272,Table1[[Player]:['#NAME?]], 22, FALSE), 0.7*VLOOKUP($B272,Table1[[Player]:['#NAME?]], 22, FALSE) + 0.3*VLOOKUP($B272,Table2[[Player]:[YEAR]], 22, FALSE))</f>
        <v>4.5</v>
      </c>
      <c r="N272">
        <f>IFERROR(VLOOKUP($B272,Table1[[Player]:['#NAME?]], 23, FALSE), 0.7*VLOOKUP($B272,Table1[[Player]:['#NAME?]], 23, FALSE) + 0.3*VLOOKUP($B272,Table2[[Player]:[YEAR]], 23, FALSE))</f>
        <v>8.6999999999999993</v>
      </c>
      <c r="O272">
        <f>IFERROR(VLOOKUP($B272,Table1[[Player]:['#NAME?]], 24, FALSE), 0.7*VLOOKUP($B272,Table1[[Player]:['#NAME?]], 24, FALSE) + 0.3*VLOOKUP($B272,Table2[[Player]:[YEAR]], 24, FALSE))</f>
        <v>1.4</v>
      </c>
      <c r="P272">
        <f>IFERROR(VLOOKUP($B272,Table1[[Player]:['#NAME?]], 25, FALSE), 0.7*VLOOKUP($B272,Table1[[Player]:['#NAME?]], 25, FALSE) + 0.3*VLOOKUP($B272,Table2[[Player]:[YEAR]], 25, FALSE))</f>
        <v>0.4</v>
      </c>
      <c r="Q272">
        <f>IFERROR(VLOOKUP($B272,Table1[[Player]:['#NAME?]], 26, FALSE), 0.7*VLOOKUP($B272,Table1[[Player]:['#NAME?]], 26, FALSE) + 0.3*VLOOKUP($B272,Table2[[Player]:[YEAR]], 26, FALSE))</f>
        <v>2.9</v>
      </c>
      <c r="R272">
        <f>IFERROR(VLOOKUP($B272,Table1[[Player]:['#NAME?]], 28, FALSE), 0.7*VLOOKUP($B272,Table1[[Player]:['#NAME?]], 28, FALSE) + 0.3*VLOOKUP($B272,Table2[[Player]:[YEAR]], 28, FALSE))</f>
        <v>17</v>
      </c>
    </row>
    <row r="273" spans="1:18" x14ac:dyDescent="0.25">
      <c r="A273" s="1" t="s">
        <v>828</v>
      </c>
      <c r="B273" s="1" t="s">
        <v>437</v>
      </c>
      <c r="C273" s="1" t="s">
        <v>27</v>
      </c>
      <c r="D273">
        <f>VLOOKUP(B273, Table1[[Player]:['#NAME?]], 3, FALSE)+1</f>
        <v>32</v>
      </c>
      <c r="E273">
        <f>VLOOKUP(A273, Table3[], 5, FALSE)</f>
        <v>1110</v>
      </c>
      <c r="F273">
        <f>IFERROR(VLOOKUP($B273,Table1[[Player]:['#NAME?]], 8, FALSE), 0.7*VLOOKUP($B273,Table1[[Player]:['#NAME?]], 8, FALSE) + 0.3*VLOOKUP($B273,Table2[[Player]:[YEAR]], 8, FALSE))</f>
        <v>5</v>
      </c>
      <c r="G273">
        <f>IFERROR(VLOOKUP($B273,Table1[[Player]:['#NAME?]], 9, FALSE), 0.7*VLOOKUP($B273,Table1[[Player]:['#NAME?]], 9, FALSE) + 0.3*VLOOKUP($B273,Table2[[Player]:[YEAR]], 9, FALSE))</f>
        <v>13.3</v>
      </c>
      <c r="H273">
        <f>IFERROR(VLOOKUP($B273,Table1[[Player]:['#NAME?]], 10, FALSE), 0.7*VLOOKUP($B273,Table1[[Player]:['#NAME?]], 10, FALSE) + 0.3*VLOOKUP($B273,Table2[[Player]:[YEAR]], 10, FALSE))</f>
        <v>0.373</v>
      </c>
      <c r="I273">
        <f>IFERROR(VLOOKUP($B273,Table1[[Player]:['#NAME?]], 11, FALSE), 0.7*VLOOKUP($B273,Table1[[Player]:['#NAME?]], 11, FALSE) + 0.3*VLOOKUP($B273,Table2[[Player]:[YEAR]], 11, FALSE))</f>
        <v>3.3</v>
      </c>
      <c r="J273">
        <f>IFERROR(VLOOKUP($B273,Table1[[Player]:['#NAME?]], 17, FALSE), 0.7*VLOOKUP($B273,Table1[[Player]:['#NAME?]], 17, FALSE) + 0.3*VLOOKUP($B273,Table2[[Player]:[YEAR]], 17, FALSE))</f>
        <v>1.1000000000000001</v>
      </c>
      <c r="K273">
        <f>IFERROR(VLOOKUP($B273,Table1[[Player]:['#NAME?]], 18, FALSE), 0.7*VLOOKUP($B273,Table1[[Player]:['#NAME?]], 18, FALSE) + 0.3*VLOOKUP($B273,Table2[[Player]:[YEAR]], 18, FALSE))</f>
        <v>1.4</v>
      </c>
      <c r="L273">
        <f>IFERROR(VLOOKUP($B273,Table1[[Player]:['#NAME?]], 19, FALSE), 0.7*VLOOKUP($B273,Table1[[Player]:['#NAME?]], 19, FALSE) + 0.3*VLOOKUP($B273,Table2[[Player]:[YEAR]], 19, FALSE))</f>
        <v>0.77800000000000002</v>
      </c>
      <c r="M273">
        <f>IFERROR(VLOOKUP($B273,Table1[[Player]:['#NAME?]], 22, FALSE), 0.7*VLOOKUP($B273,Table1[[Player]:['#NAME?]], 22, FALSE) + 0.3*VLOOKUP($B273,Table2[[Player]:[YEAR]], 22, FALSE))</f>
        <v>5.0999999999999996</v>
      </c>
      <c r="N273">
        <f>IFERROR(VLOOKUP($B273,Table1[[Player]:['#NAME?]], 23, FALSE), 0.7*VLOOKUP($B273,Table1[[Player]:['#NAME?]], 23, FALSE) + 0.3*VLOOKUP($B273,Table2[[Player]:[YEAR]], 23, FALSE))</f>
        <v>1.5</v>
      </c>
      <c r="O273">
        <f>IFERROR(VLOOKUP($B273,Table1[[Player]:['#NAME?]], 24, FALSE), 0.7*VLOOKUP($B273,Table1[[Player]:['#NAME?]], 24, FALSE) + 0.3*VLOOKUP($B273,Table2[[Player]:[YEAR]], 24, FALSE))</f>
        <v>0.4</v>
      </c>
      <c r="P273">
        <f>IFERROR(VLOOKUP($B273,Table1[[Player]:['#NAME?]], 25, FALSE), 0.7*VLOOKUP($B273,Table1[[Player]:['#NAME?]], 25, FALSE) + 0.3*VLOOKUP($B273,Table2[[Player]:[YEAR]], 25, FALSE))</f>
        <v>0.4</v>
      </c>
      <c r="Q273">
        <f>IFERROR(VLOOKUP($B273,Table1[[Player]:['#NAME?]], 26, FALSE), 0.7*VLOOKUP($B273,Table1[[Player]:['#NAME?]], 26, FALSE) + 0.3*VLOOKUP($B273,Table2[[Player]:[YEAR]], 26, FALSE))</f>
        <v>1.2</v>
      </c>
      <c r="R273">
        <f>IFERROR(VLOOKUP($B273,Table1[[Player]:['#NAME?]], 28, FALSE), 0.7*VLOOKUP($B273,Table1[[Player]:['#NAME?]], 28, FALSE) + 0.3*VLOOKUP($B273,Table2[[Player]:[YEAR]], 28, FALSE))</f>
        <v>14.3</v>
      </c>
    </row>
    <row r="274" spans="1:18" x14ac:dyDescent="0.25">
      <c r="A274" s="2" t="s">
        <v>959</v>
      </c>
      <c r="B274" s="2" t="s">
        <v>438</v>
      </c>
      <c r="C274" s="2" t="s">
        <v>31</v>
      </c>
      <c r="D274">
        <f>VLOOKUP(B274, Table1[[Player]:['#NAME?]], 3, FALSE)+1</f>
        <v>31</v>
      </c>
      <c r="E274">
        <f>VLOOKUP(A274, Table3[], 5, FALSE)</f>
        <v>1368</v>
      </c>
      <c r="F274">
        <f>IFERROR(VLOOKUP($B274,Table1[[Player]:['#NAME?]], 8, FALSE), 0.7*VLOOKUP($B274,Table1[[Player]:['#NAME?]], 8, FALSE) + 0.3*VLOOKUP($B274,Table2[[Player]:[YEAR]], 8, FALSE))</f>
        <v>3.8</v>
      </c>
      <c r="G274">
        <f>IFERROR(VLOOKUP($B274,Table1[[Player]:['#NAME?]], 9, FALSE), 0.7*VLOOKUP($B274,Table1[[Player]:['#NAME?]], 9, FALSE) + 0.3*VLOOKUP($B274,Table2[[Player]:[YEAR]], 9, FALSE))</f>
        <v>9</v>
      </c>
      <c r="H274">
        <f>IFERROR(VLOOKUP($B274,Table1[[Player]:['#NAME?]], 10, FALSE), 0.7*VLOOKUP($B274,Table1[[Player]:['#NAME?]], 10, FALSE) + 0.3*VLOOKUP($B274,Table2[[Player]:[YEAR]], 10, FALSE))</f>
        <v>0.42399999999999999</v>
      </c>
      <c r="I274">
        <f>IFERROR(VLOOKUP($B274,Table1[[Player]:['#NAME?]], 11, FALSE), 0.7*VLOOKUP($B274,Table1[[Player]:['#NAME?]], 11, FALSE) + 0.3*VLOOKUP($B274,Table2[[Player]:[YEAR]], 11, FALSE))</f>
        <v>1.7</v>
      </c>
      <c r="J274">
        <f>IFERROR(VLOOKUP($B274,Table1[[Player]:['#NAME?]], 17, FALSE), 0.7*VLOOKUP($B274,Table1[[Player]:['#NAME?]], 17, FALSE) + 0.3*VLOOKUP($B274,Table2[[Player]:[YEAR]], 17, FALSE))</f>
        <v>1.2</v>
      </c>
      <c r="K274">
        <f>IFERROR(VLOOKUP($B274,Table1[[Player]:['#NAME?]], 18, FALSE), 0.7*VLOOKUP($B274,Table1[[Player]:['#NAME?]], 18, FALSE) + 0.3*VLOOKUP($B274,Table2[[Player]:[YEAR]], 18, FALSE))</f>
        <v>1.5</v>
      </c>
      <c r="L274">
        <f>IFERROR(VLOOKUP($B274,Table1[[Player]:['#NAME?]], 19, FALSE), 0.7*VLOOKUP($B274,Table1[[Player]:['#NAME?]], 19, FALSE) + 0.3*VLOOKUP($B274,Table2[[Player]:[YEAR]], 19, FALSE))</f>
        <v>0.78400000000000003</v>
      </c>
      <c r="M274">
        <f>IFERROR(VLOOKUP($B274,Table1[[Player]:['#NAME?]], 22, FALSE), 0.7*VLOOKUP($B274,Table1[[Player]:['#NAME?]], 22, FALSE) + 0.3*VLOOKUP($B274,Table2[[Player]:[YEAR]], 22, FALSE))</f>
        <v>3.8</v>
      </c>
      <c r="N274">
        <f>IFERROR(VLOOKUP($B274,Table1[[Player]:['#NAME?]], 23, FALSE), 0.7*VLOOKUP($B274,Table1[[Player]:['#NAME?]], 23, FALSE) + 0.3*VLOOKUP($B274,Table2[[Player]:[YEAR]], 23, FALSE))</f>
        <v>3.5</v>
      </c>
      <c r="O274">
        <f>IFERROR(VLOOKUP($B274,Table1[[Player]:['#NAME?]], 24, FALSE), 0.7*VLOOKUP($B274,Table1[[Player]:['#NAME?]], 24, FALSE) + 0.3*VLOOKUP($B274,Table2[[Player]:[YEAR]], 24, FALSE))</f>
        <v>1.7</v>
      </c>
      <c r="P274">
        <f>IFERROR(VLOOKUP($B274,Table1[[Player]:['#NAME?]], 25, FALSE), 0.7*VLOOKUP($B274,Table1[[Player]:['#NAME?]], 25, FALSE) + 0.3*VLOOKUP($B274,Table2[[Player]:[YEAR]], 25, FALSE))</f>
        <v>0.6</v>
      </c>
      <c r="Q274">
        <f>IFERROR(VLOOKUP($B274,Table1[[Player]:['#NAME?]], 26, FALSE), 0.7*VLOOKUP($B274,Table1[[Player]:['#NAME?]], 26, FALSE) + 0.3*VLOOKUP($B274,Table2[[Player]:[YEAR]], 26, FALSE))</f>
        <v>1.6</v>
      </c>
      <c r="R274">
        <f>IFERROR(VLOOKUP($B274,Table1[[Player]:['#NAME?]], 28, FALSE), 0.7*VLOOKUP($B274,Table1[[Player]:['#NAME?]], 28, FALSE) + 0.3*VLOOKUP($B274,Table2[[Player]:[YEAR]], 28, FALSE))</f>
        <v>10.5</v>
      </c>
    </row>
    <row r="275" spans="1:18" x14ac:dyDescent="0.25">
      <c r="A275" s="1" t="s">
        <v>829</v>
      </c>
      <c r="B275" s="1" t="s">
        <v>439</v>
      </c>
      <c r="C275" s="1" t="s">
        <v>31</v>
      </c>
      <c r="D275">
        <f>VLOOKUP(B275, Table1[[Player]:['#NAME?]], 3, FALSE)+1</f>
        <v>40</v>
      </c>
      <c r="E275">
        <f>VLOOKUP(A275, Table3[], 5, FALSE)</f>
        <v>929</v>
      </c>
      <c r="F275">
        <f>IFERROR(VLOOKUP($B275,Table1[[Player]:['#NAME?]], 8, FALSE), 0.7*VLOOKUP($B275,Table1[[Player]:['#NAME?]], 8, FALSE) + 0.3*VLOOKUP($B275,Table2[[Player]:[YEAR]], 8, FALSE))</f>
        <v>2.8</v>
      </c>
      <c r="G275">
        <f>IFERROR(VLOOKUP($B275,Table1[[Player]:['#NAME?]], 9, FALSE), 0.7*VLOOKUP($B275,Table1[[Player]:['#NAME?]], 9, FALSE) + 0.3*VLOOKUP($B275,Table2[[Player]:[YEAR]], 9, FALSE))</f>
        <v>6.4</v>
      </c>
      <c r="H275">
        <f>IFERROR(VLOOKUP($B275,Table1[[Player]:['#NAME?]], 10, FALSE), 0.7*VLOOKUP($B275,Table1[[Player]:['#NAME?]], 10, FALSE) + 0.3*VLOOKUP($B275,Table2[[Player]:[YEAR]], 10, FALSE))</f>
        <v>0.432</v>
      </c>
      <c r="I275">
        <f>IFERROR(VLOOKUP($B275,Table1[[Player]:['#NAME?]], 11, FALSE), 0.7*VLOOKUP($B275,Table1[[Player]:['#NAME?]], 11, FALSE) + 0.3*VLOOKUP($B275,Table2[[Player]:[YEAR]], 11, FALSE))</f>
        <v>1.9</v>
      </c>
      <c r="J275">
        <f>IFERROR(VLOOKUP($B275,Table1[[Player]:['#NAME?]], 17, FALSE), 0.7*VLOOKUP($B275,Table1[[Player]:['#NAME?]], 17, FALSE) + 0.3*VLOOKUP($B275,Table2[[Player]:[YEAR]], 17, FALSE))</f>
        <v>0.6</v>
      </c>
      <c r="K275">
        <f>IFERROR(VLOOKUP($B275,Table1[[Player]:['#NAME?]], 18, FALSE), 0.7*VLOOKUP($B275,Table1[[Player]:['#NAME?]], 18, FALSE) + 0.3*VLOOKUP($B275,Table2[[Player]:[YEAR]], 18, FALSE))</f>
        <v>0.8</v>
      </c>
      <c r="L275">
        <f>IFERROR(VLOOKUP($B275,Table1[[Player]:['#NAME?]], 19, FALSE), 0.7*VLOOKUP($B275,Table1[[Player]:['#NAME?]], 19, FALSE) + 0.3*VLOOKUP($B275,Table2[[Player]:[YEAR]], 19, FALSE))</f>
        <v>0.82799999999999996</v>
      </c>
      <c r="M275">
        <f>IFERROR(VLOOKUP($B275,Table1[[Player]:['#NAME?]], 22, FALSE), 0.7*VLOOKUP($B275,Table1[[Player]:['#NAME?]], 22, FALSE) + 0.3*VLOOKUP($B275,Table2[[Player]:[YEAR]], 22, FALSE))</f>
        <v>2.8</v>
      </c>
      <c r="N275">
        <f>IFERROR(VLOOKUP($B275,Table1[[Player]:['#NAME?]], 23, FALSE), 0.7*VLOOKUP($B275,Table1[[Player]:['#NAME?]], 23, FALSE) + 0.3*VLOOKUP($B275,Table2[[Player]:[YEAR]], 23, FALSE))</f>
        <v>2.6</v>
      </c>
      <c r="O275">
        <f>IFERROR(VLOOKUP($B275,Table1[[Player]:['#NAME?]], 24, FALSE), 0.7*VLOOKUP($B275,Table1[[Player]:['#NAME?]], 24, FALSE) + 0.3*VLOOKUP($B275,Table2[[Player]:[YEAR]], 24, FALSE))</f>
        <v>1.2</v>
      </c>
      <c r="P275">
        <f>IFERROR(VLOOKUP($B275,Table1[[Player]:['#NAME?]], 25, FALSE), 0.7*VLOOKUP($B275,Table1[[Player]:['#NAME?]], 25, FALSE) + 0.3*VLOOKUP($B275,Table2[[Player]:[YEAR]], 25, FALSE))</f>
        <v>0.5</v>
      </c>
      <c r="Q275">
        <f>IFERROR(VLOOKUP($B275,Table1[[Player]:['#NAME?]], 26, FALSE), 0.7*VLOOKUP($B275,Table1[[Player]:['#NAME?]], 26, FALSE) + 0.3*VLOOKUP($B275,Table2[[Player]:[YEAR]], 26, FALSE))</f>
        <v>0.9</v>
      </c>
      <c r="R275">
        <f>IFERROR(VLOOKUP($B275,Table1[[Player]:['#NAME?]], 28, FALSE), 0.7*VLOOKUP($B275,Table1[[Player]:['#NAME?]], 28, FALSE) + 0.3*VLOOKUP($B275,Table2[[Player]:[YEAR]], 28, FALSE))</f>
        <v>8.1</v>
      </c>
    </row>
    <row r="276" spans="1:18" x14ac:dyDescent="0.25">
      <c r="A276" s="2" t="s">
        <v>664</v>
      </c>
      <c r="B276" s="2" t="s">
        <v>440</v>
      </c>
      <c r="C276" s="2" t="s">
        <v>73</v>
      </c>
      <c r="D276">
        <f>VLOOKUP(B276, Table1[[Player]:['#NAME?]], 3, FALSE)+1</f>
        <v>28</v>
      </c>
      <c r="E276">
        <f>VLOOKUP(A276, Table3[], 5, FALSE)</f>
        <v>1170</v>
      </c>
      <c r="F276">
        <f>IFERROR(VLOOKUP($B276,Table1[[Player]:['#NAME?]], 8, FALSE), 0.7*VLOOKUP($B276,Table1[[Player]:['#NAME?]], 8, FALSE) + 0.3*VLOOKUP($B276,Table2[[Player]:[YEAR]], 8, FALSE))</f>
        <v>9.6</v>
      </c>
      <c r="G276">
        <f>IFERROR(VLOOKUP($B276,Table1[[Player]:['#NAME?]], 9, FALSE), 0.7*VLOOKUP($B276,Table1[[Player]:['#NAME?]], 9, FALSE) + 0.3*VLOOKUP($B276,Table2[[Player]:[YEAR]], 9, FALSE))</f>
        <v>20.6</v>
      </c>
      <c r="H276">
        <f>IFERROR(VLOOKUP($B276,Table1[[Player]:['#NAME?]], 10, FALSE), 0.7*VLOOKUP($B276,Table1[[Player]:['#NAME?]], 10, FALSE) + 0.3*VLOOKUP($B276,Table2[[Player]:[YEAR]], 10, FALSE))</f>
        <v>0.46300000000000002</v>
      </c>
      <c r="I276">
        <f>IFERROR(VLOOKUP($B276,Table1[[Player]:['#NAME?]], 11, FALSE), 0.7*VLOOKUP($B276,Table1[[Player]:['#NAME?]], 11, FALSE) + 0.3*VLOOKUP($B276,Table2[[Player]:[YEAR]], 11, FALSE))</f>
        <v>3.4</v>
      </c>
      <c r="J276">
        <f>IFERROR(VLOOKUP($B276,Table1[[Player]:['#NAME?]], 17, FALSE), 0.7*VLOOKUP($B276,Table1[[Player]:['#NAME?]], 17, FALSE) + 0.3*VLOOKUP($B276,Table2[[Player]:[YEAR]], 17, FALSE))</f>
        <v>8.3000000000000007</v>
      </c>
      <c r="K276">
        <f>IFERROR(VLOOKUP($B276,Table1[[Player]:['#NAME?]], 18, FALSE), 0.7*VLOOKUP($B276,Table1[[Player]:['#NAME?]], 18, FALSE) + 0.3*VLOOKUP($B276,Table2[[Player]:[YEAR]], 18, FALSE))</f>
        <v>9.1</v>
      </c>
      <c r="L276">
        <f>IFERROR(VLOOKUP($B276,Table1[[Player]:['#NAME?]], 19, FALSE), 0.7*VLOOKUP($B276,Table1[[Player]:['#NAME?]], 19, FALSE) + 0.3*VLOOKUP($B276,Table2[[Player]:[YEAR]], 19, FALSE))</f>
        <v>0.90900000000000003</v>
      </c>
      <c r="M276">
        <f>IFERROR(VLOOKUP($B276,Table1[[Player]:['#NAME?]], 22, FALSE), 0.7*VLOOKUP($B276,Table1[[Player]:['#NAME?]], 22, FALSE) + 0.3*VLOOKUP($B276,Table2[[Player]:[YEAR]], 22, FALSE))</f>
        <v>2.9</v>
      </c>
      <c r="N276">
        <f>IFERROR(VLOOKUP($B276,Table1[[Player]:['#NAME?]], 23, FALSE), 0.7*VLOOKUP($B276,Table1[[Player]:['#NAME?]], 23, FALSE) + 0.3*VLOOKUP($B276,Table2[[Player]:[YEAR]], 23, FALSE))</f>
        <v>6.3</v>
      </c>
      <c r="O276">
        <f>IFERROR(VLOOKUP($B276,Table1[[Player]:['#NAME?]], 24, FALSE), 0.7*VLOOKUP($B276,Table1[[Player]:['#NAME?]], 24, FALSE) + 0.3*VLOOKUP($B276,Table2[[Player]:[YEAR]], 24, FALSE))</f>
        <v>1</v>
      </c>
      <c r="P276">
        <f>IFERROR(VLOOKUP($B276,Table1[[Player]:['#NAME?]], 25, FALSE), 0.7*VLOOKUP($B276,Table1[[Player]:['#NAME?]], 25, FALSE) + 0.3*VLOOKUP($B276,Table2[[Player]:[YEAR]], 25, FALSE))</f>
        <v>0.2</v>
      </c>
      <c r="Q276">
        <f>IFERROR(VLOOKUP($B276,Table1[[Player]:['#NAME?]], 26, FALSE), 0.7*VLOOKUP($B276,Table1[[Player]:['#NAME?]], 26, FALSE) + 0.3*VLOOKUP($B276,Table2[[Player]:[YEAR]], 26, FALSE))</f>
        <v>2.9</v>
      </c>
      <c r="R276">
        <f>IFERROR(VLOOKUP($B276,Table1[[Player]:['#NAME?]], 28, FALSE), 0.7*VLOOKUP($B276,Table1[[Player]:['#NAME?]], 28, FALSE) + 0.3*VLOOKUP($B276,Table2[[Player]:[YEAR]], 28, FALSE))</f>
        <v>30.8</v>
      </c>
    </row>
    <row r="277" spans="1:18" x14ac:dyDescent="0.25">
      <c r="A277" s="1" t="s">
        <v>869</v>
      </c>
      <c r="B277" s="1" t="s">
        <v>441</v>
      </c>
      <c r="C277" s="1" t="s">
        <v>27</v>
      </c>
      <c r="D277">
        <f>VLOOKUP(B277, Table1[[Player]:['#NAME?]], 3, FALSE)+1</f>
        <v>29</v>
      </c>
      <c r="E277">
        <f>VLOOKUP(A277, Table3[], 5, FALSE)</f>
        <v>1080</v>
      </c>
      <c r="F277">
        <f>IFERROR(VLOOKUP($B277,Table1[[Player]:['#NAME?]], 8, FALSE), 0.7*VLOOKUP($B277,Table1[[Player]:['#NAME?]], 8, FALSE) + 0.3*VLOOKUP($B277,Table2[[Player]:[YEAR]], 8, FALSE))</f>
        <v>3.6</v>
      </c>
      <c r="G277">
        <f>IFERROR(VLOOKUP($B277,Table1[[Player]:['#NAME?]], 9, FALSE), 0.7*VLOOKUP($B277,Table1[[Player]:['#NAME?]], 9, FALSE) + 0.3*VLOOKUP($B277,Table2[[Player]:[YEAR]], 9, FALSE))</f>
        <v>9.1</v>
      </c>
      <c r="H277">
        <f>IFERROR(VLOOKUP($B277,Table1[[Player]:['#NAME?]], 10, FALSE), 0.7*VLOOKUP($B277,Table1[[Player]:['#NAME?]], 10, FALSE) + 0.3*VLOOKUP($B277,Table2[[Player]:[YEAR]], 10, FALSE))</f>
        <v>0.39800000000000002</v>
      </c>
      <c r="I277">
        <f>IFERROR(VLOOKUP($B277,Table1[[Player]:['#NAME?]], 11, FALSE), 0.7*VLOOKUP($B277,Table1[[Player]:['#NAME?]], 11, FALSE) + 0.3*VLOOKUP($B277,Table2[[Player]:[YEAR]], 11, FALSE))</f>
        <v>1.4</v>
      </c>
      <c r="J277">
        <f>IFERROR(VLOOKUP($B277,Table1[[Player]:['#NAME?]], 17, FALSE), 0.7*VLOOKUP($B277,Table1[[Player]:['#NAME?]], 17, FALSE) + 0.3*VLOOKUP($B277,Table2[[Player]:[YEAR]], 17, FALSE))</f>
        <v>1.6</v>
      </c>
      <c r="K277">
        <f>IFERROR(VLOOKUP($B277,Table1[[Player]:['#NAME?]], 18, FALSE), 0.7*VLOOKUP($B277,Table1[[Player]:['#NAME?]], 18, FALSE) + 0.3*VLOOKUP($B277,Table2[[Player]:[YEAR]], 18, FALSE))</f>
        <v>1.9</v>
      </c>
      <c r="L277">
        <f>IFERROR(VLOOKUP($B277,Table1[[Player]:['#NAME?]], 19, FALSE), 0.7*VLOOKUP($B277,Table1[[Player]:['#NAME?]], 19, FALSE) + 0.3*VLOOKUP($B277,Table2[[Player]:[YEAR]], 19, FALSE))</f>
        <v>0.84299999999999997</v>
      </c>
      <c r="M277">
        <f>IFERROR(VLOOKUP($B277,Table1[[Player]:['#NAME?]], 22, FALSE), 0.7*VLOOKUP($B277,Table1[[Player]:['#NAME?]], 22, FALSE) + 0.3*VLOOKUP($B277,Table2[[Player]:[YEAR]], 22, FALSE))</f>
        <v>5.3</v>
      </c>
      <c r="N277">
        <f>IFERROR(VLOOKUP($B277,Table1[[Player]:['#NAME?]], 23, FALSE), 0.7*VLOOKUP($B277,Table1[[Player]:['#NAME?]], 23, FALSE) + 0.3*VLOOKUP($B277,Table2[[Player]:[YEAR]], 23, FALSE))</f>
        <v>1.3</v>
      </c>
      <c r="O277">
        <f>IFERROR(VLOOKUP($B277,Table1[[Player]:['#NAME?]], 24, FALSE), 0.7*VLOOKUP($B277,Table1[[Player]:['#NAME?]], 24, FALSE) + 0.3*VLOOKUP($B277,Table2[[Player]:[YEAR]], 24, FALSE))</f>
        <v>0.8</v>
      </c>
      <c r="P277">
        <f>IFERROR(VLOOKUP($B277,Table1[[Player]:['#NAME?]], 25, FALSE), 0.7*VLOOKUP($B277,Table1[[Player]:['#NAME?]], 25, FALSE) + 0.3*VLOOKUP($B277,Table2[[Player]:[YEAR]], 25, FALSE))</f>
        <v>0.2</v>
      </c>
      <c r="Q277">
        <f>IFERROR(VLOOKUP($B277,Table1[[Player]:['#NAME?]], 26, FALSE), 0.7*VLOOKUP($B277,Table1[[Player]:['#NAME?]], 26, FALSE) + 0.3*VLOOKUP($B277,Table2[[Player]:[YEAR]], 26, FALSE))</f>
        <v>0.9</v>
      </c>
      <c r="R277">
        <f>IFERROR(VLOOKUP($B277,Table1[[Player]:['#NAME?]], 28, FALSE), 0.7*VLOOKUP($B277,Table1[[Player]:['#NAME?]], 28, FALSE) + 0.3*VLOOKUP($B277,Table2[[Player]:[YEAR]], 28, FALSE))</f>
        <v>10.199999999999999</v>
      </c>
    </row>
    <row r="278" spans="1:18" x14ac:dyDescent="0.25">
      <c r="A278" s="1" t="s">
        <v>722</v>
      </c>
      <c r="B278" s="1" t="s">
        <v>443</v>
      </c>
      <c r="C278" s="1" t="s">
        <v>31</v>
      </c>
      <c r="D278">
        <f>VLOOKUP(B278, Table1[[Player]:['#NAME?]], 3, FALSE)+1</f>
        <v>27</v>
      </c>
      <c r="E278">
        <f>VLOOKUP(A278, Table3[], 5, FALSE)</f>
        <v>2574</v>
      </c>
      <c r="F278">
        <f>IFERROR(VLOOKUP($B278,Table1[[Player]:['#NAME?]], 8, FALSE), 0.7*VLOOKUP($B278,Table1[[Player]:['#NAME?]], 8, FALSE) + 0.3*VLOOKUP($B278,Table2[[Player]:[YEAR]], 8, FALSE))</f>
        <v>8.8000000000000007</v>
      </c>
      <c r="G278">
        <f>IFERROR(VLOOKUP($B278,Table1[[Player]:['#NAME?]], 9, FALSE), 0.7*VLOOKUP($B278,Table1[[Player]:['#NAME?]], 9, FALSE) + 0.3*VLOOKUP($B278,Table2[[Player]:[YEAR]], 9, FALSE))</f>
        <v>18.7</v>
      </c>
      <c r="H278">
        <f>IFERROR(VLOOKUP($B278,Table1[[Player]:['#NAME?]], 10, FALSE), 0.7*VLOOKUP($B278,Table1[[Player]:['#NAME?]], 10, FALSE) + 0.3*VLOOKUP($B278,Table2[[Player]:[YEAR]], 10, FALSE))</f>
        <v>0.46800000000000003</v>
      </c>
      <c r="I278">
        <f>IFERROR(VLOOKUP($B278,Table1[[Player]:['#NAME?]], 11, FALSE), 0.7*VLOOKUP($B278,Table1[[Player]:['#NAME?]], 11, FALSE) + 0.3*VLOOKUP($B278,Table2[[Player]:[YEAR]], 11, FALSE))</f>
        <v>3.6</v>
      </c>
      <c r="J278">
        <f>IFERROR(VLOOKUP($B278,Table1[[Player]:['#NAME?]], 17, FALSE), 0.7*VLOOKUP($B278,Table1[[Player]:['#NAME?]], 17, FALSE) + 0.3*VLOOKUP($B278,Table2[[Player]:[YEAR]], 17, FALSE))</f>
        <v>2.5</v>
      </c>
      <c r="K278">
        <f>IFERROR(VLOOKUP($B278,Table1[[Player]:['#NAME?]], 18, FALSE), 0.7*VLOOKUP($B278,Table1[[Player]:['#NAME?]], 18, FALSE) + 0.3*VLOOKUP($B278,Table2[[Player]:[YEAR]], 18, FALSE))</f>
        <v>3</v>
      </c>
      <c r="L278">
        <f>IFERROR(VLOOKUP($B278,Table1[[Player]:['#NAME?]], 19, FALSE), 0.7*VLOOKUP($B278,Table1[[Player]:['#NAME?]], 19, FALSE) + 0.3*VLOOKUP($B278,Table2[[Player]:[YEAR]], 19, FALSE))</f>
        <v>0.85299999999999998</v>
      </c>
      <c r="M278">
        <f>IFERROR(VLOOKUP($B278,Table1[[Player]:['#NAME?]], 22, FALSE), 0.7*VLOOKUP($B278,Table1[[Player]:['#NAME?]], 22, FALSE) + 0.3*VLOOKUP($B278,Table2[[Player]:[YEAR]], 22, FALSE))</f>
        <v>3.9</v>
      </c>
      <c r="N278">
        <f>IFERROR(VLOOKUP($B278,Table1[[Player]:['#NAME?]], 23, FALSE), 0.7*VLOOKUP($B278,Table1[[Player]:['#NAME?]], 23, FALSE) + 0.3*VLOOKUP($B278,Table2[[Player]:[YEAR]], 23, FALSE))</f>
        <v>2.2000000000000002</v>
      </c>
      <c r="O278">
        <f>IFERROR(VLOOKUP($B278,Table1[[Player]:['#NAME?]], 24, FALSE), 0.7*VLOOKUP($B278,Table1[[Player]:['#NAME?]], 24, FALSE) + 0.3*VLOOKUP($B278,Table2[[Player]:[YEAR]], 24, FALSE))</f>
        <v>0.9</v>
      </c>
      <c r="P278">
        <f>IFERROR(VLOOKUP($B278,Table1[[Player]:['#NAME?]], 25, FALSE), 0.7*VLOOKUP($B278,Table1[[Player]:['#NAME?]], 25, FALSE) + 0.3*VLOOKUP($B278,Table2[[Player]:[YEAR]], 25, FALSE))</f>
        <v>0.5</v>
      </c>
      <c r="Q278">
        <f>IFERROR(VLOOKUP($B278,Table1[[Player]:['#NAME?]], 26, FALSE), 0.7*VLOOKUP($B278,Table1[[Player]:['#NAME?]], 26, FALSE) + 0.3*VLOOKUP($B278,Table2[[Player]:[YEAR]], 26, FALSE))</f>
        <v>1.7</v>
      </c>
      <c r="R278">
        <f>IFERROR(VLOOKUP($B278,Table1[[Player]:['#NAME?]], 28, FALSE), 0.7*VLOOKUP($B278,Table1[[Player]:['#NAME?]], 28, FALSE) + 0.3*VLOOKUP($B278,Table2[[Player]:[YEAR]], 28, FALSE))</f>
        <v>23.7</v>
      </c>
    </row>
    <row r="279" spans="1:18" x14ac:dyDescent="0.25">
      <c r="A279" s="2" t="s">
        <v>665</v>
      </c>
      <c r="B279" s="2" t="s">
        <v>444</v>
      </c>
      <c r="C279" s="2" t="s">
        <v>38</v>
      </c>
      <c r="D279">
        <f>VLOOKUP(B279, Table1[[Player]:['#NAME?]], 3, FALSE)+1</f>
        <v>26</v>
      </c>
      <c r="E279">
        <f>VLOOKUP(A279, Table3[], 5, FALSE)</f>
        <v>2028</v>
      </c>
      <c r="F279">
        <f>IFERROR(VLOOKUP($B279,Table1[[Player]:['#NAME?]], 8, FALSE), 0.7*VLOOKUP($B279,Table1[[Player]:['#NAME?]], 8, FALSE) + 0.3*VLOOKUP($B279,Table2[[Player]:[YEAR]], 8, FALSE))</f>
        <v>4</v>
      </c>
      <c r="G279">
        <f>IFERROR(VLOOKUP($B279,Table1[[Player]:['#NAME?]], 9, FALSE), 0.7*VLOOKUP($B279,Table1[[Player]:['#NAME?]], 9, FALSE) + 0.3*VLOOKUP($B279,Table2[[Player]:[YEAR]], 9, FALSE))</f>
        <v>6.7</v>
      </c>
      <c r="H279">
        <f>IFERROR(VLOOKUP($B279,Table1[[Player]:['#NAME?]], 10, FALSE), 0.7*VLOOKUP($B279,Table1[[Player]:['#NAME?]], 10, FALSE) + 0.3*VLOOKUP($B279,Table2[[Player]:[YEAR]], 10, FALSE))</f>
        <v>0.6</v>
      </c>
      <c r="I279">
        <f>IFERROR(VLOOKUP($B279,Table1[[Player]:['#NAME?]], 11, FALSE), 0.7*VLOOKUP($B279,Table1[[Player]:['#NAME?]], 11, FALSE) + 0.3*VLOOKUP($B279,Table2[[Player]:[YEAR]], 11, FALSE))</f>
        <v>0</v>
      </c>
      <c r="J279">
        <f>IFERROR(VLOOKUP($B279,Table1[[Player]:['#NAME?]], 17, FALSE), 0.7*VLOOKUP($B279,Table1[[Player]:['#NAME?]], 17, FALSE) + 0.3*VLOOKUP($B279,Table2[[Player]:[YEAR]], 17, FALSE))</f>
        <v>1.6</v>
      </c>
      <c r="K279">
        <f>IFERROR(VLOOKUP($B279,Table1[[Player]:['#NAME?]], 18, FALSE), 0.7*VLOOKUP($B279,Table1[[Player]:['#NAME?]], 18, FALSE) + 0.3*VLOOKUP($B279,Table2[[Player]:[YEAR]], 18, FALSE))</f>
        <v>3.3</v>
      </c>
      <c r="L279">
        <f>IFERROR(VLOOKUP($B279,Table1[[Player]:['#NAME?]], 19, FALSE), 0.7*VLOOKUP($B279,Table1[[Player]:['#NAME?]], 19, FALSE) + 0.3*VLOOKUP($B279,Table2[[Player]:[YEAR]], 19, FALSE))</f>
        <v>0.498</v>
      </c>
      <c r="M279">
        <f>IFERROR(VLOOKUP($B279,Table1[[Player]:['#NAME?]], 22, FALSE), 0.7*VLOOKUP($B279,Table1[[Player]:['#NAME?]], 22, FALSE) + 0.3*VLOOKUP($B279,Table2[[Player]:[YEAR]], 22, FALSE))</f>
        <v>11</v>
      </c>
      <c r="N279">
        <f>IFERROR(VLOOKUP($B279,Table1[[Player]:['#NAME?]], 23, FALSE), 0.7*VLOOKUP($B279,Table1[[Player]:['#NAME?]], 23, FALSE) + 0.3*VLOOKUP($B279,Table2[[Player]:[YEAR]], 23, FALSE))</f>
        <v>1.2</v>
      </c>
      <c r="O279">
        <f>IFERROR(VLOOKUP($B279,Table1[[Player]:['#NAME?]], 24, FALSE), 0.7*VLOOKUP($B279,Table1[[Player]:['#NAME?]], 24, FALSE) + 0.3*VLOOKUP($B279,Table2[[Player]:[YEAR]], 24, FALSE))</f>
        <v>0.6</v>
      </c>
      <c r="P279">
        <f>IFERROR(VLOOKUP($B279,Table1[[Player]:['#NAME?]], 25, FALSE), 0.7*VLOOKUP($B279,Table1[[Player]:['#NAME?]], 25, FALSE) + 0.3*VLOOKUP($B279,Table2[[Player]:[YEAR]], 25, FALSE))</f>
        <v>1.3</v>
      </c>
      <c r="Q279">
        <f>IFERROR(VLOOKUP($B279,Table1[[Player]:['#NAME?]], 26, FALSE), 0.7*VLOOKUP($B279,Table1[[Player]:['#NAME?]], 26, FALSE) + 0.3*VLOOKUP($B279,Table2[[Player]:[YEAR]], 26, FALSE))</f>
        <v>1</v>
      </c>
      <c r="R279">
        <f>IFERROR(VLOOKUP($B279,Table1[[Player]:['#NAME?]], 28, FALSE), 0.7*VLOOKUP($B279,Table1[[Player]:['#NAME?]], 28, FALSE) + 0.3*VLOOKUP($B279,Table2[[Player]:[YEAR]], 28, FALSE))</f>
        <v>9.6999999999999993</v>
      </c>
    </row>
    <row r="280" spans="1:18" x14ac:dyDescent="0.25">
      <c r="A280" s="2" t="s">
        <v>713</v>
      </c>
      <c r="B280" s="2" t="s">
        <v>446</v>
      </c>
      <c r="C280" s="2" t="s">
        <v>27</v>
      </c>
      <c r="D280">
        <f>VLOOKUP(B280, Table1[[Player]:['#NAME?]], 3, FALSE)+1</f>
        <v>32</v>
      </c>
      <c r="E280">
        <f>VLOOKUP(A280, Table3[], 5, FALSE)</f>
        <v>1170</v>
      </c>
      <c r="F280">
        <f>IFERROR(VLOOKUP($B280,Table1[[Player]:['#NAME?]], 8, FALSE), 0.7*VLOOKUP($B280,Table1[[Player]:['#NAME?]], 8, FALSE) + 0.3*VLOOKUP($B280,Table2[[Player]:[YEAR]], 8, FALSE))</f>
        <v>3.8</v>
      </c>
      <c r="G280">
        <f>IFERROR(VLOOKUP($B280,Table1[[Player]:['#NAME?]], 9, FALSE), 0.7*VLOOKUP($B280,Table1[[Player]:['#NAME?]], 9, FALSE) + 0.3*VLOOKUP($B280,Table2[[Player]:[YEAR]], 9, FALSE))</f>
        <v>8.6</v>
      </c>
      <c r="H280">
        <f>IFERROR(VLOOKUP($B280,Table1[[Player]:['#NAME?]], 10, FALSE), 0.7*VLOOKUP($B280,Table1[[Player]:['#NAME?]], 10, FALSE) + 0.3*VLOOKUP($B280,Table2[[Player]:[YEAR]], 10, FALSE))</f>
        <v>0.442</v>
      </c>
      <c r="I280">
        <f>IFERROR(VLOOKUP($B280,Table1[[Player]:['#NAME?]], 11, FALSE), 0.7*VLOOKUP($B280,Table1[[Player]:['#NAME?]], 11, FALSE) + 0.3*VLOOKUP($B280,Table2[[Player]:[YEAR]], 11, FALSE))</f>
        <v>2.2000000000000002</v>
      </c>
      <c r="J280">
        <f>IFERROR(VLOOKUP($B280,Table1[[Player]:['#NAME?]], 17, FALSE), 0.7*VLOOKUP($B280,Table1[[Player]:['#NAME?]], 17, FALSE) + 0.3*VLOOKUP($B280,Table2[[Player]:[YEAR]], 17, FALSE))</f>
        <v>1.5</v>
      </c>
      <c r="K280">
        <f>IFERROR(VLOOKUP($B280,Table1[[Player]:['#NAME?]], 18, FALSE), 0.7*VLOOKUP($B280,Table1[[Player]:['#NAME?]], 18, FALSE) + 0.3*VLOOKUP($B280,Table2[[Player]:[YEAR]], 18, FALSE))</f>
        <v>2</v>
      </c>
      <c r="L280">
        <f>IFERROR(VLOOKUP($B280,Table1[[Player]:['#NAME?]], 19, FALSE), 0.7*VLOOKUP($B280,Table1[[Player]:['#NAME?]], 19, FALSE) + 0.3*VLOOKUP($B280,Table2[[Player]:[YEAR]], 19, FALSE))</f>
        <v>0.74399999999999999</v>
      </c>
      <c r="M280">
        <f>IFERROR(VLOOKUP($B280,Table1[[Player]:['#NAME?]], 22, FALSE), 0.7*VLOOKUP($B280,Table1[[Player]:['#NAME?]], 22, FALSE) + 0.3*VLOOKUP($B280,Table2[[Player]:[YEAR]], 22, FALSE))</f>
        <v>5.8</v>
      </c>
      <c r="N280">
        <f>IFERROR(VLOOKUP($B280,Table1[[Player]:['#NAME?]], 23, FALSE), 0.7*VLOOKUP($B280,Table1[[Player]:['#NAME?]], 23, FALSE) + 0.3*VLOOKUP($B280,Table2[[Player]:[YEAR]], 23, FALSE))</f>
        <v>1.9</v>
      </c>
      <c r="O280">
        <f>IFERROR(VLOOKUP($B280,Table1[[Player]:['#NAME?]], 24, FALSE), 0.7*VLOOKUP($B280,Table1[[Player]:['#NAME?]], 24, FALSE) + 0.3*VLOOKUP($B280,Table2[[Player]:[YEAR]], 24, FALSE))</f>
        <v>0.8</v>
      </c>
      <c r="P280">
        <f>IFERROR(VLOOKUP($B280,Table1[[Player]:['#NAME?]], 25, FALSE), 0.7*VLOOKUP($B280,Table1[[Player]:['#NAME?]], 25, FALSE) + 0.3*VLOOKUP($B280,Table2[[Player]:[YEAR]], 25, FALSE))</f>
        <v>0.5</v>
      </c>
      <c r="Q280">
        <f>IFERROR(VLOOKUP($B280,Table1[[Player]:['#NAME?]], 26, FALSE), 0.7*VLOOKUP($B280,Table1[[Player]:['#NAME?]], 26, FALSE) + 0.3*VLOOKUP($B280,Table2[[Player]:[YEAR]], 26, FALSE))</f>
        <v>1.4</v>
      </c>
      <c r="R280">
        <f>IFERROR(VLOOKUP($B280,Table1[[Player]:['#NAME?]], 28, FALSE), 0.7*VLOOKUP($B280,Table1[[Player]:['#NAME?]], 28, FALSE) + 0.3*VLOOKUP($B280,Table2[[Player]:[YEAR]], 28, FALSE))</f>
        <v>11.2</v>
      </c>
    </row>
    <row r="281" spans="1:18" x14ac:dyDescent="0.25">
      <c r="A281" s="1" t="s">
        <v>837</v>
      </c>
      <c r="B281" s="1" t="s">
        <v>448</v>
      </c>
      <c r="C281" s="1" t="s">
        <v>38</v>
      </c>
      <c r="D281">
        <f>VLOOKUP(B281, Table1[[Player]:['#NAME?]], 3, FALSE)+1</f>
        <v>22</v>
      </c>
      <c r="E281">
        <f>VLOOKUP(A281, Table3[], 5, FALSE)</f>
        <v>2886</v>
      </c>
      <c r="F281">
        <f>IFERROR(VLOOKUP($B281,Table1[[Player]:['#NAME?]], 8, FALSE), 0.7*VLOOKUP($B281,Table1[[Player]:['#NAME?]], 8, FALSE) + 0.3*VLOOKUP($B281,Table2[[Player]:[YEAR]], 8, FALSE))</f>
        <v>9.5</v>
      </c>
      <c r="G281">
        <f>IFERROR(VLOOKUP($B281,Table1[[Player]:['#NAME?]], 9, FALSE), 0.7*VLOOKUP($B281,Table1[[Player]:['#NAME?]], 9, FALSE) + 0.3*VLOOKUP($B281,Table2[[Player]:[YEAR]], 9, FALSE))</f>
        <v>17.600000000000001</v>
      </c>
      <c r="H281">
        <f>IFERROR(VLOOKUP($B281,Table1[[Player]:['#NAME?]], 10, FALSE), 0.7*VLOOKUP($B281,Table1[[Player]:['#NAME?]], 10, FALSE) + 0.3*VLOOKUP($B281,Table2[[Player]:[YEAR]], 10, FALSE))</f>
        <v>0.54200000000000004</v>
      </c>
      <c r="I281">
        <f>IFERROR(VLOOKUP($B281,Table1[[Player]:['#NAME?]], 11, FALSE), 0.7*VLOOKUP($B281,Table1[[Player]:['#NAME?]], 11, FALSE) + 0.3*VLOOKUP($B281,Table2[[Player]:[YEAR]], 11, FALSE))</f>
        <v>1.2</v>
      </c>
      <c r="J281">
        <f>IFERROR(VLOOKUP($B281,Table1[[Player]:['#NAME?]], 17, FALSE), 0.7*VLOOKUP($B281,Table1[[Player]:['#NAME?]], 17, FALSE) + 0.3*VLOOKUP($B281,Table2[[Player]:[YEAR]], 17, FALSE))</f>
        <v>4.2</v>
      </c>
      <c r="K281">
        <f>IFERROR(VLOOKUP($B281,Table1[[Player]:['#NAME?]], 18, FALSE), 0.7*VLOOKUP($B281,Table1[[Player]:['#NAME?]], 18, FALSE) + 0.3*VLOOKUP($B281,Table2[[Player]:[YEAR]], 18, FALSE))</f>
        <v>5.0999999999999996</v>
      </c>
      <c r="L281">
        <f>IFERROR(VLOOKUP($B281,Table1[[Player]:['#NAME?]], 19, FALSE), 0.7*VLOOKUP($B281,Table1[[Player]:['#NAME?]], 19, FALSE) + 0.3*VLOOKUP($B281,Table2[[Player]:[YEAR]], 19, FALSE))</f>
        <v>0.83199999999999996</v>
      </c>
      <c r="M281">
        <f>IFERROR(VLOOKUP($B281,Table1[[Player]:['#NAME?]], 22, FALSE), 0.7*VLOOKUP($B281,Table1[[Player]:['#NAME?]], 22, FALSE) + 0.3*VLOOKUP($B281,Table2[[Player]:[YEAR]], 22, FALSE))</f>
        <v>12</v>
      </c>
      <c r="N281">
        <f>IFERROR(VLOOKUP($B281,Table1[[Player]:['#NAME?]], 23, FALSE), 0.7*VLOOKUP($B281,Table1[[Player]:['#NAME?]], 23, FALSE) + 0.3*VLOOKUP($B281,Table2[[Player]:[YEAR]], 23, FALSE))</f>
        <v>2.6</v>
      </c>
      <c r="O281">
        <f>IFERROR(VLOOKUP($B281,Table1[[Player]:['#NAME?]], 24, FALSE), 0.7*VLOOKUP($B281,Table1[[Player]:['#NAME?]], 24, FALSE) + 0.3*VLOOKUP($B281,Table2[[Player]:[YEAR]], 24, FALSE))</f>
        <v>0.7</v>
      </c>
      <c r="P281">
        <f>IFERROR(VLOOKUP($B281,Table1[[Player]:['#NAME?]], 25, FALSE), 0.7*VLOOKUP($B281,Table1[[Player]:['#NAME?]], 25, FALSE) + 0.3*VLOOKUP($B281,Table2[[Player]:[YEAR]], 25, FALSE))</f>
        <v>1.2</v>
      </c>
      <c r="Q281">
        <f>IFERROR(VLOOKUP($B281,Table1[[Player]:['#NAME?]], 26, FALSE), 0.7*VLOOKUP($B281,Table1[[Player]:['#NAME?]], 26, FALSE) + 0.3*VLOOKUP($B281,Table2[[Player]:[YEAR]], 26, FALSE))</f>
        <v>2.5</v>
      </c>
      <c r="R281">
        <f>IFERROR(VLOOKUP($B281,Table1[[Player]:['#NAME?]], 28, FALSE), 0.7*VLOOKUP($B281,Table1[[Player]:['#NAME?]], 28, FALSE) + 0.3*VLOOKUP($B281,Table2[[Player]:[YEAR]], 28, FALSE))</f>
        <v>24.5</v>
      </c>
    </row>
    <row r="282" spans="1:18" x14ac:dyDescent="0.25">
      <c r="A282" s="2" t="s">
        <v>741</v>
      </c>
      <c r="B282" s="2" t="s">
        <v>449</v>
      </c>
      <c r="C282" s="2" t="s">
        <v>52</v>
      </c>
      <c r="D282">
        <f>VLOOKUP(B282, Table1[[Player]:['#NAME?]], 3, FALSE)+1</f>
        <v>32</v>
      </c>
      <c r="E282">
        <f>VLOOKUP(A282, Table3[], 5, FALSE)</f>
        <v>1950</v>
      </c>
      <c r="F282">
        <f>IFERROR(VLOOKUP($B282,Table1[[Player]:['#NAME?]], 8, FALSE), 0.7*VLOOKUP($B282,Table1[[Player]:['#NAME?]], 8, FALSE) + 0.3*VLOOKUP($B282,Table2[[Player]:[YEAR]], 8, FALSE))</f>
        <v>3.2</v>
      </c>
      <c r="G282">
        <f>IFERROR(VLOOKUP($B282,Table1[[Player]:['#NAME?]], 9, FALSE), 0.7*VLOOKUP($B282,Table1[[Player]:['#NAME?]], 9, FALSE) + 0.3*VLOOKUP($B282,Table2[[Player]:[YEAR]], 9, FALSE))</f>
        <v>7.8</v>
      </c>
      <c r="H282">
        <f>IFERROR(VLOOKUP($B282,Table1[[Player]:['#NAME?]], 10, FALSE), 0.7*VLOOKUP($B282,Table1[[Player]:['#NAME?]], 10, FALSE) + 0.3*VLOOKUP($B282,Table2[[Player]:[YEAR]], 10, FALSE))</f>
        <v>0.41299999999999998</v>
      </c>
      <c r="I282">
        <f>IFERROR(VLOOKUP($B282,Table1[[Player]:['#NAME?]], 11, FALSE), 0.7*VLOOKUP($B282,Table1[[Player]:['#NAME?]], 11, FALSE) + 0.3*VLOOKUP($B282,Table2[[Player]:[YEAR]], 11, FALSE))</f>
        <v>1.1000000000000001</v>
      </c>
      <c r="J282">
        <f>IFERROR(VLOOKUP($B282,Table1[[Player]:['#NAME?]], 17, FALSE), 0.7*VLOOKUP($B282,Table1[[Player]:['#NAME?]], 17, FALSE) + 0.3*VLOOKUP($B282,Table2[[Player]:[YEAR]], 17, FALSE))</f>
        <v>1.2</v>
      </c>
      <c r="K282">
        <f>IFERROR(VLOOKUP($B282,Table1[[Player]:['#NAME?]], 18, FALSE), 0.7*VLOOKUP($B282,Table1[[Player]:['#NAME?]], 18, FALSE) + 0.3*VLOOKUP($B282,Table2[[Player]:[YEAR]], 18, FALSE))</f>
        <v>1.5</v>
      </c>
      <c r="L282">
        <f>IFERROR(VLOOKUP($B282,Table1[[Player]:['#NAME?]], 19, FALSE), 0.7*VLOOKUP($B282,Table1[[Player]:['#NAME?]], 19, FALSE) + 0.3*VLOOKUP($B282,Table2[[Player]:[YEAR]], 19, FALSE))</f>
        <v>0.77400000000000002</v>
      </c>
      <c r="M282">
        <f>IFERROR(VLOOKUP($B282,Table1[[Player]:['#NAME?]], 22, FALSE), 0.7*VLOOKUP($B282,Table1[[Player]:['#NAME?]], 22, FALSE) + 0.3*VLOOKUP($B282,Table2[[Player]:[YEAR]], 22, FALSE))</f>
        <v>7.6</v>
      </c>
      <c r="N282">
        <f>IFERROR(VLOOKUP($B282,Table1[[Player]:['#NAME?]], 23, FALSE), 0.7*VLOOKUP($B282,Table1[[Player]:['#NAME?]], 23, FALSE) + 0.3*VLOOKUP($B282,Table2[[Player]:[YEAR]], 23, FALSE))</f>
        <v>1.6</v>
      </c>
      <c r="O282">
        <f>IFERROR(VLOOKUP($B282,Table1[[Player]:['#NAME?]], 24, FALSE), 0.7*VLOOKUP($B282,Table1[[Player]:['#NAME?]], 24, FALSE) + 0.3*VLOOKUP($B282,Table2[[Player]:[YEAR]], 24, FALSE))</f>
        <v>1.9</v>
      </c>
      <c r="P282">
        <f>IFERROR(VLOOKUP($B282,Table1[[Player]:['#NAME?]], 25, FALSE), 0.7*VLOOKUP($B282,Table1[[Player]:['#NAME?]], 25, FALSE) + 0.3*VLOOKUP($B282,Table2[[Player]:[YEAR]], 25, FALSE))</f>
        <v>0.3</v>
      </c>
      <c r="Q282">
        <f>IFERROR(VLOOKUP($B282,Table1[[Player]:['#NAME?]], 26, FALSE), 0.7*VLOOKUP($B282,Table1[[Player]:['#NAME?]], 26, FALSE) + 0.3*VLOOKUP($B282,Table2[[Player]:[YEAR]], 26, FALSE))</f>
        <v>1.1000000000000001</v>
      </c>
      <c r="R282">
        <f>IFERROR(VLOOKUP($B282,Table1[[Player]:['#NAME?]], 28, FALSE), 0.7*VLOOKUP($B282,Table1[[Player]:['#NAME?]], 28, FALSE) + 0.3*VLOOKUP($B282,Table2[[Player]:[YEAR]], 28, FALSE))</f>
        <v>8.6999999999999993</v>
      </c>
    </row>
    <row r="283" spans="1:18" x14ac:dyDescent="0.25">
      <c r="A283" s="1" t="s">
        <v>939</v>
      </c>
      <c r="B283" s="1" t="s">
        <v>450</v>
      </c>
      <c r="C283" s="1" t="s">
        <v>52</v>
      </c>
      <c r="D283">
        <f>VLOOKUP(B283, Table1[[Player]:['#NAME?]], 3, FALSE)+1</f>
        <v>29</v>
      </c>
      <c r="E283">
        <f>VLOOKUP(A283, Table3[], 5, FALSE)</f>
        <v>2156</v>
      </c>
      <c r="F283">
        <f>IFERROR(VLOOKUP($B283,Table1[[Player]:['#NAME?]], 8, FALSE), 0.7*VLOOKUP($B283,Table1[[Player]:['#NAME?]], 8, FALSE) + 0.3*VLOOKUP($B283,Table2[[Player]:[YEAR]], 8, FALSE))</f>
        <v>5.0999999999999996</v>
      </c>
      <c r="G283">
        <f>IFERROR(VLOOKUP($B283,Table1[[Player]:['#NAME?]], 9, FALSE), 0.7*VLOOKUP($B283,Table1[[Player]:['#NAME?]], 9, FALSE) + 0.3*VLOOKUP($B283,Table2[[Player]:[YEAR]], 9, FALSE))</f>
        <v>12</v>
      </c>
      <c r="H283">
        <f>IFERROR(VLOOKUP($B283,Table1[[Player]:['#NAME?]], 10, FALSE), 0.7*VLOOKUP($B283,Table1[[Player]:['#NAME?]], 10, FALSE) + 0.3*VLOOKUP($B283,Table2[[Player]:[YEAR]], 10, FALSE))</f>
        <v>0.42599999999999999</v>
      </c>
      <c r="I283">
        <f>IFERROR(VLOOKUP($B283,Table1[[Player]:['#NAME?]], 11, FALSE), 0.7*VLOOKUP($B283,Table1[[Player]:['#NAME?]], 11, FALSE) + 0.3*VLOOKUP($B283,Table2[[Player]:[YEAR]], 11, FALSE))</f>
        <v>0.7</v>
      </c>
      <c r="J283">
        <f>IFERROR(VLOOKUP($B283,Table1[[Player]:['#NAME?]], 17, FALSE), 0.7*VLOOKUP($B283,Table1[[Player]:['#NAME?]], 17, FALSE) + 0.3*VLOOKUP($B283,Table2[[Player]:[YEAR]], 17, FALSE))</f>
        <v>1.8</v>
      </c>
      <c r="K283">
        <f>IFERROR(VLOOKUP($B283,Table1[[Player]:['#NAME?]], 18, FALSE), 0.7*VLOOKUP($B283,Table1[[Player]:['#NAME?]], 18, FALSE) + 0.3*VLOOKUP($B283,Table2[[Player]:[YEAR]], 18, FALSE))</f>
        <v>2.2000000000000002</v>
      </c>
      <c r="L283">
        <f>IFERROR(VLOOKUP($B283,Table1[[Player]:['#NAME?]], 19, FALSE), 0.7*VLOOKUP($B283,Table1[[Player]:['#NAME?]], 19, FALSE) + 0.3*VLOOKUP($B283,Table2[[Player]:[YEAR]], 19, FALSE))</f>
        <v>0.82499999999999996</v>
      </c>
      <c r="M283">
        <f>IFERROR(VLOOKUP($B283,Table1[[Player]:['#NAME?]], 22, FALSE), 0.7*VLOOKUP($B283,Table1[[Player]:['#NAME?]], 22, FALSE) + 0.3*VLOOKUP($B283,Table2[[Player]:[YEAR]], 22, FALSE))</f>
        <v>5.4</v>
      </c>
      <c r="N283">
        <f>IFERROR(VLOOKUP($B283,Table1[[Player]:['#NAME?]], 23, FALSE), 0.7*VLOOKUP($B283,Table1[[Player]:['#NAME?]], 23, FALSE) + 0.3*VLOOKUP($B283,Table2[[Player]:[YEAR]], 23, FALSE))</f>
        <v>4.5</v>
      </c>
      <c r="O283">
        <f>IFERROR(VLOOKUP($B283,Table1[[Player]:['#NAME?]], 24, FALSE), 0.7*VLOOKUP($B283,Table1[[Player]:['#NAME?]], 24, FALSE) + 0.3*VLOOKUP($B283,Table2[[Player]:[YEAR]], 24, FALSE))</f>
        <v>1.2</v>
      </c>
      <c r="P283">
        <f>IFERROR(VLOOKUP($B283,Table1[[Player]:['#NAME?]], 25, FALSE), 0.7*VLOOKUP($B283,Table1[[Player]:['#NAME?]], 25, FALSE) + 0.3*VLOOKUP($B283,Table2[[Player]:[YEAR]], 25, FALSE))</f>
        <v>0.5</v>
      </c>
      <c r="Q283">
        <f>IFERROR(VLOOKUP($B283,Table1[[Player]:['#NAME?]], 26, FALSE), 0.7*VLOOKUP($B283,Table1[[Player]:['#NAME?]], 26, FALSE) + 0.3*VLOOKUP($B283,Table2[[Player]:[YEAR]], 26, FALSE))</f>
        <v>2.2000000000000002</v>
      </c>
      <c r="R283">
        <f>IFERROR(VLOOKUP($B283,Table1[[Player]:['#NAME?]], 28, FALSE), 0.7*VLOOKUP($B283,Table1[[Player]:['#NAME?]], 28, FALSE) + 0.3*VLOOKUP($B283,Table2[[Player]:[YEAR]], 28, FALSE))</f>
        <v>12.7</v>
      </c>
    </row>
    <row r="284" spans="1:18" x14ac:dyDescent="0.25">
      <c r="A284" s="2" t="s">
        <v>749</v>
      </c>
      <c r="B284" s="2" t="s">
        <v>451</v>
      </c>
      <c r="C284" s="2" t="s">
        <v>38</v>
      </c>
      <c r="D284">
        <f>VLOOKUP(B284, Table1[[Player]:['#NAME?]], 3, FALSE)+1</f>
        <v>21</v>
      </c>
      <c r="E284">
        <f>VLOOKUP(A284, Table3[], 5, FALSE)</f>
        <v>2464</v>
      </c>
      <c r="F284">
        <f>IFERROR(VLOOKUP($B284,Table1[[Player]:['#NAME?]], 8, FALSE), 0.7*VLOOKUP($B284,Table1[[Player]:['#NAME?]], 8, FALSE) + 0.3*VLOOKUP($B284,Table2[[Player]:[YEAR]], 8, FALSE))</f>
        <v>6.3</v>
      </c>
      <c r="G284">
        <f>IFERROR(VLOOKUP($B284,Table1[[Player]:['#NAME?]], 9, FALSE), 0.7*VLOOKUP($B284,Table1[[Player]:['#NAME?]], 9, FALSE) + 0.3*VLOOKUP($B284,Table2[[Player]:[YEAR]], 9, FALSE))</f>
        <v>12.3</v>
      </c>
      <c r="H284">
        <f>IFERROR(VLOOKUP($B284,Table1[[Player]:['#NAME?]], 10, FALSE), 0.7*VLOOKUP($B284,Table1[[Player]:['#NAME?]], 10, FALSE) + 0.3*VLOOKUP($B284,Table2[[Player]:[YEAR]], 10, FALSE))</f>
        <v>0.51100000000000001</v>
      </c>
      <c r="I284">
        <f>IFERROR(VLOOKUP($B284,Table1[[Player]:['#NAME?]], 11, FALSE), 0.7*VLOOKUP($B284,Table1[[Player]:['#NAME?]], 11, FALSE) + 0.3*VLOOKUP($B284,Table2[[Player]:[YEAR]], 11, FALSE))</f>
        <v>0.6</v>
      </c>
      <c r="J284">
        <f>IFERROR(VLOOKUP($B284,Table1[[Player]:['#NAME?]], 17, FALSE), 0.7*VLOOKUP($B284,Table1[[Player]:['#NAME?]], 17, FALSE) + 0.3*VLOOKUP($B284,Table2[[Player]:[YEAR]], 17, FALSE))</f>
        <v>3.5</v>
      </c>
      <c r="K284">
        <f>IFERROR(VLOOKUP($B284,Table1[[Player]:['#NAME?]], 18, FALSE), 0.7*VLOOKUP($B284,Table1[[Player]:['#NAME?]], 18, FALSE) + 0.3*VLOOKUP($B284,Table2[[Player]:[YEAR]], 18, FALSE))</f>
        <v>4.3</v>
      </c>
      <c r="L284">
        <f>IFERROR(VLOOKUP($B284,Table1[[Player]:['#NAME?]], 19, FALSE), 0.7*VLOOKUP($B284,Table1[[Player]:['#NAME?]], 19, FALSE) + 0.3*VLOOKUP($B284,Table2[[Player]:[YEAR]], 19, FALSE))</f>
        <v>0.80900000000000005</v>
      </c>
      <c r="M284">
        <f>IFERROR(VLOOKUP($B284,Table1[[Player]:['#NAME?]], 22, FALSE), 0.7*VLOOKUP($B284,Table1[[Player]:['#NAME?]], 22, FALSE) + 0.3*VLOOKUP($B284,Table2[[Player]:[YEAR]], 22, FALSE))</f>
        <v>8.3000000000000007</v>
      </c>
      <c r="N284">
        <f>IFERROR(VLOOKUP($B284,Table1[[Player]:['#NAME?]], 23, FALSE), 0.7*VLOOKUP($B284,Table1[[Player]:['#NAME?]], 23, FALSE) + 0.3*VLOOKUP($B284,Table2[[Player]:[YEAR]], 23, FALSE))</f>
        <v>1.5</v>
      </c>
      <c r="O284">
        <f>IFERROR(VLOOKUP($B284,Table1[[Player]:['#NAME?]], 24, FALSE), 0.7*VLOOKUP($B284,Table1[[Player]:['#NAME?]], 24, FALSE) + 0.3*VLOOKUP($B284,Table2[[Player]:[YEAR]], 24, FALSE))</f>
        <v>1</v>
      </c>
      <c r="P284">
        <f>IFERROR(VLOOKUP($B284,Table1[[Player]:['#NAME?]], 25, FALSE), 0.7*VLOOKUP($B284,Table1[[Player]:['#NAME?]], 25, FALSE) + 0.3*VLOOKUP($B284,Table2[[Player]:[YEAR]], 25, FALSE))</f>
        <v>2.4</v>
      </c>
      <c r="Q284">
        <f>IFERROR(VLOOKUP($B284,Table1[[Player]:['#NAME?]], 26, FALSE), 0.7*VLOOKUP($B284,Table1[[Player]:['#NAME?]], 26, FALSE) + 0.3*VLOOKUP($B284,Table2[[Player]:[YEAR]], 26, FALSE))</f>
        <v>1.5</v>
      </c>
      <c r="R284">
        <f>IFERROR(VLOOKUP($B284,Table1[[Player]:['#NAME?]], 28, FALSE), 0.7*VLOOKUP($B284,Table1[[Player]:['#NAME?]], 28, FALSE) + 0.3*VLOOKUP($B284,Table2[[Player]:[YEAR]], 28, FALSE))</f>
        <v>16.600000000000001</v>
      </c>
    </row>
    <row r="285" spans="1:18" x14ac:dyDescent="0.25">
      <c r="A285" s="2" t="s">
        <v>927</v>
      </c>
      <c r="B285" s="2" t="s">
        <v>453</v>
      </c>
      <c r="C285" s="2" t="s">
        <v>73</v>
      </c>
      <c r="D285">
        <f>VLOOKUP(B285, Table1[[Player]:['#NAME?]], 3, FALSE)+1</f>
        <v>22</v>
      </c>
      <c r="E285">
        <f>VLOOKUP(A285, Table3[], 5, FALSE)</f>
        <v>1560</v>
      </c>
      <c r="F285">
        <f>IFERROR(VLOOKUP($B285,Table1[[Player]:['#NAME?]], 8, FALSE), 0.7*VLOOKUP($B285,Table1[[Player]:['#NAME?]], 8, FALSE) + 0.3*VLOOKUP($B285,Table2[[Player]:[YEAR]], 8, FALSE))</f>
        <v>5.9</v>
      </c>
      <c r="G285">
        <f>IFERROR(VLOOKUP($B285,Table1[[Player]:['#NAME?]], 9, FALSE), 0.7*VLOOKUP($B285,Table1[[Player]:['#NAME?]], 9, FALSE) + 0.3*VLOOKUP($B285,Table2[[Player]:[YEAR]], 9, FALSE))</f>
        <v>14</v>
      </c>
      <c r="H285">
        <f>IFERROR(VLOOKUP($B285,Table1[[Player]:['#NAME?]], 10, FALSE), 0.7*VLOOKUP($B285,Table1[[Player]:['#NAME?]], 10, FALSE) + 0.3*VLOOKUP($B285,Table2[[Player]:[YEAR]], 10, FALSE))</f>
        <v>0.42099999999999999</v>
      </c>
      <c r="I285">
        <f>IFERROR(VLOOKUP($B285,Table1[[Player]:['#NAME?]], 11, FALSE), 0.7*VLOOKUP($B285,Table1[[Player]:['#NAME?]], 11, FALSE) + 0.3*VLOOKUP($B285,Table2[[Player]:[YEAR]], 11, FALSE))</f>
        <v>0.7</v>
      </c>
      <c r="J285">
        <f>IFERROR(VLOOKUP($B285,Table1[[Player]:['#NAME?]], 17, FALSE), 0.7*VLOOKUP($B285,Table1[[Player]:['#NAME?]], 17, FALSE) + 0.3*VLOOKUP($B285,Table2[[Player]:[YEAR]], 17, FALSE))</f>
        <v>1.8</v>
      </c>
      <c r="K285">
        <f>IFERROR(VLOOKUP($B285,Table1[[Player]:['#NAME?]], 18, FALSE), 0.7*VLOOKUP($B285,Table1[[Player]:['#NAME?]], 18, FALSE) + 0.3*VLOOKUP($B285,Table2[[Player]:[YEAR]], 18, FALSE))</f>
        <v>2.2999999999999998</v>
      </c>
      <c r="L285">
        <f>IFERROR(VLOOKUP($B285,Table1[[Player]:['#NAME?]], 19, FALSE), 0.7*VLOOKUP($B285,Table1[[Player]:['#NAME?]], 19, FALSE) + 0.3*VLOOKUP($B285,Table2[[Player]:[YEAR]], 19, FALSE))</f>
        <v>0.77500000000000002</v>
      </c>
      <c r="M285">
        <f>IFERROR(VLOOKUP($B285,Table1[[Player]:['#NAME?]], 22, FALSE), 0.7*VLOOKUP($B285,Table1[[Player]:['#NAME?]], 22, FALSE) + 0.3*VLOOKUP($B285,Table2[[Player]:[YEAR]], 22, FALSE))</f>
        <v>3</v>
      </c>
      <c r="N285">
        <f>IFERROR(VLOOKUP($B285,Table1[[Player]:['#NAME?]], 23, FALSE), 0.7*VLOOKUP($B285,Table1[[Player]:['#NAME?]], 23, FALSE) + 0.3*VLOOKUP($B285,Table2[[Player]:[YEAR]], 23, FALSE))</f>
        <v>7.2</v>
      </c>
      <c r="O285">
        <f>IFERROR(VLOOKUP($B285,Table1[[Player]:['#NAME?]], 24, FALSE), 0.7*VLOOKUP($B285,Table1[[Player]:['#NAME?]], 24, FALSE) + 0.3*VLOOKUP($B285,Table2[[Player]:[YEAR]], 24, FALSE))</f>
        <v>1.5</v>
      </c>
      <c r="P285">
        <f>IFERROR(VLOOKUP($B285,Table1[[Player]:['#NAME?]], 25, FALSE), 0.7*VLOOKUP($B285,Table1[[Player]:['#NAME?]], 25, FALSE) + 0.3*VLOOKUP($B285,Table2[[Player]:[YEAR]], 25, FALSE))</f>
        <v>0.2</v>
      </c>
      <c r="Q285">
        <f>IFERROR(VLOOKUP($B285,Table1[[Player]:['#NAME?]], 26, FALSE), 0.7*VLOOKUP($B285,Table1[[Player]:['#NAME?]], 26, FALSE) + 0.3*VLOOKUP($B285,Table2[[Player]:[YEAR]], 26, FALSE))</f>
        <v>2.5</v>
      </c>
      <c r="R285">
        <f>IFERROR(VLOOKUP($B285,Table1[[Player]:['#NAME?]], 28, FALSE), 0.7*VLOOKUP($B285,Table1[[Player]:['#NAME?]], 28, FALSE) + 0.3*VLOOKUP($B285,Table2[[Player]:[YEAR]], 28, FALSE))</f>
        <v>14.2</v>
      </c>
    </row>
    <row r="286" spans="1:18" x14ac:dyDescent="0.25">
      <c r="A286" s="1" t="s">
        <v>986</v>
      </c>
      <c r="B286" s="1" t="s">
        <v>454</v>
      </c>
      <c r="C286" s="1" t="s">
        <v>38</v>
      </c>
      <c r="D286">
        <f>VLOOKUP(B286, Table1[[Player]:['#NAME?]], 3, FALSE)+1</f>
        <v>25</v>
      </c>
      <c r="E286">
        <f>VLOOKUP(A286, Table3[], 5, FALSE)</f>
        <v>2002</v>
      </c>
      <c r="F286">
        <f>IFERROR(VLOOKUP($B286,Table1[[Player]:['#NAME?]], 8, FALSE), 0.7*VLOOKUP($B286,Table1[[Player]:['#NAME?]], 8, FALSE) + 0.3*VLOOKUP($B286,Table2[[Player]:[YEAR]], 8, FALSE))</f>
        <v>6.8</v>
      </c>
      <c r="G286">
        <f>IFERROR(VLOOKUP($B286,Table1[[Player]:['#NAME?]], 9, FALSE), 0.7*VLOOKUP($B286,Table1[[Player]:['#NAME?]], 9, FALSE) + 0.3*VLOOKUP($B286,Table2[[Player]:[YEAR]], 9, FALSE))</f>
        <v>12.2</v>
      </c>
      <c r="H286">
        <f>IFERROR(VLOOKUP($B286,Table1[[Player]:['#NAME?]], 10, FALSE), 0.7*VLOOKUP($B286,Table1[[Player]:['#NAME?]], 10, FALSE) + 0.3*VLOOKUP($B286,Table2[[Player]:[YEAR]], 10, FALSE))</f>
        <v>0.55700000000000005</v>
      </c>
      <c r="I286">
        <f>IFERROR(VLOOKUP($B286,Table1[[Player]:['#NAME?]], 11, FALSE), 0.7*VLOOKUP($B286,Table1[[Player]:['#NAME?]], 11, FALSE) + 0.3*VLOOKUP($B286,Table2[[Player]:[YEAR]], 11, FALSE))</f>
        <v>0</v>
      </c>
      <c r="J286">
        <f>IFERROR(VLOOKUP($B286,Table1[[Player]:['#NAME?]], 17, FALSE), 0.7*VLOOKUP($B286,Table1[[Player]:['#NAME?]], 17, FALSE) + 0.3*VLOOKUP($B286,Table2[[Player]:[YEAR]], 17, FALSE))</f>
        <v>3.1</v>
      </c>
      <c r="K286">
        <f>IFERROR(VLOOKUP($B286,Table1[[Player]:['#NAME?]], 18, FALSE), 0.7*VLOOKUP($B286,Table1[[Player]:['#NAME?]], 18, FALSE) + 0.3*VLOOKUP($B286,Table2[[Player]:[YEAR]], 18, FALSE))</f>
        <v>3.8</v>
      </c>
      <c r="L286">
        <f>IFERROR(VLOOKUP($B286,Table1[[Player]:['#NAME?]], 19, FALSE), 0.7*VLOOKUP($B286,Table1[[Player]:['#NAME?]], 19, FALSE) + 0.3*VLOOKUP($B286,Table2[[Player]:[YEAR]], 19, FALSE))</f>
        <v>0.81100000000000005</v>
      </c>
      <c r="M286">
        <f>IFERROR(VLOOKUP($B286,Table1[[Player]:['#NAME?]], 22, FALSE), 0.7*VLOOKUP($B286,Table1[[Player]:['#NAME?]], 22, FALSE) + 0.3*VLOOKUP($B286,Table2[[Player]:[YEAR]], 22, FALSE))</f>
        <v>13.2</v>
      </c>
      <c r="N286">
        <f>IFERROR(VLOOKUP($B286,Table1[[Player]:['#NAME?]], 23, FALSE), 0.7*VLOOKUP($B286,Table1[[Player]:['#NAME?]], 23, FALSE) + 0.3*VLOOKUP($B286,Table2[[Player]:[YEAR]], 23, FALSE))</f>
        <v>1</v>
      </c>
      <c r="O286">
        <f>IFERROR(VLOOKUP($B286,Table1[[Player]:['#NAME?]], 24, FALSE), 0.7*VLOOKUP($B286,Table1[[Player]:['#NAME?]], 24, FALSE) + 0.3*VLOOKUP($B286,Table2[[Player]:[YEAR]], 24, FALSE))</f>
        <v>0.6</v>
      </c>
      <c r="P286">
        <f>IFERROR(VLOOKUP($B286,Table1[[Player]:['#NAME?]], 25, FALSE), 0.7*VLOOKUP($B286,Table1[[Player]:['#NAME?]], 25, FALSE) + 0.3*VLOOKUP($B286,Table2[[Player]:[YEAR]], 25, FALSE))</f>
        <v>1.1000000000000001</v>
      </c>
      <c r="Q286">
        <f>IFERROR(VLOOKUP($B286,Table1[[Player]:['#NAME?]], 26, FALSE), 0.7*VLOOKUP($B286,Table1[[Player]:['#NAME?]], 26, FALSE) + 0.3*VLOOKUP($B286,Table2[[Player]:[YEAR]], 26, FALSE))</f>
        <v>1.8</v>
      </c>
      <c r="R286">
        <f>IFERROR(VLOOKUP($B286,Table1[[Player]:['#NAME?]], 28, FALSE), 0.7*VLOOKUP($B286,Table1[[Player]:['#NAME?]], 28, FALSE) + 0.3*VLOOKUP($B286,Table2[[Player]:[YEAR]], 28, FALSE))</f>
        <v>16.7</v>
      </c>
    </row>
    <row r="287" spans="1:18" x14ac:dyDescent="0.25">
      <c r="A287" s="2" t="s">
        <v>655</v>
      </c>
      <c r="B287" s="2" t="s">
        <v>455</v>
      </c>
      <c r="C287" s="2" t="s">
        <v>31</v>
      </c>
      <c r="D287">
        <f>VLOOKUP(B287, Table1[[Player]:['#NAME?]], 3, FALSE)+1</f>
        <v>24</v>
      </c>
      <c r="E287">
        <f>VLOOKUP(A287, Table3[], 5, FALSE)</f>
        <v>1716</v>
      </c>
      <c r="F287">
        <f>IFERROR(VLOOKUP($B287,Table1[[Player]:['#NAME?]], 8, FALSE), 0.7*VLOOKUP($B287,Table1[[Player]:['#NAME?]], 8, FALSE) + 0.3*VLOOKUP($B287,Table2[[Player]:[YEAR]], 8, FALSE))</f>
        <v>3.8</v>
      </c>
      <c r="G287">
        <f>IFERROR(VLOOKUP($B287,Table1[[Player]:['#NAME?]], 9, FALSE), 0.7*VLOOKUP($B287,Table1[[Player]:['#NAME?]], 9, FALSE) + 0.3*VLOOKUP($B287,Table2[[Player]:[YEAR]], 9, FALSE))</f>
        <v>10.6</v>
      </c>
      <c r="H287">
        <f>IFERROR(VLOOKUP($B287,Table1[[Player]:['#NAME?]], 10, FALSE), 0.7*VLOOKUP($B287,Table1[[Player]:['#NAME?]], 10, FALSE) + 0.3*VLOOKUP($B287,Table2[[Player]:[YEAR]], 10, FALSE))</f>
        <v>0.35399999999999998</v>
      </c>
      <c r="I287">
        <f>IFERROR(VLOOKUP($B287,Table1[[Player]:['#NAME?]], 11, FALSE), 0.7*VLOOKUP($B287,Table1[[Player]:['#NAME?]], 11, FALSE) + 0.3*VLOOKUP($B287,Table2[[Player]:[YEAR]], 11, FALSE))</f>
        <v>2.7</v>
      </c>
      <c r="J287">
        <f>IFERROR(VLOOKUP($B287,Table1[[Player]:['#NAME?]], 17, FALSE), 0.7*VLOOKUP($B287,Table1[[Player]:['#NAME?]], 17, FALSE) + 0.3*VLOOKUP($B287,Table2[[Player]:[YEAR]], 17, FALSE))</f>
        <v>0.5</v>
      </c>
      <c r="K287">
        <f>IFERROR(VLOOKUP($B287,Table1[[Player]:['#NAME?]], 18, FALSE), 0.7*VLOOKUP($B287,Table1[[Player]:['#NAME?]], 18, FALSE) + 0.3*VLOOKUP($B287,Table2[[Player]:[YEAR]], 18, FALSE))</f>
        <v>0.7</v>
      </c>
      <c r="L287">
        <f>IFERROR(VLOOKUP($B287,Table1[[Player]:['#NAME?]], 19, FALSE), 0.7*VLOOKUP($B287,Table1[[Player]:['#NAME?]], 19, FALSE) + 0.3*VLOOKUP($B287,Table2[[Player]:[YEAR]], 19, FALSE))</f>
        <v>0.77800000000000002</v>
      </c>
      <c r="M287">
        <f>IFERROR(VLOOKUP($B287,Table1[[Player]:['#NAME?]], 22, FALSE), 0.7*VLOOKUP($B287,Table1[[Player]:['#NAME?]], 22, FALSE) + 0.3*VLOOKUP($B287,Table2[[Player]:[YEAR]], 22, FALSE))</f>
        <v>5.6</v>
      </c>
      <c r="N287">
        <f>IFERROR(VLOOKUP($B287,Table1[[Player]:['#NAME?]], 23, FALSE), 0.7*VLOOKUP($B287,Table1[[Player]:['#NAME?]], 23, FALSE) + 0.3*VLOOKUP($B287,Table2[[Player]:[YEAR]], 23, FALSE))</f>
        <v>2.2999999999999998</v>
      </c>
      <c r="O287">
        <f>IFERROR(VLOOKUP($B287,Table1[[Player]:['#NAME?]], 24, FALSE), 0.7*VLOOKUP($B287,Table1[[Player]:['#NAME?]], 24, FALSE) + 0.3*VLOOKUP($B287,Table2[[Player]:[YEAR]], 24, FALSE))</f>
        <v>1.1000000000000001</v>
      </c>
      <c r="P287">
        <f>IFERROR(VLOOKUP($B287,Table1[[Player]:['#NAME?]], 25, FALSE), 0.7*VLOOKUP($B287,Table1[[Player]:['#NAME?]], 25, FALSE) + 0.3*VLOOKUP($B287,Table2[[Player]:[YEAR]], 25, FALSE))</f>
        <v>0.3</v>
      </c>
      <c r="Q287">
        <f>IFERROR(VLOOKUP($B287,Table1[[Player]:['#NAME?]], 26, FALSE), 0.7*VLOOKUP($B287,Table1[[Player]:['#NAME?]], 26, FALSE) + 0.3*VLOOKUP($B287,Table2[[Player]:[YEAR]], 26, FALSE))</f>
        <v>1.8</v>
      </c>
      <c r="R287">
        <f>IFERROR(VLOOKUP($B287,Table1[[Player]:['#NAME?]], 28, FALSE), 0.7*VLOOKUP($B287,Table1[[Player]:['#NAME?]], 28, FALSE) + 0.3*VLOOKUP($B287,Table2[[Player]:[YEAR]], 28, FALSE))</f>
        <v>10.7</v>
      </c>
    </row>
    <row r="288" spans="1:18" x14ac:dyDescent="0.25">
      <c r="A288" s="1" t="s">
        <v>942</v>
      </c>
      <c r="B288" s="1" t="s">
        <v>459</v>
      </c>
      <c r="C288" s="1" t="s">
        <v>27</v>
      </c>
      <c r="D288">
        <f>VLOOKUP(B288, Table1[[Player]:['#NAME?]], 3, FALSE)+1</f>
        <v>22</v>
      </c>
      <c r="E288">
        <f>VLOOKUP(A288, Table3[], 5, FALSE)</f>
        <v>852</v>
      </c>
      <c r="F288">
        <f>IFERROR(VLOOKUP($B288,Table1[[Player]:['#NAME?]], 8, FALSE), 0.7*VLOOKUP($B288,Table1[[Player]:['#NAME?]], 8, FALSE) + 0.3*VLOOKUP($B288,Table2[[Player]:[YEAR]], 8, FALSE))</f>
        <v>3.7</v>
      </c>
      <c r="G288">
        <f>IFERROR(VLOOKUP($B288,Table1[[Player]:['#NAME?]], 9, FALSE), 0.7*VLOOKUP($B288,Table1[[Player]:['#NAME?]], 9, FALSE) + 0.3*VLOOKUP($B288,Table2[[Player]:[YEAR]], 9, FALSE))</f>
        <v>7.7</v>
      </c>
      <c r="H288">
        <f>IFERROR(VLOOKUP($B288,Table1[[Player]:['#NAME?]], 10, FALSE), 0.7*VLOOKUP($B288,Table1[[Player]:['#NAME?]], 10, FALSE) + 0.3*VLOOKUP($B288,Table2[[Player]:[YEAR]], 10, FALSE))</f>
        <v>0.48099999999999998</v>
      </c>
      <c r="I288">
        <f>IFERROR(VLOOKUP($B288,Table1[[Player]:['#NAME?]], 11, FALSE), 0.7*VLOOKUP($B288,Table1[[Player]:['#NAME?]], 11, FALSE) + 0.3*VLOOKUP($B288,Table2[[Player]:[YEAR]], 11, FALSE))</f>
        <v>0.2</v>
      </c>
      <c r="J288">
        <f>IFERROR(VLOOKUP($B288,Table1[[Player]:['#NAME?]], 17, FALSE), 0.7*VLOOKUP($B288,Table1[[Player]:['#NAME?]], 17, FALSE) + 0.3*VLOOKUP($B288,Table2[[Player]:[YEAR]], 17, FALSE))</f>
        <v>1.7</v>
      </c>
      <c r="K288">
        <f>IFERROR(VLOOKUP($B288,Table1[[Player]:['#NAME?]], 18, FALSE), 0.7*VLOOKUP($B288,Table1[[Player]:['#NAME?]], 18, FALSE) + 0.3*VLOOKUP($B288,Table2[[Player]:[YEAR]], 18, FALSE))</f>
        <v>2.7</v>
      </c>
      <c r="L288">
        <f>IFERROR(VLOOKUP($B288,Table1[[Player]:['#NAME?]], 19, FALSE), 0.7*VLOOKUP($B288,Table1[[Player]:['#NAME?]], 19, FALSE) + 0.3*VLOOKUP($B288,Table2[[Player]:[YEAR]], 19, FALSE))</f>
        <v>0.63800000000000001</v>
      </c>
      <c r="M288">
        <f>IFERROR(VLOOKUP($B288,Table1[[Player]:['#NAME?]], 22, FALSE), 0.7*VLOOKUP($B288,Table1[[Player]:['#NAME?]], 22, FALSE) + 0.3*VLOOKUP($B288,Table2[[Player]:[YEAR]], 22, FALSE))</f>
        <v>11</v>
      </c>
      <c r="N288">
        <f>IFERROR(VLOOKUP($B288,Table1[[Player]:['#NAME?]], 23, FALSE), 0.7*VLOOKUP($B288,Table1[[Player]:['#NAME?]], 23, FALSE) + 0.3*VLOOKUP($B288,Table2[[Player]:[YEAR]], 23, FALSE))</f>
        <v>0.9</v>
      </c>
      <c r="O288">
        <f>IFERROR(VLOOKUP($B288,Table1[[Player]:['#NAME?]], 24, FALSE), 0.7*VLOOKUP($B288,Table1[[Player]:['#NAME?]], 24, FALSE) + 0.3*VLOOKUP($B288,Table2[[Player]:[YEAR]], 24, FALSE))</f>
        <v>0.9</v>
      </c>
      <c r="P288">
        <f>IFERROR(VLOOKUP($B288,Table1[[Player]:['#NAME?]], 25, FALSE), 0.7*VLOOKUP($B288,Table1[[Player]:['#NAME?]], 25, FALSE) + 0.3*VLOOKUP($B288,Table2[[Player]:[YEAR]], 25, FALSE))</f>
        <v>0.8</v>
      </c>
      <c r="Q288">
        <f>IFERROR(VLOOKUP($B288,Table1[[Player]:['#NAME?]], 26, FALSE), 0.7*VLOOKUP($B288,Table1[[Player]:['#NAME?]], 26, FALSE) + 0.3*VLOOKUP($B288,Table2[[Player]:[YEAR]], 26, FALSE))</f>
        <v>1.8</v>
      </c>
      <c r="R288">
        <f>IFERROR(VLOOKUP($B288,Table1[[Player]:['#NAME?]], 28, FALSE), 0.7*VLOOKUP($B288,Table1[[Player]:['#NAME?]], 28, FALSE) + 0.3*VLOOKUP($B288,Table2[[Player]:[YEAR]], 28, FALSE))</f>
        <v>9.3000000000000007</v>
      </c>
    </row>
    <row r="289" spans="1:18" x14ac:dyDescent="0.25">
      <c r="A289" s="2" t="s">
        <v>893</v>
      </c>
      <c r="B289" s="2" t="s">
        <v>460</v>
      </c>
      <c r="C289" s="2" t="s">
        <v>38</v>
      </c>
      <c r="D289">
        <f>VLOOKUP(B289, Table1[[Player]:['#NAME?]], 3, FALSE)+1</f>
        <v>27</v>
      </c>
      <c r="E289">
        <f>VLOOKUP(A289, Table3[], 5, FALSE)</f>
        <v>2128</v>
      </c>
      <c r="F289">
        <f>IFERROR(VLOOKUP($B289,Table1[[Player]:['#NAME?]], 8, FALSE), 0.7*VLOOKUP($B289,Table1[[Player]:['#NAME?]], 8, FALSE) + 0.3*VLOOKUP($B289,Table2[[Player]:[YEAR]], 8, FALSE))</f>
        <v>8</v>
      </c>
      <c r="G289">
        <f>IFERROR(VLOOKUP($B289,Table1[[Player]:['#NAME?]], 9, FALSE), 0.7*VLOOKUP($B289,Table1[[Player]:['#NAME?]], 9, FALSE) + 0.3*VLOOKUP($B289,Table2[[Player]:[YEAR]], 9, FALSE))</f>
        <v>17.2</v>
      </c>
      <c r="H289">
        <f>IFERROR(VLOOKUP($B289,Table1[[Player]:['#NAME?]], 10, FALSE), 0.7*VLOOKUP($B289,Table1[[Player]:['#NAME?]], 10, FALSE) + 0.3*VLOOKUP($B289,Table2[[Player]:[YEAR]], 10, FALSE))</f>
        <v>0.46800000000000003</v>
      </c>
      <c r="I289">
        <f>IFERROR(VLOOKUP($B289,Table1[[Player]:['#NAME?]], 11, FALSE), 0.7*VLOOKUP($B289,Table1[[Player]:['#NAME?]], 11, FALSE) + 0.3*VLOOKUP($B289,Table2[[Player]:[YEAR]], 11, FALSE))</f>
        <v>0.4</v>
      </c>
      <c r="J289">
        <f>IFERROR(VLOOKUP($B289,Table1[[Player]:['#NAME?]], 17, FALSE), 0.7*VLOOKUP($B289,Table1[[Player]:['#NAME?]], 17, FALSE) + 0.3*VLOOKUP($B289,Table2[[Player]:[YEAR]], 17, FALSE))</f>
        <v>1.8</v>
      </c>
      <c r="K289">
        <f>IFERROR(VLOOKUP($B289,Table1[[Player]:['#NAME?]], 18, FALSE), 0.7*VLOOKUP($B289,Table1[[Player]:['#NAME?]], 18, FALSE) + 0.3*VLOOKUP($B289,Table2[[Player]:[YEAR]], 18, FALSE))</f>
        <v>2.7</v>
      </c>
      <c r="L289">
        <f>IFERROR(VLOOKUP($B289,Table1[[Player]:['#NAME?]], 19, FALSE), 0.7*VLOOKUP($B289,Table1[[Player]:['#NAME?]], 19, FALSE) + 0.3*VLOOKUP($B289,Table2[[Player]:[YEAR]], 19, FALSE))</f>
        <v>0.66900000000000004</v>
      </c>
      <c r="M289">
        <f>IFERROR(VLOOKUP($B289,Table1[[Player]:['#NAME?]], 22, FALSE), 0.7*VLOOKUP($B289,Table1[[Player]:['#NAME?]], 22, FALSE) + 0.3*VLOOKUP($B289,Table2[[Player]:[YEAR]], 22, FALSE))</f>
        <v>13</v>
      </c>
      <c r="N289">
        <f>IFERROR(VLOOKUP($B289,Table1[[Player]:['#NAME?]], 23, FALSE), 0.7*VLOOKUP($B289,Table1[[Player]:['#NAME?]], 23, FALSE) + 0.3*VLOOKUP($B289,Table2[[Player]:[YEAR]], 23, FALSE))</f>
        <v>3.5</v>
      </c>
      <c r="O289">
        <f>IFERROR(VLOOKUP($B289,Table1[[Player]:['#NAME?]], 24, FALSE), 0.7*VLOOKUP($B289,Table1[[Player]:['#NAME?]], 24, FALSE) + 0.3*VLOOKUP($B289,Table2[[Player]:[YEAR]], 24, FALSE))</f>
        <v>1.3</v>
      </c>
      <c r="P289">
        <f>IFERROR(VLOOKUP($B289,Table1[[Player]:['#NAME?]], 25, FALSE), 0.7*VLOOKUP($B289,Table1[[Player]:['#NAME?]], 25, FALSE) + 0.3*VLOOKUP($B289,Table2[[Player]:[YEAR]], 25, FALSE))</f>
        <v>1.2</v>
      </c>
      <c r="Q289">
        <f>IFERROR(VLOOKUP($B289,Table1[[Player]:['#NAME?]], 26, FALSE), 0.7*VLOOKUP($B289,Table1[[Player]:['#NAME?]], 26, FALSE) + 0.3*VLOOKUP($B289,Table2[[Player]:[YEAR]], 26, FALSE))</f>
        <v>1.9</v>
      </c>
      <c r="R289">
        <f>IFERROR(VLOOKUP($B289,Table1[[Player]:['#NAME?]], 28, FALSE), 0.7*VLOOKUP($B289,Table1[[Player]:['#NAME?]], 28, FALSE) + 0.3*VLOOKUP($B289,Table2[[Player]:[YEAR]], 28, FALSE))</f>
        <v>18.2</v>
      </c>
    </row>
    <row r="290" spans="1:18" x14ac:dyDescent="0.25">
      <c r="A290" s="1" t="s">
        <v>667</v>
      </c>
      <c r="B290" s="1" t="s">
        <v>462</v>
      </c>
      <c r="C290" s="1" t="s">
        <v>31</v>
      </c>
      <c r="D290">
        <f>VLOOKUP(B290, Table1[[Player]:['#NAME?]], 3, FALSE)+1</f>
        <v>36</v>
      </c>
      <c r="E290">
        <f>VLOOKUP(A290, Table3[], 5, FALSE)</f>
        <v>1850</v>
      </c>
      <c r="F290">
        <f>IFERROR(VLOOKUP($B290,Table1[[Player]:['#NAME?]], 8, FALSE), 0.7*VLOOKUP($B290,Table1[[Player]:['#NAME?]], 8, FALSE) + 0.3*VLOOKUP($B290,Table2[[Player]:[YEAR]], 8, FALSE))</f>
        <v>8.3000000000000007</v>
      </c>
      <c r="G290">
        <f>IFERROR(VLOOKUP($B290,Table1[[Player]:['#NAME?]], 9, FALSE), 0.7*VLOOKUP($B290,Table1[[Player]:['#NAME?]], 9, FALSE) + 0.3*VLOOKUP($B290,Table2[[Player]:[YEAR]], 9, FALSE))</f>
        <v>19.2</v>
      </c>
      <c r="H290">
        <f>IFERROR(VLOOKUP($B290,Table1[[Player]:['#NAME?]], 10, FALSE), 0.7*VLOOKUP($B290,Table1[[Player]:['#NAME?]], 10, FALSE) + 0.3*VLOOKUP($B290,Table2[[Player]:[YEAR]], 10, FALSE))</f>
        <v>0.434</v>
      </c>
      <c r="I290">
        <f>IFERROR(VLOOKUP($B290,Table1[[Player]:['#NAME?]], 11, FALSE), 0.7*VLOOKUP($B290,Table1[[Player]:['#NAME?]], 11, FALSE) + 0.3*VLOOKUP($B290,Table2[[Player]:[YEAR]], 11, FALSE))</f>
        <v>0.9</v>
      </c>
      <c r="J290">
        <f>IFERROR(VLOOKUP($B290,Table1[[Player]:['#NAME?]], 17, FALSE), 0.7*VLOOKUP($B290,Table1[[Player]:['#NAME?]], 17, FALSE) + 0.3*VLOOKUP($B290,Table2[[Player]:[YEAR]], 17, FALSE))</f>
        <v>4.5</v>
      </c>
      <c r="K290">
        <f>IFERROR(VLOOKUP($B290,Table1[[Player]:['#NAME?]], 18, FALSE), 0.7*VLOOKUP($B290,Table1[[Player]:['#NAME?]], 18, FALSE) + 0.3*VLOOKUP($B290,Table2[[Player]:[YEAR]], 18, FALSE))</f>
        <v>5.6</v>
      </c>
      <c r="L290">
        <f>IFERROR(VLOOKUP($B290,Table1[[Player]:['#NAME?]], 19, FALSE), 0.7*VLOOKUP($B290,Table1[[Player]:['#NAME?]], 19, FALSE) + 0.3*VLOOKUP($B290,Table2[[Player]:[YEAR]], 19, FALSE))</f>
        <v>0.79400000000000004</v>
      </c>
      <c r="M290">
        <f>IFERROR(VLOOKUP($B290,Table1[[Player]:['#NAME?]], 22, FALSE), 0.7*VLOOKUP($B290,Table1[[Player]:['#NAME?]], 22, FALSE) + 0.3*VLOOKUP($B290,Table2[[Player]:[YEAR]], 22, FALSE))</f>
        <v>5.4</v>
      </c>
      <c r="N290">
        <f>IFERROR(VLOOKUP($B290,Table1[[Player]:['#NAME?]], 23, FALSE), 0.7*VLOOKUP($B290,Table1[[Player]:['#NAME?]], 23, FALSE) + 0.3*VLOOKUP($B290,Table2[[Player]:[YEAR]], 23, FALSE))</f>
        <v>4.5999999999999996</v>
      </c>
      <c r="O290">
        <f>IFERROR(VLOOKUP($B290,Table1[[Player]:['#NAME?]], 24, FALSE), 0.7*VLOOKUP($B290,Table1[[Player]:['#NAME?]], 24, FALSE) + 0.3*VLOOKUP($B290,Table2[[Player]:[YEAR]], 24, FALSE))</f>
        <v>1.7</v>
      </c>
      <c r="P290">
        <f>IFERROR(VLOOKUP($B290,Table1[[Player]:['#NAME?]], 25, FALSE), 0.7*VLOOKUP($B290,Table1[[Player]:['#NAME?]], 25, FALSE) + 0.3*VLOOKUP($B290,Table2[[Player]:[YEAR]], 25, FALSE))</f>
        <v>0.8</v>
      </c>
      <c r="Q290">
        <f>IFERROR(VLOOKUP($B290,Table1[[Player]:['#NAME?]], 26, FALSE), 0.7*VLOOKUP($B290,Table1[[Player]:['#NAME?]], 26, FALSE) + 0.3*VLOOKUP($B290,Table2[[Player]:[YEAR]], 26, FALSE))</f>
        <v>2.8</v>
      </c>
      <c r="R290">
        <f>IFERROR(VLOOKUP($B290,Table1[[Player]:['#NAME?]], 28, FALSE), 0.7*VLOOKUP($B290,Table1[[Player]:['#NAME?]], 28, FALSE) + 0.3*VLOOKUP($B290,Table2[[Player]:[YEAR]], 28, FALSE))</f>
        <v>22</v>
      </c>
    </row>
    <row r="291" spans="1:18" x14ac:dyDescent="0.25">
      <c r="A291" s="2" t="s">
        <v>809</v>
      </c>
      <c r="B291" s="2" t="s">
        <v>463</v>
      </c>
      <c r="C291" s="2" t="s">
        <v>31</v>
      </c>
      <c r="D291">
        <f>VLOOKUP(B291, Table1[[Player]:['#NAME?]], 3, FALSE)+1</f>
        <v>26</v>
      </c>
      <c r="E291">
        <f>VLOOKUP(A291, Table3[], 5, FALSE)</f>
        <v>2280</v>
      </c>
      <c r="F291">
        <f>IFERROR(VLOOKUP($B291,Table1[[Player]:['#NAME?]], 8, FALSE), 0.7*VLOOKUP($B291,Table1[[Player]:['#NAME?]], 8, FALSE) + 0.3*VLOOKUP($B291,Table2[[Player]:[YEAR]], 8, FALSE))</f>
        <v>7.3</v>
      </c>
      <c r="G291">
        <f>IFERROR(VLOOKUP($B291,Table1[[Player]:['#NAME?]], 9, FALSE), 0.7*VLOOKUP($B291,Table1[[Player]:['#NAME?]], 9, FALSE) + 0.3*VLOOKUP($B291,Table2[[Player]:[YEAR]], 9, FALSE))</f>
        <v>17.2</v>
      </c>
      <c r="H291">
        <f>IFERROR(VLOOKUP($B291,Table1[[Player]:['#NAME?]], 10, FALSE), 0.7*VLOOKUP($B291,Table1[[Player]:['#NAME?]], 10, FALSE) + 0.3*VLOOKUP($B291,Table2[[Player]:[YEAR]], 10, FALSE))</f>
        <v>0.42399999999999999</v>
      </c>
      <c r="I291">
        <f>IFERROR(VLOOKUP($B291,Table1[[Player]:['#NAME?]], 11, FALSE), 0.7*VLOOKUP($B291,Table1[[Player]:['#NAME?]], 11, FALSE) + 0.3*VLOOKUP($B291,Table2[[Player]:[YEAR]], 11, FALSE))</f>
        <v>2.2000000000000002</v>
      </c>
      <c r="J291">
        <f>IFERROR(VLOOKUP($B291,Table1[[Player]:['#NAME?]], 17, FALSE), 0.7*VLOOKUP($B291,Table1[[Player]:['#NAME?]], 17, FALSE) + 0.3*VLOOKUP($B291,Table2[[Player]:[YEAR]], 17, FALSE))</f>
        <v>2.1</v>
      </c>
      <c r="K291">
        <f>IFERROR(VLOOKUP($B291,Table1[[Player]:['#NAME?]], 18, FALSE), 0.7*VLOOKUP($B291,Table1[[Player]:['#NAME?]], 18, FALSE) + 0.3*VLOOKUP($B291,Table2[[Player]:[YEAR]], 18, FALSE))</f>
        <v>3.3</v>
      </c>
      <c r="L291">
        <f>IFERROR(VLOOKUP($B291,Table1[[Player]:['#NAME?]], 19, FALSE), 0.7*VLOOKUP($B291,Table1[[Player]:['#NAME?]], 19, FALSE) + 0.3*VLOOKUP($B291,Table2[[Player]:[YEAR]], 19, FALSE))</f>
        <v>0.64600000000000002</v>
      </c>
      <c r="M291">
        <f>IFERROR(VLOOKUP($B291,Table1[[Player]:['#NAME?]], 22, FALSE), 0.7*VLOOKUP($B291,Table1[[Player]:['#NAME?]], 22, FALSE) + 0.3*VLOOKUP($B291,Table2[[Player]:[YEAR]], 22, FALSE))</f>
        <v>4</v>
      </c>
      <c r="N291">
        <f>IFERROR(VLOOKUP($B291,Table1[[Player]:['#NAME?]], 23, FALSE), 0.7*VLOOKUP($B291,Table1[[Player]:['#NAME?]], 23, FALSE) + 0.3*VLOOKUP($B291,Table2[[Player]:[YEAR]], 23, FALSE))</f>
        <v>5.2</v>
      </c>
      <c r="O291">
        <f>IFERROR(VLOOKUP($B291,Table1[[Player]:['#NAME?]], 24, FALSE), 0.7*VLOOKUP($B291,Table1[[Player]:['#NAME?]], 24, FALSE) + 0.3*VLOOKUP($B291,Table2[[Player]:[YEAR]], 24, FALSE))</f>
        <v>1.1000000000000001</v>
      </c>
      <c r="P291">
        <f>IFERROR(VLOOKUP($B291,Table1[[Player]:['#NAME?]], 25, FALSE), 0.7*VLOOKUP($B291,Table1[[Player]:['#NAME?]], 25, FALSE) + 0.3*VLOOKUP($B291,Table2[[Player]:[YEAR]], 25, FALSE))</f>
        <v>0.5</v>
      </c>
      <c r="Q291">
        <f>IFERROR(VLOOKUP($B291,Table1[[Player]:['#NAME?]], 26, FALSE), 0.7*VLOOKUP($B291,Table1[[Player]:['#NAME?]], 26, FALSE) + 0.3*VLOOKUP($B291,Table2[[Player]:[YEAR]], 26, FALSE))</f>
        <v>2.7</v>
      </c>
      <c r="R291">
        <f>IFERROR(VLOOKUP($B291,Table1[[Player]:['#NAME?]], 28, FALSE), 0.7*VLOOKUP($B291,Table1[[Player]:['#NAME?]], 28, FALSE) + 0.3*VLOOKUP($B291,Table2[[Player]:[YEAR]], 28, FALSE))</f>
        <v>19</v>
      </c>
    </row>
    <row r="292" spans="1:18" x14ac:dyDescent="0.25">
      <c r="A292" s="1" t="s">
        <v>635</v>
      </c>
      <c r="B292" s="1" t="s">
        <v>464</v>
      </c>
      <c r="C292" s="1" t="s">
        <v>73</v>
      </c>
      <c r="D292">
        <f>VLOOKUP(B292, Table1[[Player]:['#NAME?]], 3, FALSE)+1</f>
        <v>27</v>
      </c>
      <c r="E292">
        <f>VLOOKUP(A292, Table3[], 5, FALSE)</f>
        <v>2618</v>
      </c>
      <c r="F292">
        <f>IFERROR(VLOOKUP($B292,Table1[[Player]:['#NAME?]], 8, FALSE), 0.7*VLOOKUP($B292,Table1[[Player]:['#NAME?]], 8, FALSE) + 0.3*VLOOKUP($B292,Table2[[Player]:[YEAR]], 8, FALSE))</f>
        <v>8.5</v>
      </c>
      <c r="G292">
        <f>IFERROR(VLOOKUP($B292,Table1[[Player]:['#NAME?]], 9, FALSE), 0.7*VLOOKUP($B292,Table1[[Player]:['#NAME?]], 9, FALSE) + 0.3*VLOOKUP($B292,Table2[[Player]:[YEAR]], 9, FALSE))</f>
        <v>19</v>
      </c>
      <c r="H292">
        <f>IFERROR(VLOOKUP($B292,Table1[[Player]:['#NAME?]], 10, FALSE), 0.7*VLOOKUP($B292,Table1[[Player]:['#NAME?]], 10, FALSE) + 0.3*VLOOKUP($B292,Table2[[Player]:[YEAR]], 10, FALSE))</f>
        <v>0.44400000000000001</v>
      </c>
      <c r="I292">
        <f>IFERROR(VLOOKUP($B292,Table1[[Player]:['#NAME?]], 11, FALSE), 0.7*VLOOKUP($B292,Table1[[Player]:['#NAME?]], 11, FALSE) + 0.3*VLOOKUP($B292,Table2[[Player]:[YEAR]], 11, FALSE))</f>
        <v>3.2</v>
      </c>
      <c r="J292">
        <f>IFERROR(VLOOKUP($B292,Table1[[Player]:['#NAME?]], 17, FALSE), 0.7*VLOOKUP($B292,Table1[[Player]:['#NAME?]], 17, FALSE) + 0.3*VLOOKUP($B292,Table2[[Player]:[YEAR]], 17, FALSE))</f>
        <v>4</v>
      </c>
      <c r="K292">
        <f>IFERROR(VLOOKUP($B292,Table1[[Player]:['#NAME?]], 18, FALSE), 0.7*VLOOKUP($B292,Table1[[Player]:['#NAME?]], 18, FALSE) + 0.3*VLOOKUP($B292,Table2[[Player]:[YEAR]], 18, FALSE))</f>
        <v>4.7</v>
      </c>
      <c r="L292">
        <f>IFERROR(VLOOKUP($B292,Table1[[Player]:['#NAME?]], 19, FALSE), 0.7*VLOOKUP($B292,Table1[[Player]:['#NAME?]], 19, FALSE) + 0.3*VLOOKUP($B292,Table2[[Player]:[YEAR]], 19, FALSE))</f>
        <v>0.84699999999999998</v>
      </c>
      <c r="M292">
        <f>IFERROR(VLOOKUP($B292,Table1[[Player]:['#NAME?]], 22, FALSE), 0.7*VLOOKUP($B292,Table1[[Player]:['#NAME?]], 22, FALSE) + 0.3*VLOOKUP($B292,Table2[[Player]:[YEAR]], 22, FALSE))</f>
        <v>4</v>
      </c>
      <c r="N292">
        <f>IFERROR(VLOOKUP($B292,Table1[[Player]:['#NAME?]], 23, FALSE), 0.7*VLOOKUP($B292,Table1[[Player]:['#NAME?]], 23, FALSE) + 0.3*VLOOKUP($B292,Table2[[Player]:[YEAR]], 23, FALSE))</f>
        <v>5.7</v>
      </c>
      <c r="O292">
        <f>IFERROR(VLOOKUP($B292,Table1[[Player]:['#NAME?]], 24, FALSE), 0.7*VLOOKUP($B292,Table1[[Player]:['#NAME?]], 24, FALSE) + 0.3*VLOOKUP($B292,Table2[[Player]:[YEAR]], 24, FALSE))</f>
        <v>1.1000000000000001</v>
      </c>
      <c r="P292">
        <f>IFERROR(VLOOKUP($B292,Table1[[Player]:['#NAME?]], 25, FALSE), 0.7*VLOOKUP($B292,Table1[[Player]:['#NAME?]], 25, FALSE) + 0.3*VLOOKUP($B292,Table2[[Player]:[YEAR]], 25, FALSE))</f>
        <v>0.3</v>
      </c>
      <c r="Q292">
        <f>IFERROR(VLOOKUP($B292,Table1[[Player]:['#NAME?]], 26, FALSE), 0.7*VLOOKUP($B292,Table1[[Player]:['#NAME?]], 26, FALSE) + 0.3*VLOOKUP($B292,Table2[[Player]:[YEAR]], 26, FALSE))</f>
        <v>2.2000000000000002</v>
      </c>
      <c r="R292">
        <f>IFERROR(VLOOKUP($B292,Table1[[Player]:['#NAME?]], 28, FALSE), 0.7*VLOOKUP($B292,Table1[[Player]:['#NAME?]], 28, FALSE) + 0.3*VLOOKUP($B292,Table2[[Player]:[YEAR]], 28, FALSE))</f>
        <v>24.1</v>
      </c>
    </row>
    <row r="293" spans="1:18" x14ac:dyDescent="0.25">
      <c r="A293" s="2" t="s">
        <v>1010</v>
      </c>
      <c r="B293" s="2" t="s">
        <v>465</v>
      </c>
      <c r="C293" s="2" t="s">
        <v>73</v>
      </c>
      <c r="D293">
        <f>VLOOKUP(B293, Table1[[Player]:['#NAME?]], 3, FALSE)+1</f>
        <v>27</v>
      </c>
      <c r="E293">
        <f>VLOOKUP(A293, Table3[], 5, FALSE)</f>
        <v>2808</v>
      </c>
      <c r="F293">
        <f>IFERROR(VLOOKUP($B293,Table1[[Player]:['#NAME?]], 8, FALSE), 0.7*VLOOKUP($B293,Table1[[Player]:['#NAME?]], 8, FALSE) + 0.3*VLOOKUP($B293,Table2[[Player]:[YEAR]], 8, FALSE))</f>
        <v>8.1999999999999993</v>
      </c>
      <c r="G293">
        <f>IFERROR(VLOOKUP($B293,Table1[[Player]:['#NAME?]], 9, FALSE), 0.7*VLOOKUP($B293,Table1[[Player]:['#NAME?]], 9, FALSE) + 0.3*VLOOKUP($B293,Table2[[Player]:[YEAR]], 9, FALSE))</f>
        <v>18.2</v>
      </c>
      <c r="H293">
        <f>IFERROR(VLOOKUP($B293,Table1[[Player]:['#NAME?]], 10, FALSE), 0.7*VLOOKUP($B293,Table1[[Player]:['#NAME?]], 10, FALSE) + 0.3*VLOOKUP($B293,Table2[[Player]:[YEAR]], 10, FALSE))</f>
        <v>0.45100000000000001</v>
      </c>
      <c r="I293">
        <f>IFERROR(VLOOKUP($B293,Table1[[Player]:['#NAME?]], 11, FALSE), 0.7*VLOOKUP($B293,Table1[[Player]:['#NAME?]], 11, FALSE) + 0.3*VLOOKUP($B293,Table2[[Player]:[YEAR]], 11, FALSE))</f>
        <v>1.1000000000000001</v>
      </c>
      <c r="J293">
        <f>IFERROR(VLOOKUP($B293,Table1[[Player]:['#NAME?]], 17, FALSE), 0.7*VLOOKUP($B293,Table1[[Player]:['#NAME?]], 17, FALSE) + 0.3*VLOOKUP($B293,Table2[[Player]:[YEAR]], 17, FALSE))</f>
        <v>5.4</v>
      </c>
      <c r="K293">
        <f>IFERROR(VLOOKUP($B293,Table1[[Player]:['#NAME?]], 18, FALSE), 0.7*VLOOKUP($B293,Table1[[Player]:['#NAME?]], 18, FALSE) + 0.3*VLOOKUP($B293,Table2[[Player]:[YEAR]], 18, FALSE))</f>
        <v>6.7</v>
      </c>
      <c r="L293">
        <f>IFERROR(VLOOKUP($B293,Table1[[Player]:['#NAME?]], 19, FALSE), 0.7*VLOOKUP($B293,Table1[[Player]:['#NAME?]], 19, FALSE) + 0.3*VLOOKUP($B293,Table2[[Player]:[YEAR]], 19, FALSE))</f>
        <v>0.80100000000000005</v>
      </c>
      <c r="M293">
        <f>IFERROR(VLOOKUP($B293,Table1[[Player]:['#NAME?]], 22, FALSE), 0.7*VLOOKUP($B293,Table1[[Player]:['#NAME?]], 22, FALSE) + 0.3*VLOOKUP($B293,Table2[[Player]:[YEAR]], 22, FALSE))</f>
        <v>4.0999999999999996</v>
      </c>
      <c r="N293">
        <f>IFERROR(VLOOKUP($B293,Table1[[Player]:['#NAME?]], 23, FALSE), 0.7*VLOOKUP($B293,Table1[[Player]:['#NAME?]], 23, FALSE) + 0.3*VLOOKUP($B293,Table2[[Player]:[YEAR]], 23, FALSE))</f>
        <v>10.5</v>
      </c>
      <c r="O293">
        <f>IFERROR(VLOOKUP($B293,Table1[[Player]:['#NAME?]], 24, FALSE), 0.7*VLOOKUP($B293,Table1[[Player]:['#NAME?]], 24, FALSE) + 0.3*VLOOKUP($B293,Table2[[Player]:[YEAR]], 24, FALSE))</f>
        <v>2</v>
      </c>
      <c r="P293">
        <f>IFERROR(VLOOKUP($B293,Table1[[Player]:['#NAME?]], 25, FALSE), 0.7*VLOOKUP($B293,Table1[[Player]:['#NAME?]], 25, FALSE) + 0.3*VLOOKUP($B293,Table2[[Player]:[YEAR]], 25, FALSE))</f>
        <v>0.6</v>
      </c>
      <c r="Q293">
        <f>IFERROR(VLOOKUP($B293,Table1[[Player]:['#NAME?]], 26, FALSE), 0.7*VLOOKUP($B293,Table1[[Player]:['#NAME?]], 26, FALSE) + 0.3*VLOOKUP($B293,Table2[[Player]:[YEAR]], 26, FALSE))</f>
        <v>4.0999999999999996</v>
      </c>
      <c r="R293">
        <f>IFERROR(VLOOKUP($B293,Table1[[Player]:['#NAME?]], 28, FALSE), 0.7*VLOOKUP($B293,Table1[[Player]:['#NAME?]], 28, FALSE) + 0.3*VLOOKUP($B293,Table2[[Player]:[YEAR]], 28, FALSE))</f>
        <v>22.9</v>
      </c>
    </row>
    <row r="294" spans="1:18" x14ac:dyDescent="0.25">
      <c r="A294" s="1" t="s">
        <v>592</v>
      </c>
      <c r="B294" s="1" t="s">
        <v>466</v>
      </c>
      <c r="C294" s="1" t="s">
        <v>52</v>
      </c>
      <c r="D294">
        <f>VLOOKUP(B294, Table1[[Player]:['#NAME?]], 3, FALSE)+1</f>
        <v>23</v>
      </c>
      <c r="E294">
        <f>VLOOKUP(A294, Table3[], 5, FALSE)</f>
        <v>2340</v>
      </c>
      <c r="F294">
        <f>IFERROR(VLOOKUP($B294,Table1[[Player]:['#NAME?]], 8, FALSE), 0.7*VLOOKUP($B294,Table1[[Player]:['#NAME?]], 8, FALSE) + 0.3*VLOOKUP($B294,Table2[[Player]:[YEAR]], 8, FALSE))</f>
        <v>4.2</v>
      </c>
      <c r="G294">
        <f>IFERROR(VLOOKUP($B294,Table1[[Player]:['#NAME?]], 9, FALSE), 0.7*VLOOKUP($B294,Table1[[Player]:['#NAME?]], 9, FALSE) + 0.3*VLOOKUP($B294,Table2[[Player]:[YEAR]], 9, FALSE))</f>
        <v>10.5</v>
      </c>
      <c r="H294">
        <f>IFERROR(VLOOKUP($B294,Table1[[Player]:['#NAME?]], 10, FALSE), 0.7*VLOOKUP($B294,Table1[[Player]:['#NAME?]], 10, FALSE) + 0.3*VLOOKUP($B294,Table2[[Player]:[YEAR]], 10, FALSE))</f>
        <v>0.4</v>
      </c>
      <c r="I294">
        <f>IFERROR(VLOOKUP($B294,Table1[[Player]:['#NAME?]], 11, FALSE), 0.7*VLOOKUP($B294,Table1[[Player]:['#NAME?]], 11, FALSE) + 0.3*VLOOKUP($B294,Table2[[Player]:[YEAR]], 11, FALSE))</f>
        <v>1.2</v>
      </c>
      <c r="J294">
        <f>IFERROR(VLOOKUP($B294,Table1[[Player]:['#NAME?]], 17, FALSE), 0.7*VLOOKUP($B294,Table1[[Player]:['#NAME?]], 17, FALSE) + 0.3*VLOOKUP($B294,Table2[[Player]:[YEAR]], 17, FALSE))</f>
        <v>2.7</v>
      </c>
      <c r="K294">
        <f>IFERROR(VLOOKUP($B294,Table1[[Player]:['#NAME?]], 18, FALSE), 0.7*VLOOKUP($B294,Table1[[Player]:['#NAME?]], 18, FALSE) + 0.3*VLOOKUP($B294,Table2[[Player]:[YEAR]], 18, FALSE))</f>
        <v>3.4</v>
      </c>
      <c r="L294">
        <f>IFERROR(VLOOKUP($B294,Table1[[Player]:['#NAME?]], 19, FALSE), 0.7*VLOOKUP($B294,Table1[[Player]:['#NAME?]], 19, FALSE) + 0.3*VLOOKUP($B294,Table2[[Player]:[YEAR]], 19, FALSE))</f>
        <v>0.78700000000000003</v>
      </c>
      <c r="M294">
        <f>IFERROR(VLOOKUP($B294,Table1[[Player]:['#NAME?]], 22, FALSE), 0.7*VLOOKUP($B294,Table1[[Player]:['#NAME?]], 22, FALSE) + 0.3*VLOOKUP($B294,Table2[[Player]:[YEAR]], 22, FALSE))</f>
        <v>5.8</v>
      </c>
      <c r="N294">
        <f>IFERROR(VLOOKUP($B294,Table1[[Player]:['#NAME?]], 23, FALSE), 0.7*VLOOKUP($B294,Table1[[Player]:['#NAME?]], 23, FALSE) + 0.3*VLOOKUP($B294,Table2[[Player]:[YEAR]], 23, FALSE))</f>
        <v>2</v>
      </c>
      <c r="O294">
        <f>IFERROR(VLOOKUP($B294,Table1[[Player]:['#NAME?]], 24, FALSE), 0.7*VLOOKUP($B294,Table1[[Player]:['#NAME?]], 24, FALSE) + 0.3*VLOOKUP($B294,Table2[[Player]:[YEAR]], 24, FALSE))</f>
        <v>1.6</v>
      </c>
      <c r="P294">
        <f>IFERROR(VLOOKUP($B294,Table1[[Player]:['#NAME?]], 25, FALSE), 0.7*VLOOKUP($B294,Table1[[Player]:['#NAME?]], 25, FALSE) + 0.3*VLOOKUP($B294,Table2[[Player]:[YEAR]], 25, FALSE))</f>
        <v>1</v>
      </c>
      <c r="Q294">
        <f>IFERROR(VLOOKUP($B294,Table1[[Player]:['#NAME?]], 26, FALSE), 0.7*VLOOKUP($B294,Table1[[Player]:['#NAME?]], 26, FALSE) + 0.3*VLOOKUP($B294,Table2[[Player]:[YEAR]], 26, FALSE))</f>
        <v>2.2000000000000002</v>
      </c>
      <c r="R294">
        <f>IFERROR(VLOOKUP($B294,Table1[[Player]:['#NAME?]], 28, FALSE), 0.7*VLOOKUP($B294,Table1[[Player]:['#NAME?]], 28, FALSE) + 0.3*VLOOKUP($B294,Table2[[Player]:[YEAR]], 28, FALSE))</f>
        <v>12.3</v>
      </c>
    </row>
    <row r="295" spans="1:18" x14ac:dyDescent="0.25">
      <c r="A295" s="2" t="s">
        <v>923</v>
      </c>
      <c r="B295" s="2" t="s">
        <v>467</v>
      </c>
      <c r="C295" s="2" t="s">
        <v>52</v>
      </c>
      <c r="D295">
        <f>VLOOKUP(B295, Table1[[Player]:['#NAME?]], 3, FALSE)+1</f>
        <v>24</v>
      </c>
      <c r="E295">
        <f>VLOOKUP(A295, Table3[], 5, FALSE)</f>
        <v>2044</v>
      </c>
      <c r="F295">
        <f>IFERROR(VLOOKUP($B295,Table1[[Player]:['#NAME?]], 8, FALSE), 0.7*VLOOKUP($B295,Table1[[Player]:['#NAME?]], 8, FALSE) + 0.3*VLOOKUP($B295,Table2[[Player]:[YEAR]], 8, FALSE))</f>
        <v>7.1</v>
      </c>
      <c r="G295">
        <f>IFERROR(VLOOKUP($B295,Table1[[Player]:['#NAME?]], 9, FALSE), 0.7*VLOOKUP($B295,Table1[[Player]:['#NAME?]], 9, FALSE) + 0.3*VLOOKUP($B295,Table2[[Player]:[YEAR]], 9, FALSE))</f>
        <v>14.3</v>
      </c>
      <c r="H295">
        <f>IFERROR(VLOOKUP($B295,Table1[[Player]:['#NAME?]], 10, FALSE), 0.7*VLOOKUP($B295,Table1[[Player]:['#NAME?]], 10, FALSE) + 0.3*VLOOKUP($B295,Table2[[Player]:[YEAR]], 10, FALSE))</f>
        <v>0.495</v>
      </c>
      <c r="I295">
        <f>IFERROR(VLOOKUP($B295,Table1[[Player]:['#NAME?]], 11, FALSE), 0.7*VLOOKUP($B295,Table1[[Player]:['#NAME?]], 11, FALSE) + 0.3*VLOOKUP($B295,Table2[[Player]:[YEAR]], 11, FALSE))</f>
        <v>0.5</v>
      </c>
      <c r="J295">
        <f>IFERROR(VLOOKUP($B295,Table1[[Player]:['#NAME?]], 17, FALSE), 0.7*VLOOKUP($B295,Table1[[Player]:['#NAME?]], 17, FALSE) + 0.3*VLOOKUP($B295,Table2[[Player]:[YEAR]], 17, FALSE))</f>
        <v>2.1</v>
      </c>
      <c r="K295">
        <f>IFERROR(VLOOKUP($B295,Table1[[Player]:['#NAME?]], 18, FALSE), 0.7*VLOOKUP($B295,Table1[[Player]:['#NAME?]], 18, FALSE) + 0.3*VLOOKUP($B295,Table2[[Player]:[YEAR]], 18, FALSE))</f>
        <v>2.7</v>
      </c>
      <c r="L295">
        <f>IFERROR(VLOOKUP($B295,Table1[[Player]:['#NAME?]], 19, FALSE), 0.7*VLOOKUP($B295,Table1[[Player]:['#NAME?]], 19, FALSE) + 0.3*VLOOKUP($B295,Table2[[Player]:[YEAR]], 19, FALSE))</f>
        <v>0.77300000000000002</v>
      </c>
      <c r="M295">
        <f>IFERROR(VLOOKUP($B295,Table1[[Player]:['#NAME?]], 22, FALSE), 0.7*VLOOKUP($B295,Table1[[Player]:['#NAME?]], 22, FALSE) + 0.3*VLOOKUP($B295,Table2[[Player]:[YEAR]], 22, FALSE))</f>
        <v>6</v>
      </c>
      <c r="N295">
        <f>IFERROR(VLOOKUP($B295,Table1[[Player]:['#NAME?]], 23, FALSE), 0.7*VLOOKUP($B295,Table1[[Player]:['#NAME?]], 23, FALSE) + 0.3*VLOOKUP($B295,Table2[[Player]:[YEAR]], 23, FALSE))</f>
        <v>1.3</v>
      </c>
      <c r="O295">
        <f>IFERROR(VLOOKUP($B295,Table1[[Player]:['#NAME?]], 24, FALSE), 0.7*VLOOKUP($B295,Table1[[Player]:['#NAME?]], 24, FALSE) + 0.3*VLOOKUP($B295,Table2[[Player]:[YEAR]], 24, FALSE))</f>
        <v>1.3</v>
      </c>
      <c r="P295">
        <f>IFERROR(VLOOKUP($B295,Table1[[Player]:['#NAME?]], 25, FALSE), 0.7*VLOOKUP($B295,Table1[[Player]:['#NAME?]], 25, FALSE) + 0.3*VLOOKUP($B295,Table2[[Player]:[YEAR]], 25, FALSE))</f>
        <v>0.7</v>
      </c>
      <c r="Q295">
        <f>IFERROR(VLOOKUP($B295,Table1[[Player]:['#NAME?]], 26, FALSE), 0.7*VLOOKUP($B295,Table1[[Player]:['#NAME?]], 26, FALSE) + 0.3*VLOOKUP($B295,Table2[[Player]:[YEAR]], 26, FALSE))</f>
        <v>1</v>
      </c>
      <c r="R295">
        <f>IFERROR(VLOOKUP($B295,Table1[[Player]:['#NAME?]], 28, FALSE), 0.7*VLOOKUP($B295,Table1[[Player]:['#NAME?]], 28, FALSE) + 0.3*VLOOKUP($B295,Table2[[Player]:[YEAR]], 28, FALSE))</f>
        <v>16.7</v>
      </c>
    </row>
    <row r="296" spans="1:18" ht="15" customHeight="1" x14ac:dyDescent="0.25">
      <c r="A296" s="2" t="s">
        <v>728</v>
      </c>
      <c r="B296" s="2" t="s">
        <v>470</v>
      </c>
      <c r="C296" s="2" t="s">
        <v>38</v>
      </c>
      <c r="D296">
        <f>VLOOKUP(B296, Table1[[Player]:['#NAME?]], 3, FALSE)+1</f>
        <v>37</v>
      </c>
      <c r="E296">
        <f>VLOOKUP(A296, Table3[], 5, FALSE)</f>
        <v>912</v>
      </c>
      <c r="F296">
        <f>IFERROR(VLOOKUP($B296,Table1[[Player]:['#NAME?]], 8, FALSE), 0.7*VLOOKUP($B296,Table1[[Player]:['#NAME?]], 8, FALSE) + 0.3*VLOOKUP($B296,Table2[[Player]:[YEAR]], 8, FALSE))</f>
        <v>5.7</v>
      </c>
      <c r="G296">
        <f>IFERROR(VLOOKUP($B296,Table1[[Player]:['#NAME?]], 9, FALSE), 0.7*VLOOKUP($B296,Table1[[Player]:['#NAME?]], 9, FALSE) + 0.3*VLOOKUP($B296,Table2[[Player]:[YEAR]], 9, FALSE))</f>
        <v>10.6</v>
      </c>
      <c r="H296">
        <f>IFERROR(VLOOKUP($B296,Table1[[Player]:['#NAME?]], 10, FALSE), 0.7*VLOOKUP($B296,Table1[[Player]:['#NAME?]], 10, FALSE) + 0.3*VLOOKUP($B296,Table2[[Player]:[YEAR]], 10, FALSE))</f>
        <v>0.53600000000000003</v>
      </c>
      <c r="I296">
        <f>IFERROR(VLOOKUP($B296,Table1[[Player]:['#NAME?]], 11, FALSE), 0.7*VLOOKUP($B296,Table1[[Player]:['#NAME?]], 11, FALSE) + 0.3*VLOOKUP($B296,Table2[[Player]:[YEAR]], 11, FALSE))</f>
        <v>0.1</v>
      </c>
      <c r="J296">
        <f>IFERROR(VLOOKUP($B296,Table1[[Player]:['#NAME?]], 17, FALSE), 0.7*VLOOKUP($B296,Table1[[Player]:['#NAME?]], 17, FALSE) + 0.3*VLOOKUP($B296,Table2[[Player]:[YEAR]], 17, FALSE))</f>
        <v>1.8</v>
      </c>
      <c r="K296">
        <f>IFERROR(VLOOKUP($B296,Table1[[Player]:['#NAME?]], 18, FALSE), 0.7*VLOOKUP($B296,Table1[[Player]:['#NAME?]], 18, FALSE) + 0.3*VLOOKUP($B296,Table2[[Player]:[YEAR]], 18, FALSE))</f>
        <v>2.4</v>
      </c>
      <c r="L296">
        <f>IFERROR(VLOOKUP($B296,Table1[[Player]:['#NAME?]], 19, FALSE), 0.7*VLOOKUP($B296,Table1[[Player]:['#NAME?]], 19, FALSE) + 0.3*VLOOKUP($B296,Table2[[Player]:[YEAR]], 19, FALSE))</f>
        <v>0.76800000000000002</v>
      </c>
      <c r="M296">
        <f>IFERROR(VLOOKUP($B296,Table1[[Player]:['#NAME?]], 22, FALSE), 0.7*VLOOKUP($B296,Table1[[Player]:['#NAME?]], 22, FALSE) + 0.3*VLOOKUP($B296,Table2[[Player]:[YEAR]], 22, FALSE))</f>
        <v>8.6</v>
      </c>
      <c r="N296">
        <f>IFERROR(VLOOKUP($B296,Table1[[Player]:['#NAME?]], 23, FALSE), 0.7*VLOOKUP($B296,Table1[[Player]:['#NAME?]], 23, FALSE) + 0.3*VLOOKUP($B296,Table2[[Player]:[YEAR]], 23, FALSE))</f>
        <v>6.4</v>
      </c>
      <c r="O296">
        <f>IFERROR(VLOOKUP($B296,Table1[[Player]:['#NAME?]], 24, FALSE), 0.7*VLOOKUP($B296,Table1[[Player]:['#NAME?]], 24, FALSE) + 0.3*VLOOKUP($B296,Table2[[Player]:[YEAR]], 24, FALSE))</f>
        <v>1.8</v>
      </c>
      <c r="P296">
        <f>IFERROR(VLOOKUP($B296,Table1[[Player]:['#NAME?]], 25, FALSE), 0.7*VLOOKUP($B296,Table1[[Player]:['#NAME?]], 25, FALSE) + 0.3*VLOOKUP($B296,Table2[[Player]:[YEAR]], 25, FALSE))</f>
        <v>2</v>
      </c>
      <c r="Q296">
        <f>IFERROR(VLOOKUP($B296,Table1[[Player]:['#NAME?]], 26, FALSE), 0.7*VLOOKUP($B296,Table1[[Player]:['#NAME?]], 26, FALSE) + 0.3*VLOOKUP($B296,Table2[[Player]:[YEAR]], 26, FALSE))</f>
        <v>3.3</v>
      </c>
      <c r="R296">
        <f>IFERROR(VLOOKUP($B296,Table1[[Player]:['#NAME?]], 28, FALSE), 0.7*VLOOKUP($B296,Table1[[Player]:['#NAME?]], 28, FALSE) + 0.3*VLOOKUP($B296,Table2[[Player]:[YEAR]], 28, FALSE))</f>
        <v>13.3</v>
      </c>
    </row>
    <row r="297" spans="1:18" x14ac:dyDescent="0.25">
      <c r="A297" s="1" t="s">
        <v>878</v>
      </c>
      <c r="B297" s="1" t="s">
        <v>471</v>
      </c>
      <c r="C297" s="1" t="s">
        <v>73</v>
      </c>
      <c r="D297">
        <f>VLOOKUP(B297, Table1[[Player]:['#NAME?]], 3, FALSE)+1</f>
        <v>29</v>
      </c>
      <c r="E297">
        <f>VLOOKUP(A297, Table3[], 5, FALSE)</f>
        <v>2618</v>
      </c>
      <c r="F297">
        <f>IFERROR(VLOOKUP($B297,Table1[[Player]:['#NAME?]], 8, FALSE), 0.7*VLOOKUP($B297,Table1[[Player]:['#NAME?]], 8, FALSE) + 0.3*VLOOKUP($B297,Table2[[Player]:[YEAR]], 8, FALSE))</f>
        <v>10.6</v>
      </c>
      <c r="G297">
        <f>IFERROR(VLOOKUP($B297,Table1[[Player]:['#NAME?]], 9, FALSE), 0.7*VLOOKUP($B297,Table1[[Player]:['#NAME?]], 9, FALSE) + 0.3*VLOOKUP($B297,Table2[[Player]:[YEAR]], 9, FALSE))</f>
        <v>24.9</v>
      </c>
      <c r="H297">
        <f>IFERROR(VLOOKUP($B297,Table1[[Player]:['#NAME?]], 10, FALSE), 0.7*VLOOKUP($B297,Table1[[Player]:['#NAME?]], 10, FALSE) + 0.3*VLOOKUP($B297,Table2[[Player]:[YEAR]], 10, FALSE))</f>
        <v>0.42499999999999999</v>
      </c>
      <c r="I297">
        <f>IFERROR(VLOOKUP($B297,Table1[[Player]:['#NAME?]], 11, FALSE), 0.7*VLOOKUP($B297,Table1[[Player]:['#NAME?]], 11, FALSE) + 0.3*VLOOKUP($B297,Table2[[Player]:[YEAR]], 11, FALSE))</f>
        <v>2.6</v>
      </c>
      <c r="J297">
        <f>IFERROR(VLOOKUP($B297,Table1[[Player]:['#NAME?]], 17, FALSE), 0.7*VLOOKUP($B297,Table1[[Player]:['#NAME?]], 17, FALSE) + 0.3*VLOOKUP($B297,Table2[[Player]:[YEAR]], 17, FALSE))</f>
        <v>9.1</v>
      </c>
      <c r="K297">
        <f>IFERROR(VLOOKUP($B297,Table1[[Player]:['#NAME?]], 18, FALSE), 0.7*VLOOKUP($B297,Table1[[Player]:['#NAME?]], 18, FALSE) + 0.3*VLOOKUP($B297,Table2[[Player]:[YEAR]], 18, FALSE))</f>
        <v>10.8</v>
      </c>
      <c r="L297">
        <f>IFERROR(VLOOKUP($B297,Table1[[Player]:['#NAME?]], 19, FALSE), 0.7*VLOOKUP($B297,Table1[[Player]:['#NAME?]], 19, FALSE) + 0.3*VLOOKUP($B297,Table2[[Player]:[YEAR]], 19, FALSE))</f>
        <v>0.84499999999999997</v>
      </c>
      <c r="M297">
        <f>IFERROR(VLOOKUP($B297,Table1[[Player]:['#NAME?]], 22, FALSE), 0.7*VLOOKUP($B297,Table1[[Player]:['#NAME?]], 22, FALSE) + 0.3*VLOOKUP($B297,Table2[[Player]:[YEAR]], 22, FALSE))</f>
        <v>11.1</v>
      </c>
      <c r="N297">
        <f>IFERROR(VLOOKUP($B297,Table1[[Player]:['#NAME?]], 23, FALSE), 0.7*VLOOKUP($B297,Table1[[Player]:['#NAME?]], 23, FALSE) + 0.3*VLOOKUP($B297,Table2[[Player]:[YEAR]], 23, FALSE))</f>
        <v>10.8</v>
      </c>
      <c r="O297">
        <f>IFERROR(VLOOKUP($B297,Table1[[Player]:['#NAME?]], 24, FALSE), 0.7*VLOOKUP($B297,Table1[[Player]:['#NAME?]], 24, FALSE) + 0.3*VLOOKUP($B297,Table2[[Player]:[YEAR]], 24, FALSE))</f>
        <v>1.7</v>
      </c>
      <c r="P297">
        <f>IFERROR(VLOOKUP($B297,Table1[[Player]:['#NAME?]], 25, FALSE), 0.7*VLOOKUP($B297,Table1[[Player]:['#NAME?]], 25, FALSE) + 0.3*VLOOKUP($B297,Table2[[Player]:[YEAR]], 25, FALSE))</f>
        <v>0.4</v>
      </c>
      <c r="Q297">
        <f>IFERROR(VLOOKUP($B297,Table1[[Player]:['#NAME?]], 26, FALSE), 0.7*VLOOKUP($B297,Table1[[Player]:['#NAME?]], 26, FALSE) + 0.3*VLOOKUP($B297,Table2[[Player]:[YEAR]], 26, FALSE))</f>
        <v>5.6</v>
      </c>
      <c r="R297">
        <f>IFERROR(VLOOKUP($B297,Table1[[Player]:['#NAME?]], 28, FALSE), 0.7*VLOOKUP($B297,Table1[[Player]:['#NAME?]], 28, FALSE) + 0.3*VLOOKUP($B297,Table2[[Player]:[YEAR]], 28, FALSE))</f>
        <v>32.9</v>
      </c>
    </row>
    <row r="298" spans="1:18" x14ac:dyDescent="0.25">
      <c r="A298" s="2" t="s">
        <v>616</v>
      </c>
      <c r="B298" s="2" t="s">
        <v>472</v>
      </c>
      <c r="C298" s="2" t="s">
        <v>73</v>
      </c>
      <c r="D298">
        <f>VLOOKUP(B298, Table1[[Player]:['#NAME?]], 3, FALSE)+1</f>
        <v>22</v>
      </c>
      <c r="E298">
        <f>VLOOKUP(A298, Table3[], 5, FALSE)</f>
        <v>780</v>
      </c>
      <c r="F298">
        <f>IFERROR(VLOOKUP($B298,Table1[[Player]:['#NAME?]], 8, FALSE), 0.7*VLOOKUP($B298,Table1[[Player]:['#NAME?]], 8, FALSE) + 0.3*VLOOKUP($B298,Table2[[Player]:[YEAR]], 8, FALSE))</f>
        <v>4.5</v>
      </c>
      <c r="G298">
        <f>IFERROR(VLOOKUP($B298,Table1[[Player]:['#NAME?]], 9, FALSE), 0.7*VLOOKUP($B298,Table1[[Player]:['#NAME?]], 9, FALSE) + 0.3*VLOOKUP($B298,Table2[[Player]:[YEAR]], 9, FALSE))</f>
        <v>11.1</v>
      </c>
      <c r="H298">
        <f>IFERROR(VLOOKUP($B298,Table1[[Player]:['#NAME?]], 10, FALSE), 0.7*VLOOKUP($B298,Table1[[Player]:['#NAME?]], 10, FALSE) + 0.3*VLOOKUP($B298,Table2[[Player]:[YEAR]], 10, FALSE))</f>
        <v>0.40200000000000002</v>
      </c>
      <c r="I298">
        <f>IFERROR(VLOOKUP($B298,Table1[[Player]:['#NAME?]], 11, FALSE), 0.7*VLOOKUP($B298,Table1[[Player]:['#NAME?]], 11, FALSE) + 0.3*VLOOKUP($B298,Table2[[Player]:[YEAR]], 11, FALSE))</f>
        <v>1</v>
      </c>
      <c r="J298">
        <f>IFERROR(VLOOKUP($B298,Table1[[Player]:['#NAME?]], 17, FALSE), 0.7*VLOOKUP($B298,Table1[[Player]:['#NAME?]], 17, FALSE) + 0.3*VLOOKUP($B298,Table2[[Player]:[YEAR]], 17, FALSE))</f>
        <v>2</v>
      </c>
      <c r="K298">
        <f>IFERROR(VLOOKUP($B298,Table1[[Player]:['#NAME?]], 18, FALSE), 0.7*VLOOKUP($B298,Table1[[Player]:['#NAME?]], 18, FALSE) + 0.3*VLOOKUP($B298,Table2[[Player]:[YEAR]], 18, FALSE))</f>
        <v>2.5</v>
      </c>
      <c r="L298">
        <f>IFERROR(VLOOKUP($B298,Table1[[Player]:['#NAME?]], 19, FALSE), 0.7*VLOOKUP($B298,Table1[[Player]:['#NAME?]], 19, FALSE) + 0.3*VLOOKUP($B298,Table2[[Player]:[YEAR]], 19, FALSE))</f>
        <v>0.80500000000000005</v>
      </c>
      <c r="M298">
        <f>IFERROR(VLOOKUP($B298,Table1[[Player]:['#NAME?]], 22, FALSE), 0.7*VLOOKUP($B298,Table1[[Player]:['#NAME?]], 22, FALSE) + 0.3*VLOOKUP($B298,Table2[[Player]:[YEAR]], 22, FALSE))</f>
        <v>4</v>
      </c>
      <c r="N298">
        <f>IFERROR(VLOOKUP($B298,Table1[[Player]:['#NAME?]], 23, FALSE), 0.7*VLOOKUP($B298,Table1[[Player]:['#NAME?]], 23, FALSE) + 0.3*VLOOKUP($B298,Table2[[Player]:[YEAR]], 23, FALSE))</f>
        <v>4.2</v>
      </c>
      <c r="O298">
        <f>IFERROR(VLOOKUP($B298,Table1[[Player]:['#NAME?]], 24, FALSE), 0.7*VLOOKUP($B298,Table1[[Player]:['#NAME?]], 24, FALSE) + 0.3*VLOOKUP($B298,Table2[[Player]:[YEAR]], 24, FALSE))</f>
        <v>0.9</v>
      </c>
      <c r="P298">
        <f>IFERROR(VLOOKUP($B298,Table1[[Player]:['#NAME?]], 25, FALSE), 0.7*VLOOKUP($B298,Table1[[Player]:['#NAME?]], 25, FALSE) + 0.3*VLOOKUP($B298,Table2[[Player]:[YEAR]], 25, FALSE))</f>
        <v>0.8</v>
      </c>
      <c r="Q298">
        <f>IFERROR(VLOOKUP($B298,Table1[[Player]:['#NAME?]], 26, FALSE), 0.7*VLOOKUP($B298,Table1[[Player]:['#NAME?]], 26, FALSE) + 0.3*VLOOKUP($B298,Table2[[Player]:[YEAR]], 26, FALSE))</f>
        <v>3.1</v>
      </c>
      <c r="R298">
        <f>IFERROR(VLOOKUP($B298,Table1[[Player]:['#NAME?]], 28, FALSE), 0.7*VLOOKUP($B298,Table1[[Player]:['#NAME?]], 28, FALSE) + 0.3*VLOOKUP($B298,Table2[[Player]:[YEAR]], 28, FALSE))</f>
        <v>11.9</v>
      </c>
    </row>
    <row r="299" spans="1:18" x14ac:dyDescent="0.25">
      <c r="A299" s="1" t="s">
        <v>806</v>
      </c>
      <c r="B299" s="1" t="s">
        <v>473</v>
      </c>
      <c r="C299" s="1" t="s">
        <v>38</v>
      </c>
      <c r="D299">
        <f>VLOOKUP(B299, Table1[[Player]:['#NAME?]], 3, FALSE)+1</f>
        <v>28</v>
      </c>
      <c r="E299">
        <f>VLOOKUP(A299, Table3[], 5, FALSE)</f>
        <v>2464</v>
      </c>
      <c r="F299">
        <f>IFERROR(VLOOKUP($B299,Table1[[Player]:['#NAME?]], 8, FALSE), 0.7*VLOOKUP($B299,Table1[[Player]:['#NAME?]], 8, FALSE) + 0.3*VLOOKUP($B299,Table2[[Player]:[YEAR]], 8, FALSE))</f>
        <v>7.8</v>
      </c>
      <c r="G299">
        <f>IFERROR(VLOOKUP($B299,Table1[[Player]:['#NAME?]], 9, FALSE), 0.7*VLOOKUP($B299,Table1[[Player]:['#NAME?]], 9, FALSE) + 0.3*VLOOKUP($B299,Table2[[Player]:[YEAR]], 9, FALSE))</f>
        <v>13.9</v>
      </c>
      <c r="H299">
        <f>IFERROR(VLOOKUP($B299,Table1[[Player]:['#NAME?]], 10, FALSE), 0.7*VLOOKUP($B299,Table1[[Player]:['#NAME?]], 10, FALSE) + 0.3*VLOOKUP($B299,Table2[[Player]:[YEAR]], 10, FALSE))</f>
        <v>0.55700000000000005</v>
      </c>
      <c r="I299">
        <f>IFERROR(VLOOKUP($B299,Table1[[Player]:['#NAME?]], 11, FALSE), 0.7*VLOOKUP($B299,Table1[[Player]:['#NAME?]], 11, FALSE) + 0.3*VLOOKUP($B299,Table2[[Player]:[YEAR]], 11, FALSE))</f>
        <v>0</v>
      </c>
      <c r="J299">
        <f>IFERROR(VLOOKUP($B299,Table1[[Player]:['#NAME?]], 17, FALSE), 0.7*VLOOKUP($B299,Table1[[Player]:['#NAME?]], 17, FALSE) + 0.3*VLOOKUP($B299,Table2[[Player]:[YEAR]], 17, FALSE))</f>
        <v>3.2</v>
      </c>
      <c r="K299">
        <f>IFERROR(VLOOKUP($B299,Table1[[Player]:['#NAME?]], 18, FALSE), 0.7*VLOOKUP($B299,Table1[[Player]:['#NAME?]], 18, FALSE) + 0.3*VLOOKUP($B299,Table2[[Player]:[YEAR]], 18, FALSE))</f>
        <v>5.0999999999999996</v>
      </c>
      <c r="L299">
        <f>IFERROR(VLOOKUP($B299,Table1[[Player]:['#NAME?]], 19, FALSE), 0.7*VLOOKUP($B299,Table1[[Player]:['#NAME?]], 19, FALSE) + 0.3*VLOOKUP($B299,Table2[[Player]:[YEAR]], 19, FALSE))</f>
        <v>0.628</v>
      </c>
      <c r="M299">
        <f>IFERROR(VLOOKUP($B299,Table1[[Player]:['#NAME?]], 22, FALSE), 0.7*VLOOKUP($B299,Table1[[Player]:['#NAME?]], 22, FALSE) + 0.3*VLOOKUP($B299,Table2[[Player]:[YEAR]], 22, FALSE))</f>
        <v>15.6</v>
      </c>
      <c r="N299">
        <f>IFERROR(VLOOKUP($B299,Table1[[Player]:['#NAME?]], 23, FALSE), 0.7*VLOOKUP($B299,Table1[[Player]:['#NAME?]], 23, FALSE) + 0.3*VLOOKUP($B299,Table2[[Player]:[YEAR]], 23, FALSE))</f>
        <v>0.8</v>
      </c>
      <c r="O299">
        <f>IFERROR(VLOOKUP($B299,Table1[[Player]:['#NAME?]], 24, FALSE), 0.7*VLOOKUP($B299,Table1[[Player]:['#NAME?]], 24, FALSE) + 0.3*VLOOKUP($B299,Table2[[Player]:[YEAR]], 24, FALSE))</f>
        <v>0.8</v>
      </c>
      <c r="P299">
        <f>IFERROR(VLOOKUP($B299,Table1[[Player]:['#NAME?]], 25, FALSE), 0.7*VLOOKUP($B299,Table1[[Player]:['#NAME?]], 25, FALSE) + 0.3*VLOOKUP($B299,Table2[[Player]:[YEAR]], 25, FALSE))</f>
        <v>2.2999999999999998</v>
      </c>
      <c r="Q299">
        <f>IFERROR(VLOOKUP($B299,Table1[[Player]:['#NAME?]], 26, FALSE), 0.7*VLOOKUP($B299,Table1[[Player]:['#NAME?]], 26, FALSE) + 0.3*VLOOKUP($B299,Table2[[Player]:[YEAR]], 26, FALSE))</f>
        <v>2.2000000000000002</v>
      </c>
      <c r="R299">
        <f>IFERROR(VLOOKUP($B299,Table1[[Player]:['#NAME?]], 28, FALSE), 0.7*VLOOKUP($B299,Table1[[Player]:['#NAME?]], 28, FALSE) + 0.3*VLOOKUP($B299,Table2[[Player]:[YEAR]], 28, FALSE))</f>
        <v>18.8</v>
      </c>
    </row>
    <row r="300" spans="1:18" x14ac:dyDescent="0.25">
      <c r="A300" s="2" t="s">
        <v>836</v>
      </c>
      <c r="B300" s="2" t="s">
        <v>474</v>
      </c>
      <c r="C300" s="2" t="s">
        <v>52</v>
      </c>
      <c r="D300">
        <f>VLOOKUP(B300, Table1[[Player]:['#NAME?]], 3, FALSE)+1</f>
        <v>22</v>
      </c>
      <c r="E300">
        <f>VLOOKUP(A300, Table3[], 5, FALSE)</f>
        <v>2886</v>
      </c>
      <c r="F300">
        <f>IFERROR(VLOOKUP($B300,Table1[[Player]:['#NAME?]], 8, FALSE), 0.7*VLOOKUP($B300,Table1[[Player]:['#NAME?]], 8, FALSE) + 0.3*VLOOKUP($B300,Table2[[Player]:[YEAR]], 8, FALSE))</f>
        <v>8.4</v>
      </c>
      <c r="G300">
        <f>IFERROR(VLOOKUP($B300,Table1[[Player]:['#NAME?]], 9, FALSE), 0.7*VLOOKUP($B300,Table1[[Player]:['#NAME?]], 9, FALSE) + 0.3*VLOOKUP($B300,Table2[[Player]:[YEAR]], 9, FALSE))</f>
        <v>18.5</v>
      </c>
      <c r="H300">
        <f>IFERROR(VLOOKUP($B300,Table1[[Player]:['#NAME?]], 10, FALSE), 0.7*VLOOKUP($B300,Table1[[Player]:['#NAME?]], 10, FALSE) + 0.3*VLOOKUP($B300,Table2[[Player]:[YEAR]], 10, FALSE))</f>
        <v>0.45200000000000001</v>
      </c>
      <c r="I300">
        <f>IFERROR(VLOOKUP($B300,Table1[[Player]:['#NAME?]], 11, FALSE), 0.7*VLOOKUP($B300,Table1[[Player]:['#NAME?]], 11, FALSE) + 0.3*VLOOKUP($B300,Table2[[Player]:[YEAR]], 11, FALSE))</f>
        <v>1.2</v>
      </c>
      <c r="J300">
        <f>IFERROR(VLOOKUP($B300,Table1[[Player]:['#NAME?]], 17, FALSE), 0.7*VLOOKUP($B300,Table1[[Player]:['#NAME?]], 17, FALSE) + 0.3*VLOOKUP($B300,Table2[[Player]:[YEAR]], 17, FALSE))</f>
        <v>4.9000000000000004</v>
      </c>
      <c r="K300">
        <f>IFERROR(VLOOKUP($B300,Table1[[Player]:['#NAME?]], 18, FALSE), 0.7*VLOOKUP($B300,Table1[[Player]:['#NAME?]], 18, FALSE) + 0.3*VLOOKUP($B300,Table2[[Player]:[YEAR]], 18, FALSE))</f>
        <v>6.4</v>
      </c>
      <c r="L300">
        <f>IFERROR(VLOOKUP($B300,Table1[[Player]:['#NAME?]], 19, FALSE), 0.7*VLOOKUP($B300,Table1[[Player]:['#NAME?]], 19, FALSE) + 0.3*VLOOKUP($B300,Table2[[Player]:[YEAR]], 19, FALSE))</f>
        <v>0.76</v>
      </c>
      <c r="M300">
        <f>IFERROR(VLOOKUP($B300,Table1[[Player]:['#NAME?]], 22, FALSE), 0.7*VLOOKUP($B300,Table1[[Player]:['#NAME?]], 22, FALSE) + 0.3*VLOOKUP($B300,Table2[[Player]:[YEAR]], 22, FALSE))</f>
        <v>3.9</v>
      </c>
      <c r="N300">
        <f>IFERROR(VLOOKUP($B300,Table1[[Player]:['#NAME?]], 23, FALSE), 0.7*VLOOKUP($B300,Table1[[Player]:['#NAME?]], 23, FALSE) + 0.3*VLOOKUP($B300,Table2[[Player]:[YEAR]], 23, FALSE))</f>
        <v>2.2000000000000002</v>
      </c>
      <c r="O300">
        <f>IFERROR(VLOOKUP($B300,Table1[[Player]:['#NAME?]], 24, FALSE), 0.7*VLOOKUP($B300,Table1[[Player]:['#NAME?]], 24, FALSE) + 0.3*VLOOKUP($B300,Table2[[Player]:[YEAR]], 24, FALSE))</f>
        <v>1</v>
      </c>
      <c r="P300">
        <f>IFERROR(VLOOKUP($B300,Table1[[Player]:['#NAME?]], 25, FALSE), 0.7*VLOOKUP($B300,Table1[[Player]:['#NAME?]], 25, FALSE) + 0.3*VLOOKUP($B300,Table2[[Player]:[YEAR]], 25, FALSE))</f>
        <v>0.4</v>
      </c>
      <c r="Q300">
        <f>IFERROR(VLOOKUP($B300,Table1[[Player]:['#NAME?]], 26, FALSE), 0.7*VLOOKUP($B300,Table1[[Player]:['#NAME?]], 26, FALSE) + 0.3*VLOOKUP($B300,Table2[[Player]:[YEAR]], 26, FALSE))</f>
        <v>2.2000000000000002</v>
      </c>
      <c r="R300">
        <f>IFERROR(VLOOKUP($B300,Table1[[Player]:['#NAME?]], 28, FALSE), 0.7*VLOOKUP($B300,Table1[[Player]:['#NAME?]], 28, FALSE) + 0.3*VLOOKUP($B300,Table2[[Player]:[YEAR]], 28, FALSE))</f>
        <v>22.8</v>
      </c>
    </row>
    <row r="301" spans="1:18" x14ac:dyDescent="0.25">
      <c r="A301" s="1" t="s">
        <v>928</v>
      </c>
      <c r="B301" s="1" t="s">
        <v>476</v>
      </c>
      <c r="C301" s="1" t="s">
        <v>38</v>
      </c>
      <c r="D301">
        <f>VLOOKUP(B301, Table1[[Player]:['#NAME?]], 3, FALSE)+1</f>
        <v>25</v>
      </c>
      <c r="E301">
        <f>VLOOKUP(A301, Table3[], 5, FALSE)</f>
        <v>165</v>
      </c>
      <c r="F301">
        <f>IFERROR(VLOOKUP($B301,Table1[[Player]:['#NAME?]], 8, FALSE), 0.7*VLOOKUP($B301,Table1[[Player]:['#NAME?]], 8, FALSE) + 0.3*VLOOKUP($B301,Table2[[Player]:[YEAR]], 8, FALSE))</f>
        <v>7</v>
      </c>
      <c r="G301">
        <f>IFERROR(VLOOKUP($B301,Table1[[Player]:['#NAME?]], 9, FALSE), 0.7*VLOOKUP($B301,Table1[[Player]:['#NAME?]], 9, FALSE) + 0.3*VLOOKUP($B301,Table2[[Player]:[YEAR]], 9, FALSE))</f>
        <v>13.6</v>
      </c>
      <c r="H301">
        <f>IFERROR(VLOOKUP($B301,Table1[[Player]:['#NAME?]], 10, FALSE), 0.7*VLOOKUP($B301,Table1[[Player]:['#NAME?]], 10, FALSE) + 0.3*VLOOKUP($B301,Table2[[Player]:[YEAR]], 10, FALSE))</f>
        <v>0.51700000000000002</v>
      </c>
      <c r="I301">
        <f>IFERROR(VLOOKUP($B301,Table1[[Player]:['#NAME?]], 11, FALSE), 0.7*VLOOKUP($B301,Table1[[Player]:['#NAME?]], 11, FALSE) + 0.3*VLOOKUP($B301,Table2[[Player]:[YEAR]], 11, FALSE))</f>
        <v>0</v>
      </c>
      <c r="J301">
        <f>IFERROR(VLOOKUP($B301,Table1[[Player]:['#NAME?]], 17, FALSE), 0.7*VLOOKUP($B301,Table1[[Player]:['#NAME?]], 17, FALSE) + 0.3*VLOOKUP($B301,Table2[[Player]:[YEAR]], 17, FALSE))</f>
        <v>3.6</v>
      </c>
      <c r="K301">
        <f>IFERROR(VLOOKUP($B301,Table1[[Player]:['#NAME?]], 18, FALSE), 0.7*VLOOKUP($B301,Table1[[Player]:['#NAME?]], 18, FALSE) + 0.3*VLOOKUP($B301,Table2[[Player]:[YEAR]], 18, FALSE))</f>
        <v>5.7</v>
      </c>
      <c r="L301">
        <f>IFERROR(VLOOKUP($B301,Table1[[Player]:['#NAME?]], 19, FALSE), 0.7*VLOOKUP($B301,Table1[[Player]:['#NAME?]], 19, FALSE) + 0.3*VLOOKUP($B301,Table2[[Player]:[YEAR]], 19, FALSE))</f>
        <v>0.625</v>
      </c>
      <c r="M301">
        <f>IFERROR(VLOOKUP($B301,Table1[[Player]:['#NAME?]], 22, FALSE), 0.7*VLOOKUP($B301,Table1[[Player]:['#NAME?]], 22, FALSE) + 0.3*VLOOKUP($B301,Table2[[Player]:[YEAR]], 22, FALSE))</f>
        <v>14.8</v>
      </c>
      <c r="N301">
        <f>IFERROR(VLOOKUP($B301,Table1[[Player]:['#NAME?]], 23, FALSE), 0.7*VLOOKUP($B301,Table1[[Player]:['#NAME?]], 23, FALSE) + 0.3*VLOOKUP($B301,Table2[[Player]:[YEAR]], 23, FALSE))</f>
        <v>1.2</v>
      </c>
      <c r="O301">
        <f>IFERROR(VLOOKUP($B301,Table1[[Player]:['#NAME?]], 24, FALSE), 0.7*VLOOKUP($B301,Table1[[Player]:['#NAME?]], 24, FALSE) + 0.3*VLOOKUP($B301,Table2[[Player]:[YEAR]], 24, FALSE))</f>
        <v>1.4</v>
      </c>
      <c r="P301">
        <f>IFERROR(VLOOKUP($B301,Table1[[Player]:['#NAME?]], 25, FALSE), 0.7*VLOOKUP($B301,Table1[[Player]:['#NAME?]], 25, FALSE) + 0.3*VLOOKUP($B301,Table2[[Player]:[YEAR]], 25, FALSE))</f>
        <v>1.6</v>
      </c>
      <c r="Q301">
        <f>IFERROR(VLOOKUP($B301,Table1[[Player]:['#NAME?]], 26, FALSE), 0.7*VLOOKUP($B301,Table1[[Player]:['#NAME?]], 26, FALSE) + 0.3*VLOOKUP($B301,Table2[[Player]:[YEAR]], 26, FALSE))</f>
        <v>1.9</v>
      </c>
      <c r="R301">
        <f>IFERROR(VLOOKUP($B301,Table1[[Player]:['#NAME?]], 28, FALSE), 0.7*VLOOKUP($B301,Table1[[Player]:['#NAME?]], 28, FALSE) + 0.3*VLOOKUP($B301,Table2[[Player]:[YEAR]], 28, FALSE))</f>
        <v>17.600000000000001</v>
      </c>
    </row>
    <row r="302" spans="1:18" x14ac:dyDescent="0.25">
      <c r="A302" s="2" t="s">
        <v>767</v>
      </c>
      <c r="B302" s="2" t="s">
        <v>479</v>
      </c>
      <c r="C302" s="2" t="s">
        <v>31</v>
      </c>
      <c r="D302">
        <f>VLOOKUP(B302, Table1[[Player]:['#NAME?]], 3, FALSE)+1</f>
        <v>31</v>
      </c>
      <c r="E302">
        <f>VLOOKUP(A302, Table3[], 5, FALSE)</f>
        <v>2028</v>
      </c>
      <c r="F302">
        <f>IFERROR(VLOOKUP($B302,Table1[[Player]:['#NAME?]], 8, FALSE), 0.7*VLOOKUP($B302,Table1[[Player]:['#NAME?]], 8, FALSE) + 0.3*VLOOKUP($B302,Table2[[Player]:[YEAR]], 8, FALSE))</f>
        <v>7.7</v>
      </c>
      <c r="G302">
        <f>IFERROR(VLOOKUP($B302,Table1[[Player]:['#NAME?]], 9, FALSE), 0.7*VLOOKUP($B302,Table1[[Player]:['#NAME?]], 9, FALSE) + 0.3*VLOOKUP($B302,Table2[[Player]:[YEAR]], 9, FALSE))</f>
        <v>18</v>
      </c>
      <c r="H302">
        <f>IFERROR(VLOOKUP($B302,Table1[[Player]:['#NAME?]], 10, FALSE), 0.7*VLOOKUP($B302,Table1[[Player]:['#NAME?]], 10, FALSE) + 0.3*VLOOKUP($B302,Table2[[Player]:[YEAR]], 10, FALSE))</f>
        <v>0.42899999999999999</v>
      </c>
      <c r="I302">
        <f>IFERROR(VLOOKUP($B302,Table1[[Player]:['#NAME?]], 11, FALSE), 0.7*VLOOKUP($B302,Table1[[Player]:['#NAME?]], 11, FALSE) + 0.3*VLOOKUP($B302,Table2[[Player]:[YEAR]], 11, FALSE))</f>
        <v>2.9</v>
      </c>
      <c r="J302">
        <f>IFERROR(VLOOKUP($B302,Table1[[Player]:['#NAME?]], 17, FALSE), 0.7*VLOOKUP($B302,Table1[[Player]:['#NAME?]], 17, FALSE) + 0.3*VLOOKUP($B302,Table2[[Player]:[YEAR]], 17, FALSE))</f>
        <v>7.3</v>
      </c>
      <c r="K302">
        <f>IFERROR(VLOOKUP($B302,Table1[[Player]:['#NAME?]], 18, FALSE), 0.7*VLOOKUP($B302,Table1[[Player]:['#NAME?]], 18, FALSE) + 0.3*VLOOKUP($B302,Table2[[Player]:[YEAR]], 18, FALSE))</f>
        <v>8.3000000000000007</v>
      </c>
      <c r="L302">
        <f>IFERROR(VLOOKUP($B302,Table1[[Player]:['#NAME?]], 19, FALSE), 0.7*VLOOKUP($B302,Table1[[Player]:['#NAME?]], 19, FALSE) + 0.3*VLOOKUP($B302,Table2[[Player]:[YEAR]], 19, FALSE))</f>
        <v>0.88</v>
      </c>
      <c r="M302">
        <f>IFERROR(VLOOKUP($B302,Table1[[Player]:['#NAME?]], 22, FALSE), 0.7*VLOOKUP($B302,Table1[[Player]:['#NAME?]], 22, FALSE) + 0.3*VLOOKUP($B302,Table2[[Player]:[YEAR]], 22, FALSE))</f>
        <v>3.6</v>
      </c>
      <c r="N302">
        <f>IFERROR(VLOOKUP($B302,Table1[[Player]:['#NAME?]], 23, FALSE), 0.7*VLOOKUP($B302,Table1[[Player]:['#NAME?]], 23, FALSE) + 0.3*VLOOKUP($B302,Table2[[Player]:[YEAR]], 23, FALSE))</f>
        <v>4.3</v>
      </c>
      <c r="O302">
        <f>IFERROR(VLOOKUP($B302,Table1[[Player]:['#NAME?]], 24, FALSE), 0.7*VLOOKUP($B302,Table1[[Player]:['#NAME?]], 24, FALSE) + 0.3*VLOOKUP($B302,Table2[[Player]:[YEAR]], 24, FALSE))</f>
        <v>1.4</v>
      </c>
      <c r="P302">
        <f>IFERROR(VLOOKUP($B302,Table1[[Player]:['#NAME?]], 25, FALSE), 0.7*VLOOKUP($B302,Table1[[Player]:['#NAME?]], 25, FALSE) + 0.3*VLOOKUP($B302,Table2[[Player]:[YEAR]], 25, FALSE))</f>
        <v>0.4</v>
      </c>
      <c r="Q302">
        <f>IFERROR(VLOOKUP($B302,Table1[[Player]:['#NAME?]], 26, FALSE), 0.7*VLOOKUP($B302,Table1[[Player]:['#NAME?]], 26, FALSE) + 0.3*VLOOKUP($B302,Table2[[Player]:[YEAR]], 26, FALSE))</f>
        <v>2.9</v>
      </c>
      <c r="R302">
        <f>IFERROR(VLOOKUP($B302,Table1[[Player]:['#NAME?]], 28, FALSE), 0.7*VLOOKUP($B302,Table1[[Player]:['#NAME?]], 28, FALSE) + 0.3*VLOOKUP($B302,Table2[[Player]:[YEAR]], 28, FALSE))</f>
        <v>25.7</v>
      </c>
    </row>
    <row r="303" spans="1:18" x14ac:dyDescent="0.25">
      <c r="A303" s="1" t="s">
        <v>636</v>
      </c>
      <c r="B303" s="1" t="s">
        <v>480</v>
      </c>
      <c r="C303" s="1" t="s">
        <v>27</v>
      </c>
      <c r="D303">
        <f>VLOOKUP(B303, Table1[[Player]:['#NAME?]], 3, FALSE)+1</f>
        <v>31</v>
      </c>
      <c r="E303">
        <f>VLOOKUP(A303, Table3[], 5, FALSE)</f>
        <v>2340</v>
      </c>
      <c r="F303">
        <f>IFERROR(VLOOKUP($B303,Table1[[Player]:['#NAME?]], 8, FALSE), 0.7*VLOOKUP($B303,Table1[[Player]:['#NAME?]], 8, FALSE) + 0.3*VLOOKUP($B303,Table2[[Player]:[YEAR]], 8, FALSE))</f>
        <v>4.7</v>
      </c>
      <c r="G303">
        <f>IFERROR(VLOOKUP($B303,Table1[[Player]:['#NAME?]], 9, FALSE), 0.7*VLOOKUP($B303,Table1[[Player]:['#NAME?]], 9, FALSE) + 0.3*VLOOKUP($B303,Table2[[Player]:[YEAR]], 9, FALSE))</f>
        <v>11</v>
      </c>
      <c r="H303">
        <f>IFERROR(VLOOKUP($B303,Table1[[Player]:['#NAME?]], 10, FALSE), 0.7*VLOOKUP($B303,Table1[[Player]:['#NAME?]], 10, FALSE) + 0.3*VLOOKUP($B303,Table2[[Player]:[YEAR]], 10, FALSE))</f>
        <v>0.42199999999999999</v>
      </c>
      <c r="I303">
        <f>IFERROR(VLOOKUP($B303,Table1[[Player]:['#NAME?]], 11, FALSE), 0.7*VLOOKUP($B303,Table1[[Player]:['#NAME?]], 11, FALSE) + 0.3*VLOOKUP($B303,Table2[[Player]:[YEAR]], 11, FALSE))</f>
        <v>1.9</v>
      </c>
      <c r="J303">
        <f>IFERROR(VLOOKUP($B303,Table1[[Player]:['#NAME?]], 17, FALSE), 0.7*VLOOKUP($B303,Table1[[Player]:['#NAME?]], 17, FALSE) + 0.3*VLOOKUP($B303,Table2[[Player]:[YEAR]], 17, FALSE))</f>
        <v>2.1</v>
      </c>
      <c r="K303">
        <f>IFERROR(VLOOKUP($B303,Table1[[Player]:['#NAME?]], 18, FALSE), 0.7*VLOOKUP($B303,Table1[[Player]:['#NAME?]], 18, FALSE) + 0.3*VLOOKUP($B303,Table2[[Player]:[YEAR]], 18, FALSE))</f>
        <v>2.4</v>
      </c>
      <c r="L303">
        <f>IFERROR(VLOOKUP($B303,Table1[[Player]:['#NAME?]], 19, FALSE), 0.7*VLOOKUP($B303,Table1[[Player]:['#NAME?]], 19, FALSE) + 0.3*VLOOKUP($B303,Table2[[Player]:[YEAR]], 19, FALSE))</f>
        <v>0.873</v>
      </c>
      <c r="M303">
        <f>IFERROR(VLOOKUP($B303,Table1[[Player]:['#NAME?]], 22, FALSE), 0.7*VLOOKUP($B303,Table1[[Player]:['#NAME?]], 22, FALSE) + 0.3*VLOOKUP($B303,Table2[[Player]:[YEAR]], 22, FALSE))</f>
        <v>7.8</v>
      </c>
      <c r="N303">
        <f>IFERROR(VLOOKUP($B303,Table1[[Player]:['#NAME?]], 23, FALSE), 0.7*VLOOKUP($B303,Table1[[Player]:['#NAME?]], 23, FALSE) + 0.3*VLOOKUP($B303,Table2[[Player]:[YEAR]], 23, FALSE))</f>
        <v>1.7</v>
      </c>
      <c r="O303">
        <f>IFERROR(VLOOKUP($B303,Table1[[Player]:['#NAME?]], 24, FALSE), 0.7*VLOOKUP($B303,Table1[[Player]:['#NAME?]], 24, FALSE) + 0.3*VLOOKUP($B303,Table2[[Player]:[YEAR]], 24, FALSE))</f>
        <v>0.9</v>
      </c>
      <c r="P303">
        <f>IFERROR(VLOOKUP($B303,Table1[[Player]:['#NAME?]], 25, FALSE), 0.7*VLOOKUP($B303,Table1[[Player]:['#NAME?]], 25, FALSE) + 0.3*VLOOKUP($B303,Table2[[Player]:[YEAR]], 25, FALSE))</f>
        <v>0.8</v>
      </c>
      <c r="Q303">
        <f>IFERROR(VLOOKUP($B303,Table1[[Player]:['#NAME?]], 26, FALSE), 0.7*VLOOKUP($B303,Table1[[Player]:['#NAME?]], 26, FALSE) + 0.3*VLOOKUP($B303,Table2[[Player]:[YEAR]], 26, FALSE))</f>
        <v>0.9</v>
      </c>
      <c r="R303">
        <f>IFERROR(VLOOKUP($B303,Table1[[Player]:['#NAME?]], 28, FALSE), 0.7*VLOOKUP($B303,Table1[[Player]:['#NAME?]], 28, FALSE) + 0.3*VLOOKUP($B303,Table2[[Player]:[YEAR]], 28, FALSE))</f>
        <v>13.3</v>
      </c>
    </row>
    <row r="304" spans="1:18" x14ac:dyDescent="0.25">
      <c r="A304" s="2" t="s">
        <v>745</v>
      </c>
      <c r="B304" s="2" t="s">
        <v>481</v>
      </c>
      <c r="C304" s="2" t="s">
        <v>52</v>
      </c>
      <c r="D304">
        <f>VLOOKUP(B304, Table1[[Player]:['#NAME?]], 3, FALSE)+1</f>
        <v>23</v>
      </c>
      <c r="E304">
        <f>VLOOKUP(A304, Table3[], 5, FALSE)</f>
        <v>624</v>
      </c>
      <c r="F304">
        <f>IFERROR(VLOOKUP($B304,Table1[[Player]:['#NAME?]], 8, FALSE), 0.7*VLOOKUP($B304,Table1[[Player]:['#NAME?]], 8, FALSE) + 0.3*VLOOKUP($B304,Table2[[Player]:[YEAR]], 8, FALSE))</f>
        <v>4.7</v>
      </c>
      <c r="G304">
        <f>IFERROR(VLOOKUP($B304,Table1[[Player]:['#NAME?]], 9, FALSE), 0.7*VLOOKUP($B304,Table1[[Player]:['#NAME?]], 9, FALSE) + 0.3*VLOOKUP($B304,Table2[[Player]:[YEAR]], 9, FALSE))</f>
        <v>10.8</v>
      </c>
      <c r="H304">
        <f>IFERROR(VLOOKUP($B304,Table1[[Player]:['#NAME?]], 10, FALSE), 0.7*VLOOKUP($B304,Table1[[Player]:['#NAME?]], 10, FALSE) + 0.3*VLOOKUP($B304,Table2[[Player]:[YEAR]], 10, FALSE))</f>
        <v>0.437</v>
      </c>
      <c r="I304">
        <f>IFERROR(VLOOKUP($B304,Table1[[Player]:['#NAME?]], 11, FALSE), 0.7*VLOOKUP($B304,Table1[[Player]:['#NAME?]], 11, FALSE) + 0.3*VLOOKUP($B304,Table2[[Player]:[YEAR]], 11, FALSE))</f>
        <v>1.2</v>
      </c>
      <c r="J304">
        <f>IFERROR(VLOOKUP($B304,Table1[[Player]:['#NAME?]], 17, FALSE), 0.7*VLOOKUP($B304,Table1[[Player]:['#NAME?]], 17, FALSE) + 0.3*VLOOKUP($B304,Table2[[Player]:[YEAR]], 17, FALSE))</f>
        <v>1.4</v>
      </c>
      <c r="K304">
        <f>IFERROR(VLOOKUP($B304,Table1[[Player]:['#NAME?]], 18, FALSE), 0.7*VLOOKUP($B304,Table1[[Player]:['#NAME?]], 18, FALSE) + 0.3*VLOOKUP($B304,Table2[[Player]:[YEAR]], 18, FALSE))</f>
        <v>2.1</v>
      </c>
      <c r="L304">
        <f>IFERROR(VLOOKUP($B304,Table1[[Player]:['#NAME?]], 19, FALSE), 0.7*VLOOKUP($B304,Table1[[Player]:['#NAME?]], 19, FALSE) + 0.3*VLOOKUP($B304,Table2[[Player]:[YEAR]], 19, FALSE))</f>
        <v>0.65600000000000003</v>
      </c>
      <c r="M304">
        <f>IFERROR(VLOOKUP($B304,Table1[[Player]:['#NAME?]], 22, FALSE), 0.7*VLOOKUP($B304,Table1[[Player]:['#NAME?]], 22, FALSE) + 0.3*VLOOKUP($B304,Table2[[Player]:[YEAR]], 22, FALSE))</f>
        <v>4.5</v>
      </c>
      <c r="N304">
        <f>IFERROR(VLOOKUP($B304,Table1[[Player]:['#NAME?]], 23, FALSE), 0.7*VLOOKUP($B304,Table1[[Player]:['#NAME?]], 23, FALSE) + 0.3*VLOOKUP($B304,Table2[[Player]:[YEAR]], 23, FALSE))</f>
        <v>1.6</v>
      </c>
      <c r="O304">
        <f>IFERROR(VLOOKUP($B304,Table1[[Player]:['#NAME?]], 24, FALSE), 0.7*VLOOKUP($B304,Table1[[Player]:['#NAME?]], 24, FALSE) + 0.3*VLOOKUP($B304,Table2[[Player]:[YEAR]], 24, FALSE))</f>
        <v>1.7</v>
      </c>
      <c r="P304">
        <f>IFERROR(VLOOKUP($B304,Table1[[Player]:['#NAME?]], 25, FALSE), 0.7*VLOOKUP($B304,Table1[[Player]:['#NAME?]], 25, FALSE) + 0.3*VLOOKUP($B304,Table2[[Player]:[YEAR]], 25, FALSE))</f>
        <v>0.6</v>
      </c>
      <c r="Q304">
        <f>IFERROR(VLOOKUP($B304,Table1[[Player]:['#NAME?]], 26, FALSE), 0.7*VLOOKUP($B304,Table1[[Player]:['#NAME?]], 26, FALSE) + 0.3*VLOOKUP($B304,Table2[[Player]:[YEAR]], 26, FALSE))</f>
        <v>2.1</v>
      </c>
      <c r="R304">
        <f>IFERROR(VLOOKUP($B304,Table1[[Player]:['#NAME?]], 28, FALSE), 0.7*VLOOKUP($B304,Table1[[Player]:['#NAME?]], 28, FALSE) + 0.3*VLOOKUP($B304,Table2[[Player]:[YEAR]], 28, FALSE))</f>
        <v>12</v>
      </c>
    </row>
    <row r="305" spans="1:18" x14ac:dyDescent="0.25">
      <c r="A305" s="1" t="s">
        <v>811</v>
      </c>
      <c r="B305" s="1" t="s">
        <v>482</v>
      </c>
      <c r="C305" s="1" t="s">
        <v>52</v>
      </c>
      <c r="D305">
        <f>VLOOKUP(B305, Table1[[Player]:['#NAME?]], 3, FALSE)+1</f>
        <v>21</v>
      </c>
      <c r="E305">
        <f>VLOOKUP(A305, Table3[], 5, FALSE)</f>
        <v>1704</v>
      </c>
      <c r="F305">
        <f>IFERROR(VLOOKUP($B305,Table1[[Player]:['#NAME?]], 8, FALSE), 0.7*VLOOKUP($B305,Table1[[Player]:['#NAME?]], 8, FALSE) + 0.3*VLOOKUP($B305,Table2[[Player]:[YEAR]], 8, FALSE))</f>
        <v>4.5999999999999996</v>
      </c>
      <c r="G305">
        <f>IFERROR(VLOOKUP($B305,Table1[[Player]:['#NAME?]], 9, FALSE), 0.7*VLOOKUP($B305,Table1[[Player]:['#NAME?]], 9, FALSE) + 0.3*VLOOKUP($B305,Table2[[Player]:[YEAR]], 9, FALSE))</f>
        <v>13</v>
      </c>
      <c r="H305">
        <f>IFERROR(VLOOKUP($B305,Table1[[Player]:['#NAME?]], 10, FALSE), 0.7*VLOOKUP($B305,Table1[[Player]:['#NAME?]], 10, FALSE) + 0.3*VLOOKUP($B305,Table2[[Player]:[YEAR]], 10, FALSE))</f>
        <v>0.35599999999999998</v>
      </c>
      <c r="I305">
        <f>IFERROR(VLOOKUP($B305,Table1[[Player]:['#NAME?]], 11, FALSE), 0.7*VLOOKUP($B305,Table1[[Player]:['#NAME?]], 11, FALSE) + 0.3*VLOOKUP($B305,Table2[[Player]:[YEAR]], 11, FALSE))</f>
        <v>0.4</v>
      </c>
      <c r="J305">
        <f>IFERROR(VLOOKUP($B305,Table1[[Player]:['#NAME?]], 17, FALSE), 0.7*VLOOKUP($B305,Table1[[Player]:['#NAME?]], 17, FALSE) + 0.3*VLOOKUP($B305,Table2[[Player]:[YEAR]], 17, FALSE))</f>
        <v>1.7</v>
      </c>
      <c r="K305">
        <f>IFERROR(VLOOKUP($B305,Table1[[Player]:['#NAME?]], 18, FALSE), 0.7*VLOOKUP($B305,Table1[[Player]:['#NAME?]], 18, FALSE) + 0.3*VLOOKUP($B305,Table2[[Player]:[YEAR]], 18, FALSE))</f>
        <v>2.7</v>
      </c>
      <c r="L305">
        <f>IFERROR(VLOOKUP($B305,Table1[[Player]:['#NAME?]], 19, FALSE), 0.7*VLOOKUP($B305,Table1[[Player]:['#NAME?]], 19, FALSE) + 0.3*VLOOKUP($B305,Table2[[Player]:[YEAR]], 19, FALSE))</f>
        <v>0.61699999999999999</v>
      </c>
      <c r="M305">
        <f>IFERROR(VLOOKUP($B305,Table1[[Player]:['#NAME?]], 22, FALSE), 0.7*VLOOKUP($B305,Table1[[Player]:['#NAME?]], 22, FALSE) + 0.3*VLOOKUP($B305,Table2[[Player]:[YEAR]], 22, FALSE))</f>
        <v>5.4</v>
      </c>
      <c r="N305">
        <f>IFERROR(VLOOKUP($B305,Table1[[Player]:['#NAME?]], 23, FALSE), 0.7*VLOOKUP($B305,Table1[[Player]:['#NAME?]], 23, FALSE) + 0.3*VLOOKUP($B305,Table2[[Player]:[YEAR]], 23, FALSE))</f>
        <v>3.8</v>
      </c>
      <c r="O305">
        <f>IFERROR(VLOOKUP($B305,Table1[[Player]:['#NAME?]], 24, FALSE), 0.7*VLOOKUP($B305,Table1[[Player]:['#NAME?]], 24, FALSE) + 0.3*VLOOKUP($B305,Table2[[Player]:[YEAR]], 24, FALSE))</f>
        <v>1.5</v>
      </c>
      <c r="P305">
        <f>IFERROR(VLOOKUP($B305,Table1[[Player]:['#NAME?]], 25, FALSE), 0.7*VLOOKUP($B305,Table1[[Player]:['#NAME?]], 25, FALSE) + 0.3*VLOOKUP($B305,Table2[[Player]:[YEAR]], 25, FALSE))</f>
        <v>0.3</v>
      </c>
      <c r="Q305">
        <f>IFERROR(VLOOKUP($B305,Table1[[Player]:['#NAME?]], 26, FALSE), 0.7*VLOOKUP($B305,Table1[[Player]:['#NAME?]], 26, FALSE) + 0.3*VLOOKUP($B305,Table2[[Player]:[YEAR]], 26, FALSE))</f>
        <v>1.9</v>
      </c>
      <c r="R305">
        <f>IFERROR(VLOOKUP($B305,Table1[[Player]:['#NAME?]], 28, FALSE), 0.7*VLOOKUP($B305,Table1[[Player]:['#NAME?]], 28, FALSE) + 0.3*VLOOKUP($B305,Table2[[Player]:[YEAR]], 28, FALSE))</f>
        <v>11.3</v>
      </c>
    </row>
    <row r="306" spans="1:18" x14ac:dyDescent="0.25">
      <c r="A306" s="2" t="s">
        <v>727</v>
      </c>
      <c r="B306" s="2" t="s">
        <v>490</v>
      </c>
      <c r="C306" s="2" t="s">
        <v>31</v>
      </c>
      <c r="D306">
        <f>VLOOKUP(B306, Table1[[Player]:['#NAME?]], 3, FALSE)+1</f>
        <v>32</v>
      </c>
      <c r="E306">
        <f>VLOOKUP(A306, Table3[], 5, FALSE)</f>
        <v>1110</v>
      </c>
      <c r="F306">
        <f>IFERROR(VLOOKUP($B306,Table1[[Player]:['#NAME?]], 8, FALSE), 0.7*VLOOKUP($B306,Table1[[Player]:['#NAME?]], 8, FALSE) + 0.3*VLOOKUP($B306,Table2[[Player]:[YEAR]], 8, FALSE))</f>
        <v>6.3</v>
      </c>
      <c r="G306">
        <f>IFERROR(VLOOKUP($B306,Table1[[Player]:['#NAME?]], 9, FALSE), 0.7*VLOOKUP($B306,Table1[[Player]:['#NAME?]], 9, FALSE) + 0.3*VLOOKUP($B306,Table2[[Player]:[YEAR]], 9, FALSE))</f>
        <v>14.6</v>
      </c>
      <c r="H306">
        <f>IFERROR(VLOOKUP($B306,Table1[[Player]:['#NAME?]], 10, FALSE), 0.7*VLOOKUP($B306,Table1[[Player]:['#NAME?]], 10, FALSE) + 0.3*VLOOKUP($B306,Table2[[Player]:[YEAR]], 10, FALSE))</f>
        <v>0.43</v>
      </c>
      <c r="I306">
        <f>IFERROR(VLOOKUP($B306,Table1[[Player]:['#NAME?]], 11, FALSE), 0.7*VLOOKUP($B306,Table1[[Player]:['#NAME?]], 11, FALSE) + 0.3*VLOOKUP($B306,Table2[[Player]:[YEAR]], 11, FALSE))</f>
        <v>3.9</v>
      </c>
      <c r="J306">
        <f>IFERROR(VLOOKUP($B306,Table1[[Player]:['#NAME?]], 17, FALSE), 0.7*VLOOKUP($B306,Table1[[Player]:['#NAME?]], 17, FALSE) + 0.3*VLOOKUP($B306,Table2[[Player]:[YEAR]], 17, FALSE))</f>
        <v>1.8</v>
      </c>
      <c r="K306">
        <f>IFERROR(VLOOKUP($B306,Table1[[Player]:['#NAME?]], 18, FALSE), 0.7*VLOOKUP($B306,Table1[[Player]:['#NAME?]], 18, FALSE) + 0.3*VLOOKUP($B306,Table2[[Player]:[YEAR]], 18, FALSE))</f>
        <v>2.1</v>
      </c>
      <c r="L306">
        <f>IFERROR(VLOOKUP($B306,Table1[[Player]:['#NAME?]], 19, FALSE), 0.7*VLOOKUP($B306,Table1[[Player]:['#NAME?]], 19, FALSE) + 0.3*VLOOKUP($B306,Table2[[Player]:[YEAR]], 19, FALSE))</f>
        <v>0.85599999999999998</v>
      </c>
      <c r="M306">
        <f>IFERROR(VLOOKUP($B306,Table1[[Player]:['#NAME?]], 22, FALSE), 0.7*VLOOKUP($B306,Table1[[Player]:['#NAME?]], 22, FALSE) + 0.3*VLOOKUP($B306,Table2[[Player]:[YEAR]], 22, FALSE))</f>
        <v>3.2</v>
      </c>
      <c r="N306">
        <f>IFERROR(VLOOKUP($B306,Table1[[Player]:['#NAME?]], 23, FALSE), 0.7*VLOOKUP($B306,Table1[[Player]:['#NAME?]], 23, FALSE) + 0.3*VLOOKUP($B306,Table2[[Player]:[YEAR]], 23, FALSE))</f>
        <v>1.3</v>
      </c>
      <c r="O306">
        <f>IFERROR(VLOOKUP($B306,Table1[[Player]:['#NAME?]], 24, FALSE), 0.7*VLOOKUP($B306,Table1[[Player]:['#NAME?]], 24, FALSE) + 0.3*VLOOKUP($B306,Table2[[Player]:[YEAR]], 24, FALSE))</f>
        <v>0.9</v>
      </c>
      <c r="P306">
        <f>IFERROR(VLOOKUP($B306,Table1[[Player]:['#NAME?]], 25, FALSE), 0.7*VLOOKUP($B306,Table1[[Player]:['#NAME?]], 25, FALSE) + 0.3*VLOOKUP($B306,Table2[[Player]:[YEAR]], 25, FALSE))</f>
        <v>0.3</v>
      </c>
      <c r="Q306">
        <f>IFERROR(VLOOKUP($B306,Table1[[Player]:['#NAME?]], 26, FALSE), 0.7*VLOOKUP($B306,Table1[[Player]:['#NAME?]], 26, FALSE) + 0.3*VLOOKUP($B306,Table2[[Player]:[YEAR]], 26, FALSE))</f>
        <v>0.8</v>
      </c>
      <c r="R306">
        <f>IFERROR(VLOOKUP($B306,Table1[[Player]:['#NAME?]], 28, FALSE), 0.7*VLOOKUP($B306,Table1[[Player]:['#NAME?]], 28, FALSE) + 0.3*VLOOKUP($B306,Table2[[Player]:[YEAR]], 28, FALSE))</f>
        <v>18.3</v>
      </c>
    </row>
    <row r="307" spans="1:18" x14ac:dyDescent="0.25">
      <c r="A307" s="1" t="s">
        <v>750</v>
      </c>
      <c r="B307" s="1" t="s">
        <v>491</v>
      </c>
      <c r="C307" s="1" t="s">
        <v>27</v>
      </c>
      <c r="D307">
        <f>VLOOKUP(B307, Table1[[Player]:['#NAME?]], 3, FALSE)+1</f>
        <v>29</v>
      </c>
      <c r="E307">
        <f>VLOOKUP(A307, Table3[], 5, FALSE)</f>
        <v>2156</v>
      </c>
      <c r="F307">
        <f>IFERROR(VLOOKUP($B307,Table1[[Player]:['#NAME?]], 8, FALSE), 0.7*VLOOKUP($B307,Table1[[Player]:['#NAME?]], 8, FALSE) + 0.3*VLOOKUP($B307,Table2[[Player]:[YEAR]], 8, FALSE))</f>
        <v>5.8</v>
      </c>
      <c r="G307">
        <f>IFERROR(VLOOKUP($B307,Table1[[Player]:['#NAME?]], 9, FALSE), 0.7*VLOOKUP($B307,Table1[[Player]:['#NAME?]], 9, FALSE) + 0.3*VLOOKUP($B307,Table2[[Player]:[YEAR]], 9, FALSE))</f>
        <v>11.1</v>
      </c>
      <c r="H307">
        <f>IFERROR(VLOOKUP($B307,Table1[[Player]:['#NAME?]], 10, FALSE), 0.7*VLOOKUP($B307,Table1[[Player]:['#NAME?]], 10, FALSE) + 0.3*VLOOKUP($B307,Table2[[Player]:[YEAR]], 10, FALSE))</f>
        <v>0.52700000000000002</v>
      </c>
      <c r="I307">
        <f>IFERROR(VLOOKUP($B307,Table1[[Player]:['#NAME?]], 11, FALSE), 0.7*VLOOKUP($B307,Table1[[Player]:['#NAME?]], 11, FALSE) + 0.3*VLOOKUP($B307,Table2[[Player]:[YEAR]], 11, FALSE))</f>
        <v>0.7</v>
      </c>
      <c r="J307">
        <f>IFERROR(VLOOKUP($B307,Table1[[Player]:['#NAME?]], 17, FALSE), 0.7*VLOOKUP($B307,Table1[[Player]:['#NAME?]], 17, FALSE) + 0.3*VLOOKUP($B307,Table2[[Player]:[YEAR]], 17, FALSE))</f>
        <v>0.7</v>
      </c>
      <c r="K307">
        <f>IFERROR(VLOOKUP($B307,Table1[[Player]:['#NAME?]], 18, FALSE), 0.7*VLOOKUP($B307,Table1[[Player]:['#NAME?]], 18, FALSE) + 0.3*VLOOKUP($B307,Table2[[Player]:[YEAR]], 18, FALSE))</f>
        <v>1.4</v>
      </c>
      <c r="L307">
        <f>IFERROR(VLOOKUP($B307,Table1[[Player]:['#NAME?]], 19, FALSE), 0.7*VLOOKUP($B307,Table1[[Player]:['#NAME?]], 19, FALSE) + 0.3*VLOOKUP($B307,Table2[[Player]:[YEAR]], 19, FALSE))</f>
        <v>0.52300000000000002</v>
      </c>
      <c r="M307">
        <f>IFERROR(VLOOKUP($B307,Table1[[Player]:['#NAME?]], 22, FALSE), 0.7*VLOOKUP($B307,Table1[[Player]:['#NAME?]], 22, FALSE) + 0.3*VLOOKUP($B307,Table2[[Player]:[YEAR]], 22, FALSE))</f>
        <v>7.2</v>
      </c>
      <c r="N307">
        <f>IFERROR(VLOOKUP($B307,Table1[[Player]:['#NAME?]], 23, FALSE), 0.7*VLOOKUP($B307,Table1[[Player]:['#NAME?]], 23, FALSE) + 0.3*VLOOKUP($B307,Table2[[Player]:[YEAR]], 23, FALSE))</f>
        <v>2</v>
      </c>
      <c r="O307">
        <f>IFERROR(VLOOKUP($B307,Table1[[Player]:['#NAME?]], 24, FALSE), 0.7*VLOOKUP($B307,Table1[[Player]:['#NAME?]], 24, FALSE) + 0.3*VLOOKUP($B307,Table2[[Player]:[YEAR]], 24, FALSE))</f>
        <v>1.8</v>
      </c>
      <c r="P307">
        <f>IFERROR(VLOOKUP($B307,Table1[[Player]:['#NAME?]], 25, FALSE), 0.7*VLOOKUP($B307,Table1[[Player]:['#NAME?]], 25, FALSE) + 0.3*VLOOKUP($B307,Table2[[Player]:[YEAR]], 25, FALSE))</f>
        <v>0.5</v>
      </c>
      <c r="Q307">
        <f>IFERROR(VLOOKUP($B307,Table1[[Player]:['#NAME?]], 26, FALSE), 0.7*VLOOKUP($B307,Table1[[Player]:['#NAME?]], 26, FALSE) + 0.3*VLOOKUP($B307,Table2[[Player]:[YEAR]], 26, FALSE))</f>
        <v>1.5</v>
      </c>
      <c r="R307">
        <f>IFERROR(VLOOKUP($B307,Table1[[Player]:['#NAME?]], 28, FALSE), 0.7*VLOOKUP($B307,Table1[[Player]:['#NAME?]], 28, FALSE) + 0.3*VLOOKUP($B307,Table2[[Player]:[YEAR]], 28, FALSE))</f>
        <v>13.1</v>
      </c>
    </row>
    <row r="308" spans="1:18" x14ac:dyDescent="0.25">
      <c r="A308" s="2" t="s">
        <v>639</v>
      </c>
      <c r="B308" s="2" t="s">
        <v>492</v>
      </c>
      <c r="C308" s="2" t="s">
        <v>27</v>
      </c>
      <c r="D308">
        <f>VLOOKUP(B308, Table1[[Player]:['#NAME?]], 3, FALSE)+1</f>
        <v>25</v>
      </c>
      <c r="E308">
        <f>VLOOKUP(A308, Table3[], 5, FALSE)</f>
        <v>1850</v>
      </c>
      <c r="F308">
        <f>IFERROR(VLOOKUP($B308,Table1[[Player]:['#NAME?]], 8, FALSE), 0.7*VLOOKUP($B308,Table1[[Player]:['#NAME?]], 8, FALSE) + 0.3*VLOOKUP($B308,Table2[[Player]:[YEAR]], 8, FALSE))</f>
        <v>5.3</v>
      </c>
      <c r="G308">
        <f>IFERROR(VLOOKUP($B308,Table1[[Player]:['#NAME?]], 9, FALSE), 0.7*VLOOKUP($B308,Table1[[Player]:['#NAME?]], 9, FALSE) + 0.3*VLOOKUP($B308,Table2[[Player]:[YEAR]], 9, FALSE))</f>
        <v>9.1999999999999993</v>
      </c>
      <c r="H308">
        <f>IFERROR(VLOOKUP($B308,Table1[[Player]:['#NAME?]], 10, FALSE), 0.7*VLOOKUP($B308,Table1[[Player]:['#NAME?]], 10, FALSE) + 0.3*VLOOKUP($B308,Table2[[Player]:[YEAR]], 10, FALSE))</f>
        <v>0.57099999999999995</v>
      </c>
      <c r="I308">
        <f>IFERROR(VLOOKUP($B308,Table1[[Player]:['#NAME?]], 11, FALSE), 0.7*VLOOKUP($B308,Table1[[Player]:['#NAME?]], 11, FALSE) + 0.3*VLOOKUP($B308,Table2[[Player]:[YEAR]], 11, FALSE))</f>
        <v>0</v>
      </c>
      <c r="J308">
        <f>IFERROR(VLOOKUP($B308,Table1[[Player]:['#NAME?]], 17, FALSE), 0.7*VLOOKUP($B308,Table1[[Player]:['#NAME?]], 17, FALSE) + 0.3*VLOOKUP($B308,Table2[[Player]:[YEAR]], 17, FALSE))</f>
        <v>2.8</v>
      </c>
      <c r="K308">
        <f>IFERROR(VLOOKUP($B308,Table1[[Player]:['#NAME?]], 18, FALSE), 0.7*VLOOKUP($B308,Table1[[Player]:['#NAME?]], 18, FALSE) + 0.3*VLOOKUP($B308,Table2[[Player]:[YEAR]], 18, FALSE))</f>
        <v>4.0999999999999996</v>
      </c>
      <c r="L308">
        <f>IFERROR(VLOOKUP($B308,Table1[[Player]:['#NAME?]], 19, FALSE), 0.7*VLOOKUP($B308,Table1[[Player]:['#NAME?]], 19, FALSE) + 0.3*VLOOKUP($B308,Table2[[Player]:[YEAR]], 19, FALSE))</f>
        <v>0.67900000000000005</v>
      </c>
      <c r="M308">
        <f>IFERROR(VLOOKUP($B308,Table1[[Player]:['#NAME?]], 22, FALSE), 0.7*VLOOKUP($B308,Table1[[Player]:['#NAME?]], 22, FALSE) + 0.3*VLOOKUP($B308,Table2[[Player]:[YEAR]], 22, FALSE))</f>
        <v>8.5</v>
      </c>
      <c r="N308">
        <f>IFERROR(VLOOKUP($B308,Table1[[Player]:['#NAME?]], 23, FALSE), 0.7*VLOOKUP($B308,Table1[[Player]:['#NAME?]], 23, FALSE) + 0.3*VLOOKUP($B308,Table2[[Player]:[YEAR]], 23, FALSE))</f>
        <v>2.1</v>
      </c>
      <c r="O308">
        <f>IFERROR(VLOOKUP($B308,Table1[[Player]:['#NAME?]], 24, FALSE), 0.7*VLOOKUP($B308,Table1[[Player]:['#NAME?]], 24, FALSE) + 0.3*VLOOKUP($B308,Table2[[Player]:[YEAR]], 24, FALSE))</f>
        <v>1.3</v>
      </c>
      <c r="P308">
        <f>IFERROR(VLOOKUP($B308,Table1[[Player]:['#NAME?]], 25, FALSE), 0.7*VLOOKUP($B308,Table1[[Player]:['#NAME?]], 25, FALSE) + 0.3*VLOOKUP($B308,Table2[[Player]:[YEAR]], 25, FALSE))</f>
        <v>1.2</v>
      </c>
      <c r="Q308">
        <f>IFERROR(VLOOKUP($B308,Table1[[Player]:['#NAME?]], 26, FALSE), 0.7*VLOOKUP($B308,Table1[[Player]:['#NAME?]], 26, FALSE) + 0.3*VLOOKUP($B308,Table2[[Player]:[YEAR]], 26, FALSE))</f>
        <v>1.4</v>
      </c>
      <c r="R308">
        <f>IFERROR(VLOOKUP($B308,Table1[[Player]:['#NAME?]], 28, FALSE), 0.7*VLOOKUP($B308,Table1[[Player]:['#NAME?]], 28, FALSE) + 0.3*VLOOKUP($B308,Table2[[Player]:[YEAR]], 28, FALSE))</f>
        <v>13.3</v>
      </c>
    </row>
    <row r="309" spans="1:18" x14ac:dyDescent="0.25">
      <c r="A309" s="1" t="s">
        <v>617</v>
      </c>
      <c r="B309" s="1" t="s">
        <v>493</v>
      </c>
      <c r="C309" s="1" t="s">
        <v>38</v>
      </c>
      <c r="D309">
        <f>VLOOKUP(B309, Table1[[Player]:['#NAME?]], 3, FALSE)+1</f>
        <v>28</v>
      </c>
      <c r="E309">
        <f>VLOOKUP(A309, Table3[], 5, FALSE)</f>
        <v>780</v>
      </c>
      <c r="F309">
        <f>IFERROR(VLOOKUP($B309,Table1[[Player]:['#NAME?]], 8, FALSE), 0.7*VLOOKUP($B309,Table1[[Player]:['#NAME?]], 8, FALSE) + 0.3*VLOOKUP($B309,Table2[[Player]:[YEAR]], 8, FALSE))</f>
        <v>5.3</v>
      </c>
      <c r="G309">
        <f>IFERROR(VLOOKUP($B309,Table1[[Player]:['#NAME?]], 9, FALSE), 0.7*VLOOKUP($B309,Table1[[Player]:['#NAME?]], 9, FALSE) + 0.3*VLOOKUP($B309,Table2[[Player]:[YEAR]], 9, FALSE))</f>
        <v>10.8</v>
      </c>
      <c r="H309">
        <f>IFERROR(VLOOKUP($B309,Table1[[Player]:['#NAME?]], 10, FALSE), 0.7*VLOOKUP($B309,Table1[[Player]:['#NAME?]], 10, FALSE) + 0.3*VLOOKUP($B309,Table2[[Player]:[YEAR]], 10, FALSE))</f>
        <v>0.49399999999999999</v>
      </c>
      <c r="I309">
        <f>IFERROR(VLOOKUP($B309,Table1[[Player]:['#NAME?]], 11, FALSE), 0.7*VLOOKUP($B309,Table1[[Player]:['#NAME?]], 11, FALSE) + 0.3*VLOOKUP($B309,Table2[[Player]:[YEAR]], 11, FALSE))</f>
        <v>0</v>
      </c>
      <c r="J309">
        <f>IFERROR(VLOOKUP($B309,Table1[[Player]:['#NAME?]], 17, FALSE), 0.7*VLOOKUP($B309,Table1[[Player]:['#NAME?]], 17, FALSE) + 0.3*VLOOKUP($B309,Table2[[Player]:[YEAR]], 17, FALSE))</f>
        <v>1.5</v>
      </c>
      <c r="K309">
        <f>IFERROR(VLOOKUP($B309,Table1[[Player]:['#NAME?]], 18, FALSE), 0.7*VLOOKUP($B309,Table1[[Player]:['#NAME?]], 18, FALSE) + 0.3*VLOOKUP($B309,Table2[[Player]:[YEAR]], 18, FALSE))</f>
        <v>2.7</v>
      </c>
      <c r="L309">
        <f>IFERROR(VLOOKUP($B309,Table1[[Player]:['#NAME?]], 19, FALSE), 0.7*VLOOKUP($B309,Table1[[Player]:['#NAME?]], 19, FALSE) + 0.3*VLOOKUP($B309,Table2[[Player]:[YEAR]], 19, FALSE))</f>
        <v>0.56399999999999995</v>
      </c>
      <c r="M309">
        <f>IFERROR(VLOOKUP($B309,Table1[[Player]:['#NAME?]], 22, FALSE), 0.7*VLOOKUP($B309,Table1[[Player]:['#NAME?]], 22, FALSE) + 0.3*VLOOKUP($B309,Table2[[Player]:[YEAR]], 22, FALSE))</f>
        <v>8.5</v>
      </c>
      <c r="N309">
        <f>IFERROR(VLOOKUP($B309,Table1[[Player]:['#NAME?]], 23, FALSE), 0.7*VLOOKUP($B309,Table1[[Player]:['#NAME?]], 23, FALSE) + 0.3*VLOOKUP($B309,Table2[[Player]:[YEAR]], 23, FALSE))</f>
        <v>2.9</v>
      </c>
      <c r="O309">
        <f>IFERROR(VLOOKUP($B309,Table1[[Player]:['#NAME?]], 24, FALSE), 0.7*VLOOKUP($B309,Table1[[Player]:['#NAME?]], 24, FALSE) + 0.3*VLOOKUP($B309,Table2[[Player]:[YEAR]], 24, FALSE))</f>
        <v>0.5</v>
      </c>
      <c r="P309">
        <f>IFERROR(VLOOKUP($B309,Table1[[Player]:['#NAME?]], 25, FALSE), 0.7*VLOOKUP($B309,Table1[[Player]:['#NAME?]], 25, FALSE) + 0.3*VLOOKUP($B309,Table2[[Player]:[YEAR]], 25, FALSE))</f>
        <v>1.4</v>
      </c>
      <c r="Q309">
        <f>IFERROR(VLOOKUP($B309,Table1[[Player]:['#NAME?]], 26, FALSE), 0.7*VLOOKUP($B309,Table1[[Player]:['#NAME?]], 26, FALSE) + 0.3*VLOOKUP($B309,Table2[[Player]:[YEAR]], 26, FALSE))</f>
        <v>1.4</v>
      </c>
      <c r="R309">
        <f>IFERROR(VLOOKUP($B309,Table1[[Player]:['#NAME?]], 28, FALSE), 0.7*VLOOKUP($B309,Table1[[Player]:['#NAME?]], 28, FALSE) + 0.3*VLOOKUP($B309,Table2[[Player]:[YEAR]], 28, FALSE))</f>
        <v>12.2</v>
      </c>
    </row>
    <row r="310" spans="1:18" x14ac:dyDescent="0.25">
      <c r="A310" s="2" t="s">
        <v>658</v>
      </c>
      <c r="B310" s="2" t="s">
        <v>494</v>
      </c>
      <c r="C310" s="2" t="s">
        <v>52</v>
      </c>
      <c r="D310">
        <f>VLOOKUP(B310, Table1[[Player]:['#NAME?]], 3, FALSE)+1</f>
        <v>23</v>
      </c>
      <c r="E310">
        <f>VLOOKUP(A310, Table3[], 5, FALSE)</f>
        <v>1404</v>
      </c>
      <c r="F310">
        <f>IFERROR(VLOOKUP($B310,Table1[[Player]:['#NAME?]], 8, FALSE), 0.7*VLOOKUP($B310,Table1[[Player]:['#NAME?]], 8, FALSE) + 0.3*VLOOKUP($B310,Table2[[Player]:[YEAR]], 8, FALSE))</f>
        <v>3.8</v>
      </c>
      <c r="G310">
        <f>IFERROR(VLOOKUP($B310,Table1[[Player]:['#NAME?]], 9, FALSE), 0.7*VLOOKUP($B310,Table1[[Player]:['#NAME?]], 9, FALSE) + 0.3*VLOOKUP($B310,Table2[[Player]:[YEAR]], 9, FALSE))</f>
        <v>9.4</v>
      </c>
      <c r="H310">
        <f>IFERROR(VLOOKUP($B310,Table1[[Player]:['#NAME?]], 10, FALSE), 0.7*VLOOKUP($B310,Table1[[Player]:['#NAME?]], 10, FALSE) + 0.3*VLOOKUP($B310,Table2[[Player]:[YEAR]], 10, FALSE))</f>
        <v>0.39800000000000002</v>
      </c>
      <c r="I310">
        <f>IFERROR(VLOOKUP($B310,Table1[[Player]:['#NAME?]], 11, FALSE), 0.7*VLOOKUP($B310,Table1[[Player]:['#NAME?]], 11, FALSE) + 0.3*VLOOKUP($B310,Table2[[Player]:[YEAR]], 11, FALSE))</f>
        <v>1.4</v>
      </c>
      <c r="J310">
        <f>IFERROR(VLOOKUP($B310,Table1[[Player]:['#NAME?]], 17, FALSE), 0.7*VLOOKUP($B310,Table1[[Player]:['#NAME?]], 17, FALSE) + 0.3*VLOOKUP($B310,Table2[[Player]:[YEAR]], 17, FALSE))</f>
        <v>1.3</v>
      </c>
      <c r="K310">
        <f>IFERROR(VLOOKUP($B310,Table1[[Player]:['#NAME?]], 18, FALSE), 0.7*VLOOKUP($B310,Table1[[Player]:['#NAME?]], 18, FALSE) + 0.3*VLOOKUP($B310,Table2[[Player]:[YEAR]], 18, FALSE))</f>
        <v>1.7</v>
      </c>
      <c r="L310">
        <f>IFERROR(VLOOKUP($B310,Table1[[Player]:['#NAME?]], 19, FALSE), 0.7*VLOOKUP($B310,Table1[[Player]:['#NAME?]], 19, FALSE) + 0.3*VLOOKUP($B310,Table2[[Player]:[YEAR]], 19, FALSE))</f>
        <v>0.77500000000000002</v>
      </c>
      <c r="M310">
        <f>IFERROR(VLOOKUP($B310,Table1[[Player]:['#NAME?]], 22, FALSE), 0.7*VLOOKUP($B310,Table1[[Player]:['#NAME?]], 22, FALSE) + 0.3*VLOOKUP($B310,Table2[[Player]:[YEAR]], 22, FALSE))</f>
        <v>5.3</v>
      </c>
      <c r="N310">
        <f>IFERROR(VLOOKUP($B310,Table1[[Player]:['#NAME?]], 23, FALSE), 0.7*VLOOKUP($B310,Table1[[Player]:['#NAME?]], 23, FALSE) + 0.3*VLOOKUP($B310,Table2[[Player]:[YEAR]], 23, FALSE))</f>
        <v>1.5</v>
      </c>
      <c r="O310">
        <f>IFERROR(VLOOKUP($B310,Table1[[Player]:['#NAME?]], 24, FALSE), 0.7*VLOOKUP($B310,Table1[[Player]:['#NAME?]], 24, FALSE) + 0.3*VLOOKUP($B310,Table2[[Player]:[YEAR]], 24, FALSE))</f>
        <v>0.6</v>
      </c>
      <c r="P310">
        <f>IFERROR(VLOOKUP($B310,Table1[[Player]:['#NAME?]], 25, FALSE), 0.7*VLOOKUP($B310,Table1[[Player]:['#NAME?]], 25, FALSE) + 0.3*VLOOKUP($B310,Table2[[Player]:[YEAR]], 25, FALSE))</f>
        <v>0.7</v>
      </c>
      <c r="Q310">
        <f>IFERROR(VLOOKUP($B310,Table1[[Player]:['#NAME?]], 26, FALSE), 0.7*VLOOKUP($B310,Table1[[Player]:['#NAME?]], 26, FALSE) + 0.3*VLOOKUP($B310,Table2[[Player]:[YEAR]], 26, FALSE))</f>
        <v>1.7</v>
      </c>
      <c r="R310">
        <f>IFERROR(VLOOKUP($B310,Table1[[Player]:['#NAME?]], 28, FALSE), 0.7*VLOOKUP($B310,Table1[[Player]:['#NAME?]], 28, FALSE) + 0.3*VLOOKUP($B310,Table2[[Player]:[YEAR]], 28, FALSE))</f>
        <v>10.199999999999999</v>
      </c>
    </row>
    <row r="311" spans="1:18" x14ac:dyDescent="0.25">
      <c r="A311" s="1" t="s">
        <v>785</v>
      </c>
      <c r="B311" s="1" t="s">
        <v>495</v>
      </c>
      <c r="C311" s="1" t="s">
        <v>38</v>
      </c>
      <c r="D311">
        <f>VLOOKUP(B311, Table1[[Player]:['#NAME?]], 3, FALSE)+1</f>
        <v>20</v>
      </c>
      <c r="E311">
        <f>VLOOKUP(A311, Table3[], 5, FALSE)</f>
        <v>936</v>
      </c>
      <c r="F311">
        <f>IFERROR(VLOOKUP($B311,Table1[[Player]:['#NAME?]], 8, FALSE), 0.7*VLOOKUP($B311,Table1[[Player]:['#NAME?]], 8, FALSE) + 0.3*VLOOKUP($B311,Table2[[Player]:[YEAR]], 8, FALSE))</f>
        <v>7.4</v>
      </c>
      <c r="G311">
        <f>IFERROR(VLOOKUP($B311,Table1[[Player]:['#NAME?]], 9, FALSE), 0.7*VLOOKUP($B311,Table1[[Player]:['#NAME?]], 9, FALSE) + 0.3*VLOOKUP($B311,Table2[[Player]:[YEAR]], 9, FALSE))</f>
        <v>14.1</v>
      </c>
      <c r="H311">
        <f>IFERROR(VLOOKUP($B311,Table1[[Player]:['#NAME?]], 10, FALSE), 0.7*VLOOKUP($B311,Table1[[Player]:['#NAME?]], 10, FALSE) + 0.3*VLOOKUP($B311,Table2[[Player]:[YEAR]], 10, FALSE))</f>
        <v>0.52900000000000003</v>
      </c>
      <c r="I311">
        <f>IFERROR(VLOOKUP($B311,Table1[[Player]:['#NAME?]], 11, FALSE), 0.7*VLOOKUP($B311,Table1[[Player]:['#NAME?]], 11, FALSE) + 0.3*VLOOKUP($B311,Table2[[Player]:[YEAR]], 11, FALSE))</f>
        <v>0</v>
      </c>
      <c r="J311">
        <f>IFERROR(VLOOKUP($B311,Table1[[Player]:['#NAME?]], 17, FALSE), 0.7*VLOOKUP($B311,Table1[[Player]:['#NAME?]], 17, FALSE) + 0.3*VLOOKUP($B311,Table2[[Player]:[YEAR]], 17, FALSE))</f>
        <v>1.9</v>
      </c>
      <c r="K311">
        <f>IFERROR(VLOOKUP($B311,Table1[[Player]:['#NAME?]], 18, FALSE), 0.7*VLOOKUP($B311,Table1[[Player]:['#NAME?]], 18, FALSE) + 0.3*VLOOKUP($B311,Table2[[Player]:[YEAR]], 18, FALSE))</f>
        <v>2.9</v>
      </c>
      <c r="L311">
        <f>IFERROR(VLOOKUP($B311,Table1[[Player]:['#NAME?]], 19, FALSE), 0.7*VLOOKUP($B311,Table1[[Player]:['#NAME?]], 19, FALSE) + 0.3*VLOOKUP($B311,Table2[[Player]:[YEAR]], 19, FALSE))</f>
        <v>0.65300000000000002</v>
      </c>
      <c r="M311">
        <f>IFERROR(VLOOKUP($B311,Table1[[Player]:['#NAME?]], 22, FALSE), 0.7*VLOOKUP($B311,Table1[[Player]:['#NAME?]], 22, FALSE) + 0.3*VLOOKUP($B311,Table2[[Player]:[YEAR]], 22, FALSE))</f>
        <v>9.4</v>
      </c>
      <c r="N311">
        <f>IFERROR(VLOOKUP($B311,Table1[[Player]:['#NAME?]], 23, FALSE), 0.7*VLOOKUP($B311,Table1[[Player]:['#NAME?]], 23, FALSE) + 0.3*VLOOKUP($B311,Table2[[Player]:[YEAR]], 23, FALSE))</f>
        <v>1.8</v>
      </c>
      <c r="O311">
        <f>IFERROR(VLOOKUP($B311,Table1[[Player]:['#NAME?]], 24, FALSE), 0.7*VLOOKUP($B311,Table1[[Player]:['#NAME?]], 24, FALSE) + 0.3*VLOOKUP($B311,Table2[[Player]:[YEAR]], 24, FALSE))</f>
        <v>0.8</v>
      </c>
      <c r="P311">
        <f>IFERROR(VLOOKUP($B311,Table1[[Player]:['#NAME?]], 25, FALSE), 0.7*VLOOKUP($B311,Table1[[Player]:['#NAME?]], 25, FALSE) + 0.3*VLOOKUP($B311,Table2[[Player]:[YEAR]], 25, FALSE))</f>
        <v>2</v>
      </c>
      <c r="Q311">
        <f>IFERROR(VLOOKUP($B311,Table1[[Player]:['#NAME?]], 26, FALSE), 0.7*VLOOKUP($B311,Table1[[Player]:['#NAME?]], 26, FALSE) + 0.3*VLOOKUP($B311,Table2[[Player]:[YEAR]], 26, FALSE))</f>
        <v>1.8</v>
      </c>
      <c r="R311">
        <f>IFERROR(VLOOKUP($B311,Table1[[Player]:['#NAME?]], 28, FALSE), 0.7*VLOOKUP($B311,Table1[[Player]:['#NAME?]], 28, FALSE) + 0.3*VLOOKUP($B311,Table2[[Player]:[YEAR]], 28, FALSE))</f>
        <v>16.8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BFDFB-3AA2-4FC0-8DBF-26EA7E9CD166}">
  <dimension ref="A1:F405"/>
  <sheetViews>
    <sheetView topLeftCell="A107" workbookViewId="0">
      <selection activeCell="B300" sqref="B300"/>
    </sheetView>
  </sheetViews>
  <sheetFormatPr defaultRowHeight="15" x14ac:dyDescent="0.25"/>
  <cols>
    <col min="2" max="2" width="15" customWidth="1"/>
  </cols>
  <sheetData>
    <row r="1" spans="1:6" x14ac:dyDescent="0.25">
      <c r="A1" t="s">
        <v>1023</v>
      </c>
      <c r="B1" t="s">
        <v>1</v>
      </c>
      <c r="C1" s="3" t="s">
        <v>587</v>
      </c>
      <c r="D1" s="3" t="s">
        <v>5</v>
      </c>
      <c r="E1" s="4" t="s">
        <v>588</v>
      </c>
      <c r="F1" s="3" t="s">
        <v>589</v>
      </c>
    </row>
    <row r="2" spans="1:6" x14ac:dyDescent="0.25">
      <c r="A2">
        <v>1</v>
      </c>
      <c r="B2" t="s">
        <v>590</v>
      </c>
      <c r="C2" s="3" t="s">
        <v>591</v>
      </c>
      <c r="D2" s="3">
        <v>78</v>
      </c>
      <c r="E2" s="4">
        <v>33</v>
      </c>
      <c r="F2" s="3">
        <v>2574</v>
      </c>
    </row>
    <row r="3" spans="1:6" x14ac:dyDescent="0.25">
      <c r="A3">
        <v>2</v>
      </c>
      <c r="B3" t="s">
        <v>592</v>
      </c>
      <c r="C3" s="3" t="s">
        <v>591</v>
      </c>
      <c r="D3" s="3">
        <v>78</v>
      </c>
      <c r="E3" s="4">
        <v>30</v>
      </c>
      <c r="F3" s="3">
        <v>2340</v>
      </c>
    </row>
    <row r="4" spans="1:6" x14ac:dyDescent="0.25">
      <c r="A4">
        <v>3</v>
      </c>
      <c r="B4" t="s">
        <v>593</v>
      </c>
      <c r="C4" s="3" t="s">
        <v>591</v>
      </c>
      <c r="D4" s="3">
        <v>78</v>
      </c>
      <c r="E4" s="4">
        <v>27</v>
      </c>
      <c r="F4" s="3">
        <v>2106</v>
      </c>
    </row>
    <row r="5" spans="1:6" x14ac:dyDescent="0.25">
      <c r="A5">
        <v>4</v>
      </c>
      <c r="B5" t="s">
        <v>594</v>
      </c>
      <c r="C5" s="3" t="s">
        <v>591</v>
      </c>
      <c r="D5" s="3">
        <v>77</v>
      </c>
      <c r="E5" s="4">
        <v>26</v>
      </c>
      <c r="F5" s="3">
        <v>2002</v>
      </c>
    </row>
    <row r="6" spans="1:6" x14ac:dyDescent="0.25">
      <c r="A6">
        <v>5</v>
      </c>
      <c r="B6" t="s">
        <v>595</v>
      </c>
      <c r="C6" s="3" t="s">
        <v>591</v>
      </c>
      <c r="D6" s="3">
        <v>75</v>
      </c>
      <c r="E6" s="4">
        <v>24</v>
      </c>
      <c r="F6" s="3">
        <v>1800</v>
      </c>
    </row>
    <row r="7" spans="1:6" x14ac:dyDescent="0.25">
      <c r="A7">
        <v>6</v>
      </c>
      <c r="B7" t="s">
        <v>596</v>
      </c>
      <c r="C7" s="3" t="s">
        <v>591</v>
      </c>
      <c r="D7" s="3">
        <v>78</v>
      </c>
      <c r="E7" s="4">
        <v>24</v>
      </c>
      <c r="F7" s="3">
        <v>1872</v>
      </c>
    </row>
    <row r="8" spans="1:6" x14ac:dyDescent="0.25">
      <c r="A8">
        <v>7</v>
      </c>
      <c r="B8" t="s">
        <v>597</v>
      </c>
      <c r="C8" s="3" t="s">
        <v>591</v>
      </c>
      <c r="D8" s="3">
        <v>78</v>
      </c>
      <c r="E8" s="4">
        <v>20</v>
      </c>
      <c r="F8" s="3">
        <v>1560</v>
      </c>
    </row>
    <row r="9" spans="1:6" x14ac:dyDescent="0.25">
      <c r="A9">
        <v>8</v>
      </c>
      <c r="B9" t="s">
        <v>598</v>
      </c>
      <c r="C9" s="3" t="s">
        <v>591</v>
      </c>
      <c r="D9" s="3">
        <v>78</v>
      </c>
      <c r="E9" s="4">
        <v>18</v>
      </c>
      <c r="F9" s="3">
        <v>1404</v>
      </c>
    </row>
    <row r="10" spans="1:6" x14ac:dyDescent="0.25">
      <c r="A10">
        <v>9</v>
      </c>
      <c r="B10" t="s">
        <v>599</v>
      </c>
      <c r="C10" s="3" t="s">
        <v>591</v>
      </c>
      <c r="D10" s="3">
        <v>78</v>
      </c>
      <c r="E10" s="4">
        <v>15</v>
      </c>
      <c r="F10" s="3">
        <v>1170</v>
      </c>
    </row>
    <row r="11" spans="1:6" x14ac:dyDescent="0.25">
      <c r="A11">
        <v>10</v>
      </c>
      <c r="B11" t="s">
        <v>600</v>
      </c>
      <c r="C11" s="3" t="s">
        <v>591</v>
      </c>
      <c r="D11" s="3">
        <v>78</v>
      </c>
      <c r="E11" s="4">
        <v>14</v>
      </c>
      <c r="F11" s="3">
        <v>1092</v>
      </c>
    </row>
    <row r="12" spans="1:6" x14ac:dyDescent="0.25">
      <c r="A12">
        <v>11</v>
      </c>
      <c r="B12" t="s">
        <v>601</v>
      </c>
      <c r="C12" s="3" t="s">
        <v>591</v>
      </c>
      <c r="D12" s="3">
        <v>77</v>
      </c>
      <c r="E12" s="4">
        <v>12.727272727272727</v>
      </c>
      <c r="F12" s="3">
        <v>980</v>
      </c>
    </row>
    <row r="13" spans="1:6" x14ac:dyDescent="0.25">
      <c r="A13">
        <v>12</v>
      </c>
      <c r="B13" t="s">
        <v>602</v>
      </c>
      <c r="C13" s="3" t="s">
        <v>591</v>
      </c>
      <c r="D13" s="3">
        <v>78</v>
      </c>
      <c r="E13" s="4">
        <v>5</v>
      </c>
      <c r="F13" s="3">
        <v>390</v>
      </c>
    </row>
    <row r="14" spans="1:6" x14ac:dyDescent="0.25">
      <c r="A14">
        <v>13</v>
      </c>
      <c r="B14" t="s">
        <v>603</v>
      </c>
      <c r="C14" s="3" t="s">
        <v>591</v>
      </c>
      <c r="D14" s="3">
        <v>78</v>
      </c>
      <c r="E14" s="4">
        <v>5</v>
      </c>
      <c r="F14" s="3">
        <v>390</v>
      </c>
    </row>
    <row r="15" spans="1:6" x14ac:dyDescent="0.25">
      <c r="A15">
        <v>14</v>
      </c>
      <c r="B15" t="s">
        <v>604</v>
      </c>
      <c r="C15" s="3" t="s">
        <v>605</v>
      </c>
      <c r="D15" s="3">
        <v>77</v>
      </c>
      <c r="E15" s="4">
        <v>30</v>
      </c>
      <c r="F15" s="3">
        <v>2310</v>
      </c>
    </row>
    <row r="16" spans="1:6" x14ac:dyDescent="0.25">
      <c r="A16">
        <v>15</v>
      </c>
      <c r="B16" t="s">
        <v>606</v>
      </c>
      <c r="C16" s="3" t="s">
        <v>605</v>
      </c>
      <c r="D16" s="3">
        <v>78</v>
      </c>
      <c r="E16" s="4">
        <v>30</v>
      </c>
      <c r="F16" s="3">
        <v>2340</v>
      </c>
    </row>
    <row r="17" spans="1:6" x14ac:dyDescent="0.25">
      <c r="A17">
        <v>16</v>
      </c>
      <c r="B17" t="s">
        <v>607</v>
      </c>
      <c r="C17" s="3" t="s">
        <v>605</v>
      </c>
      <c r="D17" s="3">
        <v>73</v>
      </c>
      <c r="E17" s="4">
        <v>25</v>
      </c>
      <c r="F17" s="3">
        <v>1825</v>
      </c>
    </row>
    <row r="18" spans="1:6" x14ac:dyDescent="0.25">
      <c r="A18">
        <v>17</v>
      </c>
      <c r="B18" t="s">
        <v>608</v>
      </c>
      <c r="C18" s="3" t="s">
        <v>605</v>
      </c>
      <c r="D18" s="3">
        <v>73</v>
      </c>
      <c r="E18" s="4">
        <v>24</v>
      </c>
      <c r="F18" s="3">
        <v>1752</v>
      </c>
    </row>
    <row r="19" spans="1:6" x14ac:dyDescent="0.25">
      <c r="A19">
        <v>18</v>
      </c>
      <c r="B19" t="s">
        <v>609</v>
      </c>
      <c r="C19" s="3" t="s">
        <v>605</v>
      </c>
      <c r="D19" s="3">
        <v>72</v>
      </c>
      <c r="E19" s="4">
        <v>24</v>
      </c>
      <c r="F19" s="3">
        <v>1728</v>
      </c>
    </row>
    <row r="20" spans="1:6" x14ac:dyDescent="0.25">
      <c r="A20">
        <v>19</v>
      </c>
      <c r="B20" t="s">
        <v>610</v>
      </c>
      <c r="C20" s="3" t="s">
        <v>605</v>
      </c>
      <c r="D20" s="3">
        <v>78</v>
      </c>
      <c r="E20" s="4">
        <v>23</v>
      </c>
      <c r="F20" s="3">
        <v>1794</v>
      </c>
    </row>
    <row r="21" spans="1:6" x14ac:dyDescent="0.25">
      <c r="A21">
        <v>20</v>
      </c>
      <c r="B21" t="s">
        <v>611</v>
      </c>
      <c r="C21" s="3" t="s">
        <v>605</v>
      </c>
      <c r="D21" s="3">
        <v>68</v>
      </c>
      <c r="E21" s="4">
        <v>22</v>
      </c>
      <c r="F21" s="3">
        <v>1496</v>
      </c>
    </row>
    <row r="22" spans="1:6" x14ac:dyDescent="0.25">
      <c r="A22">
        <v>21</v>
      </c>
      <c r="B22" t="s">
        <v>612</v>
      </c>
      <c r="C22" s="3" t="s">
        <v>605</v>
      </c>
      <c r="D22" s="3">
        <v>78</v>
      </c>
      <c r="E22" s="4">
        <v>18</v>
      </c>
      <c r="F22" s="3">
        <v>1404</v>
      </c>
    </row>
    <row r="23" spans="1:6" x14ac:dyDescent="0.25">
      <c r="A23">
        <v>22</v>
      </c>
      <c r="B23" t="s">
        <v>613</v>
      </c>
      <c r="C23" s="3" t="s">
        <v>605</v>
      </c>
      <c r="D23" s="3">
        <v>78</v>
      </c>
      <c r="E23" s="4">
        <v>12</v>
      </c>
      <c r="F23" s="3">
        <v>936</v>
      </c>
    </row>
    <row r="24" spans="1:6" x14ac:dyDescent="0.25">
      <c r="A24">
        <v>23</v>
      </c>
      <c r="B24" t="s">
        <v>614</v>
      </c>
      <c r="C24" s="3" t="s">
        <v>605</v>
      </c>
      <c r="D24" s="3">
        <v>78</v>
      </c>
      <c r="E24" s="4">
        <v>12</v>
      </c>
      <c r="F24" s="3">
        <v>936</v>
      </c>
    </row>
    <row r="25" spans="1:6" x14ac:dyDescent="0.25">
      <c r="A25">
        <v>24</v>
      </c>
      <c r="B25" t="s">
        <v>615</v>
      </c>
      <c r="C25" s="3" t="s">
        <v>605</v>
      </c>
      <c r="D25" s="3">
        <v>78</v>
      </c>
      <c r="E25" s="4">
        <v>10</v>
      </c>
      <c r="F25" s="3">
        <v>780</v>
      </c>
    </row>
    <row r="26" spans="1:6" x14ac:dyDescent="0.25">
      <c r="A26">
        <v>25</v>
      </c>
      <c r="B26" t="s">
        <v>616</v>
      </c>
      <c r="C26" s="3" t="s">
        <v>605</v>
      </c>
      <c r="D26" s="3">
        <v>78</v>
      </c>
      <c r="E26" s="4">
        <v>10</v>
      </c>
      <c r="F26" s="3">
        <v>780</v>
      </c>
    </row>
    <row r="27" spans="1:6" x14ac:dyDescent="0.25">
      <c r="A27">
        <v>26</v>
      </c>
      <c r="B27" t="s">
        <v>617</v>
      </c>
      <c r="C27" s="3" t="s">
        <v>605</v>
      </c>
      <c r="D27" s="3">
        <v>78</v>
      </c>
      <c r="E27" s="4">
        <v>10</v>
      </c>
      <c r="F27" s="3">
        <v>780</v>
      </c>
    </row>
    <row r="28" spans="1:6" x14ac:dyDescent="0.25">
      <c r="A28">
        <v>27</v>
      </c>
      <c r="B28" t="s">
        <v>618</v>
      </c>
      <c r="C28" s="3" t="s">
        <v>605</v>
      </c>
      <c r="D28" s="3">
        <v>77</v>
      </c>
      <c r="E28" s="4">
        <v>5.6363636363636367</v>
      </c>
      <c r="F28" s="3">
        <v>434</v>
      </c>
    </row>
    <row r="29" spans="1:6" x14ac:dyDescent="0.25">
      <c r="A29">
        <v>28</v>
      </c>
      <c r="B29" t="s">
        <v>619</v>
      </c>
      <c r="C29" s="3" t="s">
        <v>605</v>
      </c>
      <c r="D29" s="3">
        <v>77</v>
      </c>
      <c r="E29" s="4">
        <v>5</v>
      </c>
      <c r="F29" s="3">
        <v>385</v>
      </c>
    </row>
    <row r="30" spans="1:6" x14ac:dyDescent="0.25">
      <c r="A30">
        <v>29</v>
      </c>
      <c r="B30" t="s">
        <v>620</v>
      </c>
      <c r="C30" s="3" t="s">
        <v>621</v>
      </c>
      <c r="D30" s="3">
        <v>75</v>
      </c>
      <c r="E30" s="4">
        <v>34</v>
      </c>
      <c r="F30" s="3">
        <v>2550</v>
      </c>
    </row>
    <row r="31" spans="1:6" x14ac:dyDescent="0.25">
      <c r="A31">
        <v>30</v>
      </c>
      <c r="B31" t="s">
        <v>622</v>
      </c>
      <c r="C31" s="3" t="s">
        <v>621</v>
      </c>
      <c r="D31" s="3">
        <v>78</v>
      </c>
      <c r="E31" s="4">
        <v>34</v>
      </c>
      <c r="F31" s="3">
        <v>2652</v>
      </c>
    </row>
    <row r="32" spans="1:6" x14ac:dyDescent="0.25">
      <c r="A32">
        <v>31</v>
      </c>
      <c r="B32" t="s">
        <v>623</v>
      </c>
      <c r="C32" s="3" t="s">
        <v>621</v>
      </c>
      <c r="D32" s="3">
        <v>77</v>
      </c>
      <c r="E32" s="4">
        <v>32</v>
      </c>
      <c r="F32" s="3">
        <v>2464</v>
      </c>
    </row>
    <row r="33" spans="1:6" x14ac:dyDescent="0.25">
      <c r="A33">
        <v>32</v>
      </c>
      <c r="B33" t="s">
        <v>624</v>
      </c>
      <c r="C33" s="3" t="s">
        <v>621</v>
      </c>
      <c r="D33" s="3">
        <v>76</v>
      </c>
      <c r="E33" s="4">
        <v>30</v>
      </c>
      <c r="F33" s="3">
        <v>2280</v>
      </c>
    </row>
    <row r="34" spans="1:6" x14ac:dyDescent="0.25">
      <c r="A34">
        <v>33</v>
      </c>
      <c r="B34" t="s">
        <v>625</v>
      </c>
      <c r="C34" s="3" t="s">
        <v>621</v>
      </c>
      <c r="D34" s="3">
        <v>78</v>
      </c>
      <c r="E34" s="4">
        <v>30</v>
      </c>
      <c r="F34" s="3">
        <v>2340</v>
      </c>
    </row>
    <row r="35" spans="1:6" x14ac:dyDescent="0.25">
      <c r="A35">
        <v>34</v>
      </c>
      <c r="B35" t="s">
        <v>626</v>
      </c>
      <c r="C35" s="3" t="s">
        <v>621</v>
      </c>
      <c r="D35" s="3">
        <v>78</v>
      </c>
      <c r="E35" s="4">
        <v>27</v>
      </c>
      <c r="F35" s="3">
        <v>2106</v>
      </c>
    </row>
    <row r="36" spans="1:6" x14ac:dyDescent="0.25">
      <c r="A36">
        <v>35</v>
      </c>
      <c r="B36" t="s">
        <v>627</v>
      </c>
      <c r="C36" s="3" t="s">
        <v>621</v>
      </c>
      <c r="D36" s="3">
        <v>78</v>
      </c>
      <c r="E36" s="4">
        <v>17.794871794871796</v>
      </c>
      <c r="F36" s="3">
        <v>1388</v>
      </c>
    </row>
    <row r="37" spans="1:6" x14ac:dyDescent="0.25">
      <c r="A37">
        <v>36</v>
      </c>
      <c r="B37" t="s">
        <v>628</v>
      </c>
      <c r="C37" s="3" t="s">
        <v>621</v>
      </c>
      <c r="D37" s="3">
        <v>78</v>
      </c>
      <c r="E37" s="4">
        <v>17</v>
      </c>
      <c r="F37" s="3">
        <v>1326</v>
      </c>
    </row>
    <row r="38" spans="1:6" x14ac:dyDescent="0.25">
      <c r="A38">
        <v>37</v>
      </c>
      <c r="B38" t="s">
        <v>629</v>
      </c>
      <c r="C38" s="3" t="s">
        <v>621</v>
      </c>
      <c r="D38" s="3">
        <v>78</v>
      </c>
      <c r="E38" s="4">
        <v>17</v>
      </c>
      <c r="F38" s="3">
        <v>1326</v>
      </c>
    </row>
    <row r="39" spans="1:6" x14ac:dyDescent="0.25">
      <c r="A39">
        <v>38</v>
      </c>
      <c r="B39" t="s">
        <v>630</v>
      </c>
      <c r="C39" s="3" t="s">
        <v>621</v>
      </c>
      <c r="D39" s="3">
        <v>78</v>
      </c>
      <c r="E39" s="4">
        <v>8</v>
      </c>
      <c r="F39" s="3">
        <v>624</v>
      </c>
    </row>
    <row r="40" spans="1:6" x14ac:dyDescent="0.25">
      <c r="A40">
        <v>39</v>
      </c>
      <c r="B40" t="s">
        <v>631</v>
      </c>
      <c r="C40" s="3" t="s">
        <v>621</v>
      </c>
      <c r="D40" s="3">
        <v>78</v>
      </c>
      <c r="E40" s="4">
        <v>5</v>
      </c>
      <c r="F40" s="3">
        <v>390</v>
      </c>
    </row>
    <row r="41" spans="1:6" x14ac:dyDescent="0.25">
      <c r="A41">
        <v>40</v>
      </c>
      <c r="B41" t="s">
        <v>632</v>
      </c>
      <c r="C41" s="3" t="s">
        <v>621</v>
      </c>
      <c r="D41" s="3">
        <v>78</v>
      </c>
      <c r="E41" s="4">
        <v>3</v>
      </c>
      <c r="F41" s="3">
        <v>234</v>
      </c>
    </row>
    <row r="42" spans="1:6" x14ac:dyDescent="0.25">
      <c r="A42">
        <v>41</v>
      </c>
      <c r="B42" t="s">
        <v>633</v>
      </c>
      <c r="C42" s="3" t="s">
        <v>634</v>
      </c>
      <c r="D42" s="3">
        <v>54</v>
      </c>
      <c r="E42" s="4">
        <v>34</v>
      </c>
      <c r="F42" s="3">
        <v>1836</v>
      </c>
    </row>
    <row r="43" spans="1:6" x14ac:dyDescent="0.25">
      <c r="A43">
        <v>42</v>
      </c>
      <c r="B43" t="s">
        <v>635</v>
      </c>
      <c r="C43" s="3" t="s">
        <v>634</v>
      </c>
      <c r="D43" s="3">
        <v>77</v>
      </c>
      <c r="E43" s="4">
        <v>34</v>
      </c>
      <c r="F43" s="3">
        <v>2618</v>
      </c>
    </row>
    <row r="44" spans="1:6" x14ac:dyDescent="0.25">
      <c r="A44">
        <v>43</v>
      </c>
      <c r="B44" t="s">
        <v>636</v>
      </c>
      <c r="C44" s="3" t="s">
        <v>634</v>
      </c>
      <c r="D44" s="3">
        <v>78</v>
      </c>
      <c r="E44" s="4">
        <v>30</v>
      </c>
      <c r="F44" s="3">
        <v>2340</v>
      </c>
    </row>
    <row r="45" spans="1:6" x14ac:dyDescent="0.25">
      <c r="A45">
        <v>44</v>
      </c>
      <c r="B45" t="s">
        <v>637</v>
      </c>
      <c r="C45" s="3" t="s">
        <v>634</v>
      </c>
      <c r="D45" s="3">
        <v>61</v>
      </c>
      <c r="E45" s="4">
        <v>29</v>
      </c>
      <c r="F45" s="3">
        <v>1769</v>
      </c>
    </row>
    <row r="46" spans="1:6" x14ac:dyDescent="0.25">
      <c r="A46">
        <v>45</v>
      </c>
      <c r="B46" t="s">
        <v>638</v>
      </c>
      <c r="C46" s="3" t="s">
        <v>634</v>
      </c>
      <c r="D46" s="3">
        <v>73</v>
      </c>
      <c r="E46" s="4">
        <v>28</v>
      </c>
      <c r="F46" s="3">
        <v>2044</v>
      </c>
    </row>
    <row r="47" spans="1:6" x14ac:dyDescent="0.25">
      <c r="A47">
        <v>46</v>
      </c>
      <c r="B47" t="s">
        <v>639</v>
      </c>
      <c r="C47" s="3" t="s">
        <v>634</v>
      </c>
      <c r="D47" s="3">
        <v>74</v>
      </c>
      <c r="E47" s="4">
        <v>25</v>
      </c>
      <c r="F47" s="3">
        <v>1850</v>
      </c>
    </row>
    <row r="48" spans="1:6" x14ac:dyDescent="0.25">
      <c r="A48">
        <v>47</v>
      </c>
      <c r="B48" t="s">
        <v>640</v>
      </c>
      <c r="C48" s="3" t="s">
        <v>634</v>
      </c>
      <c r="D48" s="3">
        <v>78</v>
      </c>
      <c r="E48" s="4">
        <v>24</v>
      </c>
      <c r="F48" s="3">
        <v>1872</v>
      </c>
    </row>
    <row r="49" spans="1:6" x14ac:dyDescent="0.25">
      <c r="A49">
        <v>48</v>
      </c>
      <c r="B49" t="s">
        <v>641</v>
      </c>
      <c r="C49" s="3" t="s">
        <v>634</v>
      </c>
      <c r="D49" s="3">
        <v>76</v>
      </c>
      <c r="E49" s="4">
        <v>20.644736842105264</v>
      </c>
      <c r="F49" s="3">
        <v>1569</v>
      </c>
    </row>
    <row r="50" spans="1:6" x14ac:dyDescent="0.25">
      <c r="A50">
        <v>49</v>
      </c>
      <c r="B50" t="s">
        <v>642</v>
      </c>
      <c r="C50" s="3" t="s">
        <v>634</v>
      </c>
      <c r="D50" s="3">
        <v>78</v>
      </c>
      <c r="E50" s="4">
        <v>17</v>
      </c>
      <c r="F50" s="3">
        <v>1326</v>
      </c>
    </row>
    <row r="51" spans="1:6" x14ac:dyDescent="0.25">
      <c r="A51">
        <v>50</v>
      </c>
      <c r="B51" t="s">
        <v>643</v>
      </c>
      <c r="C51" s="3" t="s">
        <v>634</v>
      </c>
      <c r="D51" s="3">
        <v>70</v>
      </c>
      <c r="E51" s="4">
        <v>14</v>
      </c>
      <c r="F51" s="3">
        <v>980</v>
      </c>
    </row>
    <row r="52" spans="1:6" x14ac:dyDescent="0.25">
      <c r="A52">
        <v>51</v>
      </c>
      <c r="B52" t="s">
        <v>644</v>
      </c>
      <c r="C52" s="3" t="s">
        <v>634</v>
      </c>
      <c r="D52" s="3">
        <v>78</v>
      </c>
      <c r="E52" s="4">
        <v>8</v>
      </c>
      <c r="F52" s="3">
        <v>624</v>
      </c>
    </row>
    <row r="53" spans="1:6" x14ac:dyDescent="0.25">
      <c r="A53">
        <v>52</v>
      </c>
      <c r="B53" t="s">
        <v>645</v>
      </c>
      <c r="C53" s="3" t="s">
        <v>634</v>
      </c>
      <c r="D53" s="3">
        <v>78</v>
      </c>
      <c r="E53" s="4">
        <v>5</v>
      </c>
      <c r="F53" s="3">
        <v>390</v>
      </c>
    </row>
    <row r="54" spans="1:6" x14ac:dyDescent="0.25">
      <c r="A54">
        <v>53</v>
      </c>
      <c r="B54" t="s">
        <v>646</v>
      </c>
      <c r="C54" s="3" t="s">
        <v>634</v>
      </c>
      <c r="D54" s="3">
        <v>76</v>
      </c>
      <c r="E54" s="4">
        <v>3</v>
      </c>
      <c r="F54" s="3">
        <v>228</v>
      </c>
    </row>
    <row r="55" spans="1:6" x14ac:dyDescent="0.25">
      <c r="A55">
        <v>54</v>
      </c>
      <c r="B55" t="s">
        <v>647</v>
      </c>
      <c r="C55" s="3" t="s">
        <v>634</v>
      </c>
      <c r="D55" s="3">
        <v>78</v>
      </c>
      <c r="E55" s="4">
        <v>3</v>
      </c>
      <c r="F55" s="3">
        <v>234</v>
      </c>
    </row>
    <row r="56" spans="1:6" x14ac:dyDescent="0.25">
      <c r="A56">
        <v>55</v>
      </c>
      <c r="B56" t="s">
        <v>648</v>
      </c>
      <c r="C56" s="3" t="s">
        <v>649</v>
      </c>
      <c r="D56" s="3">
        <v>62</v>
      </c>
      <c r="E56" s="4">
        <v>32</v>
      </c>
      <c r="F56" s="3">
        <v>1984</v>
      </c>
    </row>
    <row r="57" spans="1:6" x14ac:dyDescent="0.25">
      <c r="A57">
        <v>56</v>
      </c>
      <c r="B57" t="s">
        <v>650</v>
      </c>
      <c r="C57" s="3" t="s">
        <v>649</v>
      </c>
      <c r="D57" s="3">
        <v>77</v>
      </c>
      <c r="E57" s="4">
        <v>28</v>
      </c>
      <c r="F57" s="3">
        <v>2156</v>
      </c>
    </row>
    <row r="58" spans="1:6" x14ac:dyDescent="0.25">
      <c r="A58">
        <v>57</v>
      </c>
      <c r="B58" t="s">
        <v>651</v>
      </c>
      <c r="C58" s="3" t="s">
        <v>649</v>
      </c>
      <c r="D58" s="3">
        <v>78</v>
      </c>
      <c r="E58" s="4">
        <v>28</v>
      </c>
      <c r="F58" s="3">
        <v>2184</v>
      </c>
    </row>
    <row r="59" spans="1:6" x14ac:dyDescent="0.25">
      <c r="A59">
        <v>58</v>
      </c>
      <c r="B59" t="s">
        <v>652</v>
      </c>
      <c r="C59" s="3" t="s">
        <v>649</v>
      </c>
      <c r="D59" s="3">
        <v>77</v>
      </c>
      <c r="E59" s="4">
        <v>25</v>
      </c>
      <c r="F59" s="3">
        <v>1925</v>
      </c>
    </row>
    <row r="60" spans="1:6" x14ac:dyDescent="0.25">
      <c r="A60">
        <v>59</v>
      </c>
      <c r="B60" t="s">
        <v>653</v>
      </c>
      <c r="C60" s="3" t="s">
        <v>649</v>
      </c>
      <c r="D60" s="3">
        <v>78</v>
      </c>
      <c r="E60" s="4">
        <v>24.294871794871796</v>
      </c>
      <c r="F60" s="3">
        <v>1895</v>
      </c>
    </row>
    <row r="61" spans="1:6" x14ac:dyDescent="0.25">
      <c r="A61">
        <v>60</v>
      </c>
      <c r="B61" t="s">
        <v>654</v>
      </c>
      <c r="C61" s="3" t="s">
        <v>649</v>
      </c>
      <c r="D61" s="3">
        <v>78</v>
      </c>
      <c r="E61" s="4">
        <v>24</v>
      </c>
      <c r="F61" s="3">
        <v>1872</v>
      </c>
    </row>
    <row r="62" spans="1:6" x14ac:dyDescent="0.25">
      <c r="A62">
        <v>61</v>
      </c>
      <c r="B62" t="s">
        <v>655</v>
      </c>
      <c r="C62" s="3" t="s">
        <v>649</v>
      </c>
      <c r="D62" s="3">
        <v>78</v>
      </c>
      <c r="E62" s="4">
        <v>22</v>
      </c>
      <c r="F62" s="3">
        <v>1716</v>
      </c>
    </row>
    <row r="63" spans="1:6" x14ac:dyDescent="0.25">
      <c r="A63">
        <v>62</v>
      </c>
      <c r="B63" t="s">
        <v>656</v>
      </c>
      <c r="C63" s="3" t="s">
        <v>649</v>
      </c>
      <c r="D63" s="3">
        <v>78</v>
      </c>
      <c r="E63" s="4">
        <v>18</v>
      </c>
      <c r="F63" s="3">
        <v>1404</v>
      </c>
    </row>
    <row r="64" spans="1:6" x14ac:dyDescent="0.25">
      <c r="A64">
        <v>63</v>
      </c>
      <c r="B64" t="s">
        <v>657</v>
      </c>
      <c r="C64" s="3" t="s">
        <v>649</v>
      </c>
      <c r="D64" s="3">
        <v>78</v>
      </c>
      <c r="E64" s="4">
        <v>18</v>
      </c>
      <c r="F64" s="3">
        <v>1404</v>
      </c>
    </row>
    <row r="65" spans="1:6" x14ac:dyDescent="0.25">
      <c r="A65">
        <v>64</v>
      </c>
      <c r="B65" t="s">
        <v>658</v>
      </c>
      <c r="C65" s="3" t="s">
        <v>649</v>
      </c>
      <c r="D65" s="3">
        <v>78</v>
      </c>
      <c r="E65" s="4">
        <v>18</v>
      </c>
      <c r="F65" s="3">
        <v>1404</v>
      </c>
    </row>
    <row r="66" spans="1:6" x14ac:dyDescent="0.25">
      <c r="A66">
        <v>65</v>
      </c>
      <c r="B66" t="s">
        <v>659</v>
      </c>
      <c r="C66" s="3" t="s">
        <v>649</v>
      </c>
      <c r="D66" s="3">
        <v>78</v>
      </c>
      <c r="E66" s="4">
        <v>16</v>
      </c>
      <c r="F66" s="3">
        <v>1248</v>
      </c>
    </row>
    <row r="67" spans="1:6" x14ac:dyDescent="0.25">
      <c r="A67">
        <v>66</v>
      </c>
      <c r="B67" t="s">
        <v>660</v>
      </c>
      <c r="C67" s="3" t="s">
        <v>649</v>
      </c>
      <c r="D67" s="3">
        <v>61</v>
      </c>
      <c r="E67" s="4">
        <v>8</v>
      </c>
      <c r="F67" s="3">
        <v>488</v>
      </c>
    </row>
    <row r="68" spans="1:6" x14ac:dyDescent="0.25">
      <c r="A68">
        <v>67</v>
      </c>
      <c r="B68" t="s">
        <v>661</v>
      </c>
      <c r="C68" s="3" t="s">
        <v>662</v>
      </c>
      <c r="D68" s="3">
        <v>77</v>
      </c>
      <c r="E68" s="4">
        <v>35</v>
      </c>
      <c r="F68" s="3">
        <v>2695</v>
      </c>
    </row>
    <row r="69" spans="1:6" x14ac:dyDescent="0.25">
      <c r="A69">
        <v>68</v>
      </c>
      <c r="B69" t="s">
        <v>663</v>
      </c>
      <c r="C69" s="3" t="s">
        <v>662</v>
      </c>
      <c r="D69" s="3">
        <v>76</v>
      </c>
      <c r="E69" s="4">
        <v>31</v>
      </c>
      <c r="F69" s="3">
        <v>2356</v>
      </c>
    </row>
    <row r="70" spans="1:6" x14ac:dyDescent="0.25">
      <c r="A70">
        <v>69</v>
      </c>
      <c r="B70" t="s">
        <v>664</v>
      </c>
      <c r="C70" s="3" t="s">
        <v>662</v>
      </c>
      <c r="D70" s="3">
        <v>39</v>
      </c>
      <c r="E70" s="4">
        <v>30</v>
      </c>
      <c r="F70" s="3">
        <v>1170</v>
      </c>
    </row>
    <row r="71" spans="1:6" x14ac:dyDescent="0.25">
      <c r="A71">
        <v>70</v>
      </c>
      <c r="B71" t="s">
        <v>665</v>
      </c>
      <c r="C71" s="3" t="s">
        <v>662</v>
      </c>
      <c r="D71" s="3">
        <v>78</v>
      </c>
      <c r="E71" s="4">
        <v>26</v>
      </c>
      <c r="F71" s="3">
        <v>2028</v>
      </c>
    </row>
    <row r="72" spans="1:6" x14ac:dyDescent="0.25">
      <c r="A72">
        <v>71</v>
      </c>
      <c r="B72" t="s">
        <v>666</v>
      </c>
      <c r="C72" s="3" t="s">
        <v>662</v>
      </c>
      <c r="D72" s="3">
        <v>78</v>
      </c>
      <c r="E72" s="4">
        <v>26</v>
      </c>
      <c r="F72" s="3">
        <v>2028</v>
      </c>
    </row>
    <row r="73" spans="1:6" x14ac:dyDescent="0.25">
      <c r="A73">
        <v>72</v>
      </c>
      <c r="B73" t="s">
        <v>667</v>
      </c>
      <c r="C73" s="3" t="s">
        <v>662</v>
      </c>
      <c r="D73" s="3">
        <v>74</v>
      </c>
      <c r="E73" s="4">
        <v>25</v>
      </c>
      <c r="F73" s="3">
        <v>1850</v>
      </c>
    </row>
    <row r="74" spans="1:6" x14ac:dyDescent="0.25">
      <c r="A74">
        <v>73</v>
      </c>
      <c r="B74" t="s">
        <v>668</v>
      </c>
      <c r="C74" s="3" t="s">
        <v>662</v>
      </c>
      <c r="D74" s="3">
        <v>73</v>
      </c>
      <c r="E74" s="4">
        <v>25</v>
      </c>
      <c r="F74" s="3">
        <v>1825</v>
      </c>
    </row>
    <row r="75" spans="1:6" x14ac:dyDescent="0.25">
      <c r="A75">
        <v>74</v>
      </c>
      <c r="B75" t="s">
        <v>669</v>
      </c>
      <c r="C75" s="3" t="s">
        <v>662</v>
      </c>
      <c r="D75" s="3">
        <v>71</v>
      </c>
      <c r="E75" s="4">
        <v>24.718309859154928</v>
      </c>
      <c r="F75" s="3">
        <v>1755</v>
      </c>
    </row>
    <row r="76" spans="1:6" x14ac:dyDescent="0.25">
      <c r="A76">
        <v>75</v>
      </c>
      <c r="B76" t="s">
        <v>670</v>
      </c>
      <c r="C76" s="3" t="s">
        <v>662</v>
      </c>
      <c r="D76" s="3">
        <v>77</v>
      </c>
      <c r="E76" s="4">
        <v>18</v>
      </c>
      <c r="F76" s="3">
        <v>1386</v>
      </c>
    </row>
    <row r="77" spans="1:6" x14ac:dyDescent="0.25">
      <c r="A77">
        <v>76</v>
      </c>
      <c r="B77" t="s">
        <v>671</v>
      </c>
      <c r="C77" s="3" t="s">
        <v>662</v>
      </c>
      <c r="D77" s="3">
        <v>78</v>
      </c>
      <c r="E77" s="4">
        <v>12</v>
      </c>
      <c r="F77" s="3">
        <v>936</v>
      </c>
    </row>
    <row r="78" spans="1:6" x14ac:dyDescent="0.25">
      <c r="A78">
        <v>77</v>
      </c>
      <c r="B78" t="s">
        <v>672</v>
      </c>
      <c r="C78" s="3" t="s">
        <v>662</v>
      </c>
      <c r="D78" s="3">
        <v>73</v>
      </c>
      <c r="E78" s="4">
        <v>11.520547945205479</v>
      </c>
      <c r="F78" s="3">
        <v>841</v>
      </c>
    </row>
    <row r="79" spans="1:6" x14ac:dyDescent="0.25">
      <c r="A79">
        <v>78</v>
      </c>
      <c r="B79" t="s">
        <v>673</v>
      </c>
      <c r="C79" s="3" t="s">
        <v>662</v>
      </c>
      <c r="D79" s="3">
        <v>72</v>
      </c>
      <c r="E79" s="4">
        <v>8</v>
      </c>
      <c r="F79" s="3">
        <v>576</v>
      </c>
    </row>
    <row r="80" spans="1:6" x14ac:dyDescent="0.25">
      <c r="A80">
        <v>79</v>
      </c>
      <c r="B80" t="s">
        <v>674</v>
      </c>
      <c r="C80" s="3" t="s">
        <v>662</v>
      </c>
      <c r="D80" s="3">
        <v>78</v>
      </c>
      <c r="E80" s="4">
        <v>3</v>
      </c>
      <c r="F80" s="3">
        <v>234</v>
      </c>
    </row>
    <row r="81" spans="1:6" x14ac:dyDescent="0.25">
      <c r="A81">
        <v>80</v>
      </c>
      <c r="B81" t="s">
        <v>675</v>
      </c>
      <c r="C81" s="3" t="s">
        <v>676</v>
      </c>
      <c r="D81" s="3">
        <v>77</v>
      </c>
      <c r="E81" s="4">
        <v>35</v>
      </c>
      <c r="F81" s="3">
        <v>2695</v>
      </c>
    </row>
    <row r="82" spans="1:6" x14ac:dyDescent="0.25">
      <c r="A82">
        <v>81</v>
      </c>
      <c r="B82" t="s">
        <v>677</v>
      </c>
      <c r="C82" s="3" t="s">
        <v>676</v>
      </c>
      <c r="D82" s="3">
        <v>76</v>
      </c>
      <c r="E82" s="4">
        <v>34</v>
      </c>
      <c r="F82" s="3">
        <v>2584</v>
      </c>
    </row>
    <row r="83" spans="1:6" x14ac:dyDescent="0.25">
      <c r="A83">
        <v>82</v>
      </c>
      <c r="B83" t="s">
        <v>678</v>
      </c>
      <c r="C83" s="3" t="s">
        <v>676</v>
      </c>
      <c r="D83" s="3">
        <v>77</v>
      </c>
      <c r="E83" s="4">
        <v>28</v>
      </c>
      <c r="F83" s="3">
        <v>2156</v>
      </c>
    </row>
    <row r="84" spans="1:6" x14ac:dyDescent="0.25">
      <c r="A84">
        <v>83</v>
      </c>
      <c r="B84" t="s">
        <v>679</v>
      </c>
      <c r="C84" s="3" t="s">
        <v>676</v>
      </c>
      <c r="D84" s="3">
        <v>75</v>
      </c>
      <c r="E84" s="4">
        <v>25</v>
      </c>
      <c r="F84" s="3">
        <v>1875</v>
      </c>
    </row>
    <row r="85" spans="1:6" x14ac:dyDescent="0.25">
      <c r="A85">
        <v>84</v>
      </c>
      <c r="B85" t="s">
        <v>680</v>
      </c>
      <c r="C85" s="3" t="s">
        <v>676</v>
      </c>
      <c r="D85" s="3">
        <v>78</v>
      </c>
      <c r="E85" s="4">
        <v>25</v>
      </c>
      <c r="F85" s="3">
        <v>1950</v>
      </c>
    </row>
    <row r="86" spans="1:6" x14ac:dyDescent="0.25">
      <c r="A86">
        <v>85</v>
      </c>
      <c r="B86" t="s">
        <v>681</v>
      </c>
      <c r="C86" s="3" t="s">
        <v>676</v>
      </c>
      <c r="D86" s="3">
        <v>74</v>
      </c>
      <c r="E86" s="4">
        <v>24</v>
      </c>
      <c r="F86" s="3">
        <v>1776</v>
      </c>
    </row>
    <row r="87" spans="1:6" x14ac:dyDescent="0.25">
      <c r="A87">
        <v>86</v>
      </c>
      <c r="B87" t="s">
        <v>682</v>
      </c>
      <c r="C87" s="3" t="s">
        <v>676</v>
      </c>
      <c r="D87" s="3">
        <v>72</v>
      </c>
      <c r="E87" s="4">
        <v>20</v>
      </c>
      <c r="F87" s="3">
        <v>1440</v>
      </c>
    </row>
    <row r="88" spans="1:6" x14ac:dyDescent="0.25">
      <c r="A88">
        <v>87</v>
      </c>
      <c r="B88" t="s">
        <v>683</v>
      </c>
      <c r="C88" s="3" t="s">
        <v>676</v>
      </c>
      <c r="D88" s="3">
        <v>78</v>
      </c>
      <c r="E88" s="4">
        <v>20</v>
      </c>
      <c r="F88" s="3">
        <v>1560</v>
      </c>
    </row>
    <row r="89" spans="1:6" x14ac:dyDescent="0.25">
      <c r="A89">
        <v>88</v>
      </c>
      <c r="B89" t="s">
        <v>684</v>
      </c>
      <c r="C89" s="3" t="s">
        <v>676</v>
      </c>
      <c r="D89" s="3">
        <v>76</v>
      </c>
      <c r="E89" s="4">
        <v>15</v>
      </c>
      <c r="F89" s="3">
        <v>1140</v>
      </c>
    </row>
    <row r="90" spans="1:6" x14ac:dyDescent="0.25">
      <c r="A90">
        <v>89</v>
      </c>
      <c r="B90" t="s">
        <v>685</v>
      </c>
      <c r="C90" s="3" t="s">
        <v>676</v>
      </c>
      <c r="D90" s="3">
        <v>78</v>
      </c>
      <c r="E90" s="4">
        <v>12.102564102564102</v>
      </c>
      <c r="F90" s="3">
        <v>944</v>
      </c>
    </row>
    <row r="91" spans="1:6" x14ac:dyDescent="0.25">
      <c r="A91">
        <v>90</v>
      </c>
      <c r="B91" t="s">
        <v>686</v>
      </c>
      <c r="C91" s="3" t="s">
        <v>676</v>
      </c>
      <c r="D91" s="3">
        <v>78</v>
      </c>
      <c r="E91" s="4">
        <v>12</v>
      </c>
      <c r="F91" s="3">
        <v>936</v>
      </c>
    </row>
    <row r="92" spans="1:6" x14ac:dyDescent="0.25">
      <c r="A92">
        <v>91</v>
      </c>
      <c r="B92" t="s">
        <v>687</v>
      </c>
      <c r="C92" s="3" t="s">
        <v>676</v>
      </c>
      <c r="D92" s="3">
        <v>78</v>
      </c>
      <c r="E92" s="4">
        <v>5</v>
      </c>
      <c r="F92" s="3">
        <v>390</v>
      </c>
    </row>
    <row r="93" spans="1:6" x14ac:dyDescent="0.25">
      <c r="A93">
        <v>92</v>
      </c>
      <c r="B93" t="s">
        <v>688</v>
      </c>
      <c r="C93" s="3" t="s">
        <v>676</v>
      </c>
      <c r="D93" s="3">
        <v>78</v>
      </c>
      <c r="E93" s="4">
        <v>3</v>
      </c>
      <c r="F93" s="3">
        <v>234</v>
      </c>
    </row>
    <row r="94" spans="1:6" x14ac:dyDescent="0.25">
      <c r="A94">
        <v>93</v>
      </c>
      <c r="B94" t="s">
        <v>689</v>
      </c>
      <c r="C94" s="3" t="s">
        <v>690</v>
      </c>
      <c r="D94" s="3">
        <v>77</v>
      </c>
      <c r="E94" s="4">
        <v>33</v>
      </c>
      <c r="F94" s="3">
        <v>2541</v>
      </c>
    </row>
    <row r="95" spans="1:6" x14ac:dyDescent="0.25">
      <c r="A95">
        <v>94</v>
      </c>
      <c r="B95" t="s">
        <v>691</v>
      </c>
      <c r="C95" s="3" t="s">
        <v>690</v>
      </c>
      <c r="D95" s="3">
        <v>76</v>
      </c>
      <c r="E95" s="4">
        <v>31</v>
      </c>
      <c r="F95" s="3">
        <v>2356</v>
      </c>
    </row>
    <row r="96" spans="1:6" x14ac:dyDescent="0.25">
      <c r="A96">
        <v>95</v>
      </c>
      <c r="B96" t="s">
        <v>692</v>
      </c>
      <c r="C96" s="3" t="s">
        <v>690</v>
      </c>
      <c r="D96" s="3">
        <v>78</v>
      </c>
      <c r="E96" s="4">
        <v>30</v>
      </c>
      <c r="F96" s="3">
        <v>2340</v>
      </c>
    </row>
    <row r="97" spans="1:6" x14ac:dyDescent="0.25">
      <c r="A97">
        <v>96</v>
      </c>
      <c r="B97" t="s">
        <v>693</v>
      </c>
      <c r="C97" s="3" t="s">
        <v>690</v>
      </c>
      <c r="D97" s="3">
        <v>63</v>
      </c>
      <c r="E97" s="4">
        <v>28</v>
      </c>
      <c r="F97" s="3">
        <v>1764</v>
      </c>
    </row>
    <row r="98" spans="1:6" x14ac:dyDescent="0.25">
      <c r="A98">
        <v>97</v>
      </c>
      <c r="B98" t="s">
        <v>694</v>
      </c>
      <c r="C98" s="3" t="s">
        <v>690</v>
      </c>
      <c r="D98" s="3">
        <v>78</v>
      </c>
      <c r="E98" s="4">
        <v>24</v>
      </c>
      <c r="F98" s="3">
        <v>1872</v>
      </c>
    </row>
    <row r="99" spans="1:6" x14ac:dyDescent="0.25">
      <c r="A99">
        <v>98</v>
      </c>
      <c r="B99" t="s">
        <v>695</v>
      </c>
      <c r="C99" s="3" t="s">
        <v>690</v>
      </c>
      <c r="D99" s="3">
        <v>77</v>
      </c>
      <c r="E99" s="4">
        <v>23.09090909090909</v>
      </c>
      <c r="F99" s="3">
        <v>1778</v>
      </c>
    </row>
    <row r="100" spans="1:6" x14ac:dyDescent="0.25">
      <c r="A100">
        <v>99</v>
      </c>
      <c r="B100" t="s">
        <v>696</v>
      </c>
      <c r="C100" s="3" t="s">
        <v>690</v>
      </c>
      <c r="D100" s="3">
        <v>75</v>
      </c>
      <c r="E100" s="4">
        <v>20</v>
      </c>
      <c r="F100" s="3">
        <v>1500</v>
      </c>
    </row>
    <row r="101" spans="1:6" x14ac:dyDescent="0.25">
      <c r="A101">
        <v>100</v>
      </c>
      <c r="B101" t="s">
        <v>697</v>
      </c>
      <c r="C101" s="3" t="s">
        <v>690</v>
      </c>
      <c r="D101" s="3">
        <v>72</v>
      </c>
      <c r="E101" s="4">
        <v>20</v>
      </c>
      <c r="F101" s="3">
        <v>1440</v>
      </c>
    </row>
    <row r="102" spans="1:6" x14ac:dyDescent="0.25">
      <c r="A102">
        <v>101</v>
      </c>
      <c r="B102" t="s">
        <v>698</v>
      </c>
      <c r="C102" s="3" t="s">
        <v>690</v>
      </c>
      <c r="D102" s="3">
        <v>78</v>
      </c>
      <c r="E102" s="4">
        <v>20</v>
      </c>
      <c r="F102" s="3">
        <v>1560</v>
      </c>
    </row>
    <row r="103" spans="1:6" x14ac:dyDescent="0.25">
      <c r="A103">
        <v>102</v>
      </c>
      <c r="B103" t="s">
        <v>699</v>
      </c>
      <c r="C103" s="3" t="s">
        <v>690</v>
      </c>
      <c r="D103" s="3">
        <v>76</v>
      </c>
      <c r="E103" s="4">
        <v>10</v>
      </c>
      <c r="F103" s="3">
        <v>760</v>
      </c>
    </row>
    <row r="104" spans="1:6" x14ac:dyDescent="0.25">
      <c r="A104">
        <v>103</v>
      </c>
      <c r="B104" t="s">
        <v>700</v>
      </c>
      <c r="C104" s="3" t="s">
        <v>690</v>
      </c>
      <c r="D104" s="3">
        <v>78</v>
      </c>
      <c r="E104" s="4">
        <v>10</v>
      </c>
      <c r="F104" s="3">
        <v>780</v>
      </c>
    </row>
    <row r="105" spans="1:6" x14ac:dyDescent="0.25">
      <c r="A105">
        <v>104</v>
      </c>
      <c r="B105" t="s">
        <v>701</v>
      </c>
      <c r="C105" s="3" t="s">
        <v>690</v>
      </c>
      <c r="D105" s="3">
        <v>73</v>
      </c>
      <c r="E105" s="4">
        <v>5</v>
      </c>
      <c r="F105" s="3">
        <v>365</v>
      </c>
    </row>
    <row r="106" spans="1:6" x14ac:dyDescent="0.25">
      <c r="A106">
        <v>105</v>
      </c>
      <c r="B106" t="s">
        <v>702</v>
      </c>
      <c r="C106" s="3" t="s">
        <v>690</v>
      </c>
      <c r="D106" s="3">
        <v>78</v>
      </c>
      <c r="E106" s="4">
        <v>5</v>
      </c>
      <c r="F106" s="3">
        <v>390</v>
      </c>
    </row>
    <row r="107" spans="1:6" x14ac:dyDescent="0.25">
      <c r="A107">
        <v>106</v>
      </c>
      <c r="B107" t="s">
        <v>703</v>
      </c>
      <c r="C107" s="3" t="s">
        <v>690</v>
      </c>
      <c r="D107" s="3">
        <v>78</v>
      </c>
      <c r="E107" s="4">
        <v>3</v>
      </c>
      <c r="F107" s="3">
        <v>234</v>
      </c>
    </row>
    <row r="108" spans="1:6" x14ac:dyDescent="0.25">
      <c r="A108">
        <v>107</v>
      </c>
      <c r="B108" t="s">
        <v>704</v>
      </c>
      <c r="C108" s="3" t="s">
        <v>705</v>
      </c>
      <c r="D108" s="3">
        <v>76</v>
      </c>
      <c r="E108" s="4">
        <v>32</v>
      </c>
      <c r="F108" s="3">
        <v>2432</v>
      </c>
    </row>
    <row r="109" spans="1:6" x14ac:dyDescent="0.25">
      <c r="A109">
        <v>108</v>
      </c>
      <c r="B109" t="s">
        <v>706</v>
      </c>
      <c r="C109" s="3" t="s">
        <v>705</v>
      </c>
      <c r="D109" s="3">
        <v>77</v>
      </c>
      <c r="E109" s="4">
        <v>31</v>
      </c>
      <c r="F109" s="3">
        <v>2387</v>
      </c>
    </row>
    <row r="110" spans="1:6" x14ac:dyDescent="0.25">
      <c r="A110">
        <v>109</v>
      </c>
      <c r="B110" t="s">
        <v>707</v>
      </c>
      <c r="C110" s="3" t="s">
        <v>705</v>
      </c>
      <c r="D110" s="3">
        <v>78</v>
      </c>
      <c r="E110" s="4">
        <v>30</v>
      </c>
      <c r="F110" s="3">
        <v>2340</v>
      </c>
    </row>
    <row r="111" spans="1:6" x14ac:dyDescent="0.25">
      <c r="A111">
        <v>110</v>
      </c>
      <c r="B111" t="s">
        <v>708</v>
      </c>
      <c r="C111" s="3" t="s">
        <v>705</v>
      </c>
      <c r="D111" s="3">
        <v>76</v>
      </c>
      <c r="E111" s="4">
        <v>28</v>
      </c>
      <c r="F111" s="3">
        <v>2128</v>
      </c>
    </row>
    <row r="112" spans="1:6" x14ac:dyDescent="0.25">
      <c r="A112">
        <v>111</v>
      </c>
      <c r="B112" t="s">
        <v>709</v>
      </c>
      <c r="C112" s="3" t="s">
        <v>705</v>
      </c>
      <c r="D112" s="3">
        <v>77</v>
      </c>
      <c r="E112" s="4">
        <v>25</v>
      </c>
      <c r="F112" s="3">
        <v>1925</v>
      </c>
    </row>
    <row r="113" spans="1:6" x14ac:dyDescent="0.25">
      <c r="A113">
        <v>112</v>
      </c>
      <c r="B113" t="s">
        <v>710</v>
      </c>
      <c r="C113" s="3" t="s">
        <v>705</v>
      </c>
      <c r="D113" s="3">
        <v>78</v>
      </c>
      <c r="E113" s="4">
        <v>24</v>
      </c>
      <c r="F113" s="3">
        <v>1872</v>
      </c>
    </row>
    <row r="114" spans="1:6" x14ac:dyDescent="0.25">
      <c r="A114">
        <v>113</v>
      </c>
      <c r="B114" t="s">
        <v>711</v>
      </c>
      <c r="C114" s="3" t="s">
        <v>705</v>
      </c>
      <c r="D114" s="3">
        <v>78</v>
      </c>
      <c r="E114" s="4">
        <v>22</v>
      </c>
      <c r="F114" s="3">
        <v>1716</v>
      </c>
    </row>
    <row r="115" spans="1:6" x14ac:dyDescent="0.25">
      <c r="A115">
        <v>114</v>
      </c>
      <c r="B115" t="s">
        <v>712</v>
      </c>
      <c r="C115" s="3" t="s">
        <v>705</v>
      </c>
      <c r="D115" s="3">
        <v>78</v>
      </c>
      <c r="E115" s="4">
        <v>20</v>
      </c>
      <c r="F115" s="3">
        <v>1560</v>
      </c>
    </row>
    <row r="116" spans="1:6" x14ac:dyDescent="0.25">
      <c r="A116">
        <v>115</v>
      </c>
      <c r="B116" t="s">
        <v>713</v>
      </c>
      <c r="C116" s="3" t="s">
        <v>705</v>
      </c>
      <c r="D116" s="3">
        <v>78</v>
      </c>
      <c r="E116" s="4">
        <v>15</v>
      </c>
      <c r="F116" s="3">
        <v>1170</v>
      </c>
    </row>
    <row r="117" spans="1:6" x14ac:dyDescent="0.25">
      <c r="A117">
        <v>116</v>
      </c>
      <c r="B117" t="s">
        <v>714</v>
      </c>
      <c r="C117" s="3" t="s">
        <v>705</v>
      </c>
      <c r="D117" s="3">
        <v>78</v>
      </c>
      <c r="E117" s="4">
        <v>10</v>
      </c>
      <c r="F117" s="3">
        <v>780</v>
      </c>
    </row>
    <row r="118" spans="1:6" x14ac:dyDescent="0.25">
      <c r="A118">
        <v>117</v>
      </c>
      <c r="B118" t="s">
        <v>715</v>
      </c>
      <c r="C118" s="3" t="s">
        <v>705</v>
      </c>
      <c r="D118" s="3">
        <v>78</v>
      </c>
      <c r="E118" s="4">
        <v>8.4358974358974361</v>
      </c>
      <c r="F118" s="3">
        <v>658</v>
      </c>
    </row>
    <row r="119" spans="1:6" x14ac:dyDescent="0.25">
      <c r="A119">
        <v>118</v>
      </c>
      <c r="B119" t="s">
        <v>716</v>
      </c>
      <c r="C119" s="3" t="s">
        <v>705</v>
      </c>
      <c r="D119" s="3">
        <v>70</v>
      </c>
      <c r="E119" s="4">
        <v>5</v>
      </c>
      <c r="F119" s="3">
        <v>350</v>
      </c>
    </row>
    <row r="120" spans="1:6" x14ac:dyDescent="0.25">
      <c r="A120">
        <v>119</v>
      </c>
      <c r="B120" t="s">
        <v>717</v>
      </c>
      <c r="C120" s="3" t="s">
        <v>705</v>
      </c>
      <c r="D120" s="3">
        <v>78</v>
      </c>
      <c r="E120" s="4">
        <v>3</v>
      </c>
      <c r="F120" s="3">
        <v>234</v>
      </c>
    </row>
    <row r="121" spans="1:6" x14ac:dyDescent="0.25">
      <c r="A121">
        <v>120</v>
      </c>
      <c r="B121" t="s">
        <v>718</v>
      </c>
      <c r="C121" s="3" t="s">
        <v>705</v>
      </c>
      <c r="D121" s="3">
        <v>64</v>
      </c>
      <c r="E121" s="4">
        <v>2</v>
      </c>
      <c r="F121" s="3">
        <v>128</v>
      </c>
    </row>
    <row r="122" spans="1:6" x14ac:dyDescent="0.25">
      <c r="A122">
        <v>121</v>
      </c>
      <c r="B122" t="s">
        <v>719</v>
      </c>
      <c r="C122" s="3" t="s">
        <v>720</v>
      </c>
      <c r="D122" s="3">
        <v>66</v>
      </c>
      <c r="E122" s="4">
        <v>34</v>
      </c>
      <c r="F122" s="3">
        <v>2244</v>
      </c>
    </row>
    <row r="123" spans="1:6" x14ac:dyDescent="0.25">
      <c r="A123">
        <v>122</v>
      </c>
      <c r="B123" t="s">
        <v>721</v>
      </c>
      <c r="C123" s="3" t="s">
        <v>720</v>
      </c>
      <c r="D123" s="3">
        <v>78</v>
      </c>
      <c r="E123" s="4">
        <v>33</v>
      </c>
      <c r="F123" s="3">
        <v>2574</v>
      </c>
    </row>
    <row r="124" spans="1:6" x14ac:dyDescent="0.25">
      <c r="A124">
        <v>123</v>
      </c>
      <c r="B124" t="s">
        <v>722</v>
      </c>
      <c r="C124" s="3" t="s">
        <v>720</v>
      </c>
      <c r="D124" s="3">
        <v>78</v>
      </c>
      <c r="E124" s="4">
        <v>33</v>
      </c>
      <c r="F124" s="3">
        <v>2574</v>
      </c>
    </row>
    <row r="125" spans="1:6" x14ac:dyDescent="0.25">
      <c r="A125">
        <v>124</v>
      </c>
      <c r="B125" t="s">
        <v>723</v>
      </c>
      <c r="C125" s="3" t="s">
        <v>720</v>
      </c>
      <c r="D125" s="3">
        <v>78</v>
      </c>
      <c r="E125" s="4">
        <v>32</v>
      </c>
      <c r="F125" s="3">
        <v>2496</v>
      </c>
    </row>
    <row r="126" spans="1:6" x14ac:dyDescent="0.25">
      <c r="A126">
        <v>125</v>
      </c>
      <c r="B126" t="s">
        <v>724</v>
      </c>
      <c r="C126" s="3" t="s">
        <v>720</v>
      </c>
      <c r="D126" s="3">
        <v>77</v>
      </c>
      <c r="E126" s="4">
        <v>24</v>
      </c>
      <c r="F126" s="3">
        <v>1848</v>
      </c>
    </row>
    <row r="127" spans="1:6" x14ac:dyDescent="0.25">
      <c r="A127">
        <v>126</v>
      </c>
      <c r="B127" t="s">
        <v>725</v>
      </c>
      <c r="C127" s="3" t="s">
        <v>720</v>
      </c>
      <c r="D127" s="3">
        <v>77</v>
      </c>
      <c r="E127" s="4">
        <v>18</v>
      </c>
      <c r="F127" s="3">
        <v>1386</v>
      </c>
    </row>
    <row r="128" spans="1:6" x14ac:dyDescent="0.25">
      <c r="A128">
        <v>127</v>
      </c>
      <c r="B128" t="s">
        <v>726</v>
      </c>
      <c r="C128" s="3" t="s">
        <v>720</v>
      </c>
      <c r="D128" s="3">
        <v>78</v>
      </c>
      <c r="E128" s="4">
        <v>16</v>
      </c>
      <c r="F128" s="3">
        <v>1248</v>
      </c>
    </row>
    <row r="129" spans="1:6" x14ac:dyDescent="0.25">
      <c r="A129">
        <v>128</v>
      </c>
      <c r="B129" t="s">
        <v>727</v>
      </c>
      <c r="C129" s="3" t="s">
        <v>720</v>
      </c>
      <c r="D129" s="3">
        <v>74</v>
      </c>
      <c r="E129" s="4">
        <v>15</v>
      </c>
      <c r="F129" s="3">
        <v>1110</v>
      </c>
    </row>
    <row r="130" spans="1:6" x14ac:dyDescent="0.25">
      <c r="A130">
        <v>129</v>
      </c>
      <c r="B130" t="s">
        <v>728</v>
      </c>
      <c r="C130" s="3" t="s">
        <v>720</v>
      </c>
      <c r="D130" s="3">
        <v>76</v>
      </c>
      <c r="E130" s="4">
        <v>12</v>
      </c>
      <c r="F130" s="3">
        <v>912</v>
      </c>
    </row>
    <row r="131" spans="1:6" x14ac:dyDescent="0.25">
      <c r="A131">
        <v>130</v>
      </c>
      <c r="B131" t="s">
        <v>729</v>
      </c>
      <c r="C131" s="3" t="s">
        <v>720</v>
      </c>
      <c r="D131" s="3">
        <v>73</v>
      </c>
      <c r="E131" s="4">
        <v>12</v>
      </c>
      <c r="F131" s="3">
        <v>876</v>
      </c>
    </row>
    <row r="132" spans="1:6" x14ac:dyDescent="0.25">
      <c r="A132">
        <v>131</v>
      </c>
      <c r="B132" t="s">
        <v>730</v>
      </c>
      <c r="C132" s="3" t="s">
        <v>720</v>
      </c>
      <c r="D132" s="3">
        <v>78</v>
      </c>
      <c r="E132" s="4">
        <v>10</v>
      </c>
      <c r="F132" s="3">
        <v>780</v>
      </c>
    </row>
    <row r="133" spans="1:6" x14ac:dyDescent="0.25">
      <c r="A133">
        <v>132</v>
      </c>
      <c r="B133" t="s">
        <v>731</v>
      </c>
      <c r="C133" s="3" t="s">
        <v>720</v>
      </c>
      <c r="D133" s="3">
        <v>75</v>
      </c>
      <c r="E133" s="4">
        <v>10</v>
      </c>
      <c r="F133" s="3">
        <v>750</v>
      </c>
    </row>
    <row r="134" spans="1:6" x14ac:dyDescent="0.25">
      <c r="A134">
        <v>133</v>
      </c>
      <c r="B134" t="s">
        <v>732</v>
      </c>
      <c r="C134" s="3" t="s">
        <v>720</v>
      </c>
      <c r="D134" s="3">
        <v>78</v>
      </c>
      <c r="E134" s="4">
        <v>5</v>
      </c>
      <c r="F134" s="3">
        <v>390</v>
      </c>
    </row>
    <row r="135" spans="1:6" x14ac:dyDescent="0.25">
      <c r="A135">
        <v>134</v>
      </c>
      <c r="B135" t="s">
        <v>733</v>
      </c>
      <c r="C135" s="3" t="s">
        <v>720</v>
      </c>
      <c r="D135" s="3">
        <v>78</v>
      </c>
      <c r="E135" s="4">
        <v>3.5384615384615383</v>
      </c>
      <c r="F135" s="3">
        <v>276</v>
      </c>
    </row>
    <row r="136" spans="1:6" x14ac:dyDescent="0.25">
      <c r="A136">
        <v>135</v>
      </c>
      <c r="B136" t="s">
        <v>734</v>
      </c>
      <c r="C136" s="3" t="s">
        <v>720</v>
      </c>
      <c r="D136" s="3">
        <v>72</v>
      </c>
      <c r="E136" s="4">
        <v>3</v>
      </c>
      <c r="F136" s="3">
        <v>216</v>
      </c>
    </row>
    <row r="137" spans="1:6" x14ac:dyDescent="0.25">
      <c r="A137">
        <v>136</v>
      </c>
      <c r="B137" t="s">
        <v>735</v>
      </c>
      <c r="C137" s="3" t="s">
        <v>736</v>
      </c>
      <c r="D137" s="3">
        <v>78</v>
      </c>
      <c r="E137" s="4">
        <v>35</v>
      </c>
      <c r="F137" s="3">
        <v>2730</v>
      </c>
    </row>
    <row r="138" spans="1:6" x14ac:dyDescent="0.25">
      <c r="A138">
        <v>137</v>
      </c>
      <c r="B138" t="s">
        <v>737</v>
      </c>
      <c r="C138" s="3" t="s">
        <v>736</v>
      </c>
      <c r="D138" s="3">
        <v>78</v>
      </c>
      <c r="E138" s="4">
        <v>34</v>
      </c>
      <c r="F138" s="3">
        <v>2652</v>
      </c>
    </row>
    <row r="139" spans="1:6" x14ac:dyDescent="0.25">
      <c r="A139">
        <v>138</v>
      </c>
      <c r="B139" t="s">
        <v>738</v>
      </c>
      <c r="C139" s="3" t="s">
        <v>736</v>
      </c>
      <c r="D139" s="3">
        <v>77</v>
      </c>
      <c r="E139" s="4">
        <v>30</v>
      </c>
      <c r="F139" s="3">
        <v>2310</v>
      </c>
    </row>
    <row r="140" spans="1:6" x14ac:dyDescent="0.25">
      <c r="A140">
        <v>139</v>
      </c>
      <c r="B140" t="s">
        <v>739</v>
      </c>
      <c r="C140" s="3" t="s">
        <v>736</v>
      </c>
      <c r="D140" s="3">
        <v>71</v>
      </c>
      <c r="E140" s="4">
        <v>30</v>
      </c>
      <c r="F140" s="3">
        <v>2130</v>
      </c>
    </row>
    <row r="141" spans="1:6" x14ac:dyDescent="0.25">
      <c r="A141">
        <v>140</v>
      </c>
      <c r="B141" t="s">
        <v>740</v>
      </c>
      <c r="C141" s="3" t="s">
        <v>736</v>
      </c>
      <c r="D141" s="3">
        <v>74</v>
      </c>
      <c r="E141" s="4">
        <v>28</v>
      </c>
      <c r="F141" s="3">
        <v>2072</v>
      </c>
    </row>
    <row r="142" spans="1:6" x14ac:dyDescent="0.25">
      <c r="A142">
        <v>141</v>
      </c>
      <c r="B142" t="s">
        <v>741</v>
      </c>
      <c r="C142" s="3" t="s">
        <v>736</v>
      </c>
      <c r="D142" s="3">
        <v>78</v>
      </c>
      <c r="E142" s="4">
        <v>25</v>
      </c>
      <c r="F142" s="3">
        <v>1950</v>
      </c>
    </row>
    <row r="143" spans="1:6" x14ac:dyDescent="0.25">
      <c r="A143">
        <v>142</v>
      </c>
      <c r="B143" t="s">
        <v>742</v>
      </c>
      <c r="C143" s="3" t="s">
        <v>736</v>
      </c>
      <c r="D143" s="3">
        <v>77</v>
      </c>
      <c r="E143" s="4">
        <v>24</v>
      </c>
      <c r="F143" s="3">
        <v>1848</v>
      </c>
    </row>
    <row r="144" spans="1:6" x14ac:dyDescent="0.25">
      <c r="A144">
        <v>143</v>
      </c>
      <c r="B144" t="s">
        <v>743</v>
      </c>
      <c r="C144" s="3" t="s">
        <v>736</v>
      </c>
      <c r="D144" s="3">
        <v>77</v>
      </c>
      <c r="E144" s="4">
        <v>17.168831168831169</v>
      </c>
      <c r="F144" s="3">
        <v>1322</v>
      </c>
    </row>
    <row r="145" spans="1:6" x14ac:dyDescent="0.25">
      <c r="A145">
        <v>144</v>
      </c>
      <c r="B145" t="s">
        <v>1026</v>
      </c>
      <c r="C145" s="3" t="s">
        <v>736</v>
      </c>
      <c r="D145" s="3">
        <v>74</v>
      </c>
      <c r="E145" s="4">
        <v>16</v>
      </c>
      <c r="F145" s="3">
        <v>1184</v>
      </c>
    </row>
    <row r="146" spans="1:6" x14ac:dyDescent="0.25">
      <c r="A146">
        <v>145</v>
      </c>
      <c r="B146" t="s">
        <v>744</v>
      </c>
      <c r="C146" s="3" t="s">
        <v>736</v>
      </c>
      <c r="D146" s="3">
        <v>78</v>
      </c>
      <c r="E146" s="4">
        <v>8</v>
      </c>
      <c r="F146" s="3">
        <v>624</v>
      </c>
    </row>
    <row r="147" spans="1:6" x14ac:dyDescent="0.25">
      <c r="A147">
        <v>146</v>
      </c>
      <c r="B147" t="s">
        <v>745</v>
      </c>
      <c r="C147" s="3" t="s">
        <v>736</v>
      </c>
      <c r="D147" s="3">
        <v>78</v>
      </c>
      <c r="E147" s="4">
        <v>8</v>
      </c>
      <c r="F147" s="3">
        <v>624</v>
      </c>
    </row>
    <row r="148" spans="1:6" x14ac:dyDescent="0.25">
      <c r="A148">
        <v>147</v>
      </c>
      <c r="B148" t="s">
        <v>746</v>
      </c>
      <c r="C148" s="3" t="s">
        <v>736</v>
      </c>
      <c r="D148" s="3">
        <v>78</v>
      </c>
      <c r="E148" s="4">
        <v>3</v>
      </c>
      <c r="F148" s="3">
        <v>234</v>
      </c>
    </row>
    <row r="149" spans="1:6" x14ac:dyDescent="0.25">
      <c r="A149">
        <v>148</v>
      </c>
      <c r="B149" t="s">
        <v>747</v>
      </c>
      <c r="C149" s="3" t="s">
        <v>748</v>
      </c>
      <c r="D149" s="3">
        <v>76</v>
      </c>
      <c r="E149" s="4">
        <v>33</v>
      </c>
      <c r="F149" s="3">
        <v>2508</v>
      </c>
    </row>
    <row r="150" spans="1:6" x14ac:dyDescent="0.25">
      <c r="A150">
        <v>149</v>
      </c>
      <c r="B150" t="s">
        <v>749</v>
      </c>
      <c r="C150" s="3" t="s">
        <v>748</v>
      </c>
      <c r="D150" s="3">
        <v>77</v>
      </c>
      <c r="E150" s="4">
        <v>32</v>
      </c>
      <c r="F150" s="3">
        <v>2464</v>
      </c>
    </row>
    <row r="151" spans="1:6" x14ac:dyDescent="0.25">
      <c r="A151">
        <v>150</v>
      </c>
      <c r="B151" t="s">
        <v>750</v>
      </c>
      <c r="C151" s="3" t="s">
        <v>748</v>
      </c>
      <c r="D151" s="3">
        <v>77</v>
      </c>
      <c r="E151" s="4">
        <v>28</v>
      </c>
      <c r="F151" s="3">
        <v>2156</v>
      </c>
    </row>
    <row r="152" spans="1:6" x14ac:dyDescent="0.25">
      <c r="A152">
        <v>151</v>
      </c>
      <c r="B152" t="s">
        <v>751</v>
      </c>
      <c r="C152" s="3" t="s">
        <v>748</v>
      </c>
      <c r="D152" s="3">
        <v>74</v>
      </c>
      <c r="E152" s="4">
        <v>25</v>
      </c>
      <c r="F152" s="3">
        <v>1850</v>
      </c>
    </row>
    <row r="153" spans="1:6" x14ac:dyDescent="0.25">
      <c r="A153">
        <v>152</v>
      </c>
      <c r="B153" t="s">
        <v>752</v>
      </c>
      <c r="C153" s="3" t="s">
        <v>748</v>
      </c>
      <c r="D153" s="3">
        <v>78</v>
      </c>
      <c r="E153" s="4">
        <v>25</v>
      </c>
      <c r="F153" s="3">
        <v>1950</v>
      </c>
    </row>
    <row r="154" spans="1:6" x14ac:dyDescent="0.25">
      <c r="A154">
        <v>153</v>
      </c>
      <c r="B154" t="s">
        <v>753</v>
      </c>
      <c r="C154" s="3" t="s">
        <v>748</v>
      </c>
      <c r="D154" s="3">
        <v>77</v>
      </c>
      <c r="E154" s="4">
        <v>23.142857142857142</v>
      </c>
      <c r="F154" s="3">
        <v>1782</v>
      </c>
    </row>
    <row r="155" spans="1:6" x14ac:dyDescent="0.25">
      <c r="A155">
        <v>154</v>
      </c>
      <c r="B155" t="s">
        <v>754</v>
      </c>
      <c r="C155" s="3" t="s">
        <v>748</v>
      </c>
      <c r="D155" s="3">
        <v>78</v>
      </c>
      <c r="E155" s="4">
        <v>22</v>
      </c>
      <c r="F155" s="3">
        <v>1716</v>
      </c>
    </row>
    <row r="156" spans="1:6" x14ac:dyDescent="0.25">
      <c r="A156">
        <v>155</v>
      </c>
      <c r="B156" t="s">
        <v>755</v>
      </c>
      <c r="C156" s="3" t="s">
        <v>748</v>
      </c>
      <c r="D156" s="3">
        <v>78</v>
      </c>
      <c r="E156" s="4">
        <v>20</v>
      </c>
      <c r="F156" s="3">
        <v>1560</v>
      </c>
    </row>
    <row r="157" spans="1:6" x14ac:dyDescent="0.25">
      <c r="A157">
        <v>156</v>
      </c>
      <c r="B157" t="s">
        <v>756</v>
      </c>
      <c r="C157" s="3" t="s">
        <v>748</v>
      </c>
      <c r="D157" s="3">
        <v>59</v>
      </c>
      <c r="E157" s="4">
        <v>20</v>
      </c>
      <c r="F157" s="3">
        <v>1180</v>
      </c>
    </row>
    <row r="158" spans="1:6" x14ac:dyDescent="0.25">
      <c r="A158">
        <v>157</v>
      </c>
      <c r="B158" t="s">
        <v>757</v>
      </c>
      <c r="C158" s="3" t="s">
        <v>748</v>
      </c>
      <c r="D158" s="3">
        <v>78</v>
      </c>
      <c r="E158" s="4">
        <v>15</v>
      </c>
      <c r="F158" s="3">
        <v>1170</v>
      </c>
    </row>
    <row r="159" spans="1:6" x14ac:dyDescent="0.25">
      <c r="A159">
        <v>158</v>
      </c>
      <c r="B159" t="s">
        <v>758</v>
      </c>
      <c r="C159" s="3" t="s">
        <v>748</v>
      </c>
      <c r="D159" s="3">
        <v>73</v>
      </c>
      <c r="E159" s="4">
        <v>12</v>
      </c>
      <c r="F159" s="3">
        <v>876</v>
      </c>
    </row>
    <row r="160" spans="1:6" x14ac:dyDescent="0.25">
      <c r="A160">
        <v>159</v>
      </c>
      <c r="B160" t="s">
        <v>759</v>
      </c>
      <c r="C160" s="3" t="s">
        <v>748</v>
      </c>
      <c r="D160" s="3">
        <v>78</v>
      </c>
      <c r="E160" s="4">
        <v>3</v>
      </c>
      <c r="F160" s="3">
        <v>234</v>
      </c>
    </row>
    <row r="161" spans="1:6" x14ac:dyDescent="0.25">
      <c r="A161">
        <v>160</v>
      </c>
      <c r="B161" t="s">
        <v>760</v>
      </c>
      <c r="C161" s="3" t="s">
        <v>748</v>
      </c>
      <c r="D161" s="3">
        <v>78</v>
      </c>
      <c r="E161" s="4">
        <v>3</v>
      </c>
      <c r="F161" s="3">
        <v>234</v>
      </c>
    </row>
    <row r="162" spans="1:6" x14ac:dyDescent="0.25">
      <c r="A162">
        <v>161</v>
      </c>
      <c r="B162" t="s">
        <v>761</v>
      </c>
      <c r="C162" s="3" t="s">
        <v>762</v>
      </c>
      <c r="D162" s="3">
        <v>68</v>
      </c>
      <c r="E162" s="4">
        <v>34</v>
      </c>
      <c r="F162" s="3">
        <v>2312</v>
      </c>
    </row>
    <row r="163" spans="1:6" x14ac:dyDescent="0.25">
      <c r="A163">
        <v>162</v>
      </c>
      <c r="B163" t="s">
        <v>763</v>
      </c>
      <c r="C163" s="3" t="s">
        <v>762</v>
      </c>
      <c r="D163" s="3">
        <v>70</v>
      </c>
      <c r="E163" s="4">
        <v>33</v>
      </c>
      <c r="F163" s="3">
        <v>2310</v>
      </c>
    </row>
    <row r="164" spans="1:6" x14ac:dyDescent="0.25">
      <c r="A164">
        <v>163</v>
      </c>
      <c r="B164" t="s">
        <v>764</v>
      </c>
      <c r="C164" s="3" t="s">
        <v>762</v>
      </c>
      <c r="D164" s="3">
        <v>78</v>
      </c>
      <c r="E164" s="4">
        <v>32</v>
      </c>
      <c r="F164" s="3">
        <v>2496</v>
      </c>
    </row>
    <row r="165" spans="1:6" x14ac:dyDescent="0.25">
      <c r="A165">
        <v>164</v>
      </c>
      <c r="B165" t="s">
        <v>765</v>
      </c>
      <c r="C165" s="3" t="s">
        <v>762</v>
      </c>
      <c r="D165" s="3">
        <v>77</v>
      </c>
      <c r="E165" s="4">
        <v>30</v>
      </c>
      <c r="F165" s="3">
        <v>2310</v>
      </c>
    </row>
    <row r="166" spans="1:6" x14ac:dyDescent="0.25">
      <c r="A166">
        <v>165</v>
      </c>
      <c r="B166" t="s">
        <v>766</v>
      </c>
      <c r="C166" s="3" t="s">
        <v>762</v>
      </c>
      <c r="D166" s="3">
        <v>74</v>
      </c>
      <c r="E166" s="4">
        <v>28</v>
      </c>
      <c r="F166" s="3">
        <v>2072</v>
      </c>
    </row>
    <row r="167" spans="1:6" x14ac:dyDescent="0.25">
      <c r="A167">
        <v>166</v>
      </c>
      <c r="B167" t="s">
        <v>767</v>
      </c>
      <c r="C167" s="3" t="s">
        <v>762</v>
      </c>
      <c r="D167" s="3">
        <v>78</v>
      </c>
      <c r="E167" s="4">
        <v>26</v>
      </c>
      <c r="F167" s="3">
        <v>2028</v>
      </c>
    </row>
    <row r="168" spans="1:6" x14ac:dyDescent="0.25">
      <c r="A168">
        <v>167</v>
      </c>
      <c r="B168" t="s">
        <v>768</v>
      </c>
      <c r="C168" s="3" t="s">
        <v>762</v>
      </c>
      <c r="D168" s="3">
        <v>78</v>
      </c>
      <c r="E168" s="4">
        <v>24</v>
      </c>
      <c r="F168" s="3">
        <v>1872</v>
      </c>
    </row>
    <row r="169" spans="1:6" x14ac:dyDescent="0.25">
      <c r="A169">
        <v>168</v>
      </c>
      <c r="B169" t="s">
        <v>769</v>
      </c>
      <c r="C169" s="3" t="s">
        <v>762</v>
      </c>
      <c r="D169" s="3">
        <v>71</v>
      </c>
      <c r="E169" s="4">
        <v>20</v>
      </c>
      <c r="F169" s="3">
        <v>1420</v>
      </c>
    </row>
    <row r="170" spans="1:6" x14ac:dyDescent="0.25">
      <c r="A170">
        <v>169</v>
      </c>
      <c r="B170" t="s">
        <v>770</v>
      </c>
      <c r="C170" s="3" t="s">
        <v>762</v>
      </c>
      <c r="D170" s="3">
        <v>77</v>
      </c>
      <c r="E170" s="4">
        <v>14</v>
      </c>
      <c r="F170" s="3">
        <v>1078</v>
      </c>
    </row>
    <row r="171" spans="1:6" x14ac:dyDescent="0.25">
      <c r="A171">
        <v>170</v>
      </c>
      <c r="B171" t="s">
        <v>771</v>
      </c>
      <c r="C171" s="3" t="s">
        <v>762</v>
      </c>
      <c r="D171" s="3">
        <v>78</v>
      </c>
      <c r="E171" s="4">
        <v>8.1666666666666661</v>
      </c>
      <c r="F171" s="3">
        <v>637</v>
      </c>
    </row>
    <row r="172" spans="1:6" x14ac:dyDescent="0.25">
      <c r="A172">
        <v>171</v>
      </c>
      <c r="B172" t="s">
        <v>772</v>
      </c>
      <c r="C172" s="3" t="s">
        <v>762</v>
      </c>
      <c r="D172" s="3">
        <v>78</v>
      </c>
      <c r="E172" s="4">
        <v>5</v>
      </c>
      <c r="F172" s="3">
        <v>390</v>
      </c>
    </row>
    <row r="173" spans="1:6" x14ac:dyDescent="0.25">
      <c r="A173">
        <v>172</v>
      </c>
      <c r="B173" t="s">
        <v>773</v>
      </c>
      <c r="C173" s="3" t="s">
        <v>762</v>
      </c>
      <c r="D173" s="3">
        <v>73</v>
      </c>
      <c r="E173" s="4">
        <v>5</v>
      </c>
      <c r="F173" s="3">
        <v>365</v>
      </c>
    </row>
    <row r="174" spans="1:6" x14ac:dyDescent="0.25">
      <c r="A174">
        <v>173</v>
      </c>
      <c r="B174" t="s">
        <v>774</v>
      </c>
      <c r="C174" s="3" t="s">
        <v>762</v>
      </c>
      <c r="D174" s="3">
        <v>78</v>
      </c>
      <c r="E174" s="4">
        <v>5</v>
      </c>
      <c r="F174" s="3">
        <v>390</v>
      </c>
    </row>
    <row r="175" spans="1:6" x14ac:dyDescent="0.25">
      <c r="A175">
        <v>174</v>
      </c>
      <c r="B175" t="s">
        <v>775</v>
      </c>
      <c r="C175" s="3" t="s">
        <v>776</v>
      </c>
      <c r="D175" s="3">
        <v>76</v>
      </c>
      <c r="E175" s="4">
        <v>33</v>
      </c>
      <c r="F175" s="3">
        <v>2508</v>
      </c>
    </row>
    <row r="176" spans="1:6" x14ac:dyDescent="0.25">
      <c r="A176">
        <v>175</v>
      </c>
      <c r="B176" t="s">
        <v>777</v>
      </c>
      <c r="C176" s="3" t="s">
        <v>776</v>
      </c>
      <c r="D176" s="3">
        <v>78</v>
      </c>
      <c r="E176" s="4">
        <v>30</v>
      </c>
      <c r="F176" s="3">
        <v>2340</v>
      </c>
    </row>
    <row r="177" spans="1:6" x14ac:dyDescent="0.25">
      <c r="A177">
        <v>176</v>
      </c>
      <c r="B177" t="s">
        <v>778</v>
      </c>
      <c r="C177" s="3" t="s">
        <v>776</v>
      </c>
      <c r="D177" s="3">
        <v>78</v>
      </c>
      <c r="E177" s="4">
        <v>30</v>
      </c>
      <c r="F177" s="3">
        <v>2340</v>
      </c>
    </row>
    <row r="178" spans="1:6" x14ac:dyDescent="0.25">
      <c r="A178">
        <v>177</v>
      </c>
      <c r="B178" t="s">
        <v>779</v>
      </c>
      <c r="C178" s="3" t="s">
        <v>776</v>
      </c>
      <c r="D178" s="3">
        <v>66</v>
      </c>
      <c r="E178" s="4">
        <v>28</v>
      </c>
      <c r="F178" s="3">
        <v>1848</v>
      </c>
    </row>
    <row r="179" spans="1:6" x14ac:dyDescent="0.25">
      <c r="A179">
        <v>178</v>
      </c>
      <c r="B179" t="s">
        <v>780</v>
      </c>
      <c r="C179" s="3" t="s">
        <v>776</v>
      </c>
      <c r="D179" s="3">
        <v>77</v>
      </c>
      <c r="E179" s="4">
        <v>25</v>
      </c>
      <c r="F179" s="3">
        <v>1925</v>
      </c>
    </row>
    <row r="180" spans="1:6" x14ac:dyDescent="0.25">
      <c r="A180">
        <v>179</v>
      </c>
      <c r="B180" t="s">
        <v>781</v>
      </c>
      <c r="C180" s="3" t="s">
        <v>776</v>
      </c>
      <c r="D180" s="3">
        <v>78</v>
      </c>
      <c r="E180" s="4">
        <v>20</v>
      </c>
      <c r="F180" s="3">
        <v>1560</v>
      </c>
    </row>
    <row r="181" spans="1:6" x14ac:dyDescent="0.25">
      <c r="A181">
        <v>180</v>
      </c>
      <c r="B181" t="s">
        <v>782</v>
      </c>
      <c r="C181" s="3" t="s">
        <v>776</v>
      </c>
      <c r="D181" s="3">
        <v>76</v>
      </c>
      <c r="E181" s="4">
        <v>20</v>
      </c>
      <c r="F181" s="3">
        <v>1520</v>
      </c>
    </row>
    <row r="182" spans="1:6" x14ac:dyDescent="0.25">
      <c r="A182">
        <v>181</v>
      </c>
      <c r="B182" t="s">
        <v>783</v>
      </c>
      <c r="C182" s="3" t="s">
        <v>776</v>
      </c>
      <c r="D182" s="3">
        <v>77</v>
      </c>
      <c r="E182" s="4">
        <v>20</v>
      </c>
      <c r="F182" s="3">
        <v>1540</v>
      </c>
    </row>
    <row r="183" spans="1:6" x14ac:dyDescent="0.25">
      <c r="A183">
        <v>182</v>
      </c>
      <c r="B183" t="s">
        <v>784</v>
      </c>
      <c r="C183" s="3" t="s">
        <v>776</v>
      </c>
      <c r="D183" s="3">
        <v>78</v>
      </c>
      <c r="E183" s="4">
        <v>15.551282051282051</v>
      </c>
      <c r="F183" s="3">
        <v>1213</v>
      </c>
    </row>
    <row r="184" spans="1:6" x14ac:dyDescent="0.25">
      <c r="A184">
        <v>183</v>
      </c>
      <c r="B184" t="s">
        <v>785</v>
      </c>
      <c r="C184" s="3" t="s">
        <v>776</v>
      </c>
      <c r="D184" s="3">
        <v>78</v>
      </c>
      <c r="E184" s="4">
        <v>12</v>
      </c>
      <c r="F184" s="3">
        <v>936</v>
      </c>
    </row>
    <row r="185" spans="1:6" x14ac:dyDescent="0.25">
      <c r="A185">
        <v>184</v>
      </c>
      <c r="B185" t="s">
        <v>786</v>
      </c>
      <c r="C185" s="3" t="s">
        <v>776</v>
      </c>
      <c r="D185" s="3">
        <v>78</v>
      </c>
      <c r="E185" s="4">
        <v>12</v>
      </c>
      <c r="F185" s="3">
        <v>936</v>
      </c>
    </row>
    <row r="186" spans="1:6" x14ac:dyDescent="0.25">
      <c r="A186">
        <v>185</v>
      </c>
      <c r="B186" t="s">
        <v>787</v>
      </c>
      <c r="C186" s="3" t="s">
        <v>776</v>
      </c>
      <c r="D186" s="3">
        <v>78</v>
      </c>
      <c r="E186" s="4">
        <v>5</v>
      </c>
      <c r="F186" s="3">
        <v>390</v>
      </c>
    </row>
    <row r="187" spans="1:6" x14ac:dyDescent="0.25">
      <c r="A187">
        <v>186</v>
      </c>
      <c r="B187" t="s">
        <v>788</v>
      </c>
      <c r="C187" s="3" t="s">
        <v>776</v>
      </c>
      <c r="D187" s="3">
        <v>78</v>
      </c>
      <c r="E187" s="4">
        <v>5</v>
      </c>
      <c r="F187" s="3">
        <v>390</v>
      </c>
    </row>
    <row r="188" spans="1:6" x14ac:dyDescent="0.25">
      <c r="A188">
        <v>187</v>
      </c>
      <c r="B188" t="s">
        <v>789</v>
      </c>
      <c r="C188" s="3" t="s">
        <v>776</v>
      </c>
      <c r="D188" s="3">
        <v>78</v>
      </c>
      <c r="E188" s="4">
        <v>3</v>
      </c>
      <c r="F188" s="3">
        <v>234</v>
      </c>
    </row>
    <row r="189" spans="1:6" x14ac:dyDescent="0.25">
      <c r="A189">
        <v>188</v>
      </c>
      <c r="B189" t="s">
        <v>790</v>
      </c>
      <c r="C189" s="3" t="s">
        <v>791</v>
      </c>
      <c r="D189" s="3">
        <v>76</v>
      </c>
      <c r="E189" s="4">
        <v>34</v>
      </c>
      <c r="F189" s="3">
        <v>2584</v>
      </c>
    </row>
    <row r="190" spans="1:6" x14ac:dyDescent="0.25">
      <c r="A190">
        <v>189</v>
      </c>
      <c r="B190" t="s">
        <v>792</v>
      </c>
      <c r="C190" s="3" t="s">
        <v>791</v>
      </c>
      <c r="D190" s="3">
        <v>74</v>
      </c>
      <c r="E190" s="4">
        <v>33</v>
      </c>
      <c r="F190" s="3">
        <v>2442</v>
      </c>
    </row>
    <row r="191" spans="1:6" x14ac:dyDescent="0.25">
      <c r="A191">
        <v>190</v>
      </c>
      <c r="B191" t="s">
        <v>793</v>
      </c>
      <c r="C191" s="3" t="s">
        <v>791</v>
      </c>
      <c r="D191" s="3">
        <v>78</v>
      </c>
      <c r="E191" s="4">
        <v>30</v>
      </c>
      <c r="F191" s="3">
        <v>2340</v>
      </c>
    </row>
    <row r="192" spans="1:6" x14ac:dyDescent="0.25">
      <c r="A192">
        <v>191</v>
      </c>
      <c r="B192" t="s">
        <v>794</v>
      </c>
      <c r="C192" s="3" t="s">
        <v>791</v>
      </c>
      <c r="D192" s="3">
        <v>73</v>
      </c>
      <c r="E192" s="4">
        <v>25</v>
      </c>
      <c r="F192" s="3">
        <v>1825</v>
      </c>
    </row>
    <row r="193" spans="1:6" x14ac:dyDescent="0.25">
      <c r="A193">
        <v>192</v>
      </c>
      <c r="B193" t="s">
        <v>795</v>
      </c>
      <c r="C193" s="3" t="s">
        <v>791</v>
      </c>
      <c r="D193" s="3">
        <v>78</v>
      </c>
      <c r="E193" s="4">
        <v>24</v>
      </c>
      <c r="F193" s="3">
        <v>1872</v>
      </c>
    </row>
    <row r="194" spans="1:6" x14ac:dyDescent="0.25">
      <c r="A194">
        <v>193</v>
      </c>
      <c r="B194" t="s">
        <v>796</v>
      </c>
      <c r="C194" s="3" t="s">
        <v>791</v>
      </c>
      <c r="D194" s="3">
        <v>63</v>
      </c>
      <c r="E194" s="4">
        <v>24</v>
      </c>
      <c r="F194" s="3">
        <v>1512</v>
      </c>
    </row>
    <row r="195" spans="1:6" x14ac:dyDescent="0.25">
      <c r="A195">
        <v>194</v>
      </c>
      <c r="B195" t="s">
        <v>797</v>
      </c>
      <c r="C195" s="3" t="s">
        <v>791</v>
      </c>
      <c r="D195" s="3">
        <v>67</v>
      </c>
      <c r="E195" s="4">
        <v>20</v>
      </c>
      <c r="F195" s="3">
        <v>1340</v>
      </c>
    </row>
    <row r="196" spans="1:6" x14ac:dyDescent="0.25">
      <c r="A196">
        <v>195</v>
      </c>
      <c r="B196" t="s">
        <v>798</v>
      </c>
      <c r="C196" s="3" t="s">
        <v>791</v>
      </c>
      <c r="D196" s="3">
        <v>78</v>
      </c>
      <c r="E196" s="4">
        <v>20</v>
      </c>
      <c r="F196" s="3">
        <v>1560</v>
      </c>
    </row>
    <row r="197" spans="1:6" x14ac:dyDescent="0.25">
      <c r="A197">
        <v>196</v>
      </c>
      <c r="B197" t="s">
        <v>799</v>
      </c>
      <c r="C197" s="3" t="s">
        <v>791</v>
      </c>
      <c r="D197" s="3">
        <v>78</v>
      </c>
      <c r="E197" s="4">
        <v>20</v>
      </c>
      <c r="F197" s="3">
        <v>1560</v>
      </c>
    </row>
    <row r="198" spans="1:6" x14ac:dyDescent="0.25">
      <c r="A198">
        <v>197</v>
      </c>
      <c r="B198" t="s">
        <v>800</v>
      </c>
      <c r="C198" s="3" t="s">
        <v>791</v>
      </c>
      <c r="D198" s="3">
        <v>54</v>
      </c>
      <c r="E198" s="4">
        <v>18</v>
      </c>
      <c r="F198" s="3">
        <v>972</v>
      </c>
    </row>
    <row r="199" spans="1:6" x14ac:dyDescent="0.25">
      <c r="A199">
        <v>198</v>
      </c>
      <c r="B199" t="s">
        <v>801</v>
      </c>
      <c r="C199" s="3" t="s">
        <v>791</v>
      </c>
      <c r="D199" s="3">
        <v>78</v>
      </c>
      <c r="E199" s="4">
        <v>5</v>
      </c>
      <c r="F199" s="3">
        <v>390</v>
      </c>
    </row>
    <row r="200" spans="1:6" x14ac:dyDescent="0.25">
      <c r="A200">
        <v>199</v>
      </c>
      <c r="B200" t="s">
        <v>802</v>
      </c>
      <c r="C200" s="3" t="s">
        <v>791</v>
      </c>
      <c r="D200" s="3">
        <v>78</v>
      </c>
      <c r="E200" s="4">
        <v>5</v>
      </c>
      <c r="F200" s="3">
        <v>390</v>
      </c>
    </row>
    <row r="201" spans="1:6" x14ac:dyDescent="0.25">
      <c r="A201">
        <v>200</v>
      </c>
      <c r="B201" t="s">
        <v>803</v>
      </c>
      <c r="C201" s="3" t="s">
        <v>791</v>
      </c>
      <c r="D201" s="3">
        <v>78</v>
      </c>
      <c r="E201" s="4">
        <v>5</v>
      </c>
      <c r="F201" s="3">
        <v>390</v>
      </c>
    </row>
    <row r="202" spans="1:6" x14ac:dyDescent="0.25">
      <c r="A202">
        <v>201</v>
      </c>
      <c r="B202" t="s">
        <v>804</v>
      </c>
      <c r="C202" s="3" t="s">
        <v>791</v>
      </c>
      <c r="D202" s="3">
        <v>78</v>
      </c>
      <c r="E202" s="4">
        <v>3.4487179487179489</v>
      </c>
      <c r="F202" s="3">
        <v>269</v>
      </c>
    </row>
    <row r="203" spans="1:6" x14ac:dyDescent="0.25">
      <c r="A203">
        <v>202</v>
      </c>
      <c r="B203" t="s">
        <v>805</v>
      </c>
      <c r="C203" s="3" t="s">
        <v>791</v>
      </c>
      <c r="D203" s="3">
        <v>78</v>
      </c>
      <c r="E203" s="4">
        <v>3</v>
      </c>
      <c r="F203" s="3">
        <v>234</v>
      </c>
    </row>
    <row r="204" spans="1:6" x14ac:dyDescent="0.25">
      <c r="A204">
        <v>203</v>
      </c>
      <c r="B204" t="s">
        <v>806</v>
      </c>
      <c r="C204" s="3" t="s">
        <v>807</v>
      </c>
      <c r="D204" s="3">
        <v>77</v>
      </c>
      <c r="E204" s="4">
        <v>32</v>
      </c>
      <c r="F204" s="3">
        <v>2464</v>
      </c>
    </row>
    <row r="205" spans="1:6" x14ac:dyDescent="0.25">
      <c r="A205">
        <v>204</v>
      </c>
      <c r="B205" t="s">
        <v>808</v>
      </c>
      <c r="C205" s="3" t="s">
        <v>807</v>
      </c>
      <c r="D205" s="3">
        <v>77</v>
      </c>
      <c r="E205" s="4">
        <v>32</v>
      </c>
      <c r="F205" s="3">
        <v>2464</v>
      </c>
    </row>
    <row r="206" spans="1:6" x14ac:dyDescent="0.25">
      <c r="A206">
        <v>205</v>
      </c>
      <c r="B206" t="s">
        <v>809</v>
      </c>
      <c r="C206" s="3" t="s">
        <v>807</v>
      </c>
      <c r="D206" s="3">
        <v>76</v>
      </c>
      <c r="E206" s="4">
        <v>30</v>
      </c>
      <c r="F206" s="3">
        <v>2280</v>
      </c>
    </row>
    <row r="207" spans="1:6" x14ac:dyDescent="0.25">
      <c r="A207">
        <v>206</v>
      </c>
      <c r="B207" t="s">
        <v>810</v>
      </c>
      <c r="C207" s="3" t="s">
        <v>807</v>
      </c>
      <c r="D207" s="3">
        <v>77</v>
      </c>
      <c r="E207" s="4">
        <v>27</v>
      </c>
      <c r="F207" s="3">
        <v>2079</v>
      </c>
    </row>
    <row r="208" spans="1:6" x14ac:dyDescent="0.25">
      <c r="A208">
        <v>207</v>
      </c>
      <c r="B208" t="s">
        <v>811</v>
      </c>
      <c r="C208" s="3" t="s">
        <v>807</v>
      </c>
      <c r="D208" s="3">
        <v>71</v>
      </c>
      <c r="E208" s="4">
        <v>24</v>
      </c>
      <c r="F208" s="3">
        <v>1704</v>
      </c>
    </row>
    <row r="209" spans="1:6" x14ac:dyDescent="0.25">
      <c r="A209">
        <v>208</v>
      </c>
      <c r="B209" t="s">
        <v>812</v>
      </c>
      <c r="C209" s="3" t="s">
        <v>807</v>
      </c>
      <c r="D209" s="3">
        <v>73</v>
      </c>
      <c r="E209" s="4">
        <v>22</v>
      </c>
      <c r="F209" s="3">
        <v>1606</v>
      </c>
    </row>
    <row r="210" spans="1:6" x14ac:dyDescent="0.25">
      <c r="A210">
        <v>209</v>
      </c>
      <c r="B210" t="s">
        <v>813</v>
      </c>
      <c r="C210" s="3" t="s">
        <v>807</v>
      </c>
      <c r="D210" s="3">
        <v>77</v>
      </c>
      <c r="E210" s="4">
        <v>22</v>
      </c>
      <c r="F210" s="3">
        <v>1694</v>
      </c>
    </row>
    <row r="211" spans="1:6" x14ac:dyDescent="0.25">
      <c r="A211">
        <v>210</v>
      </c>
      <c r="B211" t="s">
        <v>814</v>
      </c>
      <c r="C211" s="3" t="s">
        <v>807</v>
      </c>
      <c r="D211" s="3">
        <v>78</v>
      </c>
      <c r="E211" s="4">
        <v>22</v>
      </c>
      <c r="F211" s="3">
        <v>1716</v>
      </c>
    </row>
    <row r="212" spans="1:6" x14ac:dyDescent="0.25">
      <c r="A212">
        <v>211</v>
      </c>
      <c r="B212" t="s">
        <v>815</v>
      </c>
      <c r="C212" s="3" t="s">
        <v>807</v>
      </c>
      <c r="D212" s="3">
        <v>76</v>
      </c>
      <c r="E212" s="4">
        <v>20</v>
      </c>
      <c r="F212" s="3">
        <v>1520</v>
      </c>
    </row>
    <row r="213" spans="1:6" x14ac:dyDescent="0.25">
      <c r="A213">
        <v>212</v>
      </c>
      <c r="B213" t="s">
        <v>816</v>
      </c>
      <c r="C213" s="3" t="s">
        <v>807</v>
      </c>
      <c r="D213" s="3">
        <v>76</v>
      </c>
      <c r="E213" s="4">
        <v>17.039473684210527</v>
      </c>
      <c r="F213" s="3">
        <v>1295</v>
      </c>
    </row>
    <row r="214" spans="1:6" x14ac:dyDescent="0.25">
      <c r="A214">
        <v>213</v>
      </c>
      <c r="B214" t="s">
        <v>817</v>
      </c>
      <c r="C214" s="3" t="s">
        <v>807</v>
      </c>
      <c r="D214" s="3">
        <v>78</v>
      </c>
      <c r="E214" s="4">
        <v>8</v>
      </c>
      <c r="F214" s="3">
        <v>624</v>
      </c>
    </row>
    <row r="215" spans="1:6" x14ac:dyDescent="0.25">
      <c r="A215">
        <v>214</v>
      </c>
      <c r="B215" t="s">
        <v>818</v>
      </c>
      <c r="C215" s="3" t="s">
        <v>807</v>
      </c>
      <c r="D215" s="3">
        <v>78</v>
      </c>
      <c r="E215" s="4">
        <v>3</v>
      </c>
      <c r="F215" s="3">
        <v>234</v>
      </c>
    </row>
    <row r="216" spans="1:6" x14ac:dyDescent="0.25">
      <c r="A216">
        <v>215</v>
      </c>
      <c r="B216" t="s">
        <v>819</v>
      </c>
      <c r="C216" s="3" t="s">
        <v>820</v>
      </c>
      <c r="D216" s="3">
        <v>78</v>
      </c>
      <c r="E216" s="4">
        <v>36</v>
      </c>
      <c r="F216" s="3">
        <v>2808</v>
      </c>
    </row>
    <row r="217" spans="1:6" x14ac:dyDescent="0.25">
      <c r="A217">
        <v>216</v>
      </c>
      <c r="B217" t="s">
        <v>821</v>
      </c>
      <c r="C217" s="3" t="s">
        <v>820</v>
      </c>
      <c r="D217" s="3">
        <v>73</v>
      </c>
      <c r="E217" s="4">
        <v>35</v>
      </c>
      <c r="F217" s="3">
        <v>2555</v>
      </c>
    </row>
    <row r="218" spans="1:6" x14ac:dyDescent="0.25">
      <c r="A218">
        <v>217</v>
      </c>
      <c r="B218" t="s">
        <v>822</v>
      </c>
      <c r="C218" s="3" t="s">
        <v>820</v>
      </c>
      <c r="D218" s="3">
        <v>78</v>
      </c>
      <c r="E218" s="4">
        <v>28</v>
      </c>
      <c r="F218" s="3">
        <v>2184</v>
      </c>
    </row>
    <row r="219" spans="1:6" x14ac:dyDescent="0.25">
      <c r="A219">
        <v>218</v>
      </c>
      <c r="B219" t="s">
        <v>823</v>
      </c>
      <c r="C219" s="3" t="s">
        <v>820</v>
      </c>
      <c r="D219" s="3">
        <v>78</v>
      </c>
      <c r="E219" s="4">
        <v>28</v>
      </c>
      <c r="F219" s="3">
        <v>2184</v>
      </c>
    </row>
    <row r="220" spans="1:6" x14ac:dyDescent="0.25">
      <c r="A220">
        <v>219</v>
      </c>
      <c r="B220" t="s">
        <v>824</v>
      </c>
      <c r="C220" s="3" t="s">
        <v>820</v>
      </c>
      <c r="D220" s="3">
        <v>29</v>
      </c>
      <c r="E220" s="4">
        <v>25</v>
      </c>
      <c r="F220" s="3">
        <v>725</v>
      </c>
    </row>
    <row r="221" spans="1:6" x14ac:dyDescent="0.25">
      <c r="A221">
        <v>220</v>
      </c>
      <c r="B221" t="s">
        <v>825</v>
      </c>
      <c r="C221" s="3" t="s">
        <v>820</v>
      </c>
      <c r="D221" s="3">
        <v>77</v>
      </c>
      <c r="E221" s="4">
        <v>24</v>
      </c>
      <c r="F221" s="3">
        <v>1848</v>
      </c>
    </row>
    <row r="222" spans="1:6" x14ac:dyDescent="0.25">
      <c r="A222">
        <v>221</v>
      </c>
      <c r="B222" t="s">
        <v>826</v>
      </c>
      <c r="C222" s="3" t="s">
        <v>820</v>
      </c>
      <c r="D222" s="3">
        <v>78</v>
      </c>
      <c r="E222" s="4">
        <v>23</v>
      </c>
      <c r="F222" s="3">
        <v>1794</v>
      </c>
    </row>
    <row r="223" spans="1:6" x14ac:dyDescent="0.25">
      <c r="A223">
        <v>222</v>
      </c>
      <c r="B223" t="s">
        <v>827</v>
      </c>
      <c r="C223" s="3" t="s">
        <v>820</v>
      </c>
      <c r="D223" s="3">
        <v>78</v>
      </c>
      <c r="E223" s="4">
        <v>18</v>
      </c>
      <c r="F223" s="3">
        <v>1404</v>
      </c>
    </row>
    <row r="224" spans="1:6" x14ac:dyDescent="0.25">
      <c r="A224">
        <v>223</v>
      </c>
      <c r="B224" t="s">
        <v>828</v>
      </c>
      <c r="C224" s="3" t="s">
        <v>820</v>
      </c>
      <c r="D224" s="3">
        <v>74</v>
      </c>
      <c r="E224" s="4">
        <v>15</v>
      </c>
      <c r="F224" s="3">
        <v>1110</v>
      </c>
    </row>
    <row r="225" spans="1:6" x14ac:dyDescent="0.25">
      <c r="A225">
        <v>224</v>
      </c>
      <c r="B225" t="s">
        <v>829</v>
      </c>
      <c r="C225" s="3" t="s">
        <v>820</v>
      </c>
      <c r="D225" s="3">
        <v>78</v>
      </c>
      <c r="E225" s="4">
        <v>11.910256410256411</v>
      </c>
      <c r="F225" s="3">
        <v>929</v>
      </c>
    </row>
    <row r="226" spans="1:6" x14ac:dyDescent="0.25">
      <c r="A226">
        <v>225</v>
      </c>
      <c r="B226" t="s">
        <v>830</v>
      </c>
      <c r="C226" s="3" t="s">
        <v>820</v>
      </c>
      <c r="D226" s="3">
        <v>74</v>
      </c>
      <c r="E226" s="4">
        <v>10</v>
      </c>
      <c r="F226" s="3">
        <v>740</v>
      </c>
    </row>
    <row r="227" spans="1:6" x14ac:dyDescent="0.25">
      <c r="A227">
        <v>226</v>
      </c>
      <c r="B227" t="s">
        <v>831</v>
      </c>
      <c r="C227" s="3" t="s">
        <v>820</v>
      </c>
      <c r="D227" s="3">
        <v>78</v>
      </c>
      <c r="E227" s="4">
        <v>10</v>
      </c>
      <c r="F227" s="3">
        <v>780</v>
      </c>
    </row>
    <row r="228" spans="1:6" x14ac:dyDescent="0.25">
      <c r="A228">
        <v>227</v>
      </c>
      <c r="B228" t="s">
        <v>832</v>
      </c>
      <c r="C228" s="3" t="s">
        <v>820</v>
      </c>
      <c r="D228" s="3">
        <v>77</v>
      </c>
      <c r="E228" s="4">
        <v>5</v>
      </c>
      <c r="F228" s="3">
        <v>385</v>
      </c>
    </row>
    <row r="229" spans="1:6" x14ac:dyDescent="0.25">
      <c r="A229">
        <v>228</v>
      </c>
      <c r="B229" t="s">
        <v>833</v>
      </c>
      <c r="C229" s="3" t="s">
        <v>820</v>
      </c>
      <c r="D229" s="3">
        <v>78</v>
      </c>
      <c r="E229" s="4">
        <v>3</v>
      </c>
      <c r="F229" s="3">
        <v>234</v>
      </c>
    </row>
    <row r="230" spans="1:6" x14ac:dyDescent="0.25">
      <c r="A230">
        <v>229</v>
      </c>
      <c r="B230" t="s">
        <v>834</v>
      </c>
      <c r="C230" s="3" t="s">
        <v>835</v>
      </c>
      <c r="D230" s="3">
        <v>76</v>
      </c>
      <c r="E230" s="4">
        <v>37</v>
      </c>
      <c r="F230" s="3">
        <v>2812</v>
      </c>
    </row>
    <row r="231" spans="1:6" x14ac:dyDescent="0.25">
      <c r="A231">
        <v>230</v>
      </c>
      <c r="B231" t="s">
        <v>836</v>
      </c>
      <c r="C231" s="3" t="s">
        <v>835</v>
      </c>
      <c r="D231" s="3">
        <v>78</v>
      </c>
      <c r="E231" s="4">
        <v>37</v>
      </c>
      <c r="F231" s="3">
        <v>2886</v>
      </c>
    </row>
    <row r="232" spans="1:6" x14ac:dyDescent="0.25">
      <c r="A232">
        <v>231</v>
      </c>
      <c r="B232" t="s">
        <v>837</v>
      </c>
      <c r="C232" s="3" t="s">
        <v>835</v>
      </c>
      <c r="D232" s="3">
        <v>78</v>
      </c>
      <c r="E232" s="4">
        <v>37</v>
      </c>
      <c r="F232" s="3">
        <v>2886</v>
      </c>
    </row>
    <row r="233" spans="1:6" x14ac:dyDescent="0.25">
      <c r="A233">
        <v>232</v>
      </c>
      <c r="B233" t="s">
        <v>838</v>
      </c>
      <c r="C233" s="3" t="s">
        <v>835</v>
      </c>
      <c r="D233" s="3">
        <v>78</v>
      </c>
      <c r="E233" s="4">
        <v>34</v>
      </c>
      <c r="F233" s="3">
        <v>2652</v>
      </c>
    </row>
    <row r="234" spans="1:6" x14ac:dyDescent="0.25">
      <c r="A234">
        <v>233</v>
      </c>
      <c r="B234" t="s">
        <v>839</v>
      </c>
      <c r="C234" s="3" t="s">
        <v>835</v>
      </c>
      <c r="D234" s="3">
        <v>78</v>
      </c>
      <c r="E234" s="4">
        <v>25</v>
      </c>
      <c r="F234" s="3">
        <v>1950</v>
      </c>
    </row>
    <row r="235" spans="1:6" x14ac:dyDescent="0.25">
      <c r="A235">
        <v>234</v>
      </c>
      <c r="B235" t="s">
        <v>840</v>
      </c>
      <c r="C235" s="3" t="s">
        <v>835</v>
      </c>
      <c r="D235" s="3">
        <v>76</v>
      </c>
      <c r="E235" s="4">
        <v>25</v>
      </c>
      <c r="F235" s="3">
        <v>1900</v>
      </c>
    </row>
    <row r="236" spans="1:6" x14ac:dyDescent="0.25">
      <c r="A236">
        <v>235</v>
      </c>
      <c r="B236" t="s">
        <v>841</v>
      </c>
      <c r="C236" s="3" t="s">
        <v>835</v>
      </c>
      <c r="D236" s="3">
        <v>77</v>
      </c>
      <c r="E236" s="4">
        <v>18</v>
      </c>
      <c r="F236" s="3">
        <v>1386</v>
      </c>
    </row>
    <row r="237" spans="1:6" x14ac:dyDescent="0.25">
      <c r="A237">
        <v>236</v>
      </c>
      <c r="B237" t="s">
        <v>842</v>
      </c>
      <c r="C237" s="3" t="s">
        <v>835</v>
      </c>
      <c r="D237" s="3">
        <v>78</v>
      </c>
      <c r="E237" s="4">
        <v>15</v>
      </c>
      <c r="F237" s="3">
        <v>1170</v>
      </c>
    </row>
    <row r="238" spans="1:6" x14ac:dyDescent="0.25">
      <c r="A238">
        <v>237</v>
      </c>
      <c r="B238" t="s">
        <v>843</v>
      </c>
      <c r="C238" s="3" t="s">
        <v>835</v>
      </c>
      <c r="D238" s="3">
        <v>74</v>
      </c>
      <c r="E238" s="4">
        <v>12.054054054054054</v>
      </c>
      <c r="F238" s="3">
        <v>892</v>
      </c>
    </row>
    <row r="239" spans="1:6" x14ac:dyDescent="0.25">
      <c r="A239">
        <v>238</v>
      </c>
      <c r="B239" t="s">
        <v>844</v>
      </c>
      <c r="C239" s="3" t="s">
        <v>835</v>
      </c>
      <c r="D239" s="3">
        <v>76</v>
      </c>
      <c r="E239" s="4">
        <v>12</v>
      </c>
      <c r="F239" s="3">
        <v>912</v>
      </c>
    </row>
    <row r="240" spans="1:6" x14ac:dyDescent="0.25">
      <c r="A240">
        <v>239</v>
      </c>
      <c r="B240" t="s">
        <v>845</v>
      </c>
      <c r="C240" s="3" t="s">
        <v>835</v>
      </c>
      <c r="D240" s="3">
        <v>78</v>
      </c>
      <c r="E240" s="4">
        <v>3</v>
      </c>
      <c r="F240" s="3">
        <v>234</v>
      </c>
    </row>
    <row r="241" spans="1:6" x14ac:dyDescent="0.25">
      <c r="A241">
        <v>240</v>
      </c>
      <c r="B241" t="s">
        <v>846</v>
      </c>
      <c r="C241" s="3" t="s">
        <v>847</v>
      </c>
      <c r="D241" s="3">
        <v>75</v>
      </c>
      <c r="E241" s="4">
        <v>36</v>
      </c>
      <c r="F241" s="3">
        <v>2700</v>
      </c>
    </row>
    <row r="242" spans="1:6" x14ac:dyDescent="0.25">
      <c r="A242">
        <v>241</v>
      </c>
      <c r="B242" t="s">
        <v>848</v>
      </c>
      <c r="C242" s="3" t="s">
        <v>847</v>
      </c>
      <c r="D242" s="3">
        <v>75</v>
      </c>
      <c r="E242" s="4">
        <v>34</v>
      </c>
      <c r="F242" s="3">
        <v>2550</v>
      </c>
    </row>
    <row r="243" spans="1:6" x14ac:dyDescent="0.25">
      <c r="A243">
        <v>242</v>
      </c>
      <c r="B243" t="s">
        <v>849</v>
      </c>
      <c r="C243" s="3" t="s">
        <v>847</v>
      </c>
      <c r="D243" s="3">
        <v>72</v>
      </c>
      <c r="E243" s="4">
        <v>32</v>
      </c>
      <c r="F243" s="3">
        <v>2304</v>
      </c>
    </row>
    <row r="244" spans="1:6" x14ac:dyDescent="0.25">
      <c r="A244">
        <v>243</v>
      </c>
      <c r="B244" t="s">
        <v>850</v>
      </c>
      <c r="C244" s="3" t="s">
        <v>847</v>
      </c>
      <c r="D244" s="3">
        <v>77</v>
      </c>
      <c r="E244" s="4">
        <v>28</v>
      </c>
      <c r="F244" s="3">
        <v>2156</v>
      </c>
    </row>
    <row r="245" spans="1:6" x14ac:dyDescent="0.25">
      <c r="A245">
        <v>244</v>
      </c>
      <c r="B245" t="s">
        <v>851</v>
      </c>
      <c r="C245" s="3" t="s">
        <v>847</v>
      </c>
      <c r="D245" s="3">
        <v>21</v>
      </c>
      <c r="E245" s="4">
        <v>25</v>
      </c>
      <c r="F245" s="3">
        <v>525</v>
      </c>
    </row>
    <row r="246" spans="1:6" x14ac:dyDescent="0.25">
      <c r="A246">
        <v>245</v>
      </c>
      <c r="B246" t="s">
        <v>852</v>
      </c>
      <c r="C246" s="3" t="s">
        <v>847</v>
      </c>
      <c r="D246" s="3">
        <v>77</v>
      </c>
      <c r="E246" s="4">
        <v>25</v>
      </c>
      <c r="F246" s="3">
        <v>1925</v>
      </c>
    </row>
    <row r="247" spans="1:6" x14ac:dyDescent="0.25">
      <c r="A247">
        <v>246</v>
      </c>
      <c r="B247" t="s">
        <v>853</v>
      </c>
      <c r="C247" s="3" t="s">
        <v>847</v>
      </c>
      <c r="D247" s="3">
        <v>78</v>
      </c>
      <c r="E247" s="4">
        <v>25</v>
      </c>
      <c r="F247" s="3">
        <v>1950</v>
      </c>
    </row>
    <row r="248" spans="1:6" x14ac:dyDescent="0.25">
      <c r="A248">
        <v>247</v>
      </c>
      <c r="B248" t="s">
        <v>854</v>
      </c>
      <c r="C248" s="3" t="s">
        <v>847</v>
      </c>
      <c r="D248" s="3">
        <v>74</v>
      </c>
      <c r="E248" s="4">
        <v>24</v>
      </c>
      <c r="F248" s="3">
        <v>1776</v>
      </c>
    </row>
    <row r="249" spans="1:6" x14ac:dyDescent="0.25">
      <c r="A249">
        <v>248</v>
      </c>
      <c r="B249" t="s">
        <v>855</v>
      </c>
      <c r="C249" s="3" t="s">
        <v>847</v>
      </c>
      <c r="D249" s="3">
        <v>78</v>
      </c>
      <c r="E249" s="4">
        <v>15</v>
      </c>
      <c r="F249" s="3">
        <v>1170</v>
      </c>
    </row>
    <row r="250" spans="1:6" x14ac:dyDescent="0.25">
      <c r="A250">
        <v>249</v>
      </c>
      <c r="B250" t="s">
        <v>856</v>
      </c>
      <c r="C250" s="3" t="s">
        <v>847</v>
      </c>
      <c r="D250" s="3">
        <v>78</v>
      </c>
      <c r="E250" s="4">
        <v>10</v>
      </c>
      <c r="F250" s="3">
        <v>780</v>
      </c>
    </row>
    <row r="251" spans="1:6" x14ac:dyDescent="0.25">
      <c r="A251">
        <v>250</v>
      </c>
      <c r="B251" t="s">
        <v>857</v>
      </c>
      <c r="C251" s="3" t="s">
        <v>847</v>
      </c>
      <c r="D251" s="3">
        <v>78</v>
      </c>
      <c r="E251" s="4">
        <v>10</v>
      </c>
      <c r="F251" s="3">
        <v>780</v>
      </c>
    </row>
    <row r="252" spans="1:6" x14ac:dyDescent="0.25">
      <c r="A252">
        <v>251</v>
      </c>
      <c r="B252" t="s">
        <v>858</v>
      </c>
      <c r="C252" s="3" t="s">
        <v>847</v>
      </c>
      <c r="D252" s="3">
        <v>78</v>
      </c>
      <c r="E252" s="4">
        <v>8.6410256410256405</v>
      </c>
      <c r="F252" s="3">
        <v>674</v>
      </c>
    </row>
    <row r="253" spans="1:6" x14ac:dyDescent="0.25">
      <c r="A253">
        <v>252</v>
      </c>
      <c r="B253" t="s">
        <v>859</v>
      </c>
      <c r="C253" s="3" t="s">
        <v>847</v>
      </c>
      <c r="D253" s="3">
        <v>78</v>
      </c>
      <c r="E253" s="4">
        <v>5</v>
      </c>
      <c r="F253" s="3">
        <v>390</v>
      </c>
    </row>
    <row r="254" spans="1:6" x14ac:dyDescent="0.25">
      <c r="A254">
        <v>253</v>
      </c>
      <c r="B254" t="s">
        <v>860</v>
      </c>
      <c r="C254" s="3" t="s">
        <v>861</v>
      </c>
      <c r="D254" s="3">
        <v>77</v>
      </c>
      <c r="E254" s="4">
        <v>33</v>
      </c>
      <c r="F254" s="3">
        <v>2541</v>
      </c>
    </row>
    <row r="255" spans="1:6" x14ac:dyDescent="0.25">
      <c r="A255">
        <v>254</v>
      </c>
      <c r="B255" t="s">
        <v>862</v>
      </c>
      <c r="C255" s="3" t="s">
        <v>861</v>
      </c>
      <c r="D255" s="3">
        <v>78</v>
      </c>
      <c r="E255" s="4">
        <v>32</v>
      </c>
      <c r="F255" s="3">
        <v>2496</v>
      </c>
    </row>
    <row r="256" spans="1:6" x14ac:dyDescent="0.25">
      <c r="A256">
        <v>255</v>
      </c>
      <c r="B256" t="s">
        <v>863</v>
      </c>
      <c r="C256" s="3" t="s">
        <v>861</v>
      </c>
      <c r="D256" s="3">
        <v>78</v>
      </c>
      <c r="E256" s="4">
        <v>30</v>
      </c>
      <c r="F256" s="3">
        <v>2340</v>
      </c>
    </row>
    <row r="257" spans="1:6" x14ac:dyDescent="0.25">
      <c r="A257">
        <v>256</v>
      </c>
      <c r="B257" t="s">
        <v>864</v>
      </c>
      <c r="C257" s="3" t="s">
        <v>861</v>
      </c>
      <c r="D257" s="3">
        <v>78</v>
      </c>
      <c r="E257" s="4">
        <v>24</v>
      </c>
      <c r="F257" s="3">
        <v>1872</v>
      </c>
    </row>
    <row r="258" spans="1:6" x14ac:dyDescent="0.25">
      <c r="A258">
        <v>257</v>
      </c>
      <c r="B258" t="s">
        <v>865</v>
      </c>
      <c r="C258" s="3" t="s">
        <v>861</v>
      </c>
      <c r="D258" s="3">
        <v>76</v>
      </c>
      <c r="E258" s="4">
        <v>22</v>
      </c>
      <c r="F258" s="3">
        <v>1672</v>
      </c>
    </row>
    <row r="259" spans="1:6" x14ac:dyDescent="0.25">
      <c r="A259">
        <v>258</v>
      </c>
      <c r="B259" t="s">
        <v>866</v>
      </c>
      <c r="C259" s="3" t="s">
        <v>861</v>
      </c>
      <c r="D259" s="3">
        <v>78</v>
      </c>
      <c r="E259" s="4">
        <v>20</v>
      </c>
      <c r="F259" s="3">
        <v>1560</v>
      </c>
    </row>
    <row r="260" spans="1:6" x14ac:dyDescent="0.25">
      <c r="A260">
        <v>259</v>
      </c>
      <c r="B260" t="s">
        <v>867</v>
      </c>
      <c r="C260" s="3" t="s">
        <v>861</v>
      </c>
      <c r="D260" s="3">
        <v>78</v>
      </c>
      <c r="E260" s="4">
        <v>18</v>
      </c>
      <c r="F260" s="3">
        <v>1404</v>
      </c>
    </row>
    <row r="261" spans="1:6" x14ac:dyDescent="0.25">
      <c r="A261">
        <v>260</v>
      </c>
      <c r="B261" t="s">
        <v>868</v>
      </c>
      <c r="C261" s="3" t="s">
        <v>861</v>
      </c>
      <c r="D261" s="3">
        <v>77</v>
      </c>
      <c r="E261" s="4">
        <v>15</v>
      </c>
      <c r="F261" s="3">
        <v>1155</v>
      </c>
    </row>
    <row r="262" spans="1:6" x14ac:dyDescent="0.25">
      <c r="A262">
        <v>261</v>
      </c>
      <c r="B262" t="s">
        <v>869</v>
      </c>
      <c r="C262" s="3" t="s">
        <v>861</v>
      </c>
      <c r="D262" s="3">
        <v>72</v>
      </c>
      <c r="E262" s="4">
        <v>15</v>
      </c>
      <c r="F262" s="3">
        <v>1080</v>
      </c>
    </row>
    <row r="263" spans="1:6" x14ac:dyDescent="0.25">
      <c r="A263">
        <v>262</v>
      </c>
      <c r="B263" t="s">
        <v>870</v>
      </c>
      <c r="C263" s="3" t="s">
        <v>861</v>
      </c>
      <c r="D263" s="3">
        <v>75</v>
      </c>
      <c r="E263" s="4">
        <v>15</v>
      </c>
      <c r="F263" s="3">
        <v>1125</v>
      </c>
    </row>
    <row r="264" spans="1:6" x14ac:dyDescent="0.25">
      <c r="A264">
        <v>263</v>
      </c>
      <c r="B264" t="s">
        <v>871</v>
      </c>
      <c r="C264" s="3" t="s">
        <v>861</v>
      </c>
      <c r="D264" s="3">
        <v>77</v>
      </c>
      <c r="E264" s="4">
        <v>8</v>
      </c>
      <c r="F264" s="3">
        <v>616</v>
      </c>
    </row>
    <row r="265" spans="1:6" x14ac:dyDescent="0.25">
      <c r="A265">
        <v>264</v>
      </c>
      <c r="B265" t="s">
        <v>872</v>
      </c>
      <c r="C265" s="3" t="s">
        <v>861</v>
      </c>
      <c r="D265" s="3">
        <v>78</v>
      </c>
      <c r="E265" s="4">
        <v>8</v>
      </c>
      <c r="F265" s="3">
        <v>624</v>
      </c>
    </row>
    <row r="266" spans="1:6" x14ac:dyDescent="0.25">
      <c r="A266">
        <v>265</v>
      </c>
      <c r="B266" t="s">
        <v>873</v>
      </c>
      <c r="C266" s="3" t="s">
        <v>861</v>
      </c>
      <c r="D266" s="3">
        <v>54</v>
      </c>
      <c r="E266" s="4">
        <v>7.6851851851851851</v>
      </c>
      <c r="F266" s="3">
        <v>415</v>
      </c>
    </row>
    <row r="267" spans="1:6" x14ac:dyDescent="0.25">
      <c r="A267">
        <v>266</v>
      </c>
      <c r="B267" t="s">
        <v>874</v>
      </c>
      <c r="C267" s="3" t="s">
        <v>861</v>
      </c>
      <c r="D267" s="3">
        <v>78</v>
      </c>
      <c r="E267" s="4">
        <v>5</v>
      </c>
      <c r="F267" s="3">
        <v>390</v>
      </c>
    </row>
    <row r="268" spans="1:6" x14ac:dyDescent="0.25">
      <c r="A268">
        <v>267</v>
      </c>
      <c r="B268" t="s">
        <v>875</v>
      </c>
      <c r="C268" s="3" t="s">
        <v>861</v>
      </c>
      <c r="D268" s="3">
        <v>78</v>
      </c>
      <c r="E268" s="4">
        <v>5</v>
      </c>
      <c r="F268" s="3">
        <v>390</v>
      </c>
    </row>
    <row r="269" spans="1:6" x14ac:dyDescent="0.25">
      <c r="A269">
        <v>268</v>
      </c>
      <c r="B269" t="s">
        <v>876</v>
      </c>
      <c r="C269" s="3" t="s">
        <v>877</v>
      </c>
      <c r="D269" s="3">
        <v>77</v>
      </c>
      <c r="E269" s="4">
        <v>36</v>
      </c>
      <c r="F269" s="3">
        <v>2772</v>
      </c>
    </row>
    <row r="270" spans="1:6" x14ac:dyDescent="0.25">
      <c r="A270">
        <v>269</v>
      </c>
      <c r="B270" t="s">
        <v>878</v>
      </c>
      <c r="C270" s="3" t="s">
        <v>877</v>
      </c>
      <c r="D270" s="3">
        <v>77</v>
      </c>
      <c r="E270" s="4">
        <v>34</v>
      </c>
      <c r="F270" s="3">
        <v>2618</v>
      </c>
    </row>
    <row r="271" spans="1:6" x14ac:dyDescent="0.25">
      <c r="A271">
        <v>270</v>
      </c>
      <c r="B271" t="s">
        <v>879</v>
      </c>
      <c r="C271" s="3" t="s">
        <v>877</v>
      </c>
      <c r="D271" s="3">
        <v>72</v>
      </c>
      <c r="E271" s="4">
        <v>33</v>
      </c>
      <c r="F271" s="3">
        <v>2376</v>
      </c>
    </row>
    <row r="272" spans="1:6" x14ac:dyDescent="0.25">
      <c r="A272">
        <v>271</v>
      </c>
      <c r="B272" t="s">
        <v>880</v>
      </c>
      <c r="C272" s="3" t="s">
        <v>877</v>
      </c>
      <c r="D272" s="3">
        <v>78</v>
      </c>
      <c r="E272" s="4">
        <v>30</v>
      </c>
      <c r="F272" s="3">
        <v>2340</v>
      </c>
    </row>
    <row r="273" spans="1:6" x14ac:dyDescent="0.25">
      <c r="A273">
        <v>272</v>
      </c>
      <c r="B273" t="s">
        <v>881</v>
      </c>
      <c r="C273" s="3" t="s">
        <v>877</v>
      </c>
      <c r="D273" s="3">
        <v>77</v>
      </c>
      <c r="E273" s="4">
        <v>30</v>
      </c>
      <c r="F273" s="3">
        <v>2310</v>
      </c>
    </row>
    <row r="274" spans="1:6" x14ac:dyDescent="0.25">
      <c r="A274">
        <v>273</v>
      </c>
      <c r="B274" t="s">
        <v>882</v>
      </c>
      <c r="C274" s="3" t="s">
        <v>877</v>
      </c>
      <c r="D274" s="3">
        <v>77</v>
      </c>
      <c r="E274" s="4">
        <v>20</v>
      </c>
      <c r="F274" s="3">
        <v>1540</v>
      </c>
    </row>
    <row r="275" spans="1:6" x14ac:dyDescent="0.25">
      <c r="A275">
        <v>274</v>
      </c>
      <c r="B275" t="s">
        <v>883</v>
      </c>
      <c r="C275" s="3" t="s">
        <v>877</v>
      </c>
      <c r="D275" s="3">
        <v>77</v>
      </c>
      <c r="E275" s="4">
        <v>18.857142857142858</v>
      </c>
      <c r="F275" s="3">
        <v>1452</v>
      </c>
    </row>
    <row r="276" spans="1:6" x14ac:dyDescent="0.25">
      <c r="A276">
        <v>275</v>
      </c>
      <c r="B276" t="s">
        <v>884</v>
      </c>
      <c r="C276" s="3" t="s">
        <v>877</v>
      </c>
      <c r="D276" s="3">
        <v>78</v>
      </c>
      <c r="E276" s="4">
        <v>18</v>
      </c>
      <c r="F276" s="3">
        <v>1404</v>
      </c>
    </row>
    <row r="277" spans="1:6" x14ac:dyDescent="0.25">
      <c r="A277">
        <v>276</v>
      </c>
      <c r="B277" t="s">
        <v>885</v>
      </c>
      <c r="C277" s="3" t="s">
        <v>877</v>
      </c>
      <c r="D277" s="3">
        <v>77</v>
      </c>
      <c r="E277" s="4">
        <v>18</v>
      </c>
      <c r="F277" s="3">
        <v>1386</v>
      </c>
    </row>
    <row r="278" spans="1:6" x14ac:dyDescent="0.25">
      <c r="A278">
        <v>277</v>
      </c>
      <c r="B278" t="s">
        <v>886</v>
      </c>
      <c r="C278" s="3" t="s">
        <v>877</v>
      </c>
      <c r="D278" s="3">
        <v>78</v>
      </c>
      <c r="E278" s="4">
        <v>8</v>
      </c>
      <c r="F278" s="3">
        <v>624</v>
      </c>
    </row>
    <row r="279" spans="1:6" x14ac:dyDescent="0.25">
      <c r="A279">
        <v>278</v>
      </c>
      <c r="B279" t="s">
        <v>887</v>
      </c>
      <c r="C279" s="3" t="s">
        <v>877</v>
      </c>
      <c r="D279" s="3">
        <v>78</v>
      </c>
      <c r="E279" s="4">
        <v>8</v>
      </c>
      <c r="F279" s="3">
        <v>624</v>
      </c>
    </row>
    <row r="280" spans="1:6" x14ac:dyDescent="0.25">
      <c r="A280">
        <v>279</v>
      </c>
      <c r="B280" t="s">
        <v>888</v>
      </c>
      <c r="C280" s="3" t="s">
        <v>877</v>
      </c>
      <c r="D280" s="3">
        <v>78</v>
      </c>
      <c r="E280" s="4">
        <v>3</v>
      </c>
      <c r="F280" s="3">
        <v>234</v>
      </c>
    </row>
    <row r="281" spans="1:6" x14ac:dyDescent="0.25">
      <c r="A281">
        <v>280</v>
      </c>
      <c r="B281" t="s">
        <v>889</v>
      </c>
      <c r="C281" s="3" t="s">
        <v>890</v>
      </c>
      <c r="D281" s="3">
        <v>75</v>
      </c>
      <c r="E281" s="4">
        <v>32</v>
      </c>
      <c r="F281" s="3">
        <v>2400</v>
      </c>
    </row>
    <row r="282" spans="1:6" x14ac:dyDescent="0.25">
      <c r="A282">
        <v>281</v>
      </c>
      <c r="B282" t="s">
        <v>891</v>
      </c>
      <c r="C282" s="3" t="s">
        <v>890</v>
      </c>
      <c r="D282" s="3">
        <v>75</v>
      </c>
      <c r="E282" s="4">
        <v>31</v>
      </c>
      <c r="F282" s="3">
        <v>2325</v>
      </c>
    </row>
    <row r="283" spans="1:6" x14ac:dyDescent="0.25">
      <c r="A283">
        <v>282</v>
      </c>
      <c r="B283" t="s">
        <v>892</v>
      </c>
      <c r="C283" s="3" t="s">
        <v>890</v>
      </c>
      <c r="D283" s="3">
        <v>78</v>
      </c>
      <c r="E283" s="4">
        <v>30</v>
      </c>
      <c r="F283" s="3">
        <v>2340</v>
      </c>
    </row>
    <row r="284" spans="1:6" x14ac:dyDescent="0.25">
      <c r="A284">
        <v>283</v>
      </c>
      <c r="B284" t="s">
        <v>893</v>
      </c>
      <c r="C284" s="3" t="s">
        <v>890</v>
      </c>
      <c r="D284" s="3">
        <v>76</v>
      </c>
      <c r="E284" s="4">
        <v>28</v>
      </c>
      <c r="F284" s="3">
        <v>2128</v>
      </c>
    </row>
    <row r="285" spans="1:6" x14ac:dyDescent="0.25">
      <c r="A285">
        <v>284</v>
      </c>
      <c r="B285" t="s">
        <v>894</v>
      </c>
      <c r="C285" s="3" t="s">
        <v>890</v>
      </c>
      <c r="D285" s="3">
        <v>78</v>
      </c>
      <c r="E285" s="4">
        <v>26</v>
      </c>
      <c r="F285" s="3">
        <v>2028</v>
      </c>
    </row>
    <row r="286" spans="1:6" x14ac:dyDescent="0.25">
      <c r="A286">
        <v>285</v>
      </c>
      <c r="B286" t="s">
        <v>895</v>
      </c>
      <c r="C286" s="3" t="s">
        <v>890</v>
      </c>
      <c r="D286" s="3">
        <v>78</v>
      </c>
      <c r="E286" s="4">
        <v>22</v>
      </c>
      <c r="F286" s="3">
        <v>1716</v>
      </c>
    </row>
    <row r="287" spans="1:6" x14ac:dyDescent="0.25">
      <c r="A287">
        <v>286</v>
      </c>
      <c r="B287" t="s">
        <v>896</v>
      </c>
      <c r="C287" s="3" t="s">
        <v>890</v>
      </c>
      <c r="D287" s="3">
        <v>78</v>
      </c>
      <c r="E287" s="4">
        <v>18.692307692307693</v>
      </c>
      <c r="F287" s="3">
        <v>1458</v>
      </c>
    </row>
    <row r="288" spans="1:6" x14ac:dyDescent="0.25">
      <c r="A288">
        <v>287</v>
      </c>
      <c r="B288" t="s">
        <v>897</v>
      </c>
      <c r="C288" s="3" t="s">
        <v>890</v>
      </c>
      <c r="D288" s="3">
        <v>77</v>
      </c>
      <c r="E288" s="4">
        <v>14</v>
      </c>
      <c r="F288" s="3">
        <v>1078</v>
      </c>
    </row>
    <row r="289" spans="1:6" x14ac:dyDescent="0.25">
      <c r="A289">
        <v>288</v>
      </c>
      <c r="B289" t="s">
        <v>898</v>
      </c>
      <c r="C289" s="3" t="s">
        <v>890</v>
      </c>
      <c r="D289" s="3">
        <v>78</v>
      </c>
      <c r="E289" s="4">
        <v>14</v>
      </c>
      <c r="F289" s="3">
        <v>1092</v>
      </c>
    </row>
    <row r="290" spans="1:6" x14ac:dyDescent="0.25">
      <c r="A290">
        <v>289</v>
      </c>
      <c r="B290" t="s">
        <v>899</v>
      </c>
      <c r="C290" s="3" t="s">
        <v>890</v>
      </c>
      <c r="D290" s="3">
        <v>78</v>
      </c>
      <c r="E290" s="4">
        <v>14</v>
      </c>
      <c r="F290" s="3">
        <v>1092</v>
      </c>
    </row>
    <row r="291" spans="1:6" x14ac:dyDescent="0.25">
      <c r="A291">
        <v>290</v>
      </c>
      <c r="B291" t="s">
        <v>900</v>
      </c>
      <c r="C291" s="3" t="s">
        <v>890</v>
      </c>
      <c r="D291" s="3">
        <v>78</v>
      </c>
      <c r="E291" s="4">
        <v>8</v>
      </c>
      <c r="F291" s="3">
        <v>624</v>
      </c>
    </row>
    <row r="292" spans="1:6" x14ac:dyDescent="0.25">
      <c r="A292">
        <v>291</v>
      </c>
      <c r="B292" t="s">
        <v>901</v>
      </c>
      <c r="C292" s="3" t="s">
        <v>890</v>
      </c>
      <c r="D292" s="3">
        <v>78</v>
      </c>
      <c r="E292" s="4">
        <v>8</v>
      </c>
      <c r="F292" s="3">
        <v>624</v>
      </c>
    </row>
    <row r="293" spans="1:6" x14ac:dyDescent="0.25">
      <c r="A293">
        <v>292</v>
      </c>
      <c r="B293" t="s">
        <v>902</v>
      </c>
      <c r="C293" s="3" t="s">
        <v>890</v>
      </c>
      <c r="D293" s="3">
        <v>78</v>
      </c>
      <c r="E293" s="4">
        <v>5</v>
      </c>
      <c r="F293" s="3">
        <v>390</v>
      </c>
    </row>
    <row r="294" spans="1:6" x14ac:dyDescent="0.25">
      <c r="A294">
        <v>293</v>
      </c>
      <c r="B294" t="s">
        <v>903</v>
      </c>
      <c r="C294" s="3" t="s">
        <v>890</v>
      </c>
      <c r="D294" s="3">
        <v>77</v>
      </c>
      <c r="E294" s="4">
        <v>5</v>
      </c>
      <c r="F294" s="3">
        <v>385</v>
      </c>
    </row>
    <row r="295" spans="1:6" x14ac:dyDescent="0.25">
      <c r="A295">
        <v>294</v>
      </c>
      <c r="B295" t="s">
        <v>904</v>
      </c>
      <c r="C295" s="3" t="s">
        <v>905</v>
      </c>
      <c r="D295" s="3">
        <v>76</v>
      </c>
      <c r="E295" s="4">
        <v>31</v>
      </c>
      <c r="F295" s="3">
        <v>2356</v>
      </c>
    </row>
    <row r="296" spans="1:6" x14ac:dyDescent="0.25">
      <c r="A296">
        <v>295</v>
      </c>
      <c r="B296" t="s">
        <v>906</v>
      </c>
      <c r="C296" s="3" t="s">
        <v>905</v>
      </c>
      <c r="D296" s="3">
        <v>78</v>
      </c>
      <c r="E296" s="4">
        <v>28</v>
      </c>
      <c r="F296" s="3">
        <v>2184</v>
      </c>
    </row>
    <row r="297" spans="1:6" x14ac:dyDescent="0.25">
      <c r="A297">
        <v>296</v>
      </c>
      <c r="B297" t="s">
        <v>907</v>
      </c>
      <c r="C297" s="3" t="s">
        <v>905</v>
      </c>
      <c r="D297" s="3">
        <v>67</v>
      </c>
      <c r="E297" s="4">
        <v>28</v>
      </c>
      <c r="F297" s="3">
        <v>1876</v>
      </c>
    </row>
    <row r="298" spans="1:6" x14ac:dyDescent="0.25">
      <c r="A298">
        <v>297</v>
      </c>
      <c r="B298" t="s">
        <v>908</v>
      </c>
      <c r="C298" s="3" t="s">
        <v>905</v>
      </c>
      <c r="D298" s="3">
        <v>78</v>
      </c>
      <c r="E298" s="4">
        <v>26</v>
      </c>
      <c r="F298" s="3">
        <v>2028</v>
      </c>
    </row>
    <row r="299" spans="1:6" x14ac:dyDescent="0.25">
      <c r="A299">
        <v>298</v>
      </c>
      <c r="B299" t="s">
        <v>909</v>
      </c>
      <c r="C299" s="3" t="s">
        <v>905</v>
      </c>
      <c r="D299" s="3">
        <v>78</v>
      </c>
      <c r="E299" s="4">
        <v>25</v>
      </c>
      <c r="F299" s="3">
        <v>1950</v>
      </c>
    </row>
    <row r="300" spans="1:6" x14ac:dyDescent="0.25">
      <c r="A300">
        <v>299</v>
      </c>
      <c r="B300" t="s">
        <v>910</v>
      </c>
      <c r="C300" s="3" t="s">
        <v>905</v>
      </c>
      <c r="D300" s="3">
        <v>50</v>
      </c>
      <c r="E300" s="4">
        <v>25</v>
      </c>
      <c r="F300" s="3">
        <v>1250</v>
      </c>
    </row>
    <row r="301" spans="1:6" x14ac:dyDescent="0.25">
      <c r="A301">
        <v>300</v>
      </c>
      <c r="B301" t="s">
        <v>911</v>
      </c>
      <c r="C301" s="3" t="s">
        <v>905</v>
      </c>
      <c r="D301" s="3">
        <v>78</v>
      </c>
      <c r="E301" s="4">
        <v>20</v>
      </c>
      <c r="F301" s="3">
        <v>1560</v>
      </c>
    </row>
    <row r="302" spans="1:6" x14ac:dyDescent="0.25">
      <c r="A302">
        <v>301</v>
      </c>
      <c r="B302" t="s">
        <v>912</v>
      </c>
      <c r="C302" s="3" t="s">
        <v>905</v>
      </c>
      <c r="D302" s="3">
        <v>58</v>
      </c>
      <c r="E302" s="4">
        <v>18</v>
      </c>
      <c r="F302" s="3">
        <v>1044</v>
      </c>
    </row>
    <row r="303" spans="1:6" x14ac:dyDescent="0.25">
      <c r="A303">
        <v>302</v>
      </c>
      <c r="B303" t="s">
        <v>913</v>
      </c>
      <c r="C303" s="3" t="s">
        <v>905</v>
      </c>
      <c r="D303" s="3">
        <v>78</v>
      </c>
      <c r="E303" s="4">
        <v>15</v>
      </c>
      <c r="F303" s="3">
        <v>1170</v>
      </c>
    </row>
    <row r="304" spans="1:6" x14ac:dyDescent="0.25">
      <c r="A304">
        <v>303</v>
      </c>
      <c r="B304" t="s">
        <v>914</v>
      </c>
      <c r="C304" s="3" t="s">
        <v>905</v>
      </c>
      <c r="D304" s="3">
        <v>76</v>
      </c>
      <c r="E304" s="4">
        <v>15</v>
      </c>
      <c r="F304" s="3">
        <v>1140</v>
      </c>
    </row>
    <row r="305" spans="1:6" x14ac:dyDescent="0.25">
      <c r="A305">
        <v>304</v>
      </c>
      <c r="B305" t="s">
        <v>915</v>
      </c>
      <c r="C305" s="3" t="s">
        <v>905</v>
      </c>
      <c r="D305" s="3">
        <v>78</v>
      </c>
      <c r="E305" s="4">
        <v>12.641025641025641</v>
      </c>
      <c r="F305" s="3">
        <v>986</v>
      </c>
    </row>
    <row r="306" spans="1:6" x14ac:dyDescent="0.25">
      <c r="A306">
        <v>305</v>
      </c>
      <c r="B306" t="s">
        <v>916</v>
      </c>
      <c r="C306" s="3" t="s">
        <v>905</v>
      </c>
      <c r="D306" s="3">
        <v>74</v>
      </c>
      <c r="E306" s="4">
        <v>12</v>
      </c>
      <c r="F306" s="3">
        <v>888</v>
      </c>
    </row>
    <row r="307" spans="1:6" x14ac:dyDescent="0.25">
      <c r="A307">
        <v>306</v>
      </c>
      <c r="B307" t="s">
        <v>917</v>
      </c>
      <c r="C307" s="3" t="s">
        <v>905</v>
      </c>
      <c r="D307" s="3">
        <v>78</v>
      </c>
      <c r="E307" s="4">
        <v>8</v>
      </c>
      <c r="F307" s="3">
        <v>624</v>
      </c>
    </row>
    <row r="308" spans="1:6" x14ac:dyDescent="0.25">
      <c r="A308">
        <v>307</v>
      </c>
      <c r="B308" t="s">
        <v>918</v>
      </c>
      <c r="C308" s="3" t="s">
        <v>905</v>
      </c>
      <c r="D308" s="3">
        <v>78</v>
      </c>
      <c r="E308" s="4">
        <v>8</v>
      </c>
      <c r="F308" s="3">
        <v>624</v>
      </c>
    </row>
    <row r="309" spans="1:6" x14ac:dyDescent="0.25">
      <c r="A309">
        <v>308</v>
      </c>
      <c r="B309" t="s">
        <v>919</v>
      </c>
      <c r="C309" s="3" t="s">
        <v>920</v>
      </c>
      <c r="D309" s="3">
        <v>78</v>
      </c>
      <c r="E309" s="4">
        <v>35</v>
      </c>
      <c r="F309" s="3">
        <v>2730</v>
      </c>
    </row>
    <row r="310" spans="1:6" x14ac:dyDescent="0.25">
      <c r="A310">
        <v>309</v>
      </c>
      <c r="B310" t="s">
        <v>921</v>
      </c>
      <c r="C310" s="3" t="s">
        <v>920</v>
      </c>
      <c r="D310" s="3">
        <v>74</v>
      </c>
      <c r="E310" s="4">
        <v>32</v>
      </c>
      <c r="F310" s="3">
        <v>2368</v>
      </c>
    </row>
    <row r="311" spans="1:6" x14ac:dyDescent="0.25">
      <c r="A311">
        <v>310</v>
      </c>
      <c r="B311" t="s">
        <v>922</v>
      </c>
      <c r="C311" s="3" t="s">
        <v>920</v>
      </c>
      <c r="D311" s="3">
        <v>78</v>
      </c>
      <c r="E311" s="4">
        <v>28</v>
      </c>
      <c r="F311" s="3">
        <v>2184</v>
      </c>
    </row>
    <row r="312" spans="1:6" x14ac:dyDescent="0.25">
      <c r="A312">
        <v>311</v>
      </c>
      <c r="B312" t="s">
        <v>923</v>
      </c>
      <c r="C312" s="3" t="s">
        <v>920</v>
      </c>
      <c r="D312" s="3">
        <v>73</v>
      </c>
      <c r="E312" s="4">
        <v>28</v>
      </c>
      <c r="F312" s="3">
        <v>2044</v>
      </c>
    </row>
    <row r="313" spans="1:6" x14ac:dyDescent="0.25">
      <c r="A313">
        <v>312</v>
      </c>
      <c r="B313" t="s">
        <v>924</v>
      </c>
      <c r="C313" s="3" t="s">
        <v>920</v>
      </c>
      <c r="D313" s="3">
        <v>78</v>
      </c>
      <c r="E313" s="4">
        <v>25</v>
      </c>
      <c r="F313" s="3">
        <v>1950</v>
      </c>
    </row>
    <row r="314" spans="1:6" x14ac:dyDescent="0.25">
      <c r="A314">
        <v>313</v>
      </c>
      <c r="B314" t="s">
        <v>925</v>
      </c>
      <c r="C314" s="3" t="s">
        <v>920</v>
      </c>
      <c r="D314" s="3">
        <v>77</v>
      </c>
      <c r="E314" s="4">
        <v>24</v>
      </c>
      <c r="F314" s="3">
        <v>1848</v>
      </c>
    </row>
    <row r="315" spans="1:6" x14ac:dyDescent="0.25">
      <c r="A315">
        <v>314</v>
      </c>
      <c r="B315" t="s">
        <v>926</v>
      </c>
      <c r="C315" s="3" t="s">
        <v>920</v>
      </c>
      <c r="D315" s="3">
        <v>77</v>
      </c>
      <c r="E315" s="4">
        <v>22</v>
      </c>
      <c r="F315" s="3">
        <v>1694</v>
      </c>
    </row>
    <row r="316" spans="1:6" x14ac:dyDescent="0.25">
      <c r="A316">
        <v>315</v>
      </c>
      <c r="B316" t="s">
        <v>927</v>
      </c>
      <c r="C316" s="3" t="s">
        <v>920</v>
      </c>
      <c r="D316" s="3">
        <v>78</v>
      </c>
      <c r="E316" s="4">
        <v>20</v>
      </c>
      <c r="F316" s="3">
        <v>1560</v>
      </c>
    </row>
    <row r="317" spans="1:6" x14ac:dyDescent="0.25">
      <c r="A317">
        <v>316</v>
      </c>
      <c r="B317" t="s">
        <v>928</v>
      </c>
      <c r="C317" s="3" t="s">
        <v>920</v>
      </c>
      <c r="D317" s="3">
        <v>11</v>
      </c>
      <c r="E317" s="4">
        <v>15</v>
      </c>
      <c r="F317" s="3">
        <v>165</v>
      </c>
    </row>
    <row r="318" spans="1:6" x14ac:dyDescent="0.25">
      <c r="A318">
        <v>317</v>
      </c>
      <c r="B318" t="s">
        <v>929</v>
      </c>
      <c r="C318" s="3" t="s">
        <v>920</v>
      </c>
      <c r="D318" s="3">
        <v>76</v>
      </c>
      <c r="E318" s="4">
        <v>15</v>
      </c>
      <c r="F318" s="3">
        <v>1140</v>
      </c>
    </row>
    <row r="319" spans="1:6" x14ac:dyDescent="0.25">
      <c r="A319">
        <v>318</v>
      </c>
      <c r="B319" t="s">
        <v>930</v>
      </c>
      <c r="C319" s="3" t="s">
        <v>920</v>
      </c>
      <c r="D319" s="3">
        <v>78</v>
      </c>
      <c r="E319" s="4">
        <v>10.038461538461538</v>
      </c>
      <c r="F319" s="3">
        <v>783</v>
      </c>
    </row>
    <row r="320" spans="1:6" x14ac:dyDescent="0.25">
      <c r="A320">
        <v>319</v>
      </c>
      <c r="B320" t="s">
        <v>931</v>
      </c>
      <c r="C320" s="3" t="s">
        <v>920</v>
      </c>
      <c r="D320" s="3">
        <v>78</v>
      </c>
      <c r="E320" s="4">
        <v>8</v>
      </c>
      <c r="F320" s="3">
        <v>624</v>
      </c>
    </row>
    <row r="321" spans="1:6" x14ac:dyDescent="0.25">
      <c r="A321">
        <v>320</v>
      </c>
      <c r="B321" t="s">
        <v>932</v>
      </c>
      <c r="C321" s="3" t="s">
        <v>920</v>
      </c>
      <c r="D321" s="3">
        <v>40</v>
      </c>
      <c r="E321" s="4">
        <v>5</v>
      </c>
      <c r="F321" s="3">
        <v>200</v>
      </c>
    </row>
    <row r="322" spans="1:6" x14ac:dyDescent="0.25">
      <c r="A322">
        <v>321</v>
      </c>
      <c r="B322" t="s">
        <v>933</v>
      </c>
      <c r="C322" s="3" t="s">
        <v>920</v>
      </c>
      <c r="D322" s="3">
        <v>78</v>
      </c>
      <c r="E322" s="4">
        <v>5</v>
      </c>
      <c r="F322" s="3">
        <v>390</v>
      </c>
    </row>
    <row r="323" spans="1:6" x14ac:dyDescent="0.25">
      <c r="A323">
        <v>322</v>
      </c>
      <c r="B323" t="s">
        <v>934</v>
      </c>
      <c r="C323" s="3" t="s">
        <v>935</v>
      </c>
      <c r="D323" s="3">
        <v>78</v>
      </c>
      <c r="E323" s="4">
        <v>36</v>
      </c>
      <c r="F323" s="3">
        <v>2808</v>
      </c>
    </row>
    <row r="324" spans="1:6" x14ac:dyDescent="0.25">
      <c r="A324">
        <v>323</v>
      </c>
      <c r="B324" t="s">
        <v>936</v>
      </c>
      <c r="C324" s="3" t="s">
        <v>935</v>
      </c>
      <c r="D324" s="3">
        <v>77</v>
      </c>
      <c r="E324" s="4">
        <v>35</v>
      </c>
      <c r="F324" s="3">
        <v>2695</v>
      </c>
    </row>
    <row r="325" spans="1:6" x14ac:dyDescent="0.25">
      <c r="A325">
        <v>324</v>
      </c>
      <c r="B325" t="s">
        <v>937</v>
      </c>
      <c r="C325" s="3" t="s">
        <v>935</v>
      </c>
      <c r="D325" s="3">
        <v>73</v>
      </c>
      <c r="E325" s="4">
        <v>30</v>
      </c>
      <c r="F325" s="3">
        <v>2190</v>
      </c>
    </row>
    <row r="326" spans="1:6" x14ac:dyDescent="0.25">
      <c r="A326">
        <v>325</v>
      </c>
      <c r="B326" t="s">
        <v>938</v>
      </c>
      <c r="C326" s="3" t="s">
        <v>935</v>
      </c>
      <c r="D326" s="3">
        <v>78</v>
      </c>
      <c r="E326" s="4">
        <v>28</v>
      </c>
      <c r="F326" s="3">
        <v>2184</v>
      </c>
    </row>
    <row r="327" spans="1:6" x14ac:dyDescent="0.25">
      <c r="A327">
        <v>326</v>
      </c>
      <c r="B327" t="s">
        <v>939</v>
      </c>
      <c r="C327" s="3" t="s">
        <v>935</v>
      </c>
      <c r="D327" s="3">
        <v>77</v>
      </c>
      <c r="E327" s="4">
        <v>28</v>
      </c>
      <c r="F327" s="3">
        <v>2156</v>
      </c>
    </row>
    <row r="328" spans="1:6" x14ac:dyDescent="0.25">
      <c r="A328">
        <v>327</v>
      </c>
      <c r="B328" t="s">
        <v>940</v>
      </c>
      <c r="C328" s="3" t="s">
        <v>935</v>
      </c>
      <c r="D328" s="3">
        <v>77</v>
      </c>
      <c r="E328" s="4">
        <v>28</v>
      </c>
      <c r="F328" s="3">
        <v>2156</v>
      </c>
    </row>
    <row r="329" spans="1:6" x14ac:dyDescent="0.25">
      <c r="A329">
        <v>328</v>
      </c>
      <c r="B329" t="s">
        <v>941</v>
      </c>
      <c r="C329" s="3" t="s">
        <v>935</v>
      </c>
      <c r="D329" s="3">
        <v>77</v>
      </c>
      <c r="E329" s="4">
        <v>15</v>
      </c>
      <c r="F329" s="3">
        <v>1155</v>
      </c>
    </row>
    <row r="330" spans="1:6" x14ac:dyDescent="0.25">
      <c r="A330">
        <v>329</v>
      </c>
      <c r="B330" t="s">
        <v>942</v>
      </c>
      <c r="C330" s="3" t="s">
        <v>935</v>
      </c>
      <c r="D330" s="3">
        <v>71</v>
      </c>
      <c r="E330" s="4">
        <v>12</v>
      </c>
      <c r="F330" s="3">
        <v>852</v>
      </c>
    </row>
    <row r="331" spans="1:6" x14ac:dyDescent="0.25">
      <c r="A331">
        <v>330</v>
      </c>
      <c r="B331" t="s">
        <v>943</v>
      </c>
      <c r="C331" s="3" t="s">
        <v>935</v>
      </c>
      <c r="D331" s="3">
        <v>77</v>
      </c>
      <c r="E331" s="4">
        <v>12</v>
      </c>
      <c r="F331" s="3">
        <v>924</v>
      </c>
    </row>
    <row r="332" spans="1:6" x14ac:dyDescent="0.25">
      <c r="A332">
        <v>331</v>
      </c>
      <c r="B332" t="s">
        <v>944</v>
      </c>
      <c r="C332" s="3" t="s">
        <v>935</v>
      </c>
      <c r="D332" s="3">
        <v>78</v>
      </c>
      <c r="E332" s="4">
        <v>10.820512820512821</v>
      </c>
      <c r="F332" s="3">
        <v>844</v>
      </c>
    </row>
    <row r="333" spans="1:6" x14ac:dyDescent="0.25">
      <c r="A333">
        <v>332</v>
      </c>
      <c r="B333" t="s">
        <v>945</v>
      </c>
      <c r="C333" s="3" t="s">
        <v>935</v>
      </c>
      <c r="D333" s="3">
        <v>78</v>
      </c>
      <c r="E333" s="4">
        <v>8</v>
      </c>
      <c r="F333" s="3">
        <v>624</v>
      </c>
    </row>
    <row r="334" spans="1:6" x14ac:dyDescent="0.25">
      <c r="A334">
        <v>333</v>
      </c>
      <c r="B334" t="s">
        <v>946</v>
      </c>
      <c r="C334" s="3" t="s">
        <v>935</v>
      </c>
      <c r="D334" s="3">
        <v>78</v>
      </c>
      <c r="E334" s="4">
        <v>8</v>
      </c>
      <c r="F334" s="3">
        <v>624</v>
      </c>
    </row>
    <row r="335" spans="1:6" x14ac:dyDescent="0.25">
      <c r="A335">
        <v>334</v>
      </c>
      <c r="B335" t="s">
        <v>947</v>
      </c>
      <c r="C335" s="3" t="s">
        <v>935</v>
      </c>
      <c r="D335" s="3">
        <v>78</v>
      </c>
      <c r="E335" s="4">
        <v>3</v>
      </c>
      <c r="F335" s="3">
        <v>234</v>
      </c>
    </row>
    <row r="336" spans="1:6" x14ac:dyDescent="0.25">
      <c r="A336">
        <v>335</v>
      </c>
      <c r="B336" t="s">
        <v>948</v>
      </c>
      <c r="C336" s="3" t="s">
        <v>935</v>
      </c>
      <c r="D336" s="3">
        <v>78</v>
      </c>
      <c r="E336" s="4">
        <v>3</v>
      </c>
      <c r="F336" s="3">
        <v>234</v>
      </c>
    </row>
    <row r="337" spans="1:6" x14ac:dyDescent="0.25">
      <c r="A337">
        <v>336</v>
      </c>
      <c r="B337" t="s">
        <v>949</v>
      </c>
      <c r="C337" s="3" t="s">
        <v>950</v>
      </c>
      <c r="D337" s="3">
        <v>69</v>
      </c>
      <c r="E337" s="4">
        <v>30</v>
      </c>
      <c r="F337" s="3">
        <v>2070</v>
      </c>
    </row>
    <row r="338" spans="1:6" x14ac:dyDescent="0.25">
      <c r="A338">
        <v>337</v>
      </c>
      <c r="B338" t="s">
        <v>951</v>
      </c>
      <c r="C338" s="3" t="s">
        <v>950</v>
      </c>
      <c r="D338" s="3">
        <v>78</v>
      </c>
      <c r="E338" s="4">
        <v>28</v>
      </c>
      <c r="F338" s="3">
        <v>2184</v>
      </c>
    </row>
    <row r="339" spans="1:6" x14ac:dyDescent="0.25">
      <c r="A339">
        <v>338</v>
      </c>
      <c r="B339" t="s">
        <v>952</v>
      </c>
      <c r="C339" s="3" t="s">
        <v>950</v>
      </c>
      <c r="D339" s="3">
        <v>77</v>
      </c>
      <c r="E339" s="4">
        <v>24</v>
      </c>
      <c r="F339" s="3">
        <v>1848</v>
      </c>
    </row>
    <row r="340" spans="1:6" x14ac:dyDescent="0.25">
      <c r="A340">
        <v>339</v>
      </c>
      <c r="B340" t="s">
        <v>953</v>
      </c>
      <c r="C340" s="3" t="s">
        <v>950</v>
      </c>
      <c r="D340" s="3">
        <v>78</v>
      </c>
      <c r="E340" s="4">
        <v>24</v>
      </c>
      <c r="F340" s="3">
        <v>1872</v>
      </c>
    </row>
    <row r="341" spans="1:6" x14ac:dyDescent="0.25">
      <c r="A341">
        <v>340</v>
      </c>
      <c r="B341" t="s">
        <v>954</v>
      </c>
      <c r="C341" s="3" t="s">
        <v>950</v>
      </c>
      <c r="D341" s="3">
        <v>78</v>
      </c>
      <c r="E341" s="4">
        <v>22</v>
      </c>
      <c r="F341" s="3">
        <v>1716</v>
      </c>
    </row>
    <row r="342" spans="1:6" x14ac:dyDescent="0.25">
      <c r="A342">
        <v>341</v>
      </c>
      <c r="B342" t="s">
        <v>955</v>
      </c>
      <c r="C342" s="3" t="s">
        <v>950</v>
      </c>
      <c r="D342" s="3">
        <v>78</v>
      </c>
      <c r="E342" s="4">
        <v>22</v>
      </c>
      <c r="F342" s="3">
        <v>1716</v>
      </c>
    </row>
    <row r="343" spans="1:6" x14ac:dyDescent="0.25">
      <c r="A343">
        <v>342</v>
      </c>
      <c r="B343" t="s">
        <v>956</v>
      </c>
      <c r="C343" s="3" t="s">
        <v>950</v>
      </c>
      <c r="D343" s="3">
        <v>78</v>
      </c>
      <c r="E343" s="4">
        <v>22</v>
      </c>
      <c r="F343" s="3">
        <v>1716</v>
      </c>
    </row>
    <row r="344" spans="1:6" x14ac:dyDescent="0.25">
      <c r="A344">
        <v>343</v>
      </c>
      <c r="B344" t="s">
        <v>957</v>
      </c>
      <c r="C344" s="3" t="s">
        <v>950</v>
      </c>
      <c r="D344" s="3">
        <v>78</v>
      </c>
      <c r="E344" s="4">
        <v>18</v>
      </c>
      <c r="F344" s="3">
        <v>1404</v>
      </c>
    </row>
    <row r="345" spans="1:6" x14ac:dyDescent="0.25">
      <c r="A345">
        <v>344</v>
      </c>
      <c r="B345" t="s">
        <v>958</v>
      </c>
      <c r="C345" s="3" t="s">
        <v>950</v>
      </c>
      <c r="D345" s="3">
        <v>77</v>
      </c>
      <c r="E345" s="4">
        <v>18</v>
      </c>
      <c r="F345" s="3">
        <v>1386</v>
      </c>
    </row>
    <row r="346" spans="1:6" x14ac:dyDescent="0.25">
      <c r="A346">
        <v>345</v>
      </c>
      <c r="B346" t="s">
        <v>959</v>
      </c>
      <c r="C346" s="3" t="s">
        <v>950</v>
      </c>
      <c r="D346" s="3">
        <v>76</v>
      </c>
      <c r="E346" s="4">
        <v>18</v>
      </c>
      <c r="F346" s="3">
        <v>1368</v>
      </c>
    </row>
    <row r="347" spans="1:6" x14ac:dyDescent="0.25">
      <c r="A347">
        <v>346</v>
      </c>
      <c r="B347" t="s">
        <v>960</v>
      </c>
      <c r="C347" s="3" t="s">
        <v>950</v>
      </c>
      <c r="D347" s="3">
        <v>78</v>
      </c>
      <c r="E347" s="4">
        <v>11.102564102564102</v>
      </c>
      <c r="F347" s="3">
        <v>866</v>
      </c>
    </row>
    <row r="348" spans="1:6" x14ac:dyDescent="0.25">
      <c r="A348">
        <v>347</v>
      </c>
      <c r="B348" t="s">
        <v>961</v>
      </c>
      <c r="C348" s="3" t="s">
        <v>950</v>
      </c>
      <c r="D348" s="3">
        <v>78</v>
      </c>
      <c r="E348" s="4">
        <v>8</v>
      </c>
      <c r="F348" s="3">
        <v>624</v>
      </c>
    </row>
    <row r="349" spans="1:6" x14ac:dyDescent="0.25">
      <c r="A349">
        <v>348</v>
      </c>
      <c r="B349" t="s">
        <v>962</v>
      </c>
      <c r="C349" s="3" t="s">
        <v>950</v>
      </c>
      <c r="D349" s="3">
        <v>78</v>
      </c>
      <c r="E349" s="4">
        <v>5</v>
      </c>
      <c r="F349" s="3">
        <v>390</v>
      </c>
    </row>
    <row r="350" spans="1:6" x14ac:dyDescent="0.25">
      <c r="A350">
        <v>349</v>
      </c>
      <c r="B350" t="s">
        <v>963</v>
      </c>
      <c r="C350" s="3" t="s">
        <v>950</v>
      </c>
      <c r="D350" s="3">
        <v>77</v>
      </c>
      <c r="E350" s="4">
        <v>5</v>
      </c>
      <c r="F350" s="3">
        <v>385</v>
      </c>
    </row>
    <row r="351" spans="1:6" x14ac:dyDescent="0.25">
      <c r="A351">
        <v>350</v>
      </c>
      <c r="B351" t="s">
        <v>964</v>
      </c>
      <c r="C351" s="3" t="s">
        <v>950</v>
      </c>
      <c r="D351" s="3">
        <v>45</v>
      </c>
      <c r="E351" s="4">
        <v>3</v>
      </c>
      <c r="F351" s="3">
        <v>135</v>
      </c>
    </row>
    <row r="352" spans="1:6" x14ac:dyDescent="0.25">
      <c r="A352">
        <v>351</v>
      </c>
      <c r="B352" t="s">
        <v>965</v>
      </c>
      <c r="C352" s="3" t="s">
        <v>966</v>
      </c>
      <c r="D352" s="3">
        <v>76</v>
      </c>
      <c r="E352" s="4">
        <v>33</v>
      </c>
      <c r="F352" s="3">
        <f>2508-300</f>
        <v>2208</v>
      </c>
    </row>
    <row r="353" spans="1:6" x14ac:dyDescent="0.25">
      <c r="A353">
        <v>352</v>
      </c>
      <c r="B353" t="s">
        <v>967</v>
      </c>
      <c r="C353" s="3" t="s">
        <v>966</v>
      </c>
      <c r="D353" s="3">
        <v>77</v>
      </c>
      <c r="E353" s="4">
        <v>32</v>
      </c>
      <c r="F353" s="3">
        <v>2464</v>
      </c>
    </row>
    <row r="354" spans="1:6" x14ac:dyDescent="0.25">
      <c r="A354">
        <v>353</v>
      </c>
      <c r="B354" t="s">
        <v>968</v>
      </c>
      <c r="C354" s="3" t="s">
        <v>966</v>
      </c>
      <c r="D354" s="3">
        <v>78</v>
      </c>
      <c r="E354" s="4">
        <v>26</v>
      </c>
      <c r="F354" s="3">
        <v>2028</v>
      </c>
    </row>
    <row r="355" spans="1:6" x14ac:dyDescent="0.25">
      <c r="A355">
        <v>354</v>
      </c>
      <c r="B355" t="s">
        <v>969</v>
      </c>
      <c r="C355" s="3" t="s">
        <v>966</v>
      </c>
      <c r="D355" s="3">
        <v>76</v>
      </c>
      <c r="E355" s="4">
        <v>25</v>
      </c>
      <c r="F355" s="3">
        <v>1900</v>
      </c>
    </row>
    <row r="356" spans="1:6" x14ac:dyDescent="0.25">
      <c r="A356">
        <v>355</v>
      </c>
      <c r="B356" t="s">
        <v>970</v>
      </c>
      <c r="C356" s="3" t="s">
        <v>966</v>
      </c>
      <c r="D356" s="3">
        <v>68</v>
      </c>
      <c r="E356" s="4">
        <v>24</v>
      </c>
      <c r="F356" s="3">
        <v>1632</v>
      </c>
    </row>
    <row r="357" spans="1:6" x14ac:dyDescent="0.25">
      <c r="A357">
        <v>356</v>
      </c>
      <c r="B357" t="s">
        <v>971</v>
      </c>
      <c r="C357" s="3" t="s">
        <v>966</v>
      </c>
      <c r="D357" s="3">
        <v>76</v>
      </c>
      <c r="E357" s="4">
        <v>22</v>
      </c>
      <c r="F357" s="3">
        <v>1672</v>
      </c>
    </row>
    <row r="358" spans="1:6" x14ac:dyDescent="0.25">
      <c r="A358">
        <v>357</v>
      </c>
      <c r="B358" t="s">
        <v>972</v>
      </c>
      <c r="C358" s="3" t="s">
        <v>966</v>
      </c>
      <c r="D358" s="3">
        <v>61</v>
      </c>
      <c r="E358" s="4">
        <v>22</v>
      </c>
      <c r="F358" s="3">
        <v>1342</v>
      </c>
    </row>
    <row r="359" spans="1:6" x14ac:dyDescent="0.25">
      <c r="A359">
        <v>358</v>
      </c>
      <c r="B359" t="s">
        <v>973</v>
      </c>
      <c r="C359" s="3" t="s">
        <v>966</v>
      </c>
      <c r="D359" s="3">
        <v>78</v>
      </c>
      <c r="E359" s="4">
        <v>15</v>
      </c>
      <c r="F359" s="3">
        <v>1170</v>
      </c>
    </row>
    <row r="360" spans="1:6" x14ac:dyDescent="0.25">
      <c r="A360">
        <v>359</v>
      </c>
      <c r="B360" t="s">
        <v>974</v>
      </c>
      <c r="C360" s="3" t="s">
        <v>966</v>
      </c>
      <c r="D360" s="3">
        <v>74</v>
      </c>
      <c r="E360" s="4">
        <v>15</v>
      </c>
      <c r="F360" s="3">
        <v>1110</v>
      </c>
    </row>
    <row r="361" spans="1:6" x14ac:dyDescent="0.25">
      <c r="A361">
        <v>360</v>
      </c>
      <c r="B361" t="s">
        <v>975</v>
      </c>
      <c r="C361" s="3" t="s">
        <v>966</v>
      </c>
      <c r="D361" s="3">
        <v>78</v>
      </c>
      <c r="E361" s="4">
        <v>14</v>
      </c>
      <c r="F361" s="3">
        <v>1092</v>
      </c>
    </row>
    <row r="362" spans="1:6" x14ac:dyDescent="0.25">
      <c r="A362">
        <v>361</v>
      </c>
      <c r="B362" t="s">
        <v>976</v>
      </c>
      <c r="C362" s="3" t="s">
        <v>966</v>
      </c>
      <c r="D362" s="3">
        <v>78</v>
      </c>
      <c r="E362" s="4">
        <v>13.461538461538462</v>
      </c>
      <c r="F362" s="3">
        <v>1050</v>
      </c>
    </row>
    <row r="363" spans="1:6" x14ac:dyDescent="0.25">
      <c r="A363">
        <v>362</v>
      </c>
      <c r="B363" t="s">
        <v>977</v>
      </c>
      <c r="C363" s="3" t="s">
        <v>966</v>
      </c>
      <c r="D363" s="3">
        <v>78</v>
      </c>
      <c r="E363" s="4">
        <v>12</v>
      </c>
      <c r="F363" s="3">
        <v>936</v>
      </c>
    </row>
    <row r="364" spans="1:6" x14ac:dyDescent="0.25">
      <c r="A364">
        <v>363</v>
      </c>
      <c r="B364" t="s">
        <v>978</v>
      </c>
      <c r="C364" s="3" t="s">
        <v>966</v>
      </c>
      <c r="D364" s="3">
        <v>78</v>
      </c>
      <c r="E364" s="4">
        <v>5</v>
      </c>
      <c r="F364" s="3">
        <v>390</v>
      </c>
    </row>
    <row r="365" spans="1:6" x14ac:dyDescent="0.25">
      <c r="A365">
        <v>364</v>
      </c>
      <c r="B365" t="s">
        <v>979</v>
      </c>
      <c r="C365" s="3" t="s">
        <v>966</v>
      </c>
      <c r="D365" s="3">
        <v>78</v>
      </c>
      <c r="E365" s="4">
        <v>4.9487179487179489</v>
      </c>
      <c r="F365" s="3">
        <v>386</v>
      </c>
    </row>
    <row r="366" spans="1:6" x14ac:dyDescent="0.25">
      <c r="A366">
        <v>365</v>
      </c>
      <c r="B366" t="s">
        <v>980</v>
      </c>
      <c r="C366" s="3" t="s">
        <v>981</v>
      </c>
      <c r="D366" s="3">
        <v>76</v>
      </c>
      <c r="E366" s="4">
        <v>36</v>
      </c>
      <c r="F366" s="3">
        <v>2736</v>
      </c>
    </row>
    <row r="367" spans="1:6" x14ac:dyDescent="0.25">
      <c r="A367">
        <v>366</v>
      </c>
      <c r="B367" t="s">
        <v>982</v>
      </c>
      <c r="C367" s="3" t="s">
        <v>981</v>
      </c>
      <c r="D367" s="3">
        <v>76</v>
      </c>
      <c r="E367" s="4">
        <v>35</v>
      </c>
      <c r="F367" s="3">
        <v>2660</v>
      </c>
    </row>
    <row r="368" spans="1:6" x14ac:dyDescent="0.25">
      <c r="A368">
        <v>367</v>
      </c>
      <c r="B368" t="s">
        <v>983</v>
      </c>
      <c r="C368" s="3" t="s">
        <v>981</v>
      </c>
      <c r="D368" s="3">
        <v>77</v>
      </c>
      <c r="E368" s="4">
        <v>30</v>
      </c>
      <c r="F368" s="3">
        <v>2310</v>
      </c>
    </row>
    <row r="369" spans="1:6" x14ac:dyDescent="0.25">
      <c r="A369">
        <v>368</v>
      </c>
      <c r="B369" t="s">
        <v>984</v>
      </c>
      <c r="C369" s="3" t="s">
        <v>981</v>
      </c>
      <c r="D369" s="3">
        <v>76</v>
      </c>
      <c r="E369" s="4">
        <v>28</v>
      </c>
      <c r="F369" s="3">
        <v>2128</v>
      </c>
    </row>
    <row r="370" spans="1:6" x14ac:dyDescent="0.25">
      <c r="A370">
        <v>369</v>
      </c>
      <c r="B370" t="s">
        <v>985</v>
      </c>
      <c r="C370" s="3" t="s">
        <v>981</v>
      </c>
      <c r="D370" s="3">
        <v>78</v>
      </c>
      <c r="E370" s="4">
        <v>28</v>
      </c>
      <c r="F370" s="3">
        <v>2184</v>
      </c>
    </row>
    <row r="371" spans="1:6" x14ac:dyDescent="0.25">
      <c r="A371">
        <v>370</v>
      </c>
      <c r="B371" t="s">
        <v>986</v>
      </c>
      <c r="C371" s="3" t="s">
        <v>981</v>
      </c>
      <c r="D371" s="3">
        <v>77</v>
      </c>
      <c r="E371" s="4">
        <v>26</v>
      </c>
      <c r="F371" s="3">
        <v>2002</v>
      </c>
    </row>
    <row r="372" spans="1:6" x14ac:dyDescent="0.25">
      <c r="A372">
        <v>371</v>
      </c>
      <c r="B372" t="s">
        <v>987</v>
      </c>
      <c r="C372" s="3" t="s">
        <v>981</v>
      </c>
      <c r="D372" s="3">
        <v>75</v>
      </c>
      <c r="E372" s="4">
        <v>20</v>
      </c>
      <c r="F372" s="3">
        <v>1500</v>
      </c>
    </row>
    <row r="373" spans="1:6" x14ac:dyDescent="0.25">
      <c r="A373">
        <v>372</v>
      </c>
      <c r="B373" t="s">
        <v>988</v>
      </c>
      <c r="C373" s="3" t="s">
        <v>981</v>
      </c>
      <c r="D373" s="3">
        <v>78</v>
      </c>
      <c r="E373" s="4">
        <v>18</v>
      </c>
      <c r="F373" s="3">
        <v>1404</v>
      </c>
    </row>
    <row r="374" spans="1:6" x14ac:dyDescent="0.25">
      <c r="A374">
        <v>373</v>
      </c>
      <c r="B374" t="s">
        <v>989</v>
      </c>
      <c r="C374" s="3" t="s">
        <v>981</v>
      </c>
      <c r="D374" s="3">
        <v>78</v>
      </c>
      <c r="E374" s="4">
        <v>18</v>
      </c>
      <c r="F374" s="3">
        <v>1404</v>
      </c>
    </row>
    <row r="375" spans="1:6" x14ac:dyDescent="0.25">
      <c r="A375">
        <v>374</v>
      </c>
      <c r="B375" t="s">
        <v>990</v>
      </c>
      <c r="C375" s="3" t="s">
        <v>981</v>
      </c>
      <c r="D375" s="3">
        <v>78</v>
      </c>
      <c r="E375" s="4">
        <v>5</v>
      </c>
      <c r="F375" s="3">
        <v>390</v>
      </c>
    </row>
    <row r="376" spans="1:6" x14ac:dyDescent="0.25">
      <c r="A376">
        <v>375</v>
      </c>
      <c r="B376" t="s">
        <v>991</v>
      </c>
      <c r="C376" s="3" t="s">
        <v>981</v>
      </c>
      <c r="D376" s="3">
        <v>63</v>
      </c>
      <c r="E376" s="4">
        <v>5</v>
      </c>
      <c r="F376" s="3">
        <v>315</v>
      </c>
    </row>
    <row r="377" spans="1:6" x14ac:dyDescent="0.25">
      <c r="A377">
        <v>376</v>
      </c>
      <c r="B377" t="s">
        <v>992</v>
      </c>
      <c r="C377" s="3" t="s">
        <v>981</v>
      </c>
      <c r="D377" s="3">
        <v>78</v>
      </c>
      <c r="E377" s="4">
        <v>5</v>
      </c>
      <c r="F377" s="3">
        <v>390</v>
      </c>
    </row>
    <row r="378" spans="1:6" x14ac:dyDescent="0.25">
      <c r="A378">
        <v>377</v>
      </c>
      <c r="B378" t="s">
        <v>993</v>
      </c>
      <c r="C378" s="3" t="s">
        <v>981</v>
      </c>
      <c r="D378" s="3">
        <v>78</v>
      </c>
      <c r="E378" s="4">
        <v>3.2948717948717947</v>
      </c>
      <c r="F378" s="3">
        <v>257</v>
      </c>
    </row>
    <row r="379" spans="1:6" x14ac:dyDescent="0.25">
      <c r="A379">
        <v>378</v>
      </c>
      <c r="B379" t="s">
        <v>994</v>
      </c>
      <c r="C379" s="3" t="s">
        <v>995</v>
      </c>
      <c r="D379" s="3">
        <v>77</v>
      </c>
      <c r="E379" s="4">
        <v>33</v>
      </c>
      <c r="F379" s="3">
        <v>2541</v>
      </c>
    </row>
    <row r="380" spans="1:6" x14ac:dyDescent="0.25">
      <c r="A380">
        <v>379</v>
      </c>
      <c r="B380" t="s">
        <v>996</v>
      </c>
      <c r="C380" s="3" t="s">
        <v>995</v>
      </c>
      <c r="D380" s="3">
        <v>71</v>
      </c>
      <c r="E380" s="4">
        <v>32</v>
      </c>
      <c r="F380" s="3">
        <v>2272</v>
      </c>
    </row>
    <row r="381" spans="1:6" x14ac:dyDescent="0.25">
      <c r="A381">
        <v>380</v>
      </c>
      <c r="B381" t="s">
        <v>997</v>
      </c>
      <c r="C381" s="3" t="s">
        <v>995</v>
      </c>
      <c r="D381" s="3">
        <v>73</v>
      </c>
      <c r="E381" s="4">
        <v>27</v>
      </c>
      <c r="F381" s="3">
        <v>1971</v>
      </c>
    </row>
    <row r="382" spans="1:6" x14ac:dyDescent="0.25">
      <c r="A382">
        <v>381</v>
      </c>
      <c r="B382" t="s">
        <v>998</v>
      </c>
      <c r="C382" s="3" t="s">
        <v>995</v>
      </c>
      <c r="D382" s="3">
        <v>78</v>
      </c>
      <c r="E382" s="4">
        <v>24</v>
      </c>
      <c r="F382" s="3">
        <v>1872</v>
      </c>
    </row>
    <row r="383" spans="1:6" x14ac:dyDescent="0.25">
      <c r="A383">
        <v>382</v>
      </c>
      <c r="B383" t="s">
        <v>999</v>
      </c>
      <c r="C383" s="3" t="s">
        <v>995</v>
      </c>
      <c r="D383" s="3">
        <v>73</v>
      </c>
      <c r="E383" s="4">
        <v>24</v>
      </c>
      <c r="F383" s="3">
        <v>1752</v>
      </c>
    </row>
    <row r="384" spans="1:6" x14ac:dyDescent="0.25">
      <c r="A384">
        <v>383</v>
      </c>
      <c r="B384" t="s">
        <v>1000</v>
      </c>
      <c r="C384" s="3" t="s">
        <v>995</v>
      </c>
      <c r="D384" s="3">
        <v>78</v>
      </c>
      <c r="E384" s="4">
        <v>20</v>
      </c>
      <c r="F384" s="3">
        <v>1560</v>
      </c>
    </row>
    <row r="385" spans="1:6" x14ac:dyDescent="0.25">
      <c r="A385">
        <v>384</v>
      </c>
      <c r="B385" t="s">
        <v>1001</v>
      </c>
      <c r="C385" s="3" t="s">
        <v>995</v>
      </c>
      <c r="D385" s="3">
        <v>73</v>
      </c>
      <c r="E385" s="4">
        <v>20</v>
      </c>
      <c r="F385" s="3">
        <v>1460</v>
      </c>
    </row>
    <row r="386" spans="1:6" x14ac:dyDescent="0.25">
      <c r="A386">
        <v>385</v>
      </c>
      <c r="B386" t="s">
        <v>1002</v>
      </c>
      <c r="C386" s="3" t="s">
        <v>995</v>
      </c>
      <c r="D386" s="3">
        <v>65</v>
      </c>
      <c r="E386" s="4">
        <v>20</v>
      </c>
      <c r="F386" s="3">
        <v>1300</v>
      </c>
    </row>
    <row r="387" spans="1:6" x14ac:dyDescent="0.25">
      <c r="A387">
        <v>386</v>
      </c>
      <c r="B387" t="s">
        <v>1003</v>
      </c>
      <c r="C387" s="3" t="s">
        <v>995</v>
      </c>
      <c r="D387" s="3">
        <v>78</v>
      </c>
      <c r="E387" s="4">
        <v>20</v>
      </c>
      <c r="F387" s="3">
        <v>1560</v>
      </c>
    </row>
    <row r="388" spans="1:6" x14ac:dyDescent="0.25">
      <c r="A388">
        <v>387</v>
      </c>
      <c r="B388" t="s">
        <v>1004</v>
      </c>
      <c r="C388" s="3" t="s">
        <v>995</v>
      </c>
      <c r="D388" s="3">
        <v>78</v>
      </c>
      <c r="E388" s="4">
        <v>12</v>
      </c>
      <c r="F388" s="3">
        <v>936</v>
      </c>
    </row>
    <row r="389" spans="1:6" x14ac:dyDescent="0.25">
      <c r="A389">
        <v>388</v>
      </c>
      <c r="B389" t="s">
        <v>1005</v>
      </c>
      <c r="C389" s="3" t="s">
        <v>995</v>
      </c>
      <c r="D389" s="3">
        <v>78</v>
      </c>
      <c r="E389" s="4">
        <v>12</v>
      </c>
      <c r="F389" s="3">
        <v>936</v>
      </c>
    </row>
    <row r="390" spans="1:6" x14ac:dyDescent="0.25">
      <c r="A390">
        <v>389</v>
      </c>
      <c r="B390" t="s">
        <v>1006</v>
      </c>
      <c r="C390" s="3" t="s">
        <v>995</v>
      </c>
      <c r="D390" s="3">
        <v>78</v>
      </c>
      <c r="E390" s="4">
        <v>10</v>
      </c>
      <c r="F390" s="3">
        <v>780</v>
      </c>
    </row>
    <row r="391" spans="1:6" x14ac:dyDescent="0.25">
      <c r="A391">
        <v>390</v>
      </c>
      <c r="B391" t="s">
        <v>1007</v>
      </c>
      <c r="C391" s="3" t="s">
        <v>995</v>
      </c>
      <c r="D391" s="3">
        <v>50</v>
      </c>
      <c r="E391" s="4">
        <v>5</v>
      </c>
      <c r="F391" s="3">
        <v>250</v>
      </c>
    </row>
    <row r="392" spans="1:6" x14ac:dyDescent="0.25">
      <c r="A392">
        <v>391</v>
      </c>
      <c r="B392" t="s">
        <v>1008</v>
      </c>
      <c r="C392" s="3" t="s">
        <v>995</v>
      </c>
      <c r="D392" s="3">
        <v>78</v>
      </c>
      <c r="E392" s="4">
        <v>3.2820512820512819</v>
      </c>
      <c r="F392" s="3">
        <v>256</v>
      </c>
    </row>
    <row r="393" spans="1:6" x14ac:dyDescent="0.25">
      <c r="A393">
        <v>392</v>
      </c>
      <c r="B393" t="s">
        <v>1009</v>
      </c>
      <c r="C393" s="3" t="s">
        <v>995</v>
      </c>
      <c r="D393" s="3">
        <v>78</v>
      </c>
      <c r="E393" s="4">
        <v>3</v>
      </c>
      <c r="F393" s="3">
        <v>234</v>
      </c>
    </row>
    <row r="394" spans="1:6" x14ac:dyDescent="0.25">
      <c r="A394">
        <v>393</v>
      </c>
      <c r="B394" t="s">
        <v>1010</v>
      </c>
      <c r="C394" s="3" t="s">
        <v>1011</v>
      </c>
      <c r="D394" s="3">
        <v>78</v>
      </c>
      <c r="E394" s="4">
        <v>36</v>
      </c>
      <c r="F394" s="3">
        <v>2808</v>
      </c>
    </row>
    <row r="395" spans="1:6" x14ac:dyDescent="0.25">
      <c r="A395">
        <v>394</v>
      </c>
      <c r="B395" t="s">
        <v>1012</v>
      </c>
      <c r="C395" s="3" t="s">
        <v>1011</v>
      </c>
      <c r="D395" s="3">
        <v>74</v>
      </c>
      <c r="E395" s="4">
        <v>35</v>
      </c>
      <c r="F395" s="3">
        <v>2590</v>
      </c>
    </row>
    <row r="396" spans="1:6" x14ac:dyDescent="0.25">
      <c r="A396">
        <v>395</v>
      </c>
      <c r="B396" t="s">
        <v>1013</v>
      </c>
      <c r="C396" s="3" t="s">
        <v>1011</v>
      </c>
      <c r="D396" s="3">
        <v>78</v>
      </c>
      <c r="E396" s="4">
        <v>32</v>
      </c>
      <c r="F396" s="3">
        <v>2496</v>
      </c>
    </row>
    <row r="397" spans="1:6" x14ac:dyDescent="0.25">
      <c r="A397">
        <v>396</v>
      </c>
      <c r="B397" t="s">
        <v>1014</v>
      </c>
      <c r="C397" s="3" t="s">
        <v>1011</v>
      </c>
      <c r="D397" s="3">
        <v>68</v>
      </c>
      <c r="E397" s="4">
        <v>31</v>
      </c>
      <c r="F397" s="3">
        <v>2108</v>
      </c>
    </row>
    <row r="398" spans="1:6" x14ac:dyDescent="0.25">
      <c r="A398">
        <v>397</v>
      </c>
      <c r="B398" t="s">
        <v>1015</v>
      </c>
      <c r="C398" s="3" t="s">
        <v>1011</v>
      </c>
      <c r="D398" s="3">
        <v>78</v>
      </c>
      <c r="E398" s="4">
        <v>28</v>
      </c>
      <c r="F398" s="3">
        <v>2184</v>
      </c>
    </row>
    <row r="399" spans="1:6" x14ac:dyDescent="0.25">
      <c r="A399">
        <v>398</v>
      </c>
      <c r="B399" t="s">
        <v>1016</v>
      </c>
      <c r="C399" s="3" t="s">
        <v>1011</v>
      </c>
      <c r="D399" s="3">
        <v>67</v>
      </c>
      <c r="E399" s="4">
        <v>24</v>
      </c>
      <c r="F399" s="3">
        <v>1608</v>
      </c>
    </row>
    <row r="400" spans="1:6" x14ac:dyDescent="0.25">
      <c r="A400">
        <v>399</v>
      </c>
      <c r="B400" t="s">
        <v>1017</v>
      </c>
      <c r="C400" s="3" t="s">
        <v>1011</v>
      </c>
      <c r="D400" s="3">
        <v>78</v>
      </c>
      <c r="E400" s="4">
        <v>20</v>
      </c>
      <c r="F400" s="3">
        <v>1560</v>
      </c>
    </row>
    <row r="401" spans="1:6" x14ac:dyDescent="0.25">
      <c r="A401">
        <v>400</v>
      </c>
      <c r="B401" t="s">
        <v>1018</v>
      </c>
      <c r="C401" s="3" t="s">
        <v>1011</v>
      </c>
      <c r="D401" s="3">
        <v>78</v>
      </c>
      <c r="E401" s="4">
        <v>15</v>
      </c>
      <c r="F401" s="3">
        <v>1170</v>
      </c>
    </row>
    <row r="402" spans="1:6" x14ac:dyDescent="0.25">
      <c r="A402">
        <v>401</v>
      </c>
      <c r="B402" t="s">
        <v>1019</v>
      </c>
      <c r="C402" s="3" t="s">
        <v>1011</v>
      </c>
      <c r="D402" s="3">
        <v>78</v>
      </c>
      <c r="E402" s="4">
        <v>15</v>
      </c>
      <c r="F402" s="3">
        <v>1170</v>
      </c>
    </row>
    <row r="403" spans="1:6" x14ac:dyDescent="0.25">
      <c r="A403">
        <v>402</v>
      </c>
      <c r="B403" t="s">
        <v>1020</v>
      </c>
      <c r="C403" s="3" t="s">
        <v>1011</v>
      </c>
      <c r="D403" s="3">
        <v>50</v>
      </c>
      <c r="E403" s="4">
        <v>14</v>
      </c>
      <c r="F403" s="3">
        <v>700</v>
      </c>
    </row>
    <row r="404" spans="1:6" x14ac:dyDescent="0.25">
      <c r="A404">
        <v>403</v>
      </c>
      <c r="B404" t="s">
        <v>1021</v>
      </c>
      <c r="C404" s="3" t="s">
        <v>1011</v>
      </c>
      <c r="D404" s="3">
        <v>76</v>
      </c>
      <c r="E404" s="4">
        <v>8.7105263157894743</v>
      </c>
      <c r="F404" s="3">
        <v>662</v>
      </c>
    </row>
    <row r="405" spans="1:6" x14ac:dyDescent="0.25">
      <c r="A405">
        <v>404</v>
      </c>
      <c r="B405" t="s">
        <v>1022</v>
      </c>
      <c r="C405" s="3" t="s">
        <v>1011</v>
      </c>
      <c r="D405" s="3">
        <v>78</v>
      </c>
      <c r="E405" s="4">
        <v>8</v>
      </c>
      <c r="F405" s="3">
        <v>624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6ACF2-FEC5-4610-A7F7-7546AE5446E0}">
  <dimension ref="A1:U315"/>
  <sheetViews>
    <sheetView workbookViewId="0">
      <selection activeCell="T11" sqref="T11"/>
    </sheetView>
  </sheetViews>
  <sheetFormatPr defaultRowHeight="15" x14ac:dyDescent="0.25"/>
  <cols>
    <col min="1" max="1" width="29.42578125" customWidth="1"/>
    <col min="2" max="2" width="4.140625" customWidth="1"/>
    <col min="6" max="6" width="9.5703125" bestFit="1" customWidth="1"/>
    <col min="7" max="7" width="10.5703125" bestFit="1" customWidth="1"/>
    <col min="8" max="8" width="9.42578125" bestFit="1" customWidth="1"/>
    <col min="9" max="11" width="9.5703125" bestFit="1" customWidth="1"/>
    <col min="12" max="12" width="9.42578125" bestFit="1" customWidth="1"/>
    <col min="13" max="13" width="10.5703125" bestFit="1" customWidth="1"/>
    <col min="14" max="17" width="9.5703125" bestFit="1" customWidth="1"/>
    <col min="18" max="18" width="10.5703125" bestFit="1" customWidth="1"/>
  </cols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17</v>
      </c>
      <c r="K1" s="3" t="s">
        <v>18</v>
      </c>
      <c r="L1" s="3" t="s">
        <v>19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28</v>
      </c>
      <c r="S1" s="3"/>
      <c r="T1" s="3"/>
      <c r="U1" s="3"/>
    </row>
    <row r="2" spans="1:21" x14ac:dyDescent="0.25">
      <c r="A2" s="5" t="s">
        <v>884</v>
      </c>
      <c r="B2" s="5" t="s">
        <v>30</v>
      </c>
      <c r="C2" s="5" t="s">
        <v>31</v>
      </c>
      <c r="D2" s="3">
        <f>VLOOKUP(B2, Table1[[Player]:['#NAME?]], 3, FALSE)+1</f>
        <v>24</v>
      </c>
      <c r="E2" s="3">
        <f>VLOOKUP(A2, Table3[], 5, FALSE)</f>
        <v>1404</v>
      </c>
      <c r="F2" s="10">
        <f>E2*VLOOKUP('Proj 2018'!$B2, 'Proj 36 2018'!$B$2:$R$311, 5, FALSE)/36</f>
        <v>179.39999999999998</v>
      </c>
      <c r="G2" s="10">
        <f>$E2*VLOOKUP('Proj 2018'!$B2, 'Proj 36 2018'!$B$2:$R$311, 6, FALSE)/36</f>
        <v>452.4</v>
      </c>
      <c r="H2" s="11">
        <f>VLOOKUP('Proj 2018'!$B2, 'Proj 36 2018'!$B$2:$R$311, 7, FALSE)</f>
        <v>0.39300000000000002</v>
      </c>
      <c r="I2" s="10">
        <f>$E2*VLOOKUP('Proj 2018'!$B2, 'Proj 36 2018'!$B$2:$R$311, 8, FALSE)/36</f>
        <v>124.80000000000001</v>
      </c>
      <c r="J2" s="10">
        <f>$E2*VLOOKUP('Proj 2018'!$B2, 'Proj 36 2018'!$B$2:$R$311, 9, FALSE)/36</f>
        <v>58.5</v>
      </c>
      <c r="K2" s="10">
        <f>$E2*VLOOKUP('Proj 2018'!$B2, 'Proj 36 2018'!$B$2:$R$311, 10, FALSE)/36</f>
        <v>66.3</v>
      </c>
      <c r="L2" s="11">
        <f>VLOOKUP('Proj 2018'!$B2, 'Proj 36 2018'!$B$2:$R$311, 11, FALSE)</f>
        <v>0.89800000000000002</v>
      </c>
      <c r="M2" s="10">
        <f>$E2*VLOOKUP('Proj 2018'!$B2, 'Proj 36 2018'!$B$2:$R$311, 12, FALSE)/36</f>
        <v>113.1</v>
      </c>
      <c r="N2" s="10">
        <f>$E2*VLOOKUP('Proj 2018'!$B2, 'Proj 36 2018'!$B$2:$R$311, 13, FALSE)/36</f>
        <v>54.599999999999994</v>
      </c>
      <c r="O2" s="10">
        <f>$E2*VLOOKUP('Proj 2018'!$B2, 'Proj 36 2018'!$B$2:$R$311, 14, FALSE)/36</f>
        <v>50.7</v>
      </c>
      <c r="P2" s="10">
        <f>$E2*VLOOKUP('Proj 2018'!$B2, 'Proj 36 2018'!$B$2:$R$311, 15, FALSE)/36</f>
        <v>11.7</v>
      </c>
      <c r="Q2" s="10">
        <f>$E2*VLOOKUP('Proj 2018'!$B2, 'Proj 36 2018'!$B$2:$R$311, 16, FALSE)/36</f>
        <v>42.900000000000006</v>
      </c>
      <c r="R2" s="10">
        <f>$E2*VLOOKUP('Proj 2018'!$B2, 'Proj 36 2018'!$B$2:$R$311, 17, FALSE)/36</f>
        <v>542.1</v>
      </c>
      <c r="S2" s="3"/>
      <c r="T2" s="3"/>
      <c r="U2" s="3"/>
    </row>
    <row r="3" spans="1:21" x14ac:dyDescent="0.25">
      <c r="A3" s="6" t="s">
        <v>614</v>
      </c>
      <c r="B3" s="6" t="s">
        <v>33</v>
      </c>
      <c r="C3" s="6" t="s">
        <v>27</v>
      </c>
      <c r="D3" s="3">
        <f>VLOOKUP(B3, Table1[[Player]:['#NAME?]], 3, FALSE)+1</f>
        <v>27</v>
      </c>
      <c r="E3" s="3">
        <f>VLOOKUP(A3, Table3[], 5, FALSE)</f>
        <v>936</v>
      </c>
      <c r="F3" s="10">
        <f>E3*VLOOKUP('Proj 2018'!B3, 'Proj 36 2018'!$B$2:$R$311, 5, FALSE)/36</f>
        <v>117</v>
      </c>
      <c r="G3" s="10">
        <f>$E3*VLOOKUP('Proj 2018'!$B3, 'Proj 36 2018'!$B$2:$R$311, 6, FALSE)/36</f>
        <v>286</v>
      </c>
      <c r="H3" s="11">
        <f>VLOOKUP('Proj 2018'!$B3, 'Proj 36 2018'!$B$2:$R$311, 7, FALSE)</f>
        <v>0.41199999999999998</v>
      </c>
      <c r="I3" s="10">
        <f>$E3*VLOOKUP('Proj 2018'!$B3, 'Proj 36 2018'!$B$2:$R$311, 8, FALSE)/36</f>
        <v>62.400000000000006</v>
      </c>
      <c r="J3" s="10">
        <f>$E3*VLOOKUP('Proj 2018'!$B3, 'Proj 36 2018'!$B$2:$R$311, 9, FALSE)/36</f>
        <v>75.400000000000006</v>
      </c>
      <c r="K3" s="10">
        <f>$E3*VLOOKUP('Proj 2018'!$B3, 'Proj 36 2018'!$B$2:$R$311, 10, FALSE)/36</f>
        <v>101.4</v>
      </c>
      <c r="L3" s="11">
        <f>VLOOKUP('Proj 2018'!$B3, 'Proj 36 2018'!$B$2:$R$311, 11, FALSE)</f>
        <v>0.75</v>
      </c>
      <c r="M3" s="10">
        <f>$E3*VLOOKUP('Proj 2018'!$B3, 'Proj 36 2018'!$B$2:$R$311, 12, FALSE)/36</f>
        <v>192.4</v>
      </c>
      <c r="N3" s="10">
        <f>$E3*VLOOKUP('Proj 2018'!$B3, 'Proj 36 2018'!$B$2:$R$311, 13, FALSE)/36</f>
        <v>31.200000000000003</v>
      </c>
      <c r="O3" s="10">
        <f>$E3*VLOOKUP('Proj 2018'!$B3, 'Proj 36 2018'!$B$2:$R$311, 14, FALSE)/36</f>
        <v>23.4</v>
      </c>
      <c r="P3" s="10">
        <f>$E3*VLOOKUP('Proj 2018'!$B3, 'Proj 36 2018'!$B$2:$R$311, 15, FALSE)/36</f>
        <v>26</v>
      </c>
      <c r="Q3" s="10">
        <f>$E3*VLOOKUP('Proj 2018'!$B3, 'Proj 36 2018'!$B$2:$R$311, 16, FALSE)/36</f>
        <v>36.4</v>
      </c>
      <c r="R3" s="10">
        <f>$E3*VLOOKUP('Proj 2018'!$B3, 'Proj 36 2018'!$B$2:$R$311, 17, FALSE)/36</f>
        <v>371.8</v>
      </c>
      <c r="S3" s="3"/>
      <c r="T3" s="3"/>
      <c r="U3" s="3"/>
    </row>
    <row r="4" spans="1:21" x14ac:dyDescent="0.25">
      <c r="A4" s="5" t="s">
        <v>880</v>
      </c>
      <c r="B4" s="5" t="s">
        <v>37</v>
      </c>
      <c r="C4" s="5" t="s">
        <v>38</v>
      </c>
      <c r="D4" s="3">
        <f>VLOOKUP(B4, Table1[[Player]:['#NAME?]], 3, FALSE)+1</f>
        <v>24</v>
      </c>
      <c r="E4" s="3">
        <f>VLOOKUP(A4, Table3[], 5, FALSE)</f>
        <v>2340</v>
      </c>
      <c r="F4" s="10">
        <f>E4*VLOOKUP('Proj 2018'!B4, 'Proj 36 2018'!$B$2:$R$311, 5, FALSE)/36</f>
        <v>364</v>
      </c>
      <c r="G4" s="10">
        <f>$E4*VLOOKUP('Proj 2018'!$B4, 'Proj 36 2018'!$B$2:$R$311, 6, FALSE)/36</f>
        <v>643.5</v>
      </c>
      <c r="H4" s="11">
        <f>VLOOKUP('Proj 2018'!$B4, 'Proj 36 2018'!$B$2:$R$311, 7, FALSE)</f>
        <v>0.57099999999999995</v>
      </c>
      <c r="I4" s="10">
        <f>$E4*VLOOKUP('Proj 2018'!$B4, 'Proj 36 2018'!$B$2:$R$311, 8, FALSE)/36</f>
        <v>0</v>
      </c>
      <c r="J4" s="10">
        <f>$E4*VLOOKUP('Proj 2018'!$B4, 'Proj 36 2018'!$B$2:$R$311, 9, FALSE)/36</f>
        <v>156</v>
      </c>
      <c r="K4" s="10">
        <f>$E4*VLOOKUP('Proj 2018'!$B4, 'Proj 36 2018'!$B$2:$R$311, 10, FALSE)/36</f>
        <v>253.5</v>
      </c>
      <c r="L4" s="11">
        <f>VLOOKUP('Proj 2018'!$B4, 'Proj 36 2018'!$B$2:$R$311, 11, FALSE)</f>
        <v>0.61099999999999999</v>
      </c>
      <c r="M4" s="10">
        <f>$E4*VLOOKUP('Proj 2018'!$B4, 'Proj 36 2018'!$B$2:$R$311, 12, FALSE)/36</f>
        <v>598</v>
      </c>
      <c r="N4" s="10">
        <f>$E4*VLOOKUP('Proj 2018'!$B4, 'Proj 36 2018'!$B$2:$R$311, 13, FALSE)/36</f>
        <v>84.5</v>
      </c>
      <c r="O4" s="10">
        <f>$E4*VLOOKUP('Proj 2018'!$B4, 'Proj 36 2018'!$B$2:$R$311, 14, FALSE)/36</f>
        <v>84.5</v>
      </c>
      <c r="P4" s="10">
        <f>$E4*VLOOKUP('Proj 2018'!$B4, 'Proj 36 2018'!$B$2:$R$311, 15, FALSE)/36</f>
        <v>78</v>
      </c>
      <c r="Q4" s="10">
        <f>$E4*VLOOKUP('Proj 2018'!$B4, 'Proj 36 2018'!$B$2:$R$311, 16, FALSE)/36</f>
        <v>143</v>
      </c>
      <c r="R4" s="10">
        <f>$E4*VLOOKUP('Proj 2018'!$B4, 'Proj 36 2018'!$B$2:$R$311, 17, FALSE)/36</f>
        <v>884</v>
      </c>
      <c r="S4" s="3"/>
      <c r="T4" s="3"/>
      <c r="U4" s="3"/>
    </row>
    <row r="5" spans="1:21" x14ac:dyDescent="0.25">
      <c r="A5" s="6" t="s">
        <v>903</v>
      </c>
      <c r="B5" s="6" t="s">
        <v>39</v>
      </c>
      <c r="C5" s="6" t="s">
        <v>31</v>
      </c>
      <c r="D5" s="3">
        <f>VLOOKUP(B5, Table1[[Player]:['#NAME?]], 3, FALSE)+1</f>
        <v>32</v>
      </c>
      <c r="E5" s="3">
        <f>VLOOKUP(A5, Table3[], 5, FALSE)</f>
        <v>385</v>
      </c>
      <c r="F5" s="10">
        <f>E5*VLOOKUP('Proj 2018'!B5, 'Proj 36 2018'!$B$2:$R$311, 5, FALSE)/36</f>
        <v>44.916666666666664</v>
      </c>
      <c r="G5" s="10">
        <f>$E5*VLOOKUP('Proj 2018'!$B5, 'Proj 36 2018'!$B$2:$R$311, 6, FALSE)/36</f>
        <v>102.66666666666667</v>
      </c>
      <c r="H5" s="11">
        <f>VLOOKUP('Proj 2018'!$B5, 'Proj 36 2018'!$B$2:$R$311, 7, FALSE)</f>
        <v>0.44</v>
      </c>
      <c r="I5" s="10">
        <f>$E5*VLOOKUP('Proj 2018'!$B5, 'Proj 36 2018'!$B$2:$R$311, 8, FALSE)/36</f>
        <v>14.972222222222221</v>
      </c>
      <c r="J5" s="10">
        <f>$E5*VLOOKUP('Proj 2018'!$B5, 'Proj 36 2018'!$B$2:$R$311, 9, FALSE)/36</f>
        <v>20.319444444444443</v>
      </c>
      <c r="K5" s="10">
        <f>$E5*VLOOKUP('Proj 2018'!$B5, 'Proj 36 2018'!$B$2:$R$311, 10, FALSE)/36</f>
        <v>22.458333333333332</v>
      </c>
      <c r="L5" s="11">
        <f>VLOOKUP('Proj 2018'!$B5, 'Proj 36 2018'!$B$2:$R$311, 11, FALSE)</f>
        <v>0.89200000000000002</v>
      </c>
      <c r="M5" s="10">
        <f>$E5*VLOOKUP('Proj 2018'!$B5, 'Proj 36 2018'!$B$2:$R$311, 12, FALSE)/36</f>
        <v>29.944444444444443</v>
      </c>
      <c r="N5" s="10">
        <f>$E5*VLOOKUP('Proj 2018'!$B5, 'Proj 36 2018'!$B$2:$R$311, 13, FALSE)/36</f>
        <v>19.25</v>
      </c>
      <c r="O5" s="10">
        <f>$E5*VLOOKUP('Proj 2018'!$B5, 'Proj 36 2018'!$B$2:$R$311, 14, FALSE)/36</f>
        <v>5.3472222222222223</v>
      </c>
      <c r="P5" s="10">
        <f>$E5*VLOOKUP('Proj 2018'!$B5, 'Proj 36 2018'!$B$2:$R$311, 15, FALSE)/36</f>
        <v>1.0694444444444444</v>
      </c>
      <c r="Q5" s="10">
        <f>$E5*VLOOKUP('Proj 2018'!$B5, 'Proj 36 2018'!$B$2:$R$311, 16, FALSE)/36</f>
        <v>10.694444444444445</v>
      </c>
      <c r="R5" s="10">
        <f>$E5*VLOOKUP('Proj 2018'!$B5, 'Proj 36 2018'!$B$2:$R$311, 17, FALSE)/36</f>
        <v>125.125</v>
      </c>
      <c r="S5" s="3"/>
      <c r="T5" s="3"/>
      <c r="U5" s="3"/>
    </row>
    <row r="6" spans="1:21" x14ac:dyDescent="0.25">
      <c r="A6" s="5" t="s">
        <v>859</v>
      </c>
      <c r="B6" s="5" t="s">
        <v>41</v>
      </c>
      <c r="C6" s="5" t="s">
        <v>38</v>
      </c>
      <c r="D6" s="3">
        <f>VLOOKUP(B6, Table1[[Player]:['#NAME?]], 3, FALSE)+1</f>
        <v>29</v>
      </c>
      <c r="E6" s="3">
        <f>VLOOKUP(A6, Table3[], 5, FALSE)</f>
        <v>390</v>
      </c>
      <c r="F6" s="10">
        <f>E6*VLOOKUP('Proj 2018'!B6, 'Proj 36 2018'!$B$2:$R$311, 5, FALSE)/36</f>
        <v>59.583333333333336</v>
      </c>
      <c r="G6" s="10">
        <f>$E6*VLOOKUP('Proj 2018'!$B6, 'Proj 36 2018'!$B$2:$R$311, 6, FALSE)/36</f>
        <v>119.16666666666667</v>
      </c>
      <c r="H6" s="11">
        <f>VLOOKUP('Proj 2018'!$B6, 'Proj 36 2018'!$B$2:$R$311, 7, FALSE)</f>
        <v>0.5</v>
      </c>
      <c r="I6" s="10">
        <f>$E6*VLOOKUP('Proj 2018'!$B6, 'Proj 36 2018'!$B$2:$R$311, 8, FALSE)/36</f>
        <v>0</v>
      </c>
      <c r="J6" s="10">
        <f>$E6*VLOOKUP('Proj 2018'!$B6, 'Proj 36 2018'!$B$2:$R$311, 9, FALSE)/36</f>
        <v>19.5</v>
      </c>
      <c r="K6" s="10">
        <f>$E6*VLOOKUP('Proj 2018'!$B6, 'Proj 36 2018'!$B$2:$R$311, 10, FALSE)/36</f>
        <v>27.083333333333332</v>
      </c>
      <c r="L6" s="11">
        <f>VLOOKUP('Proj 2018'!$B6, 'Proj 36 2018'!$B$2:$R$311, 11, FALSE)</f>
        <v>0.72499999999999998</v>
      </c>
      <c r="M6" s="10">
        <f>$E6*VLOOKUP('Proj 2018'!$B6, 'Proj 36 2018'!$B$2:$R$311, 12, FALSE)/36</f>
        <v>118.08333333333333</v>
      </c>
      <c r="N6" s="10">
        <f>$E6*VLOOKUP('Proj 2018'!$B6, 'Proj 36 2018'!$B$2:$R$311, 13, FALSE)/36</f>
        <v>7.583333333333333</v>
      </c>
      <c r="O6" s="10">
        <f>$E6*VLOOKUP('Proj 2018'!$B6, 'Proj 36 2018'!$B$2:$R$311, 14, FALSE)/36</f>
        <v>13</v>
      </c>
      <c r="P6" s="10">
        <f>$E6*VLOOKUP('Proj 2018'!$B6, 'Proj 36 2018'!$B$2:$R$311, 15, FALSE)/36</f>
        <v>15.166666666666666</v>
      </c>
      <c r="Q6" s="10">
        <f>$E6*VLOOKUP('Proj 2018'!$B6, 'Proj 36 2018'!$B$2:$R$311, 16, FALSE)/36</f>
        <v>20.583333333333332</v>
      </c>
      <c r="R6" s="10">
        <f>$E6*VLOOKUP('Proj 2018'!$B6, 'Proj 36 2018'!$B$2:$R$311, 17, FALSE)/36</f>
        <v>138.66666666666666</v>
      </c>
      <c r="S6" s="3"/>
      <c r="T6" s="3"/>
      <c r="U6" s="3"/>
    </row>
    <row r="7" spans="1:21" x14ac:dyDescent="0.25">
      <c r="A7" s="6" t="s">
        <v>845</v>
      </c>
      <c r="B7" s="6" t="s">
        <v>43</v>
      </c>
      <c r="C7" s="6" t="s">
        <v>38</v>
      </c>
      <c r="D7" s="3">
        <f>VLOOKUP(B7, Table1[[Player]:['#NAME?]], 3, FALSE)+1</f>
        <v>29</v>
      </c>
      <c r="E7" s="3">
        <f>VLOOKUP(A7, Table3[], 5, FALSE)</f>
        <v>234</v>
      </c>
      <c r="F7" s="10">
        <f>E7*VLOOKUP('Proj 2018'!B7, 'Proj 36 2018'!$B$2:$R$311, 5, FALSE)/36</f>
        <v>20.149999999999999</v>
      </c>
      <c r="G7" s="10">
        <f>$E7*VLOOKUP('Proj 2018'!$B7, 'Proj 36 2018'!$B$2:$R$311, 6, FALSE)/36</f>
        <v>37.700000000000003</v>
      </c>
      <c r="H7" s="11">
        <f>VLOOKUP('Proj 2018'!$B7, 'Proj 36 2018'!$B$2:$R$311, 7, FALSE)</f>
        <v>0.52300000000000002</v>
      </c>
      <c r="I7" s="10">
        <f>$E7*VLOOKUP('Proj 2018'!$B7, 'Proj 36 2018'!$B$2:$R$311, 8, FALSE)/36</f>
        <v>0</v>
      </c>
      <c r="J7" s="10">
        <f>$E7*VLOOKUP('Proj 2018'!$B7, 'Proj 36 2018'!$B$2:$R$311, 9, FALSE)/36</f>
        <v>6.5</v>
      </c>
      <c r="K7" s="10">
        <f>$E7*VLOOKUP('Proj 2018'!$B7, 'Proj 36 2018'!$B$2:$R$311, 10, FALSE)/36</f>
        <v>9.75</v>
      </c>
      <c r="L7" s="11">
        <f>VLOOKUP('Proj 2018'!$B7, 'Proj 36 2018'!$B$2:$R$311, 11, FALSE)</f>
        <v>0.68200000000000005</v>
      </c>
      <c r="M7" s="10">
        <f>$E7*VLOOKUP('Proj 2018'!$B7, 'Proj 36 2018'!$B$2:$R$311, 12, FALSE)/36</f>
        <v>69.55</v>
      </c>
      <c r="N7" s="10">
        <f>$E7*VLOOKUP('Proj 2018'!$B7, 'Proj 36 2018'!$B$2:$R$311, 13, FALSE)/36</f>
        <v>11.05</v>
      </c>
      <c r="O7" s="10">
        <f>$E7*VLOOKUP('Proj 2018'!$B7, 'Proj 36 2018'!$B$2:$R$311, 14, FALSE)/36</f>
        <v>11.05</v>
      </c>
      <c r="P7" s="10">
        <f>$E7*VLOOKUP('Proj 2018'!$B7, 'Proj 36 2018'!$B$2:$R$311, 15, FALSE)/36</f>
        <v>10.4</v>
      </c>
      <c r="Q7" s="10">
        <f>$E7*VLOOKUP('Proj 2018'!$B7, 'Proj 36 2018'!$B$2:$R$311, 16, FALSE)/36</f>
        <v>7.8000000000000007</v>
      </c>
      <c r="R7" s="10">
        <f>$E7*VLOOKUP('Proj 2018'!$B7, 'Proj 36 2018'!$B$2:$R$311, 17, FALSE)/36</f>
        <v>46.15</v>
      </c>
      <c r="S7" s="3"/>
      <c r="T7" s="3"/>
      <c r="U7" s="3"/>
    </row>
    <row r="8" spans="1:21" x14ac:dyDescent="0.25">
      <c r="A8" s="5" t="s">
        <v>967</v>
      </c>
      <c r="B8" s="5" t="s">
        <v>45</v>
      </c>
      <c r="C8" s="5" t="s">
        <v>27</v>
      </c>
      <c r="D8" s="3">
        <f>VLOOKUP(B8, Table1[[Player]:['#NAME?]], 3, FALSE)+1</f>
        <v>32</v>
      </c>
      <c r="E8" s="3">
        <f>VLOOKUP(A8, Table3[], 5, FALSE)</f>
        <v>2464</v>
      </c>
      <c r="F8" s="10">
        <f>E8*VLOOKUP('Proj 2018'!B8, 'Proj 36 2018'!$B$2:$R$311, 5, FALSE)/36</f>
        <v>527.02222222222224</v>
      </c>
      <c r="G8" s="10">
        <f>$E8*VLOOKUP('Proj 2018'!$B8, 'Proj 36 2018'!$B$2:$R$311, 6, FALSE)/36</f>
        <v>1108.8</v>
      </c>
      <c r="H8" s="11">
        <f>VLOOKUP('Proj 2018'!$B8, 'Proj 36 2018'!$B$2:$R$311, 7, FALSE)</f>
        <v>0.47699999999999998</v>
      </c>
      <c r="I8" s="10">
        <f>$E8*VLOOKUP('Proj 2018'!$B8, 'Proj 36 2018'!$B$2:$R$311, 8, FALSE)/36</f>
        <v>27.37777777777778</v>
      </c>
      <c r="J8" s="10">
        <f>$E8*VLOOKUP('Proj 2018'!$B8, 'Proj 36 2018'!$B$2:$R$311, 9, FALSE)/36</f>
        <v>232.71111111111111</v>
      </c>
      <c r="K8" s="10">
        <f>$E8*VLOOKUP('Proj 2018'!$B8, 'Proj 36 2018'!$B$2:$R$311, 10, FALSE)/36</f>
        <v>287.4666666666667</v>
      </c>
      <c r="L8" s="11">
        <f>VLOOKUP('Proj 2018'!$B8, 'Proj 36 2018'!$B$2:$R$311, 11, FALSE)</f>
        <v>0.81200000000000006</v>
      </c>
      <c r="M8" s="10">
        <f>$E8*VLOOKUP('Proj 2018'!$B8, 'Proj 36 2018'!$B$2:$R$311, 12, FALSE)/36</f>
        <v>554.4</v>
      </c>
      <c r="N8" s="10">
        <f>$E8*VLOOKUP('Proj 2018'!$B8, 'Proj 36 2018'!$B$2:$R$311, 13, FALSE)/36</f>
        <v>143.73333333333335</v>
      </c>
      <c r="O8" s="10">
        <f>$E8*VLOOKUP('Proj 2018'!$B8, 'Proj 36 2018'!$B$2:$R$311, 14, FALSE)/36</f>
        <v>47.911111111111111</v>
      </c>
      <c r="P8" s="10">
        <f>$E8*VLOOKUP('Proj 2018'!$B8, 'Proj 36 2018'!$B$2:$R$311, 15, FALSE)/36</f>
        <v>95.822222222222223</v>
      </c>
      <c r="Q8" s="10">
        <f>$E8*VLOOKUP('Proj 2018'!$B8, 'Proj 36 2018'!$B$2:$R$311, 16, FALSE)/36</f>
        <v>102.66666666666667</v>
      </c>
      <c r="R8" s="10">
        <f>$E8*VLOOKUP('Proj 2018'!$B8, 'Proj 36 2018'!$B$2:$R$311, 17, FALSE)/36</f>
        <v>1314.1333333333332</v>
      </c>
      <c r="S8" s="3"/>
      <c r="T8" s="3"/>
      <c r="U8" s="3"/>
    </row>
    <row r="9" spans="1:21" x14ac:dyDescent="0.25">
      <c r="A9" s="5" t="s">
        <v>854</v>
      </c>
      <c r="B9" s="5" t="s">
        <v>49</v>
      </c>
      <c r="C9" s="5" t="s">
        <v>31</v>
      </c>
      <c r="D9" s="3">
        <f>VLOOKUP(B9, Table1[[Player]:['#NAME?]], 3, FALSE)+1</f>
        <v>36</v>
      </c>
      <c r="E9" s="3">
        <f>VLOOKUP(A9, Table3[], 5, FALSE)</f>
        <v>1776</v>
      </c>
      <c r="F9" s="10">
        <f>E9*VLOOKUP('Proj 2018'!B9, 'Proj 36 2018'!$B$2:$R$311, 5, FALSE)/36</f>
        <v>256.53333333333336</v>
      </c>
      <c r="G9" s="10">
        <f>$E9*VLOOKUP('Proj 2018'!$B9, 'Proj 36 2018'!$B$2:$R$311, 6, FALSE)/36</f>
        <v>552.5333333333333</v>
      </c>
      <c r="H9" s="11">
        <f>VLOOKUP('Proj 2018'!$B9, 'Proj 36 2018'!$B$2:$R$311, 7, FALSE)</f>
        <v>0.46100000000000002</v>
      </c>
      <c r="I9" s="10">
        <f>$E9*VLOOKUP('Proj 2018'!$B9, 'Proj 36 2018'!$B$2:$R$311, 8, FALSE)/36</f>
        <v>14.799999999999999</v>
      </c>
      <c r="J9" s="10">
        <f>$E9*VLOOKUP('Proj 2018'!$B9, 'Proj 36 2018'!$B$2:$R$311, 9, FALSE)/36</f>
        <v>74</v>
      </c>
      <c r="K9" s="10">
        <f>$E9*VLOOKUP('Proj 2018'!$B9, 'Proj 36 2018'!$B$2:$R$311, 10, FALSE)/36</f>
        <v>118.39999999999999</v>
      </c>
      <c r="L9" s="11">
        <f>VLOOKUP('Proj 2018'!$B9, 'Proj 36 2018'!$B$2:$R$311, 11, FALSE)</f>
        <v>0.61499999999999999</v>
      </c>
      <c r="M9" s="10">
        <f>$E9*VLOOKUP('Proj 2018'!$B9, 'Proj 36 2018'!$B$2:$R$311, 12, FALSE)/36</f>
        <v>365.06666666666672</v>
      </c>
      <c r="N9" s="10">
        <f>$E9*VLOOKUP('Proj 2018'!$B9, 'Proj 36 2018'!$B$2:$R$311, 13, FALSE)/36</f>
        <v>88.800000000000011</v>
      </c>
      <c r="O9" s="10">
        <f>$E9*VLOOKUP('Proj 2018'!$B9, 'Proj 36 2018'!$B$2:$R$311, 14, FALSE)/36</f>
        <v>108.53333333333335</v>
      </c>
      <c r="P9" s="10">
        <f>$E9*VLOOKUP('Proj 2018'!$B9, 'Proj 36 2018'!$B$2:$R$311, 15, FALSE)/36</f>
        <v>24.666666666666668</v>
      </c>
      <c r="Q9" s="10">
        <f>$E9*VLOOKUP('Proj 2018'!$B9, 'Proj 36 2018'!$B$2:$R$311, 16, FALSE)/36</f>
        <v>93.73333333333332</v>
      </c>
      <c r="R9" s="10">
        <f>$E9*VLOOKUP('Proj 2018'!$B9, 'Proj 36 2018'!$B$2:$R$311, 17, FALSE)/36</f>
        <v>596.93333333333328</v>
      </c>
      <c r="S9" s="3"/>
      <c r="T9" s="3"/>
      <c r="U9" s="3"/>
    </row>
    <row r="10" spans="1:21" x14ac:dyDescent="0.25">
      <c r="A10" s="6" t="s">
        <v>940</v>
      </c>
      <c r="B10" s="6" t="s">
        <v>51</v>
      </c>
      <c r="C10" s="6" t="s">
        <v>52</v>
      </c>
      <c r="D10" s="3">
        <f>VLOOKUP(B10, Table1[[Player]:['#NAME?]], 3, FALSE)+1</f>
        <v>27</v>
      </c>
      <c r="E10" s="3">
        <f>VLOOKUP(A10, Table3[], 5, FALSE)</f>
        <v>2156</v>
      </c>
      <c r="F10" s="10">
        <f>E10*VLOOKUP('Proj 2018'!B10, 'Proj 36 2018'!$B$2:$R$311, 5, FALSE)/36</f>
        <v>221.5888888888889</v>
      </c>
      <c r="G10" s="10">
        <f>$E10*VLOOKUP('Proj 2018'!$B10, 'Proj 36 2018'!$B$2:$R$311, 6, FALSE)/36</f>
        <v>568.94444444444446</v>
      </c>
      <c r="H10" s="11">
        <f>VLOOKUP('Proj 2018'!$B10, 'Proj 36 2018'!$B$2:$R$311, 7, FALSE)</f>
        <v>0.39300000000000002</v>
      </c>
      <c r="I10" s="10">
        <f>$E10*VLOOKUP('Proj 2018'!$B10, 'Proj 36 2018'!$B$2:$R$311, 8, FALSE)/36</f>
        <v>83.844444444444434</v>
      </c>
      <c r="J10" s="10">
        <f>$E10*VLOOKUP('Proj 2018'!$B10, 'Proj 36 2018'!$B$2:$R$311, 9, FALSE)/36</f>
        <v>113.78888888888888</v>
      </c>
      <c r="K10" s="10">
        <f>$E10*VLOOKUP('Proj 2018'!$B10, 'Proj 36 2018'!$B$2:$R$311, 10, FALSE)/36</f>
        <v>167.68888888888887</v>
      </c>
      <c r="L10" s="11">
        <f>VLOOKUP('Proj 2018'!$B10, 'Proj 36 2018'!$B$2:$R$311, 11, FALSE)</f>
        <v>0.70599999999999996</v>
      </c>
      <c r="M10" s="10">
        <f>$E10*VLOOKUP('Proj 2018'!$B10, 'Proj 36 2018'!$B$2:$R$311, 12, FALSE)/36</f>
        <v>550.97777777777765</v>
      </c>
      <c r="N10" s="10">
        <f>$E10*VLOOKUP('Proj 2018'!$B10, 'Proj 36 2018'!$B$2:$R$311, 13, FALSE)/36</f>
        <v>119.77777777777777</v>
      </c>
      <c r="O10" s="10">
        <f>$E10*VLOOKUP('Proj 2018'!$B10, 'Proj 36 2018'!$B$2:$R$311, 14, FALSE)/36</f>
        <v>71.86666666666666</v>
      </c>
      <c r="P10" s="10">
        <f>$E10*VLOOKUP('Proj 2018'!$B10, 'Proj 36 2018'!$B$2:$R$311, 15, FALSE)/36</f>
        <v>53.900000000000006</v>
      </c>
      <c r="Q10" s="10">
        <f>$E10*VLOOKUP('Proj 2018'!$B10, 'Proj 36 2018'!$B$2:$R$311, 16, FALSE)/36</f>
        <v>113.78888888888888</v>
      </c>
      <c r="R10" s="10">
        <f>$E10*VLOOKUP('Proj 2018'!$B10, 'Proj 36 2018'!$B$2:$R$311, 17, FALSE)/36</f>
        <v>646.80000000000007</v>
      </c>
      <c r="S10" s="3"/>
      <c r="T10" s="10"/>
      <c r="U10" s="3"/>
    </row>
    <row r="11" spans="1:21" x14ac:dyDescent="0.25">
      <c r="A11" s="5" t="s">
        <v>917</v>
      </c>
      <c r="B11" s="5" t="s">
        <v>58</v>
      </c>
      <c r="C11" s="5" t="s">
        <v>52</v>
      </c>
      <c r="D11" s="3">
        <f>VLOOKUP(B11, Table1[[Player]:['#NAME?]], 3, FALSE)+1</f>
        <v>24</v>
      </c>
      <c r="E11" s="3">
        <f>VLOOKUP(A11, Table3[], 5, FALSE)</f>
        <v>624</v>
      </c>
      <c r="F11" s="10">
        <f>E11*VLOOKUP('Proj 2018'!B11, 'Proj 36 2018'!$B$2:$R$311, 5, FALSE)/36</f>
        <v>95.333333333333329</v>
      </c>
      <c r="G11" s="10">
        <f>$E11*VLOOKUP('Proj 2018'!$B11, 'Proj 36 2018'!$B$2:$R$311, 6, FALSE)/36</f>
        <v>223.60000000000002</v>
      </c>
      <c r="H11" s="11">
        <f>VLOOKUP('Proj 2018'!$B11, 'Proj 36 2018'!$B$2:$R$311, 7, FALSE)</f>
        <v>0.42399999999999999</v>
      </c>
      <c r="I11" s="10">
        <f>$E11*VLOOKUP('Proj 2018'!$B11, 'Proj 36 2018'!$B$2:$R$311, 8, FALSE)/36</f>
        <v>29.466666666666665</v>
      </c>
      <c r="J11" s="10">
        <f>$E11*VLOOKUP('Proj 2018'!$B11, 'Proj 36 2018'!$B$2:$R$311, 9, FALSE)/36</f>
        <v>52</v>
      </c>
      <c r="K11" s="10">
        <f>$E11*VLOOKUP('Proj 2018'!$B11, 'Proj 36 2018'!$B$2:$R$311, 10, FALSE)/36</f>
        <v>65.86666666666666</v>
      </c>
      <c r="L11" s="11">
        <f>VLOOKUP('Proj 2018'!$B11, 'Proj 36 2018'!$B$2:$R$311, 11, FALSE)</f>
        <v>0.79100000000000004</v>
      </c>
      <c r="M11" s="10">
        <f>$E11*VLOOKUP('Proj 2018'!$B11, 'Proj 36 2018'!$B$2:$R$311, 12, FALSE)/36</f>
        <v>124.80000000000001</v>
      </c>
      <c r="N11" s="10">
        <f>$E11*VLOOKUP('Proj 2018'!$B11, 'Proj 36 2018'!$B$2:$R$311, 13, FALSE)/36</f>
        <v>32.93333333333333</v>
      </c>
      <c r="O11" s="10">
        <f>$E11*VLOOKUP('Proj 2018'!$B11, 'Proj 36 2018'!$B$2:$R$311, 14, FALSE)/36</f>
        <v>20.799999999999997</v>
      </c>
      <c r="P11" s="10">
        <f>$E11*VLOOKUP('Proj 2018'!$B11, 'Proj 36 2018'!$B$2:$R$311, 15, FALSE)/36</f>
        <v>12.133333333333333</v>
      </c>
      <c r="Q11" s="10">
        <f>$E11*VLOOKUP('Proj 2018'!$B11, 'Proj 36 2018'!$B$2:$R$311, 16, FALSE)/36</f>
        <v>32.93333333333333</v>
      </c>
      <c r="R11" s="10">
        <f>$E11*VLOOKUP('Proj 2018'!$B11, 'Proj 36 2018'!$B$2:$R$311, 17, FALSE)/36</f>
        <v>270.39999999999998</v>
      </c>
      <c r="S11" s="3"/>
      <c r="T11" s="3"/>
      <c r="U11" s="3"/>
    </row>
    <row r="12" spans="1:21" x14ac:dyDescent="0.25">
      <c r="A12" s="6" t="s">
        <v>975</v>
      </c>
      <c r="B12" s="6" t="s">
        <v>60</v>
      </c>
      <c r="C12" s="6" t="s">
        <v>31</v>
      </c>
      <c r="D12" s="3">
        <f>VLOOKUP(B12, Table1[[Player]:['#NAME?]], 3, FALSE)+1</f>
        <v>24</v>
      </c>
      <c r="E12" s="3">
        <f>VLOOKUP(A12, Table3[], 5, FALSE)</f>
        <v>1092</v>
      </c>
      <c r="F12" s="10">
        <f>E12*VLOOKUP('Proj 2018'!B12, 'Proj 36 2018'!$B$2:$R$311, 5, FALSE)/36</f>
        <v>100.1</v>
      </c>
      <c r="G12" s="10">
        <f>$E12*VLOOKUP('Proj 2018'!$B12, 'Proj 36 2018'!$B$2:$R$311, 6, FALSE)/36</f>
        <v>224.46666666666667</v>
      </c>
      <c r="H12" s="11">
        <f>VLOOKUP('Proj 2018'!$B12, 'Proj 36 2018'!$B$2:$R$311, 7, FALSE)</f>
        <v>0.44500000000000001</v>
      </c>
      <c r="I12" s="10">
        <f>$E12*VLOOKUP('Proj 2018'!$B12, 'Proj 36 2018'!$B$2:$R$311, 8, FALSE)/36</f>
        <v>15.166666666666666</v>
      </c>
      <c r="J12" s="10">
        <f>$E12*VLOOKUP('Proj 2018'!$B12, 'Proj 36 2018'!$B$2:$R$311, 9, FALSE)/36</f>
        <v>48.533333333333331</v>
      </c>
      <c r="K12" s="10">
        <f>$E12*VLOOKUP('Proj 2018'!$B12, 'Proj 36 2018'!$B$2:$R$311, 10, FALSE)/36</f>
        <v>60.666666666666664</v>
      </c>
      <c r="L12" s="11">
        <f>VLOOKUP('Proj 2018'!$B12, 'Proj 36 2018'!$B$2:$R$311, 11, FALSE)</f>
        <v>0.78900000000000003</v>
      </c>
      <c r="M12" s="10">
        <f>$E12*VLOOKUP('Proj 2018'!$B12, 'Proj 36 2018'!$B$2:$R$311, 12, FALSE)/36</f>
        <v>221.43333333333331</v>
      </c>
      <c r="N12" s="10">
        <f>$E12*VLOOKUP('Proj 2018'!$B12, 'Proj 36 2018'!$B$2:$R$311, 13, FALSE)/36</f>
        <v>97.066666666666663</v>
      </c>
      <c r="O12" s="10">
        <f>$E12*VLOOKUP('Proj 2018'!$B12, 'Proj 36 2018'!$B$2:$R$311, 14, FALSE)/36</f>
        <v>54.6</v>
      </c>
      <c r="P12" s="10">
        <f>$E12*VLOOKUP('Proj 2018'!$B12, 'Proj 36 2018'!$B$2:$R$311, 15, FALSE)/36</f>
        <v>27.3</v>
      </c>
      <c r="Q12" s="10">
        <f>$E12*VLOOKUP('Proj 2018'!$B12, 'Proj 36 2018'!$B$2:$R$311, 16, FALSE)/36</f>
        <v>42.466666666666669</v>
      </c>
      <c r="R12" s="10">
        <f>$E12*VLOOKUP('Proj 2018'!$B12, 'Proj 36 2018'!$B$2:$R$311, 17, FALSE)/36</f>
        <v>263.89999999999998</v>
      </c>
      <c r="S12" s="3"/>
      <c r="T12" s="3"/>
      <c r="U12" s="3"/>
    </row>
    <row r="13" spans="1:21" x14ac:dyDescent="0.25">
      <c r="A13" s="5" t="s">
        <v>740</v>
      </c>
      <c r="B13" s="5" t="s">
        <v>61</v>
      </c>
      <c r="C13" s="5" t="s">
        <v>27</v>
      </c>
      <c r="D13" s="3">
        <f>VLOOKUP(B13, Table1[[Player]:['#NAME?]], 3, FALSE)+1</f>
        <v>29</v>
      </c>
      <c r="E13" s="3">
        <f>VLOOKUP(A13, Table3[], 5, FALSE)</f>
        <v>2072</v>
      </c>
      <c r="F13" s="10">
        <f>E13*VLOOKUP('Proj 2018'!B13, 'Proj 36 2018'!$B$2:$R$311, 5, FALSE)/36</f>
        <v>316.55555555555554</v>
      </c>
      <c r="G13" s="10">
        <f>$E13*VLOOKUP('Proj 2018'!$B13, 'Proj 36 2018'!$B$2:$R$311, 6, FALSE)/36</f>
        <v>759.73333333333323</v>
      </c>
      <c r="H13" s="11">
        <f>VLOOKUP('Proj 2018'!$B13, 'Proj 36 2018'!$B$2:$R$311, 7, FALSE)</f>
        <v>0.41799999999999998</v>
      </c>
      <c r="I13" s="10">
        <f>$E13*VLOOKUP('Proj 2018'!$B13, 'Proj 36 2018'!$B$2:$R$311, 8, FALSE)/36</f>
        <v>201.44444444444446</v>
      </c>
      <c r="J13" s="10">
        <f>$E13*VLOOKUP('Proj 2018'!$B13, 'Proj 36 2018'!$B$2:$R$311, 9, FALSE)/36</f>
        <v>126.62222222222223</v>
      </c>
      <c r="K13" s="10">
        <f>$E13*VLOOKUP('Proj 2018'!$B13, 'Proj 36 2018'!$B$2:$R$311, 10, FALSE)/36</f>
        <v>149.64444444444445</v>
      </c>
      <c r="L13" s="11">
        <f>VLOOKUP('Proj 2018'!$B13, 'Proj 36 2018'!$B$2:$R$311, 11, FALSE)</f>
        <v>0.86</v>
      </c>
      <c r="M13" s="10">
        <f>$E13*VLOOKUP('Proj 2018'!$B13, 'Proj 36 2018'!$B$2:$R$311, 12, FALSE)/36</f>
        <v>322.31111111111107</v>
      </c>
      <c r="N13" s="10">
        <f>$E13*VLOOKUP('Proj 2018'!$B13, 'Proj 36 2018'!$B$2:$R$311, 13, FALSE)/36</f>
        <v>69.066666666666663</v>
      </c>
      <c r="O13" s="10">
        <f>$E13*VLOOKUP('Proj 2018'!$B13, 'Proj 36 2018'!$B$2:$R$311, 14, FALSE)/36</f>
        <v>28.777777777777779</v>
      </c>
      <c r="P13" s="10">
        <f>$E13*VLOOKUP('Proj 2018'!$B13, 'Proj 36 2018'!$B$2:$R$311, 15, FALSE)/36</f>
        <v>11.511111111111113</v>
      </c>
      <c r="Q13" s="10">
        <f>$E13*VLOOKUP('Proj 2018'!$B13, 'Proj 36 2018'!$B$2:$R$311, 16, FALSE)/36</f>
        <v>51.8</v>
      </c>
      <c r="R13" s="10">
        <f>$E13*VLOOKUP('Proj 2018'!$B13, 'Proj 36 2018'!$B$2:$R$311, 17, FALSE)/36</f>
        <v>961.17777777777781</v>
      </c>
      <c r="S13" s="3"/>
      <c r="T13" s="3"/>
      <c r="U13" s="3"/>
    </row>
    <row r="14" spans="1:21" x14ac:dyDescent="0.25">
      <c r="A14" s="6" t="s">
        <v>819</v>
      </c>
      <c r="B14" s="6" t="s">
        <v>63</v>
      </c>
      <c r="C14" s="6" t="s">
        <v>52</v>
      </c>
      <c r="D14" s="3">
        <f>VLOOKUP(B14, Table1[[Player]:['#NAME?]], 3, FALSE)+1</f>
        <v>23</v>
      </c>
      <c r="E14" s="3">
        <f>VLOOKUP(A14, Table3[], 5, FALSE)</f>
        <v>2808</v>
      </c>
      <c r="F14" s="10">
        <f>E14*VLOOKUP('Proj 2018'!B14, 'Proj 36 2018'!$B$2:$R$311, 5, FALSE)/36</f>
        <v>647.40000000000009</v>
      </c>
      <c r="G14" s="10">
        <f>$E14*VLOOKUP('Proj 2018'!$B14, 'Proj 36 2018'!$B$2:$R$311, 6, FALSE)/36</f>
        <v>1240.2</v>
      </c>
      <c r="H14" s="11">
        <f>VLOOKUP('Proj 2018'!$B14, 'Proj 36 2018'!$B$2:$R$311, 7, FALSE)</f>
        <v>0.52100000000000002</v>
      </c>
      <c r="I14" s="10">
        <f>$E14*VLOOKUP('Proj 2018'!$B14, 'Proj 36 2018'!$B$2:$R$311, 8, FALSE)/36</f>
        <v>46.8</v>
      </c>
      <c r="J14" s="10">
        <f>$E14*VLOOKUP('Proj 2018'!$B14, 'Proj 36 2018'!$B$2:$R$311, 9, FALSE)/36</f>
        <v>468</v>
      </c>
      <c r="K14" s="10">
        <f>$E14*VLOOKUP('Proj 2018'!$B14, 'Proj 36 2018'!$B$2:$R$311, 10, FALSE)/36</f>
        <v>600.6</v>
      </c>
      <c r="L14" s="11">
        <f>VLOOKUP('Proj 2018'!$B14, 'Proj 36 2018'!$B$2:$R$311, 11, FALSE)</f>
        <v>0.77</v>
      </c>
      <c r="M14" s="10">
        <f>$E14*VLOOKUP('Proj 2018'!$B14, 'Proj 36 2018'!$B$2:$R$311, 12, FALSE)/36</f>
        <v>694.2</v>
      </c>
      <c r="N14" s="10">
        <f>$E14*VLOOKUP('Proj 2018'!$B14, 'Proj 36 2018'!$B$2:$R$311, 13, FALSE)/36</f>
        <v>429</v>
      </c>
      <c r="O14" s="10">
        <f>$E14*VLOOKUP('Proj 2018'!$B14, 'Proj 36 2018'!$B$2:$R$311, 14, FALSE)/36</f>
        <v>132.6</v>
      </c>
      <c r="P14" s="10">
        <f>$E14*VLOOKUP('Proj 2018'!$B14, 'Proj 36 2018'!$B$2:$R$311, 15, FALSE)/36</f>
        <v>148.19999999999999</v>
      </c>
      <c r="Q14" s="10">
        <f>$E14*VLOOKUP('Proj 2018'!$B14, 'Proj 36 2018'!$B$2:$R$311, 16, FALSE)/36</f>
        <v>234</v>
      </c>
      <c r="R14" s="10">
        <f>$E14*VLOOKUP('Proj 2018'!$B14, 'Proj 36 2018'!$B$2:$R$311, 17, FALSE)/36</f>
        <v>1809.6</v>
      </c>
      <c r="S14" s="3"/>
      <c r="T14" s="3"/>
      <c r="U14" s="3"/>
    </row>
    <row r="15" spans="1:21" x14ac:dyDescent="0.25">
      <c r="A15" s="5" t="s">
        <v>879</v>
      </c>
      <c r="B15" s="5" t="s">
        <v>65</v>
      </c>
      <c r="C15" s="5" t="s">
        <v>52</v>
      </c>
      <c r="D15" s="3">
        <f>VLOOKUP(B15, Table1[[Player]:['#NAME?]], 3, FALSE)+1</f>
        <v>33</v>
      </c>
      <c r="E15" s="3">
        <f>VLOOKUP(A15, Table3[], 5, FALSE)</f>
        <v>2376</v>
      </c>
      <c r="F15" s="10">
        <f>E15*VLOOKUP('Proj 2018'!B15, 'Proj 36 2018'!$B$2:$R$311, 5, FALSE)/36</f>
        <v>561</v>
      </c>
      <c r="G15" s="10">
        <f>$E15*VLOOKUP('Proj 2018'!$B15, 'Proj 36 2018'!$B$2:$R$311, 6, FALSE)/36</f>
        <v>1300.1999999999998</v>
      </c>
      <c r="H15" s="11">
        <f>VLOOKUP('Proj 2018'!$B15, 'Proj 36 2018'!$B$2:$R$311, 7, FALSE)</f>
        <v>0.433</v>
      </c>
      <c r="I15" s="10">
        <f>$E15*VLOOKUP('Proj 2018'!$B15, 'Proj 36 2018'!$B$2:$R$311, 8, FALSE)/36</f>
        <v>138.60000000000002</v>
      </c>
      <c r="J15" s="10">
        <f>$E15*VLOOKUP('Proj 2018'!$B15, 'Proj 36 2018'!$B$2:$R$311, 9, FALSE)/36</f>
        <v>283.79999999999995</v>
      </c>
      <c r="K15" s="10">
        <f>$E15*VLOOKUP('Proj 2018'!$B15, 'Proj 36 2018'!$B$2:$R$311, 10, FALSE)/36</f>
        <v>343.20000000000005</v>
      </c>
      <c r="L15" s="11">
        <f>VLOOKUP('Proj 2018'!$B15, 'Proj 36 2018'!$B$2:$R$311, 11, FALSE)</f>
        <v>0.83299999999999996</v>
      </c>
      <c r="M15" s="10">
        <f>$E15*VLOOKUP('Proj 2018'!$B15, 'Proj 36 2018'!$B$2:$R$311, 12, FALSE)/36</f>
        <v>409.20000000000005</v>
      </c>
      <c r="N15" s="10">
        <f>$E15*VLOOKUP('Proj 2018'!$B15, 'Proj 36 2018'!$B$2:$R$311, 13, FALSE)/36</f>
        <v>198</v>
      </c>
      <c r="O15" s="10">
        <f>$E15*VLOOKUP('Proj 2018'!$B15, 'Proj 36 2018'!$B$2:$R$311, 14, FALSE)/36</f>
        <v>59.400000000000006</v>
      </c>
      <c r="P15" s="10">
        <f>$E15*VLOOKUP('Proj 2018'!$B15, 'Proj 36 2018'!$B$2:$R$311, 15, FALSE)/36</f>
        <v>33</v>
      </c>
      <c r="Q15" s="10">
        <f>$E15*VLOOKUP('Proj 2018'!$B15, 'Proj 36 2018'!$B$2:$R$311, 16, FALSE)/36</f>
        <v>145.20000000000002</v>
      </c>
      <c r="R15" s="10">
        <f>$E15*VLOOKUP('Proj 2018'!$B15, 'Proj 36 2018'!$B$2:$R$311, 17, FALSE)/36</f>
        <v>1551</v>
      </c>
      <c r="S15" s="3"/>
      <c r="T15" s="3"/>
      <c r="U15" s="3"/>
    </row>
    <row r="16" spans="1:21" x14ac:dyDescent="0.25">
      <c r="A16" s="6" t="s">
        <v>737</v>
      </c>
      <c r="B16" s="6" t="s">
        <v>68</v>
      </c>
      <c r="C16" s="6" t="s">
        <v>52</v>
      </c>
      <c r="D16" s="3">
        <f>VLOOKUP(B16, Table1[[Player]:['#NAME?]], 3, FALSE)+1</f>
        <v>32</v>
      </c>
      <c r="E16" s="3">
        <f>VLOOKUP(A16, Table3[], 5, FALSE)</f>
        <v>2652</v>
      </c>
      <c r="F16" s="10">
        <f>E16*VLOOKUP('Proj 2018'!B16, 'Proj 36 2018'!$B$2:$R$311, 5, FALSE)/36</f>
        <v>309.39999999999998</v>
      </c>
      <c r="G16" s="10">
        <f>$E16*VLOOKUP('Proj 2018'!$B16, 'Proj 36 2018'!$B$2:$R$311, 6, FALSE)/36</f>
        <v>766.13333333333333</v>
      </c>
      <c r="H16" s="11">
        <f>VLOOKUP('Proj 2018'!$B16, 'Proj 36 2018'!$B$2:$R$311, 7, FALSE)</f>
        <v>0.40899999999999997</v>
      </c>
      <c r="I16" s="10">
        <f>$E16*VLOOKUP('Proj 2018'!$B16, 'Proj 36 2018'!$B$2:$R$311, 8, FALSE)/36</f>
        <v>184.16666666666666</v>
      </c>
      <c r="J16" s="10">
        <f>$E16*VLOOKUP('Proj 2018'!$B16, 'Proj 36 2018'!$B$2:$R$311, 9, FALSE)/36</f>
        <v>88.4</v>
      </c>
      <c r="K16" s="10">
        <f>$E16*VLOOKUP('Proj 2018'!$B16, 'Proj 36 2018'!$B$2:$R$311, 10, FALSE)/36</f>
        <v>117.86666666666666</v>
      </c>
      <c r="L16" s="11">
        <f>VLOOKUP('Proj 2018'!$B16, 'Proj 36 2018'!$B$2:$R$311, 11, FALSE)</f>
        <v>0.73799999999999999</v>
      </c>
      <c r="M16" s="10">
        <f>$E16*VLOOKUP('Proj 2018'!$B16, 'Proj 36 2018'!$B$2:$R$311, 12, FALSE)/36</f>
        <v>434.63333333333338</v>
      </c>
      <c r="N16" s="10">
        <f>$E16*VLOOKUP('Proj 2018'!$B16, 'Proj 36 2018'!$B$2:$R$311, 13, FALSE)/36</f>
        <v>169.43333333333331</v>
      </c>
      <c r="O16" s="10">
        <f>$E16*VLOOKUP('Proj 2018'!$B16, 'Proj 36 2018'!$B$2:$R$311, 14, FALSE)/36</f>
        <v>139.96666666666667</v>
      </c>
      <c r="P16" s="10">
        <f>$E16*VLOOKUP('Proj 2018'!$B16, 'Proj 36 2018'!$B$2:$R$311, 15, FALSE)/36</f>
        <v>22.1</v>
      </c>
      <c r="Q16" s="10">
        <f>$E16*VLOOKUP('Proj 2018'!$B16, 'Proj 36 2018'!$B$2:$R$311, 16, FALSE)/36</f>
        <v>66.300000000000011</v>
      </c>
      <c r="R16" s="10">
        <f>$E16*VLOOKUP('Proj 2018'!$B16, 'Proj 36 2018'!$B$2:$R$311, 17, FALSE)/36</f>
        <v>898.73333333333323</v>
      </c>
      <c r="S16" s="3"/>
      <c r="T16" s="3"/>
      <c r="U16" s="3"/>
    </row>
    <row r="17" spans="1:21" x14ac:dyDescent="0.25">
      <c r="A17" s="5" t="s">
        <v>701</v>
      </c>
      <c r="B17" s="5" t="s">
        <v>69</v>
      </c>
      <c r="C17" s="5" t="s">
        <v>27</v>
      </c>
      <c r="D17" s="3">
        <f>VLOOKUP(B17, Table1[[Player]:['#NAME?]], 3, FALSE)+1</f>
        <v>29</v>
      </c>
      <c r="E17" s="3">
        <f>VLOOKUP(A17, Table3[], 5, FALSE)</f>
        <v>365</v>
      </c>
      <c r="F17" s="10">
        <f>E17*VLOOKUP('Proj 2018'!B17, 'Proj 36 2018'!$B$2:$R$311, 5, FALSE)/36</f>
        <v>54.750000000000007</v>
      </c>
      <c r="G17" s="10">
        <f>$E17*VLOOKUP('Proj 2018'!$B17, 'Proj 36 2018'!$B$2:$R$311, 6, FALSE)/36</f>
        <v>122.68055555555556</v>
      </c>
      <c r="H17" s="11">
        <f>VLOOKUP('Proj 2018'!$B17, 'Proj 36 2018'!$B$2:$R$311, 7, FALSE)</f>
        <v>0.442</v>
      </c>
      <c r="I17" s="10">
        <f>$E17*VLOOKUP('Proj 2018'!$B17, 'Proj 36 2018'!$B$2:$R$311, 8, FALSE)/36</f>
        <v>30.416666666666668</v>
      </c>
      <c r="J17" s="10">
        <f>$E17*VLOOKUP('Proj 2018'!$B17, 'Proj 36 2018'!$B$2:$R$311, 9, FALSE)/36</f>
        <v>11.152777777777779</v>
      </c>
      <c r="K17" s="10">
        <f>$E17*VLOOKUP('Proj 2018'!$B17, 'Proj 36 2018'!$B$2:$R$311, 10, FALSE)/36</f>
        <v>12.166666666666666</v>
      </c>
      <c r="L17" s="11">
        <f>VLOOKUP('Proj 2018'!$B17, 'Proj 36 2018'!$B$2:$R$311, 11, FALSE)</f>
        <v>0.86399999999999999</v>
      </c>
      <c r="M17" s="10">
        <f>$E17*VLOOKUP('Proj 2018'!$B17, 'Proj 36 2018'!$B$2:$R$311, 12, FALSE)/36</f>
        <v>63.875</v>
      </c>
      <c r="N17" s="10">
        <f>$E17*VLOOKUP('Proj 2018'!$B17, 'Proj 36 2018'!$B$2:$R$311, 13, FALSE)/36</f>
        <v>24.333333333333332</v>
      </c>
      <c r="O17" s="10">
        <f>$E17*VLOOKUP('Proj 2018'!$B17, 'Proj 36 2018'!$B$2:$R$311, 14, FALSE)/36</f>
        <v>11.152777777777779</v>
      </c>
      <c r="P17" s="10">
        <f>$E17*VLOOKUP('Proj 2018'!$B17, 'Proj 36 2018'!$B$2:$R$311, 15, FALSE)/36</f>
        <v>12.166666666666666</v>
      </c>
      <c r="Q17" s="10">
        <f>$E17*VLOOKUP('Proj 2018'!$B17, 'Proj 36 2018'!$B$2:$R$311, 16, FALSE)/36</f>
        <v>20.277777777777779</v>
      </c>
      <c r="R17" s="10">
        <f>$E17*VLOOKUP('Proj 2018'!$B17, 'Proj 36 2018'!$B$2:$R$311, 17, FALSE)/36</f>
        <v>150.05555555555554</v>
      </c>
      <c r="S17" s="3"/>
      <c r="T17" s="3"/>
      <c r="U17" s="3"/>
    </row>
    <row r="18" spans="1:21" x14ac:dyDescent="0.25">
      <c r="A18" s="6" t="s">
        <v>900</v>
      </c>
      <c r="B18" s="6" t="s">
        <v>72</v>
      </c>
      <c r="C18" s="6" t="s">
        <v>73</v>
      </c>
      <c r="D18" s="3">
        <f>VLOOKUP(B18, Table1[[Player]:['#NAME?]], 3, FALSE)+1</f>
        <v>30</v>
      </c>
      <c r="E18" s="3">
        <f>VLOOKUP(A18, Table3[], 5, FALSE)</f>
        <v>624</v>
      </c>
      <c r="F18" s="10">
        <f>E18*VLOOKUP('Proj 2018'!B18, 'Proj 36 2018'!$B$2:$R$311, 5, FALSE)/36</f>
        <v>79.73333333333332</v>
      </c>
      <c r="G18" s="10">
        <f>$E18*VLOOKUP('Proj 2018'!$B18, 'Proj 36 2018'!$B$2:$R$311, 6, FALSE)/36</f>
        <v>209.73333333333332</v>
      </c>
      <c r="H18" s="11">
        <f>VLOOKUP('Proj 2018'!$B18, 'Proj 36 2018'!$B$2:$R$311, 7, FALSE)</f>
        <v>0.377</v>
      </c>
      <c r="I18" s="10">
        <f>$E18*VLOOKUP('Proj 2018'!$B18, 'Proj 36 2018'!$B$2:$R$311, 8, FALSE)/36</f>
        <v>38.13333333333334</v>
      </c>
      <c r="J18" s="10">
        <f>$E18*VLOOKUP('Proj 2018'!$B18, 'Proj 36 2018'!$B$2:$R$311, 9, FALSE)/36</f>
        <v>53.733333333333334</v>
      </c>
      <c r="K18" s="10">
        <f>$E18*VLOOKUP('Proj 2018'!$B18, 'Proj 36 2018'!$B$2:$R$311, 10, FALSE)/36</f>
        <v>65.86666666666666</v>
      </c>
      <c r="L18" s="11">
        <f>VLOOKUP('Proj 2018'!$B18, 'Proj 36 2018'!$B$2:$R$311, 11, FALSE)</f>
        <v>0.81399999999999995</v>
      </c>
      <c r="M18" s="10">
        <f>$E18*VLOOKUP('Proj 2018'!$B18, 'Proj 36 2018'!$B$2:$R$311, 12, FALSE)/36</f>
        <v>46.800000000000004</v>
      </c>
      <c r="N18" s="10">
        <f>$E18*VLOOKUP('Proj 2018'!$B18, 'Proj 36 2018'!$B$2:$R$311, 13, FALSE)/36</f>
        <v>84.933333333333337</v>
      </c>
      <c r="O18" s="10">
        <f>$E18*VLOOKUP('Proj 2018'!$B18, 'Proj 36 2018'!$B$2:$R$311, 14, FALSE)/36</f>
        <v>12.133333333333333</v>
      </c>
      <c r="P18" s="10">
        <f>$E18*VLOOKUP('Proj 2018'!$B18, 'Proj 36 2018'!$B$2:$R$311, 15, FALSE)/36</f>
        <v>0</v>
      </c>
      <c r="Q18" s="10">
        <f>$E18*VLOOKUP('Proj 2018'!$B18, 'Proj 36 2018'!$B$2:$R$311, 16, FALSE)/36</f>
        <v>36.400000000000006</v>
      </c>
      <c r="R18" s="10">
        <f>$E18*VLOOKUP('Proj 2018'!$B18, 'Proj 36 2018'!$B$2:$R$311, 17, FALSE)/36</f>
        <v>249.60000000000002</v>
      </c>
      <c r="S18" s="3"/>
      <c r="T18" s="3"/>
      <c r="U18" s="3"/>
    </row>
    <row r="19" spans="1:21" x14ac:dyDescent="0.25">
      <c r="A19" s="6" t="s">
        <v>867</v>
      </c>
      <c r="B19" s="6" t="s">
        <v>77</v>
      </c>
      <c r="C19" s="6" t="s">
        <v>31</v>
      </c>
      <c r="D19" s="3">
        <f>VLOOKUP(B19, Table1[[Player]:['#NAME?]], 3, FALSE)+1</f>
        <v>24</v>
      </c>
      <c r="E19" s="3">
        <f>VLOOKUP(A19, Table3[], 5, FALSE)</f>
        <v>1404</v>
      </c>
      <c r="F19" s="10">
        <f>E19*VLOOKUP('Proj 2018'!B19, 'Proj 36 2018'!$B$2:$R$311, 5, FALSE)/36</f>
        <v>132.6</v>
      </c>
      <c r="G19" s="10">
        <f>$E19*VLOOKUP('Proj 2018'!$B19, 'Proj 36 2018'!$B$2:$R$311, 6, FALSE)/36</f>
        <v>354.9</v>
      </c>
      <c r="H19" s="11">
        <f>VLOOKUP('Proj 2018'!$B19, 'Proj 36 2018'!$B$2:$R$311, 7, FALSE)</f>
        <v>0.378</v>
      </c>
      <c r="I19" s="10">
        <f>$E19*VLOOKUP('Proj 2018'!$B19, 'Proj 36 2018'!$B$2:$R$311, 8, FALSE)/36</f>
        <v>39</v>
      </c>
      <c r="J19" s="10">
        <f>$E19*VLOOKUP('Proj 2018'!$B19, 'Proj 36 2018'!$B$2:$R$311, 9, FALSE)/36</f>
        <v>46.8</v>
      </c>
      <c r="K19" s="10">
        <f>$E19*VLOOKUP('Proj 2018'!$B19, 'Proj 36 2018'!$B$2:$R$311, 10, FALSE)/36</f>
        <v>70.2</v>
      </c>
      <c r="L19" s="11">
        <f>VLOOKUP('Proj 2018'!$B19, 'Proj 36 2018'!$B$2:$R$311, 11, FALSE)</f>
        <v>0.65100000000000002</v>
      </c>
      <c r="M19" s="10">
        <f>$E19*VLOOKUP('Proj 2018'!$B19, 'Proj 36 2018'!$B$2:$R$311, 12, FALSE)/36</f>
        <v>159.89999999999998</v>
      </c>
      <c r="N19" s="10">
        <f>$E19*VLOOKUP('Proj 2018'!$B19, 'Proj 36 2018'!$B$2:$R$311, 13, FALSE)/36</f>
        <v>175.5</v>
      </c>
      <c r="O19" s="10">
        <f>$E19*VLOOKUP('Proj 2018'!$B19, 'Proj 36 2018'!$B$2:$R$311, 14, FALSE)/36</f>
        <v>54.599999999999994</v>
      </c>
      <c r="P19" s="10">
        <f>$E19*VLOOKUP('Proj 2018'!$B19, 'Proj 36 2018'!$B$2:$R$311, 15, FALSE)/36</f>
        <v>11.7</v>
      </c>
      <c r="Q19" s="10">
        <f>$E19*VLOOKUP('Proj 2018'!$B19, 'Proj 36 2018'!$B$2:$R$311, 16, FALSE)/36</f>
        <v>93.6</v>
      </c>
      <c r="R19" s="10">
        <f>$E19*VLOOKUP('Proj 2018'!$B19, 'Proj 36 2018'!$B$2:$R$311, 17, FALSE)/36</f>
        <v>351</v>
      </c>
      <c r="S19" s="3"/>
      <c r="T19" s="3"/>
      <c r="U19" s="3"/>
    </row>
    <row r="20" spans="1:21" x14ac:dyDescent="0.25">
      <c r="A20" s="5" t="s">
        <v>675</v>
      </c>
      <c r="B20" s="5" t="s">
        <v>81</v>
      </c>
      <c r="C20" s="5" t="s">
        <v>27</v>
      </c>
      <c r="D20" s="3">
        <f>VLOOKUP(B20, Table1[[Player]:['#NAME?]], 3, FALSE)+1</f>
        <v>25</v>
      </c>
      <c r="E20" s="3">
        <f>VLOOKUP(A20, Table3[], 5, FALSE)</f>
        <v>2695</v>
      </c>
      <c r="F20" s="10">
        <f>E20*VLOOKUP('Proj 2018'!B20, 'Proj 36 2018'!$B$2:$R$311, 5, FALSE)/36</f>
        <v>576.43055555555554</v>
      </c>
      <c r="G20" s="10">
        <f>$E20*VLOOKUP('Proj 2018'!$B20, 'Proj 36 2018'!$B$2:$R$311, 6, FALSE)/36</f>
        <v>1227.7222222222219</v>
      </c>
      <c r="H20" s="11">
        <f>VLOOKUP('Proj 2018'!$B20, 'Proj 36 2018'!$B$2:$R$311, 7, FALSE)</f>
        <v>0.46800000000000003</v>
      </c>
      <c r="I20" s="10">
        <f>$E20*VLOOKUP('Proj 2018'!$B20, 'Proj 36 2018'!$B$2:$R$311, 8, FALSE)/36</f>
        <v>74.861111111111114</v>
      </c>
      <c r="J20" s="10">
        <f>$E20*VLOOKUP('Proj 2018'!$B20, 'Proj 36 2018'!$B$2:$R$311, 9, FALSE)/36</f>
        <v>232.06944444444446</v>
      </c>
      <c r="K20" s="10">
        <f>$E20*VLOOKUP('Proj 2018'!$B20, 'Proj 36 2018'!$B$2:$R$311, 10, FALSE)/36</f>
        <v>269.5</v>
      </c>
      <c r="L20" s="11">
        <f>VLOOKUP('Proj 2018'!$B20, 'Proj 36 2018'!$B$2:$R$311, 11, FALSE)</f>
        <v>0.86099999999999999</v>
      </c>
      <c r="M20" s="10">
        <f>$E20*VLOOKUP('Proj 2018'!$B20, 'Proj 36 2018'!$B$2:$R$311, 12, FALSE)/36</f>
        <v>381.79166666666663</v>
      </c>
      <c r="N20" s="10">
        <f>$E20*VLOOKUP('Proj 2018'!$B20, 'Proj 36 2018'!$B$2:$R$311, 13, FALSE)/36</f>
        <v>112.29166666666667</v>
      </c>
      <c r="O20" s="10">
        <f>$E20*VLOOKUP('Proj 2018'!$B20, 'Proj 36 2018'!$B$2:$R$311, 14, FALSE)/36</f>
        <v>59.888888888888886</v>
      </c>
      <c r="P20" s="10">
        <f>$E20*VLOOKUP('Proj 2018'!$B20, 'Proj 36 2018'!$B$2:$R$311, 15, FALSE)/36</f>
        <v>14.972222222222221</v>
      </c>
      <c r="Q20" s="10">
        <f>$E20*VLOOKUP('Proj 2018'!$B20, 'Proj 36 2018'!$B$2:$R$311, 16, FALSE)/36</f>
        <v>97.319444444444443</v>
      </c>
      <c r="R20" s="10">
        <f>$E20*VLOOKUP('Proj 2018'!$B20, 'Proj 36 2018'!$B$2:$R$311, 17, FALSE)/36</f>
        <v>1459.7916666666667</v>
      </c>
      <c r="S20" s="3"/>
      <c r="T20" s="3"/>
      <c r="U20" s="3"/>
    </row>
    <row r="21" spans="1:21" x14ac:dyDescent="0.25">
      <c r="A21" s="5" t="s">
        <v>695</v>
      </c>
      <c r="B21" s="5" t="s">
        <v>84</v>
      </c>
      <c r="C21" s="5" t="s">
        <v>31</v>
      </c>
      <c r="D21" s="3">
        <f>VLOOKUP(B21, Table1[[Player]:['#NAME?]], 3, FALSE)+1</f>
        <v>27</v>
      </c>
      <c r="E21" s="3">
        <f>VLOOKUP(A21, Table3[], 5, FALSE)</f>
        <v>1778</v>
      </c>
      <c r="F21" s="10">
        <f>E21*VLOOKUP('Proj 2018'!B21, 'Proj 36 2018'!$B$2:$R$311, 5, FALSE)/36</f>
        <v>306.21111111111111</v>
      </c>
      <c r="G21" s="10">
        <f>$E21*VLOOKUP('Proj 2018'!$B21, 'Proj 36 2018'!$B$2:$R$311, 6, FALSE)/36</f>
        <v>696.38333333333333</v>
      </c>
      <c r="H21" s="11">
        <f>VLOOKUP('Proj 2018'!$B21, 'Proj 36 2018'!$B$2:$R$311, 7, FALSE)</f>
        <v>0.443</v>
      </c>
      <c r="I21" s="10">
        <f>$E21*VLOOKUP('Proj 2018'!$B21, 'Proj 36 2018'!$B$2:$R$311, 8, FALSE)/36</f>
        <v>88.9</v>
      </c>
      <c r="J21" s="10">
        <f>$E21*VLOOKUP('Proj 2018'!$B21, 'Proj 36 2018'!$B$2:$R$311, 9, FALSE)/36</f>
        <v>148.16666666666666</v>
      </c>
      <c r="K21" s="10">
        <f>$E21*VLOOKUP('Proj 2018'!$B21, 'Proj 36 2018'!$B$2:$R$311, 10, FALSE)/36</f>
        <v>197.55555555555554</v>
      </c>
      <c r="L21" s="11">
        <f>VLOOKUP('Proj 2018'!$B21, 'Proj 36 2018'!$B$2:$R$311, 11, FALSE)</f>
        <v>0.753</v>
      </c>
      <c r="M21" s="10">
        <f>$E21*VLOOKUP('Proj 2018'!$B21, 'Proj 36 2018'!$B$2:$R$311, 12, FALSE)/36</f>
        <v>271.63888888888891</v>
      </c>
      <c r="N21" s="10">
        <f>$E21*VLOOKUP('Proj 2018'!$B21, 'Proj 36 2018'!$B$2:$R$311, 13, FALSE)/36</f>
        <v>212.37222222222221</v>
      </c>
      <c r="O21" s="10">
        <f>$E21*VLOOKUP('Proj 2018'!$B21, 'Proj 36 2018'!$B$2:$R$311, 14, FALSE)/36</f>
        <v>49.388888888888886</v>
      </c>
      <c r="P21" s="10">
        <f>$E21*VLOOKUP('Proj 2018'!$B21, 'Proj 36 2018'!$B$2:$R$311, 15, FALSE)/36</f>
        <v>29.633333333333333</v>
      </c>
      <c r="Q21" s="10">
        <f>$E21*VLOOKUP('Proj 2018'!$B21, 'Proj 36 2018'!$B$2:$R$311, 16, FALSE)/36</f>
        <v>98.777777777777771</v>
      </c>
      <c r="R21" s="10">
        <f>$E21*VLOOKUP('Proj 2018'!$B21, 'Proj 36 2018'!$B$2:$R$311, 17, FALSE)/36</f>
        <v>854.42777777777781</v>
      </c>
      <c r="S21" s="3"/>
      <c r="T21" s="3"/>
      <c r="U21" s="3"/>
    </row>
    <row r="22" spans="1:21" x14ac:dyDescent="0.25">
      <c r="A22" s="5" t="s">
        <v>633</v>
      </c>
      <c r="B22" s="5" t="s">
        <v>86</v>
      </c>
      <c r="C22" s="5" t="s">
        <v>31</v>
      </c>
      <c r="D22" s="3">
        <f>VLOOKUP(B22, Table1[[Player]:['#NAME?]], 3, FALSE)+1</f>
        <v>29</v>
      </c>
      <c r="E22" s="3">
        <f>VLOOKUP(A22, Table3[], 5, FALSE)</f>
        <v>1836</v>
      </c>
      <c r="F22" s="10">
        <f>E22*VLOOKUP('Proj 2018'!B22, 'Proj 36 2018'!$B$2:$R$311, 5, FALSE)/36</f>
        <v>275.40000000000003</v>
      </c>
      <c r="G22" s="10">
        <f>$E22*VLOOKUP('Proj 2018'!$B22, 'Proj 36 2018'!$B$2:$R$311, 6, FALSE)/36</f>
        <v>683.40000000000009</v>
      </c>
      <c r="H22" s="11">
        <f>VLOOKUP('Proj 2018'!$B22, 'Proj 36 2018'!$B$2:$R$311, 7, FALSE)</f>
        <v>0.40300000000000002</v>
      </c>
      <c r="I22" s="10">
        <f>$E22*VLOOKUP('Proj 2018'!$B22, 'Proj 36 2018'!$B$2:$R$311, 8, FALSE)/36</f>
        <v>96.899999999999991</v>
      </c>
      <c r="J22" s="10">
        <f>$E22*VLOOKUP('Proj 2018'!$B22, 'Proj 36 2018'!$B$2:$R$311, 9, FALSE)/36</f>
        <v>168.29999999999998</v>
      </c>
      <c r="K22" s="10">
        <f>$E22*VLOOKUP('Proj 2018'!$B22, 'Proj 36 2018'!$B$2:$R$311, 10, FALSE)/36</f>
        <v>198.89999999999998</v>
      </c>
      <c r="L22" s="11">
        <f>VLOOKUP('Proj 2018'!$B22, 'Proj 36 2018'!$B$2:$R$311, 11, FALSE)</f>
        <v>0.85599999999999998</v>
      </c>
      <c r="M22" s="10">
        <f>$E22*VLOOKUP('Proj 2018'!$B22, 'Proj 36 2018'!$B$2:$R$311, 12, FALSE)/36</f>
        <v>336.59999999999997</v>
      </c>
      <c r="N22" s="10">
        <f>$E22*VLOOKUP('Proj 2018'!$B22, 'Proj 36 2018'!$B$2:$R$311, 13, FALSE)/36</f>
        <v>321.29999999999995</v>
      </c>
      <c r="O22" s="10">
        <f>$E22*VLOOKUP('Proj 2018'!$B22, 'Proj 36 2018'!$B$2:$R$311, 14, FALSE)/36</f>
        <v>61.199999999999996</v>
      </c>
      <c r="P22" s="10">
        <f>$E22*VLOOKUP('Proj 2018'!$B22, 'Proj 36 2018'!$B$2:$R$311, 15, FALSE)/36</f>
        <v>20.400000000000002</v>
      </c>
      <c r="Q22" s="10">
        <f>$E22*VLOOKUP('Proj 2018'!$B22, 'Proj 36 2018'!$B$2:$R$311, 16, FALSE)/36</f>
        <v>137.70000000000002</v>
      </c>
      <c r="R22" s="10">
        <f>$E22*VLOOKUP('Proj 2018'!$B22, 'Proj 36 2018'!$B$2:$R$311, 17, FALSE)/36</f>
        <v>816</v>
      </c>
      <c r="S22" s="3"/>
      <c r="T22" s="3"/>
      <c r="U22" s="3"/>
    </row>
    <row r="23" spans="1:21" x14ac:dyDescent="0.25">
      <c r="A23" s="6" t="s">
        <v>628</v>
      </c>
      <c r="B23" s="6" t="s">
        <v>89</v>
      </c>
      <c r="C23" s="6" t="s">
        <v>38</v>
      </c>
      <c r="D23" s="3">
        <f>VLOOKUP(B23, Table1[[Player]:['#NAME?]], 3, FALSE)+1</f>
        <v>31</v>
      </c>
      <c r="E23" s="3">
        <f>VLOOKUP(A23, Table3[], 5, FALSE)</f>
        <v>1326</v>
      </c>
      <c r="F23" s="10">
        <f>E23*VLOOKUP('Proj 2018'!B23, 'Proj 36 2018'!$B$2:$R$311, 5, FALSE)/36</f>
        <v>162.06666666666669</v>
      </c>
      <c r="G23" s="10">
        <f>$E23*VLOOKUP('Proj 2018'!$B23, 'Proj 36 2018'!$B$2:$R$311, 6, FALSE)/36</f>
        <v>316.76666666666665</v>
      </c>
      <c r="H23" s="11">
        <f>VLOOKUP('Proj 2018'!$B23, 'Proj 36 2018'!$B$2:$R$311, 7, FALSE)</f>
        <v>0.51300000000000001</v>
      </c>
      <c r="I23" s="10">
        <f>$E23*VLOOKUP('Proj 2018'!$B23, 'Proj 36 2018'!$B$2:$R$311, 8, FALSE)/36</f>
        <v>0</v>
      </c>
      <c r="J23" s="10">
        <f>$E23*VLOOKUP('Proj 2018'!$B23, 'Proj 36 2018'!$B$2:$R$311, 9, FALSE)/36</f>
        <v>88.4</v>
      </c>
      <c r="K23" s="10">
        <f>$E23*VLOOKUP('Proj 2018'!$B23, 'Proj 36 2018'!$B$2:$R$311, 10, FALSE)/36</f>
        <v>106.81666666666666</v>
      </c>
      <c r="L23" s="11">
        <f>VLOOKUP('Proj 2018'!$B23, 'Proj 36 2018'!$B$2:$R$311, 11, FALSE)</f>
        <v>0.84</v>
      </c>
      <c r="M23" s="10">
        <f>$E23*VLOOKUP('Proj 2018'!$B23, 'Proj 36 2018'!$B$2:$R$311, 12, FALSE)/36</f>
        <v>379.38333333333338</v>
      </c>
      <c r="N23" s="10">
        <f>$E23*VLOOKUP('Proj 2018'!$B23, 'Proj 36 2018'!$B$2:$R$311, 13, FALSE)/36</f>
        <v>36.833333333333336</v>
      </c>
      <c r="O23" s="10">
        <f>$E23*VLOOKUP('Proj 2018'!$B23, 'Proj 36 2018'!$B$2:$R$311, 14, FALSE)/36</f>
        <v>18.416666666666668</v>
      </c>
      <c r="P23" s="10">
        <f>$E23*VLOOKUP('Proj 2018'!$B23, 'Proj 36 2018'!$B$2:$R$311, 15, FALSE)/36</f>
        <v>44.2</v>
      </c>
      <c r="Q23" s="10">
        <f>$E23*VLOOKUP('Proj 2018'!$B23, 'Proj 36 2018'!$B$2:$R$311, 16, FALSE)/36</f>
        <v>55.25</v>
      </c>
      <c r="R23" s="10">
        <f>$E23*VLOOKUP('Proj 2018'!$B23, 'Proj 36 2018'!$B$2:$R$311, 17, FALSE)/36</f>
        <v>416.2166666666667</v>
      </c>
      <c r="S23" s="3"/>
      <c r="T23" s="3"/>
      <c r="U23" s="3"/>
    </row>
    <row r="24" spans="1:21" x14ac:dyDescent="0.25">
      <c r="A24" s="5" t="s">
        <v>593</v>
      </c>
      <c r="B24" s="5" t="s">
        <v>91</v>
      </c>
      <c r="C24" s="5" t="s">
        <v>52</v>
      </c>
      <c r="D24" s="3">
        <f>VLOOKUP(B24, Table1[[Player]:['#NAME?]], 3, FALSE)+1</f>
        <v>28</v>
      </c>
      <c r="E24" s="3">
        <f>VLOOKUP(A24, Table3[], 5, FALSE)</f>
        <v>2106</v>
      </c>
      <c r="F24" s="10">
        <f>E24*VLOOKUP('Proj 2018'!B24, 'Proj 36 2018'!$B$2:$R$311, 5, FALSE)/36</f>
        <v>315.90000000000003</v>
      </c>
      <c r="G24" s="10">
        <f>$E24*VLOOKUP('Proj 2018'!$B24, 'Proj 36 2018'!$B$2:$R$311, 6, FALSE)/36</f>
        <v>772.19999999999993</v>
      </c>
      <c r="H24" s="11">
        <f>VLOOKUP('Proj 2018'!$B24, 'Proj 36 2018'!$B$2:$R$311, 7, FALSE)</f>
        <v>0.40899999999999997</v>
      </c>
      <c r="I24" s="10">
        <f>$E24*VLOOKUP('Proj 2018'!$B24, 'Proj 36 2018'!$B$2:$R$311, 8, FALSE)/36</f>
        <v>99.449999999999989</v>
      </c>
      <c r="J24" s="10">
        <f>$E24*VLOOKUP('Proj 2018'!$B24, 'Proj 36 2018'!$B$2:$R$311, 9, FALSE)/36</f>
        <v>128.70000000000002</v>
      </c>
      <c r="K24" s="10">
        <f>$E24*VLOOKUP('Proj 2018'!$B24, 'Proj 36 2018'!$B$2:$R$311, 10, FALSE)/36</f>
        <v>181.35000000000002</v>
      </c>
      <c r="L24" s="11">
        <f>VLOOKUP('Proj 2018'!$B24, 'Proj 36 2018'!$B$2:$R$311, 11, FALSE)</f>
        <v>0.70799999999999996</v>
      </c>
      <c r="M24" s="10">
        <f>$E24*VLOOKUP('Proj 2018'!$B24, 'Proj 36 2018'!$B$2:$R$311, 12, FALSE)/36</f>
        <v>245.70000000000002</v>
      </c>
      <c r="N24" s="10">
        <f>$E24*VLOOKUP('Proj 2018'!$B24, 'Proj 36 2018'!$B$2:$R$311, 13, FALSE)/36</f>
        <v>187.20000000000002</v>
      </c>
      <c r="O24" s="10">
        <f>$E24*VLOOKUP('Proj 2018'!$B24, 'Proj 36 2018'!$B$2:$R$311, 14, FALSE)/36</f>
        <v>99.449999999999989</v>
      </c>
      <c r="P24" s="10">
        <f>$E24*VLOOKUP('Proj 2018'!$B24, 'Proj 36 2018'!$B$2:$R$311, 15, FALSE)/36</f>
        <v>58.5</v>
      </c>
      <c r="Q24" s="10">
        <f>$E24*VLOOKUP('Proj 2018'!$B24, 'Proj 36 2018'!$B$2:$R$311, 16, FALSE)/36</f>
        <v>134.54999999999998</v>
      </c>
      <c r="R24" s="10">
        <f>$E24*VLOOKUP('Proj 2018'!$B24, 'Proj 36 2018'!$B$2:$R$311, 17, FALSE)/36</f>
        <v>859.94999999999993</v>
      </c>
      <c r="S24" s="3"/>
      <c r="T24" s="3"/>
      <c r="U24" s="3"/>
    </row>
    <row r="25" spans="1:21" x14ac:dyDescent="0.25">
      <c r="A25" s="6" t="s">
        <v>1012</v>
      </c>
      <c r="B25" s="6" t="s">
        <v>93</v>
      </c>
      <c r="C25" s="6" t="s">
        <v>31</v>
      </c>
      <c r="D25" s="3">
        <f>VLOOKUP(B25, Table1[[Player]:['#NAME?]], 3, FALSE)+1</f>
        <v>24</v>
      </c>
      <c r="E25" s="3">
        <f>VLOOKUP(A25, Table3[], 5, FALSE)</f>
        <v>2590</v>
      </c>
      <c r="F25" s="10">
        <f>E25*VLOOKUP('Proj 2018'!B25, 'Proj 36 2018'!$B$2:$R$311, 5, FALSE)/36</f>
        <v>611.52777777777783</v>
      </c>
      <c r="G25" s="10">
        <f>$E25*VLOOKUP('Proj 2018'!$B25, 'Proj 36 2018'!$B$2:$R$311, 6, FALSE)/36</f>
        <v>1273.4166666666667</v>
      </c>
      <c r="H25" s="11">
        <f>VLOOKUP('Proj 2018'!$B25, 'Proj 36 2018'!$B$2:$R$311, 7, FALSE)</f>
        <v>0.48199999999999998</v>
      </c>
      <c r="I25" s="10">
        <f>$E25*VLOOKUP('Proj 2018'!$B25, 'Proj 36 2018'!$B$2:$R$311, 8, FALSE)/36</f>
        <v>215.83333333333334</v>
      </c>
      <c r="J25" s="10">
        <f>$E25*VLOOKUP('Proj 2018'!$B25, 'Proj 36 2018'!$B$2:$R$311, 9, FALSE)/36</f>
        <v>273.38888888888891</v>
      </c>
      <c r="K25" s="10">
        <f>$E25*VLOOKUP('Proj 2018'!$B25, 'Proj 36 2018'!$B$2:$R$311, 10, FALSE)/36</f>
        <v>330.9444444444444</v>
      </c>
      <c r="L25" s="11">
        <f>VLOOKUP('Proj 2018'!$B25, 'Proj 36 2018'!$B$2:$R$311, 11, FALSE)</f>
        <v>0.82499999999999996</v>
      </c>
      <c r="M25" s="10">
        <f>$E25*VLOOKUP('Proj 2018'!$B25, 'Proj 36 2018'!$B$2:$R$311, 12, FALSE)/36</f>
        <v>230.22222222222223</v>
      </c>
      <c r="N25" s="10">
        <f>$E25*VLOOKUP('Proj 2018'!$B25, 'Proj 36 2018'!$B$2:$R$311, 13, FALSE)/36</f>
        <v>259</v>
      </c>
      <c r="O25" s="10">
        <f>$E25*VLOOKUP('Proj 2018'!$B25, 'Proj 36 2018'!$B$2:$R$311, 14, FALSE)/36</f>
        <v>79.1388888888889</v>
      </c>
      <c r="P25" s="10">
        <f>$E25*VLOOKUP('Proj 2018'!$B25, 'Proj 36 2018'!$B$2:$R$311, 15, FALSE)/36</f>
        <v>21.583333333333332</v>
      </c>
      <c r="Q25" s="10">
        <f>$E25*VLOOKUP('Proj 2018'!$B25, 'Proj 36 2018'!$B$2:$R$311, 16, FALSE)/36</f>
        <v>151.08333333333334</v>
      </c>
      <c r="R25" s="10">
        <f>$E25*VLOOKUP('Proj 2018'!$B25, 'Proj 36 2018'!$B$2:$R$311, 17, FALSE)/36</f>
        <v>1719.4722222222219</v>
      </c>
      <c r="S25" s="3"/>
      <c r="T25" s="3"/>
      <c r="U25" s="3"/>
    </row>
    <row r="26" spans="1:21" x14ac:dyDescent="0.25">
      <c r="A26" s="5" t="s">
        <v>868</v>
      </c>
      <c r="B26" s="5" t="s">
        <v>95</v>
      </c>
      <c r="C26" s="5" t="s">
        <v>27</v>
      </c>
      <c r="D26" s="3">
        <f>VLOOKUP(B26, Table1[[Player]:['#NAME?]], 3, FALSE)+1</f>
        <v>29</v>
      </c>
      <c r="E26" s="3">
        <f>VLOOKUP(A26, Table3[], 5, FALSE)</f>
        <v>1155</v>
      </c>
      <c r="F26" s="10">
        <f>E26*VLOOKUP('Proj 2018'!B26, 'Proj 36 2018'!$B$2:$R$311, 5, FALSE)/36</f>
        <v>266.29166666666669</v>
      </c>
      <c r="G26" s="10">
        <f>$E26*VLOOKUP('Proj 2018'!$B26, 'Proj 36 2018'!$B$2:$R$311, 6, FALSE)/36</f>
        <v>500.5</v>
      </c>
      <c r="H26" s="11">
        <f>VLOOKUP('Proj 2018'!$B26, 'Proj 36 2018'!$B$2:$R$311, 7, FALSE)</f>
        <v>0.53200000000000003</v>
      </c>
      <c r="I26" s="10">
        <f>$E26*VLOOKUP('Proj 2018'!$B26, 'Proj 36 2018'!$B$2:$R$311, 8, FALSE)/36</f>
        <v>22.458333333333332</v>
      </c>
      <c r="J26" s="10">
        <f>$E26*VLOOKUP('Proj 2018'!$B26, 'Proj 36 2018'!$B$2:$R$311, 9, FALSE)/36</f>
        <v>96.25</v>
      </c>
      <c r="K26" s="10">
        <f>$E26*VLOOKUP('Proj 2018'!$B26, 'Proj 36 2018'!$B$2:$R$311, 10, FALSE)/36</f>
        <v>128.33333333333334</v>
      </c>
      <c r="L26" s="11">
        <f>VLOOKUP('Proj 2018'!$B26, 'Proj 36 2018'!$B$2:$R$311, 11, FALSE)</f>
        <v>0.74299999999999999</v>
      </c>
      <c r="M26" s="10">
        <f>$E26*VLOOKUP('Proj 2018'!$B26, 'Proj 36 2018'!$B$2:$R$311, 12, FALSE)/36</f>
        <v>237.41666666666666</v>
      </c>
      <c r="N26" s="10">
        <f>$E26*VLOOKUP('Proj 2018'!$B26, 'Proj 36 2018'!$B$2:$R$311, 13, FALSE)/36</f>
        <v>64.166666666666671</v>
      </c>
      <c r="O26" s="10">
        <f>$E26*VLOOKUP('Proj 2018'!$B26, 'Proj 36 2018'!$B$2:$R$311, 14, FALSE)/36</f>
        <v>32.083333333333336</v>
      </c>
      <c r="P26" s="10">
        <f>$E26*VLOOKUP('Proj 2018'!$B26, 'Proj 36 2018'!$B$2:$R$311, 15, FALSE)/36</f>
        <v>32.083333333333336</v>
      </c>
      <c r="Q26" s="10">
        <f>$E26*VLOOKUP('Proj 2018'!$B26, 'Proj 36 2018'!$B$2:$R$311, 16, FALSE)/36</f>
        <v>80.208333333333329</v>
      </c>
      <c r="R26" s="10">
        <f>$E26*VLOOKUP('Proj 2018'!$B26, 'Proj 36 2018'!$B$2:$R$311, 17, FALSE)/36</f>
        <v>651.29166666666663</v>
      </c>
      <c r="S26" s="3"/>
      <c r="T26" s="3"/>
      <c r="U26" s="3"/>
    </row>
    <row r="27" spans="1:21" x14ac:dyDescent="0.25">
      <c r="A27" s="6" t="s">
        <v>595</v>
      </c>
      <c r="B27" s="6" t="s">
        <v>96</v>
      </c>
      <c r="C27" s="6" t="s">
        <v>31</v>
      </c>
      <c r="D27" s="3">
        <f>VLOOKUP(B27, Table1[[Player]:['#NAME?]], 3, FALSE)+1</f>
        <v>31</v>
      </c>
      <c r="E27" s="3">
        <f>VLOOKUP(A27, Table3[], 5, FALSE)</f>
        <v>1800</v>
      </c>
      <c r="F27" s="10">
        <f>E27*VLOOKUP('Proj 2018'!B27, 'Proj 36 2018'!$B$2:$R$311, 5, FALSE)/36</f>
        <v>265</v>
      </c>
      <c r="G27" s="10">
        <f>$E27*VLOOKUP('Proj 2018'!$B27, 'Proj 36 2018'!$B$2:$R$311, 6, FALSE)/36</f>
        <v>625</v>
      </c>
      <c r="H27" s="11">
        <f>VLOOKUP('Proj 2018'!$B27, 'Proj 36 2018'!$B$2:$R$311, 7, FALSE)</f>
        <v>0.42899999999999999</v>
      </c>
      <c r="I27" s="10">
        <f>$E27*VLOOKUP('Proj 2018'!$B27, 'Proj 36 2018'!$B$2:$R$311, 8, FALSE)/36</f>
        <v>105</v>
      </c>
      <c r="J27" s="10">
        <f>$E27*VLOOKUP('Proj 2018'!$B27, 'Proj 36 2018'!$B$2:$R$311, 9, FALSE)/36</f>
        <v>150</v>
      </c>
      <c r="K27" s="10">
        <f>$E27*VLOOKUP('Proj 2018'!$B27, 'Proj 36 2018'!$B$2:$R$311, 10, FALSE)/36</f>
        <v>170</v>
      </c>
      <c r="L27" s="11">
        <f>VLOOKUP('Proj 2018'!$B27, 'Proj 36 2018'!$B$2:$R$311, 11, FALSE)</f>
        <v>0.89300000000000002</v>
      </c>
      <c r="M27" s="10">
        <f>$E27*VLOOKUP('Proj 2018'!$B27, 'Proj 36 2018'!$B$2:$R$311, 12, FALSE)/36</f>
        <v>180</v>
      </c>
      <c r="N27" s="10">
        <f>$E27*VLOOKUP('Proj 2018'!$B27, 'Proj 36 2018'!$B$2:$R$311, 13, FALSE)/36</f>
        <v>150</v>
      </c>
      <c r="O27" s="10">
        <f>$E27*VLOOKUP('Proj 2018'!$B27, 'Proj 36 2018'!$B$2:$R$311, 14, FALSE)/36</f>
        <v>45</v>
      </c>
      <c r="P27" s="10">
        <f>$E27*VLOOKUP('Proj 2018'!$B27, 'Proj 36 2018'!$B$2:$R$311, 15, FALSE)/36</f>
        <v>10</v>
      </c>
      <c r="Q27" s="10">
        <f>$E27*VLOOKUP('Proj 2018'!$B27, 'Proj 36 2018'!$B$2:$R$311, 16, FALSE)/36</f>
        <v>70</v>
      </c>
      <c r="R27" s="10">
        <f>$E27*VLOOKUP('Proj 2018'!$B27, 'Proj 36 2018'!$B$2:$R$311, 17, FALSE)/36</f>
        <v>790</v>
      </c>
      <c r="S27" s="3"/>
      <c r="T27" s="3"/>
      <c r="U27" s="3"/>
    </row>
    <row r="28" spans="1:21" x14ac:dyDescent="0.25">
      <c r="A28" s="5" t="s">
        <v>929</v>
      </c>
      <c r="B28" s="5" t="s">
        <v>97</v>
      </c>
      <c r="C28" s="5" t="s">
        <v>27</v>
      </c>
      <c r="D28" s="3">
        <f>VLOOKUP(B28, Table1[[Player]:['#NAME?]], 3, FALSE)+1</f>
        <v>20</v>
      </c>
      <c r="E28" s="3">
        <f>VLOOKUP(A28, Table3[], 5, FALSE)</f>
        <v>1140</v>
      </c>
      <c r="F28" s="10">
        <f>E28*VLOOKUP('Proj 2018'!B28, 'Proj 36 2018'!$B$2:$R$311, 5, FALSE)/36</f>
        <v>114</v>
      </c>
      <c r="G28" s="10">
        <f>$E28*VLOOKUP('Proj 2018'!$B28, 'Proj 36 2018'!$B$2:$R$311, 6, FALSE)/36</f>
        <v>319.83333333333331</v>
      </c>
      <c r="H28" s="11">
        <f>VLOOKUP('Proj 2018'!$B28, 'Proj 36 2018'!$B$2:$R$311, 7, FALSE)</f>
        <v>0.35399999999999998</v>
      </c>
      <c r="I28" s="10">
        <f>$E28*VLOOKUP('Proj 2018'!$B28, 'Proj 36 2018'!$B$2:$R$311, 8, FALSE)/36</f>
        <v>57</v>
      </c>
      <c r="J28" s="10">
        <f>$E28*VLOOKUP('Proj 2018'!$B28, 'Proj 36 2018'!$B$2:$R$311, 9, FALSE)/36</f>
        <v>9.5</v>
      </c>
      <c r="K28" s="10">
        <f>$E28*VLOOKUP('Proj 2018'!$B28, 'Proj 36 2018'!$B$2:$R$311, 10, FALSE)/36</f>
        <v>22.166666666666668</v>
      </c>
      <c r="L28" s="11">
        <f>VLOOKUP('Proj 2018'!$B28, 'Proj 36 2018'!$B$2:$R$311, 11, FALSE)</f>
        <v>0.36399999999999999</v>
      </c>
      <c r="M28" s="10">
        <f>$E28*VLOOKUP('Proj 2018'!$B28, 'Proj 36 2018'!$B$2:$R$311, 12, FALSE)/36</f>
        <v>205.83333333333334</v>
      </c>
      <c r="N28" s="10">
        <f>$E28*VLOOKUP('Proj 2018'!$B28, 'Proj 36 2018'!$B$2:$R$311, 13, FALSE)/36</f>
        <v>44.333333333333336</v>
      </c>
      <c r="O28" s="10">
        <f>$E28*VLOOKUP('Proj 2018'!$B28, 'Proj 36 2018'!$B$2:$R$311, 14, FALSE)/36</f>
        <v>19</v>
      </c>
      <c r="P28" s="10">
        <f>$E28*VLOOKUP('Proj 2018'!$B28, 'Proj 36 2018'!$B$2:$R$311, 15, FALSE)/36</f>
        <v>44.333333333333336</v>
      </c>
      <c r="Q28" s="10">
        <f>$E28*VLOOKUP('Proj 2018'!$B28, 'Proj 36 2018'!$B$2:$R$311, 16, FALSE)/36</f>
        <v>63.333333333333336</v>
      </c>
      <c r="R28" s="10">
        <f>$E28*VLOOKUP('Proj 2018'!$B28, 'Proj 36 2018'!$B$2:$R$311, 17, FALSE)/36</f>
        <v>291.33333333333331</v>
      </c>
      <c r="S28" s="3"/>
      <c r="T28" s="3"/>
      <c r="U28" s="3"/>
    </row>
    <row r="29" spans="1:21" x14ac:dyDescent="0.25">
      <c r="A29" s="6" t="s">
        <v>977</v>
      </c>
      <c r="B29" s="6" t="s">
        <v>99</v>
      </c>
      <c r="C29" s="6" t="s">
        <v>27</v>
      </c>
      <c r="D29" s="3">
        <f>VLOOKUP(B29, Table1[[Player]:['#NAME?]], 3, FALSE)+1</f>
        <v>25</v>
      </c>
      <c r="E29" s="3">
        <f>VLOOKUP(A29, Table3[], 5, FALSE)</f>
        <v>936</v>
      </c>
      <c r="F29" s="10">
        <f>E29*VLOOKUP('Proj 2018'!B29, 'Proj 36 2018'!$B$2:$R$311, 5, FALSE)/36</f>
        <v>119.59999999999998</v>
      </c>
      <c r="G29" s="10">
        <f>$E29*VLOOKUP('Proj 2018'!$B29, 'Proj 36 2018'!$B$2:$R$311, 6, FALSE)/36</f>
        <v>270.39999999999998</v>
      </c>
      <c r="H29" s="11">
        <f>VLOOKUP('Proj 2018'!$B29, 'Proj 36 2018'!$B$2:$R$311, 7, FALSE)</f>
        <v>0.44</v>
      </c>
      <c r="I29" s="10">
        <f>$E29*VLOOKUP('Proj 2018'!$B29, 'Proj 36 2018'!$B$2:$R$311, 8, FALSE)/36</f>
        <v>80.599999999999994</v>
      </c>
      <c r="J29" s="10">
        <f>$E29*VLOOKUP('Proj 2018'!$B29, 'Proj 36 2018'!$B$2:$R$311, 9, FALSE)/36</f>
        <v>31.200000000000003</v>
      </c>
      <c r="K29" s="10">
        <f>$E29*VLOOKUP('Proj 2018'!$B29, 'Proj 36 2018'!$B$2:$R$311, 10, FALSE)/36</f>
        <v>39</v>
      </c>
      <c r="L29" s="11">
        <f>VLOOKUP('Proj 2018'!$B29, 'Proj 36 2018'!$B$2:$R$311, 11, FALSE)</f>
        <v>0.82399999999999995</v>
      </c>
      <c r="M29" s="10">
        <f>$E29*VLOOKUP('Proj 2018'!$B29, 'Proj 36 2018'!$B$2:$R$311, 12, FALSE)/36</f>
        <v>114.40000000000002</v>
      </c>
      <c r="N29" s="10">
        <f>$E29*VLOOKUP('Proj 2018'!$B29, 'Proj 36 2018'!$B$2:$R$311, 13, FALSE)/36</f>
        <v>52</v>
      </c>
      <c r="O29" s="10">
        <f>$E29*VLOOKUP('Proj 2018'!$B29, 'Proj 36 2018'!$B$2:$R$311, 14, FALSE)/36</f>
        <v>23.4</v>
      </c>
      <c r="P29" s="10">
        <f>$E29*VLOOKUP('Proj 2018'!$B29, 'Proj 36 2018'!$B$2:$R$311, 15, FALSE)/36</f>
        <v>31.200000000000003</v>
      </c>
      <c r="Q29" s="10">
        <f>$E29*VLOOKUP('Proj 2018'!$B29, 'Proj 36 2018'!$B$2:$R$311, 16, FALSE)/36</f>
        <v>36.4</v>
      </c>
      <c r="R29" s="10">
        <f>$E29*VLOOKUP('Proj 2018'!$B29, 'Proj 36 2018'!$B$2:$R$311, 17, FALSE)/36</f>
        <v>351</v>
      </c>
      <c r="S29" s="3"/>
      <c r="T29" s="3"/>
      <c r="U29" s="3"/>
    </row>
    <row r="30" spans="1:21" x14ac:dyDescent="0.25">
      <c r="A30" s="5" t="s">
        <v>766</v>
      </c>
      <c r="B30" s="5" t="s">
        <v>100</v>
      </c>
      <c r="C30" s="5" t="s">
        <v>31</v>
      </c>
      <c r="D30" s="3">
        <f>VLOOKUP(B30, Table1[[Player]:['#NAME?]], 3, FALSE)+1</f>
        <v>29</v>
      </c>
      <c r="E30" s="3">
        <f>VLOOKUP(A30, Table3[], 5, FALSE)</f>
        <v>2072</v>
      </c>
      <c r="F30" s="10">
        <f>E30*VLOOKUP('Proj 2018'!B30, 'Proj 36 2018'!$B$2:$R$311, 5, FALSE)/36</f>
        <v>230.22222222222223</v>
      </c>
      <c r="G30" s="10">
        <f>$E30*VLOOKUP('Proj 2018'!$B30, 'Proj 36 2018'!$B$2:$R$311, 6, FALSE)/36</f>
        <v>546.77777777777783</v>
      </c>
      <c r="H30" s="11">
        <f>VLOOKUP('Proj 2018'!$B30, 'Proj 36 2018'!$B$2:$R$311, 7, FALSE)</f>
        <v>0.42</v>
      </c>
      <c r="I30" s="10">
        <f>$E30*VLOOKUP('Proj 2018'!$B30, 'Proj 36 2018'!$B$2:$R$311, 8, FALSE)/36</f>
        <v>109.35555555555555</v>
      </c>
      <c r="J30" s="10">
        <f>$E30*VLOOKUP('Proj 2018'!$B30, 'Proj 36 2018'!$B$2:$R$311, 9, FALSE)/36</f>
        <v>74.822222222222223</v>
      </c>
      <c r="K30" s="10">
        <f>$E30*VLOOKUP('Proj 2018'!$B30, 'Proj 36 2018'!$B$2:$R$311, 10, FALSE)/36</f>
        <v>97.844444444444449</v>
      </c>
      <c r="L30" s="11">
        <f>VLOOKUP('Proj 2018'!$B30, 'Proj 36 2018'!$B$2:$R$311, 11, FALSE)</f>
        <v>0.76800000000000002</v>
      </c>
      <c r="M30" s="10">
        <f>$E30*VLOOKUP('Proj 2018'!$B30, 'Proj 36 2018'!$B$2:$R$311, 12, FALSE)/36</f>
        <v>397.13333333333338</v>
      </c>
      <c r="N30" s="10">
        <f>$E30*VLOOKUP('Proj 2018'!$B30, 'Proj 36 2018'!$B$2:$R$311, 13, FALSE)/36</f>
        <v>282.02222222222224</v>
      </c>
      <c r="O30" s="10">
        <f>$E30*VLOOKUP('Proj 2018'!$B30, 'Proj 36 2018'!$B$2:$R$311, 14, FALSE)/36</f>
        <v>97.844444444444449</v>
      </c>
      <c r="P30" s="10">
        <f>$E30*VLOOKUP('Proj 2018'!$B30, 'Proj 36 2018'!$B$2:$R$311, 15, FALSE)/36</f>
        <v>23.022222222222226</v>
      </c>
      <c r="Q30" s="10">
        <f>$E30*VLOOKUP('Proj 2018'!$B30, 'Proj 36 2018'!$B$2:$R$311, 16, FALSE)/36</f>
        <v>97.844444444444449</v>
      </c>
      <c r="R30" s="10">
        <f>$E30*VLOOKUP('Proj 2018'!$B30, 'Proj 36 2018'!$B$2:$R$311, 17, FALSE)/36</f>
        <v>644.62222222222215</v>
      </c>
      <c r="S30" s="3"/>
      <c r="T30" s="3"/>
      <c r="U30" s="3"/>
    </row>
    <row r="31" spans="1:21" x14ac:dyDescent="0.25">
      <c r="A31" s="6" t="s">
        <v>895</v>
      </c>
      <c r="B31" s="6" t="s">
        <v>101</v>
      </c>
      <c r="C31" s="6" t="s">
        <v>38</v>
      </c>
      <c r="D31" s="3">
        <f>VLOOKUP(B31, Table1[[Player]:['#NAME?]], 3, FALSE)+1</f>
        <v>25</v>
      </c>
      <c r="E31" s="3">
        <f>VLOOKUP(A31, Table3[], 5, FALSE)</f>
        <v>1716</v>
      </c>
      <c r="F31" s="10">
        <f>E31*VLOOKUP('Proj 2018'!B31, 'Proj 36 2018'!$B$2:$R$311, 5, FALSE)/36</f>
        <v>171.60000000000002</v>
      </c>
      <c r="G31" s="10">
        <f>$E31*VLOOKUP('Proj 2018'!$B31, 'Proj 36 2018'!$B$2:$R$311, 6, FALSE)/36</f>
        <v>324.13333333333333</v>
      </c>
      <c r="H31" s="11">
        <f>VLOOKUP('Proj 2018'!$B31, 'Proj 36 2018'!$B$2:$R$311, 7, FALSE)</f>
        <v>0.52800000000000002</v>
      </c>
      <c r="I31" s="10">
        <f>$E31*VLOOKUP('Proj 2018'!$B31, 'Proj 36 2018'!$B$2:$R$311, 8, FALSE)/36</f>
        <v>0</v>
      </c>
      <c r="J31" s="10">
        <f>$E31*VLOOKUP('Proj 2018'!$B31, 'Proj 36 2018'!$B$2:$R$311, 9, FALSE)/36</f>
        <v>119.16666666666667</v>
      </c>
      <c r="K31" s="10">
        <f>$E31*VLOOKUP('Proj 2018'!$B31, 'Proj 36 2018'!$B$2:$R$311, 10, FALSE)/36</f>
        <v>224.03333333333336</v>
      </c>
      <c r="L31" s="11">
        <f>VLOOKUP('Proj 2018'!$B31, 'Proj 36 2018'!$B$2:$R$311, 11, FALSE)</f>
        <v>0.53400000000000003</v>
      </c>
      <c r="M31" s="10">
        <f>$E31*VLOOKUP('Proj 2018'!$B31, 'Proj 36 2018'!$B$2:$R$311, 12, FALSE)/36</f>
        <v>543.40000000000009</v>
      </c>
      <c r="N31" s="10">
        <f>$E31*VLOOKUP('Proj 2018'!$B31, 'Proj 36 2018'!$B$2:$R$311, 13, FALSE)/36</f>
        <v>71.5</v>
      </c>
      <c r="O31" s="10">
        <f>$E31*VLOOKUP('Proj 2018'!$B31, 'Proj 36 2018'!$B$2:$R$311, 14, FALSE)/36</f>
        <v>23.833333333333332</v>
      </c>
      <c r="P31" s="10">
        <f>$E31*VLOOKUP('Proj 2018'!$B31, 'Proj 36 2018'!$B$2:$R$311, 15, FALSE)/36</f>
        <v>85.800000000000011</v>
      </c>
      <c r="Q31" s="10">
        <f>$E31*VLOOKUP('Proj 2018'!$B31, 'Proj 36 2018'!$B$2:$R$311, 16, FALSE)/36</f>
        <v>90.566666666666663</v>
      </c>
      <c r="R31" s="10">
        <f>$E31*VLOOKUP('Proj 2018'!$B31, 'Proj 36 2018'!$B$2:$R$311, 17, FALSE)/36</f>
        <v>462.36666666666656</v>
      </c>
      <c r="S31" s="3"/>
      <c r="T31" s="3"/>
      <c r="U31" s="3"/>
    </row>
    <row r="32" spans="1:21" x14ac:dyDescent="0.25">
      <c r="A32" s="5" t="s">
        <v>844</v>
      </c>
      <c r="B32" s="5" t="s">
        <v>102</v>
      </c>
      <c r="C32" s="5" t="s">
        <v>27</v>
      </c>
      <c r="D32" s="3">
        <f>VLOOKUP(B32, Table1[[Player]:['#NAME?]], 3, FALSE)+1</f>
        <v>29</v>
      </c>
      <c r="E32" s="3">
        <f>VLOOKUP(A32, Table3[], 5, FALSE)</f>
        <v>912</v>
      </c>
      <c r="F32" s="10">
        <f>E32*VLOOKUP('Proj 2018'!B32, 'Proj 36 2018'!$B$2:$R$311, 5, FALSE)/36</f>
        <v>116.53333333333333</v>
      </c>
      <c r="G32" s="10">
        <f>$E32*VLOOKUP('Proj 2018'!$B32, 'Proj 36 2018'!$B$2:$R$311, 6, FALSE)/36</f>
        <v>273.60000000000002</v>
      </c>
      <c r="H32" s="11">
        <f>VLOOKUP('Proj 2018'!$B32, 'Proj 36 2018'!$B$2:$R$311, 7, FALSE)</f>
        <v>0.42399999999999999</v>
      </c>
      <c r="I32" s="10">
        <f>$E32*VLOOKUP('Proj 2018'!$B32, 'Proj 36 2018'!$B$2:$R$311, 8, FALSE)/36</f>
        <v>43.066666666666663</v>
      </c>
      <c r="J32" s="10">
        <f>$E32*VLOOKUP('Proj 2018'!$B32, 'Proj 36 2018'!$B$2:$R$311, 9, FALSE)/36</f>
        <v>35.466666666666669</v>
      </c>
      <c r="K32" s="10">
        <f>$E32*VLOOKUP('Proj 2018'!$B32, 'Proj 36 2018'!$B$2:$R$311, 10, FALSE)/36</f>
        <v>45.6</v>
      </c>
      <c r="L32" s="11">
        <f>VLOOKUP('Proj 2018'!$B32, 'Proj 36 2018'!$B$2:$R$311, 11, FALSE)</f>
        <v>0.73799999999999999</v>
      </c>
      <c r="M32" s="10">
        <f>$E32*VLOOKUP('Proj 2018'!$B32, 'Proj 36 2018'!$B$2:$R$311, 12, FALSE)/36</f>
        <v>187.46666666666667</v>
      </c>
      <c r="N32" s="10">
        <f>$E32*VLOOKUP('Proj 2018'!$B32, 'Proj 36 2018'!$B$2:$R$311, 13, FALSE)/36</f>
        <v>60.79999999999999</v>
      </c>
      <c r="O32" s="10">
        <f>$E32*VLOOKUP('Proj 2018'!$B32, 'Proj 36 2018'!$B$2:$R$311, 14, FALSE)/36</f>
        <v>30.399999999999995</v>
      </c>
      <c r="P32" s="10">
        <f>$E32*VLOOKUP('Proj 2018'!$B32, 'Proj 36 2018'!$B$2:$R$311, 15, FALSE)/36</f>
        <v>15.199999999999998</v>
      </c>
      <c r="Q32" s="10">
        <f>$E32*VLOOKUP('Proj 2018'!$B32, 'Proj 36 2018'!$B$2:$R$311, 16, FALSE)/36</f>
        <v>45.6</v>
      </c>
      <c r="R32" s="10">
        <f>$E32*VLOOKUP('Proj 2018'!$B32, 'Proj 36 2018'!$B$2:$R$311, 17, FALSE)/36</f>
        <v>309.06666666666666</v>
      </c>
      <c r="S32" s="3"/>
      <c r="T32" s="3"/>
      <c r="U32" s="3"/>
    </row>
    <row r="33" spans="1:21" x14ac:dyDescent="0.25">
      <c r="A33" s="6" t="s">
        <v>744</v>
      </c>
      <c r="B33" s="6" t="s">
        <v>103</v>
      </c>
      <c r="C33" s="6" t="s">
        <v>38</v>
      </c>
      <c r="D33" s="3">
        <f>VLOOKUP(B33, Table1[[Player]:['#NAME?]], 3, FALSE)+1</f>
        <v>26</v>
      </c>
      <c r="E33" s="3">
        <f>VLOOKUP(A33, Table3[], 5, FALSE)</f>
        <v>624</v>
      </c>
      <c r="F33" s="10">
        <f>E33*VLOOKUP('Proj 2018'!B33, 'Proj 36 2018'!$B$2:$R$311, 5, FALSE)/36</f>
        <v>84.933333333333337</v>
      </c>
      <c r="G33" s="10">
        <f>$E33*VLOOKUP('Proj 2018'!$B33, 'Proj 36 2018'!$B$2:$R$311, 6, FALSE)/36</f>
        <v>168.13333333333333</v>
      </c>
      <c r="H33" s="11">
        <f>VLOOKUP('Proj 2018'!$B33, 'Proj 36 2018'!$B$2:$R$311, 7, FALSE)</f>
        <v>0.51</v>
      </c>
      <c r="I33" s="10">
        <f>$E33*VLOOKUP('Proj 2018'!$B33, 'Proj 36 2018'!$B$2:$R$311, 8, FALSE)/36</f>
        <v>0</v>
      </c>
      <c r="J33" s="10">
        <f>$E33*VLOOKUP('Proj 2018'!$B33, 'Proj 36 2018'!$B$2:$R$311, 9, FALSE)/36</f>
        <v>46.800000000000004</v>
      </c>
      <c r="K33" s="10">
        <f>$E33*VLOOKUP('Proj 2018'!$B33, 'Proj 36 2018'!$B$2:$R$311, 10, FALSE)/36</f>
        <v>62.400000000000006</v>
      </c>
      <c r="L33" s="11">
        <f>VLOOKUP('Proj 2018'!$B33, 'Proj 36 2018'!$B$2:$R$311, 11, FALSE)</f>
        <v>0.752</v>
      </c>
      <c r="M33" s="10">
        <f>$E33*VLOOKUP('Proj 2018'!$B33, 'Proj 36 2018'!$B$2:$R$311, 12, FALSE)/36</f>
        <v>195.86666666666667</v>
      </c>
      <c r="N33" s="10">
        <f>$E33*VLOOKUP('Proj 2018'!$B33, 'Proj 36 2018'!$B$2:$R$311, 13, FALSE)/36</f>
        <v>22.533333333333335</v>
      </c>
      <c r="O33" s="10">
        <f>$E33*VLOOKUP('Proj 2018'!$B33, 'Proj 36 2018'!$B$2:$R$311, 14, FALSE)/36</f>
        <v>17.333333333333332</v>
      </c>
      <c r="P33" s="10">
        <f>$E33*VLOOKUP('Proj 2018'!$B33, 'Proj 36 2018'!$B$2:$R$311, 15, FALSE)/36</f>
        <v>26</v>
      </c>
      <c r="Q33" s="10">
        <f>$E33*VLOOKUP('Proj 2018'!$B33, 'Proj 36 2018'!$B$2:$R$311, 16, FALSE)/36</f>
        <v>32.93333333333333</v>
      </c>
      <c r="R33" s="10">
        <f>$E33*VLOOKUP('Proj 2018'!$B33, 'Proj 36 2018'!$B$2:$R$311, 17, FALSE)/36</f>
        <v>218.39999999999998</v>
      </c>
      <c r="S33" s="3"/>
      <c r="T33" s="3"/>
      <c r="U33" s="3"/>
    </row>
    <row r="34" spans="1:21" x14ac:dyDescent="0.25">
      <c r="A34" s="5" t="s">
        <v>921</v>
      </c>
      <c r="B34" s="5" t="s">
        <v>105</v>
      </c>
      <c r="C34" s="5" t="s">
        <v>73</v>
      </c>
      <c r="D34" s="3">
        <f>VLOOKUP(B34, Table1[[Player]:['#NAME?]], 3, FALSE)+1</f>
        <v>28</v>
      </c>
      <c r="E34" s="3">
        <f>VLOOKUP(A34, Table3[], 5, FALSE)</f>
        <v>2368</v>
      </c>
      <c r="F34" s="10">
        <f>E34*VLOOKUP('Proj 2018'!B34, 'Proj 36 2018'!$B$2:$R$311, 5, FALSE)/36</f>
        <v>486.75555555555559</v>
      </c>
      <c r="G34" s="10">
        <f>$E34*VLOOKUP('Proj 2018'!$B34, 'Proj 36 2018'!$B$2:$R$311, 6, FALSE)/36</f>
        <v>1124.8000000000002</v>
      </c>
      <c r="H34" s="11">
        <f>VLOOKUP('Proj 2018'!$B34, 'Proj 36 2018'!$B$2:$R$311, 7, FALSE)</f>
        <v>0.434</v>
      </c>
      <c r="I34" s="10">
        <f>$E34*VLOOKUP('Proj 2018'!$B34, 'Proj 36 2018'!$B$2:$R$311, 8, FALSE)/36</f>
        <v>111.82222222222222</v>
      </c>
      <c r="J34" s="10">
        <f>$E34*VLOOKUP('Proj 2018'!$B34, 'Proj 36 2018'!$B$2:$R$311, 9, FALSE)/36</f>
        <v>420.97777777777782</v>
      </c>
      <c r="K34" s="10">
        <f>$E34*VLOOKUP('Proj 2018'!$B34, 'Proj 36 2018'!$B$2:$R$311, 10, FALSE)/36</f>
        <v>499.9111111111111</v>
      </c>
      <c r="L34" s="11">
        <f>VLOOKUP('Proj 2018'!$B34, 'Proj 36 2018'!$B$2:$R$311, 11, FALSE)</f>
        <v>0.84699999999999998</v>
      </c>
      <c r="M34" s="10">
        <f>$E34*VLOOKUP('Proj 2018'!$B34, 'Proj 36 2018'!$B$2:$R$311, 12, FALSE)/36</f>
        <v>348.62222222222221</v>
      </c>
      <c r="N34" s="10">
        <f>$E34*VLOOKUP('Proj 2018'!$B34, 'Proj 36 2018'!$B$2:$R$311, 13, FALSE)/36</f>
        <v>453.86666666666667</v>
      </c>
      <c r="O34" s="10">
        <f>$E34*VLOOKUP('Proj 2018'!$B34, 'Proj 36 2018'!$B$2:$R$311, 14, FALSE)/36</f>
        <v>98.666666666666671</v>
      </c>
      <c r="P34" s="10">
        <f>$E34*VLOOKUP('Proj 2018'!$B34, 'Proj 36 2018'!$B$2:$R$311, 15, FALSE)/36</f>
        <v>32.888888888888886</v>
      </c>
      <c r="Q34" s="10">
        <f>$E34*VLOOKUP('Proj 2018'!$B34, 'Proj 36 2018'!$B$2:$R$311, 16, FALSE)/36</f>
        <v>243.37777777777779</v>
      </c>
      <c r="R34" s="10">
        <f>$E34*VLOOKUP('Proj 2018'!$B34, 'Proj 36 2018'!$B$2:$R$311, 17, FALSE)/36</f>
        <v>1512.8888888888889</v>
      </c>
      <c r="S34" s="3"/>
      <c r="T34" s="3"/>
      <c r="U34" s="3"/>
    </row>
    <row r="35" spans="1:21" x14ac:dyDescent="0.25">
      <c r="A35" s="6" t="s">
        <v>754</v>
      </c>
      <c r="B35" s="6" t="s">
        <v>106</v>
      </c>
      <c r="C35" s="6" t="s">
        <v>52</v>
      </c>
      <c r="D35" s="3">
        <f>VLOOKUP(B35, Table1[[Player]:['#NAME?]], 3, FALSE)+1</f>
        <v>28</v>
      </c>
      <c r="E35" s="3">
        <f>VLOOKUP(A35, Table3[], 5, FALSE)</f>
        <v>1716</v>
      </c>
      <c r="F35" s="10">
        <f>E35*VLOOKUP('Proj 2018'!B35, 'Proj 36 2018'!$B$2:$R$311, 5, FALSE)/36</f>
        <v>309.83333333333331</v>
      </c>
      <c r="G35" s="10">
        <f>$E35*VLOOKUP('Proj 2018'!$B35, 'Proj 36 2018'!$B$2:$R$311, 6, FALSE)/36</f>
        <v>695.93333333333328</v>
      </c>
      <c r="H35" s="11">
        <f>VLOOKUP('Proj 2018'!$B35, 'Proj 36 2018'!$B$2:$R$311, 7, FALSE)</f>
        <v>0.44500000000000001</v>
      </c>
      <c r="I35" s="10">
        <f>$E35*VLOOKUP('Proj 2018'!$B35, 'Proj 36 2018'!$B$2:$R$311, 8, FALSE)/36</f>
        <v>119.16666666666667</v>
      </c>
      <c r="J35" s="10">
        <f>$E35*VLOOKUP('Proj 2018'!$B35, 'Proj 36 2018'!$B$2:$R$311, 9, FALSE)/36</f>
        <v>181.13333333333333</v>
      </c>
      <c r="K35" s="10">
        <f>$E35*VLOOKUP('Proj 2018'!$B35, 'Proj 36 2018'!$B$2:$R$311, 10, FALSE)/36</f>
        <v>200.20000000000002</v>
      </c>
      <c r="L35" s="11">
        <f>VLOOKUP('Proj 2018'!$B35, 'Proj 36 2018'!$B$2:$R$311, 11, FALSE)</f>
        <v>0.89300000000000002</v>
      </c>
      <c r="M35" s="10">
        <f>$E35*VLOOKUP('Proj 2018'!$B35, 'Proj 36 2018'!$B$2:$R$311, 12, FALSE)/36</f>
        <v>228.79999999999998</v>
      </c>
      <c r="N35" s="10">
        <f>$E35*VLOOKUP('Proj 2018'!$B35, 'Proj 36 2018'!$B$2:$R$311, 13, FALSE)/36</f>
        <v>90.566666666666663</v>
      </c>
      <c r="O35" s="10">
        <f>$E35*VLOOKUP('Proj 2018'!$B35, 'Proj 36 2018'!$B$2:$R$311, 14, FALSE)/36</f>
        <v>28.599999999999998</v>
      </c>
      <c r="P35" s="10">
        <f>$E35*VLOOKUP('Proj 2018'!$B35, 'Proj 36 2018'!$B$2:$R$311, 15, FALSE)/36</f>
        <v>4.7666666666666675</v>
      </c>
      <c r="Q35" s="10">
        <f>$E35*VLOOKUP('Proj 2018'!$B35, 'Proj 36 2018'!$B$2:$R$311, 16, FALSE)/36</f>
        <v>109.63333333333333</v>
      </c>
      <c r="R35" s="10">
        <f>$E35*VLOOKUP('Proj 2018'!$B35, 'Proj 36 2018'!$B$2:$R$311, 17, FALSE)/36</f>
        <v>915.19999999999993</v>
      </c>
      <c r="S35" s="3"/>
      <c r="T35" s="3"/>
      <c r="U35" s="3"/>
    </row>
    <row r="36" spans="1:21" x14ac:dyDescent="0.25">
      <c r="A36" s="6" t="s">
        <v>919</v>
      </c>
      <c r="B36" s="6" t="s">
        <v>109</v>
      </c>
      <c r="C36" s="6" t="s">
        <v>31</v>
      </c>
      <c r="D36" s="3">
        <f>VLOOKUP(B36, Table1[[Player]:['#NAME?]], 3, FALSE)+1</f>
        <v>21</v>
      </c>
      <c r="E36" s="3">
        <f>VLOOKUP(A36, Table3[], 5, FALSE)</f>
        <v>2730</v>
      </c>
      <c r="F36" s="10">
        <f>E36*VLOOKUP('Proj 2018'!B36, 'Proj 36 2018'!$B$2:$R$311, 5, FALSE)/36</f>
        <v>606.66666666666663</v>
      </c>
      <c r="G36" s="10">
        <f>$E36*VLOOKUP('Proj 2018'!$B36, 'Proj 36 2018'!$B$2:$R$311, 6, FALSE)/36</f>
        <v>1433.2499999999998</v>
      </c>
      <c r="H36" s="11">
        <f>VLOOKUP('Proj 2018'!$B36, 'Proj 36 2018'!$B$2:$R$311, 7, FALSE)</f>
        <v>0.42299999999999999</v>
      </c>
      <c r="I36" s="10">
        <f>$E36*VLOOKUP('Proj 2018'!$B36, 'Proj 36 2018'!$B$2:$R$311, 8, FALSE)/36</f>
        <v>144.08333333333334</v>
      </c>
      <c r="J36" s="10">
        <f>$E36*VLOOKUP('Proj 2018'!$B36, 'Proj 36 2018'!$B$2:$R$311, 9, FALSE)/36</f>
        <v>364</v>
      </c>
      <c r="K36" s="10">
        <f>$E36*VLOOKUP('Proj 2018'!$B36, 'Proj 36 2018'!$B$2:$R$311, 10, FALSE)/36</f>
        <v>439.83333333333331</v>
      </c>
      <c r="L36" s="11">
        <f>VLOOKUP('Proj 2018'!$B36, 'Proj 36 2018'!$B$2:$R$311, 11, FALSE)</f>
        <v>0.83199999999999996</v>
      </c>
      <c r="M36" s="10">
        <f>$E36*VLOOKUP('Proj 2018'!$B36, 'Proj 36 2018'!$B$2:$R$311, 12, FALSE)/36</f>
        <v>250.25</v>
      </c>
      <c r="N36" s="10">
        <f>$E36*VLOOKUP('Proj 2018'!$B36, 'Proj 36 2018'!$B$2:$R$311, 13, FALSE)/36</f>
        <v>265.41666666666669</v>
      </c>
      <c r="O36" s="10">
        <f>$E36*VLOOKUP('Proj 2018'!$B36, 'Proj 36 2018'!$B$2:$R$311, 14, FALSE)/36</f>
        <v>68.25</v>
      </c>
      <c r="P36" s="10">
        <f>$E36*VLOOKUP('Proj 2018'!$B36, 'Proj 36 2018'!$B$2:$R$311, 15, FALSE)/36</f>
        <v>22.75</v>
      </c>
      <c r="Q36" s="10">
        <f>$E36*VLOOKUP('Proj 2018'!$B36, 'Proj 36 2018'!$B$2:$R$311, 16, FALSE)/36</f>
        <v>242.66666666666666</v>
      </c>
      <c r="R36" s="10">
        <f>$E36*VLOOKUP('Proj 2018'!$B36, 'Proj 36 2018'!$B$2:$R$311, 17, FALSE)/36</f>
        <v>1729</v>
      </c>
      <c r="S36" s="3"/>
      <c r="T36" s="3"/>
      <c r="U36" s="3"/>
    </row>
    <row r="37" spans="1:21" x14ac:dyDescent="0.25">
      <c r="A37" s="5" t="s">
        <v>610</v>
      </c>
      <c r="B37" s="5" t="s">
        <v>110</v>
      </c>
      <c r="C37" s="5" t="s">
        <v>27</v>
      </c>
      <c r="D37" s="3">
        <f>VLOOKUP(B37, Table1[[Player]:['#NAME?]], 3, FALSE)+1</f>
        <v>30</v>
      </c>
      <c r="E37" s="3">
        <f>VLOOKUP(A37, Table3[], 5, FALSE)</f>
        <v>1794</v>
      </c>
      <c r="F37" s="10">
        <f>E37*VLOOKUP('Proj 2018'!B37, 'Proj 36 2018'!$B$2:$R$311, 5, FALSE)/36</f>
        <v>313.95</v>
      </c>
      <c r="G37" s="10">
        <f>$E37*VLOOKUP('Proj 2018'!$B37, 'Proj 36 2018'!$B$2:$R$311, 6, FALSE)/36</f>
        <v>602.98333333333323</v>
      </c>
      <c r="H37" s="11">
        <f>VLOOKUP('Proj 2018'!$B37, 'Proj 36 2018'!$B$2:$R$311, 7, FALSE)</f>
        <v>0.51600000000000001</v>
      </c>
      <c r="I37" s="10">
        <f>$E37*VLOOKUP('Proj 2018'!$B37, 'Proj 36 2018'!$B$2:$R$311, 8, FALSE)/36</f>
        <v>24.916666666666668</v>
      </c>
      <c r="J37" s="10">
        <f>$E37*VLOOKUP('Proj 2018'!$B37, 'Proj 36 2018'!$B$2:$R$311, 9, FALSE)/36</f>
        <v>74.75</v>
      </c>
      <c r="K37" s="10">
        <f>$E37*VLOOKUP('Proj 2018'!$B37, 'Proj 36 2018'!$B$2:$R$311, 10, FALSE)/36</f>
        <v>114.61666666666666</v>
      </c>
      <c r="L37" s="11">
        <f>VLOOKUP('Proj 2018'!$B37, 'Proj 36 2018'!$B$2:$R$311, 11, FALSE)</f>
        <v>0.67300000000000004</v>
      </c>
      <c r="M37" s="10">
        <f>$E37*VLOOKUP('Proj 2018'!$B37, 'Proj 36 2018'!$B$2:$R$311, 12, FALSE)/36</f>
        <v>583.04999999999995</v>
      </c>
      <c r="N37" s="10">
        <f>$E37*VLOOKUP('Proj 2018'!$B37, 'Proj 36 2018'!$B$2:$R$311, 13, FALSE)/36</f>
        <v>139.53333333333333</v>
      </c>
      <c r="O37" s="10">
        <f>$E37*VLOOKUP('Proj 2018'!$B37, 'Proj 36 2018'!$B$2:$R$311, 14, FALSE)/36</f>
        <v>74.75</v>
      </c>
      <c r="P37" s="10">
        <f>$E37*VLOOKUP('Proj 2018'!$B37, 'Proj 36 2018'!$B$2:$R$311, 15, FALSE)/36</f>
        <v>29.899999999999995</v>
      </c>
      <c r="Q37" s="10">
        <f>$E37*VLOOKUP('Proj 2018'!$B37, 'Proj 36 2018'!$B$2:$R$311, 16, FALSE)/36</f>
        <v>129.56666666666669</v>
      </c>
      <c r="R37" s="10">
        <f>$E37*VLOOKUP('Proj 2018'!$B37, 'Proj 36 2018'!$B$2:$R$311, 17, FALSE)/36</f>
        <v>727.56666666666661</v>
      </c>
      <c r="S37" s="3"/>
      <c r="T37" s="3"/>
      <c r="U37" s="3"/>
    </row>
    <row r="38" spans="1:21" x14ac:dyDescent="0.25">
      <c r="A38" s="6" t="s">
        <v>704</v>
      </c>
      <c r="B38" s="6" t="s">
        <v>111</v>
      </c>
      <c r="C38" s="6" t="s">
        <v>31</v>
      </c>
      <c r="D38" s="3">
        <f>VLOOKUP(B38, Table1[[Player]:['#NAME?]], 3, FALSE)+1</f>
        <v>27</v>
      </c>
      <c r="E38" s="3">
        <f>VLOOKUP(A38, Table3[], 5, FALSE)</f>
        <v>2432</v>
      </c>
      <c r="F38" s="10">
        <f>E38*VLOOKUP('Proj 2018'!B38, 'Proj 36 2018'!$B$2:$R$311, 5, FALSE)/36</f>
        <v>472.88888888888891</v>
      </c>
      <c r="G38" s="10">
        <f>$E38*VLOOKUP('Proj 2018'!$B38, 'Proj 36 2018'!$B$2:$R$311, 6, FALSE)/36</f>
        <v>1026.8444444444444</v>
      </c>
      <c r="H38" s="11">
        <f>VLOOKUP('Proj 2018'!$B38, 'Proj 36 2018'!$B$2:$R$311, 7, FALSE)</f>
        <v>0.46300000000000002</v>
      </c>
      <c r="I38" s="10">
        <f>$E38*VLOOKUP('Proj 2018'!$B38, 'Proj 36 2018'!$B$2:$R$311, 8, FALSE)/36</f>
        <v>141.86666666666667</v>
      </c>
      <c r="J38" s="10">
        <f>$E38*VLOOKUP('Proj 2018'!$B38, 'Proj 36 2018'!$B$2:$R$311, 9, FALSE)/36</f>
        <v>87.822222222222223</v>
      </c>
      <c r="K38" s="10">
        <f>$E38*VLOOKUP('Proj 2018'!$B38, 'Proj 36 2018'!$B$2:$R$311, 10, FALSE)/36</f>
        <v>121.60000000000001</v>
      </c>
      <c r="L38" s="11">
        <f>VLOOKUP('Proj 2018'!$B38, 'Proj 36 2018'!$B$2:$R$311, 11, FALSE)</f>
        <v>0.73099999999999998</v>
      </c>
      <c r="M38" s="10">
        <f>$E38*VLOOKUP('Proj 2018'!$B38, 'Proj 36 2018'!$B$2:$R$311, 12, FALSE)/36</f>
        <v>445.86666666666662</v>
      </c>
      <c r="N38" s="10">
        <f>$E38*VLOOKUP('Proj 2018'!$B38, 'Proj 36 2018'!$B$2:$R$311, 13, FALSE)/36</f>
        <v>162.13333333333333</v>
      </c>
      <c r="O38" s="10">
        <f>$E38*VLOOKUP('Proj 2018'!$B38, 'Proj 36 2018'!$B$2:$R$311, 14, FALSE)/36</f>
        <v>87.822222222222223</v>
      </c>
      <c r="P38" s="10">
        <f>$E38*VLOOKUP('Proj 2018'!$B38, 'Proj 36 2018'!$B$2:$R$311, 15, FALSE)/36</f>
        <v>13.511111111111113</v>
      </c>
      <c r="Q38" s="10">
        <f>$E38*VLOOKUP('Proj 2018'!$B38, 'Proj 36 2018'!$B$2:$R$311, 16, FALSE)/36</f>
        <v>114.84444444444443</v>
      </c>
      <c r="R38" s="10">
        <f>$E38*VLOOKUP('Proj 2018'!$B38, 'Proj 36 2018'!$B$2:$R$311, 17, FALSE)/36</f>
        <v>1182.2222222222222</v>
      </c>
      <c r="S38" s="3"/>
      <c r="T38" s="3"/>
      <c r="U38" s="3"/>
    </row>
    <row r="39" spans="1:21" x14ac:dyDescent="0.25">
      <c r="A39" s="5" t="s">
        <v>787</v>
      </c>
      <c r="B39" s="5" t="s">
        <v>113</v>
      </c>
      <c r="C39" s="5" t="s">
        <v>52</v>
      </c>
      <c r="D39" s="3">
        <f>VLOOKUP(B39, Table1[[Player]:['#NAME?]], 3, FALSE)+1</f>
        <v>31</v>
      </c>
      <c r="E39" s="3">
        <f>VLOOKUP(A39, Table3[], 5, FALSE)</f>
        <v>390</v>
      </c>
      <c r="F39" s="10">
        <f>E39*VLOOKUP('Proj 2018'!B39, 'Proj 36 2018'!$B$2:$R$311, 5, FALSE)/36</f>
        <v>44.416666666666657</v>
      </c>
      <c r="G39" s="10">
        <f>$E39*VLOOKUP('Proj 2018'!$B39, 'Proj 36 2018'!$B$2:$R$311, 6, FALSE)/36</f>
        <v>106.16666666666669</v>
      </c>
      <c r="H39" s="11">
        <f>VLOOKUP('Proj 2018'!$B39, 'Proj 36 2018'!$B$2:$R$311, 7, FALSE)</f>
        <v>0.42199999999999999</v>
      </c>
      <c r="I39" s="10">
        <f>$E39*VLOOKUP('Proj 2018'!$B39, 'Proj 36 2018'!$B$2:$R$311, 8, FALSE)/36</f>
        <v>8.6666666666666661</v>
      </c>
      <c r="J39" s="10">
        <f>$E39*VLOOKUP('Proj 2018'!$B39, 'Proj 36 2018'!$B$2:$R$311, 9, FALSE)/36</f>
        <v>15.166666666666666</v>
      </c>
      <c r="K39" s="10">
        <f>$E39*VLOOKUP('Proj 2018'!$B39, 'Proj 36 2018'!$B$2:$R$311, 10, FALSE)/36</f>
        <v>20.583333333333332</v>
      </c>
      <c r="L39" s="11">
        <f>VLOOKUP('Proj 2018'!$B39, 'Proj 36 2018'!$B$2:$R$311, 11, FALSE)</f>
        <v>0.73499999999999999</v>
      </c>
      <c r="M39" s="10">
        <f>$E39*VLOOKUP('Proj 2018'!$B39, 'Proj 36 2018'!$B$2:$R$311, 12, FALSE)/36</f>
        <v>50.916666666666664</v>
      </c>
      <c r="N39" s="10">
        <f>$E39*VLOOKUP('Proj 2018'!$B39, 'Proj 36 2018'!$B$2:$R$311, 13, FALSE)/36</f>
        <v>29.25</v>
      </c>
      <c r="O39" s="10">
        <f>$E39*VLOOKUP('Proj 2018'!$B39, 'Proj 36 2018'!$B$2:$R$311, 14, FALSE)/36</f>
        <v>18.416666666666668</v>
      </c>
      <c r="P39" s="10">
        <f>$E39*VLOOKUP('Proj 2018'!$B39, 'Proj 36 2018'!$B$2:$R$311, 15, FALSE)/36</f>
        <v>6.5</v>
      </c>
      <c r="Q39" s="10">
        <f>$E39*VLOOKUP('Proj 2018'!$B39, 'Proj 36 2018'!$B$2:$R$311, 16, FALSE)/36</f>
        <v>16.25</v>
      </c>
      <c r="R39" s="10">
        <f>$E39*VLOOKUP('Proj 2018'!$B39, 'Proj 36 2018'!$B$2:$R$311, 17, FALSE)/36</f>
        <v>112.66666666666667</v>
      </c>
      <c r="S39" s="3"/>
      <c r="T39" s="3"/>
      <c r="U39" s="3"/>
    </row>
    <row r="40" spans="1:21" x14ac:dyDescent="0.25">
      <c r="A40" s="6" t="s">
        <v>822</v>
      </c>
      <c r="B40" s="6" t="s">
        <v>114</v>
      </c>
      <c r="C40" s="6" t="s">
        <v>31</v>
      </c>
      <c r="D40" s="3">
        <f>VLOOKUP(B40, Table1[[Player]:['#NAME?]], 3, FALSE)+1</f>
        <v>25</v>
      </c>
      <c r="E40" s="3">
        <f>VLOOKUP(A40, Table3[], 5, FALSE)</f>
        <v>2184</v>
      </c>
      <c r="F40" s="10">
        <f>E40*VLOOKUP('Proj 2018'!B40, 'Proj 36 2018'!$B$2:$R$311, 5, FALSE)/36</f>
        <v>321.5333333333333</v>
      </c>
      <c r="G40" s="10">
        <f>$E40*VLOOKUP('Proj 2018'!$B40, 'Proj 36 2018'!$B$2:$R$311, 6, FALSE)/36</f>
        <v>697.66666666666663</v>
      </c>
      <c r="H40" s="11">
        <f>VLOOKUP('Proj 2018'!$B40, 'Proj 36 2018'!$B$2:$R$311, 7, FALSE)</f>
        <v>0.45700000000000002</v>
      </c>
      <c r="I40" s="10">
        <f>$E40*VLOOKUP('Proj 2018'!$B40, 'Proj 36 2018'!$B$2:$R$311, 8, FALSE)/36</f>
        <v>84.933333333333337</v>
      </c>
      <c r="J40" s="10">
        <f>$E40*VLOOKUP('Proj 2018'!$B40, 'Proj 36 2018'!$B$2:$R$311, 9, FALSE)/36</f>
        <v>121.33333333333333</v>
      </c>
      <c r="K40" s="10">
        <f>$E40*VLOOKUP('Proj 2018'!$B40, 'Proj 36 2018'!$B$2:$R$311, 10, FALSE)/36</f>
        <v>139.53333333333333</v>
      </c>
      <c r="L40" s="11">
        <f>VLOOKUP('Proj 2018'!$B40, 'Proj 36 2018'!$B$2:$R$311, 11, FALSE)</f>
        <v>0.86499999999999999</v>
      </c>
      <c r="M40" s="10">
        <f>$E40*VLOOKUP('Proj 2018'!$B40, 'Proj 36 2018'!$B$2:$R$311, 12, FALSE)/36</f>
        <v>236.60000000000002</v>
      </c>
      <c r="N40" s="10">
        <f>$E40*VLOOKUP('Proj 2018'!$B40, 'Proj 36 2018'!$B$2:$R$311, 13, FALSE)/36</f>
        <v>351.86666666666662</v>
      </c>
      <c r="O40" s="10">
        <f>$E40*VLOOKUP('Proj 2018'!$B40, 'Proj 36 2018'!$B$2:$R$311, 14, FALSE)/36</f>
        <v>91</v>
      </c>
      <c r="P40" s="10">
        <f>$E40*VLOOKUP('Proj 2018'!$B40, 'Proj 36 2018'!$B$2:$R$311, 15, FALSE)/36</f>
        <v>12.133333333333333</v>
      </c>
      <c r="Q40" s="10">
        <f>$E40*VLOOKUP('Proj 2018'!$B40, 'Proj 36 2018'!$B$2:$R$311, 16, FALSE)/36</f>
        <v>127.40000000000002</v>
      </c>
      <c r="R40" s="10">
        <f>$E40*VLOOKUP('Proj 2018'!$B40, 'Proj 36 2018'!$B$2:$R$311, 17, FALSE)/36</f>
        <v>843.26666666666677</v>
      </c>
      <c r="S40" s="3"/>
      <c r="T40" s="3"/>
      <c r="U40" s="3"/>
    </row>
    <row r="41" spans="1:21" x14ac:dyDescent="0.25">
      <c r="A41" s="6" t="s">
        <v>626</v>
      </c>
      <c r="B41" s="6" t="s">
        <v>117</v>
      </c>
      <c r="C41" s="6" t="s">
        <v>52</v>
      </c>
      <c r="D41" s="3">
        <f>VLOOKUP(B41, Table1[[Player]:['#NAME?]], 3, FALSE)+1</f>
        <v>21</v>
      </c>
      <c r="E41" s="3">
        <f>VLOOKUP(A41, Table3[], 5, FALSE)</f>
        <v>2106</v>
      </c>
      <c r="F41" s="10">
        <f>E41*VLOOKUP('Proj 2018'!B41, 'Proj 36 2018'!$B$2:$R$311, 5, FALSE)/36</f>
        <v>304.20000000000005</v>
      </c>
      <c r="G41" s="10">
        <f>$E41*VLOOKUP('Proj 2018'!$B41, 'Proj 36 2018'!$B$2:$R$311, 6, FALSE)/36</f>
        <v>666.90000000000009</v>
      </c>
      <c r="H41" s="11">
        <f>VLOOKUP('Proj 2018'!$B41, 'Proj 36 2018'!$B$2:$R$311, 7, FALSE)</f>
        <v>0.45400000000000001</v>
      </c>
      <c r="I41" s="10">
        <f>$E41*VLOOKUP('Proj 2018'!$B41, 'Proj 36 2018'!$B$2:$R$311, 8, FALSE)/36</f>
        <v>70.199999999999989</v>
      </c>
      <c r="J41" s="10">
        <f>$E41*VLOOKUP('Proj 2018'!$B41, 'Proj 36 2018'!$B$2:$R$311, 9, FALSE)/36</f>
        <v>134.54999999999998</v>
      </c>
      <c r="K41" s="10">
        <f>$E41*VLOOKUP('Proj 2018'!$B41, 'Proj 36 2018'!$B$2:$R$311, 10, FALSE)/36</f>
        <v>193.04999999999998</v>
      </c>
      <c r="L41" s="11">
        <f>VLOOKUP('Proj 2018'!$B41, 'Proj 36 2018'!$B$2:$R$311, 11, FALSE)</f>
        <v>0.68500000000000005</v>
      </c>
      <c r="M41" s="10">
        <f>$E41*VLOOKUP('Proj 2018'!$B41, 'Proj 36 2018'!$B$2:$R$311, 12, FALSE)/36</f>
        <v>345.15000000000003</v>
      </c>
      <c r="N41" s="10">
        <f>$E41*VLOOKUP('Proj 2018'!$B41, 'Proj 36 2018'!$B$2:$R$311, 13, FALSE)/36</f>
        <v>99.449999999999989</v>
      </c>
      <c r="O41" s="10">
        <f>$E41*VLOOKUP('Proj 2018'!$B41, 'Proj 36 2018'!$B$2:$R$311, 14, FALSE)/36</f>
        <v>52.650000000000006</v>
      </c>
      <c r="P41" s="10">
        <f>$E41*VLOOKUP('Proj 2018'!$B41, 'Proj 36 2018'!$B$2:$R$311, 15, FALSE)/36</f>
        <v>29.25</v>
      </c>
      <c r="Q41" s="10">
        <f>$E41*VLOOKUP('Proj 2018'!$B41, 'Proj 36 2018'!$B$2:$R$311, 16, FALSE)/36</f>
        <v>105.30000000000001</v>
      </c>
      <c r="R41" s="10">
        <f>$E41*VLOOKUP('Proj 2018'!$B41, 'Proj 36 2018'!$B$2:$R$311, 17, FALSE)/36</f>
        <v>807.30000000000007</v>
      </c>
      <c r="S41" s="3"/>
      <c r="T41" s="3"/>
      <c r="U41" s="3"/>
    </row>
    <row r="42" spans="1:21" x14ac:dyDescent="0.25">
      <c r="A42" s="5" t="s">
        <v>602</v>
      </c>
      <c r="B42" s="5" t="s">
        <v>118</v>
      </c>
      <c r="C42" s="5" t="s">
        <v>52</v>
      </c>
      <c r="D42" s="3">
        <f>VLOOKUP(B42, Table1[[Player]:['#NAME?]], 3, FALSE)+1</f>
        <v>24</v>
      </c>
      <c r="E42" s="3">
        <f>VLOOKUP(A42, Table3[], 5, FALSE)</f>
        <v>390</v>
      </c>
      <c r="F42" s="10">
        <f>E42*VLOOKUP('Proj 2018'!B42, 'Proj 36 2018'!$B$2:$R$311, 5, FALSE)/36</f>
        <v>39</v>
      </c>
      <c r="G42" s="10">
        <f>$E42*VLOOKUP('Proj 2018'!$B42, 'Proj 36 2018'!$B$2:$R$311, 6, FALSE)/36</f>
        <v>105.08333333333331</v>
      </c>
      <c r="H42" s="11">
        <f>VLOOKUP('Proj 2018'!$B42, 'Proj 36 2018'!$B$2:$R$311, 7, FALSE)</f>
        <v>0.36899999999999999</v>
      </c>
      <c r="I42" s="10">
        <f>$E42*VLOOKUP('Proj 2018'!$B42, 'Proj 36 2018'!$B$2:$R$311, 8, FALSE)/36</f>
        <v>21.666666666666668</v>
      </c>
      <c r="J42" s="10">
        <f>$E42*VLOOKUP('Proj 2018'!$B42, 'Proj 36 2018'!$B$2:$R$311, 9, FALSE)/36</f>
        <v>13</v>
      </c>
      <c r="K42" s="10">
        <f>$E42*VLOOKUP('Proj 2018'!$B42, 'Proj 36 2018'!$B$2:$R$311, 10, FALSE)/36</f>
        <v>16.25</v>
      </c>
      <c r="L42" s="11">
        <f>VLOOKUP('Proj 2018'!$B42, 'Proj 36 2018'!$B$2:$R$311, 11, FALSE)</f>
        <v>0.77300000000000002</v>
      </c>
      <c r="M42" s="10">
        <f>$E42*VLOOKUP('Proj 2018'!$B42, 'Proj 36 2018'!$B$2:$R$311, 12, FALSE)/36</f>
        <v>71.5</v>
      </c>
      <c r="N42" s="10">
        <f>$E42*VLOOKUP('Proj 2018'!$B42, 'Proj 36 2018'!$B$2:$R$311, 13, FALSE)/36</f>
        <v>34.666666666666664</v>
      </c>
      <c r="O42" s="10">
        <f>$E42*VLOOKUP('Proj 2018'!$B42, 'Proj 36 2018'!$B$2:$R$311, 14, FALSE)/36</f>
        <v>13</v>
      </c>
      <c r="P42" s="10">
        <f>$E42*VLOOKUP('Proj 2018'!$B42, 'Proj 36 2018'!$B$2:$R$311, 15, FALSE)/36</f>
        <v>6.5</v>
      </c>
      <c r="Q42" s="10">
        <f>$E42*VLOOKUP('Proj 2018'!$B42, 'Proj 36 2018'!$B$2:$R$311, 16, FALSE)/36</f>
        <v>19.5</v>
      </c>
      <c r="R42" s="10">
        <f>$E42*VLOOKUP('Proj 2018'!$B42, 'Proj 36 2018'!$B$2:$R$311, 17, FALSE)/36</f>
        <v>112.66666666666667</v>
      </c>
      <c r="S42" s="3"/>
      <c r="T42" s="3"/>
      <c r="U42" s="3"/>
    </row>
    <row r="43" spans="1:21" x14ac:dyDescent="0.25">
      <c r="A43" s="5" t="s">
        <v>1007</v>
      </c>
      <c r="B43" s="5" t="s">
        <v>121</v>
      </c>
      <c r="C43" s="5" t="s">
        <v>31</v>
      </c>
      <c r="D43" s="3">
        <f>VLOOKUP(B43, Table1[[Player]:['#NAME?]], 3, FALSE)+1</f>
        <v>26</v>
      </c>
      <c r="E43" s="3">
        <f>VLOOKUP(A43, Table3[], 5, FALSE)</f>
        <v>250</v>
      </c>
      <c r="F43" s="10">
        <f>E43*VLOOKUP('Proj 2018'!B43, 'Proj 36 2018'!$B$2:$R$311, 5, FALSE)/36</f>
        <v>38.194444444444443</v>
      </c>
      <c r="G43" s="10">
        <f>$E43*VLOOKUP('Proj 2018'!$B43, 'Proj 36 2018'!$B$2:$R$311, 6, FALSE)/36</f>
        <v>95.138888888888886</v>
      </c>
      <c r="H43" s="11">
        <f>VLOOKUP('Proj 2018'!$B43, 'Proj 36 2018'!$B$2:$R$311, 7, FALSE)</f>
        <v>0.39900000000000002</v>
      </c>
      <c r="I43" s="10">
        <f>$E43*VLOOKUP('Proj 2018'!$B43, 'Proj 36 2018'!$B$2:$R$311, 8, FALSE)/36</f>
        <v>9.7222222222222214</v>
      </c>
      <c r="J43" s="10">
        <f>$E43*VLOOKUP('Proj 2018'!$B43, 'Proj 36 2018'!$B$2:$R$311, 9, FALSE)/36</f>
        <v>22.916666666666668</v>
      </c>
      <c r="K43" s="10">
        <f>$E43*VLOOKUP('Proj 2018'!$B43, 'Proj 36 2018'!$B$2:$R$311, 10, FALSE)/36</f>
        <v>29.861111111111111</v>
      </c>
      <c r="L43" s="11">
        <f>VLOOKUP('Proj 2018'!$B43, 'Proj 36 2018'!$B$2:$R$311, 11, FALSE)</f>
        <v>0.76900000000000002</v>
      </c>
      <c r="M43" s="10">
        <f>$E43*VLOOKUP('Proj 2018'!$B43, 'Proj 36 2018'!$B$2:$R$311, 12, FALSE)/36</f>
        <v>45.833333333333336</v>
      </c>
      <c r="N43" s="10">
        <f>$E43*VLOOKUP('Proj 2018'!$B43, 'Proj 36 2018'!$B$2:$R$311, 13, FALSE)/36</f>
        <v>11.805555555555555</v>
      </c>
      <c r="O43" s="10">
        <f>$E43*VLOOKUP('Proj 2018'!$B43, 'Proj 36 2018'!$B$2:$R$311, 14, FALSE)/36</f>
        <v>6.9444444444444446</v>
      </c>
      <c r="P43" s="10">
        <f>$E43*VLOOKUP('Proj 2018'!$B43, 'Proj 36 2018'!$B$2:$R$311, 15, FALSE)/36</f>
        <v>2.0833333333333335</v>
      </c>
      <c r="Q43" s="10">
        <f>$E43*VLOOKUP('Proj 2018'!$B43, 'Proj 36 2018'!$B$2:$R$311, 16, FALSE)/36</f>
        <v>13.194444444444445</v>
      </c>
      <c r="R43" s="10">
        <f>$E43*VLOOKUP('Proj 2018'!$B43, 'Proj 36 2018'!$B$2:$R$311, 17, FALSE)/36</f>
        <v>108.33333333333333</v>
      </c>
      <c r="S43" s="3"/>
      <c r="T43" s="3"/>
      <c r="U43" s="3"/>
    </row>
    <row r="44" spans="1:21" x14ac:dyDescent="0.25">
      <c r="A44" s="6" t="s">
        <v>834</v>
      </c>
      <c r="B44" s="6" t="s">
        <v>122</v>
      </c>
      <c r="C44" s="6" t="s">
        <v>52</v>
      </c>
      <c r="D44" s="3">
        <f>VLOOKUP(B44, Table1[[Player]:['#NAME?]], 3, FALSE)+1</f>
        <v>28</v>
      </c>
      <c r="E44" s="3">
        <f>VLOOKUP(A44, Table3[], 5, FALSE)</f>
        <v>2812</v>
      </c>
      <c r="F44" s="10">
        <f>E44*VLOOKUP('Proj 2018'!B44, 'Proj 36 2018'!$B$2:$R$311, 5, FALSE)/36</f>
        <v>570.21111111111111</v>
      </c>
      <c r="G44" s="10">
        <f>$E44*VLOOKUP('Proj 2018'!$B44, 'Proj 36 2018'!$B$2:$R$311, 6, FALSE)/36</f>
        <v>1249.7777777777778</v>
      </c>
      <c r="H44" s="11">
        <f>VLOOKUP('Proj 2018'!$B44, 'Proj 36 2018'!$B$2:$R$311, 7, FALSE)</f>
        <v>0.45500000000000002</v>
      </c>
      <c r="I44" s="10">
        <f>$E44*VLOOKUP('Proj 2018'!$B44, 'Proj 36 2018'!$B$2:$R$311, 8, FALSE)/36</f>
        <v>93.733333333333334</v>
      </c>
      <c r="J44" s="10">
        <f>$E44*VLOOKUP('Proj 2018'!$B44, 'Proj 36 2018'!$B$2:$R$311, 9, FALSE)/36</f>
        <v>585.83333333333337</v>
      </c>
      <c r="K44" s="10">
        <f>$E44*VLOOKUP('Proj 2018'!$B44, 'Proj 36 2018'!$B$2:$R$311, 10, FALSE)/36</f>
        <v>679.56666666666661</v>
      </c>
      <c r="L44" s="11">
        <f>VLOOKUP('Proj 2018'!$B44, 'Proj 36 2018'!$B$2:$R$311, 11, FALSE)</f>
        <v>0.86499999999999999</v>
      </c>
      <c r="M44" s="10">
        <f>$E44*VLOOKUP('Proj 2018'!$B44, 'Proj 36 2018'!$B$2:$R$311, 12, FALSE)/36</f>
        <v>468.66666666666669</v>
      </c>
      <c r="N44" s="10">
        <f>$E44*VLOOKUP('Proj 2018'!$B44, 'Proj 36 2018'!$B$2:$R$311, 13, FALSE)/36</f>
        <v>413.98888888888888</v>
      </c>
      <c r="O44" s="10">
        <f>$E44*VLOOKUP('Proj 2018'!$B44, 'Proj 36 2018'!$B$2:$R$311, 14, FALSE)/36</f>
        <v>140.60000000000002</v>
      </c>
      <c r="P44" s="10">
        <f>$E44*VLOOKUP('Proj 2018'!$B44, 'Proj 36 2018'!$B$2:$R$311, 15, FALSE)/36</f>
        <v>31.244444444444444</v>
      </c>
      <c r="Q44" s="10">
        <f>$E44*VLOOKUP('Proj 2018'!$B44, 'Proj 36 2018'!$B$2:$R$311, 16, FALSE)/36</f>
        <v>156.22222222222223</v>
      </c>
      <c r="R44" s="10">
        <f>$E44*VLOOKUP('Proj 2018'!$B44, 'Proj 36 2018'!$B$2:$R$311, 17, FALSE)/36</f>
        <v>1819.9888888888888</v>
      </c>
      <c r="S44" s="3"/>
      <c r="T44" s="3"/>
      <c r="U44" s="3"/>
    </row>
    <row r="45" spans="1:21" x14ac:dyDescent="0.25">
      <c r="A45" s="5" t="s">
        <v>673</v>
      </c>
      <c r="B45" s="5" t="s">
        <v>126</v>
      </c>
      <c r="C45" s="5" t="s">
        <v>73</v>
      </c>
      <c r="D45" s="3">
        <f>VLOOKUP(B45, Table1[[Player]:['#NAME?]], 3, FALSE)+1</f>
        <v>36</v>
      </c>
      <c r="E45" s="3">
        <f>VLOOKUP(A45, Table3[], 5, FALSE)</f>
        <v>576</v>
      </c>
      <c r="F45" s="10">
        <f>E45*VLOOKUP('Proj 2018'!B45, 'Proj 36 2018'!$B$2:$R$311, 5, FALSE)/36</f>
        <v>59.20000000000001</v>
      </c>
      <c r="G45" s="10">
        <f>$E45*VLOOKUP('Proj 2018'!$B45, 'Proj 36 2018'!$B$2:$R$311, 6, FALSE)/36</f>
        <v>142.4</v>
      </c>
      <c r="H45" s="11">
        <f>VLOOKUP('Proj 2018'!$B45, 'Proj 36 2018'!$B$2:$R$311, 7, FALSE)</f>
        <v>0.41</v>
      </c>
      <c r="I45" s="10">
        <f>$E45*VLOOKUP('Proj 2018'!$B45, 'Proj 36 2018'!$B$2:$R$311, 8, FALSE)/36</f>
        <v>20.8</v>
      </c>
      <c r="J45" s="10">
        <f>$E45*VLOOKUP('Proj 2018'!$B45, 'Proj 36 2018'!$B$2:$R$311, 9, FALSE)/36</f>
        <v>11.2</v>
      </c>
      <c r="K45" s="10">
        <f>$E45*VLOOKUP('Proj 2018'!$B45, 'Proj 36 2018'!$B$2:$R$311, 10, FALSE)/36</f>
        <v>12.8</v>
      </c>
      <c r="L45" s="11">
        <f>VLOOKUP('Proj 2018'!$B45, 'Proj 36 2018'!$B$2:$R$311, 11, FALSE)</f>
        <v>0.91700000000000004</v>
      </c>
      <c r="M45" s="10">
        <f>$E45*VLOOKUP('Proj 2018'!$B45, 'Proj 36 2018'!$B$2:$R$311, 12, FALSE)/36</f>
        <v>78.400000000000006</v>
      </c>
      <c r="N45" s="10">
        <f>$E45*VLOOKUP('Proj 2018'!$B45, 'Proj 36 2018'!$B$2:$R$311, 13, FALSE)/36</f>
        <v>94.4</v>
      </c>
      <c r="O45" s="10">
        <f>$E45*VLOOKUP('Proj 2018'!$B45, 'Proj 36 2018'!$B$2:$R$311, 14, FALSE)/36</f>
        <v>11.2</v>
      </c>
      <c r="P45" s="10">
        <f>$E45*VLOOKUP('Proj 2018'!$B45, 'Proj 36 2018'!$B$2:$R$311, 15, FALSE)/36</f>
        <v>1.6</v>
      </c>
      <c r="Q45" s="10">
        <f>$E45*VLOOKUP('Proj 2018'!$B45, 'Proj 36 2018'!$B$2:$R$311, 16, FALSE)/36</f>
        <v>43.2</v>
      </c>
      <c r="R45" s="10">
        <f>$E45*VLOOKUP('Proj 2018'!$B45, 'Proj 36 2018'!$B$2:$R$311, 17, FALSE)/36</f>
        <v>150.4</v>
      </c>
      <c r="S45" s="3"/>
      <c r="T45" s="3"/>
      <c r="U45" s="3"/>
    </row>
    <row r="46" spans="1:21" x14ac:dyDescent="0.25">
      <c r="A46" s="6" t="s">
        <v>775</v>
      </c>
      <c r="B46" s="6" t="s">
        <v>127</v>
      </c>
      <c r="C46" s="6" t="s">
        <v>31</v>
      </c>
      <c r="D46" s="3">
        <f>VLOOKUP(B46, Table1[[Player]:['#NAME?]], 3, FALSE)+1</f>
        <v>24</v>
      </c>
      <c r="E46" s="3">
        <f>VLOOKUP(A46, Table3[], 5, FALSE)</f>
        <v>2508</v>
      </c>
      <c r="F46" s="10">
        <f>E46*VLOOKUP('Proj 2018'!B46, 'Proj 36 2018'!$B$2:$R$311, 5, FALSE)/36</f>
        <v>369.23333333333335</v>
      </c>
      <c r="G46" s="10">
        <f>$E46*VLOOKUP('Proj 2018'!$B46, 'Proj 36 2018'!$B$2:$R$311, 6, FALSE)/36</f>
        <v>919.59999999999991</v>
      </c>
      <c r="H46" s="11">
        <f>VLOOKUP('Proj 2018'!$B46, 'Proj 36 2018'!$B$2:$R$311, 7, FALSE)</f>
        <v>0.39900000000000002</v>
      </c>
      <c r="I46" s="10">
        <f>$E46*VLOOKUP('Proj 2018'!$B46, 'Proj 36 2018'!$B$2:$R$311, 8, FALSE)/36</f>
        <v>153.26666666666668</v>
      </c>
      <c r="J46" s="10">
        <f>$E46*VLOOKUP('Proj 2018'!$B46, 'Proj 36 2018'!$B$2:$R$311, 9, FALSE)/36</f>
        <v>153.26666666666668</v>
      </c>
      <c r="K46" s="10">
        <f>$E46*VLOOKUP('Proj 2018'!$B46, 'Proj 36 2018'!$B$2:$R$311, 10, FALSE)/36</f>
        <v>181.13333333333333</v>
      </c>
      <c r="L46" s="11">
        <f>VLOOKUP('Proj 2018'!$B46, 'Proj 36 2018'!$B$2:$R$311, 11, FALSE)</f>
        <v>0.83199999999999996</v>
      </c>
      <c r="M46" s="10">
        <f>$E46*VLOOKUP('Proj 2018'!$B46, 'Proj 36 2018'!$B$2:$R$311, 12, FALSE)/36</f>
        <v>243.83333333333334</v>
      </c>
      <c r="N46" s="10">
        <f>$E46*VLOOKUP('Proj 2018'!$B46, 'Proj 36 2018'!$B$2:$R$311, 13, FALSE)/36</f>
        <v>188.10000000000002</v>
      </c>
      <c r="O46" s="10">
        <f>$E46*VLOOKUP('Proj 2018'!$B46, 'Proj 36 2018'!$B$2:$R$311, 14, FALSE)/36</f>
        <v>90.566666666666663</v>
      </c>
      <c r="P46" s="10">
        <f>$E46*VLOOKUP('Proj 2018'!$B46, 'Proj 36 2018'!$B$2:$R$311, 15, FALSE)/36</f>
        <v>13.933333333333334</v>
      </c>
      <c r="Q46" s="10">
        <f>$E46*VLOOKUP('Proj 2018'!$B46, 'Proj 36 2018'!$B$2:$R$311, 16, FALSE)/36</f>
        <v>83.6</v>
      </c>
      <c r="R46" s="10">
        <f>$E46*VLOOKUP('Proj 2018'!$B46, 'Proj 36 2018'!$B$2:$R$311, 17, FALSE)/36</f>
        <v>1038.0333333333335</v>
      </c>
      <c r="S46" s="3"/>
      <c r="T46" s="3"/>
      <c r="U46" s="3"/>
    </row>
    <row r="47" spans="1:21" x14ac:dyDescent="0.25">
      <c r="A47" s="6" t="s">
        <v>742</v>
      </c>
      <c r="B47" s="6" t="s">
        <v>129</v>
      </c>
      <c r="C47" s="6" t="s">
        <v>38</v>
      </c>
      <c r="D47" s="3">
        <f>VLOOKUP(B47, Table1[[Player]:['#NAME?]], 3, FALSE)+1</f>
        <v>23</v>
      </c>
      <c r="E47" s="3">
        <f>VLOOKUP(A47, Table3[], 5, FALSE)</f>
        <v>1848</v>
      </c>
      <c r="F47" s="10">
        <f>E47*VLOOKUP('Proj 2018'!B47, 'Proj 36 2018'!$B$2:$R$311, 5, FALSE)/36</f>
        <v>431.20000000000005</v>
      </c>
      <c r="G47" s="10">
        <f>$E47*VLOOKUP('Proj 2018'!$B47, 'Proj 36 2018'!$B$2:$R$311, 6, FALSE)/36</f>
        <v>672.4666666666667</v>
      </c>
      <c r="H47" s="11">
        <f>VLOOKUP('Proj 2018'!$B47, 'Proj 36 2018'!$B$2:$R$311, 7, FALSE)</f>
        <v>0.64300000000000002</v>
      </c>
      <c r="I47" s="10">
        <f>$E47*VLOOKUP('Proj 2018'!$B47, 'Proj 36 2018'!$B$2:$R$311, 8, FALSE)/36</f>
        <v>0</v>
      </c>
      <c r="J47" s="10">
        <f>$E47*VLOOKUP('Proj 2018'!$B47, 'Proj 36 2018'!$B$2:$R$311, 9, FALSE)/36</f>
        <v>112.93333333333334</v>
      </c>
      <c r="K47" s="10">
        <f>$E47*VLOOKUP('Proj 2018'!$B47, 'Proj 36 2018'!$B$2:$R$311, 10, FALSE)/36</f>
        <v>210.46666666666664</v>
      </c>
      <c r="L47" s="11">
        <f>VLOOKUP('Proj 2018'!$B47, 'Proj 36 2018'!$B$2:$R$311, 11, FALSE)</f>
        <v>0.53100000000000003</v>
      </c>
      <c r="M47" s="10">
        <f>$E47*VLOOKUP('Proj 2018'!$B47, 'Proj 36 2018'!$B$2:$R$311, 12, FALSE)/36</f>
        <v>626.26666666666665</v>
      </c>
      <c r="N47" s="10">
        <f>$E47*VLOOKUP('Proj 2018'!$B47, 'Proj 36 2018'!$B$2:$R$311, 13, FALSE)/36</f>
        <v>77</v>
      </c>
      <c r="O47" s="10">
        <f>$E47*VLOOKUP('Proj 2018'!$B47, 'Proj 36 2018'!$B$2:$R$311, 14, FALSE)/36</f>
        <v>41.06666666666667</v>
      </c>
      <c r="P47" s="10">
        <f>$E47*VLOOKUP('Proj 2018'!$B47, 'Proj 36 2018'!$B$2:$R$311, 15, FALSE)/36</f>
        <v>92.4</v>
      </c>
      <c r="Q47" s="10">
        <f>$E47*VLOOKUP('Proj 2018'!$B47, 'Proj 36 2018'!$B$2:$R$311, 16, FALSE)/36</f>
        <v>102.66666666666667</v>
      </c>
      <c r="R47" s="10">
        <f>$E47*VLOOKUP('Proj 2018'!$B47, 'Proj 36 2018'!$B$2:$R$311, 17, FALSE)/36</f>
        <v>975.33333333333337</v>
      </c>
      <c r="S47" s="3"/>
      <c r="T47" s="3"/>
      <c r="U47" s="3"/>
    </row>
    <row r="48" spans="1:21" x14ac:dyDescent="0.25">
      <c r="A48" s="5" t="s">
        <v>611</v>
      </c>
      <c r="B48" s="5" t="s">
        <v>130</v>
      </c>
      <c r="C48" s="5" t="s">
        <v>52</v>
      </c>
      <c r="D48" s="3">
        <f>VLOOKUP(B48, Table1[[Player]:['#NAME?]], 3, FALSE)+1</f>
        <v>31</v>
      </c>
      <c r="E48" s="3">
        <f>VLOOKUP(A48, Table3[], 5, FALSE)</f>
        <v>1496</v>
      </c>
      <c r="F48" s="10">
        <f>E48*VLOOKUP('Proj 2018'!B48, 'Proj 36 2018'!$B$2:$R$311, 5, FALSE)/36</f>
        <v>174.53333333333333</v>
      </c>
      <c r="G48" s="10">
        <f>$E48*VLOOKUP('Proj 2018'!$B48, 'Proj 36 2018'!$B$2:$R$311, 6, FALSE)/36</f>
        <v>436.33333333333331</v>
      </c>
      <c r="H48" s="11">
        <f>VLOOKUP('Proj 2018'!$B48, 'Proj 36 2018'!$B$2:$R$311, 7, FALSE)</f>
        <v>0.4</v>
      </c>
      <c r="I48" s="10">
        <f>$E48*VLOOKUP('Proj 2018'!$B48, 'Proj 36 2018'!$B$2:$R$311, 8, FALSE)/36</f>
        <v>87.266666666666666</v>
      </c>
      <c r="J48" s="10">
        <f>$E48*VLOOKUP('Proj 2018'!$B48, 'Proj 36 2018'!$B$2:$R$311, 9, FALSE)/36</f>
        <v>70.644444444444446</v>
      </c>
      <c r="K48" s="10">
        <f>$E48*VLOOKUP('Proj 2018'!$B48, 'Proj 36 2018'!$B$2:$R$311, 10, FALSE)/36</f>
        <v>91.422222222222231</v>
      </c>
      <c r="L48" s="11">
        <f>VLOOKUP('Proj 2018'!$B48, 'Proj 36 2018'!$B$2:$R$311, 11, FALSE)</f>
        <v>0.76100000000000001</v>
      </c>
      <c r="M48" s="10">
        <f>$E48*VLOOKUP('Proj 2018'!$B48, 'Proj 36 2018'!$B$2:$R$311, 12, FALSE)/36</f>
        <v>220.24444444444444</v>
      </c>
      <c r="N48" s="10">
        <f>$E48*VLOOKUP('Proj 2018'!$B48, 'Proj 36 2018'!$B$2:$R$311, 13, FALSE)/36</f>
        <v>58.177777777777777</v>
      </c>
      <c r="O48" s="10">
        <f>$E48*VLOOKUP('Proj 2018'!$B48, 'Proj 36 2018'!$B$2:$R$311, 14, FALSE)/36</f>
        <v>62.333333333333336</v>
      </c>
      <c r="P48" s="10">
        <f>$E48*VLOOKUP('Proj 2018'!$B48, 'Proj 36 2018'!$B$2:$R$311, 15, FALSE)/36</f>
        <v>20.777777777777779</v>
      </c>
      <c r="Q48" s="10">
        <f>$E48*VLOOKUP('Proj 2018'!$B48, 'Proj 36 2018'!$B$2:$R$311, 16, FALSE)/36</f>
        <v>41.555555555555557</v>
      </c>
      <c r="R48" s="10">
        <f>$E48*VLOOKUP('Proj 2018'!$B48, 'Proj 36 2018'!$B$2:$R$311, 17, FALSE)/36</f>
        <v>506.97777777777782</v>
      </c>
      <c r="S48" s="3"/>
      <c r="T48" s="3"/>
      <c r="U48" s="3"/>
    </row>
    <row r="49" spans="1:21" x14ac:dyDescent="0.25">
      <c r="A49" s="6" t="s">
        <v>958</v>
      </c>
      <c r="B49" s="6" t="s">
        <v>131</v>
      </c>
      <c r="C49" s="6" t="s">
        <v>52</v>
      </c>
      <c r="D49" s="3">
        <f>VLOOKUP(B49, Table1[[Player]:['#NAME?]], 3, FALSE)+1</f>
        <v>41</v>
      </c>
      <c r="E49" s="3">
        <f>VLOOKUP(A49, Table3[], 5, FALSE)</f>
        <v>1386</v>
      </c>
      <c r="F49" s="10">
        <f>E49*VLOOKUP('Proj 2018'!B49, 'Proj 36 2018'!$B$2:$R$311, 5, FALSE)/36</f>
        <v>150.14999999999998</v>
      </c>
      <c r="G49" s="10">
        <f>$E49*VLOOKUP('Proj 2018'!$B49, 'Proj 36 2018'!$B$2:$R$311, 6, FALSE)/36</f>
        <v>377.3</v>
      </c>
      <c r="H49" s="11">
        <f>VLOOKUP('Proj 2018'!$B49, 'Proj 36 2018'!$B$2:$R$311, 7, FALSE)</f>
        <v>0.39400000000000002</v>
      </c>
      <c r="I49" s="10">
        <f>$E49*VLOOKUP('Proj 2018'!$B49, 'Proj 36 2018'!$B$2:$R$311, 8, FALSE)/36</f>
        <v>84.7</v>
      </c>
      <c r="J49" s="10">
        <f>$E49*VLOOKUP('Proj 2018'!$B49, 'Proj 36 2018'!$B$2:$R$311, 9, FALSE)/36</f>
        <v>69.300000000000011</v>
      </c>
      <c r="K49" s="10">
        <f>$E49*VLOOKUP('Proj 2018'!$B49, 'Proj 36 2018'!$B$2:$R$311, 10, FALSE)/36</f>
        <v>88.55</v>
      </c>
      <c r="L49" s="11">
        <f>VLOOKUP('Proj 2018'!$B49, 'Proj 36 2018'!$B$2:$R$311, 11, FALSE)</f>
        <v>0.76500000000000001</v>
      </c>
      <c r="M49" s="10">
        <f>$E49*VLOOKUP('Proj 2018'!$B49, 'Proj 36 2018'!$B$2:$R$311, 12, FALSE)/36</f>
        <v>173.25</v>
      </c>
      <c r="N49" s="10">
        <f>$E49*VLOOKUP('Proj 2018'!$B49, 'Proj 36 2018'!$B$2:$R$311, 13, FALSE)/36</f>
        <v>103.95</v>
      </c>
      <c r="O49" s="10">
        <f>$E49*VLOOKUP('Proj 2018'!$B49, 'Proj 36 2018'!$B$2:$R$311, 14, FALSE)/36</f>
        <v>46.2</v>
      </c>
      <c r="P49" s="10">
        <f>$E49*VLOOKUP('Proj 2018'!$B49, 'Proj 36 2018'!$B$2:$R$311, 15, FALSE)/36</f>
        <v>26.95</v>
      </c>
      <c r="Q49" s="10">
        <f>$E49*VLOOKUP('Proj 2018'!$B49, 'Proj 36 2018'!$B$2:$R$311, 16, FALSE)/36</f>
        <v>38.5</v>
      </c>
      <c r="R49" s="10">
        <f>$E49*VLOOKUP('Proj 2018'!$B49, 'Proj 36 2018'!$B$2:$R$311, 17, FALSE)/36</f>
        <v>450.45</v>
      </c>
      <c r="S49" s="3"/>
      <c r="T49" s="3"/>
      <c r="U49" s="3"/>
    </row>
    <row r="50" spans="1:21" x14ac:dyDescent="0.25">
      <c r="A50" s="5" t="s">
        <v>643</v>
      </c>
      <c r="B50" s="5" t="s">
        <v>132</v>
      </c>
      <c r="C50" s="5" t="s">
        <v>73</v>
      </c>
      <c r="D50" s="3">
        <f>VLOOKUP(B50, Table1[[Player]:['#NAME?]], 3, FALSE)+1</f>
        <v>26</v>
      </c>
      <c r="E50" s="3">
        <f>VLOOKUP(A50, Table3[], 5, FALSE)</f>
        <v>980</v>
      </c>
      <c r="F50" s="10">
        <f>E50*VLOOKUP('Proj 2018'!B50, 'Proj 36 2018'!$B$2:$R$311, 5, FALSE)/36</f>
        <v>130.66666666666666</v>
      </c>
      <c r="G50" s="10">
        <f>$E50*VLOOKUP('Proj 2018'!$B50, 'Proj 36 2018'!$B$2:$R$311, 6, FALSE)/36</f>
        <v>353.88888888888891</v>
      </c>
      <c r="H50" s="11">
        <f>VLOOKUP('Proj 2018'!$B50, 'Proj 36 2018'!$B$2:$R$311, 7, FALSE)</f>
        <v>0.36599999999999999</v>
      </c>
      <c r="I50" s="10">
        <f>$E50*VLOOKUP('Proj 2018'!$B50, 'Proj 36 2018'!$B$2:$R$311, 8, FALSE)/36</f>
        <v>16.333333333333332</v>
      </c>
      <c r="J50" s="10">
        <f>$E50*VLOOKUP('Proj 2018'!$B50, 'Proj 36 2018'!$B$2:$R$311, 9, FALSE)/36</f>
        <v>68.055555555555557</v>
      </c>
      <c r="K50" s="10">
        <f>$E50*VLOOKUP('Proj 2018'!$B50, 'Proj 36 2018'!$B$2:$R$311, 10, FALSE)/36</f>
        <v>89.833333333333329</v>
      </c>
      <c r="L50" s="11">
        <f>VLOOKUP('Proj 2018'!$B50, 'Proj 36 2018'!$B$2:$R$311, 11, FALSE)</f>
        <v>0.753</v>
      </c>
      <c r="M50" s="10">
        <f>$E50*VLOOKUP('Proj 2018'!$B50, 'Proj 36 2018'!$B$2:$R$311, 12, FALSE)/36</f>
        <v>176.94444444444446</v>
      </c>
      <c r="N50" s="10">
        <f>$E50*VLOOKUP('Proj 2018'!$B50, 'Proj 36 2018'!$B$2:$R$311, 13, FALSE)/36</f>
        <v>130.66666666666666</v>
      </c>
      <c r="O50" s="10">
        <f>$E50*VLOOKUP('Proj 2018'!$B50, 'Proj 36 2018'!$B$2:$R$311, 14, FALSE)/36</f>
        <v>43.555555555555557</v>
      </c>
      <c r="P50" s="10">
        <f>$E50*VLOOKUP('Proj 2018'!$B50, 'Proj 36 2018'!$B$2:$R$311, 15, FALSE)/36</f>
        <v>27.222222222222221</v>
      </c>
      <c r="Q50" s="10">
        <f>$E50*VLOOKUP('Proj 2018'!$B50, 'Proj 36 2018'!$B$2:$R$311, 16, FALSE)/36</f>
        <v>76.222222222222229</v>
      </c>
      <c r="R50" s="10">
        <f>$E50*VLOOKUP('Proj 2018'!$B50, 'Proj 36 2018'!$B$2:$R$311, 17, FALSE)/36</f>
        <v>343</v>
      </c>
      <c r="S50" s="3"/>
      <c r="T50" s="3"/>
      <c r="U50" s="3"/>
    </row>
    <row r="51" spans="1:21" x14ac:dyDescent="0.25">
      <c r="A51" s="6" t="s">
        <v>729</v>
      </c>
      <c r="B51" s="6" t="s">
        <v>133</v>
      </c>
      <c r="C51" s="6" t="s">
        <v>52</v>
      </c>
      <c r="D51" s="3">
        <f>VLOOKUP(B51, Table1[[Player]:['#NAME?]], 3, FALSE)+1</f>
        <v>29</v>
      </c>
      <c r="E51" s="3">
        <f>VLOOKUP(A51, Table3[], 5, FALSE)</f>
        <v>876</v>
      </c>
      <c r="F51" s="10">
        <f>E51*VLOOKUP('Proj 2018'!B51, 'Proj 36 2018'!$B$2:$R$311, 5, FALSE)/36</f>
        <v>104.63333333333333</v>
      </c>
      <c r="G51" s="10">
        <f>$E51*VLOOKUP('Proj 2018'!$B51, 'Proj 36 2018'!$B$2:$R$311, 6, FALSE)/36</f>
        <v>223.86666666666667</v>
      </c>
      <c r="H51" s="11">
        <f>VLOOKUP('Proj 2018'!$B51, 'Proj 36 2018'!$B$2:$R$311, 7, FALSE)</f>
        <v>0.47</v>
      </c>
      <c r="I51" s="10">
        <f>$E51*VLOOKUP('Proj 2018'!$B51, 'Proj 36 2018'!$B$2:$R$311, 8, FALSE)/36</f>
        <v>19.466666666666669</v>
      </c>
      <c r="J51" s="10">
        <f>$E51*VLOOKUP('Proj 2018'!$B51, 'Proj 36 2018'!$B$2:$R$311, 9, FALSE)/36</f>
        <v>24.333333333333332</v>
      </c>
      <c r="K51" s="10">
        <f>$E51*VLOOKUP('Proj 2018'!$B51, 'Proj 36 2018'!$B$2:$R$311, 10, FALSE)/36</f>
        <v>38.933333333333337</v>
      </c>
      <c r="L51" s="11">
        <f>VLOOKUP('Proj 2018'!$B51, 'Proj 36 2018'!$B$2:$R$311, 11, FALSE)</f>
        <v>0.58599999999999997</v>
      </c>
      <c r="M51" s="10">
        <f>$E51*VLOOKUP('Proj 2018'!$B51, 'Proj 36 2018'!$B$2:$R$311, 12, FALSE)/36</f>
        <v>153.30000000000001</v>
      </c>
      <c r="N51" s="10">
        <f>$E51*VLOOKUP('Proj 2018'!$B51, 'Proj 36 2018'!$B$2:$R$311, 13, FALSE)/36</f>
        <v>51.1</v>
      </c>
      <c r="O51" s="10">
        <f>$E51*VLOOKUP('Proj 2018'!$B51, 'Proj 36 2018'!$B$2:$R$311, 14, FALSE)/36</f>
        <v>31.633333333333333</v>
      </c>
      <c r="P51" s="10">
        <f>$E51*VLOOKUP('Proj 2018'!$B51, 'Proj 36 2018'!$B$2:$R$311, 15, FALSE)/36</f>
        <v>4.8666666666666671</v>
      </c>
      <c r="Q51" s="10">
        <f>$E51*VLOOKUP('Proj 2018'!$B51, 'Proj 36 2018'!$B$2:$R$311, 16, FALSE)/36</f>
        <v>38.933333333333337</v>
      </c>
      <c r="R51" s="10">
        <f>$E51*VLOOKUP('Proj 2018'!$B51, 'Proj 36 2018'!$B$2:$R$311, 17, FALSE)/36</f>
        <v>253.06666666666666</v>
      </c>
      <c r="S51" s="3"/>
      <c r="T51" s="3"/>
      <c r="U51" s="3"/>
    </row>
    <row r="52" spans="1:21" x14ac:dyDescent="0.25">
      <c r="A52" s="5" t="s">
        <v>956</v>
      </c>
      <c r="B52" s="5" t="s">
        <v>134</v>
      </c>
      <c r="C52" s="5" t="s">
        <v>38</v>
      </c>
      <c r="D52" s="3">
        <f>VLOOKUP(B52, Table1[[Player]:['#NAME?]], 3, FALSE)+1</f>
        <v>24</v>
      </c>
      <c r="E52" s="3">
        <f>VLOOKUP(A52, Table3[], 5, FALSE)</f>
        <v>1716</v>
      </c>
      <c r="F52" s="10">
        <f>E52*VLOOKUP('Proj 2018'!B52, 'Proj 36 2018'!$B$2:$R$311, 5, FALSE)/36</f>
        <v>309.83333333333331</v>
      </c>
      <c r="G52" s="10">
        <f>$E52*VLOOKUP('Proj 2018'!$B52, 'Proj 36 2018'!$B$2:$R$311, 6, FALSE)/36</f>
        <v>581.5333333333333</v>
      </c>
      <c r="H52" s="11">
        <f>VLOOKUP('Proj 2018'!$B52, 'Proj 36 2018'!$B$2:$R$311, 7, FALSE)</f>
        <v>0.53</v>
      </c>
      <c r="I52" s="10">
        <f>$E52*VLOOKUP('Proj 2018'!$B52, 'Proj 36 2018'!$B$2:$R$311, 8, FALSE)/36</f>
        <v>0</v>
      </c>
      <c r="J52" s="10">
        <f>$E52*VLOOKUP('Proj 2018'!$B52, 'Proj 36 2018'!$B$2:$R$311, 9, FALSE)/36</f>
        <v>123.93333333333334</v>
      </c>
      <c r="K52" s="10">
        <f>$E52*VLOOKUP('Proj 2018'!$B52, 'Proj 36 2018'!$B$2:$R$311, 10, FALSE)/36</f>
        <v>181.13333333333333</v>
      </c>
      <c r="L52" s="11">
        <f>VLOOKUP('Proj 2018'!$B52, 'Proj 36 2018'!$B$2:$R$311, 11, FALSE)</f>
        <v>0.66900000000000004</v>
      </c>
      <c r="M52" s="10">
        <f>$E52*VLOOKUP('Proj 2018'!$B52, 'Proj 36 2018'!$B$2:$R$311, 12, FALSE)/36</f>
        <v>409.93333333333328</v>
      </c>
      <c r="N52" s="10">
        <f>$E52*VLOOKUP('Proj 2018'!$B52, 'Proj 36 2018'!$B$2:$R$311, 13, FALSE)/36</f>
        <v>95.333333333333329</v>
      </c>
      <c r="O52" s="10">
        <f>$E52*VLOOKUP('Proj 2018'!$B52, 'Proj 36 2018'!$B$2:$R$311, 14, FALSE)/36</f>
        <v>61.966666666666669</v>
      </c>
      <c r="P52" s="10">
        <f>$E52*VLOOKUP('Proj 2018'!$B52, 'Proj 36 2018'!$B$2:$R$311, 15, FALSE)/36</f>
        <v>52.433333333333337</v>
      </c>
      <c r="Q52" s="10">
        <f>$E52*VLOOKUP('Proj 2018'!$B52, 'Proj 36 2018'!$B$2:$R$311, 16, FALSE)/36</f>
        <v>81.033333333333331</v>
      </c>
      <c r="R52" s="10">
        <f>$E52*VLOOKUP('Proj 2018'!$B52, 'Proj 36 2018'!$B$2:$R$311, 17, FALSE)/36</f>
        <v>738.83333333333337</v>
      </c>
      <c r="S52" s="3"/>
      <c r="T52" s="3"/>
      <c r="U52" s="3"/>
    </row>
    <row r="53" spans="1:21" x14ac:dyDescent="0.25">
      <c r="A53" s="6" t="s">
        <v>925</v>
      </c>
      <c r="B53" s="6" t="s">
        <v>135</v>
      </c>
      <c r="C53" s="6" t="s">
        <v>38</v>
      </c>
      <c r="D53" s="3">
        <f>VLOOKUP(B53, Table1[[Player]:['#NAME?]], 3, FALSE)+1</f>
        <v>35</v>
      </c>
      <c r="E53" s="3">
        <f>VLOOKUP(A53, Table3[], 5, FALSE)</f>
        <v>1848</v>
      </c>
      <c r="F53" s="10">
        <f>E53*VLOOKUP('Proj 2018'!B53, 'Proj 36 2018'!$B$2:$R$311, 5, FALSE)/36</f>
        <v>215.60000000000002</v>
      </c>
      <c r="G53" s="10">
        <f>$E53*VLOOKUP('Proj 2018'!$B53, 'Proj 36 2018'!$B$2:$R$311, 6, FALSE)/36</f>
        <v>323.39999999999998</v>
      </c>
      <c r="H53" s="11">
        <f>VLOOKUP('Proj 2018'!$B53, 'Proj 36 2018'!$B$2:$R$311, 7, FALSE)</f>
        <v>0.67100000000000004</v>
      </c>
      <c r="I53" s="10">
        <f>$E53*VLOOKUP('Proj 2018'!$B53, 'Proj 36 2018'!$B$2:$R$311, 8, FALSE)/36</f>
        <v>0</v>
      </c>
      <c r="J53" s="10">
        <f>$E53*VLOOKUP('Proj 2018'!$B53, 'Proj 36 2018'!$B$2:$R$311, 9, FALSE)/36</f>
        <v>128.33333333333334</v>
      </c>
      <c r="K53" s="10">
        <f>$E53*VLOOKUP('Proj 2018'!$B53, 'Proj 36 2018'!$B$2:$R$311, 10, FALSE)/36</f>
        <v>174.53333333333333</v>
      </c>
      <c r="L53" s="11">
        <f>VLOOKUP('Proj 2018'!$B53, 'Proj 36 2018'!$B$2:$R$311, 11, FALSE)</f>
        <v>0.73399999999999999</v>
      </c>
      <c r="M53" s="10">
        <f>$E53*VLOOKUP('Proj 2018'!$B53, 'Proj 36 2018'!$B$2:$R$311, 12, FALSE)/36</f>
        <v>764.86666666666667</v>
      </c>
      <c r="N53" s="10">
        <f>$E53*VLOOKUP('Proj 2018'!$B53, 'Proj 36 2018'!$B$2:$R$311, 13, FALSE)/36</f>
        <v>41.06666666666667</v>
      </c>
      <c r="O53" s="10">
        <f>$E53*VLOOKUP('Proj 2018'!$B53, 'Proj 36 2018'!$B$2:$R$311, 14, FALSE)/36</f>
        <v>46.2</v>
      </c>
      <c r="P53" s="10">
        <f>$E53*VLOOKUP('Proj 2018'!$B53, 'Proj 36 2018'!$B$2:$R$311, 15, FALSE)/36</f>
        <v>35.93333333333333</v>
      </c>
      <c r="Q53" s="10">
        <f>$E53*VLOOKUP('Proj 2018'!$B53, 'Proj 36 2018'!$B$2:$R$311, 16, FALSE)/36</f>
        <v>92.4</v>
      </c>
      <c r="R53" s="10">
        <f>$E53*VLOOKUP('Proj 2018'!$B53, 'Proj 36 2018'!$B$2:$R$311, 17, FALSE)/36</f>
        <v>564.66666666666663</v>
      </c>
      <c r="S53" s="3"/>
      <c r="T53" s="3"/>
      <c r="U53" s="3"/>
    </row>
    <row r="54" spans="1:21" x14ac:dyDescent="0.25">
      <c r="A54" s="5" t="s">
        <v>693</v>
      </c>
      <c r="B54" s="5" t="s">
        <v>136</v>
      </c>
      <c r="C54" s="5" t="s">
        <v>52</v>
      </c>
      <c r="D54" s="3">
        <f>VLOOKUP(B54, Table1[[Player]:['#NAME?]], 3, FALSE)+1</f>
        <v>30</v>
      </c>
      <c r="E54" s="3">
        <f>VLOOKUP(A54, Table3[], 5, FALSE)</f>
        <v>1764</v>
      </c>
      <c r="F54" s="10">
        <f>E54*VLOOKUP('Proj 2018'!B54, 'Proj 36 2018'!$B$2:$R$311, 5, FALSE)/36</f>
        <v>347.9</v>
      </c>
      <c r="G54" s="10">
        <f>$E54*VLOOKUP('Proj 2018'!$B54, 'Proj 36 2018'!$B$2:$R$311, 6, FALSE)/36</f>
        <v>754.6</v>
      </c>
      <c r="H54" s="11">
        <f>VLOOKUP('Proj 2018'!$B54, 'Proj 36 2018'!$B$2:$R$311, 7, FALSE)</f>
        <v>0.46100000000000002</v>
      </c>
      <c r="I54" s="10">
        <f>$E54*VLOOKUP('Proj 2018'!$B54, 'Proj 36 2018'!$B$2:$R$311, 8, FALSE)/36</f>
        <v>88.2</v>
      </c>
      <c r="J54" s="10">
        <f>$E54*VLOOKUP('Proj 2018'!$B54, 'Proj 36 2018'!$B$2:$R$311, 9, FALSE)/36</f>
        <v>112.69999999999999</v>
      </c>
      <c r="K54" s="10">
        <f>$E54*VLOOKUP('Proj 2018'!$B54, 'Proj 36 2018'!$B$2:$R$311, 10, FALSE)/36</f>
        <v>156.80000000000001</v>
      </c>
      <c r="L54" s="11">
        <f>VLOOKUP('Proj 2018'!$B54, 'Proj 36 2018'!$B$2:$R$311, 11, FALSE)</f>
        <v>0.72699999999999998</v>
      </c>
      <c r="M54" s="10">
        <f>$E54*VLOOKUP('Proj 2018'!$B54, 'Proj 36 2018'!$B$2:$R$311, 12, FALSE)/36</f>
        <v>367.5</v>
      </c>
      <c r="N54" s="10">
        <f>$E54*VLOOKUP('Proj 2018'!$B54, 'Proj 36 2018'!$B$2:$R$311, 13, FALSE)/36</f>
        <v>112.69999999999999</v>
      </c>
      <c r="O54" s="10">
        <f>$E54*VLOOKUP('Proj 2018'!$B54, 'Proj 36 2018'!$B$2:$R$311, 14, FALSE)/36</f>
        <v>39.200000000000003</v>
      </c>
      <c r="P54" s="10">
        <f>$E54*VLOOKUP('Proj 2018'!$B54, 'Proj 36 2018'!$B$2:$R$311, 15, FALSE)/36</f>
        <v>24.5</v>
      </c>
      <c r="Q54" s="10">
        <f>$E54*VLOOKUP('Proj 2018'!$B54, 'Proj 36 2018'!$B$2:$R$311, 16, FALSE)/36</f>
        <v>93.1</v>
      </c>
      <c r="R54" s="10">
        <f>$E54*VLOOKUP('Proj 2018'!$B54, 'Proj 36 2018'!$B$2:$R$311, 17, FALSE)/36</f>
        <v>896.7</v>
      </c>
      <c r="S54" s="3"/>
      <c r="T54" s="3"/>
      <c r="U54" s="3"/>
    </row>
    <row r="55" spans="1:21" x14ac:dyDescent="0.25">
      <c r="A55" s="6" t="s">
        <v>924</v>
      </c>
      <c r="B55" s="6" t="s">
        <v>137</v>
      </c>
      <c r="C55" s="6" t="s">
        <v>27</v>
      </c>
      <c r="D55" s="3">
        <f>VLOOKUP(B55, Table1[[Player]:['#NAME?]], 3, FALSE)+1</f>
        <v>20</v>
      </c>
      <c r="E55" s="3">
        <f>VLOOKUP(A55, Table3[], 5, FALSE)</f>
        <v>1950</v>
      </c>
      <c r="F55" s="10">
        <f>E55*VLOOKUP('Proj 2018'!B55, 'Proj 36 2018'!$B$2:$R$311, 5, FALSE)/36</f>
        <v>319.58333333333331</v>
      </c>
      <c r="G55" s="10">
        <f>$E55*VLOOKUP('Proj 2018'!$B55, 'Proj 36 2018'!$B$2:$R$311, 6, FALSE)/36</f>
        <v>709.58333333333337</v>
      </c>
      <c r="H55" s="11">
        <f>VLOOKUP('Proj 2018'!$B55, 'Proj 36 2018'!$B$2:$R$311, 7, FALSE)</f>
        <v>0.44900000000000001</v>
      </c>
      <c r="I55" s="10">
        <f>$E55*VLOOKUP('Proj 2018'!$B55, 'Proj 36 2018'!$B$2:$R$311, 8, FALSE)/36</f>
        <v>81.25</v>
      </c>
      <c r="J55" s="10">
        <f>$E55*VLOOKUP('Proj 2018'!$B55, 'Proj 36 2018'!$B$2:$R$311, 9, FALSE)/36</f>
        <v>124.58333333333333</v>
      </c>
      <c r="K55" s="10">
        <f>$E55*VLOOKUP('Proj 2018'!$B55, 'Proj 36 2018'!$B$2:$R$311, 10, FALSE)/36</f>
        <v>200.41666666666666</v>
      </c>
      <c r="L55" s="11">
        <f>VLOOKUP('Proj 2018'!$B55, 'Proj 36 2018'!$B$2:$R$311, 11, FALSE)</f>
        <v>0.624</v>
      </c>
      <c r="M55" s="10">
        <f>$E55*VLOOKUP('Proj 2018'!$B55, 'Proj 36 2018'!$B$2:$R$311, 12, FALSE)/36</f>
        <v>390</v>
      </c>
      <c r="N55" s="10">
        <f>$E55*VLOOKUP('Proj 2018'!$B55, 'Proj 36 2018'!$B$2:$R$311, 13, FALSE)/36</f>
        <v>65</v>
      </c>
      <c r="O55" s="10">
        <f>$E55*VLOOKUP('Proj 2018'!$B55, 'Proj 36 2018'!$B$2:$R$311, 14, FALSE)/36</f>
        <v>75.833333333333329</v>
      </c>
      <c r="P55" s="10">
        <f>$E55*VLOOKUP('Proj 2018'!$B55, 'Proj 36 2018'!$B$2:$R$311, 15, FALSE)/36</f>
        <v>75.833333333333329</v>
      </c>
      <c r="Q55" s="10">
        <f>$E55*VLOOKUP('Proj 2018'!$B55, 'Proj 36 2018'!$B$2:$R$311, 16, FALSE)/36</f>
        <v>119.16666666666667</v>
      </c>
      <c r="R55" s="10">
        <f>$E55*VLOOKUP('Proj 2018'!$B55, 'Proj 36 2018'!$B$2:$R$311, 17, FALSE)/36</f>
        <v>845</v>
      </c>
      <c r="S55" s="3"/>
      <c r="T55" s="3"/>
      <c r="U55" s="3"/>
    </row>
    <row r="56" spans="1:21" x14ac:dyDescent="0.25">
      <c r="A56" s="6" t="s">
        <v>855</v>
      </c>
      <c r="B56" s="6" t="s">
        <v>140</v>
      </c>
      <c r="C56" s="6" t="s">
        <v>31</v>
      </c>
      <c r="D56" s="3">
        <f>VLOOKUP(B56, Table1[[Player]:['#NAME?]], 3, FALSE)+1</f>
        <v>26</v>
      </c>
      <c r="E56" s="3">
        <f>VLOOKUP(A56, Table3[], 5, FALSE)</f>
        <v>1170</v>
      </c>
      <c r="F56" s="10">
        <f>E56*VLOOKUP('Proj 2018'!B56, 'Proj 36 2018'!$B$2:$R$311, 5, FALSE)/36</f>
        <v>217.75</v>
      </c>
      <c r="G56" s="10">
        <f>$E56*VLOOKUP('Proj 2018'!$B56, 'Proj 36 2018'!$B$2:$R$311, 6, FALSE)/36</f>
        <v>445.25</v>
      </c>
      <c r="H56" s="11">
        <f>VLOOKUP('Proj 2018'!$B56, 'Proj 36 2018'!$B$2:$R$311, 7, FALSE)</f>
        <v>0.48699999999999999</v>
      </c>
      <c r="I56" s="10">
        <f>$E56*VLOOKUP('Proj 2018'!$B56, 'Proj 36 2018'!$B$2:$R$311, 8, FALSE)/36</f>
        <v>61.75</v>
      </c>
      <c r="J56" s="10">
        <f>$E56*VLOOKUP('Proj 2018'!$B56, 'Proj 36 2018'!$B$2:$R$311, 9, FALSE)/36</f>
        <v>45.5</v>
      </c>
      <c r="K56" s="10">
        <f>$E56*VLOOKUP('Proj 2018'!$B56, 'Proj 36 2018'!$B$2:$R$311, 10, FALSE)/36</f>
        <v>58.5</v>
      </c>
      <c r="L56" s="11">
        <f>VLOOKUP('Proj 2018'!$B56, 'Proj 36 2018'!$B$2:$R$311, 11, FALSE)</f>
        <v>0.75900000000000001</v>
      </c>
      <c r="M56" s="10">
        <f>$E56*VLOOKUP('Proj 2018'!$B56, 'Proj 36 2018'!$B$2:$R$311, 12, FALSE)/36</f>
        <v>123.5</v>
      </c>
      <c r="N56" s="10">
        <f>$E56*VLOOKUP('Proj 2018'!$B56, 'Proj 36 2018'!$B$2:$R$311, 13, FALSE)/36</f>
        <v>91</v>
      </c>
      <c r="O56" s="10">
        <f>$E56*VLOOKUP('Proj 2018'!$B56, 'Proj 36 2018'!$B$2:$R$311, 14, FALSE)/36</f>
        <v>39</v>
      </c>
      <c r="P56" s="10">
        <f>$E56*VLOOKUP('Proj 2018'!$B56, 'Proj 36 2018'!$B$2:$R$311, 15, FALSE)/36</f>
        <v>9.75</v>
      </c>
      <c r="Q56" s="10">
        <f>$E56*VLOOKUP('Proj 2018'!$B56, 'Proj 36 2018'!$B$2:$R$311, 16, FALSE)/36</f>
        <v>55.25</v>
      </c>
      <c r="R56" s="10">
        <f>$E56*VLOOKUP('Proj 2018'!$B56, 'Proj 36 2018'!$B$2:$R$311, 17, FALSE)/36</f>
        <v>542.75</v>
      </c>
      <c r="S56" s="3"/>
      <c r="T56" s="3"/>
      <c r="U56" s="3"/>
    </row>
    <row r="57" spans="1:21" x14ac:dyDescent="0.25">
      <c r="A57" s="5" t="s">
        <v>781</v>
      </c>
      <c r="B57" s="5" t="s">
        <v>141</v>
      </c>
      <c r="C57" s="5" t="s">
        <v>31</v>
      </c>
      <c r="D57" s="3">
        <f>VLOOKUP(B57, Table1[[Player]:['#NAME?]], 3, FALSE)+1</f>
        <v>25</v>
      </c>
      <c r="E57" s="3">
        <f>VLOOKUP(A57, Table3[], 5, FALSE)</f>
        <v>1560</v>
      </c>
      <c r="F57" s="10">
        <f>E57*VLOOKUP('Proj 2018'!B57, 'Proj 36 2018'!$B$2:$R$311, 5, FALSE)/36</f>
        <v>312</v>
      </c>
      <c r="G57" s="10">
        <f>$E57*VLOOKUP('Proj 2018'!$B57, 'Proj 36 2018'!$B$2:$R$311, 6, FALSE)/36</f>
        <v>697.66666666666674</v>
      </c>
      <c r="H57" s="11">
        <f>VLOOKUP('Proj 2018'!$B57, 'Proj 36 2018'!$B$2:$R$311, 7, FALSE)</f>
        <v>0.44500000000000001</v>
      </c>
      <c r="I57" s="10">
        <f>$E57*VLOOKUP('Proj 2018'!$B57, 'Proj 36 2018'!$B$2:$R$311, 8, FALSE)/36</f>
        <v>78</v>
      </c>
      <c r="J57" s="10">
        <f>$E57*VLOOKUP('Proj 2018'!$B57, 'Proj 36 2018'!$B$2:$R$311, 9, FALSE)/36</f>
        <v>86.666666666666671</v>
      </c>
      <c r="K57" s="10">
        <f>$E57*VLOOKUP('Proj 2018'!$B57, 'Proj 36 2018'!$B$2:$R$311, 10, FALSE)/36</f>
        <v>108.33333333333333</v>
      </c>
      <c r="L57" s="11">
        <f>VLOOKUP('Proj 2018'!$B57, 'Proj 36 2018'!$B$2:$R$311, 11, FALSE)</f>
        <v>0.79800000000000004</v>
      </c>
      <c r="M57" s="10">
        <f>$E57*VLOOKUP('Proj 2018'!$B57, 'Proj 36 2018'!$B$2:$R$311, 12, FALSE)/36</f>
        <v>160.33333333333334</v>
      </c>
      <c r="N57" s="10">
        <f>$E57*VLOOKUP('Proj 2018'!$B57, 'Proj 36 2018'!$B$2:$R$311, 13, FALSE)/36</f>
        <v>138.66666666666666</v>
      </c>
      <c r="O57" s="10">
        <f>$E57*VLOOKUP('Proj 2018'!$B57, 'Proj 36 2018'!$B$2:$R$311, 14, FALSE)/36</f>
        <v>56.333333333333336</v>
      </c>
      <c r="P57" s="10">
        <f>$E57*VLOOKUP('Proj 2018'!$B57, 'Proj 36 2018'!$B$2:$R$311, 15, FALSE)/36</f>
        <v>4.333333333333333</v>
      </c>
      <c r="Q57" s="10">
        <f>$E57*VLOOKUP('Proj 2018'!$B57, 'Proj 36 2018'!$B$2:$R$311, 16, FALSE)/36</f>
        <v>108.33333333333333</v>
      </c>
      <c r="R57" s="10">
        <f>$E57*VLOOKUP('Proj 2018'!$B57, 'Proj 36 2018'!$B$2:$R$311, 17, FALSE)/36</f>
        <v>784.33333333333348</v>
      </c>
      <c r="S57" s="3"/>
      <c r="T57" s="3"/>
      <c r="U57" s="3"/>
    </row>
    <row r="58" spans="1:21" x14ac:dyDescent="0.25">
      <c r="A58" s="6" t="s">
        <v>751</v>
      </c>
      <c r="B58" s="6" t="s">
        <v>143</v>
      </c>
      <c r="C58" s="6" t="s">
        <v>73</v>
      </c>
      <c r="D58" s="3">
        <f>VLOOKUP(B58, Table1[[Player]:['#NAME?]], 3, FALSE)+1</f>
        <v>30</v>
      </c>
      <c r="E58" s="3">
        <f>VLOOKUP(A58, Table3[], 5, FALSE)</f>
        <v>1850</v>
      </c>
      <c r="F58" s="10">
        <f>E58*VLOOKUP('Proj 2018'!B58, 'Proj 36 2018'!$B$2:$R$311, 5, FALSE)/36</f>
        <v>303.19444444444446</v>
      </c>
      <c r="G58" s="10">
        <f>$E58*VLOOKUP('Proj 2018'!$B58, 'Proj 36 2018'!$B$2:$R$311, 6, FALSE)/36</f>
        <v>642.36111111111109</v>
      </c>
      <c r="H58" s="11">
        <f>VLOOKUP('Proj 2018'!$B58, 'Proj 36 2018'!$B$2:$R$311, 7, FALSE)</f>
        <v>0.47599999999999998</v>
      </c>
      <c r="I58" s="10">
        <f>$E58*VLOOKUP('Proj 2018'!$B58, 'Proj 36 2018'!$B$2:$R$311, 8, FALSE)/36</f>
        <v>66.805555555555557</v>
      </c>
      <c r="J58" s="10">
        <f>$E58*VLOOKUP('Proj 2018'!$B58, 'Proj 36 2018'!$B$2:$R$311, 9, FALSE)/36</f>
        <v>133.61111111111111</v>
      </c>
      <c r="K58" s="10">
        <f>$E58*VLOOKUP('Proj 2018'!$B58, 'Proj 36 2018'!$B$2:$R$311, 10, FALSE)/36</f>
        <v>154.16666666666666</v>
      </c>
      <c r="L58" s="11">
        <f>VLOOKUP('Proj 2018'!$B58, 'Proj 36 2018'!$B$2:$R$311, 11, FALSE)</f>
        <v>0.86</v>
      </c>
      <c r="M58" s="10">
        <f>$E58*VLOOKUP('Proj 2018'!$B58, 'Proj 36 2018'!$B$2:$R$311, 12, FALSE)/36</f>
        <v>138.75</v>
      </c>
      <c r="N58" s="10">
        <f>$E58*VLOOKUP('Proj 2018'!$B58, 'Proj 36 2018'!$B$2:$R$311, 13, FALSE)/36</f>
        <v>277.5</v>
      </c>
      <c r="O58" s="10">
        <f>$E58*VLOOKUP('Proj 2018'!$B58, 'Proj 36 2018'!$B$2:$R$311, 14, FALSE)/36</f>
        <v>61.666666666666664</v>
      </c>
      <c r="P58" s="10">
        <f>$E58*VLOOKUP('Proj 2018'!$B58, 'Proj 36 2018'!$B$2:$R$311, 15, FALSE)/36</f>
        <v>10.277777777777779</v>
      </c>
      <c r="Q58" s="10">
        <f>$E58*VLOOKUP('Proj 2018'!$B58, 'Proj 36 2018'!$B$2:$R$311, 16, FALSE)/36</f>
        <v>102.77777777777777</v>
      </c>
      <c r="R58" s="10">
        <f>$E58*VLOOKUP('Proj 2018'!$B58, 'Proj 36 2018'!$B$2:$R$311, 17, FALSE)/36</f>
        <v>806.80555555555554</v>
      </c>
      <c r="S58" s="3"/>
      <c r="T58" s="3"/>
      <c r="U58" s="3"/>
    </row>
    <row r="59" spans="1:21" x14ac:dyDescent="0.25">
      <c r="A59" s="5" t="s">
        <v>792</v>
      </c>
      <c r="B59" s="5" t="s">
        <v>145</v>
      </c>
      <c r="C59" s="5" t="s">
        <v>73</v>
      </c>
      <c r="D59" s="3">
        <f>VLOOKUP(B59, Table1[[Player]:['#NAME?]], 3, FALSE)+1</f>
        <v>30</v>
      </c>
      <c r="E59" s="3">
        <f>VLOOKUP(A59, Table3[], 5, FALSE)</f>
        <v>2442</v>
      </c>
      <c r="F59" s="10">
        <f>E59*VLOOKUP('Proj 2018'!B59, 'Proj 36 2018'!$B$2:$R$311, 5, FALSE)/36</f>
        <v>495.18333333333328</v>
      </c>
      <c r="G59" s="10">
        <f>$E59*VLOOKUP('Proj 2018'!$B59, 'Proj 36 2018'!$B$2:$R$311, 6, FALSE)/36</f>
        <v>1071.7666666666667</v>
      </c>
      <c r="H59" s="11">
        <f>VLOOKUP('Proj 2018'!$B59, 'Proj 36 2018'!$B$2:$R$311, 7, FALSE)</f>
        <v>0.46</v>
      </c>
      <c r="I59" s="10">
        <f>$E59*VLOOKUP('Proj 2018'!$B59, 'Proj 36 2018'!$B$2:$R$311, 8, FALSE)/36</f>
        <v>183.15</v>
      </c>
      <c r="J59" s="10">
        <f>$E59*VLOOKUP('Proj 2018'!$B59, 'Proj 36 2018'!$B$2:$R$311, 9, FALSE)/36</f>
        <v>339.16666666666669</v>
      </c>
      <c r="K59" s="10">
        <f>$E59*VLOOKUP('Proj 2018'!$B59, 'Proj 36 2018'!$B$2:$R$311, 10, FALSE)/36</f>
        <v>393.43333333333334</v>
      </c>
      <c r="L59" s="11">
        <f>VLOOKUP('Proj 2018'!$B59, 'Proj 36 2018'!$B$2:$R$311, 11, FALSE)</f>
        <v>0.85899999999999999</v>
      </c>
      <c r="M59" s="10">
        <f>$E59*VLOOKUP('Proj 2018'!$B59, 'Proj 36 2018'!$B$2:$R$311, 12, FALSE)/36</f>
        <v>257.76666666666665</v>
      </c>
      <c r="N59" s="10">
        <f>$E59*VLOOKUP('Proj 2018'!$B59, 'Proj 36 2018'!$B$2:$R$311, 13, FALSE)/36</f>
        <v>461.26666666666665</v>
      </c>
      <c r="O59" s="10">
        <f>$E59*VLOOKUP('Proj 2018'!$B59, 'Proj 36 2018'!$B$2:$R$311, 14, FALSE)/36</f>
        <v>94.966666666666654</v>
      </c>
      <c r="P59" s="10">
        <f>$E59*VLOOKUP('Proj 2018'!$B59, 'Proj 36 2018'!$B$2:$R$311, 15, FALSE)/36</f>
        <v>20.350000000000001</v>
      </c>
      <c r="Q59" s="10">
        <f>$E59*VLOOKUP('Proj 2018'!$B59, 'Proj 36 2018'!$B$2:$R$311, 16, FALSE)/36</f>
        <v>169.58333333333334</v>
      </c>
      <c r="R59" s="10">
        <f>$E59*VLOOKUP('Proj 2018'!$B59, 'Proj 36 2018'!$B$2:$R$311, 17, FALSE)/36</f>
        <v>1505.9</v>
      </c>
      <c r="S59" s="3"/>
      <c r="T59" s="3"/>
      <c r="U59" s="3"/>
    </row>
    <row r="60" spans="1:21" x14ac:dyDescent="0.25">
      <c r="A60" s="6" t="s">
        <v>848</v>
      </c>
      <c r="B60" s="6" t="s">
        <v>147</v>
      </c>
      <c r="C60" s="6" t="s">
        <v>38</v>
      </c>
      <c r="D60" s="3">
        <f>VLOOKUP(B60, Table1[[Player]:['#NAME?]], 3, FALSE)+1</f>
        <v>27</v>
      </c>
      <c r="E60" s="3">
        <f>VLOOKUP(A60, Table3[], 5, FALSE)</f>
        <v>2550</v>
      </c>
      <c r="F60" s="10">
        <f>E60*VLOOKUP('Proj 2018'!B60, 'Proj 36 2018'!$B$2:$R$311, 5, FALSE)/36</f>
        <v>665.83333333333337</v>
      </c>
      <c r="G60" s="10">
        <f>$E60*VLOOKUP('Proj 2018'!$B60, 'Proj 36 2018'!$B$2:$R$311, 6, FALSE)/36</f>
        <v>1480.4166666666667</v>
      </c>
      <c r="H60" s="11">
        <f>VLOOKUP('Proj 2018'!$B60, 'Proj 36 2018'!$B$2:$R$311, 7, FALSE)</f>
        <v>0.45200000000000001</v>
      </c>
      <c r="I60" s="10">
        <f>$E60*VLOOKUP('Proj 2018'!$B60, 'Proj 36 2018'!$B$2:$R$311, 8, FALSE)/36</f>
        <v>134.58333333333334</v>
      </c>
      <c r="J60" s="10">
        <f>$E60*VLOOKUP('Proj 2018'!$B60, 'Proj 36 2018'!$B$2:$R$311, 9, FALSE)/36</f>
        <v>538.33333333333337</v>
      </c>
      <c r="K60" s="10">
        <f>$E60*VLOOKUP('Proj 2018'!$B60, 'Proj 36 2018'!$B$2:$R$311, 10, FALSE)/36</f>
        <v>694.16666666666663</v>
      </c>
      <c r="L60" s="11">
        <f>VLOOKUP('Proj 2018'!$B60, 'Proj 36 2018'!$B$2:$R$311, 11, FALSE)</f>
        <v>0.77200000000000002</v>
      </c>
      <c r="M60" s="10">
        <f>$E60*VLOOKUP('Proj 2018'!$B60, 'Proj 36 2018'!$B$2:$R$311, 12, FALSE)/36</f>
        <v>821.66666666666663</v>
      </c>
      <c r="N60" s="10">
        <f>$E60*VLOOKUP('Proj 2018'!$B60, 'Proj 36 2018'!$B$2:$R$311, 13, FALSE)/36</f>
        <v>340</v>
      </c>
      <c r="O60" s="10">
        <f>$E60*VLOOKUP('Proj 2018'!$B60, 'Proj 36 2018'!$B$2:$R$311, 14, FALSE)/36</f>
        <v>106.25</v>
      </c>
      <c r="P60" s="10">
        <f>$E60*VLOOKUP('Proj 2018'!$B60, 'Proj 36 2018'!$B$2:$R$311, 15, FALSE)/36</f>
        <v>99.166666666666671</v>
      </c>
      <c r="Q60" s="10">
        <f>$E60*VLOOKUP('Proj 2018'!$B60, 'Proj 36 2018'!$B$2:$R$311, 16, FALSE)/36</f>
        <v>276.25</v>
      </c>
      <c r="R60" s="10">
        <f>$E60*VLOOKUP('Proj 2018'!$B60, 'Proj 36 2018'!$B$2:$R$311, 17, FALSE)/36</f>
        <v>2011.6666666666667</v>
      </c>
      <c r="S60" s="3"/>
      <c r="T60" s="3"/>
      <c r="U60" s="3"/>
    </row>
    <row r="61" spans="1:21" x14ac:dyDescent="0.25">
      <c r="A61" s="5" t="s">
        <v>904</v>
      </c>
      <c r="B61" s="5" t="s">
        <v>148</v>
      </c>
      <c r="C61" s="5" t="s">
        <v>52</v>
      </c>
      <c r="D61" s="3">
        <f>VLOOKUP(B61, Table1[[Player]:['#NAME?]], 3, FALSE)+1</f>
        <v>27</v>
      </c>
      <c r="E61" s="3">
        <f>VLOOKUP(A61, Table3[], 5, FALSE)</f>
        <v>2356</v>
      </c>
      <c r="F61" s="10">
        <f>E61*VLOOKUP('Proj 2018'!B61, 'Proj 36 2018'!$B$2:$R$311, 5, FALSE)/36</f>
        <v>327.22222222222223</v>
      </c>
      <c r="G61" s="10">
        <f>$E61*VLOOKUP('Proj 2018'!$B61, 'Proj 36 2018'!$B$2:$R$311, 6, FALSE)/36</f>
        <v>811.51111111111118</v>
      </c>
      <c r="H61" s="11">
        <f>VLOOKUP('Proj 2018'!$B61, 'Proj 36 2018'!$B$2:$R$311, 7, FALSE)</f>
        <v>0.39900000000000002</v>
      </c>
      <c r="I61" s="10">
        <f>$E61*VLOOKUP('Proj 2018'!$B61, 'Proj 36 2018'!$B$2:$R$311, 8, FALSE)/36</f>
        <v>150.52222222222221</v>
      </c>
      <c r="J61" s="10">
        <f>$E61*VLOOKUP('Proj 2018'!$B61, 'Proj 36 2018'!$B$2:$R$311, 9, FALSE)/36</f>
        <v>157.06666666666666</v>
      </c>
      <c r="K61" s="10">
        <f>$E61*VLOOKUP('Proj 2018'!$B61, 'Proj 36 2018'!$B$2:$R$311, 10, FALSE)/36</f>
        <v>196.33333333333334</v>
      </c>
      <c r="L61" s="11">
        <f>VLOOKUP('Proj 2018'!$B61, 'Proj 36 2018'!$B$2:$R$311, 11, FALSE)</f>
        <v>0.82199999999999995</v>
      </c>
      <c r="M61" s="10">
        <f>$E61*VLOOKUP('Proj 2018'!$B61, 'Proj 36 2018'!$B$2:$R$311, 12, FALSE)/36</f>
        <v>484.28888888888895</v>
      </c>
      <c r="N61" s="10">
        <f>$E61*VLOOKUP('Proj 2018'!$B61, 'Proj 36 2018'!$B$2:$R$311, 13, FALSE)/36</f>
        <v>111.25555555555555</v>
      </c>
      <c r="O61" s="10">
        <f>$E61*VLOOKUP('Proj 2018'!$B61, 'Proj 36 2018'!$B$2:$R$311, 14, FALSE)/36</f>
        <v>143.97777777777779</v>
      </c>
      <c r="P61" s="10">
        <f>$E61*VLOOKUP('Proj 2018'!$B61, 'Proj 36 2018'!$B$2:$R$311, 15, FALSE)/36</f>
        <v>78.533333333333331</v>
      </c>
      <c r="Q61" s="10">
        <f>$E61*VLOOKUP('Proj 2018'!$B61, 'Proj 36 2018'!$B$2:$R$311, 16, FALSE)/36</f>
        <v>143.97777777777779</v>
      </c>
      <c r="R61" s="10">
        <f>$E61*VLOOKUP('Proj 2018'!$B61, 'Proj 36 2018'!$B$2:$R$311, 17, FALSE)/36</f>
        <v>962.0333333333333</v>
      </c>
      <c r="S61" s="3"/>
      <c r="T61" s="3"/>
      <c r="U61" s="3"/>
    </row>
    <row r="62" spans="1:21" x14ac:dyDescent="0.25">
      <c r="A62" s="6" t="s">
        <v>606</v>
      </c>
      <c r="B62" s="6" t="s">
        <v>149</v>
      </c>
      <c r="C62" s="6" t="s">
        <v>31</v>
      </c>
      <c r="D62" s="3">
        <f>VLOOKUP(B62, Table1[[Player]:['#NAME?]], 3, FALSE)+1</f>
        <v>25</v>
      </c>
      <c r="E62" s="3">
        <f>VLOOKUP(A62, Table3[], 5, FALSE)</f>
        <v>2340</v>
      </c>
      <c r="F62" s="10">
        <f>E62*VLOOKUP('Proj 2018'!B62, 'Proj 36 2018'!$B$2:$R$311, 5, FALSE)/36</f>
        <v>312</v>
      </c>
      <c r="G62" s="10">
        <f>$E62*VLOOKUP('Proj 2018'!$B62, 'Proj 36 2018'!$B$2:$R$311, 6, FALSE)/36</f>
        <v>669.5</v>
      </c>
      <c r="H62" s="11">
        <f>VLOOKUP('Proj 2018'!$B62, 'Proj 36 2018'!$B$2:$R$311, 7, FALSE)</f>
        <v>0.46800000000000003</v>
      </c>
      <c r="I62" s="10">
        <f>$E62*VLOOKUP('Proj 2018'!$B62, 'Proj 36 2018'!$B$2:$R$311, 8, FALSE)/36</f>
        <v>136.5</v>
      </c>
      <c r="J62" s="10">
        <f>$E62*VLOOKUP('Proj 2018'!$B62, 'Proj 36 2018'!$B$2:$R$311, 9, FALSE)/36</f>
        <v>110.5</v>
      </c>
      <c r="K62" s="10">
        <f>$E62*VLOOKUP('Proj 2018'!$B62, 'Proj 36 2018'!$B$2:$R$311, 10, FALSE)/36</f>
        <v>130</v>
      </c>
      <c r="L62" s="11">
        <f>VLOOKUP('Proj 2018'!$B62, 'Proj 36 2018'!$B$2:$R$311, 11, FALSE)</f>
        <v>0.84699999999999998</v>
      </c>
      <c r="M62" s="10">
        <f>$E62*VLOOKUP('Proj 2018'!$B62, 'Proj 36 2018'!$B$2:$R$311, 12, FALSE)/36</f>
        <v>234</v>
      </c>
      <c r="N62" s="10">
        <f>$E62*VLOOKUP('Proj 2018'!$B62, 'Proj 36 2018'!$B$2:$R$311, 13, FALSE)/36</f>
        <v>97.5</v>
      </c>
      <c r="O62" s="10">
        <f>$E62*VLOOKUP('Proj 2018'!$B62, 'Proj 36 2018'!$B$2:$R$311, 14, FALSE)/36</f>
        <v>58.5</v>
      </c>
      <c r="P62" s="10">
        <f>$E62*VLOOKUP('Proj 2018'!$B62, 'Proj 36 2018'!$B$2:$R$311, 15, FALSE)/36</f>
        <v>19.5</v>
      </c>
      <c r="Q62" s="10">
        <f>$E62*VLOOKUP('Proj 2018'!$B62, 'Proj 36 2018'!$B$2:$R$311, 16, FALSE)/36</f>
        <v>65</v>
      </c>
      <c r="R62" s="10">
        <f>$E62*VLOOKUP('Proj 2018'!$B62, 'Proj 36 2018'!$B$2:$R$311, 17, FALSE)/36</f>
        <v>877.5</v>
      </c>
      <c r="S62" s="3"/>
      <c r="T62" s="3"/>
      <c r="U62" s="3"/>
    </row>
    <row r="63" spans="1:21" x14ac:dyDescent="0.25">
      <c r="A63" s="5" t="s">
        <v>841</v>
      </c>
      <c r="B63" s="5" t="s">
        <v>150</v>
      </c>
      <c r="C63" s="5" t="s">
        <v>31</v>
      </c>
      <c r="D63" s="3">
        <f>VLOOKUP(B63, Table1[[Player]:['#NAME?]], 3, FALSE)+1</f>
        <v>37</v>
      </c>
      <c r="E63" s="3">
        <f>VLOOKUP(A63, Table3[], 5, FALSE)</f>
        <v>1386</v>
      </c>
      <c r="F63" s="10">
        <f>E63*VLOOKUP('Proj 2018'!B63, 'Proj 36 2018'!$B$2:$R$311, 5, FALSE)/36</f>
        <v>231</v>
      </c>
      <c r="G63" s="10">
        <f>$E63*VLOOKUP('Proj 2018'!$B63, 'Proj 36 2018'!$B$2:$R$311, 6, FALSE)/36</f>
        <v>558.25</v>
      </c>
      <c r="H63" s="11">
        <f>VLOOKUP('Proj 2018'!$B63, 'Proj 36 2018'!$B$2:$R$311, 7, FALSE)</f>
        <v>0.41299999999999998</v>
      </c>
      <c r="I63" s="10">
        <f>$E63*VLOOKUP('Proj 2018'!$B63, 'Proj 36 2018'!$B$2:$R$311, 8, FALSE)/36</f>
        <v>73.150000000000006</v>
      </c>
      <c r="J63" s="10">
        <f>$E63*VLOOKUP('Proj 2018'!$B63, 'Proj 36 2018'!$B$2:$R$311, 9, FALSE)/36</f>
        <v>111.65</v>
      </c>
      <c r="K63" s="10">
        <f>$E63*VLOOKUP('Proj 2018'!$B63, 'Proj 36 2018'!$B$2:$R$311, 10, FALSE)/36</f>
        <v>130.89999999999998</v>
      </c>
      <c r="L63" s="11">
        <f>VLOOKUP('Proj 2018'!$B63, 'Proj 36 2018'!$B$2:$R$311, 11, FALSE)</f>
        <v>0.85699999999999998</v>
      </c>
      <c r="M63" s="10">
        <f>$E63*VLOOKUP('Proj 2018'!$B63, 'Proj 36 2018'!$B$2:$R$311, 12, FALSE)/36</f>
        <v>84.7</v>
      </c>
      <c r="N63" s="10">
        <f>$E63*VLOOKUP('Proj 2018'!$B63, 'Proj 36 2018'!$B$2:$R$311, 13, FALSE)/36</f>
        <v>138.60000000000002</v>
      </c>
      <c r="O63" s="10">
        <f>$E63*VLOOKUP('Proj 2018'!$B63, 'Proj 36 2018'!$B$2:$R$311, 14, FALSE)/36</f>
        <v>38.5</v>
      </c>
      <c r="P63" s="10">
        <f>$E63*VLOOKUP('Proj 2018'!$B63, 'Proj 36 2018'!$B$2:$R$311, 15, FALSE)/36</f>
        <v>7.6999999999999993</v>
      </c>
      <c r="Q63" s="10">
        <f>$E63*VLOOKUP('Proj 2018'!$B63, 'Proj 36 2018'!$B$2:$R$311, 16, FALSE)/36</f>
        <v>84.7</v>
      </c>
      <c r="R63" s="10">
        <f>$E63*VLOOKUP('Proj 2018'!$B63, 'Proj 36 2018'!$B$2:$R$311, 17, FALSE)/36</f>
        <v>646.79999999999995</v>
      </c>
      <c r="S63" s="3"/>
      <c r="T63" s="3"/>
      <c r="U63" s="3"/>
    </row>
    <row r="64" spans="1:21" x14ac:dyDescent="0.25">
      <c r="A64" s="6" t="s">
        <v>666</v>
      </c>
      <c r="B64" s="6" t="s">
        <v>151</v>
      </c>
      <c r="C64" s="6" t="s">
        <v>52</v>
      </c>
      <c r="D64" s="3">
        <f>VLOOKUP(B64, Table1[[Player]:['#NAME?]], 3, FALSE)+1</f>
        <v>27</v>
      </c>
      <c r="E64" s="3">
        <f>VLOOKUP(A64, Table3[], 5, FALSE)</f>
        <v>2028</v>
      </c>
      <c r="F64" s="10">
        <f>E64*VLOOKUP('Proj 2018'!B64, 'Proj 36 2018'!$B$2:$R$311, 5, FALSE)/36</f>
        <v>287.29999999999995</v>
      </c>
      <c r="G64" s="10">
        <f>$E64*VLOOKUP('Proj 2018'!$B64, 'Proj 36 2018'!$B$2:$R$311, 6, FALSE)/36</f>
        <v>625.29999999999995</v>
      </c>
      <c r="H64" s="11">
        <f>VLOOKUP('Proj 2018'!$B64, 'Proj 36 2018'!$B$2:$R$311, 7, FALSE)</f>
        <v>0.46300000000000002</v>
      </c>
      <c r="I64" s="10">
        <f>$E64*VLOOKUP('Proj 2018'!$B64, 'Proj 36 2018'!$B$2:$R$311, 8, FALSE)/36</f>
        <v>135.19999999999999</v>
      </c>
      <c r="J64" s="10">
        <f>$E64*VLOOKUP('Proj 2018'!$B64, 'Proj 36 2018'!$B$2:$R$311, 9, FALSE)/36</f>
        <v>152.10000000000002</v>
      </c>
      <c r="K64" s="10">
        <f>$E64*VLOOKUP('Proj 2018'!$B64, 'Proj 36 2018'!$B$2:$R$311, 10, FALSE)/36</f>
        <v>185.89999999999998</v>
      </c>
      <c r="L64" s="11">
        <f>VLOOKUP('Proj 2018'!$B64, 'Proj 36 2018'!$B$2:$R$311, 11, FALSE)</f>
        <v>0.81100000000000005</v>
      </c>
      <c r="M64" s="10">
        <f>$E64*VLOOKUP('Proj 2018'!$B64, 'Proj 36 2018'!$B$2:$R$311, 12, FALSE)/36</f>
        <v>360.53333333333336</v>
      </c>
      <c r="N64" s="10">
        <f>$E64*VLOOKUP('Proj 2018'!$B64, 'Proj 36 2018'!$B$2:$R$311, 13, FALSE)/36</f>
        <v>135.19999999999999</v>
      </c>
      <c r="O64" s="10">
        <f>$E64*VLOOKUP('Proj 2018'!$B64, 'Proj 36 2018'!$B$2:$R$311, 14, FALSE)/36</f>
        <v>61.966666666666669</v>
      </c>
      <c r="P64" s="10">
        <f>$E64*VLOOKUP('Proj 2018'!$B64, 'Proj 36 2018'!$B$2:$R$311, 15, FALSE)/36</f>
        <v>22.533333333333335</v>
      </c>
      <c r="Q64" s="10">
        <f>$E64*VLOOKUP('Proj 2018'!$B64, 'Proj 36 2018'!$B$2:$R$311, 16, FALSE)/36</f>
        <v>67.599999999999994</v>
      </c>
      <c r="R64" s="10">
        <f>$E64*VLOOKUP('Proj 2018'!$B64, 'Proj 36 2018'!$B$2:$R$311, 17, FALSE)/36</f>
        <v>867.5333333333333</v>
      </c>
      <c r="S64" s="3"/>
      <c r="T64" s="3"/>
      <c r="U64" s="3"/>
    </row>
    <row r="65" spans="1:21" x14ac:dyDescent="0.25">
      <c r="A65" s="5" t="s">
        <v>853</v>
      </c>
      <c r="B65" s="5" t="s">
        <v>152</v>
      </c>
      <c r="C65" s="5" t="s">
        <v>52</v>
      </c>
      <c r="D65" s="3">
        <f>VLOOKUP(B65, Table1[[Player]:['#NAME?]], 3, FALSE)+1</f>
        <v>30</v>
      </c>
      <c r="E65" s="3">
        <f>VLOOKUP(A65, Table3[], 5, FALSE)</f>
        <v>1950</v>
      </c>
      <c r="F65" s="10">
        <f>E65*VLOOKUP('Proj 2018'!B65, 'Proj 36 2018'!$B$2:$R$311, 5, FALSE)/36</f>
        <v>205.83333333333334</v>
      </c>
      <c r="G65" s="10">
        <f>$E65*VLOOKUP('Proj 2018'!$B65, 'Proj 36 2018'!$B$2:$R$311, 6, FALSE)/36</f>
        <v>422.5</v>
      </c>
      <c r="H65" s="11">
        <f>VLOOKUP('Proj 2018'!$B65, 'Proj 36 2018'!$B$2:$R$311, 7, FALSE)</f>
        <v>0.48499999999999999</v>
      </c>
      <c r="I65" s="10">
        <f>$E65*VLOOKUP('Proj 2018'!$B65, 'Proj 36 2018'!$B$2:$R$311, 8, FALSE)/36</f>
        <v>86.666666666666671</v>
      </c>
      <c r="J65" s="10">
        <f>$E65*VLOOKUP('Proj 2018'!$B65, 'Proj 36 2018'!$B$2:$R$311, 9, FALSE)/36</f>
        <v>16.25</v>
      </c>
      <c r="K65" s="10">
        <f>$E65*VLOOKUP('Proj 2018'!$B65, 'Proj 36 2018'!$B$2:$R$311, 10, FALSE)/36</f>
        <v>32.5</v>
      </c>
      <c r="L65" s="11">
        <f>VLOOKUP('Proj 2018'!$B65, 'Proj 36 2018'!$B$2:$R$311, 11, FALSE)</f>
        <v>0.59299999999999997</v>
      </c>
      <c r="M65" s="10">
        <f>$E65*VLOOKUP('Proj 2018'!$B65, 'Proj 36 2018'!$B$2:$R$311, 12, FALSE)/36</f>
        <v>325</v>
      </c>
      <c r="N65" s="10">
        <f>$E65*VLOOKUP('Proj 2018'!$B65, 'Proj 36 2018'!$B$2:$R$311, 13, FALSE)/36</f>
        <v>43.333333333333336</v>
      </c>
      <c r="O65" s="10">
        <f>$E65*VLOOKUP('Proj 2018'!$B65, 'Proj 36 2018'!$B$2:$R$311, 14, FALSE)/36</f>
        <v>48.75</v>
      </c>
      <c r="P65" s="10">
        <f>$E65*VLOOKUP('Proj 2018'!$B65, 'Proj 36 2018'!$B$2:$R$311, 15, FALSE)/36</f>
        <v>32.5</v>
      </c>
      <c r="Q65" s="10">
        <f>$E65*VLOOKUP('Proj 2018'!$B65, 'Proj 36 2018'!$B$2:$R$311, 16, FALSE)/36</f>
        <v>32.5</v>
      </c>
      <c r="R65" s="10">
        <f>$E65*VLOOKUP('Proj 2018'!$B65, 'Proj 36 2018'!$B$2:$R$311, 17, FALSE)/36</f>
        <v>514.58333333333337</v>
      </c>
      <c r="S65" s="3"/>
      <c r="T65" s="3"/>
      <c r="U65" s="3"/>
    </row>
    <row r="66" spans="1:21" x14ac:dyDescent="0.25">
      <c r="A66" s="6" t="s">
        <v>678</v>
      </c>
      <c r="B66" s="6" t="s">
        <v>153</v>
      </c>
      <c r="C66" s="6" t="s">
        <v>73</v>
      </c>
      <c r="D66" s="3">
        <f>VLOOKUP(B66, Table1[[Player]:['#NAME?]], 3, FALSE)+1</f>
        <v>27</v>
      </c>
      <c r="E66" s="3">
        <f>VLOOKUP(A66, Table3[], 5, FALSE)</f>
        <v>2156</v>
      </c>
      <c r="F66" s="10">
        <f>E66*VLOOKUP('Proj 2018'!B66, 'Proj 36 2018'!$B$2:$R$311, 5, FALSE)/36</f>
        <v>359.33333333333331</v>
      </c>
      <c r="G66" s="10">
        <f>$E66*VLOOKUP('Proj 2018'!$B66, 'Proj 36 2018'!$B$2:$R$311, 6, FALSE)/36</f>
        <v>748.61111111111109</v>
      </c>
      <c r="H66" s="11">
        <f>VLOOKUP('Proj 2018'!$B66, 'Proj 36 2018'!$B$2:$R$311, 7, FALSE)</f>
        <v>0.48099999999999998</v>
      </c>
      <c r="I66" s="10">
        <f>$E66*VLOOKUP('Proj 2018'!$B66, 'Proj 36 2018'!$B$2:$R$311, 8, FALSE)/36</f>
        <v>143.73333333333332</v>
      </c>
      <c r="J66" s="10">
        <f>$E66*VLOOKUP('Proj 2018'!$B66, 'Proj 36 2018'!$B$2:$R$311, 9, FALSE)/36</f>
        <v>89.833333333333329</v>
      </c>
      <c r="K66" s="10">
        <f>$E66*VLOOKUP('Proj 2018'!$B66, 'Proj 36 2018'!$B$2:$R$311, 10, FALSE)/36</f>
        <v>107.80000000000001</v>
      </c>
      <c r="L66" s="11">
        <f>VLOOKUP('Proj 2018'!$B66, 'Proj 36 2018'!$B$2:$R$311, 11, FALSE)</f>
        <v>0.85</v>
      </c>
      <c r="M66" s="10">
        <f>$E66*VLOOKUP('Proj 2018'!$B66, 'Proj 36 2018'!$B$2:$R$311, 12, FALSE)/36</f>
        <v>191.64444444444447</v>
      </c>
      <c r="N66" s="10">
        <f>$E66*VLOOKUP('Proj 2018'!$B66, 'Proj 36 2018'!$B$2:$R$311, 13, FALSE)/36</f>
        <v>203.62222222222221</v>
      </c>
      <c r="O66" s="10">
        <f>$E66*VLOOKUP('Proj 2018'!$B66, 'Proj 36 2018'!$B$2:$R$311, 14, FALSE)/36</f>
        <v>83.844444444444434</v>
      </c>
      <c r="P66" s="10">
        <f>$E66*VLOOKUP('Proj 2018'!$B66, 'Proj 36 2018'!$B$2:$R$311, 15, FALSE)/36</f>
        <v>5.9888888888888898</v>
      </c>
      <c r="Q66" s="10">
        <f>$E66*VLOOKUP('Proj 2018'!$B66, 'Proj 36 2018'!$B$2:$R$311, 16, FALSE)/36</f>
        <v>95.822222222222237</v>
      </c>
      <c r="R66" s="10">
        <f>$E66*VLOOKUP('Proj 2018'!$B66, 'Proj 36 2018'!$B$2:$R$311, 17, FALSE)/36</f>
        <v>952.23333333333335</v>
      </c>
      <c r="S66" s="3"/>
      <c r="T66" s="3"/>
      <c r="U66" s="3"/>
    </row>
    <row r="67" spans="1:21" x14ac:dyDescent="0.25">
      <c r="A67" s="5" t="s">
        <v>721</v>
      </c>
      <c r="B67" s="5" t="s">
        <v>154</v>
      </c>
      <c r="C67" s="5" t="s">
        <v>73</v>
      </c>
      <c r="D67" s="3">
        <f>VLOOKUP(B67, Table1[[Player]:['#NAME?]], 3, FALSE)+1</f>
        <v>29</v>
      </c>
      <c r="E67" s="3">
        <f>VLOOKUP(A67, Table3[], 5, FALSE)</f>
        <v>2574</v>
      </c>
      <c r="F67" s="10">
        <f>E67*VLOOKUP('Proj 2018'!B67, 'Proj 36 2018'!$B$2:$R$311, 5, FALSE)/36</f>
        <v>657.8</v>
      </c>
      <c r="G67" s="10">
        <f>$E67*VLOOKUP('Proj 2018'!$B67, 'Proj 36 2018'!$B$2:$R$311, 6, FALSE)/36</f>
        <v>1408.55</v>
      </c>
      <c r="H67" s="11">
        <f>VLOOKUP('Proj 2018'!$B67, 'Proj 36 2018'!$B$2:$R$311, 7, FALSE)</f>
        <v>0.46800000000000003</v>
      </c>
      <c r="I67" s="10">
        <f>$E67*VLOOKUP('Proj 2018'!$B67, 'Proj 36 2018'!$B$2:$R$311, 8, FALSE)/36</f>
        <v>314.60000000000002</v>
      </c>
      <c r="J67" s="10">
        <f>$E67*VLOOKUP('Proj 2018'!$B67, 'Proj 36 2018'!$B$2:$R$311, 9, FALSE)/36</f>
        <v>314.60000000000002</v>
      </c>
      <c r="K67" s="10">
        <f>$E67*VLOOKUP('Proj 2018'!$B67, 'Proj 36 2018'!$B$2:$R$311, 10, FALSE)/36</f>
        <v>350.35</v>
      </c>
      <c r="L67" s="11">
        <f>VLOOKUP('Proj 2018'!$B67, 'Proj 36 2018'!$B$2:$R$311, 11, FALSE)</f>
        <v>0.89800000000000002</v>
      </c>
      <c r="M67" s="10">
        <f>$E67*VLOOKUP('Proj 2018'!$B67, 'Proj 36 2018'!$B$2:$R$311, 12, FALSE)/36</f>
        <v>343.2</v>
      </c>
      <c r="N67" s="10">
        <f>$E67*VLOOKUP('Proj 2018'!$B67, 'Proj 36 2018'!$B$2:$R$311, 13, FALSE)/36</f>
        <v>514.79999999999995</v>
      </c>
      <c r="O67" s="10">
        <f>$E67*VLOOKUP('Proj 2018'!$B67, 'Proj 36 2018'!$B$2:$R$311, 14, FALSE)/36</f>
        <v>135.85</v>
      </c>
      <c r="P67" s="10">
        <f>$E67*VLOOKUP('Proj 2018'!$B67, 'Proj 36 2018'!$B$2:$R$311, 15, FALSE)/36</f>
        <v>14.300000000000002</v>
      </c>
      <c r="Q67" s="10">
        <f>$E67*VLOOKUP('Proj 2018'!$B67, 'Proj 36 2018'!$B$2:$R$311, 16, FALSE)/36</f>
        <v>235.94999999999996</v>
      </c>
      <c r="R67" s="10">
        <f>$E67*VLOOKUP('Proj 2018'!$B67, 'Proj 36 2018'!$B$2:$R$311, 17, FALSE)/36</f>
        <v>1951.9499999999998</v>
      </c>
      <c r="S67" s="3"/>
      <c r="T67" s="3"/>
      <c r="U67" s="3"/>
    </row>
    <row r="68" spans="1:21" x14ac:dyDescent="0.25">
      <c r="A68" s="6" t="s">
        <v>931</v>
      </c>
      <c r="B68" s="6" t="s">
        <v>155</v>
      </c>
      <c r="C68" s="6" t="s">
        <v>31</v>
      </c>
      <c r="D68" s="3">
        <f>VLOOKUP(B68, Table1[[Player]:['#NAME?]], 3, FALSE)+1</f>
        <v>26</v>
      </c>
      <c r="E68" s="3">
        <f>VLOOKUP(A68, Table3[], 5, FALSE)</f>
        <v>624</v>
      </c>
      <c r="F68" s="10">
        <f>E68*VLOOKUP('Proj 2018'!B68, 'Proj 36 2018'!$B$2:$R$311, 5, FALSE)/36</f>
        <v>97.066666666666663</v>
      </c>
      <c r="G68" s="10">
        <f>$E68*VLOOKUP('Proj 2018'!$B68, 'Proj 36 2018'!$B$2:$R$311, 6, FALSE)/36</f>
        <v>261.73333333333335</v>
      </c>
      <c r="H68" s="11">
        <f>VLOOKUP('Proj 2018'!$B68, 'Proj 36 2018'!$B$2:$R$311, 7, FALSE)</f>
        <v>0.374</v>
      </c>
      <c r="I68" s="10">
        <f>$E68*VLOOKUP('Proj 2018'!$B68, 'Proj 36 2018'!$B$2:$R$311, 8, FALSE)/36</f>
        <v>72.800000000000011</v>
      </c>
      <c r="J68" s="10">
        <f>$E68*VLOOKUP('Proj 2018'!$B68, 'Proj 36 2018'!$B$2:$R$311, 9, FALSE)/36</f>
        <v>22.533333333333335</v>
      </c>
      <c r="K68" s="10">
        <f>$E68*VLOOKUP('Proj 2018'!$B68, 'Proj 36 2018'!$B$2:$R$311, 10, FALSE)/36</f>
        <v>27.733333333333334</v>
      </c>
      <c r="L68" s="11">
        <f>VLOOKUP('Proj 2018'!$B68, 'Proj 36 2018'!$B$2:$R$311, 11, FALSE)</f>
        <v>0.79600000000000004</v>
      </c>
      <c r="M68" s="10">
        <f>$E68*VLOOKUP('Proj 2018'!$B68, 'Proj 36 2018'!$B$2:$R$311, 12, FALSE)/36</f>
        <v>52</v>
      </c>
      <c r="N68" s="10">
        <f>$E68*VLOOKUP('Proj 2018'!$B68, 'Proj 36 2018'!$B$2:$R$311, 13, FALSE)/36</f>
        <v>24.266666666666666</v>
      </c>
      <c r="O68" s="10">
        <f>$E68*VLOOKUP('Proj 2018'!$B68, 'Proj 36 2018'!$B$2:$R$311, 14, FALSE)/36</f>
        <v>10.399999999999999</v>
      </c>
      <c r="P68" s="10">
        <f>$E68*VLOOKUP('Proj 2018'!$B68, 'Proj 36 2018'!$B$2:$R$311, 15, FALSE)/36</f>
        <v>1.7333333333333334</v>
      </c>
      <c r="Q68" s="10">
        <f>$E68*VLOOKUP('Proj 2018'!$B68, 'Proj 36 2018'!$B$2:$R$311, 16, FALSE)/36</f>
        <v>24.266666666666666</v>
      </c>
      <c r="R68" s="10">
        <f>$E68*VLOOKUP('Proj 2018'!$B68, 'Proj 36 2018'!$B$2:$R$311, 17, FALSE)/36</f>
        <v>291.20000000000005</v>
      </c>
      <c r="S68" s="3"/>
      <c r="T68" s="3"/>
      <c r="U68" s="3"/>
    </row>
    <row r="69" spans="1:21" x14ac:dyDescent="0.25">
      <c r="A69" s="5" t="s">
        <v>846</v>
      </c>
      <c r="B69" s="5" t="s">
        <v>156</v>
      </c>
      <c r="C69" s="5" t="s">
        <v>38</v>
      </c>
      <c r="D69" s="3">
        <f>VLOOKUP(B69, Table1[[Player]:['#NAME?]], 3, FALSE)+1</f>
        <v>24</v>
      </c>
      <c r="E69" s="3">
        <f>VLOOKUP(A69, Table3[], 5, FALSE)</f>
        <v>2700</v>
      </c>
      <c r="F69" s="10">
        <f>E69*VLOOKUP('Proj 2018'!B69, 'Proj 36 2018'!$B$2:$R$311, 5, FALSE)/36</f>
        <v>764.99999999999989</v>
      </c>
      <c r="G69" s="10">
        <f>$E69*VLOOKUP('Proj 2018'!$B69, 'Proj 36 2018'!$B$2:$R$311, 6, FALSE)/36</f>
        <v>1522.5</v>
      </c>
      <c r="H69" s="11">
        <f>VLOOKUP('Proj 2018'!$B69, 'Proj 36 2018'!$B$2:$R$311, 7, FALSE)</f>
        <v>0.505</v>
      </c>
      <c r="I69" s="10">
        <f>$E69*VLOOKUP('Proj 2018'!$B69, 'Proj 36 2018'!$B$2:$R$311, 8, FALSE)/36</f>
        <v>37.5</v>
      </c>
      <c r="J69" s="10">
        <f>$E69*VLOOKUP('Proj 2018'!$B69, 'Proj 36 2018'!$B$2:$R$311, 9, FALSE)/36</f>
        <v>517.5</v>
      </c>
      <c r="K69" s="10">
        <f>$E69*VLOOKUP('Proj 2018'!$B69, 'Proj 36 2018'!$B$2:$R$311, 10, FALSE)/36</f>
        <v>645</v>
      </c>
      <c r="L69" s="11">
        <f>VLOOKUP('Proj 2018'!$B69, 'Proj 36 2018'!$B$2:$R$311, 11, FALSE)</f>
        <v>0.80200000000000005</v>
      </c>
      <c r="M69" s="10">
        <f>$E69*VLOOKUP('Proj 2018'!$B69, 'Proj 36 2018'!$B$2:$R$311, 12, FALSE)/36</f>
        <v>885.00000000000011</v>
      </c>
      <c r="N69" s="10">
        <f>$E69*VLOOKUP('Proj 2018'!$B69, 'Proj 36 2018'!$B$2:$R$311, 13, FALSE)/36</f>
        <v>157.5</v>
      </c>
      <c r="O69" s="10">
        <f>$E69*VLOOKUP('Proj 2018'!$B69, 'Proj 36 2018'!$B$2:$R$311, 14, FALSE)/36</f>
        <v>90</v>
      </c>
      <c r="P69" s="10">
        <f>$E69*VLOOKUP('Proj 2018'!$B69, 'Proj 36 2018'!$B$2:$R$311, 15, FALSE)/36</f>
        <v>165.00000000000003</v>
      </c>
      <c r="Q69" s="10">
        <f>$E69*VLOOKUP('Proj 2018'!$B69, 'Proj 36 2018'!$B$2:$R$311, 16, FALSE)/36</f>
        <v>180</v>
      </c>
      <c r="R69" s="10">
        <f>$E69*VLOOKUP('Proj 2018'!$B69, 'Proj 36 2018'!$B$2:$R$311, 17, FALSE)/36</f>
        <v>2092.5</v>
      </c>
      <c r="S69" s="3"/>
      <c r="T69" s="3"/>
      <c r="U69" s="3"/>
    </row>
    <row r="70" spans="1:21" x14ac:dyDescent="0.25">
      <c r="A70" s="6" t="s">
        <v>941</v>
      </c>
      <c r="B70" s="6" t="s">
        <v>157</v>
      </c>
      <c r="C70" s="6" t="s">
        <v>27</v>
      </c>
      <c r="D70" s="3">
        <f>VLOOKUP(B70, Table1[[Player]:['#NAME?]], 3, FALSE)+1</f>
        <v>28</v>
      </c>
      <c r="E70" s="3">
        <f>VLOOKUP(A70, Table3[], 5, FALSE)</f>
        <v>1155</v>
      </c>
      <c r="F70" s="10">
        <f>E70*VLOOKUP('Proj 2018'!B70, 'Proj 36 2018'!$B$2:$R$311, 5, FALSE)/36</f>
        <v>109.08333333333333</v>
      </c>
      <c r="G70" s="10">
        <f>$E70*VLOOKUP('Proj 2018'!$B70, 'Proj 36 2018'!$B$2:$R$311, 6, FALSE)/36</f>
        <v>208.54166666666666</v>
      </c>
      <c r="H70" s="11">
        <f>VLOOKUP('Proj 2018'!$B70, 'Proj 36 2018'!$B$2:$R$311, 7, FALSE)</f>
        <v>0.52800000000000002</v>
      </c>
      <c r="I70" s="10">
        <f>$E70*VLOOKUP('Proj 2018'!$B70, 'Proj 36 2018'!$B$2:$R$311, 8, FALSE)/36</f>
        <v>0</v>
      </c>
      <c r="J70" s="10">
        <f>$E70*VLOOKUP('Proj 2018'!$B70, 'Proj 36 2018'!$B$2:$R$311, 9, FALSE)/36</f>
        <v>73.791666666666671</v>
      </c>
      <c r="K70" s="10">
        <f>$E70*VLOOKUP('Proj 2018'!$B70, 'Proj 36 2018'!$B$2:$R$311, 10, FALSE)/36</f>
        <v>118.70833333333333</v>
      </c>
      <c r="L70" s="11">
        <f>VLOOKUP('Proj 2018'!$B70, 'Proj 36 2018'!$B$2:$R$311, 11, FALSE)</f>
        <v>0.61699999999999999</v>
      </c>
      <c r="M70" s="10">
        <f>$E70*VLOOKUP('Proj 2018'!$B70, 'Proj 36 2018'!$B$2:$R$311, 12, FALSE)/36</f>
        <v>356.125</v>
      </c>
      <c r="N70" s="10">
        <f>$E70*VLOOKUP('Proj 2018'!$B70, 'Proj 36 2018'!$B$2:$R$311, 13, FALSE)/36</f>
        <v>38.5</v>
      </c>
      <c r="O70" s="10">
        <f>$E70*VLOOKUP('Proj 2018'!$B70, 'Proj 36 2018'!$B$2:$R$311, 14, FALSE)/36</f>
        <v>22.458333333333332</v>
      </c>
      <c r="P70" s="10">
        <f>$E70*VLOOKUP('Proj 2018'!$B70, 'Proj 36 2018'!$B$2:$R$311, 15, FALSE)/36</f>
        <v>32.083333333333336</v>
      </c>
      <c r="Q70" s="10">
        <f>$E70*VLOOKUP('Proj 2018'!$B70, 'Proj 36 2018'!$B$2:$R$311, 16, FALSE)/36</f>
        <v>54.541666666666664</v>
      </c>
      <c r="R70" s="10">
        <f>$E70*VLOOKUP('Proj 2018'!$B70, 'Proj 36 2018'!$B$2:$R$311, 17, FALSE)/36</f>
        <v>291.95833333333331</v>
      </c>
      <c r="S70" s="3"/>
      <c r="T70" s="3"/>
      <c r="U70" s="3"/>
    </row>
    <row r="71" spans="1:21" x14ac:dyDescent="0.25">
      <c r="A71" s="5" t="s">
        <v>1024</v>
      </c>
      <c r="B71" s="5" t="s">
        <v>158</v>
      </c>
      <c r="C71" s="5" t="s">
        <v>38</v>
      </c>
      <c r="D71" s="3">
        <f>VLOOKUP(B71, Table1[[Player]:['#NAME?]], 3, FALSE)+1</f>
        <v>28</v>
      </c>
      <c r="E71" s="3">
        <f>VLOOKUP(A71, Table3[], 5, FALSE)</f>
        <v>1872</v>
      </c>
      <c r="F71" s="10">
        <f>E71*VLOOKUP('Proj 2018'!B71, 'Proj 36 2018'!$B$2:$R$311, 5, FALSE)/36</f>
        <v>228.80000000000004</v>
      </c>
      <c r="G71" s="10">
        <f>$E71*VLOOKUP('Proj 2018'!$B71, 'Proj 36 2018'!$B$2:$R$311, 6, FALSE)/36</f>
        <v>364</v>
      </c>
      <c r="H71" s="11">
        <f>VLOOKUP('Proj 2018'!$B71, 'Proj 36 2018'!$B$2:$R$311, 7, FALSE)</f>
        <v>0.622</v>
      </c>
      <c r="I71" s="10">
        <f>$E71*VLOOKUP('Proj 2018'!$B71, 'Proj 36 2018'!$B$2:$R$311, 8, FALSE)/36</f>
        <v>0</v>
      </c>
      <c r="J71" s="10">
        <f>$E71*VLOOKUP('Proj 2018'!$B71, 'Proj 36 2018'!$B$2:$R$311, 9, FALSE)/36</f>
        <v>93.6</v>
      </c>
      <c r="K71" s="10">
        <f>$E71*VLOOKUP('Proj 2018'!$B71, 'Proj 36 2018'!$B$2:$R$311, 10, FALSE)/36</f>
        <v>130</v>
      </c>
      <c r="L71" s="11">
        <f>VLOOKUP('Proj 2018'!$B71, 'Proj 36 2018'!$B$2:$R$311, 11, FALSE)</f>
        <v>0.69899999999999995</v>
      </c>
      <c r="M71" s="10">
        <f>$E71*VLOOKUP('Proj 2018'!$B71, 'Proj 36 2018'!$B$2:$R$311, 12, FALSE)/36</f>
        <v>696.8</v>
      </c>
      <c r="N71" s="10">
        <f>$E71*VLOOKUP('Proj 2018'!$B71, 'Proj 36 2018'!$B$2:$R$311, 13, FALSE)/36</f>
        <v>62.400000000000006</v>
      </c>
      <c r="O71" s="10">
        <f>$E71*VLOOKUP('Proj 2018'!$B71, 'Proj 36 2018'!$B$2:$R$311, 14, FALSE)/36</f>
        <v>52</v>
      </c>
      <c r="P71" s="10">
        <f>$E71*VLOOKUP('Proj 2018'!$B71, 'Proj 36 2018'!$B$2:$R$311, 15, FALSE)/36</f>
        <v>88.4</v>
      </c>
      <c r="Q71" s="10">
        <f>$E71*VLOOKUP('Proj 2018'!$B71, 'Proj 36 2018'!$B$2:$R$311, 16, FALSE)/36</f>
        <v>88.4</v>
      </c>
      <c r="R71" s="10">
        <f>$E71*VLOOKUP('Proj 2018'!$B71, 'Proj 36 2018'!$B$2:$R$311, 17, FALSE)/36</f>
        <v>546</v>
      </c>
      <c r="S71" s="3"/>
      <c r="T71" s="3"/>
      <c r="U71" s="3"/>
    </row>
    <row r="72" spans="1:21" x14ac:dyDescent="0.25">
      <c r="A72" s="6" t="s">
        <v>769</v>
      </c>
      <c r="B72" s="6" t="s">
        <v>159</v>
      </c>
      <c r="C72" s="6" t="s">
        <v>52</v>
      </c>
      <c r="D72" s="3">
        <f>VLOOKUP(B72, Table1[[Player]:['#NAME?]], 3, FALSE)+1</f>
        <v>23</v>
      </c>
      <c r="E72" s="3">
        <f>VLOOKUP(A72, Table3[], 5, FALSE)</f>
        <v>1420</v>
      </c>
      <c r="F72" s="10">
        <f>E72*VLOOKUP('Proj 2018'!B72, 'Proj 36 2018'!$B$2:$R$311, 5, FALSE)/36</f>
        <v>205.11111111111111</v>
      </c>
      <c r="G72" s="10">
        <f>$E72*VLOOKUP('Proj 2018'!$B72, 'Proj 36 2018'!$B$2:$R$311, 6, FALSE)/36</f>
        <v>429.94444444444446</v>
      </c>
      <c r="H72" s="11">
        <f>VLOOKUP('Proj 2018'!$B72, 'Proj 36 2018'!$B$2:$R$311, 7, FALSE)</f>
        <v>0.47299999999999998</v>
      </c>
      <c r="I72" s="10">
        <f>$E72*VLOOKUP('Proj 2018'!$B72, 'Proj 36 2018'!$B$2:$R$311, 8, FALSE)/36</f>
        <v>59.166666666666664</v>
      </c>
      <c r="J72" s="10">
        <f>$E72*VLOOKUP('Proj 2018'!$B72, 'Proj 36 2018'!$B$2:$R$311, 9, FALSE)/36</f>
        <v>39.444444444444443</v>
      </c>
      <c r="K72" s="10">
        <f>$E72*VLOOKUP('Proj 2018'!$B72, 'Proj 36 2018'!$B$2:$R$311, 10, FALSE)/36</f>
        <v>67.055555555555557</v>
      </c>
      <c r="L72" s="11">
        <f>VLOOKUP('Proj 2018'!$B72, 'Proj 36 2018'!$B$2:$R$311, 11, FALSE)</f>
        <v>0.55900000000000005</v>
      </c>
      <c r="M72" s="10">
        <f>$E72*VLOOKUP('Proj 2018'!$B72, 'Proj 36 2018'!$B$2:$R$311, 12, FALSE)/36</f>
        <v>284</v>
      </c>
      <c r="N72" s="10">
        <f>$E72*VLOOKUP('Proj 2018'!$B72, 'Proj 36 2018'!$B$2:$R$311, 13, FALSE)/36</f>
        <v>74.944444444444443</v>
      </c>
      <c r="O72" s="10">
        <f>$E72*VLOOKUP('Proj 2018'!$B72, 'Proj 36 2018'!$B$2:$R$311, 14, FALSE)/36</f>
        <v>39.444444444444443</v>
      </c>
      <c r="P72" s="10">
        <f>$E72*VLOOKUP('Proj 2018'!$B72, 'Proj 36 2018'!$B$2:$R$311, 15, FALSE)/36</f>
        <v>19.722222222222221</v>
      </c>
      <c r="Q72" s="10">
        <f>$E72*VLOOKUP('Proj 2018'!$B72, 'Proj 36 2018'!$B$2:$R$311, 16, FALSE)/36</f>
        <v>39.444444444444443</v>
      </c>
      <c r="R72" s="10">
        <f>$E72*VLOOKUP('Proj 2018'!$B72, 'Proj 36 2018'!$B$2:$R$311, 17, FALSE)/36</f>
        <v>504.88888888888891</v>
      </c>
      <c r="S72" s="3"/>
      <c r="T72" s="3"/>
      <c r="U72" s="3"/>
    </row>
    <row r="73" spans="1:21" x14ac:dyDescent="0.25">
      <c r="A73" s="5" t="s">
        <v>600</v>
      </c>
      <c r="B73" s="5" t="s">
        <v>160</v>
      </c>
      <c r="C73" s="5" t="s">
        <v>73</v>
      </c>
      <c r="D73" s="3">
        <f>VLOOKUP(B73, Table1[[Player]:['#NAME?]], 3, FALSE)+1</f>
        <v>28</v>
      </c>
      <c r="E73" s="3">
        <f>VLOOKUP(A73, Table3[], 5, FALSE)</f>
        <v>1092</v>
      </c>
      <c r="F73" s="10">
        <f>E73*VLOOKUP('Proj 2018'!B73, 'Proj 36 2018'!$B$2:$R$311, 5, FALSE)/36</f>
        <v>127.40000000000002</v>
      </c>
      <c r="G73" s="10">
        <f>$E73*VLOOKUP('Proj 2018'!$B73, 'Proj 36 2018'!$B$2:$R$311, 6, FALSE)/36</f>
        <v>339.73333333333335</v>
      </c>
      <c r="H73" s="11">
        <f>VLOOKUP('Proj 2018'!$B73, 'Proj 36 2018'!$B$2:$R$311, 7, FALSE)</f>
        <v>0.374</v>
      </c>
      <c r="I73" s="10">
        <f>$E73*VLOOKUP('Proj 2018'!$B73, 'Proj 36 2018'!$B$2:$R$311, 8, FALSE)/36</f>
        <v>21.233333333333334</v>
      </c>
      <c r="J73" s="10">
        <f>$E73*VLOOKUP('Proj 2018'!$B73, 'Proj 36 2018'!$B$2:$R$311, 9, FALSE)/36</f>
        <v>66.733333333333334</v>
      </c>
      <c r="K73" s="10">
        <f>$E73*VLOOKUP('Proj 2018'!$B73, 'Proj 36 2018'!$B$2:$R$311, 10, FALSE)/36</f>
        <v>81.900000000000006</v>
      </c>
      <c r="L73" s="11">
        <f>VLOOKUP('Proj 2018'!$B73, 'Proj 36 2018'!$B$2:$R$311, 11, FALSE)</f>
        <v>0.80600000000000005</v>
      </c>
      <c r="M73" s="10">
        <f>$E73*VLOOKUP('Proj 2018'!$B73, 'Proj 36 2018'!$B$2:$R$311, 12, FALSE)/36</f>
        <v>106.16666666666667</v>
      </c>
      <c r="N73" s="10">
        <f>$E73*VLOOKUP('Proj 2018'!$B73, 'Proj 36 2018'!$B$2:$R$311, 13, FALSE)/36</f>
        <v>169.86666666666667</v>
      </c>
      <c r="O73" s="10">
        <f>$E73*VLOOKUP('Proj 2018'!$B73, 'Proj 36 2018'!$B$2:$R$311, 14, FALSE)/36</f>
        <v>33.366666666666667</v>
      </c>
      <c r="P73" s="10">
        <f>$E73*VLOOKUP('Proj 2018'!$B73, 'Proj 36 2018'!$B$2:$R$311, 15, FALSE)/36</f>
        <v>0</v>
      </c>
      <c r="Q73" s="10">
        <f>$E73*VLOOKUP('Proj 2018'!$B73, 'Proj 36 2018'!$B$2:$R$311, 16, FALSE)/36</f>
        <v>81.900000000000006</v>
      </c>
      <c r="R73" s="10">
        <f>$E73*VLOOKUP('Proj 2018'!$B73, 'Proj 36 2018'!$B$2:$R$311, 17, FALSE)/36</f>
        <v>342.76666666666665</v>
      </c>
      <c r="S73" s="3"/>
      <c r="T73" s="3"/>
      <c r="U73" s="3"/>
    </row>
    <row r="74" spans="1:21" x14ac:dyDescent="0.25">
      <c r="A74" s="6" t="s">
        <v>825</v>
      </c>
      <c r="B74" s="6" t="s">
        <v>161</v>
      </c>
      <c r="C74" s="6" t="s">
        <v>73</v>
      </c>
      <c r="D74" s="3">
        <f>VLOOKUP(B74, Table1[[Player]:['#NAME?]], 3, FALSE)+1</f>
        <v>27</v>
      </c>
      <c r="E74" s="3">
        <f>VLOOKUP(A74, Table3[], 5, FALSE)</f>
        <v>1848</v>
      </c>
      <c r="F74" s="10">
        <f>E74*VLOOKUP('Proj 2018'!B74, 'Proj 36 2018'!$B$2:$R$311, 5, FALSE)/36</f>
        <v>195.06666666666666</v>
      </c>
      <c r="G74" s="10">
        <f>$E74*VLOOKUP('Proj 2018'!$B74, 'Proj 36 2018'!$B$2:$R$311, 6, FALSE)/36</f>
        <v>497.93333333333328</v>
      </c>
      <c r="H74" s="11">
        <f>VLOOKUP('Proj 2018'!$B74, 'Proj 36 2018'!$B$2:$R$311, 7, FALSE)</f>
        <v>0.39</v>
      </c>
      <c r="I74" s="10">
        <f>$E74*VLOOKUP('Proj 2018'!$B74, 'Proj 36 2018'!$B$2:$R$311, 8, FALSE)/36</f>
        <v>71.86666666666666</v>
      </c>
      <c r="J74" s="10">
        <f>$E74*VLOOKUP('Proj 2018'!$B74, 'Proj 36 2018'!$B$2:$R$311, 9, FALSE)/36</f>
        <v>77</v>
      </c>
      <c r="K74" s="10">
        <f>$E74*VLOOKUP('Proj 2018'!$B74, 'Proj 36 2018'!$B$2:$R$311, 10, FALSE)/36</f>
        <v>87.266666666666666</v>
      </c>
      <c r="L74" s="11">
        <f>VLOOKUP('Proj 2018'!$B74, 'Proj 36 2018'!$B$2:$R$311, 11, FALSE)</f>
        <v>0.85399999999999998</v>
      </c>
      <c r="M74" s="10">
        <f>$E74*VLOOKUP('Proj 2018'!$B74, 'Proj 36 2018'!$B$2:$R$311, 12, FALSE)/36</f>
        <v>138.60000000000002</v>
      </c>
      <c r="N74" s="10">
        <f>$E74*VLOOKUP('Proj 2018'!$B74, 'Proj 36 2018'!$B$2:$R$311, 13, FALSE)/36</f>
        <v>333.66666666666669</v>
      </c>
      <c r="O74" s="10">
        <f>$E74*VLOOKUP('Proj 2018'!$B74, 'Proj 36 2018'!$B$2:$R$311, 14, FALSE)/36</f>
        <v>51.333333333333336</v>
      </c>
      <c r="P74" s="10">
        <f>$E74*VLOOKUP('Proj 2018'!$B74, 'Proj 36 2018'!$B$2:$R$311, 15, FALSE)/36</f>
        <v>0</v>
      </c>
      <c r="Q74" s="10">
        <f>$E74*VLOOKUP('Proj 2018'!$B74, 'Proj 36 2018'!$B$2:$R$311, 16, FALSE)/36</f>
        <v>123.19999999999999</v>
      </c>
      <c r="R74" s="10">
        <f>$E74*VLOOKUP('Proj 2018'!$B74, 'Proj 36 2018'!$B$2:$R$311, 17, FALSE)/36</f>
        <v>539</v>
      </c>
      <c r="S74" s="3"/>
      <c r="T74" s="3"/>
      <c r="U74" s="3"/>
    </row>
    <row r="75" spans="1:21" x14ac:dyDescent="0.25">
      <c r="A75" s="5" t="s">
        <v>783</v>
      </c>
      <c r="B75" s="5" t="s">
        <v>162</v>
      </c>
      <c r="C75" s="5" t="s">
        <v>52</v>
      </c>
      <c r="D75" s="3">
        <f>VLOOKUP(B75, Table1[[Player]:['#NAME?]], 3, FALSE)+1</f>
        <v>32</v>
      </c>
      <c r="E75" s="3">
        <f>VLOOKUP(A75, Table3[], 5, FALSE)</f>
        <v>1540</v>
      </c>
      <c r="F75" s="10">
        <f>E75*VLOOKUP('Proj 2018'!B75, 'Proj 36 2018'!$B$2:$R$311, 5, FALSE)/36</f>
        <v>171.11111111111111</v>
      </c>
      <c r="G75" s="10">
        <f>$E75*VLOOKUP('Proj 2018'!$B75, 'Proj 36 2018'!$B$2:$R$311, 6, FALSE)/36</f>
        <v>440.61111111111114</v>
      </c>
      <c r="H75" s="11">
        <f>VLOOKUP('Proj 2018'!$B75, 'Proj 36 2018'!$B$2:$R$311, 7, FALSE)</f>
        <v>0.38700000000000001</v>
      </c>
      <c r="I75" s="10">
        <f>$E75*VLOOKUP('Proj 2018'!$B75, 'Proj 36 2018'!$B$2:$R$311, 8, FALSE)/36</f>
        <v>51.333333333333336</v>
      </c>
      <c r="J75" s="10">
        <f>$E75*VLOOKUP('Proj 2018'!$B75, 'Proj 36 2018'!$B$2:$R$311, 9, FALSE)/36</f>
        <v>47.055555555555564</v>
      </c>
      <c r="K75" s="10">
        <f>$E75*VLOOKUP('Proj 2018'!$B75, 'Proj 36 2018'!$B$2:$R$311, 10, FALSE)/36</f>
        <v>64.166666666666671</v>
      </c>
      <c r="L75" s="11">
        <f>VLOOKUP('Proj 2018'!$B75, 'Proj 36 2018'!$B$2:$R$311, 11, FALSE)</f>
        <v>0.73</v>
      </c>
      <c r="M75" s="10">
        <f>$E75*VLOOKUP('Proj 2018'!$B75, 'Proj 36 2018'!$B$2:$R$311, 12, FALSE)/36</f>
        <v>303.72222222222223</v>
      </c>
      <c r="N75" s="10">
        <f>$E75*VLOOKUP('Proj 2018'!$B75, 'Proj 36 2018'!$B$2:$R$311, 13, FALSE)/36</f>
        <v>77</v>
      </c>
      <c r="O75" s="10">
        <f>$E75*VLOOKUP('Proj 2018'!$B75, 'Proj 36 2018'!$B$2:$R$311, 14, FALSE)/36</f>
        <v>51.333333333333336</v>
      </c>
      <c r="P75" s="10">
        <f>$E75*VLOOKUP('Proj 2018'!$B75, 'Proj 36 2018'!$B$2:$R$311, 15, FALSE)/36</f>
        <v>21.388888888888889</v>
      </c>
      <c r="Q75" s="10">
        <f>$E75*VLOOKUP('Proj 2018'!$B75, 'Proj 36 2018'!$B$2:$R$311, 16, FALSE)/36</f>
        <v>42.777777777777779</v>
      </c>
      <c r="R75" s="10">
        <f>$E75*VLOOKUP('Proj 2018'!$B75, 'Proj 36 2018'!$B$2:$R$311, 17, FALSE)/36</f>
        <v>440.61111111111114</v>
      </c>
      <c r="S75" s="3"/>
      <c r="T75" s="3"/>
      <c r="U75" s="3"/>
    </row>
    <row r="76" spans="1:21" x14ac:dyDescent="0.25">
      <c r="A76" s="6" t="s">
        <v>1025</v>
      </c>
      <c r="B76" s="6" t="s">
        <v>163</v>
      </c>
      <c r="C76" s="6" t="s">
        <v>31</v>
      </c>
      <c r="D76" s="3">
        <f>VLOOKUP(B76, Table1[[Player]:['#NAME?]], 3, FALSE)+1</f>
        <v>28</v>
      </c>
      <c r="E76" s="3">
        <f>VLOOKUP(A76, Table3[], 5, FALSE)</f>
        <v>2660</v>
      </c>
      <c r="F76" s="10">
        <f>E76*VLOOKUP('Proj 2018'!B76, 'Proj 36 2018'!$B$2:$R$311, 5, FALSE)/36</f>
        <v>731.5</v>
      </c>
      <c r="G76" s="10">
        <f>$E76*VLOOKUP('Proj 2018'!$B76, 'Proj 36 2018'!$B$2:$R$311, 6, FALSE)/36</f>
        <v>1566.4444444444443</v>
      </c>
      <c r="H76" s="11">
        <f>VLOOKUP('Proj 2018'!$B76, 'Proj 36 2018'!$B$2:$R$311, 7, FALSE)</f>
        <v>0.46700000000000003</v>
      </c>
      <c r="I76" s="10">
        <f>$E76*VLOOKUP('Proj 2018'!$B76, 'Proj 36 2018'!$B$2:$R$311, 8, FALSE)/36</f>
        <v>36.944444444444443</v>
      </c>
      <c r="J76" s="10">
        <f>$E76*VLOOKUP('Proj 2018'!$B76, 'Proj 36 2018'!$B$2:$R$311, 9, FALSE)/36</f>
        <v>554.16666666666663</v>
      </c>
      <c r="K76" s="10">
        <f>$E76*VLOOKUP('Proj 2018'!$B76, 'Proj 36 2018'!$B$2:$R$311, 10, FALSE)/36</f>
        <v>657.61111111111109</v>
      </c>
      <c r="L76" s="11">
        <f>VLOOKUP('Proj 2018'!$B76, 'Proj 36 2018'!$B$2:$R$311, 11, FALSE)</f>
        <v>0.84199999999999997</v>
      </c>
      <c r="M76" s="10">
        <f>$E76*VLOOKUP('Proj 2018'!$B76, 'Proj 36 2018'!$B$2:$R$311, 12, FALSE)/36</f>
        <v>391.61111111111109</v>
      </c>
      <c r="N76" s="10">
        <f>$E76*VLOOKUP('Proj 2018'!$B76, 'Proj 36 2018'!$B$2:$R$311, 13, FALSE)/36</f>
        <v>295.55555555555554</v>
      </c>
      <c r="O76" s="10">
        <f>$E76*VLOOKUP('Proj 2018'!$B76, 'Proj 36 2018'!$B$2:$R$311, 14, FALSE)/36</f>
        <v>81.277777777777786</v>
      </c>
      <c r="P76" s="10">
        <f>$E76*VLOOKUP('Proj 2018'!$B76, 'Proj 36 2018'!$B$2:$R$311, 15, FALSE)/36</f>
        <v>14.777777777777779</v>
      </c>
      <c r="Q76" s="10">
        <f>$E76*VLOOKUP('Proj 2018'!$B76, 'Proj 36 2018'!$B$2:$R$311, 16, FALSE)/36</f>
        <v>184.72222222222223</v>
      </c>
      <c r="R76" s="10">
        <f>$E76*VLOOKUP('Proj 2018'!$B76, 'Proj 36 2018'!$B$2:$R$311, 17, FALSE)/36</f>
        <v>2054.1111111111113</v>
      </c>
      <c r="S76" s="3"/>
      <c r="T76" s="3"/>
      <c r="U76" s="3"/>
    </row>
    <row r="77" spans="1:21" x14ac:dyDescent="0.25">
      <c r="A77" s="6" t="s">
        <v>839</v>
      </c>
      <c r="B77" s="6" t="s">
        <v>165</v>
      </c>
      <c r="C77" s="6" t="s">
        <v>27</v>
      </c>
      <c r="D77" s="3">
        <f>VLOOKUP(B77, Table1[[Player]:['#NAME?]], 3, FALSE)+1</f>
        <v>28</v>
      </c>
      <c r="E77" s="3">
        <f>VLOOKUP(A77, Table3[], 5, FALSE)</f>
        <v>1950</v>
      </c>
      <c r="F77" s="10">
        <f>E77*VLOOKUP('Proj 2018'!B77, 'Proj 36 2018'!$B$2:$R$311, 5, FALSE)/36</f>
        <v>243.75</v>
      </c>
      <c r="G77" s="10">
        <f>$E77*VLOOKUP('Proj 2018'!$B77, 'Proj 36 2018'!$B$2:$R$311, 6, FALSE)/36</f>
        <v>487.5</v>
      </c>
      <c r="H77" s="11">
        <f>VLOOKUP('Proj 2018'!$B77, 'Proj 36 2018'!$B$2:$R$311, 7, FALSE)</f>
        <v>0.502</v>
      </c>
      <c r="I77" s="10">
        <f>$E77*VLOOKUP('Proj 2018'!$B77, 'Proj 36 2018'!$B$2:$R$311, 8, FALSE)/36</f>
        <v>10.833333333333334</v>
      </c>
      <c r="J77" s="10">
        <f>$E77*VLOOKUP('Proj 2018'!$B77, 'Proj 36 2018'!$B$2:$R$311, 9, FALSE)/36</f>
        <v>97.5</v>
      </c>
      <c r="K77" s="10">
        <f>$E77*VLOOKUP('Proj 2018'!$B77, 'Proj 36 2018'!$B$2:$R$311, 10, FALSE)/36</f>
        <v>124.58333333333333</v>
      </c>
      <c r="L77" s="11">
        <f>VLOOKUP('Proj 2018'!$B77, 'Proj 36 2018'!$B$2:$R$311, 11, FALSE)</f>
        <v>0.81399999999999995</v>
      </c>
      <c r="M77" s="10">
        <f>$E77*VLOOKUP('Proj 2018'!$B77, 'Proj 36 2018'!$B$2:$R$311, 12, FALSE)/36</f>
        <v>476.66666666666669</v>
      </c>
      <c r="N77" s="10">
        <f>$E77*VLOOKUP('Proj 2018'!$B77, 'Proj 36 2018'!$B$2:$R$311, 13, FALSE)/36</f>
        <v>113.75</v>
      </c>
      <c r="O77" s="10">
        <f>$E77*VLOOKUP('Proj 2018'!$B77, 'Proj 36 2018'!$B$2:$R$311, 14, FALSE)/36</f>
        <v>65</v>
      </c>
      <c r="P77" s="10">
        <f>$E77*VLOOKUP('Proj 2018'!$B77, 'Proj 36 2018'!$B$2:$R$311, 15, FALSE)/36</f>
        <v>70.416666666666671</v>
      </c>
      <c r="Q77" s="10">
        <f>$E77*VLOOKUP('Proj 2018'!$B77, 'Proj 36 2018'!$B$2:$R$311, 16, FALSE)/36</f>
        <v>81.25</v>
      </c>
      <c r="R77" s="10">
        <f>$E77*VLOOKUP('Proj 2018'!$B77, 'Proj 36 2018'!$B$2:$R$311, 17, FALSE)/36</f>
        <v>601.25</v>
      </c>
      <c r="S77" s="3"/>
      <c r="T77" s="3"/>
      <c r="U77" s="3"/>
    </row>
    <row r="78" spans="1:21" x14ac:dyDescent="0.25">
      <c r="A78" s="5" t="s">
        <v>619</v>
      </c>
      <c r="B78" s="5" t="s">
        <v>166</v>
      </c>
      <c r="C78" s="5" t="s">
        <v>73</v>
      </c>
      <c r="D78" s="3">
        <f>VLOOKUP(B78, Table1[[Player]:['#NAME?]], 3, FALSE)+1</f>
        <v>24</v>
      </c>
      <c r="E78" s="3">
        <f>VLOOKUP(A78, Table3[], 5, FALSE)</f>
        <v>385</v>
      </c>
      <c r="F78" s="10">
        <f>E78*VLOOKUP('Proj 2018'!B78, 'Proj 36 2018'!$B$2:$R$311, 5, FALSE)/36</f>
        <v>38.5</v>
      </c>
      <c r="G78" s="10">
        <f>$E78*VLOOKUP('Proj 2018'!$B78, 'Proj 36 2018'!$B$2:$R$311, 6, FALSE)/36</f>
        <v>86.625</v>
      </c>
      <c r="H78" s="11">
        <f>VLOOKUP('Proj 2018'!$B78, 'Proj 36 2018'!$B$2:$R$311, 7, FALSE)</f>
        <v>0.44400000000000001</v>
      </c>
      <c r="I78" s="10">
        <f>$E78*VLOOKUP('Proj 2018'!$B78, 'Proj 36 2018'!$B$2:$R$311, 8, FALSE)/36</f>
        <v>10.694444444444445</v>
      </c>
      <c r="J78" s="10">
        <f>$E78*VLOOKUP('Proj 2018'!$B78, 'Proj 36 2018'!$B$2:$R$311, 9, FALSE)/36</f>
        <v>36.361111111111114</v>
      </c>
      <c r="K78" s="10">
        <f>$E78*VLOOKUP('Proj 2018'!$B78, 'Proj 36 2018'!$B$2:$R$311, 10, FALSE)/36</f>
        <v>45.986111111111114</v>
      </c>
      <c r="L78" s="11">
        <f>VLOOKUP('Proj 2018'!$B78, 'Proj 36 2018'!$B$2:$R$311, 11, FALSE)</f>
        <v>0.79200000000000004</v>
      </c>
      <c r="M78" s="10">
        <f>$E78*VLOOKUP('Proj 2018'!$B78, 'Proj 36 2018'!$B$2:$R$311, 12, FALSE)/36</f>
        <v>47.055555555555564</v>
      </c>
      <c r="N78" s="10">
        <f>$E78*VLOOKUP('Proj 2018'!$B78, 'Proj 36 2018'!$B$2:$R$311, 13, FALSE)/36</f>
        <v>53.472222222222221</v>
      </c>
      <c r="O78" s="10">
        <f>$E78*VLOOKUP('Proj 2018'!$B78, 'Proj 36 2018'!$B$2:$R$311, 14, FALSE)/36</f>
        <v>12.833333333333334</v>
      </c>
      <c r="P78" s="10">
        <f>$E78*VLOOKUP('Proj 2018'!$B78, 'Proj 36 2018'!$B$2:$R$311, 15, FALSE)/36</f>
        <v>6.416666666666667</v>
      </c>
      <c r="Q78" s="10">
        <f>$E78*VLOOKUP('Proj 2018'!$B78, 'Proj 36 2018'!$B$2:$R$311, 16, FALSE)/36</f>
        <v>19.25</v>
      </c>
      <c r="R78" s="10">
        <f>$E78*VLOOKUP('Proj 2018'!$B78, 'Proj 36 2018'!$B$2:$R$311, 17, FALSE)/36</f>
        <v>125.125</v>
      </c>
      <c r="S78" s="3"/>
      <c r="T78" s="3"/>
      <c r="U78" s="3"/>
    </row>
    <row r="79" spans="1:21" x14ac:dyDescent="0.25">
      <c r="A79" s="6" t="s">
        <v>808</v>
      </c>
      <c r="B79" s="6" t="s">
        <v>168</v>
      </c>
      <c r="C79" s="6" t="s">
        <v>73</v>
      </c>
      <c r="D79" s="3">
        <f>VLOOKUP(B79, Table1[[Player]:['#NAME?]], 3, FALSE)+1</f>
        <v>31</v>
      </c>
      <c r="E79" s="3">
        <f>VLOOKUP(A79, Table3[], 5, FALSE)</f>
        <v>2464</v>
      </c>
      <c r="F79" s="10">
        <f>E79*VLOOKUP('Proj 2018'!B79, 'Proj 36 2018'!$B$2:$R$311, 5, FALSE)/36</f>
        <v>533.86666666666667</v>
      </c>
      <c r="G79" s="10">
        <f>$E79*VLOOKUP('Proj 2018'!$B79, 'Proj 36 2018'!$B$2:$R$311, 6, FALSE)/36</f>
        <v>1129.3333333333333</v>
      </c>
      <c r="H79" s="11">
        <f>VLOOKUP('Proj 2018'!$B79, 'Proj 36 2018'!$B$2:$R$311, 7, FALSE)</f>
        <v>0.47499999999999998</v>
      </c>
      <c r="I79" s="10">
        <f>$E79*VLOOKUP('Proj 2018'!$B79, 'Proj 36 2018'!$B$2:$R$311, 8, FALSE)/36</f>
        <v>116.35555555555555</v>
      </c>
      <c r="J79" s="10">
        <f>$E79*VLOOKUP('Proj 2018'!$B79, 'Proj 36 2018'!$B$2:$R$311, 9, FALSE)/36</f>
        <v>301.15555555555557</v>
      </c>
      <c r="K79" s="10">
        <f>$E79*VLOOKUP('Proj 2018'!$B79, 'Proj 36 2018'!$B$2:$R$311, 10, FALSE)/36</f>
        <v>376.44444444444446</v>
      </c>
      <c r="L79" s="11">
        <f>VLOOKUP('Proj 2018'!$B79, 'Proj 36 2018'!$B$2:$R$311, 11, FALSE)</f>
        <v>0.79</v>
      </c>
      <c r="M79" s="10">
        <f>$E79*VLOOKUP('Proj 2018'!$B79, 'Proj 36 2018'!$B$2:$R$311, 12, FALSE)/36</f>
        <v>280.62222222222221</v>
      </c>
      <c r="N79" s="10">
        <f>$E79*VLOOKUP('Proj 2018'!$B79, 'Proj 36 2018'!$B$2:$R$311, 13, FALSE)/36</f>
        <v>424.35555555555561</v>
      </c>
      <c r="O79" s="10">
        <f>$E79*VLOOKUP('Proj 2018'!$B79, 'Proj 36 2018'!$B$2:$R$311, 14, FALSE)/36</f>
        <v>88.977777777777789</v>
      </c>
      <c r="P79" s="10">
        <f>$E79*VLOOKUP('Proj 2018'!$B79, 'Proj 36 2018'!$B$2:$R$311, 15, FALSE)/36</f>
        <v>13.68888888888889</v>
      </c>
      <c r="Q79" s="10">
        <f>$E79*VLOOKUP('Proj 2018'!$B79, 'Proj 36 2018'!$B$2:$R$311, 16, FALSE)/36</f>
        <v>212.17777777777781</v>
      </c>
      <c r="R79" s="10">
        <f>$E79*VLOOKUP('Proj 2018'!$B79, 'Proj 36 2018'!$B$2:$R$311, 17, FALSE)/36</f>
        <v>1485.2444444444443</v>
      </c>
      <c r="S79" s="3"/>
      <c r="T79" s="3"/>
      <c r="U79" s="3"/>
    </row>
    <row r="80" spans="1:21" x14ac:dyDescent="0.25">
      <c r="A80" s="5" t="s">
        <v>707</v>
      </c>
      <c r="B80" s="5" t="s">
        <v>169</v>
      </c>
      <c r="C80" s="5" t="s">
        <v>38</v>
      </c>
      <c r="D80" s="3">
        <f>VLOOKUP(B80, Table1[[Player]:['#NAME?]], 3, FALSE)+1</f>
        <v>24</v>
      </c>
      <c r="E80" s="3">
        <f>VLOOKUP(A80, Table3[], 5, FALSE)</f>
        <v>2340</v>
      </c>
      <c r="F80" s="10">
        <f>E80*VLOOKUP('Proj 2018'!B80, 'Proj 36 2018'!$B$2:$R$311, 5, FALSE)/36</f>
        <v>468</v>
      </c>
      <c r="G80" s="10">
        <f>$E80*VLOOKUP('Proj 2018'!$B80, 'Proj 36 2018'!$B$2:$R$311, 6, FALSE)/36</f>
        <v>884</v>
      </c>
      <c r="H80" s="11">
        <f>VLOOKUP('Proj 2018'!$B80, 'Proj 36 2018'!$B$2:$R$311, 7, FALSE)</f>
        <v>0.53</v>
      </c>
      <c r="I80" s="10">
        <f>$E80*VLOOKUP('Proj 2018'!$B80, 'Proj 36 2018'!$B$2:$R$311, 8, FALSE)/36</f>
        <v>0</v>
      </c>
      <c r="J80" s="10">
        <f>$E80*VLOOKUP('Proj 2018'!$B80, 'Proj 36 2018'!$B$2:$R$311, 9, FALSE)/36</f>
        <v>130</v>
      </c>
      <c r="K80" s="10">
        <f>$E80*VLOOKUP('Proj 2018'!$B80, 'Proj 36 2018'!$B$2:$R$311, 10, FALSE)/36</f>
        <v>344.5</v>
      </c>
      <c r="L80" s="11">
        <f>VLOOKUP('Proj 2018'!$B80, 'Proj 36 2018'!$B$2:$R$311, 11, FALSE)</f>
        <v>0.38600000000000001</v>
      </c>
      <c r="M80" s="10">
        <f>$E80*VLOOKUP('Proj 2018'!$B80, 'Proj 36 2018'!$B$2:$R$311, 12, FALSE)/36</f>
        <v>1085.5</v>
      </c>
      <c r="N80" s="10">
        <f>$E80*VLOOKUP('Proj 2018'!$B80, 'Proj 36 2018'!$B$2:$R$311, 13, FALSE)/36</f>
        <v>84.5</v>
      </c>
      <c r="O80" s="10">
        <f>$E80*VLOOKUP('Proj 2018'!$B80, 'Proj 36 2018'!$B$2:$R$311, 14, FALSE)/36</f>
        <v>123.5</v>
      </c>
      <c r="P80" s="10">
        <f>$E80*VLOOKUP('Proj 2018'!$B80, 'Proj 36 2018'!$B$2:$R$311, 15, FALSE)/36</f>
        <v>84.5</v>
      </c>
      <c r="Q80" s="10">
        <f>$E80*VLOOKUP('Proj 2018'!$B80, 'Proj 36 2018'!$B$2:$R$311, 16, FALSE)/36</f>
        <v>149.5</v>
      </c>
      <c r="R80" s="10">
        <f>$E80*VLOOKUP('Proj 2018'!$B80, 'Proj 36 2018'!$B$2:$R$311, 17, FALSE)/36</f>
        <v>1072.5</v>
      </c>
      <c r="S80" s="3"/>
      <c r="T80" s="3"/>
      <c r="U80" s="3"/>
    </row>
    <row r="81" spans="1:21" x14ac:dyDescent="0.25">
      <c r="A81" s="6" t="s">
        <v>930</v>
      </c>
      <c r="B81" s="6" t="s">
        <v>170</v>
      </c>
      <c r="C81" s="6" t="s">
        <v>27</v>
      </c>
      <c r="D81" s="3">
        <f>VLOOKUP(B81, Table1[[Player]:['#NAME?]], 3, FALSE)+1</f>
        <v>32</v>
      </c>
      <c r="E81" s="3">
        <f>VLOOKUP(A81, Table3[], 5, FALSE)</f>
        <v>783</v>
      </c>
      <c r="F81" s="10">
        <f>E81*VLOOKUP('Proj 2018'!B81, 'Proj 36 2018'!$B$2:$R$311, 5, FALSE)/36</f>
        <v>89.174999999999997</v>
      </c>
      <c r="G81" s="10">
        <f>$E81*VLOOKUP('Proj 2018'!$B81, 'Proj 36 2018'!$B$2:$R$311, 6, FALSE)/36</f>
        <v>197.92499999999998</v>
      </c>
      <c r="H81" s="11">
        <f>VLOOKUP('Proj 2018'!$B81, 'Proj 36 2018'!$B$2:$R$311, 7, FALSE)</f>
        <v>0.45400000000000001</v>
      </c>
      <c r="I81" s="10">
        <f>$E81*VLOOKUP('Proj 2018'!$B81, 'Proj 36 2018'!$B$2:$R$311, 8, FALSE)/36</f>
        <v>43.5</v>
      </c>
      <c r="J81" s="10">
        <f>$E81*VLOOKUP('Proj 2018'!$B81, 'Proj 36 2018'!$B$2:$R$311, 9, FALSE)/36</f>
        <v>23.925000000000001</v>
      </c>
      <c r="K81" s="10">
        <f>$E81*VLOOKUP('Proj 2018'!$B81, 'Proj 36 2018'!$B$2:$R$311, 10, FALSE)/36</f>
        <v>36.974999999999994</v>
      </c>
      <c r="L81" s="11">
        <f>VLOOKUP('Proj 2018'!$B81, 'Proj 36 2018'!$B$2:$R$311, 11, FALSE)</f>
        <v>0.66200000000000003</v>
      </c>
      <c r="M81" s="10">
        <f>$E81*VLOOKUP('Proj 2018'!$B81, 'Proj 36 2018'!$B$2:$R$311, 12, FALSE)/36</f>
        <v>128.32500000000002</v>
      </c>
      <c r="N81" s="10">
        <f>$E81*VLOOKUP('Proj 2018'!$B81, 'Proj 36 2018'!$B$2:$R$311, 13, FALSE)/36</f>
        <v>69.600000000000009</v>
      </c>
      <c r="O81" s="10">
        <f>$E81*VLOOKUP('Proj 2018'!$B81, 'Proj 36 2018'!$B$2:$R$311, 14, FALSE)/36</f>
        <v>23.925000000000001</v>
      </c>
      <c r="P81" s="10">
        <f>$E81*VLOOKUP('Proj 2018'!$B81, 'Proj 36 2018'!$B$2:$R$311, 15, FALSE)/36</f>
        <v>8.7000000000000011</v>
      </c>
      <c r="Q81" s="10">
        <f>$E81*VLOOKUP('Proj 2018'!$B81, 'Proj 36 2018'!$B$2:$R$311, 16, FALSE)/36</f>
        <v>41.324999999999996</v>
      </c>
      <c r="R81" s="10">
        <f>$E81*VLOOKUP('Proj 2018'!$B81, 'Proj 36 2018'!$B$2:$R$311, 17, FALSE)/36</f>
        <v>250.125</v>
      </c>
      <c r="S81" s="3"/>
      <c r="T81" s="3"/>
      <c r="U81" s="3"/>
    </row>
    <row r="82" spans="1:21" x14ac:dyDescent="0.25">
      <c r="A82" s="6" t="s">
        <v>651</v>
      </c>
      <c r="B82" s="6" t="s">
        <v>172</v>
      </c>
      <c r="C82" s="6" t="s">
        <v>73</v>
      </c>
      <c r="D82" s="3">
        <f>VLOOKUP(B82, Table1[[Player]:['#NAME?]], 3, FALSE)+1</f>
        <v>23</v>
      </c>
      <c r="E82" s="3">
        <f>VLOOKUP(A82, Table3[], 5, FALSE)</f>
        <v>2184</v>
      </c>
      <c r="F82" s="10">
        <f>E82*VLOOKUP('Proj 2018'!B82, 'Proj 36 2018'!$B$2:$R$311, 5, FALSE)/36</f>
        <v>194.13333333333333</v>
      </c>
      <c r="G82" s="10">
        <f>$E82*VLOOKUP('Proj 2018'!$B82, 'Proj 36 2018'!$B$2:$R$311, 6, FALSE)/36</f>
        <v>515.66666666666663</v>
      </c>
      <c r="H82" s="11">
        <f>VLOOKUP('Proj 2018'!$B82, 'Proj 36 2018'!$B$2:$R$311, 7, FALSE)</f>
        <v>0.377</v>
      </c>
      <c r="I82" s="10">
        <f>$E82*VLOOKUP('Proj 2018'!$B82, 'Proj 36 2018'!$B$2:$R$311, 8, FALSE)/36</f>
        <v>36.4</v>
      </c>
      <c r="J82" s="10">
        <f>$E82*VLOOKUP('Proj 2018'!$B82, 'Proj 36 2018'!$B$2:$R$311, 9, FALSE)/36</f>
        <v>60.666666666666664</v>
      </c>
      <c r="K82" s="10">
        <f>$E82*VLOOKUP('Proj 2018'!$B82, 'Proj 36 2018'!$B$2:$R$311, 10, FALSE)/36</f>
        <v>97.066666666666663</v>
      </c>
      <c r="L82" s="11">
        <f>VLOOKUP('Proj 2018'!$B82, 'Proj 36 2018'!$B$2:$R$311, 11, FALSE)</f>
        <v>0.61</v>
      </c>
      <c r="M82" s="10">
        <f>$E82*VLOOKUP('Proj 2018'!$B82, 'Proj 36 2018'!$B$2:$R$311, 12, FALSE)/36</f>
        <v>273</v>
      </c>
      <c r="N82" s="10">
        <f>$E82*VLOOKUP('Proj 2018'!$B82, 'Proj 36 2018'!$B$2:$R$311, 13, FALSE)/36</f>
        <v>309.39999999999998</v>
      </c>
      <c r="O82" s="10">
        <f>$E82*VLOOKUP('Proj 2018'!$B82, 'Proj 36 2018'!$B$2:$R$311, 14, FALSE)/36</f>
        <v>127.40000000000002</v>
      </c>
      <c r="P82" s="10">
        <f>$E82*VLOOKUP('Proj 2018'!$B82, 'Proj 36 2018'!$B$2:$R$311, 15, FALSE)/36</f>
        <v>60.666666666666664</v>
      </c>
      <c r="Q82" s="10">
        <f>$E82*VLOOKUP('Proj 2018'!$B82, 'Proj 36 2018'!$B$2:$R$311, 16, FALSE)/36</f>
        <v>145.6</v>
      </c>
      <c r="R82" s="10">
        <f>$E82*VLOOKUP('Proj 2018'!$B82, 'Proj 36 2018'!$B$2:$R$311, 17, FALSE)/36</f>
        <v>479.26666666666671</v>
      </c>
      <c r="S82" s="3"/>
      <c r="T82" s="3"/>
      <c r="U82" s="3"/>
    </row>
    <row r="83" spans="1:21" x14ac:dyDescent="0.25">
      <c r="A83" s="5" t="s">
        <v>719</v>
      </c>
      <c r="B83" s="5" t="s">
        <v>173</v>
      </c>
      <c r="C83" s="5" t="s">
        <v>52</v>
      </c>
      <c r="D83" s="3">
        <f>VLOOKUP(B83, Table1[[Player]:['#NAME?]], 3, FALSE)+1</f>
        <v>29</v>
      </c>
      <c r="E83" s="3">
        <f>VLOOKUP(A83, Table3[], 5, FALSE)</f>
        <v>2244</v>
      </c>
      <c r="F83" s="10">
        <f>E83*VLOOKUP('Proj 2018'!B83, 'Proj 36 2018'!$B$2:$R$311, 5, FALSE)/36</f>
        <v>598.4</v>
      </c>
      <c r="G83" s="10">
        <f>$E83*VLOOKUP('Proj 2018'!$B83, 'Proj 36 2018'!$B$2:$R$311, 6, FALSE)/36</f>
        <v>1109.5333333333335</v>
      </c>
      <c r="H83" s="11">
        <f>VLOOKUP('Proj 2018'!$B83, 'Proj 36 2018'!$B$2:$R$311, 7, FALSE)</f>
        <v>0.53700000000000003</v>
      </c>
      <c r="I83" s="10">
        <f>$E83*VLOOKUP('Proj 2018'!$B83, 'Proj 36 2018'!$B$2:$R$311, 8, FALSE)/36</f>
        <v>124.66666666666667</v>
      </c>
      <c r="J83" s="10">
        <f>$E83*VLOOKUP('Proj 2018'!$B83, 'Proj 36 2018'!$B$2:$R$311, 9, FALSE)/36</f>
        <v>361.5333333333333</v>
      </c>
      <c r="K83" s="10">
        <f>$E83*VLOOKUP('Proj 2018'!$B83, 'Proj 36 2018'!$B$2:$R$311, 10, FALSE)/36</f>
        <v>417.63333333333338</v>
      </c>
      <c r="L83" s="11">
        <f>VLOOKUP('Proj 2018'!$B83, 'Proj 36 2018'!$B$2:$R$311, 11, FALSE)</f>
        <v>0.875</v>
      </c>
      <c r="M83" s="10">
        <f>$E83*VLOOKUP('Proj 2018'!$B83, 'Proj 36 2018'!$B$2:$R$311, 12, FALSE)/36</f>
        <v>554.76666666666677</v>
      </c>
      <c r="N83" s="10">
        <f>$E83*VLOOKUP('Proj 2018'!$B83, 'Proj 36 2018'!$B$2:$R$311, 13, FALSE)/36</f>
        <v>324.13333333333338</v>
      </c>
      <c r="O83" s="10">
        <f>$E83*VLOOKUP('Proj 2018'!$B83, 'Proj 36 2018'!$B$2:$R$311, 14, FALSE)/36</f>
        <v>68.566666666666663</v>
      </c>
      <c r="P83" s="10">
        <f>$E83*VLOOKUP('Proj 2018'!$B83, 'Proj 36 2018'!$B$2:$R$311, 15, FALSE)/36</f>
        <v>105.96666666666665</v>
      </c>
      <c r="Q83" s="10">
        <f>$E83*VLOOKUP('Proj 2018'!$B83, 'Proj 36 2018'!$B$2:$R$311, 16, FALSE)/36</f>
        <v>149.6</v>
      </c>
      <c r="R83" s="10">
        <f>$E83*VLOOKUP('Proj 2018'!$B83, 'Proj 36 2018'!$B$2:$R$311, 17, FALSE)/36</f>
        <v>1683</v>
      </c>
      <c r="S83" s="3"/>
      <c r="T83" s="3"/>
      <c r="U83" s="3"/>
    </row>
    <row r="84" spans="1:21" x14ac:dyDescent="0.25">
      <c r="A84" s="6" t="s">
        <v>816</v>
      </c>
      <c r="B84" s="6" t="s">
        <v>175</v>
      </c>
      <c r="C84" s="6" t="s">
        <v>31</v>
      </c>
      <c r="D84" s="3">
        <f>VLOOKUP(B84, Table1[[Player]:['#NAME?]], 3, FALSE)+1</f>
        <v>30</v>
      </c>
      <c r="E84" s="3">
        <f>VLOOKUP(A84, Table3[], 5, FALSE)</f>
        <v>1295</v>
      </c>
      <c r="F84" s="10">
        <f>E84*VLOOKUP('Proj 2018'!B84, 'Proj 36 2018'!$B$2:$R$311, 5, FALSE)/36</f>
        <v>197.84722222222223</v>
      </c>
      <c r="G84" s="10">
        <f>$E84*VLOOKUP('Proj 2018'!$B84, 'Proj 36 2018'!$B$2:$R$311, 6, FALSE)/36</f>
        <v>478.43055555555554</v>
      </c>
      <c r="H84" s="11">
        <f>VLOOKUP('Proj 2018'!$B84, 'Proj 36 2018'!$B$2:$R$311, 7, FALSE)</f>
        <v>0.41599999999999998</v>
      </c>
      <c r="I84" s="10">
        <f>$E84*VLOOKUP('Proj 2018'!$B84, 'Proj 36 2018'!$B$2:$R$311, 8, FALSE)/36</f>
        <v>129.5</v>
      </c>
      <c r="J84" s="10">
        <f>$E84*VLOOKUP('Proj 2018'!$B84, 'Proj 36 2018'!$B$2:$R$311, 9, FALSE)/36</f>
        <v>32.375</v>
      </c>
      <c r="K84" s="10">
        <f>$E84*VLOOKUP('Proj 2018'!$B84, 'Proj 36 2018'!$B$2:$R$311, 10, FALSE)/36</f>
        <v>35.972222222222221</v>
      </c>
      <c r="L84" s="11">
        <f>VLOOKUP('Proj 2018'!$B84, 'Proj 36 2018'!$B$2:$R$311, 11, FALSE)</f>
        <v>0.86</v>
      </c>
      <c r="M84" s="10">
        <f>$E84*VLOOKUP('Proj 2018'!$B84, 'Proj 36 2018'!$B$2:$R$311, 12, FALSE)/36</f>
        <v>115.11111111111111</v>
      </c>
      <c r="N84" s="10">
        <f>$E84*VLOOKUP('Proj 2018'!$B84, 'Proj 36 2018'!$B$2:$R$311, 13, FALSE)/36</f>
        <v>61.152777777777779</v>
      </c>
      <c r="O84" s="10">
        <f>$E84*VLOOKUP('Proj 2018'!$B84, 'Proj 36 2018'!$B$2:$R$311, 14, FALSE)/36</f>
        <v>28.777777777777779</v>
      </c>
      <c r="P84" s="10">
        <f>$E84*VLOOKUP('Proj 2018'!$B84, 'Proj 36 2018'!$B$2:$R$311, 15, FALSE)/36</f>
        <v>3.5972222222222223</v>
      </c>
      <c r="Q84" s="10">
        <f>$E84*VLOOKUP('Proj 2018'!$B84, 'Proj 36 2018'!$B$2:$R$311, 16, FALSE)/36</f>
        <v>25.180555555555554</v>
      </c>
      <c r="R84" s="10">
        <f>$E84*VLOOKUP('Proj 2018'!$B84, 'Proj 36 2018'!$B$2:$R$311, 17, FALSE)/36</f>
        <v>561.16666666666663</v>
      </c>
      <c r="S84" s="3"/>
      <c r="T84" s="3"/>
      <c r="U84" s="3"/>
    </row>
    <row r="85" spans="1:21" x14ac:dyDescent="0.25">
      <c r="A85" s="6" t="s">
        <v>910</v>
      </c>
      <c r="B85" s="6" t="s">
        <v>177</v>
      </c>
      <c r="C85" s="6" t="s">
        <v>38</v>
      </c>
      <c r="D85" s="3">
        <f>VLOOKUP(B85, Table1[[Player]:['#NAME?]], 3, FALSE)+1</f>
        <v>23</v>
      </c>
      <c r="E85" s="3">
        <f>VLOOKUP(A85, Table3[], 5, FALSE)</f>
        <v>1250</v>
      </c>
      <c r="F85" s="10">
        <f>E85*VLOOKUP('Proj 2018'!B85, 'Proj 36 2018'!$B$2:$R$311, 5, FALSE)/36</f>
        <v>319.44444444444446</v>
      </c>
      <c r="G85" s="10">
        <f>$E85*VLOOKUP('Proj 2018'!$B85, 'Proj 36 2018'!$B$2:$R$311, 6, FALSE)/36</f>
        <v>680.55555555555554</v>
      </c>
      <c r="H85" s="11">
        <f>VLOOKUP('Proj 2018'!$B85, 'Proj 36 2018'!$B$2:$R$311, 7, FALSE)</f>
        <v>0.46600000000000003</v>
      </c>
      <c r="I85" s="10">
        <f>$E85*VLOOKUP('Proj 2018'!$B85, 'Proj 36 2018'!$B$2:$R$311, 8, FALSE)/36</f>
        <v>55.555555555555557</v>
      </c>
      <c r="J85" s="10">
        <f>$E85*VLOOKUP('Proj 2018'!$B85, 'Proj 36 2018'!$B$2:$R$311, 9, FALSE)/36</f>
        <v>302.08333333333331</v>
      </c>
      <c r="K85" s="10">
        <f>$E85*VLOOKUP('Proj 2018'!$B85, 'Proj 36 2018'!$B$2:$R$311, 10, FALSE)/36</f>
        <v>388.88888888888891</v>
      </c>
      <c r="L85" s="11">
        <f>VLOOKUP('Proj 2018'!$B85, 'Proj 36 2018'!$B$2:$R$311, 11, FALSE)</f>
        <v>0.78300000000000003</v>
      </c>
      <c r="M85" s="10">
        <f>$E85*VLOOKUP('Proj 2018'!$B85, 'Proj 36 2018'!$B$2:$R$311, 12, FALSE)/36</f>
        <v>385.41666666666669</v>
      </c>
      <c r="N85" s="10">
        <f>$E85*VLOOKUP('Proj 2018'!$B85, 'Proj 36 2018'!$B$2:$R$311, 13, FALSE)/36</f>
        <v>104.16666666666667</v>
      </c>
      <c r="O85" s="10">
        <f>$E85*VLOOKUP('Proj 2018'!$B85, 'Proj 36 2018'!$B$2:$R$311, 14, FALSE)/36</f>
        <v>41.666666666666664</v>
      </c>
      <c r="P85" s="10">
        <f>$E85*VLOOKUP('Proj 2018'!$B85, 'Proj 36 2018'!$B$2:$R$311, 15, FALSE)/36</f>
        <v>121.52777777777777</v>
      </c>
      <c r="Q85" s="10">
        <f>$E85*VLOOKUP('Proj 2018'!$B85, 'Proj 36 2018'!$B$2:$R$311, 16, FALSE)/36</f>
        <v>187.5</v>
      </c>
      <c r="R85" s="10">
        <f>$E85*VLOOKUP('Proj 2018'!$B85, 'Proj 36 2018'!$B$2:$R$311, 17, FALSE)/36</f>
        <v>996.52777777777783</v>
      </c>
      <c r="S85" s="3"/>
      <c r="T85" s="3"/>
      <c r="U85" s="3"/>
    </row>
    <row r="86" spans="1:21" x14ac:dyDescent="0.25">
      <c r="A86" s="5" t="s">
        <v>795</v>
      </c>
      <c r="B86" s="5" t="s">
        <v>178</v>
      </c>
      <c r="C86" s="5" t="s">
        <v>52</v>
      </c>
      <c r="D86" s="3">
        <f>VLOOKUP(B86, Table1[[Player]:['#NAME?]], 3, FALSE)+1</f>
        <v>27</v>
      </c>
      <c r="E86" s="3">
        <f>VLOOKUP(A86, Table3[], 5, FALSE)</f>
        <v>1872</v>
      </c>
      <c r="F86" s="10">
        <f>E86*VLOOKUP('Proj 2018'!B86, 'Proj 36 2018'!$B$2:$R$311, 5, FALSE)/36</f>
        <v>182</v>
      </c>
      <c r="G86" s="10">
        <f>$E86*VLOOKUP('Proj 2018'!$B86, 'Proj 36 2018'!$B$2:$R$311, 6, FALSE)/36</f>
        <v>400.4</v>
      </c>
      <c r="H86" s="11">
        <f>VLOOKUP('Proj 2018'!$B86, 'Proj 36 2018'!$B$2:$R$311, 7, FALSE)</f>
        <v>0.45500000000000002</v>
      </c>
      <c r="I86" s="10">
        <f>$E86*VLOOKUP('Proj 2018'!$B86, 'Proj 36 2018'!$B$2:$R$311, 8, FALSE)/36</f>
        <v>62.400000000000006</v>
      </c>
      <c r="J86" s="10">
        <f>$E86*VLOOKUP('Proj 2018'!$B86, 'Proj 36 2018'!$B$2:$R$311, 9, FALSE)/36</f>
        <v>109.2</v>
      </c>
      <c r="K86" s="10">
        <f>$E86*VLOOKUP('Proj 2018'!$B86, 'Proj 36 2018'!$B$2:$R$311, 10, FALSE)/36</f>
        <v>135.19999999999999</v>
      </c>
      <c r="L86" s="11">
        <f>VLOOKUP('Proj 2018'!$B86, 'Proj 36 2018'!$B$2:$R$311, 11, FALSE)</f>
        <v>0.78200000000000003</v>
      </c>
      <c r="M86" s="10">
        <f>$E86*VLOOKUP('Proj 2018'!$B86, 'Proj 36 2018'!$B$2:$R$311, 12, FALSE)/36</f>
        <v>322.39999999999998</v>
      </c>
      <c r="N86" s="10">
        <f>$E86*VLOOKUP('Proj 2018'!$B86, 'Proj 36 2018'!$B$2:$R$311, 13, FALSE)/36</f>
        <v>78</v>
      </c>
      <c r="O86" s="10">
        <f>$E86*VLOOKUP('Proj 2018'!$B86, 'Proj 36 2018'!$B$2:$R$311, 14, FALSE)/36</f>
        <v>57.20000000000001</v>
      </c>
      <c r="P86" s="10">
        <f>$E86*VLOOKUP('Proj 2018'!$B86, 'Proj 36 2018'!$B$2:$R$311, 15, FALSE)/36</f>
        <v>26</v>
      </c>
      <c r="Q86" s="10">
        <f>$E86*VLOOKUP('Proj 2018'!$B86, 'Proj 36 2018'!$B$2:$R$311, 16, FALSE)/36</f>
        <v>72.8</v>
      </c>
      <c r="R86" s="10">
        <f>$E86*VLOOKUP('Proj 2018'!$B86, 'Proj 36 2018'!$B$2:$R$311, 17, FALSE)/36</f>
        <v>535.6</v>
      </c>
      <c r="S86" s="3"/>
      <c r="T86" s="3"/>
      <c r="U86" s="3"/>
    </row>
    <row r="87" spans="1:21" x14ac:dyDescent="0.25">
      <c r="A87" s="6" t="s">
        <v>786</v>
      </c>
      <c r="B87" s="6" t="s">
        <v>179</v>
      </c>
      <c r="C87" s="6" t="s">
        <v>73</v>
      </c>
      <c r="D87" s="3">
        <f>VLOOKUP(B87, Table1[[Player]:['#NAME?]], 3, FALSE)+1</f>
        <v>23</v>
      </c>
      <c r="E87" s="3">
        <f>VLOOKUP(A87, Table3[], 5, FALSE)</f>
        <v>936</v>
      </c>
      <c r="F87" s="10">
        <f>E87*VLOOKUP('Proj 2018'!B87, 'Proj 36 2018'!$B$2:$R$311, 5, FALSE)/36</f>
        <v>143</v>
      </c>
      <c r="G87" s="10">
        <f>$E87*VLOOKUP('Proj 2018'!$B87, 'Proj 36 2018'!$B$2:$R$311, 6, FALSE)/36</f>
        <v>330.2</v>
      </c>
      <c r="H87" s="11">
        <f>VLOOKUP('Proj 2018'!$B87, 'Proj 36 2018'!$B$2:$R$311, 7, FALSE)</f>
        <v>0.433</v>
      </c>
      <c r="I87" s="10">
        <f>$E87*VLOOKUP('Proj 2018'!$B87, 'Proj 36 2018'!$B$2:$R$311, 8, FALSE)/36</f>
        <v>44.2</v>
      </c>
      <c r="J87" s="10">
        <f>$E87*VLOOKUP('Proj 2018'!$B87, 'Proj 36 2018'!$B$2:$R$311, 9, FALSE)/36</f>
        <v>33.799999999999997</v>
      </c>
      <c r="K87" s="10">
        <f>$E87*VLOOKUP('Proj 2018'!$B87, 'Proj 36 2018'!$B$2:$R$311, 10, FALSE)/36</f>
        <v>39</v>
      </c>
      <c r="L87" s="11">
        <f>VLOOKUP('Proj 2018'!$B87, 'Proj 36 2018'!$B$2:$R$311, 11, FALSE)</f>
        <v>0.84</v>
      </c>
      <c r="M87" s="10">
        <f>$E87*VLOOKUP('Proj 2018'!$B87, 'Proj 36 2018'!$B$2:$R$311, 12, FALSE)/36</f>
        <v>72.8</v>
      </c>
      <c r="N87" s="10">
        <f>$E87*VLOOKUP('Proj 2018'!$B87, 'Proj 36 2018'!$B$2:$R$311, 13, FALSE)/36</f>
        <v>137.80000000000001</v>
      </c>
      <c r="O87" s="10">
        <f>$E87*VLOOKUP('Proj 2018'!$B87, 'Proj 36 2018'!$B$2:$R$311, 14, FALSE)/36</f>
        <v>39</v>
      </c>
      <c r="P87" s="10">
        <f>$E87*VLOOKUP('Proj 2018'!$B87, 'Proj 36 2018'!$B$2:$R$311, 15, FALSE)/36</f>
        <v>2.6</v>
      </c>
      <c r="Q87" s="10">
        <f>$E87*VLOOKUP('Proj 2018'!$B87, 'Proj 36 2018'!$B$2:$R$311, 16, FALSE)/36</f>
        <v>72.8</v>
      </c>
      <c r="R87" s="10">
        <f>$E87*VLOOKUP('Proj 2018'!$B87, 'Proj 36 2018'!$B$2:$R$311, 17, FALSE)/36</f>
        <v>364</v>
      </c>
      <c r="S87" s="3"/>
      <c r="T87" s="3"/>
      <c r="U87" s="3"/>
    </row>
    <row r="88" spans="1:21" x14ac:dyDescent="0.25">
      <c r="A88" s="5" t="s">
        <v>796</v>
      </c>
      <c r="B88" s="5" t="s">
        <v>180</v>
      </c>
      <c r="C88" s="5" t="s">
        <v>52</v>
      </c>
      <c r="D88" s="3">
        <f>VLOOKUP(B88, Table1[[Player]:['#NAME?]], 3, FALSE)+1</f>
        <v>28</v>
      </c>
      <c r="E88" s="3">
        <f>VLOOKUP(A88, Table3[], 5, FALSE)</f>
        <v>1512</v>
      </c>
      <c r="F88" s="10">
        <f>E88*VLOOKUP('Proj 2018'!B88, 'Proj 36 2018'!$B$2:$R$311, 5, FALSE)/36</f>
        <v>289.8</v>
      </c>
      <c r="G88" s="10">
        <f>$E88*VLOOKUP('Proj 2018'!$B88, 'Proj 36 2018'!$B$2:$R$311, 6, FALSE)/36</f>
        <v>709.8</v>
      </c>
      <c r="H88" s="11">
        <f>VLOOKUP('Proj 2018'!$B88, 'Proj 36 2018'!$B$2:$R$311, 7, FALSE)</f>
        <v>0.40500000000000003</v>
      </c>
      <c r="I88" s="10">
        <f>$E88*VLOOKUP('Proj 2018'!$B88, 'Proj 36 2018'!$B$2:$R$311, 8, FALSE)/36</f>
        <v>79.8</v>
      </c>
      <c r="J88" s="10">
        <f>$E88*VLOOKUP('Proj 2018'!$B88, 'Proj 36 2018'!$B$2:$R$311, 9, FALSE)/36</f>
        <v>134.4</v>
      </c>
      <c r="K88" s="10">
        <f>$E88*VLOOKUP('Proj 2018'!$B88, 'Proj 36 2018'!$B$2:$R$311, 10, FALSE)/36</f>
        <v>176.4</v>
      </c>
      <c r="L88" s="11">
        <f>VLOOKUP('Proj 2018'!$B88, 'Proj 36 2018'!$B$2:$R$311, 11, FALSE)</f>
        <v>0.75</v>
      </c>
      <c r="M88" s="10">
        <f>$E88*VLOOKUP('Proj 2018'!$B88, 'Proj 36 2018'!$B$2:$R$311, 12, FALSE)/36</f>
        <v>264.60000000000002</v>
      </c>
      <c r="N88" s="10">
        <f>$E88*VLOOKUP('Proj 2018'!$B88, 'Proj 36 2018'!$B$2:$R$311, 13, FALSE)/36</f>
        <v>239.39999999999998</v>
      </c>
      <c r="O88" s="10">
        <f>$E88*VLOOKUP('Proj 2018'!$B88, 'Proj 36 2018'!$B$2:$R$311, 14, FALSE)/36</f>
        <v>67.2</v>
      </c>
      <c r="P88" s="10">
        <f>$E88*VLOOKUP('Proj 2018'!$B88, 'Proj 36 2018'!$B$2:$R$311, 15, FALSE)/36</f>
        <v>16.8</v>
      </c>
      <c r="Q88" s="10">
        <f>$E88*VLOOKUP('Proj 2018'!$B88, 'Proj 36 2018'!$B$2:$R$311, 16, FALSE)/36</f>
        <v>117.59999999999998</v>
      </c>
      <c r="R88" s="10">
        <f>$E88*VLOOKUP('Proj 2018'!$B88, 'Proj 36 2018'!$B$2:$R$311, 17, FALSE)/36</f>
        <v>789.6</v>
      </c>
      <c r="S88" s="3"/>
      <c r="T88" s="3"/>
      <c r="U88" s="3"/>
    </row>
    <row r="89" spans="1:21" x14ac:dyDescent="0.25">
      <c r="A89" s="6" t="s">
        <v>1002</v>
      </c>
      <c r="B89" s="6" t="s">
        <v>181</v>
      </c>
      <c r="C89" s="6" t="s">
        <v>73</v>
      </c>
      <c r="D89" s="3">
        <f>VLOOKUP(B89, Table1[[Player]:['#NAME?]], 3, FALSE)+1</f>
        <v>22</v>
      </c>
      <c r="E89" s="3">
        <f>VLOOKUP(A89, Table3[], 5, FALSE)</f>
        <v>1300</v>
      </c>
      <c r="F89" s="10">
        <f>E89*VLOOKUP('Proj 2018'!B89, 'Proj 36 2018'!$B$2:$R$311, 5, FALSE)/36</f>
        <v>162.5</v>
      </c>
      <c r="G89" s="10">
        <f>$E89*VLOOKUP('Proj 2018'!$B89, 'Proj 36 2018'!$B$2:$R$311, 6, FALSE)/36</f>
        <v>382.77777777777777</v>
      </c>
      <c r="H89" s="11">
        <f>VLOOKUP('Proj 2018'!$B89, 'Proj 36 2018'!$B$2:$R$311, 7, FALSE)</f>
        <v>0.42699999999999999</v>
      </c>
      <c r="I89" s="10">
        <f>$E89*VLOOKUP('Proj 2018'!$B89, 'Proj 36 2018'!$B$2:$R$311, 8, FALSE)/36</f>
        <v>46.944444444444443</v>
      </c>
      <c r="J89" s="10">
        <f>$E89*VLOOKUP('Proj 2018'!$B89, 'Proj 36 2018'!$B$2:$R$311, 9, FALSE)/36</f>
        <v>61.388888888888886</v>
      </c>
      <c r="K89" s="10">
        <f>$E89*VLOOKUP('Proj 2018'!$B89, 'Proj 36 2018'!$B$2:$R$311, 10, FALSE)/36</f>
        <v>75.833333333333329</v>
      </c>
      <c r="L89" s="11">
        <f>VLOOKUP('Proj 2018'!$B89, 'Proj 36 2018'!$B$2:$R$311, 11, FALSE)</f>
        <v>0.79500000000000004</v>
      </c>
      <c r="M89" s="10">
        <f>$E89*VLOOKUP('Proj 2018'!$B89, 'Proj 36 2018'!$B$2:$R$311, 12, FALSE)/36</f>
        <v>140.83333333333334</v>
      </c>
      <c r="N89" s="10">
        <f>$E89*VLOOKUP('Proj 2018'!$B89, 'Proj 36 2018'!$B$2:$R$311, 13, FALSE)/36</f>
        <v>119.16666666666667</v>
      </c>
      <c r="O89" s="10">
        <f>$E89*VLOOKUP('Proj 2018'!$B89, 'Proj 36 2018'!$B$2:$R$311, 14, FALSE)/36</f>
        <v>21.666666666666668</v>
      </c>
      <c r="P89" s="10">
        <f>$E89*VLOOKUP('Proj 2018'!$B89, 'Proj 36 2018'!$B$2:$R$311, 15, FALSE)/36</f>
        <v>14.444444444444445</v>
      </c>
      <c r="Q89" s="10">
        <f>$E89*VLOOKUP('Proj 2018'!$B89, 'Proj 36 2018'!$B$2:$R$311, 16, FALSE)/36</f>
        <v>83.055555555555543</v>
      </c>
      <c r="R89" s="10">
        <f>$E89*VLOOKUP('Proj 2018'!$B89, 'Proj 36 2018'!$B$2:$R$311, 17, FALSE)/36</f>
        <v>436.94444444444446</v>
      </c>
      <c r="S89" s="3"/>
      <c r="T89" s="3"/>
      <c r="U89" s="3"/>
    </row>
    <row r="90" spans="1:21" x14ac:dyDescent="0.25">
      <c r="A90" s="5" t="s">
        <v>699</v>
      </c>
      <c r="B90" s="5" t="s">
        <v>182</v>
      </c>
      <c r="C90" s="5" t="s">
        <v>27</v>
      </c>
      <c r="D90" s="3">
        <f>VLOOKUP(B90, Table1[[Player]:['#NAME?]], 3, FALSE)+1</f>
        <v>28</v>
      </c>
      <c r="E90" s="3">
        <f>VLOOKUP(A90, Table3[], 5, FALSE)</f>
        <v>760</v>
      </c>
      <c r="F90" s="10">
        <f>E90*VLOOKUP('Proj 2018'!B90, 'Proj 36 2018'!$B$2:$R$311, 5, FALSE)/36</f>
        <v>133</v>
      </c>
      <c r="G90" s="10">
        <f>$E90*VLOOKUP('Proj 2018'!$B90, 'Proj 36 2018'!$B$2:$R$311, 6, FALSE)/36</f>
        <v>244.88888888888889</v>
      </c>
      <c r="H90" s="11">
        <f>VLOOKUP('Proj 2018'!$B90, 'Proj 36 2018'!$B$2:$R$311, 7, FALSE)</f>
        <v>0.54800000000000004</v>
      </c>
      <c r="I90" s="10">
        <f>$E90*VLOOKUP('Proj 2018'!$B90, 'Proj 36 2018'!$B$2:$R$311, 8, FALSE)/36</f>
        <v>0</v>
      </c>
      <c r="J90" s="10">
        <f>$E90*VLOOKUP('Proj 2018'!$B90, 'Proj 36 2018'!$B$2:$R$311, 9, FALSE)/36</f>
        <v>76</v>
      </c>
      <c r="K90" s="10">
        <f>$E90*VLOOKUP('Proj 2018'!$B90, 'Proj 36 2018'!$B$2:$R$311, 10, FALSE)/36</f>
        <v>109.77777777777777</v>
      </c>
      <c r="L90" s="11">
        <f>VLOOKUP('Proj 2018'!$B90, 'Proj 36 2018'!$B$2:$R$311, 11, FALSE)</f>
        <v>0.69299999999999995</v>
      </c>
      <c r="M90" s="10">
        <f>$E90*VLOOKUP('Proj 2018'!$B90, 'Proj 36 2018'!$B$2:$R$311, 12, FALSE)/36</f>
        <v>270.22222222222223</v>
      </c>
      <c r="N90" s="10">
        <f>$E90*VLOOKUP('Proj 2018'!$B90, 'Proj 36 2018'!$B$2:$R$311, 13, FALSE)/36</f>
        <v>31.666666666666668</v>
      </c>
      <c r="O90" s="10">
        <f>$E90*VLOOKUP('Proj 2018'!$B90, 'Proj 36 2018'!$B$2:$R$311, 14, FALSE)/36</f>
        <v>25.333333333333332</v>
      </c>
      <c r="P90" s="10">
        <f>$E90*VLOOKUP('Proj 2018'!$B90, 'Proj 36 2018'!$B$2:$R$311, 15, FALSE)/36</f>
        <v>23.222222222222225</v>
      </c>
      <c r="Q90" s="10">
        <f>$E90*VLOOKUP('Proj 2018'!$B90, 'Proj 36 2018'!$B$2:$R$311, 16, FALSE)/36</f>
        <v>33.777777777777779</v>
      </c>
      <c r="R90" s="10">
        <f>$E90*VLOOKUP('Proj 2018'!$B90, 'Proj 36 2018'!$B$2:$R$311, 17, FALSE)/36</f>
        <v>344.11111111111109</v>
      </c>
      <c r="S90" s="3"/>
      <c r="T90" s="3"/>
      <c r="U90" s="3"/>
    </row>
    <row r="91" spans="1:21" x14ac:dyDescent="0.25">
      <c r="A91" s="6" t="s">
        <v>999</v>
      </c>
      <c r="B91" s="6" t="s">
        <v>184</v>
      </c>
      <c r="C91" s="6" t="s">
        <v>27</v>
      </c>
      <c r="D91" s="3">
        <f>VLOOKUP(B91, Table1[[Player]:['#NAME?]], 3, FALSE)+1</f>
        <v>26</v>
      </c>
      <c r="E91" s="3">
        <f>VLOOKUP(A91, Table3[], 5, FALSE)</f>
        <v>1752</v>
      </c>
      <c r="F91" s="10">
        <f>E91*VLOOKUP('Proj 2018'!B91, 'Proj 36 2018'!$B$2:$R$311, 5, FALSE)/36</f>
        <v>301.73333333333335</v>
      </c>
      <c r="G91" s="10">
        <f>$E91*VLOOKUP('Proj 2018'!$B91, 'Proj 36 2018'!$B$2:$R$311, 6, FALSE)/36</f>
        <v>618.06666666666661</v>
      </c>
      <c r="H91" s="11">
        <f>VLOOKUP('Proj 2018'!$B91, 'Proj 36 2018'!$B$2:$R$311, 7, FALSE)</f>
        <v>0.48699999999999999</v>
      </c>
      <c r="I91" s="10">
        <f>$E91*VLOOKUP('Proj 2018'!$B91, 'Proj 36 2018'!$B$2:$R$311, 8, FALSE)/36</f>
        <v>4.8666666666666671</v>
      </c>
      <c r="J91" s="10">
        <f>$E91*VLOOKUP('Proj 2018'!$B91, 'Proj 36 2018'!$B$2:$R$311, 9, FALSE)/36</f>
        <v>97.333333333333329</v>
      </c>
      <c r="K91" s="10">
        <f>$E91*VLOOKUP('Proj 2018'!$B91, 'Proj 36 2018'!$B$2:$R$311, 10, FALSE)/36</f>
        <v>160.6</v>
      </c>
      <c r="L91" s="11">
        <f>VLOOKUP('Proj 2018'!$B91, 'Proj 36 2018'!$B$2:$R$311, 11, FALSE)</f>
        <v>0.61499999999999999</v>
      </c>
      <c r="M91" s="10">
        <f>$E91*VLOOKUP('Proj 2018'!$B91, 'Proj 36 2018'!$B$2:$R$311, 12, FALSE)/36</f>
        <v>452.6</v>
      </c>
      <c r="N91" s="10">
        <f>$E91*VLOOKUP('Proj 2018'!$B91, 'Proj 36 2018'!$B$2:$R$311, 13, FALSE)/36</f>
        <v>82.733333333333334</v>
      </c>
      <c r="O91" s="10">
        <f>$E91*VLOOKUP('Proj 2018'!$B91, 'Proj 36 2018'!$B$2:$R$311, 14, FALSE)/36</f>
        <v>68.133333333333326</v>
      </c>
      <c r="P91" s="10">
        <f>$E91*VLOOKUP('Proj 2018'!$B91, 'Proj 36 2018'!$B$2:$R$311, 15, FALSE)/36</f>
        <v>58.400000000000006</v>
      </c>
      <c r="Q91" s="10">
        <f>$E91*VLOOKUP('Proj 2018'!$B91, 'Proj 36 2018'!$B$2:$R$311, 16, FALSE)/36</f>
        <v>87.6</v>
      </c>
      <c r="R91" s="10">
        <f>$E91*VLOOKUP('Proj 2018'!$B91, 'Proj 36 2018'!$B$2:$R$311, 17, FALSE)/36</f>
        <v>700.8</v>
      </c>
      <c r="S91" s="3"/>
      <c r="T91" s="3"/>
      <c r="U91" s="3"/>
    </row>
    <row r="92" spans="1:21" x14ac:dyDescent="0.25">
      <c r="A92" s="5" t="s">
        <v>659</v>
      </c>
      <c r="B92" s="5" t="s">
        <v>185</v>
      </c>
      <c r="C92" s="5" t="s">
        <v>38</v>
      </c>
      <c r="D92" s="3">
        <f>VLOOKUP(B92, Table1[[Player]:['#NAME?]], 3, FALSE)+1</f>
        <v>25</v>
      </c>
      <c r="E92" s="3">
        <f>VLOOKUP(A92, Table3[], 5, FALSE)</f>
        <v>1248</v>
      </c>
      <c r="F92" s="10">
        <f>E92*VLOOKUP('Proj 2018'!B92, 'Proj 36 2018'!$B$2:$R$311, 5, FALSE)/36</f>
        <v>152.53333333333336</v>
      </c>
      <c r="G92" s="10">
        <f>$E92*VLOOKUP('Proj 2018'!$B92, 'Proj 36 2018'!$B$2:$R$311, 6, FALSE)/36</f>
        <v>266.93333333333334</v>
      </c>
      <c r="H92" s="11">
        <f>VLOOKUP('Proj 2018'!$B92, 'Proj 36 2018'!$B$2:$R$311, 7, FALSE)</f>
        <v>0.57899999999999996</v>
      </c>
      <c r="I92" s="10">
        <f>$E92*VLOOKUP('Proj 2018'!$B92, 'Proj 36 2018'!$B$2:$R$311, 8, FALSE)/36</f>
        <v>0</v>
      </c>
      <c r="J92" s="10">
        <f>$E92*VLOOKUP('Proj 2018'!$B92, 'Proj 36 2018'!$B$2:$R$311, 9, FALSE)/36</f>
        <v>72.800000000000011</v>
      </c>
      <c r="K92" s="10">
        <f>$E92*VLOOKUP('Proj 2018'!$B92, 'Proj 36 2018'!$B$2:$R$311, 10, FALSE)/36</f>
        <v>110.93333333333334</v>
      </c>
      <c r="L92" s="11">
        <f>VLOOKUP('Proj 2018'!$B92, 'Proj 36 2018'!$B$2:$R$311, 11, FALSE)</f>
        <v>0.64500000000000002</v>
      </c>
      <c r="M92" s="10">
        <f>$E92*VLOOKUP('Proj 2018'!$B92, 'Proj 36 2018'!$B$2:$R$311, 12, FALSE)/36</f>
        <v>374.40000000000003</v>
      </c>
      <c r="N92" s="10">
        <f>$E92*VLOOKUP('Proj 2018'!$B92, 'Proj 36 2018'!$B$2:$R$311, 13, FALSE)/36</f>
        <v>48.533333333333331</v>
      </c>
      <c r="O92" s="10">
        <f>$E92*VLOOKUP('Proj 2018'!$B92, 'Proj 36 2018'!$B$2:$R$311, 14, FALSE)/36</f>
        <v>31.200000000000003</v>
      </c>
      <c r="P92" s="10">
        <f>$E92*VLOOKUP('Proj 2018'!$B92, 'Proj 36 2018'!$B$2:$R$311, 15, FALSE)/36</f>
        <v>20.799999999999997</v>
      </c>
      <c r="Q92" s="10">
        <f>$E92*VLOOKUP('Proj 2018'!$B92, 'Proj 36 2018'!$B$2:$R$311, 16, FALSE)/36</f>
        <v>38.13333333333334</v>
      </c>
      <c r="R92" s="10">
        <f>$E92*VLOOKUP('Proj 2018'!$B92, 'Proj 36 2018'!$B$2:$R$311, 17, FALSE)/36</f>
        <v>377.86666666666667</v>
      </c>
      <c r="S92" s="3"/>
      <c r="T92" s="3"/>
      <c r="U92" s="3"/>
    </row>
    <row r="93" spans="1:21" x14ac:dyDescent="0.25">
      <c r="A93" s="6" t="s">
        <v>885</v>
      </c>
      <c r="B93" s="6" t="s">
        <v>186</v>
      </c>
      <c r="C93" s="6" t="s">
        <v>73</v>
      </c>
      <c r="D93" s="3">
        <f>VLOOKUP(B93, Table1[[Player]:['#NAME?]], 3, FALSE)+1</f>
        <v>33</v>
      </c>
      <c r="E93" s="3">
        <f>VLOOKUP(A93, Table3[], 5, FALSE)</f>
        <v>1386</v>
      </c>
      <c r="F93" s="10">
        <f>E93*VLOOKUP('Proj 2018'!B93, 'Proj 36 2018'!$B$2:$R$311, 5, FALSE)/36</f>
        <v>180.95</v>
      </c>
      <c r="G93" s="10">
        <f>$E93*VLOOKUP('Proj 2018'!$B93, 'Proj 36 2018'!$B$2:$R$311, 6, FALSE)/36</f>
        <v>419.65</v>
      </c>
      <c r="H93" s="11">
        <f>VLOOKUP('Proj 2018'!$B93, 'Proj 36 2018'!$B$2:$R$311, 7, FALSE)</f>
        <v>0.43</v>
      </c>
      <c r="I93" s="10">
        <f>$E93*VLOOKUP('Proj 2018'!$B93, 'Proj 36 2018'!$B$2:$R$311, 8, FALSE)/36</f>
        <v>38.5</v>
      </c>
      <c r="J93" s="10">
        <f>$E93*VLOOKUP('Proj 2018'!$B93, 'Proj 36 2018'!$B$2:$R$311, 9, FALSE)/36</f>
        <v>42.35</v>
      </c>
      <c r="K93" s="10">
        <f>$E93*VLOOKUP('Proj 2018'!$B93, 'Proj 36 2018'!$B$2:$R$311, 10, FALSE)/36</f>
        <v>53.9</v>
      </c>
      <c r="L93" s="11">
        <f>VLOOKUP('Proj 2018'!$B93, 'Proj 36 2018'!$B$2:$R$311, 11, FALSE)</f>
        <v>0.78100000000000003</v>
      </c>
      <c r="M93" s="10">
        <f>$E93*VLOOKUP('Proj 2018'!$B93, 'Proj 36 2018'!$B$2:$R$311, 12, FALSE)/36</f>
        <v>177.1</v>
      </c>
      <c r="N93" s="10">
        <f>$E93*VLOOKUP('Proj 2018'!$B93, 'Proj 36 2018'!$B$2:$R$311, 13, FALSE)/36</f>
        <v>154</v>
      </c>
      <c r="O93" s="10">
        <f>$E93*VLOOKUP('Proj 2018'!$B93, 'Proj 36 2018'!$B$2:$R$311, 14, FALSE)/36</f>
        <v>53.9</v>
      </c>
      <c r="P93" s="10">
        <f>$E93*VLOOKUP('Proj 2018'!$B93, 'Proj 36 2018'!$B$2:$R$311, 15, FALSE)/36</f>
        <v>19.25</v>
      </c>
      <c r="Q93" s="10">
        <f>$E93*VLOOKUP('Proj 2018'!$B93, 'Proj 36 2018'!$B$2:$R$311, 16, FALSE)/36</f>
        <v>69.300000000000011</v>
      </c>
      <c r="R93" s="10">
        <f>$E93*VLOOKUP('Proj 2018'!$B93, 'Proj 36 2018'!$B$2:$R$311, 17, FALSE)/36</f>
        <v>438.9</v>
      </c>
      <c r="S93" s="3"/>
      <c r="T93" s="3"/>
      <c r="U93" s="3"/>
    </row>
    <row r="94" spans="1:21" x14ac:dyDescent="0.25">
      <c r="A94" s="5" t="s">
        <v>683</v>
      </c>
      <c r="B94" s="5" t="s">
        <v>187</v>
      </c>
      <c r="C94" s="5" t="s">
        <v>73</v>
      </c>
      <c r="D94" s="3">
        <f>VLOOKUP(B94, Table1[[Player]:['#NAME?]], 3, FALSE)+1</f>
        <v>24</v>
      </c>
      <c r="E94" s="3">
        <f>VLOOKUP(A94, Table3[], 5, FALSE)</f>
        <v>1560</v>
      </c>
      <c r="F94" s="10">
        <f>E94*VLOOKUP('Proj 2018'!B94, 'Proj 36 2018'!$B$2:$R$311, 5, FALSE)/36</f>
        <v>208</v>
      </c>
      <c r="G94" s="10">
        <f>$E94*VLOOKUP('Proj 2018'!$B94, 'Proj 36 2018'!$B$2:$R$311, 6, FALSE)/36</f>
        <v>511.33333333333331</v>
      </c>
      <c r="H94" s="11">
        <f>VLOOKUP('Proj 2018'!$B94, 'Proj 36 2018'!$B$2:$R$311, 7, FALSE)</f>
        <v>0.40600000000000003</v>
      </c>
      <c r="I94" s="10">
        <f>$E94*VLOOKUP('Proj 2018'!$B94, 'Proj 36 2018'!$B$2:$R$311, 8, FALSE)/36</f>
        <v>86.666666666666671</v>
      </c>
      <c r="J94" s="10">
        <f>$E94*VLOOKUP('Proj 2018'!$B94, 'Proj 36 2018'!$B$2:$R$311, 9, FALSE)/36</f>
        <v>95.333333333333343</v>
      </c>
      <c r="K94" s="10">
        <f>$E94*VLOOKUP('Proj 2018'!$B94, 'Proj 36 2018'!$B$2:$R$311, 10, FALSE)/36</f>
        <v>117</v>
      </c>
      <c r="L94" s="11">
        <f>VLOOKUP('Proj 2018'!$B94, 'Proj 36 2018'!$B$2:$R$311, 11, FALSE)</f>
        <v>0.83099999999999996</v>
      </c>
      <c r="M94" s="10">
        <f>$E94*VLOOKUP('Proj 2018'!$B94, 'Proj 36 2018'!$B$2:$R$311, 12, FALSE)/36</f>
        <v>143</v>
      </c>
      <c r="N94" s="10">
        <f>$E94*VLOOKUP('Proj 2018'!$B94, 'Proj 36 2018'!$B$2:$R$311, 13, FALSE)/36</f>
        <v>225.33333333333334</v>
      </c>
      <c r="O94" s="10">
        <f>$E94*VLOOKUP('Proj 2018'!$B94, 'Proj 36 2018'!$B$2:$R$311, 14, FALSE)/36</f>
        <v>56.333333333333336</v>
      </c>
      <c r="P94" s="10">
        <f>$E94*VLOOKUP('Proj 2018'!$B94, 'Proj 36 2018'!$B$2:$R$311, 15, FALSE)/36</f>
        <v>13</v>
      </c>
      <c r="Q94" s="10">
        <f>$E94*VLOOKUP('Proj 2018'!$B94, 'Proj 36 2018'!$B$2:$R$311, 16, FALSE)/36</f>
        <v>91</v>
      </c>
      <c r="R94" s="10">
        <f>$E94*VLOOKUP('Proj 2018'!$B94, 'Proj 36 2018'!$B$2:$R$311, 17, FALSE)/36</f>
        <v>602.33333333333337</v>
      </c>
      <c r="S94" s="3"/>
      <c r="T94" s="3"/>
      <c r="U94" s="3"/>
    </row>
    <row r="95" spans="1:21" x14ac:dyDescent="0.25">
      <c r="A95" s="6" t="s">
        <v>685</v>
      </c>
      <c r="B95" s="6" t="s">
        <v>188</v>
      </c>
      <c r="C95" s="6" t="s">
        <v>27</v>
      </c>
      <c r="D95" s="3">
        <f>VLOOKUP(B95, Table1[[Player]:['#NAME?]], 3, FALSE)+1</f>
        <v>24</v>
      </c>
      <c r="E95" s="3">
        <f>VLOOKUP(A95, Table3[], 5, FALSE)</f>
        <v>944</v>
      </c>
      <c r="F95" s="10">
        <f>E95*VLOOKUP('Proj 2018'!B95, 'Proj 36 2018'!$B$2:$R$311, 5, FALSE)/36</f>
        <v>70.800000000000011</v>
      </c>
      <c r="G95" s="10">
        <f>$E95*VLOOKUP('Proj 2018'!$B95, 'Proj 36 2018'!$B$2:$R$311, 6, FALSE)/36</f>
        <v>191.42222222222222</v>
      </c>
      <c r="H95" s="11">
        <f>VLOOKUP('Proj 2018'!$B95, 'Proj 36 2018'!$B$2:$R$311, 7, FALSE)</f>
        <v>0.372</v>
      </c>
      <c r="I95" s="10">
        <f>$E95*VLOOKUP('Proj 2018'!$B95, 'Proj 36 2018'!$B$2:$R$311, 8, FALSE)/36</f>
        <v>31.466666666666665</v>
      </c>
      <c r="J95" s="10">
        <f>$E95*VLOOKUP('Proj 2018'!$B95, 'Proj 36 2018'!$B$2:$R$311, 9, FALSE)/36</f>
        <v>26.222222222222221</v>
      </c>
      <c r="K95" s="10">
        <f>$E95*VLOOKUP('Proj 2018'!$B95, 'Proj 36 2018'!$B$2:$R$311, 10, FALSE)/36</f>
        <v>34.088888888888889</v>
      </c>
      <c r="L95" s="11">
        <f>VLOOKUP('Proj 2018'!$B95, 'Proj 36 2018'!$B$2:$R$311, 11, FALSE)</f>
        <v>0.754</v>
      </c>
      <c r="M95" s="10">
        <f>$E95*VLOOKUP('Proj 2018'!$B95, 'Proj 36 2018'!$B$2:$R$311, 12, FALSE)/36</f>
        <v>128.48888888888891</v>
      </c>
      <c r="N95" s="10">
        <f>$E95*VLOOKUP('Proj 2018'!$B95, 'Proj 36 2018'!$B$2:$R$311, 13, FALSE)/36</f>
        <v>39.333333333333336</v>
      </c>
      <c r="O95" s="10">
        <f>$E95*VLOOKUP('Proj 2018'!$B95, 'Proj 36 2018'!$B$2:$R$311, 14, FALSE)/36</f>
        <v>28.844444444444449</v>
      </c>
      <c r="P95" s="10">
        <f>$E95*VLOOKUP('Proj 2018'!$B95, 'Proj 36 2018'!$B$2:$R$311, 15, FALSE)/36</f>
        <v>13.111111111111111</v>
      </c>
      <c r="Q95" s="10">
        <f>$E95*VLOOKUP('Proj 2018'!$B95, 'Proj 36 2018'!$B$2:$R$311, 16, FALSE)/36</f>
        <v>26.222222222222221</v>
      </c>
      <c r="R95" s="10">
        <f>$E95*VLOOKUP('Proj 2018'!$B95, 'Proj 36 2018'!$B$2:$R$311, 17, FALSE)/36</f>
        <v>201.91111111111113</v>
      </c>
      <c r="S95" s="3"/>
      <c r="T95" s="3"/>
      <c r="U95" s="3"/>
    </row>
    <row r="96" spans="1:21" x14ac:dyDescent="0.25">
      <c r="A96" s="5" t="s">
        <v>889</v>
      </c>
      <c r="B96" s="5" t="s">
        <v>189</v>
      </c>
      <c r="C96" s="5" t="s">
        <v>31</v>
      </c>
      <c r="D96" s="3">
        <f>VLOOKUP(B96, Table1[[Player]:['#NAME?]], 3, FALSE)+1</f>
        <v>25</v>
      </c>
      <c r="E96" s="3">
        <f>VLOOKUP(A96, Table3[], 5, FALSE)</f>
        <v>2400</v>
      </c>
      <c r="F96" s="10">
        <f>E96*VLOOKUP('Proj 2018'!B96, 'Proj 36 2018'!$B$2:$R$311, 5, FALSE)/36</f>
        <v>440</v>
      </c>
      <c r="G96" s="10">
        <f>$E96*VLOOKUP('Proj 2018'!$B96, 'Proj 36 2018'!$B$2:$R$311, 6, FALSE)/36</f>
        <v>1000</v>
      </c>
      <c r="H96" s="11">
        <f>VLOOKUP('Proj 2018'!$B96, 'Proj 36 2018'!$B$2:$R$311, 7, FALSE)</f>
        <v>0.439</v>
      </c>
      <c r="I96" s="10">
        <f>$E96*VLOOKUP('Proj 2018'!$B96, 'Proj 36 2018'!$B$2:$R$311, 8, FALSE)/36</f>
        <v>140</v>
      </c>
      <c r="J96" s="10">
        <f>$E96*VLOOKUP('Proj 2018'!$B96, 'Proj 36 2018'!$B$2:$R$311, 9, FALSE)/36</f>
        <v>240</v>
      </c>
      <c r="K96" s="10">
        <f>$E96*VLOOKUP('Proj 2018'!$B96, 'Proj 36 2018'!$B$2:$R$311, 10, FALSE)/36</f>
        <v>300</v>
      </c>
      <c r="L96" s="11">
        <f>VLOOKUP('Proj 2018'!$B96, 'Proj 36 2018'!$B$2:$R$311, 11, FALSE)</f>
        <v>0.80500000000000005</v>
      </c>
      <c r="M96" s="10">
        <f>$E96*VLOOKUP('Proj 2018'!$B96, 'Proj 36 2018'!$B$2:$R$311, 12, FALSE)/36</f>
        <v>226.66666666666666</v>
      </c>
      <c r="N96" s="10">
        <f>$E96*VLOOKUP('Proj 2018'!$B96, 'Proj 36 2018'!$B$2:$R$311, 13, FALSE)/36</f>
        <v>220</v>
      </c>
      <c r="O96" s="10">
        <f>$E96*VLOOKUP('Proj 2018'!$B96, 'Proj 36 2018'!$B$2:$R$311, 14, FALSE)/36</f>
        <v>73.333333333333329</v>
      </c>
      <c r="P96" s="10">
        <f>$E96*VLOOKUP('Proj 2018'!$B96, 'Proj 36 2018'!$B$2:$R$311, 15, FALSE)/36</f>
        <v>6.666666666666667</v>
      </c>
      <c r="Q96" s="10">
        <f>$E96*VLOOKUP('Proj 2018'!$B96, 'Proj 36 2018'!$B$2:$R$311, 16, FALSE)/36</f>
        <v>153.33333333333334</v>
      </c>
      <c r="R96" s="10">
        <f>$E96*VLOOKUP('Proj 2018'!$B96, 'Proj 36 2018'!$B$2:$R$311, 17, FALSE)/36</f>
        <v>1253.3333333333333</v>
      </c>
      <c r="S96" s="3"/>
      <c r="T96" s="3"/>
      <c r="U96" s="3"/>
    </row>
    <row r="97" spans="1:21" x14ac:dyDescent="0.25">
      <c r="A97" s="5" t="s">
        <v>1018</v>
      </c>
      <c r="B97" s="5" t="s">
        <v>191</v>
      </c>
      <c r="C97" s="5" t="s">
        <v>73</v>
      </c>
      <c r="D97" s="3">
        <f>VLOOKUP(B97, Table1[[Player]:['#NAME?]], 3, FALSE)+1</f>
        <v>27</v>
      </c>
      <c r="E97" s="3">
        <f>VLOOKUP(A97, Table3[], 5, FALSE)</f>
        <v>1170</v>
      </c>
      <c r="F97" s="10">
        <f>E97*VLOOKUP('Proj 2018'!B97, 'Proj 36 2018'!$B$2:$R$311, 5, FALSE)/36</f>
        <v>123.5</v>
      </c>
      <c r="G97" s="10">
        <f>$E97*VLOOKUP('Proj 2018'!$B97, 'Proj 36 2018'!$B$2:$R$311, 6, FALSE)/36</f>
        <v>308.75</v>
      </c>
      <c r="H97" s="11">
        <f>VLOOKUP('Proj 2018'!$B97, 'Proj 36 2018'!$B$2:$R$311, 7, FALSE)</f>
        <v>0.40300000000000002</v>
      </c>
      <c r="I97" s="10">
        <f>$E97*VLOOKUP('Proj 2018'!$B97, 'Proj 36 2018'!$B$2:$R$311, 8, FALSE)/36</f>
        <v>29.25</v>
      </c>
      <c r="J97" s="10">
        <f>$E97*VLOOKUP('Proj 2018'!$B97, 'Proj 36 2018'!$B$2:$R$311, 9, FALSE)/36</f>
        <v>74.75</v>
      </c>
      <c r="K97" s="10">
        <f>$E97*VLOOKUP('Proj 2018'!$B97, 'Proj 36 2018'!$B$2:$R$311, 10, FALSE)/36</f>
        <v>97.5</v>
      </c>
      <c r="L97" s="11">
        <f>VLOOKUP('Proj 2018'!$B97, 'Proj 36 2018'!$B$2:$R$311, 11, FALSE)</f>
        <v>0.76</v>
      </c>
      <c r="M97" s="10">
        <f>$E97*VLOOKUP('Proj 2018'!$B97, 'Proj 36 2018'!$B$2:$R$311, 12, FALSE)/36</f>
        <v>133.25</v>
      </c>
      <c r="N97" s="10">
        <f>$E97*VLOOKUP('Proj 2018'!$B97, 'Proj 36 2018'!$B$2:$R$311, 13, FALSE)/36</f>
        <v>256.75</v>
      </c>
      <c r="O97" s="10">
        <f>$E97*VLOOKUP('Proj 2018'!$B97, 'Proj 36 2018'!$B$2:$R$311, 14, FALSE)/36</f>
        <v>42.25</v>
      </c>
      <c r="P97" s="10">
        <f>$E97*VLOOKUP('Proj 2018'!$B97, 'Proj 36 2018'!$B$2:$R$311, 15, FALSE)/36</f>
        <v>3.25</v>
      </c>
      <c r="Q97" s="10">
        <f>$E97*VLOOKUP('Proj 2018'!$B97, 'Proj 36 2018'!$B$2:$R$311, 16, FALSE)/36</f>
        <v>78</v>
      </c>
      <c r="R97" s="10">
        <f>$E97*VLOOKUP('Proj 2018'!$B97, 'Proj 36 2018'!$B$2:$R$311, 17, FALSE)/36</f>
        <v>357.5</v>
      </c>
      <c r="S97" s="3"/>
      <c r="T97" s="3"/>
      <c r="U97" s="3"/>
    </row>
    <row r="98" spans="1:21" x14ac:dyDescent="0.25">
      <c r="A98" s="6" t="s">
        <v>671</v>
      </c>
      <c r="B98" s="6" t="s">
        <v>192</v>
      </c>
      <c r="C98" s="6" t="s">
        <v>38</v>
      </c>
      <c r="D98" s="3">
        <f>VLOOKUP(B98, Table1[[Player]:['#NAME?]], 3, FALSE)+1</f>
        <v>34</v>
      </c>
      <c r="E98" s="3">
        <f>VLOOKUP(A98, Table3[], 5, FALSE)</f>
        <v>936</v>
      </c>
      <c r="F98" s="10">
        <f>E98*VLOOKUP('Proj 2018'!B98, 'Proj 36 2018'!$B$2:$R$311, 5, FALSE)/36</f>
        <v>158.6</v>
      </c>
      <c r="G98" s="10">
        <f>$E98*VLOOKUP('Proj 2018'!$B98, 'Proj 36 2018'!$B$2:$R$311, 6, FALSE)/36</f>
        <v>348.4</v>
      </c>
      <c r="H98" s="11">
        <f>VLOOKUP('Proj 2018'!$B98, 'Proj 36 2018'!$B$2:$R$311, 7, FALSE)</f>
        <v>0.45800000000000002</v>
      </c>
      <c r="I98" s="10">
        <f>$E98*VLOOKUP('Proj 2018'!$B98, 'Proj 36 2018'!$B$2:$R$311, 8, FALSE)/36</f>
        <v>91</v>
      </c>
      <c r="J98" s="10">
        <f>$E98*VLOOKUP('Proj 2018'!$B98, 'Proj 36 2018'!$B$2:$R$311, 9, FALSE)/36</f>
        <v>41.6</v>
      </c>
      <c r="K98" s="10">
        <f>$E98*VLOOKUP('Proj 2018'!$B98, 'Proj 36 2018'!$B$2:$R$311, 10, FALSE)/36</f>
        <v>49.4</v>
      </c>
      <c r="L98" s="11">
        <f>VLOOKUP('Proj 2018'!$B98, 'Proj 36 2018'!$B$2:$R$311, 11, FALSE)</f>
        <v>0.85099999999999998</v>
      </c>
      <c r="M98" s="10">
        <f>$E98*VLOOKUP('Proj 2018'!$B98, 'Proj 36 2018'!$B$2:$R$311, 12, FALSE)/36</f>
        <v>195</v>
      </c>
      <c r="N98" s="10">
        <f>$E98*VLOOKUP('Proj 2018'!$B98, 'Proj 36 2018'!$B$2:$R$311, 13, FALSE)/36</f>
        <v>31.200000000000003</v>
      </c>
      <c r="O98" s="10">
        <f>$E98*VLOOKUP('Proj 2018'!$B98, 'Proj 36 2018'!$B$2:$R$311, 14, FALSE)/36</f>
        <v>20.8</v>
      </c>
      <c r="P98" s="10">
        <f>$E98*VLOOKUP('Proj 2018'!$B98, 'Proj 36 2018'!$B$2:$R$311, 15, FALSE)/36</f>
        <v>26</v>
      </c>
      <c r="Q98" s="10">
        <f>$E98*VLOOKUP('Proj 2018'!$B98, 'Proj 36 2018'!$B$2:$R$311, 16, FALSE)/36</f>
        <v>36.4</v>
      </c>
      <c r="R98" s="10">
        <f>$E98*VLOOKUP('Proj 2018'!$B98, 'Proj 36 2018'!$B$2:$R$311, 17, FALSE)/36</f>
        <v>452.39999999999992</v>
      </c>
      <c r="S98" s="3"/>
      <c r="T98" s="3"/>
      <c r="U98" s="3"/>
    </row>
    <row r="99" spans="1:21" x14ac:dyDescent="0.25">
      <c r="A99" s="5" t="s">
        <v>763</v>
      </c>
      <c r="B99" s="5" t="s">
        <v>193</v>
      </c>
      <c r="C99" s="5" t="s">
        <v>52</v>
      </c>
      <c r="D99" s="3">
        <f>VLOOKUP(B99, Table1[[Player]:['#NAME?]], 3, FALSE)+1</f>
        <v>29</v>
      </c>
      <c r="E99" s="3">
        <f>VLOOKUP(A99, Table3[], 5, FALSE)</f>
        <v>2310</v>
      </c>
      <c r="F99" s="10">
        <f>E99*VLOOKUP('Proj 2018'!B99, 'Proj 36 2018'!$B$2:$R$311, 5, FALSE)/36</f>
        <v>365.75</v>
      </c>
      <c r="G99" s="10">
        <f>$E99*VLOOKUP('Proj 2018'!$B99, 'Proj 36 2018'!$B$2:$R$311, 6, FALSE)/36</f>
        <v>814.91666666666663</v>
      </c>
      <c r="H99" s="11">
        <f>VLOOKUP('Proj 2018'!$B99, 'Proj 36 2018'!$B$2:$R$311, 7, FALSE)</f>
        <v>0.44700000000000001</v>
      </c>
      <c r="I99" s="10">
        <f>$E99*VLOOKUP('Proj 2018'!$B99, 'Proj 36 2018'!$B$2:$R$311, 8, FALSE)/36</f>
        <v>134.75</v>
      </c>
      <c r="J99" s="10">
        <f>$E99*VLOOKUP('Proj 2018'!$B99, 'Proj 36 2018'!$B$2:$R$311, 9, FALSE)/36</f>
        <v>378.58333333333331</v>
      </c>
      <c r="K99" s="10">
        <f>$E99*VLOOKUP('Proj 2018'!$B99, 'Proj 36 2018'!$B$2:$R$311, 10, FALSE)/36</f>
        <v>417.08333333333331</v>
      </c>
      <c r="L99" s="11">
        <f>VLOOKUP('Proj 2018'!$B99, 'Proj 36 2018'!$B$2:$R$311, 11, FALSE)</f>
        <v>0.90200000000000002</v>
      </c>
      <c r="M99" s="10">
        <f>$E99*VLOOKUP('Proj 2018'!$B99, 'Proj 36 2018'!$B$2:$R$311, 12, FALSE)/36</f>
        <v>352.91666666666669</v>
      </c>
      <c r="N99" s="10">
        <f>$E99*VLOOKUP('Proj 2018'!$B99, 'Proj 36 2018'!$B$2:$R$311, 13, FALSE)/36</f>
        <v>147.58333333333334</v>
      </c>
      <c r="O99" s="10">
        <f>$E99*VLOOKUP('Proj 2018'!$B99, 'Proj 36 2018'!$B$2:$R$311, 14, FALSE)/36</f>
        <v>44.916666666666664</v>
      </c>
      <c r="P99" s="10">
        <f>$E99*VLOOKUP('Proj 2018'!$B99, 'Proj 36 2018'!$B$2:$R$311, 15, FALSE)/36</f>
        <v>19.25</v>
      </c>
      <c r="Q99" s="10">
        <f>$E99*VLOOKUP('Proj 2018'!$B99, 'Proj 36 2018'!$B$2:$R$311, 16, FALSE)/36</f>
        <v>89.833333333333329</v>
      </c>
      <c r="R99" s="10">
        <f>$E99*VLOOKUP('Proj 2018'!$B99, 'Proj 36 2018'!$B$2:$R$311, 17, FALSE)/36</f>
        <v>1238.4166666666667</v>
      </c>
      <c r="S99" s="3"/>
      <c r="T99" s="3"/>
      <c r="U99" s="3"/>
    </row>
    <row r="100" spans="1:21" x14ac:dyDescent="0.25">
      <c r="A100" s="6" t="s">
        <v>712</v>
      </c>
      <c r="B100" s="6" t="s">
        <v>194</v>
      </c>
      <c r="C100" s="6" t="s">
        <v>73</v>
      </c>
      <c r="D100" s="3">
        <f>VLOOKUP(B100, Table1[[Player]:['#NAME?]], 3, FALSE)+1</f>
        <v>26</v>
      </c>
      <c r="E100" s="3">
        <f>VLOOKUP(A100, Table3[], 5, FALSE)</f>
        <v>1560</v>
      </c>
      <c r="F100" s="10">
        <f>E100*VLOOKUP('Proj 2018'!B100, 'Proj 36 2018'!$B$2:$R$311, 5, FALSE)/36</f>
        <v>216.66666666666666</v>
      </c>
      <c r="G100" s="10">
        <f>$E100*VLOOKUP('Proj 2018'!$B100, 'Proj 36 2018'!$B$2:$R$311, 6, FALSE)/36</f>
        <v>567.66666666666663</v>
      </c>
      <c r="H100" s="11">
        <f>VLOOKUP('Proj 2018'!$B100, 'Proj 36 2018'!$B$2:$R$311, 7, FALSE)</f>
        <v>0.38</v>
      </c>
      <c r="I100" s="10">
        <f>$E100*VLOOKUP('Proj 2018'!$B100, 'Proj 36 2018'!$B$2:$R$311, 8, FALSE)/36</f>
        <v>125.66666666666667</v>
      </c>
      <c r="J100" s="10">
        <f>$E100*VLOOKUP('Proj 2018'!$B100, 'Proj 36 2018'!$B$2:$R$311, 9, FALSE)/36</f>
        <v>52</v>
      </c>
      <c r="K100" s="10">
        <f>$E100*VLOOKUP('Proj 2018'!$B100, 'Proj 36 2018'!$B$2:$R$311, 10, FALSE)/36</f>
        <v>65</v>
      </c>
      <c r="L100" s="11">
        <f>VLOOKUP('Proj 2018'!$B100, 'Proj 36 2018'!$B$2:$R$311, 11, FALSE)</f>
        <v>0.79700000000000004</v>
      </c>
      <c r="M100" s="10">
        <f>$E100*VLOOKUP('Proj 2018'!$B100, 'Proj 36 2018'!$B$2:$R$311, 12, FALSE)/36</f>
        <v>164.66666666666666</v>
      </c>
      <c r="N100" s="10">
        <f>$E100*VLOOKUP('Proj 2018'!$B100, 'Proj 36 2018'!$B$2:$R$311, 13, FALSE)/36</f>
        <v>95.333333333333343</v>
      </c>
      <c r="O100" s="10">
        <f>$E100*VLOOKUP('Proj 2018'!$B100, 'Proj 36 2018'!$B$2:$R$311, 14, FALSE)/36</f>
        <v>47.666666666666671</v>
      </c>
      <c r="P100" s="10">
        <f>$E100*VLOOKUP('Proj 2018'!$B100, 'Proj 36 2018'!$B$2:$R$311, 15, FALSE)/36</f>
        <v>4.333333333333333</v>
      </c>
      <c r="Q100" s="10">
        <f>$E100*VLOOKUP('Proj 2018'!$B100, 'Proj 36 2018'!$B$2:$R$311, 16, FALSE)/36</f>
        <v>47.666666666666671</v>
      </c>
      <c r="R100" s="10">
        <f>$E100*VLOOKUP('Proj 2018'!$B100, 'Proj 36 2018'!$B$2:$R$311, 17, FALSE)/36</f>
        <v>611</v>
      </c>
      <c r="S100" s="3"/>
      <c r="T100" s="3"/>
      <c r="U100" s="3"/>
    </row>
    <row r="101" spans="1:21" x14ac:dyDescent="0.25">
      <c r="A101" s="5" t="s">
        <v>790</v>
      </c>
      <c r="B101" s="5" t="s">
        <v>195</v>
      </c>
      <c r="C101" s="5" t="s">
        <v>38</v>
      </c>
      <c r="D101" s="3">
        <f>VLOOKUP(B101, Table1[[Player]:['#NAME?]], 3, FALSE)+1</f>
        <v>33</v>
      </c>
      <c r="E101" s="3">
        <f>VLOOKUP(A101, Table3[], 5, FALSE)</f>
        <v>2584</v>
      </c>
      <c r="F101" s="10">
        <f>E101*VLOOKUP('Proj 2018'!B101, 'Proj 36 2018'!$B$2:$R$311, 5, FALSE)/36</f>
        <v>545.51111111111106</v>
      </c>
      <c r="G101" s="10">
        <f>$E101*VLOOKUP('Proj 2018'!$B101, 'Proj 36 2018'!$B$2:$R$311, 6, FALSE)/36</f>
        <v>1184.3333333333333</v>
      </c>
      <c r="H101" s="11">
        <f>VLOOKUP('Proj 2018'!$B101, 'Proj 36 2018'!$B$2:$R$311, 7, FALSE)</f>
        <v>0.45900000000000002</v>
      </c>
      <c r="I101" s="10">
        <f>$E101*VLOOKUP('Proj 2018'!$B101, 'Proj 36 2018'!$B$2:$R$311, 8, FALSE)/36</f>
        <v>107.66666666666667</v>
      </c>
      <c r="J101" s="10">
        <f>$E101*VLOOKUP('Proj 2018'!$B101, 'Proj 36 2018'!$B$2:$R$311, 9, FALSE)/36</f>
        <v>287.11111111111109</v>
      </c>
      <c r="K101" s="10">
        <f>$E101*VLOOKUP('Proj 2018'!$B101, 'Proj 36 2018'!$B$2:$R$311, 10, FALSE)/36</f>
        <v>337.35555555555561</v>
      </c>
      <c r="L101" s="11">
        <f>VLOOKUP('Proj 2018'!$B101, 'Proj 36 2018'!$B$2:$R$311, 11, FALSE)</f>
        <v>0.83699999999999997</v>
      </c>
      <c r="M101" s="10">
        <f>$E101*VLOOKUP('Proj 2018'!$B101, 'Proj 36 2018'!$B$2:$R$311, 12, FALSE)/36</f>
        <v>473.73333333333329</v>
      </c>
      <c r="N101" s="10">
        <f>$E101*VLOOKUP('Proj 2018'!$B101, 'Proj 36 2018'!$B$2:$R$311, 13, FALSE)/36</f>
        <v>344.5333333333333</v>
      </c>
      <c r="O101" s="10">
        <f>$E101*VLOOKUP('Proj 2018'!$B101, 'Proj 36 2018'!$B$2:$R$311, 14, FALSE)/36</f>
        <v>71.777777777777771</v>
      </c>
      <c r="P101" s="10">
        <f>$E101*VLOOKUP('Proj 2018'!$B101, 'Proj 36 2018'!$B$2:$R$311, 15, FALSE)/36</f>
        <v>100.48888888888888</v>
      </c>
      <c r="Q101" s="10">
        <f>$E101*VLOOKUP('Proj 2018'!$B101, 'Proj 36 2018'!$B$2:$R$311, 16, FALSE)/36</f>
        <v>172.26666666666665</v>
      </c>
      <c r="R101" s="10">
        <f>$E101*VLOOKUP('Proj 2018'!$B101, 'Proj 36 2018'!$B$2:$R$311, 17, FALSE)/36</f>
        <v>1478.6222222222223</v>
      </c>
      <c r="S101" s="3"/>
      <c r="T101" s="3"/>
      <c r="U101" s="3"/>
    </row>
    <row r="102" spans="1:21" x14ac:dyDescent="0.25">
      <c r="A102" s="6" t="s">
        <v>969</v>
      </c>
      <c r="B102" s="6" t="s">
        <v>196</v>
      </c>
      <c r="C102" s="6" t="s">
        <v>38</v>
      </c>
      <c r="D102" s="3">
        <f>VLOOKUP(B102, Table1[[Player]:['#NAME?]], 3, FALSE)+1</f>
        <v>37</v>
      </c>
      <c r="E102" s="3">
        <f>VLOOKUP(A102, Table3[], 5, FALSE)</f>
        <v>1900</v>
      </c>
      <c r="F102" s="10">
        <f>E102*VLOOKUP('Proj 2018'!B102, 'Proj 36 2018'!$B$2:$R$311, 5, FALSE)/36</f>
        <v>353.61111111111109</v>
      </c>
      <c r="G102" s="10">
        <f>$E102*VLOOKUP('Proj 2018'!$B102, 'Proj 36 2018'!$B$2:$R$311, 6, FALSE)/36</f>
        <v>707.22222222222217</v>
      </c>
      <c r="H102" s="11">
        <f>VLOOKUP('Proj 2018'!$B102, 'Proj 36 2018'!$B$2:$R$311, 7, FALSE)</f>
        <v>0.502</v>
      </c>
      <c r="I102" s="10">
        <f>$E102*VLOOKUP('Proj 2018'!$B102, 'Proj 36 2018'!$B$2:$R$311, 8, FALSE)/36</f>
        <v>63.333333333333336</v>
      </c>
      <c r="J102" s="10">
        <f>$E102*VLOOKUP('Proj 2018'!$B102, 'Proj 36 2018'!$B$2:$R$311, 9, FALSE)/36</f>
        <v>153.05555555555554</v>
      </c>
      <c r="K102" s="10">
        <f>$E102*VLOOKUP('Proj 2018'!$B102, 'Proj 36 2018'!$B$2:$R$311, 10, FALSE)/36</f>
        <v>216.38888888888886</v>
      </c>
      <c r="L102" s="11">
        <f>VLOOKUP('Proj 2018'!$B102, 'Proj 36 2018'!$B$2:$R$311, 11, FALSE)</f>
        <v>0.70699999999999996</v>
      </c>
      <c r="M102" s="10">
        <f>$E102*VLOOKUP('Proj 2018'!$B102, 'Proj 36 2018'!$B$2:$R$311, 12, FALSE)/36</f>
        <v>585.83333333333337</v>
      </c>
      <c r="N102" s="10">
        <f>$E102*VLOOKUP('Proj 2018'!$B102, 'Proj 36 2018'!$B$2:$R$311, 13, FALSE)/36</f>
        <v>174.16666666666666</v>
      </c>
      <c r="O102" s="10">
        <f>$E102*VLOOKUP('Proj 2018'!$B102, 'Proj 36 2018'!$B$2:$R$311, 14, FALSE)/36</f>
        <v>26.388888888888889</v>
      </c>
      <c r="P102" s="10">
        <f>$E102*VLOOKUP('Proj 2018'!$B102, 'Proj 36 2018'!$B$2:$R$311, 15, FALSE)/36</f>
        <v>79.166666666666671</v>
      </c>
      <c r="Q102" s="10">
        <f>$E102*VLOOKUP('Proj 2018'!$B102, 'Proj 36 2018'!$B$2:$R$311, 16, FALSE)/36</f>
        <v>95</v>
      </c>
      <c r="R102" s="10">
        <f>$E102*VLOOKUP('Proj 2018'!$B102, 'Proj 36 2018'!$B$2:$R$311, 17, FALSE)/36</f>
        <v>923.61111111111109</v>
      </c>
      <c r="S102" s="3"/>
      <c r="T102" s="3"/>
      <c r="U102" s="3"/>
    </row>
    <row r="103" spans="1:21" x14ac:dyDescent="0.25">
      <c r="A103" s="5" t="s">
        <v>970</v>
      </c>
      <c r="B103" s="5" t="s">
        <v>197</v>
      </c>
      <c r="C103" s="5" t="s">
        <v>52</v>
      </c>
      <c r="D103" s="3">
        <f>VLOOKUP(B103, Table1[[Player]:['#NAME?]], 3, FALSE)+1</f>
        <v>31</v>
      </c>
      <c r="E103" s="3">
        <f>VLOOKUP(A103, Table3[], 5, FALSE)</f>
        <v>1632</v>
      </c>
      <c r="F103" s="10">
        <f>E103*VLOOKUP('Proj 2018'!B103, 'Proj 36 2018'!$B$2:$R$311, 5, FALSE)/36</f>
        <v>321.86666666666662</v>
      </c>
      <c r="G103" s="10">
        <f>$E103*VLOOKUP('Proj 2018'!$B103, 'Proj 36 2018'!$B$2:$R$311, 6, FALSE)/36</f>
        <v>711.73333333333323</v>
      </c>
      <c r="H103" s="11">
        <f>VLOOKUP('Proj 2018'!$B103, 'Proj 36 2018'!$B$2:$R$311, 7, FALSE)</f>
        <v>0.45500000000000002</v>
      </c>
      <c r="I103" s="10">
        <f>$E103*VLOOKUP('Proj 2018'!$B103, 'Proj 36 2018'!$B$2:$R$311, 8, FALSE)/36</f>
        <v>68</v>
      </c>
      <c r="J103" s="10">
        <f>$E103*VLOOKUP('Proj 2018'!$B103, 'Proj 36 2018'!$B$2:$R$311, 9, FALSE)/36</f>
        <v>190.4</v>
      </c>
      <c r="K103" s="10">
        <f>$E103*VLOOKUP('Proj 2018'!$B103, 'Proj 36 2018'!$B$2:$R$311, 10, FALSE)/36</f>
        <v>222.13333333333333</v>
      </c>
      <c r="L103" s="11">
        <f>VLOOKUP('Proj 2018'!$B103, 'Proj 36 2018'!$B$2:$R$311, 11, FALSE)</f>
        <v>0.85499999999999998</v>
      </c>
      <c r="M103" s="10">
        <f>$E103*VLOOKUP('Proj 2018'!$B103, 'Proj 36 2018'!$B$2:$R$311, 12, FALSE)/36</f>
        <v>308.26666666666665</v>
      </c>
      <c r="N103" s="10">
        <f>$E103*VLOOKUP('Proj 2018'!$B103, 'Proj 36 2018'!$B$2:$R$311, 13, FALSE)/36</f>
        <v>131.46666666666667</v>
      </c>
      <c r="O103" s="10">
        <f>$E103*VLOOKUP('Proj 2018'!$B103, 'Proj 36 2018'!$B$2:$R$311, 14, FALSE)/36</f>
        <v>72.533333333333346</v>
      </c>
      <c r="P103" s="10">
        <f>$E103*VLOOKUP('Proj 2018'!$B103, 'Proj 36 2018'!$B$2:$R$311, 15, FALSE)/36</f>
        <v>40.799999999999997</v>
      </c>
      <c r="Q103" s="10">
        <f>$E103*VLOOKUP('Proj 2018'!$B103, 'Proj 36 2018'!$B$2:$R$311, 16, FALSE)/36</f>
        <v>117.86666666666666</v>
      </c>
      <c r="R103" s="10">
        <f>$E103*VLOOKUP('Proj 2018'!$B103, 'Proj 36 2018'!$B$2:$R$311, 17, FALSE)/36</f>
        <v>906.66666666666663</v>
      </c>
      <c r="S103" s="3"/>
      <c r="T103" s="3"/>
      <c r="U103" s="3"/>
    </row>
    <row r="104" spans="1:21" x14ac:dyDescent="0.25">
      <c r="A104" s="6" t="s">
        <v>876</v>
      </c>
      <c r="B104" s="6" t="s">
        <v>199</v>
      </c>
      <c r="C104" s="6" t="s">
        <v>52</v>
      </c>
      <c r="D104" s="3">
        <f>VLOOKUP(B104, Table1[[Player]:['#NAME?]], 3, FALSE)+1</f>
        <v>27</v>
      </c>
      <c r="E104" s="3">
        <f>VLOOKUP(A104, Table3[], 5, FALSE)</f>
        <v>2772</v>
      </c>
      <c r="F104" s="10">
        <f>E104*VLOOKUP('Proj 2018'!B104, 'Proj 36 2018'!$B$2:$R$311, 5, FALSE)/36</f>
        <v>639.1</v>
      </c>
      <c r="G104" s="10">
        <f>$E104*VLOOKUP('Proj 2018'!$B104, 'Proj 36 2018'!$B$2:$R$311, 6, FALSE)/36</f>
        <v>1386</v>
      </c>
      <c r="H104" s="11">
        <f>VLOOKUP('Proj 2018'!$B104, 'Proj 36 2018'!$B$2:$R$311, 7, FALSE)</f>
        <v>0.46100000000000002</v>
      </c>
      <c r="I104" s="10">
        <f>$E104*VLOOKUP('Proj 2018'!$B104, 'Proj 36 2018'!$B$2:$R$311, 8, FALSE)/36</f>
        <v>200.2</v>
      </c>
      <c r="J104" s="10">
        <f>$E104*VLOOKUP('Proj 2018'!$B104, 'Proj 36 2018'!$B$2:$R$311, 9, FALSE)/36</f>
        <v>346.5</v>
      </c>
      <c r="K104" s="10">
        <f>$E104*VLOOKUP('Proj 2018'!$B104, 'Proj 36 2018'!$B$2:$R$311, 10, FALSE)/36</f>
        <v>385</v>
      </c>
      <c r="L104" s="11">
        <f>VLOOKUP('Proj 2018'!$B104, 'Proj 36 2018'!$B$2:$R$311, 11, FALSE)</f>
        <v>0.89800000000000002</v>
      </c>
      <c r="M104" s="10">
        <f>$E104*VLOOKUP('Proj 2018'!$B104, 'Proj 36 2018'!$B$2:$R$311, 12, FALSE)/36</f>
        <v>508.20000000000005</v>
      </c>
      <c r="N104" s="10">
        <f>$E104*VLOOKUP('Proj 2018'!$B104, 'Proj 36 2018'!$B$2:$R$311, 13, FALSE)/36</f>
        <v>261.79999999999995</v>
      </c>
      <c r="O104" s="10">
        <f>$E104*VLOOKUP('Proj 2018'!$B104, 'Proj 36 2018'!$B$2:$R$311, 14, FALSE)/36</f>
        <v>123.19999999999999</v>
      </c>
      <c r="P104" s="10">
        <f>$E104*VLOOKUP('Proj 2018'!$B104, 'Proj 36 2018'!$B$2:$R$311, 15, FALSE)/36</f>
        <v>30.799999999999997</v>
      </c>
      <c r="Q104" s="10">
        <f>$E104*VLOOKUP('Proj 2018'!$B104, 'Proj 36 2018'!$B$2:$R$311, 16, FALSE)/36</f>
        <v>223.3</v>
      </c>
      <c r="R104" s="10">
        <f>$E104*VLOOKUP('Proj 2018'!$B104, 'Proj 36 2018'!$B$2:$R$311, 17, FALSE)/36</f>
        <v>1832.6000000000001</v>
      </c>
      <c r="S104" s="3"/>
      <c r="T104" s="3"/>
      <c r="U104" s="3"/>
    </row>
    <row r="105" spans="1:21" x14ac:dyDescent="0.25">
      <c r="A105" s="5" t="s">
        <v>840</v>
      </c>
      <c r="B105" s="5" t="s">
        <v>200</v>
      </c>
      <c r="C105" s="5" t="s">
        <v>27</v>
      </c>
      <c r="D105" s="3">
        <f>VLOOKUP(B105, Table1[[Player]:['#NAME?]], 3, FALSE)+1</f>
        <v>32</v>
      </c>
      <c r="E105" s="3">
        <f>VLOOKUP(A105, Table3[], 5, FALSE)</f>
        <v>1900</v>
      </c>
      <c r="F105" s="10">
        <f>E105*VLOOKUP('Proj 2018'!B105, 'Proj 36 2018'!$B$2:$R$311, 5, FALSE)/36</f>
        <v>348.33333333333331</v>
      </c>
      <c r="G105" s="10">
        <f>$E105*VLOOKUP('Proj 2018'!$B105, 'Proj 36 2018'!$B$2:$R$311, 6, FALSE)/36</f>
        <v>675.55555555555554</v>
      </c>
      <c r="H105" s="11">
        <f>VLOOKUP('Proj 2018'!$B105, 'Proj 36 2018'!$B$2:$R$311, 7, FALSE)</f>
        <v>0.51500000000000001</v>
      </c>
      <c r="I105" s="10">
        <f>$E105*VLOOKUP('Proj 2018'!$B105, 'Proj 36 2018'!$B$2:$R$311, 8, FALSE)/36</f>
        <v>5.2777777777777777</v>
      </c>
      <c r="J105" s="10">
        <f>$E105*VLOOKUP('Proj 2018'!$B105, 'Proj 36 2018'!$B$2:$R$311, 9, FALSE)/36</f>
        <v>105.55555555555556</v>
      </c>
      <c r="K105" s="10">
        <f>$E105*VLOOKUP('Proj 2018'!$B105, 'Proj 36 2018'!$B$2:$R$311, 10, FALSE)/36</f>
        <v>153.05555555555554</v>
      </c>
      <c r="L105" s="11">
        <f>VLOOKUP('Proj 2018'!$B105, 'Proj 36 2018'!$B$2:$R$311, 11, FALSE)</f>
        <v>0.71499999999999997</v>
      </c>
      <c r="M105" s="10">
        <f>$E105*VLOOKUP('Proj 2018'!$B105, 'Proj 36 2018'!$B$2:$R$311, 12, FALSE)/36</f>
        <v>464.44444444444446</v>
      </c>
      <c r="N105" s="10">
        <f>$E105*VLOOKUP('Proj 2018'!$B105, 'Proj 36 2018'!$B$2:$R$311, 13, FALSE)/36</f>
        <v>68.611111111111114</v>
      </c>
      <c r="O105" s="10">
        <f>$E105*VLOOKUP('Proj 2018'!$B105, 'Proj 36 2018'!$B$2:$R$311, 14, FALSE)/36</f>
        <v>36.944444444444443</v>
      </c>
      <c r="P105" s="10">
        <f>$E105*VLOOKUP('Proj 2018'!$B105, 'Proj 36 2018'!$B$2:$R$311, 15, FALSE)/36</f>
        <v>63.333333333333336</v>
      </c>
      <c r="Q105" s="10">
        <f>$E105*VLOOKUP('Proj 2018'!$B105, 'Proj 36 2018'!$B$2:$R$311, 16, FALSE)/36</f>
        <v>100.27777777777777</v>
      </c>
      <c r="R105" s="10">
        <f>$E105*VLOOKUP('Proj 2018'!$B105, 'Proj 36 2018'!$B$2:$R$311, 17, FALSE)/36</f>
        <v>807.5</v>
      </c>
      <c r="S105" s="3"/>
      <c r="T105" s="3"/>
      <c r="U105" s="3"/>
    </row>
    <row r="106" spans="1:21" x14ac:dyDescent="0.25">
      <c r="A106" s="6" t="s">
        <v>974</v>
      </c>
      <c r="B106" s="6" t="s">
        <v>201</v>
      </c>
      <c r="C106" s="6" t="s">
        <v>31</v>
      </c>
      <c r="D106" s="3">
        <f>VLOOKUP(B106, Table1[[Player]:['#NAME?]], 3, FALSE)+1</f>
        <v>40</v>
      </c>
      <c r="E106" s="3">
        <f>VLOOKUP(A106, Table3[], 5, FALSE)</f>
        <v>1110</v>
      </c>
      <c r="F106" s="10">
        <f>E106*VLOOKUP('Proj 2018'!B106, 'Proj 36 2018'!$B$2:$R$311, 5, FALSE)/36</f>
        <v>148</v>
      </c>
      <c r="G106" s="10">
        <f>$E106*VLOOKUP('Proj 2018'!$B106, 'Proj 36 2018'!$B$2:$R$311, 6, FALSE)/36</f>
        <v>376.16666666666669</v>
      </c>
      <c r="H106" s="11">
        <f>VLOOKUP('Proj 2018'!$B106, 'Proj 36 2018'!$B$2:$R$311, 7, FALSE)</f>
        <v>0.39</v>
      </c>
      <c r="I106" s="10">
        <f>$E106*VLOOKUP('Proj 2018'!$B106, 'Proj 36 2018'!$B$2:$R$311, 8, FALSE)/36</f>
        <v>77.083333333333329</v>
      </c>
      <c r="J106" s="10">
        <f>$E106*VLOOKUP('Proj 2018'!$B106, 'Proj 36 2018'!$B$2:$R$311, 9, FALSE)/36</f>
        <v>74</v>
      </c>
      <c r="K106" s="10">
        <f>$E106*VLOOKUP('Proj 2018'!$B106, 'Proj 36 2018'!$B$2:$R$311, 10, FALSE)/36</f>
        <v>92.5</v>
      </c>
      <c r="L106" s="11">
        <f>VLOOKUP('Proj 2018'!$B106, 'Proj 36 2018'!$B$2:$R$311, 11, FALSE)</f>
        <v>0.80400000000000005</v>
      </c>
      <c r="M106" s="10">
        <f>$E106*VLOOKUP('Proj 2018'!$B106, 'Proj 36 2018'!$B$2:$R$311, 12, FALSE)/36</f>
        <v>135.66666666666666</v>
      </c>
      <c r="N106" s="10">
        <f>$E106*VLOOKUP('Proj 2018'!$B106, 'Proj 36 2018'!$B$2:$R$311, 13, FALSE)/36</f>
        <v>157.25</v>
      </c>
      <c r="O106" s="10">
        <f>$E106*VLOOKUP('Proj 2018'!$B106, 'Proj 36 2018'!$B$2:$R$311, 14, FALSE)/36</f>
        <v>70.916666666666671</v>
      </c>
      <c r="P106" s="10">
        <f>$E106*VLOOKUP('Proj 2018'!$B106, 'Proj 36 2018'!$B$2:$R$311, 15, FALSE)/36</f>
        <v>12.333333333333334</v>
      </c>
      <c r="Q106" s="10">
        <f>$E106*VLOOKUP('Proj 2018'!$B106, 'Proj 36 2018'!$B$2:$R$311, 16, FALSE)/36</f>
        <v>83.25</v>
      </c>
      <c r="R106" s="10">
        <f>$E106*VLOOKUP('Proj 2018'!$B106, 'Proj 36 2018'!$B$2:$R$311, 17, FALSE)/36</f>
        <v>444</v>
      </c>
      <c r="S106" s="3"/>
      <c r="T106" s="3"/>
      <c r="U106" s="3"/>
    </row>
    <row r="107" spans="1:21" x14ac:dyDescent="0.25">
      <c r="A107" s="5" t="s">
        <v>994</v>
      </c>
      <c r="B107" s="5" t="s">
        <v>202</v>
      </c>
      <c r="C107" s="5" t="s">
        <v>38</v>
      </c>
      <c r="D107" s="3">
        <f>VLOOKUP(B107, Table1[[Player]:['#NAME?]], 3, FALSE)+1</f>
        <v>25</v>
      </c>
      <c r="E107" s="3">
        <f>VLOOKUP(A107, Table3[], 5, FALSE)</f>
        <v>2541</v>
      </c>
      <c r="F107" s="10">
        <f>E107*VLOOKUP('Proj 2018'!B107, 'Proj 36 2018'!$B$2:$R$311, 5, FALSE)/36</f>
        <v>381.15000000000003</v>
      </c>
      <c r="G107" s="10">
        <f>$E107*VLOOKUP('Proj 2018'!$B107, 'Proj 36 2018'!$B$2:$R$311, 6, FALSE)/36</f>
        <v>578.7833333333333</v>
      </c>
      <c r="H107" s="11">
        <f>VLOOKUP('Proj 2018'!$B107, 'Proj 36 2018'!$B$2:$R$311, 7, FALSE)</f>
        <v>0.66100000000000003</v>
      </c>
      <c r="I107" s="10">
        <f>$E107*VLOOKUP('Proj 2018'!$B107, 'Proj 36 2018'!$B$2:$R$311, 8, FALSE)/36</f>
        <v>0</v>
      </c>
      <c r="J107" s="10">
        <f>$E107*VLOOKUP('Proj 2018'!$B107, 'Proj 36 2018'!$B$2:$R$311, 9, FALSE)/36</f>
        <v>289.39166666666665</v>
      </c>
      <c r="K107" s="10">
        <f>$E107*VLOOKUP('Proj 2018'!$B107, 'Proj 36 2018'!$B$2:$R$311, 10, FALSE)/36</f>
        <v>437.61666666666667</v>
      </c>
      <c r="L107" s="11">
        <f>VLOOKUP('Proj 2018'!$B107, 'Proj 36 2018'!$B$2:$R$311, 11, FALSE)</f>
        <v>0.65300000000000002</v>
      </c>
      <c r="M107" s="10">
        <f>$E107*VLOOKUP('Proj 2018'!$B107, 'Proj 36 2018'!$B$2:$R$311, 12, FALSE)/36</f>
        <v>959.93333333333328</v>
      </c>
      <c r="N107" s="10">
        <f>$E107*VLOOKUP('Proj 2018'!$B107, 'Proj 36 2018'!$B$2:$R$311, 13, FALSE)/36</f>
        <v>91.75833333333334</v>
      </c>
      <c r="O107" s="10">
        <f>$E107*VLOOKUP('Proj 2018'!$B107, 'Proj 36 2018'!$B$2:$R$311, 14, FALSE)/36</f>
        <v>42.349999999999994</v>
      </c>
      <c r="P107" s="10">
        <f>$E107*VLOOKUP('Proj 2018'!$B107, 'Proj 36 2018'!$B$2:$R$311, 15, FALSE)/36</f>
        <v>197.63333333333333</v>
      </c>
      <c r="Q107" s="10">
        <f>$E107*VLOOKUP('Proj 2018'!$B107, 'Proj 36 2018'!$B$2:$R$311, 16, FALSE)/36</f>
        <v>134.10833333333332</v>
      </c>
      <c r="R107" s="10">
        <f>$E107*VLOOKUP('Proj 2018'!$B107, 'Proj 36 2018'!$B$2:$R$311, 17, FALSE)/36</f>
        <v>1051.6916666666666</v>
      </c>
      <c r="S107" s="3"/>
      <c r="T107" s="3"/>
      <c r="U107" s="3"/>
    </row>
    <row r="108" spans="1:21" x14ac:dyDescent="0.25">
      <c r="A108" s="6" t="s">
        <v>891</v>
      </c>
      <c r="B108" s="6" t="s">
        <v>204</v>
      </c>
      <c r="C108" s="6" t="s">
        <v>52</v>
      </c>
      <c r="D108" s="3">
        <f>VLOOKUP(B108, Table1[[Player]:['#NAME?]], 3, FALSE)+1</f>
        <v>22</v>
      </c>
      <c r="E108" s="3">
        <f>VLOOKUP(A108, Table3[], 5, FALSE)</f>
        <v>2325</v>
      </c>
      <c r="F108" s="10">
        <f>E108*VLOOKUP('Proj 2018'!B108, 'Proj 36 2018'!$B$2:$R$311, 5, FALSE)/36</f>
        <v>400.41666666666669</v>
      </c>
      <c r="G108" s="10">
        <f>$E108*VLOOKUP('Proj 2018'!$B108, 'Proj 36 2018'!$B$2:$R$311, 6, FALSE)/36</f>
        <v>878.33333333333337</v>
      </c>
      <c r="H108" s="11">
        <f>VLOOKUP('Proj 2018'!$B108, 'Proj 36 2018'!$B$2:$R$311, 7, FALSE)</f>
        <v>0.45400000000000001</v>
      </c>
      <c r="I108" s="10">
        <f>$E108*VLOOKUP('Proj 2018'!$B108, 'Proj 36 2018'!$B$2:$R$311, 8, FALSE)/36</f>
        <v>77.5</v>
      </c>
      <c r="J108" s="10">
        <f>$E108*VLOOKUP('Proj 2018'!$B108, 'Proj 36 2018'!$B$2:$R$311, 9, FALSE)/36</f>
        <v>155</v>
      </c>
      <c r="K108" s="10">
        <f>$E108*VLOOKUP('Proj 2018'!$B108, 'Proj 36 2018'!$B$2:$R$311, 10, FALSE)/36</f>
        <v>219.58333333333334</v>
      </c>
      <c r="L108" s="11">
        <f>VLOOKUP('Proj 2018'!$B108, 'Proj 36 2018'!$B$2:$R$311, 11, FALSE)</f>
        <v>0.71899999999999997</v>
      </c>
      <c r="M108" s="10">
        <f>$E108*VLOOKUP('Proj 2018'!$B108, 'Proj 36 2018'!$B$2:$R$311, 12, FALSE)/36</f>
        <v>406.875</v>
      </c>
      <c r="N108" s="10">
        <f>$E108*VLOOKUP('Proj 2018'!$B108, 'Proj 36 2018'!$B$2:$R$311, 13, FALSE)/36</f>
        <v>148.54166666666666</v>
      </c>
      <c r="O108" s="10">
        <f>$E108*VLOOKUP('Proj 2018'!$B108, 'Proj 36 2018'!$B$2:$R$311, 14, FALSE)/36</f>
        <v>64.583333333333329</v>
      </c>
      <c r="P108" s="10">
        <f>$E108*VLOOKUP('Proj 2018'!$B108, 'Proj 36 2018'!$B$2:$R$311, 15, FALSE)/36</f>
        <v>38.75</v>
      </c>
      <c r="Q108" s="10">
        <f>$E108*VLOOKUP('Proj 2018'!$B108, 'Proj 36 2018'!$B$2:$R$311, 16, FALSE)/36</f>
        <v>90.416666666666671</v>
      </c>
      <c r="R108" s="10">
        <f>$E108*VLOOKUP('Proj 2018'!$B108, 'Proj 36 2018'!$B$2:$R$311, 17, FALSE)/36</f>
        <v>1033.3333333333333</v>
      </c>
      <c r="S108" s="3"/>
      <c r="T108" s="3"/>
      <c r="U108" s="3"/>
    </row>
    <row r="109" spans="1:21" x14ac:dyDescent="0.25">
      <c r="A109" s="5" t="s">
        <v>739</v>
      </c>
      <c r="B109" s="5" t="s">
        <v>205</v>
      </c>
      <c r="C109" s="5" t="s">
        <v>31</v>
      </c>
      <c r="D109" s="3">
        <f>VLOOKUP(B109, Table1[[Player]:['#NAME?]], 3, FALSE)+1</f>
        <v>29</v>
      </c>
      <c r="E109" s="3">
        <f>VLOOKUP(A109, Table3[], 5, FALSE)</f>
        <v>2130</v>
      </c>
      <c r="F109" s="10">
        <f>E109*VLOOKUP('Proj 2018'!B109, 'Proj 36 2018'!$B$2:$R$311, 5, FALSE)/36</f>
        <v>378.66666666666669</v>
      </c>
      <c r="G109" s="10">
        <f>$E109*VLOOKUP('Proj 2018'!$B109, 'Proj 36 2018'!$B$2:$R$311, 6, FALSE)/36</f>
        <v>928.91666666666663</v>
      </c>
      <c r="H109" s="11">
        <f>VLOOKUP('Proj 2018'!$B109, 'Proj 36 2018'!$B$2:$R$311, 7, FALSE)</f>
        <v>0.40600000000000003</v>
      </c>
      <c r="I109" s="10">
        <f>$E109*VLOOKUP('Proj 2018'!$B109, 'Proj 36 2018'!$B$2:$R$311, 8, FALSE)/36</f>
        <v>224.83333333333334</v>
      </c>
      <c r="J109" s="10">
        <f>$E109*VLOOKUP('Proj 2018'!$B109, 'Proj 36 2018'!$B$2:$R$311, 9, FALSE)/36</f>
        <v>136.08333333333334</v>
      </c>
      <c r="K109" s="10">
        <f>$E109*VLOOKUP('Proj 2018'!$B109, 'Proj 36 2018'!$B$2:$R$311, 10, FALSE)/36</f>
        <v>159.75</v>
      </c>
      <c r="L109" s="11">
        <f>VLOOKUP('Proj 2018'!$B109, 'Proj 36 2018'!$B$2:$R$311, 11, FALSE)</f>
        <v>0.84</v>
      </c>
      <c r="M109" s="10">
        <f>$E109*VLOOKUP('Proj 2018'!$B109, 'Proj 36 2018'!$B$2:$R$311, 12, FALSE)/36</f>
        <v>183.41666666666666</v>
      </c>
      <c r="N109" s="10">
        <f>$E109*VLOOKUP('Proj 2018'!$B109, 'Proj 36 2018'!$B$2:$R$311, 13, FALSE)/36</f>
        <v>171.58333333333334</v>
      </c>
      <c r="O109" s="10">
        <f>$E109*VLOOKUP('Proj 2018'!$B109, 'Proj 36 2018'!$B$2:$R$311, 14, FALSE)/36</f>
        <v>41.416666666666664</v>
      </c>
      <c r="P109" s="10">
        <f>$E109*VLOOKUP('Proj 2018'!$B109, 'Proj 36 2018'!$B$2:$R$311, 15, FALSE)/36</f>
        <v>35.5</v>
      </c>
      <c r="Q109" s="10">
        <f>$E109*VLOOKUP('Proj 2018'!$B109, 'Proj 36 2018'!$B$2:$R$311, 16, FALSE)/36</f>
        <v>112.41666666666667</v>
      </c>
      <c r="R109" s="10">
        <f>$E109*VLOOKUP('Proj 2018'!$B109, 'Proj 36 2018'!$B$2:$R$311, 17, FALSE)/36</f>
        <v>1118.25</v>
      </c>
      <c r="S109" s="3"/>
      <c r="T109" s="3"/>
      <c r="U109" s="3"/>
    </row>
    <row r="110" spans="1:21" x14ac:dyDescent="0.25">
      <c r="A110" s="6" t="s">
        <v>1015</v>
      </c>
      <c r="B110" s="6" t="s">
        <v>206</v>
      </c>
      <c r="C110" s="6" t="s">
        <v>38</v>
      </c>
      <c r="D110" s="3">
        <f>VLOOKUP(B110, Table1[[Player]:['#NAME?]], 3, FALSE)+1</f>
        <v>33</v>
      </c>
      <c r="E110" s="3">
        <f>VLOOKUP(A110, Table3[], 5, FALSE)</f>
        <v>2184</v>
      </c>
      <c r="F110" s="10">
        <f>E110*VLOOKUP('Proj 2018'!B110, 'Proj 36 2018'!$B$2:$R$311, 5, FALSE)/36</f>
        <v>333.66666666666669</v>
      </c>
      <c r="G110" s="10">
        <f>$E110*VLOOKUP('Proj 2018'!$B110, 'Proj 36 2018'!$B$2:$R$311, 6, FALSE)/36</f>
        <v>576.33333333333337</v>
      </c>
      <c r="H110" s="11">
        <f>VLOOKUP('Proj 2018'!$B110, 'Proj 36 2018'!$B$2:$R$311, 7, FALSE)</f>
        <v>0.57899999999999996</v>
      </c>
      <c r="I110" s="10">
        <f>$E110*VLOOKUP('Proj 2018'!$B110, 'Proj 36 2018'!$B$2:$R$311, 8, FALSE)/36</f>
        <v>0</v>
      </c>
      <c r="J110" s="10">
        <f>$E110*VLOOKUP('Proj 2018'!$B110, 'Proj 36 2018'!$B$2:$R$311, 9, FALSE)/36</f>
        <v>91</v>
      </c>
      <c r="K110" s="10">
        <f>$E110*VLOOKUP('Proj 2018'!$B110, 'Proj 36 2018'!$B$2:$R$311, 10, FALSE)/36</f>
        <v>133.46666666666667</v>
      </c>
      <c r="L110" s="11">
        <f>VLOOKUP('Proj 2018'!$B110, 'Proj 36 2018'!$B$2:$R$311, 11, FALSE)</f>
        <v>0.64800000000000002</v>
      </c>
      <c r="M110" s="10">
        <f>$E110*VLOOKUP('Proj 2018'!$B110, 'Proj 36 2018'!$B$2:$R$311, 12, FALSE)/36</f>
        <v>728</v>
      </c>
      <c r="N110" s="10">
        <f>$E110*VLOOKUP('Proj 2018'!$B110, 'Proj 36 2018'!$B$2:$R$311, 13, FALSE)/36</f>
        <v>103.13333333333333</v>
      </c>
      <c r="O110" s="10">
        <f>$E110*VLOOKUP('Proj 2018'!$B110, 'Proj 36 2018'!$B$2:$R$311, 14, FALSE)/36</f>
        <v>36.4</v>
      </c>
      <c r="P110" s="10">
        <f>$E110*VLOOKUP('Proj 2018'!$B110, 'Proj 36 2018'!$B$2:$R$311, 15, FALSE)/36</f>
        <v>54.6</v>
      </c>
      <c r="Q110" s="10">
        <f>$E110*VLOOKUP('Proj 2018'!$B110, 'Proj 36 2018'!$B$2:$R$311, 16, FALSE)/36</f>
        <v>103.13333333333333</v>
      </c>
      <c r="R110" s="10">
        <f>$E110*VLOOKUP('Proj 2018'!$B110, 'Proj 36 2018'!$B$2:$R$311, 17, FALSE)/36</f>
        <v>752.26666666666677</v>
      </c>
      <c r="S110" s="3"/>
      <c r="T110" s="3"/>
      <c r="U110" s="3"/>
    </row>
    <row r="111" spans="1:21" x14ac:dyDescent="0.25">
      <c r="A111" s="5" t="s">
        <v>883</v>
      </c>
      <c r="B111" s="5" t="s">
        <v>207</v>
      </c>
      <c r="C111" s="5" t="s">
        <v>52</v>
      </c>
      <c r="D111" s="3">
        <f>VLOOKUP(B111, Table1[[Player]:['#NAME?]], 3, FALSE)+1</f>
        <v>23</v>
      </c>
      <c r="E111" s="3">
        <f>VLOOKUP(A111, Table3[], 5, FALSE)</f>
        <v>1452</v>
      </c>
      <c r="F111" s="10">
        <f>E111*VLOOKUP('Proj 2018'!B111, 'Proj 36 2018'!$B$2:$R$311, 5, FALSE)/36</f>
        <v>145.19999999999999</v>
      </c>
      <c r="G111" s="10">
        <f>$E111*VLOOKUP('Proj 2018'!$B111, 'Proj 36 2018'!$B$2:$R$311, 6, FALSE)/36</f>
        <v>310.56666666666666</v>
      </c>
      <c r="H111" s="11">
        <f>VLOOKUP('Proj 2018'!$B111, 'Proj 36 2018'!$B$2:$R$311, 7, FALSE)</f>
        <v>0.46300000000000002</v>
      </c>
      <c r="I111" s="10">
        <f>$E111*VLOOKUP('Proj 2018'!$B111, 'Proj 36 2018'!$B$2:$R$311, 8, FALSE)/36</f>
        <v>40.333333333333336</v>
      </c>
      <c r="J111" s="10">
        <f>$E111*VLOOKUP('Proj 2018'!$B111, 'Proj 36 2018'!$B$2:$R$311, 9, FALSE)/36</f>
        <v>84.7</v>
      </c>
      <c r="K111" s="10">
        <f>$E111*VLOOKUP('Proj 2018'!$B111, 'Proj 36 2018'!$B$2:$R$311, 10, FALSE)/36</f>
        <v>141.16666666666666</v>
      </c>
      <c r="L111" s="11">
        <f>VLOOKUP('Proj 2018'!$B111, 'Proj 36 2018'!$B$2:$R$311, 11, FALSE)</f>
        <v>0.61199999999999999</v>
      </c>
      <c r="M111" s="10">
        <f>$E111*VLOOKUP('Proj 2018'!$B111, 'Proj 36 2018'!$B$2:$R$311, 12, FALSE)/36</f>
        <v>193.6</v>
      </c>
      <c r="N111" s="10">
        <f>$E111*VLOOKUP('Proj 2018'!$B111, 'Proj 36 2018'!$B$2:$R$311, 13, FALSE)/36</f>
        <v>44.366666666666667</v>
      </c>
      <c r="O111" s="10">
        <f>$E111*VLOOKUP('Proj 2018'!$B111, 'Proj 36 2018'!$B$2:$R$311, 14, FALSE)/36</f>
        <v>32.266666666666673</v>
      </c>
      <c r="P111" s="10">
        <f>$E111*VLOOKUP('Proj 2018'!$B111, 'Proj 36 2018'!$B$2:$R$311, 15, FALSE)/36</f>
        <v>76.633333333333326</v>
      </c>
      <c r="Q111" s="10">
        <f>$E111*VLOOKUP('Proj 2018'!$B111, 'Proj 36 2018'!$B$2:$R$311, 16, FALSE)/36</f>
        <v>40.333333333333336</v>
      </c>
      <c r="R111" s="10">
        <f>$E111*VLOOKUP('Proj 2018'!$B111, 'Proj 36 2018'!$B$2:$R$311, 17, FALSE)/36</f>
        <v>415.43333333333334</v>
      </c>
      <c r="S111" s="3"/>
      <c r="T111" s="3"/>
      <c r="U111" s="3"/>
    </row>
    <row r="112" spans="1:21" x14ac:dyDescent="0.25">
      <c r="A112" s="6" t="s">
        <v>653</v>
      </c>
      <c r="B112" s="6" t="s">
        <v>208</v>
      </c>
      <c r="C112" s="6" t="s">
        <v>73</v>
      </c>
      <c r="D112" s="3">
        <f>VLOOKUP(B112, Table1[[Player]:['#NAME?]], 3, FALSE)+1</f>
        <v>25</v>
      </c>
      <c r="E112" s="3">
        <f>VLOOKUP(A112, Table3[], 5, FALSE)</f>
        <v>1895</v>
      </c>
      <c r="F112" s="10">
        <f>E112*VLOOKUP('Proj 2018'!B112, 'Proj 36 2018'!$B$2:$R$311, 5, FALSE)/36</f>
        <v>236.875</v>
      </c>
      <c r="G112" s="10">
        <f>$E112*VLOOKUP('Proj 2018'!$B112, 'Proj 36 2018'!$B$2:$R$311, 6, FALSE)/36</f>
        <v>552.70833333333337</v>
      </c>
      <c r="H112" s="11">
        <f>VLOOKUP('Proj 2018'!$B112, 'Proj 36 2018'!$B$2:$R$311, 7, FALSE)</f>
        <v>0.42499999999999999</v>
      </c>
      <c r="I112" s="10">
        <f>$E112*VLOOKUP('Proj 2018'!$B112, 'Proj 36 2018'!$B$2:$R$311, 8, FALSE)/36</f>
        <v>89.486111111111114</v>
      </c>
      <c r="J112" s="10">
        <f>$E112*VLOOKUP('Proj 2018'!$B112, 'Proj 36 2018'!$B$2:$R$311, 9, FALSE)/36</f>
        <v>121.06944444444444</v>
      </c>
      <c r="K112" s="10">
        <f>$E112*VLOOKUP('Proj 2018'!$B112, 'Proj 36 2018'!$B$2:$R$311, 10, FALSE)/36</f>
        <v>136.86111111111111</v>
      </c>
      <c r="L112" s="11">
        <f>VLOOKUP('Proj 2018'!$B112, 'Proj 36 2018'!$B$2:$R$311, 11, FALSE)</f>
        <v>0.89</v>
      </c>
      <c r="M112" s="10">
        <f>$E112*VLOOKUP('Proj 2018'!$B112, 'Proj 36 2018'!$B$2:$R$311, 12, FALSE)/36</f>
        <v>205.29166666666666</v>
      </c>
      <c r="N112" s="10">
        <f>$E112*VLOOKUP('Proj 2018'!$B112, 'Proj 36 2018'!$B$2:$R$311, 13, FALSE)/36</f>
        <v>221.08333333333334</v>
      </c>
      <c r="O112" s="10">
        <f>$E112*VLOOKUP('Proj 2018'!$B112, 'Proj 36 2018'!$B$2:$R$311, 14, FALSE)/36</f>
        <v>84.222222222222229</v>
      </c>
      <c r="P112" s="10">
        <f>$E112*VLOOKUP('Proj 2018'!$B112, 'Proj 36 2018'!$B$2:$R$311, 15, FALSE)/36</f>
        <v>15.791666666666666</v>
      </c>
      <c r="Q112" s="10">
        <f>$E112*VLOOKUP('Proj 2018'!$B112, 'Proj 36 2018'!$B$2:$R$311, 16, FALSE)/36</f>
        <v>78.958333333333329</v>
      </c>
      <c r="R112" s="10">
        <f>$E112*VLOOKUP('Proj 2018'!$B112, 'Proj 36 2018'!$B$2:$R$311, 17, FALSE)/36</f>
        <v>684.30555555555554</v>
      </c>
      <c r="S112" s="3"/>
      <c r="T112" s="3"/>
      <c r="U112" s="3"/>
    </row>
    <row r="113" spans="1:21" x14ac:dyDescent="0.25">
      <c r="A113" s="5" t="s">
        <v>968</v>
      </c>
      <c r="B113" s="5" t="s">
        <v>209</v>
      </c>
      <c r="C113" s="5" t="s">
        <v>31</v>
      </c>
      <c r="D113" s="3">
        <f>VLOOKUP(B113, Table1[[Player]:['#NAME?]], 3, FALSE)+1</f>
        <v>30</v>
      </c>
      <c r="E113" s="3">
        <f>VLOOKUP(A113, Table3[], 5, FALSE)</f>
        <v>2028</v>
      </c>
      <c r="F113" s="10">
        <f>E113*VLOOKUP('Proj 2018'!B113, 'Proj 36 2018'!$B$2:$R$311, 5, FALSE)/36</f>
        <v>197.16666666666666</v>
      </c>
      <c r="G113" s="10">
        <f>$E113*VLOOKUP('Proj 2018'!$B113, 'Proj 36 2018'!$B$2:$R$311, 6, FALSE)/36</f>
        <v>501.36666666666667</v>
      </c>
      <c r="H113" s="11">
        <f>VLOOKUP('Proj 2018'!$B113, 'Proj 36 2018'!$B$2:$R$311, 7, FALSE)</f>
        <v>0.39200000000000002</v>
      </c>
      <c r="I113" s="10">
        <f>$E113*VLOOKUP('Proj 2018'!$B113, 'Proj 36 2018'!$B$2:$R$311, 8, FALSE)/36</f>
        <v>135.19999999999999</v>
      </c>
      <c r="J113" s="10">
        <f>$E113*VLOOKUP('Proj 2018'!$B113, 'Proj 36 2018'!$B$2:$R$311, 9, FALSE)/36</f>
        <v>28.166666666666668</v>
      </c>
      <c r="K113" s="10">
        <f>$E113*VLOOKUP('Proj 2018'!$B113, 'Proj 36 2018'!$B$2:$R$311, 10, FALSE)/36</f>
        <v>33.799999999999997</v>
      </c>
      <c r="L113" s="11">
        <f>VLOOKUP('Proj 2018'!$B113, 'Proj 36 2018'!$B$2:$R$311, 11, FALSE)</f>
        <v>0.84399999999999997</v>
      </c>
      <c r="M113" s="10">
        <f>$E113*VLOOKUP('Proj 2018'!$B113, 'Proj 36 2018'!$B$2:$R$311, 12, FALSE)/36</f>
        <v>253.5</v>
      </c>
      <c r="N113" s="10">
        <f>$E113*VLOOKUP('Proj 2018'!$B113, 'Proj 36 2018'!$B$2:$R$311, 13, FALSE)/36</f>
        <v>140.83333333333334</v>
      </c>
      <c r="O113" s="10">
        <f>$E113*VLOOKUP('Proj 2018'!$B113, 'Proj 36 2018'!$B$2:$R$311, 14, FALSE)/36</f>
        <v>78.86666666666666</v>
      </c>
      <c r="P113" s="10">
        <f>$E113*VLOOKUP('Proj 2018'!$B113, 'Proj 36 2018'!$B$2:$R$311, 15, FALSE)/36</f>
        <v>61.966666666666669</v>
      </c>
      <c r="Q113" s="10">
        <f>$E113*VLOOKUP('Proj 2018'!$B113, 'Proj 36 2018'!$B$2:$R$311, 16, FALSE)/36</f>
        <v>84.5</v>
      </c>
      <c r="R113" s="10">
        <f>$E113*VLOOKUP('Proj 2018'!$B113, 'Proj 36 2018'!$B$2:$R$311, 17, FALSE)/36</f>
        <v>557.70000000000005</v>
      </c>
      <c r="S113" s="3"/>
      <c r="T113" s="3"/>
      <c r="U113" s="3"/>
    </row>
    <row r="114" spans="1:21" x14ac:dyDescent="0.25">
      <c r="A114" s="6" t="s">
        <v>723</v>
      </c>
      <c r="B114" s="6" t="s">
        <v>210</v>
      </c>
      <c r="C114" s="6" t="s">
        <v>27</v>
      </c>
      <c r="D114" s="3">
        <f>VLOOKUP(B114, Table1[[Player]:['#NAME?]], 3, FALSE)+1</f>
        <v>27</v>
      </c>
      <c r="E114" s="3">
        <f>VLOOKUP(A114, Table3[], 5, FALSE)</f>
        <v>2496</v>
      </c>
      <c r="F114" s="10">
        <f>E114*VLOOKUP('Proj 2018'!B114, 'Proj 36 2018'!$B$2:$R$311, 5, FALSE)/36</f>
        <v>277.33333333333331</v>
      </c>
      <c r="G114" s="10">
        <f>$E114*VLOOKUP('Proj 2018'!$B114, 'Proj 36 2018'!$B$2:$R$311, 6, FALSE)/36</f>
        <v>658.66666666666663</v>
      </c>
      <c r="H114" s="11">
        <f>VLOOKUP('Proj 2018'!$B114, 'Proj 36 2018'!$B$2:$R$311, 7, FALSE)</f>
        <v>0.41799999999999998</v>
      </c>
      <c r="I114" s="10">
        <f>$E114*VLOOKUP('Proj 2018'!$B114, 'Proj 36 2018'!$B$2:$R$311, 8, FALSE)/36</f>
        <v>83.199999999999989</v>
      </c>
      <c r="J114" s="10">
        <f>$E114*VLOOKUP('Proj 2018'!$B114, 'Proj 36 2018'!$B$2:$R$311, 9, FALSE)/36</f>
        <v>152.53333333333336</v>
      </c>
      <c r="K114" s="10">
        <f>$E114*VLOOKUP('Proj 2018'!$B114, 'Proj 36 2018'!$B$2:$R$311, 10, FALSE)/36</f>
        <v>214.93333333333334</v>
      </c>
      <c r="L114" s="11">
        <f>VLOOKUP('Proj 2018'!$B114, 'Proj 36 2018'!$B$2:$R$311, 11, FALSE)</f>
        <v>0.70899999999999996</v>
      </c>
      <c r="M114" s="10">
        <f>$E114*VLOOKUP('Proj 2018'!$B114, 'Proj 36 2018'!$B$2:$R$311, 12, FALSE)/36</f>
        <v>603.19999999999993</v>
      </c>
      <c r="N114" s="10">
        <f>$E114*VLOOKUP('Proj 2018'!$B114, 'Proj 36 2018'!$B$2:$R$311, 13, FALSE)/36</f>
        <v>540.79999999999995</v>
      </c>
      <c r="O114" s="10">
        <f>$E114*VLOOKUP('Proj 2018'!$B114, 'Proj 36 2018'!$B$2:$R$311, 14, FALSE)/36</f>
        <v>152.53333333333336</v>
      </c>
      <c r="P114" s="10">
        <f>$E114*VLOOKUP('Proj 2018'!$B114, 'Proj 36 2018'!$B$2:$R$311, 15, FALSE)/36</f>
        <v>104</v>
      </c>
      <c r="Q114" s="10">
        <f>$E114*VLOOKUP('Proj 2018'!$B114, 'Proj 36 2018'!$B$2:$R$311, 16, FALSE)/36</f>
        <v>187.20000000000002</v>
      </c>
      <c r="R114" s="10">
        <f>$E114*VLOOKUP('Proj 2018'!$B114, 'Proj 36 2018'!$B$2:$R$311, 17, FALSE)/36</f>
        <v>783.4666666666667</v>
      </c>
      <c r="S114" s="3"/>
      <c r="T114" s="3"/>
      <c r="U114" s="3"/>
    </row>
    <row r="115" spans="1:21" x14ac:dyDescent="0.25">
      <c r="A115" s="6" t="s">
        <v>793</v>
      </c>
      <c r="B115" s="6" t="s">
        <v>212</v>
      </c>
      <c r="C115" s="6" t="s">
        <v>27</v>
      </c>
      <c r="D115" s="3">
        <f>VLOOKUP(B115, Table1[[Player]:['#NAME?]], 3, FALSE)+1</f>
        <v>27</v>
      </c>
      <c r="E115" s="3">
        <f>VLOOKUP(A115, Table3[], 5, FALSE)</f>
        <v>2340</v>
      </c>
      <c r="F115" s="10">
        <f>E115*VLOOKUP('Proj 2018'!B115, 'Proj 36 2018'!$B$2:$R$311, 5, FALSE)/36</f>
        <v>279.5</v>
      </c>
      <c r="G115" s="10">
        <f>$E115*VLOOKUP('Proj 2018'!$B115, 'Proj 36 2018'!$B$2:$R$311, 6, FALSE)/36</f>
        <v>559</v>
      </c>
      <c r="H115" s="11">
        <f>VLOOKUP('Proj 2018'!$B115, 'Proj 36 2018'!$B$2:$R$311, 7, FALSE)</f>
        <v>0.5</v>
      </c>
      <c r="I115" s="10">
        <f>$E115*VLOOKUP('Proj 2018'!$B115, 'Proj 36 2018'!$B$2:$R$311, 8, FALSE)/36</f>
        <v>58.5</v>
      </c>
      <c r="J115" s="10">
        <f>$E115*VLOOKUP('Proj 2018'!$B115, 'Proj 36 2018'!$B$2:$R$311, 9, FALSE)/36</f>
        <v>149.5</v>
      </c>
      <c r="K115" s="10">
        <f>$E115*VLOOKUP('Proj 2018'!$B115, 'Proj 36 2018'!$B$2:$R$311, 10, FALSE)/36</f>
        <v>188.5</v>
      </c>
      <c r="L115" s="11">
        <f>VLOOKUP('Proj 2018'!$B115, 'Proj 36 2018'!$B$2:$R$311, 11, FALSE)</f>
        <v>0.80200000000000005</v>
      </c>
      <c r="M115" s="10">
        <f>$E115*VLOOKUP('Proj 2018'!$B115, 'Proj 36 2018'!$B$2:$R$311, 12, FALSE)/36</f>
        <v>604.5</v>
      </c>
      <c r="N115" s="10">
        <f>$E115*VLOOKUP('Proj 2018'!$B115, 'Proj 36 2018'!$B$2:$R$311, 13, FALSE)/36</f>
        <v>91</v>
      </c>
      <c r="O115" s="10">
        <f>$E115*VLOOKUP('Proj 2018'!$B115, 'Proj 36 2018'!$B$2:$R$311, 14, FALSE)/36</f>
        <v>52</v>
      </c>
      <c r="P115" s="10">
        <f>$E115*VLOOKUP('Proj 2018'!$B115, 'Proj 36 2018'!$B$2:$R$311, 15, FALSE)/36</f>
        <v>39</v>
      </c>
      <c r="Q115" s="10">
        <f>$E115*VLOOKUP('Proj 2018'!$B115, 'Proj 36 2018'!$B$2:$R$311, 16, FALSE)/36</f>
        <v>104</v>
      </c>
      <c r="R115" s="10">
        <f>$E115*VLOOKUP('Proj 2018'!$B115, 'Proj 36 2018'!$B$2:$R$311, 17, FALSE)/36</f>
        <v>767</v>
      </c>
      <c r="S115" s="3"/>
      <c r="T115" s="3"/>
      <c r="U115" s="3"/>
    </row>
    <row r="116" spans="1:21" x14ac:dyDescent="0.25">
      <c r="A116" s="5" t="s">
        <v>674</v>
      </c>
      <c r="B116" s="5" t="s">
        <v>213</v>
      </c>
      <c r="C116" s="5" t="s">
        <v>27</v>
      </c>
      <c r="D116" s="3">
        <f>VLOOKUP(B116, Table1[[Player]:['#NAME?]], 3, FALSE)+1</f>
        <v>31</v>
      </c>
      <c r="E116" s="3">
        <f>VLOOKUP(A116, Table3[], 5, FALSE)</f>
        <v>234</v>
      </c>
      <c r="F116" s="10">
        <f>E116*VLOOKUP('Proj 2018'!B116, 'Proj 36 2018'!$B$2:$R$311, 5, FALSE)/36</f>
        <v>33.799999999999997</v>
      </c>
      <c r="G116" s="10">
        <f>$E116*VLOOKUP('Proj 2018'!$B116, 'Proj 36 2018'!$B$2:$R$311, 6, FALSE)/36</f>
        <v>85.15</v>
      </c>
      <c r="H116" s="11">
        <f>VLOOKUP('Proj 2018'!$B116, 'Proj 36 2018'!$B$2:$R$311, 7, FALSE)</f>
        <v>0.39400000000000002</v>
      </c>
      <c r="I116" s="10">
        <f>$E116*VLOOKUP('Proj 2018'!$B116, 'Proj 36 2018'!$B$2:$R$311, 8, FALSE)/36</f>
        <v>7.8000000000000007</v>
      </c>
      <c r="J116" s="10">
        <f>$E116*VLOOKUP('Proj 2018'!$B116, 'Proj 36 2018'!$B$2:$R$311, 9, FALSE)/36</f>
        <v>22.1</v>
      </c>
      <c r="K116" s="10">
        <f>$E116*VLOOKUP('Proj 2018'!$B116, 'Proj 36 2018'!$B$2:$R$311, 10, FALSE)/36</f>
        <v>25.35</v>
      </c>
      <c r="L116" s="11">
        <f>VLOOKUP('Proj 2018'!$B116, 'Proj 36 2018'!$B$2:$R$311, 11, FALSE)</f>
        <v>0.86299999999999999</v>
      </c>
      <c r="M116" s="10">
        <f>$E116*VLOOKUP('Proj 2018'!$B116, 'Proj 36 2018'!$B$2:$R$311, 12, FALSE)/36</f>
        <v>32.5</v>
      </c>
      <c r="N116" s="10">
        <f>$E116*VLOOKUP('Proj 2018'!$B116, 'Proj 36 2018'!$B$2:$R$311, 13, FALSE)/36</f>
        <v>12.35</v>
      </c>
      <c r="O116" s="10">
        <f>$E116*VLOOKUP('Proj 2018'!$B116, 'Proj 36 2018'!$B$2:$R$311, 14, FALSE)/36</f>
        <v>5.85</v>
      </c>
      <c r="P116" s="10">
        <f>$E116*VLOOKUP('Proj 2018'!$B116, 'Proj 36 2018'!$B$2:$R$311, 15, FALSE)/36</f>
        <v>1.9500000000000002</v>
      </c>
      <c r="Q116" s="10">
        <f>$E116*VLOOKUP('Proj 2018'!$B116, 'Proj 36 2018'!$B$2:$R$311, 16, FALSE)/36</f>
        <v>11.7</v>
      </c>
      <c r="R116" s="10">
        <f>$E116*VLOOKUP('Proj 2018'!$B116, 'Proj 36 2018'!$B$2:$R$311, 17, FALSE)/36</f>
        <v>97.5</v>
      </c>
      <c r="S116" s="3"/>
      <c r="T116" s="3"/>
      <c r="U116" s="3"/>
    </row>
    <row r="117" spans="1:21" x14ac:dyDescent="0.25">
      <c r="A117" s="6" t="s">
        <v>761</v>
      </c>
      <c r="B117" s="6" t="s">
        <v>214</v>
      </c>
      <c r="C117" s="6" t="s">
        <v>27</v>
      </c>
      <c r="D117" s="3">
        <f>VLOOKUP(B117, Table1[[Player]:['#NAME?]], 3, FALSE)+1</f>
        <v>28</v>
      </c>
      <c r="E117" s="3">
        <f>VLOOKUP(A117, Table3[], 5, FALSE)</f>
        <v>2312</v>
      </c>
      <c r="F117" s="10">
        <f>E117*VLOOKUP('Proj 2018'!B117, 'Proj 36 2018'!$B$2:$R$311, 5, FALSE)/36</f>
        <v>533.04444444444448</v>
      </c>
      <c r="G117" s="10">
        <f>$E117*VLOOKUP('Proj 2018'!$B117, 'Proj 36 2018'!$B$2:$R$311, 6, FALSE)/36</f>
        <v>1078.9333333333334</v>
      </c>
      <c r="H117" s="11">
        <f>VLOOKUP('Proj 2018'!$B117, 'Proj 36 2018'!$B$2:$R$311, 7, FALSE)</f>
        <v>0.49299999999999999</v>
      </c>
      <c r="I117" s="10">
        <f>$E117*VLOOKUP('Proj 2018'!$B117, 'Proj 36 2018'!$B$2:$R$311, 8, FALSE)/36</f>
        <v>44.955555555555549</v>
      </c>
      <c r="J117" s="10">
        <f>$E117*VLOOKUP('Proj 2018'!$B117, 'Proj 36 2018'!$B$2:$R$311, 9, FALSE)/36</f>
        <v>353.22222222222223</v>
      </c>
      <c r="K117" s="10">
        <f>$E117*VLOOKUP('Proj 2018'!$B117, 'Proj 36 2018'!$B$2:$R$311, 10, FALSE)/36</f>
        <v>468.82222222222219</v>
      </c>
      <c r="L117" s="11">
        <f>VLOOKUP('Proj 2018'!$B117, 'Proj 36 2018'!$B$2:$R$311, 11, FALSE)</f>
        <v>0.76</v>
      </c>
      <c r="M117" s="10">
        <f>$E117*VLOOKUP('Proj 2018'!$B117, 'Proj 36 2018'!$B$2:$R$311, 12, FALSE)/36</f>
        <v>552.31111111111113</v>
      </c>
      <c r="N117" s="10">
        <f>$E117*VLOOKUP('Proj 2018'!$B117, 'Proj 36 2018'!$B$2:$R$311, 13, FALSE)/36</f>
        <v>333.95555555555552</v>
      </c>
      <c r="O117" s="10">
        <f>$E117*VLOOKUP('Proj 2018'!$B117, 'Proj 36 2018'!$B$2:$R$311, 14, FALSE)/36</f>
        <v>64.222222222222229</v>
      </c>
      <c r="P117" s="10">
        <f>$E117*VLOOKUP('Proj 2018'!$B117, 'Proj 36 2018'!$B$2:$R$311, 15, FALSE)/36</f>
        <v>25.68888888888889</v>
      </c>
      <c r="Q117" s="10">
        <f>$E117*VLOOKUP('Proj 2018'!$B117, 'Proj 36 2018'!$B$2:$R$311, 16, FALSE)/36</f>
        <v>160.55555555555554</v>
      </c>
      <c r="R117" s="10">
        <f>$E117*VLOOKUP('Proj 2018'!$B117, 'Proj 36 2018'!$B$2:$R$311, 17, FALSE)/36</f>
        <v>1464.2666666666667</v>
      </c>
      <c r="S117" s="3"/>
      <c r="T117" s="3"/>
      <c r="U117" s="3"/>
    </row>
    <row r="118" spans="1:21" x14ac:dyDescent="0.25">
      <c r="A118" s="6" t="s">
        <v>863</v>
      </c>
      <c r="B118" s="6" t="s">
        <v>216</v>
      </c>
      <c r="C118" s="6" t="s">
        <v>31</v>
      </c>
      <c r="D118" s="3">
        <f>VLOOKUP(B118, Table1[[Player]:['#NAME?]], 3, FALSE)+1</f>
        <v>25</v>
      </c>
      <c r="E118" s="3">
        <f>VLOOKUP(A118, Table3[], 5, FALSE)</f>
        <v>2340</v>
      </c>
      <c r="F118" s="10">
        <f>E118*VLOOKUP('Proj 2018'!B118, 'Proj 36 2018'!$B$2:$R$311, 5, FALSE)/36</f>
        <v>448.5</v>
      </c>
      <c r="G118" s="10">
        <f>$E118*VLOOKUP('Proj 2018'!$B118, 'Proj 36 2018'!$B$2:$R$311, 6, FALSE)/36</f>
        <v>988</v>
      </c>
      <c r="H118" s="11">
        <f>VLOOKUP('Proj 2018'!$B118, 'Proj 36 2018'!$B$2:$R$311, 7, FALSE)</f>
        <v>0.45500000000000002</v>
      </c>
      <c r="I118" s="10">
        <f>$E118*VLOOKUP('Proj 2018'!$B118, 'Proj 36 2018'!$B$2:$R$311, 8, FALSE)/36</f>
        <v>162.5</v>
      </c>
      <c r="J118" s="10">
        <f>$E118*VLOOKUP('Proj 2018'!$B118, 'Proj 36 2018'!$B$2:$R$311, 9, FALSE)/36</f>
        <v>175.5</v>
      </c>
      <c r="K118" s="10">
        <f>$E118*VLOOKUP('Proj 2018'!$B118, 'Proj 36 2018'!$B$2:$R$311, 10, FALSE)/36</f>
        <v>234</v>
      </c>
      <c r="L118" s="11">
        <f>VLOOKUP('Proj 2018'!$B118, 'Proj 36 2018'!$B$2:$R$311, 11, FALSE)</f>
        <v>0.76600000000000001</v>
      </c>
      <c r="M118" s="10">
        <f>$E118*VLOOKUP('Proj 2018'!$B118, 'Proj 36 2018'!$B$2:$R$311, 12, FALSE)/36</f>
        <v>240.5</v>
      </c>
      <c r="N118" s="10">
        <f>$E118*VLOOKUP('Proj 2018'!$B118, 'Proj 36 2018'!$B$2:$R$311, 13, FALSE)/36</f>
        <v>195</v>
      </c>
      <c r="O118" s="10">
        <f>$E118*VLOOKUP('Proj 2018'!$B118, 'Proj 36 2018'!$B$2:$R$311, 14, FALSE)/36</f>
        <v>58.5</v>
      </c>
      <c r="P118" s="10">
        <f>$E118*VLOOKUP('Proj 2018'!$B118, 'Proj 36 2018'!$B$2:$R$311, 15, FALSE)/36</f>
        <v>19.5</v>
      </c>
      <c r="Q118" s="10">
        <f>$E118*VLOOKUP('Proj 2018'!$B118, 'Proj 36 2018'!$B$2:$R$311, 16, FALSE)/36</f>
        <v>117</v>
      </c>
      <c r="R118" s="10">
        <f>$E118*VLOOKUP('Proj 2018'!$B118, 'Proj 36 2018'!$B$2:$R$311, 17, FALSE)/36</f>
        <v>1241.5</v>
      </c>
      <c r="S118" s="3"/>
      <c r="T118" s="3"/>
      <c r="U118" s="3"/>
    </row>
    <row r="119" spans="1:21" x14ac:dyDescent="0.25">
      <c r="A119" s="5" t="s">
        <v>735</v>
      </c>
      <c r="B119" s="5" t="s">
        <v>217</v>
      </c>
      <c r="C119" s="5" t="s">
        <v>73</v>
      </c>
      <c r="D119" s="3">
        <f>VLOOKUP(B119, Table1[[Player]:['#NAME?]], 3, FALSE)+1</f>
        <v>28</v>
      </c>
      <c r="E119" s="3">
        <f>VLOOKUP(A119, Table3[], 5, FALSE)</f>
        <v>2730</v>
      </c>
      <c r="F119" s="10">
        <f>E119*VLOOKUP('Proj 2018'!B119, 'Proj 36 2018'!$B$2:$R$311, 5, FALSE)/36</f>
        <v>621.83333333333326</v>
      </c>
      <c r="G119" s="10">
        <f>$E119*VLOOKUP('Proj 2018'!$B119, 'Proj 36 2018'!$B$2:$R$311, 6, FALSE)/36</f>
        <v>1418.0833333333333</v>
      </c>
      <c r="H119" s="11">
        <f>VLOOKUP('Proj 2018'!$B119, 'Proj 36 2018'!$B$2:$R$311, 7, FALSE)</f>
        <v>0.44</v>
      </c>
      <c r="I119" s="10">
        <f>$E119*VLOOKUP('Proj 2018'!$B119, 'Proj 36 2018'!$B$2:$R$311, 8, FALSE)/36</f>
        <v>242.66666666666666</v>
      </c>
      <c r="J119" s="10">
        <f>$E119*VLOOKUP('Proj 2018'!$B119, 'Proj 36 2018'!$B$2:$R$311, 9, FALSE)/36</f>
        <v>690.08333333333337</v>
      </c>
      <c r="K119" s="10">
        <f>$E119*VLOOKUP('Proj 2018'!$B119, 'Proj 36 2018'!$B$2:$R$311, 10, FALSE)/36</f>
        <v>819.00000000000011</v>
      </c>
      <c r="L119" s="11">
        <f>VLOOKUP('Proj 2018'!$B119, 'Proj 36 2018'!$B$2:$R$311, 11, FALSE)</f>
        <v>0.84699999999999998</v>
      </c>
      <c r="M119" s="10">
        <f>$E119*VLOOKUP('Proj 2018'!$B119, 'Proj 36 2018'!$B$2:$R$311, 12, FALSE)/36</f>
        <v>614.25</v>
      </c>
      <c r="N119" s="10">
        <f>$E119*VLOOKUP('Proj 2018'!$B119, 'Proj 36 2018'!$B$2:$R$311, 13, FALSE)/36</f>
        <v>841.75</v>
      </c>
      <c r="O119" s="10">
        <f>$E119*VLOOKUP('Proj 2018'!$B119, 'Proj 36 2018'!$B$2:$R$311, 14, FALSE)/36</f>
        <v>113.75</v>
      </c>
      <c r="P119" s="10">
        <f>$E119*VLOOKUP('Proj 2018'!$B119, 'Proj 36 2018'!$B$2:$R$311, 15, FALSE)/36</f>
        <v>37.916666666666664</v>
      </c>
      <c r="Q119" s="10">
        <f>$E119*VLOOKUP('Proj 2018'!$B119, 'Proj 36 2018'!$B$2:$R$311, 16, FALSE)/36</f>
        <v>432.25</v>
      </c>
      <c r="R119" s="10">
        <f>$E119*VLOOKUP('Proj 2018'!$B119, 'Proj 36 2018'!$B$2:$R$311, 17, FALSE)/36</f>
        <v>2184</v>
      </c>
      <c r="S119" s="3"/>
      <c r="T119" s="3"/>
      <c r="U119" s="3"/>
    </row>
    <row r="120" spans="1:21" x14ac:dyDescent="0.25">
      <c r="A120" s="6" t="s">
        <v>938</v>
      </c>
      <c r="B120" s="6" t="s">
        <v>218</v>
      </c>
      <c r="C120" s="6" t="s">
        <v>52</v>
      </c>
      <c r="D120" s="3">
        <f>VLOOKUP(B120, Table1[[Player]:['#NAME?]], 3, FALSE)+1</f>
        <v>24</v>
      </c>
      <c r="E120" s="3">
        <f>VLOOKUP(A120, Table3[], 5, FALSE)</f>
        <v>2184</v>
      </c>
      <c r="F120" s="10">
        <f>E120*VLOOKUP('Proj 2018'!B120, 'Proj 36 2018'!$B$2:$R$311, 5, FALSE)/36</f>
        <v>309.39999999999998</v>
      </c>
      <c r="G120" s="10">
        <f>$E120*VLOOKUP('Proj 2018'!$B120, 'Proj 36 2018'!$B$2:$R$311, 6, FALSE)/36</f>
        <v>612.73333333333323</v>
      </c>
      <c r="H120" s="11">
        <f>VLOOKUP('Proj 2018'!$B120, 'Proj 36 2018'!$B$2:$R$311, 7, FALSE)</f>
        <v>0.503</v>
      </c>
      <c r="I120" s="10">
        <f>$E120*VLOOKUP('Proj 2018'!$B120, 'Proj 36 2018'!$B$2:$R$311, 8, FALSE)/36</f>
        <v>66.733333333333334</v>
      </c>
      <c r="J120" s="10">
        <f>$E120*VLOOKUP('Proj 2018'!$B120, 'Proj 36 2018'!$B$2:$R$311, 9, FALSE)/36</f>
        <v>72.8</v>
      </c>
      <c r="K120" s="10">
        <f>$E120*VLOOKUP('Proj 2018'!$B120, 'Proj 36 2018'!$B$2:$R$311, 10, FALSE)/36</f>
        <v>121.33333333333333</v>
      </c>
      <c r="L120" s="11">
        <f>VLOOKUP('Proj 2018'!$B120, 'Proj 36 2018'!$B$2:$R$311, 11, FALSE)</f>
        <v>0.621</v>
      </c>
      <c r="M120" s="10">
        <f>$E120*VLOOKUP('Proj 2018'!$B120, 'Proj 36 2018'!$B$2:$R$311, 12, FALSE)/36</f>
        <v>333.66666666666669</v>
      </c>
      <c r="N120" s="10">
        <f>$E120*VLOOKUP('Proj 2018'!$B120, 'Proj 36 2018'!$B$2:$R$311, 13, FALSE)/36</f>
        <v>84.933333333333337</v>
      </c>
      <c r="O120" s="10">
        <f>$E120*VLOOKUP('Proj 2018'!$B120, 'Proj 36 2018'!$B$2:$R$311, 14, FALSE)/36</f>
        <v>84.933333333333337</v>
      </c>
      <c r="P120" s="10">
        <f>$E120*VLOOKUP('Proj 2018'!$B120, 'Proj 36 2018'!$B$2:$R$311, 15, FALSE)/36</f>
        <v>66.733333333333334</v>
      </c>
      <c r="Q120" s="10">
        <f>$E120*VLOOKUP('Proj 2018'!$B120, 'Proj 36 2018'!$B$2:$R$311, 16, FALSE)/36</f>
        <v>84.933333333333337</v>
      </c>
      <c r="R120" s="10">
        <f>$E120*VLOOKUP('Proj 2018'!$B120, 'Proj 36 2018'!$B$2:$R$311, 17, FALSE)/36</f>
        <v>758.33333333333337</v>
      </c>
      <c r="S120" s="3"/>
      <c r="T120" s="3"/>
      <c r="U120" s="3"/>
    </row>
    <row r="121" spans="1:21" x14ac:dyDescent="0.25">
      <c r="A121" s="5" t="s">
        <v>772</v>
      </c>
      <c r="B121" s="5" t="s">
        <v>220</v>
      </c>
      <c r="C121" s="5" t="s">
        <v>38</v>
      </c>
      <c r="D121" s="3">
        <f>VLOOKUP(B121, Table1[[Player]:['#NAME?]], 3, FALSE)+1</f>
        <v>24</v>
      </c>
      <c r="E121" s="3">
        <f>VLOOKUP(A121, Table3[], 5, FALSE)</f>
        <v>390</v>
      </c>
      <c r="F121" s="10">
        <f>E121*VLOOKUP('Proj 2018'!B121, 'Proj 36 2018'!$B$2:$R$311, 5, FALSE)/36</f>
        <v>82.333333333333329</v>
      </c>
      <c r="G121" s="10">
        <f>$E121*VLOOKUP('Proj 2018'!$B121, 'Proj 36 2018'!$B$2:$R$311, 6, FALSE)/36</f>
        <v>126.75</v>
      </c>
      <c r="H121" s="11">
        <f>VLOOKUP('Proj 2018'!$B121, 'Proj 36 2018'!$B$2:$R$311, 7, FALSE)</f>
        <v>0.65200000000000002</v>
      </c>
      <c r="I121" s="10">
        <f>$E121*VLOOKUP('Proj 2018'!$B121, 'Proj 36 2018'!$B$2:$R$311, 8, FALSE)/36</f>
        <v>0</v>
      </c>
      <c r="J121" s="10">
        <f>$E121*VLOOKUP('Proj 2018'!$B121, 'Proj 36 2018'!$B$2:$R$311, 9, FALSE)/36</f>
        <v>28.166666666666668</v>
      </c>
      <c r="K121" s="10">
        <f>$E121*VLOOKUP('Proj 2018'!$B121, 'Proj 36 2018'!$B$2:$R$311, 10, FALSE)/36</f>
        <v>44.416666666666657</v>
      </c>
      <c r="L121" s="11">
        <f>VLOOKUP('Proj 2018'!$B121, 'Proj 36 2018'!$B$2:$R$311, 11, FALSE)</f>
        <v>0.628</v>
      </c>
      <c r="M121" s="10">
        <f>$E121*VLOOKUP('Proj 2018'!$B121, 'Proj 36 2018'!$B$2:$R$311, 12, FALSE)/36</f>
        <v>80.166666666666671</v>
      </c>
      <c r="N121" s="10">
        <f>$E121*VLOOKUP('Proj 2018'!$B121, 'Proj 36 2018'!$B$2:$R$311, 13, FALSE)/36</f>
        <v>23.833333333333336</v>
      </c>
      <c r="O121" s="10">
        <f>$E121*VLOOKUP('Proj 2018'!$B121, 'Proj 36 2018'!$B$2:$R$311, 14, FALSE)/36</f>
        <v>7.583333333333333</v>
      </c>
      <c r="P121" s="10">
        <f>$E121*VLOOKUP('Proj 2018'!$B121, 'Proj 36 2018'!$B$2:$R$311, 15, FALSE)/36</f>
        <v>15.166666666666666</v>
      </c>
      <c r="Q121" s="10">
        <f>$E121*VLOOKUP('Proj 2018'!$B121, 'Proj 36 2018'!$B$2:$R$311, 16, FALSE)/36</f>
        <v>16.25</v>
      </c>
      <c r="R121" s="10">
        <f>$E121*VLOOKUP('Proj 2018'!$B121, 'Proj 36 2018'!$B$2:$R$311, 17, FALSE)/36</f>
        <v>192.83333333333334</v>
      </c>
      <c r="S121" s="3"/>
      <c r="T121" s="3"/>
      <c r="U121" s="3"/>
    </row>
    <row r="122" spans="1:21" x14ac:dyDescent="0.25">
      <c r="A122" s="6" t="s">
        <v>684</v>
      </c>
      <c r="B122" s="6" t="s">
        <v>221</v>
      </c>
      <c r="C122" s="6" t="s">
        <v>73</v>
      </c>
      <c r="D122" s="3">
        <f>VLOOKUP(B122, Table1[[Player]:['#NAME?]], 3, FALSE)+1</f>
        <v>34</v>
      </c>
      <c r="E122" s="3">
        <f>VLOOKUP(A122, Table3[], 5, FALSE)</f>
        <v>1140</v>
      </c>
      <c r="F122" s="10">
        <f>E122*VLOOKUP('Proj 2018'!B122, 'Proj 36 2018'!$B$2:$R$311, 5, FALSE)/36</f>
        <v>142.5</v>
      </c>
      <c r="G122" s="10">
        <f>$E122*VLOOKUP('Proj 2018'!$B122, 'Proj 36 2018'!$B$2:$R$311, 6, FALSE)/36</f>
        <v>357.83333333333331</v>
      </c>
      <c r="H122" s="11">
        <f>VLOOKUP('Proj 2018'!$B122, 'Proj 36 2018'!$B$2:$R$311, 7, FALSE)</f>
        <v>0.39900000000000002</v>
      </c>
      <c r="I122" s="10">
        <f>$E122*VLOOKUP('Proj 2018'!$B122, 'Proj 36 2018'!$B$2:$R$311, 8, FALSE)/36</f>
        <v>60.166666666666664</v>
      </c>
      <c r="J122" s="10">
        <f>$E122*VLOOKUP('Proj 2018'!$B122, 'Proj 36 2018'!$B$2:$R$311, 9, FALSE)/36</f>
        <v>110.83333333333333</v>
      </c>
      <c r="K122" s="10">
        <f>$E122*VLOOKUP('Proj 2018'!$B122, 'Proj 36 2018'!$B$2:$R$311, 10, FALSE)/36</f>
        <v>136.16666666666666</v>
      </c>
      <c r="L122" s="11">
        <f>VLOOKUP('Proj 2018'!$B122, 'Proj 36 2018'!$B$2:$R$311, 11, FALSE)</f>
        <v>0.82899999999999996</v>
      </c>
      <c r="M122" s="10">
        <f>$E122*VLOOKUP('Proj 2018'!$B122, 'Proj 36 2018'!$B$2:$R$311, 12, FALSE)/36</f>
        <v>133</v>
      </c>
      <c r="N122" s="10">
        <f>$E122*VLOOKUP('Proj 2018'!$B122, 'Proj 36 2018'!$B$2:$R$311, 13, FALSE)/36</f>
        <v>142.5</v>
      </c>
      <c r="O122" s="10">
        <f>$E122*VLOOKUP('Proj 2018'!$B122, 'Proj 36 2018'!$B$2:$R$311, 14, FALSE)/36</f>
        <v>44.333333333333336</v>
      </c>
      <c r="P122" s="10">
        <f>$E122*VLOOKUP('Proj 2018'!$B122, 'Proj 36 2018'!$B$2:$R$311, 15, FALSE)/36</f>
        <v>6.333333333333333</v>
      </c>
      <c r="Q122" s="10">
        <f>$E122*VLOOKUP('Proj 2018'!$B122, 'Proj 36 2018'!$B$2:$R$311, 16, FALSE)/36</f>
        <v>60.166666666666664</v>
      </c>
      <c r="R122" s="10">
        <f>$E122*VLOOKUP('Proj 2018'!$B122, 'Proj 36 2018'!$B$2:$R$311, 17, FALSE)/36</f>
        <v>459.16666666666669</v>
      </c>
      <c r="S122" s="3"/>
      <c r="T122" s="3"/>
      <c r="U122" s="3"/>
    </row>
    <row r="123" spans="1:21" x14ac:dyDescent="0.25">
      <c r="A123" s="5" t="s">
        <v>691</v>
      </c>
      <c r="B123" s="5" t="s">
        <v>222</v>
      </c>
      <c r="C123" s="5" t="s">
        <v>31</v>
      </c>
      <c r="D123" s="3">
        <f>VLOOKUP(B123, Table1[[Player]:['#NAME?]], 3, FALSE)+1</f>
        <v>23</v>
      </c>
      <c r="E123" s="3">
        <f>VLOOKUP(A123, Table3[], 5, FALSE)</f>
        <v>2356</v>
      </c>
      <c r="F123" s="10">
        <f>E123*VLOOKUP('Proj 2018'!B123, 'Proj 36 2018'!$B$2:$R$311, 5, FALSE)/36</f>
        <v>425.38888888888891</v>
      </c>
      <c r="G123" s="10">
        <f>$E123*VLOOKUP('Proj 2018'!$B123, 'Proj 36 2018'!$B$2:$R$311, 6, FALSE)/36</f>
        <v>844.23333333333335</v>
      </c>
      <c r="H123" s="11">
        <f>VLOOKUP('Proj 2018'!$B123, 'Proj 36 2018'!$B$2:$R$311, 7, FALSE)</f>
        <v>0.502</v>
      </c>
      <c r="I123" s="10">
        <f>$E123*VLOOKUP('Proj 2018'!$B123, 'Proj 36 2018'!$B$2:$R$311, 8, FALSE)/36</f>
        <v>143.97777777777779</v>
      </c>
      <c r="J123" s="10">
        <f>$E123*VLOOKUP('Proj 2018'!$B123, 'Proj 36 2018'!$B$2:$R$311, 9, FALSE)/36</f>
        <v>137.43333333333334</v>
      </c>
      <c r="K123" s="10">
        <f>$E123*VLOOKUP('Proj 2018'!$B123, 'Proj 36 2018'!$B$2:$R$311, 10, FALSE)/36</f>
        <v>176.70000000000002</v>
      </c>
      <c r="L123" s="11">
        <f>VLOOKUP('Proj 2018'!$B123, 'Proj 36 2018'!$B$2:$R$311, 11, FALSE)</f>
        <v>0.77600000000000002</v>
      </c>
      <c r="M123" s="10">
        <f>$E123*VLOOKUP('Proj 2018'!$B123, 'Proj 36 2018'!$B$2:$R$311, 12, FALSE)/36</f>
        <v>235.60000000000002</v>
      </c>
      <c r="N123" s="10">
        <f>$E123*VLOOKUP('Proj 2018'!$B123, 'Proj 36 2018'!$B$2:$R$311, 13, FALSE)/36</f>
        <v>215.96666666666664</v>
      </c>
      <c r="O123" s="10">
        <f>$E123*VLOOKUP('Proj 2018'!$B123, 'Proj 36 2018'!$B$2:$R$311, 14, FALSE)/36</f>
        <v>91.622222222222206</v>
      </c>
      <c r="P123" s="10">
        <f>$E123*VLOOKUP('Proj 2018'!$B123, 'Proj 36 2018'!$B$2:$R$311, 15, FALSE)/36</f>
        <v>13.08888888888889</v>
      </c>
      <c r="Q123" s="10">
        <f>$E123*VLOOKUP('Proj 2018'!$B123, 'Proj 36 2018'!$B$2:$R$311, 16, FALSE)/36</f>
        <v>98.166666666666671</v>
      </c>
      <c r="R123" s="10">
        <f>$E123*VLOOKUP('Proj 2018'!$B123, 'Proj 36 2018'!$B$2:$R$311, 17, FALSE)/36</f>
        <v>1125.6444444444444</v>
      </c>
      <c r="S123" s="3"/>
      <c r="T123" s="3"/>
      <c r="U123" s="3"/>
    </row>
    <row r="124" spans="1:21" x14ac:dyDescent="0.25">
      <c r="A124" s="6" t="s">
        <v>618</v>
      </c>
      <c r="B124" s="6" t="s">
        <v>223</v>
      </c>
      <c r="C124" s="6" t="s">
        <v>31</v>
      </c>
      <c r="D124" s="3">
        <f>VLOOKUP(B124, Table1[[Player]:['#NAME?]], 3, FALSE)+1</f>
        <v>26</v>
      </c>
      <c r="E124" s="3">
        <f>VLOOKUP(A124, Table3[], 5, FALSE)</f>
        <v>434</v>
      </c>
      <c r="F124" s="10">
        <f>E124*VLOOKUP('Proj 2018'!B124, 'Proj 36 2018'!$B$2:$R$311, 5, FALSE)/36</f>
        <v>59.07222222222223</v>
      </c>
      <c r="G124" s="10">
        <f>$E124*VLOOKUP('Proj 2018'!$B124, 'Proj 36 2018'!$B$2:$R$311, 6, FALSE)/36</f>
        <v>138.63888888888889</v>
      </c>
      <c r="H124" s="11">
        <f>VLOOKUP('Proj 2018'!$B124, 'Proj 36 2018'!$B$2:$R$311, 7, FALSE)</f>
        <v>0.42499999999999999</v>
      </c>
      <c r="I124" s="10">
        <f>$E124*VLOOKUP('Proj 2018'!$B124, 'Proj 36 2018'!$B$2:$R$311, 8, FALSE)/36</f>
        <v>32.550000000000004</v>
      </c>
      <c r="J124" s="10">
        <f>$E124*VLOOKUP('Proj 2018'!$B124, 'Proj 36 2018'!$B$2:$R$311, 9, FALSE)/36</f>
        <v>13.261111111111113</v>
      </c>
      <c r="K124" s="10">
        <f>$E124*VLOOKUP('Proj 2018'!$B124, 'Proj 36 2018'!$B$2:$R$311, 10, FALSE)/36</f>
        <v>19.288888888888891</v>
      </c>
      <c r="L124" s="11">
        <f>VLOOKUP('Proj 2018'!$B124, 'Proj 36 2018'!$B$2:$R$311, 11, FALSE)</f>
        <v>0.71399999999999997</v>
      </c>
      <c r="M124" s="10">
        <f>$E124*VLOOKUP('Proj 2018'!$B124, 'Proj 36 2018'!$B$2:$R$311, 12, FALSE)/36</f>
        <v>56.661111111111119</v>
      </c>
      <c r="N124" s="10">
        <f>$E124*VLOOKUP('Proj 2018'!$B124, 'Proj 36 2018'!$B$2:$R$311, 13, FALSE)/36</f>
        <v>20.494444444444444</v>
      </c>
      <c r="O124" s="10">
        <f>$E124*VLOOKUP('Proj 2018'!$B124, 'Proj 36 2018'!$B$2:$R$311, 14, FALSE)/36</f>
        <v>10.850000000000001</v>
      </c>
      <c r="P124" s="10">
        <f>$E124*VLOOKUP('Proj 2018'!$B124, 'Proj 36 2018'!$B$2:$R$311, 15, FALSE)/36</f>
        <v>3.6166666666666663</v>
      </c>
      <c r="Q124" s="10">
        <f>$E124*VLOOKUP('Proj 2018'!$B124, 'Proj 36 2018'!$B$2:$R$311, 16, FALSE)/36</f>
        <v>20.494444444444444</v>
      </c>
      <c r="R124" s="10">
        <f>$E124*VLOOKUP('Proj 2018'!$B124, 'Proj 36 2018'!$B$2:$R$311, 17, FALSE)/36</f>
        <v>162.75</v>
      </c>
      <c r="S124" s="3"/>
      <c r="T124" s="3"/>
      <c r="U124" s="3"/>
    </row>
    <row r="125" spans="1:21" x14ac:dyDescent="0.25">
      <c r="A125" s="5" t="s">
        <v>706</v>
      </c>
      <c r="B125" s="5" t="s">
        <v>224</v>
      </c>
      <c r="C125" s="5" t="s">
        <v>27</v>
      </c>
      <c r="D125" s="3">
        <f>VLOOKUP(B125, Table1[[Player]:['#NAME?]], 3, FALSE)+1</f>
        <v>25</v>
      </c>
      <c r="E125" s="3">
        <f>VLOOKUP(A125, Table3[], 5, FALSE)</f>
        <v>2387</v>
      </c>
      <c r="F125" s="10">
        <f>E125*VLOOKUP('Proj 2018'!B125, 'Proj 36 2018'!$B$2:$R$311, 5, FALSE)/36</f>
        <v>477.40000000000003</v>
      </c>
      <c r="G125" s="10">
        <f>$E125*VLOOKUP('Proj 2018'!$B125, 'Proj 36 2018'!$B$2:$R$311, 6, FALSE)/36</f>
        <v>987.9527777777779</v>
      </c>
      <c r="H125" s="11">
        <f>VLOOKUP('Proj 2018'!$B125, 'Proj 36 2018'!$B$2:$R$311, 7, FALSE)</f>
        <v>0.48099999999999998</v>
      </c>
      <c r="I125" s="10">
        <f>$E125*VLOOKUP('Proj 2018'!$B125, 'Proj 36 2018'!$B$2:$R$311, 8, FALSE)/36</f>
        <v>99.458333333333329</v>
      </c>
      <c r="J125" s="10">
        <f>$E125*VLOOKUP('Proj 2018'!$B125, 'Proj 36 2018'!$B$2:$R$311, 9, FALSE)/36</f>
        <v>179.02500000000001</v>
      </c>
      <c r="K125" s="10">
        <f>$E125*VLOOKUP('Proj 2018'!$B125, 'Proj 36 2018'!$B$2:$R$311, 10, FALSE)/36</f>
        <v>212.17777777777781</v>
      </c>
      <c r="L125" s="11">
        <f>VLOOKUP('Proj 2018'!$B125, 'Proj 36 2018'!$B$2:$R$311, 11, FALSE)</f>
        <v>0.84099999999999997</v>
      </c>
      <c r="M125" s="10">
        <f>$E125*VLOOKUP('Proj 2018'!$B125, 'Proj 36 2018'!$B$2:$R$311, 12, FALSE)/36</f>
        <v>384.57222222222225</v>
      </c>
      <c r="N125" s="10">
        <f>$E125*VLOOKUP('Proj 2018'!$B125, 'Proj 36 2018'!$B$2:$R$311, 13, FALSE)/36</f>
        <v>132.61111111111111</v>
      </c>
      <c r="O125" s="10">
        <f>$E125*VLOOKUP('Proj 2018'!$B125, 'Proj 36 2018'!$B$2:$R$311, 14, FALSE)/36</f>
        <v>53.044444444444451</v>
      </c>
      <c r="P125" s="10">
        <f>$E125*VLOOKUP('Proj 2018'!$B125, 'Proj 36 2018'!$B$2:$R$311, 15, FALSE)/36</f>
        <v>33.152777777777779</v>
      </c>
      <c r="Q125" s="10">
        <f>$E125*VLOOKUP('Proj 2018'!$B125, 'Proj 36 2018'!$B$2:$R$311, 16, FALSE)/36</f>
        <v>86.197222222222223</v>
      </c>
      <c r="R125" s="10">
        <f>$E125*VLOOKUP('Proj 2018'!$B125, 'Proj 36 2018'!$B$2:$R$311, 17, FALSE)/36</f>
        <v>1226.6527777777778</v>
      </c>
      <c r="S125" s="3"/>
      <c r="T125" s="3"/>
      <c r="U125" s="3"/>
    </row>
    <row r="126" spans="1:21" x14ac:dyDescent="0.25">
      <c r="A126" s="6" t="s">
        <v>798</v>
      </c>
      <c r="B126" s="6" t="s">
        <v>226</v>
      </c>
      <c r="C126" s="6" t="s">
        <v>73</v>
      </c>
      <c r="D126" s="3">
        <f>VLOOKUP(B126, Table1[[Player]:['#NAME?]], 3, FALSE)+1</f>
        <v>23</v>
      </c>
      <c r="E126" s="3">
        <f>VLOOKUP(A126, Table3[], 5, FALSE)</f>
        <v>1560</v>
      </c>
      <c r="F126" s="10">
        <f>E126*VLOOKUP('Proj 2018'!B126, 'Proj 36 2018'!$B$2:$R$311, 5, FALSE)/36</f>
        <v>125.66666666666667</v>
      </c>
      <c r="G126" s="10">
        <f>$E126*VLOOKUP('Proj 2018'!$B126, 'Proj 36 2018'!$B$2:$R$311, 6, FALSE)/36</f>
        <v>381.33333333333337</v>
      </c>
      <c r="H126" s="11">
        <f>VLOOKUP('Proj 2018'!$B126, 'Proj 36 2018'!$B$2:$R$311, 7, FALSE)</f>
        <v>0.32500000000000001</v>
      </c>
      <c r="I126" s="10">
        <f>$E126*VLOOKUP('Proj 2018'!$B126, 'Proj 36 2018'!$B$2:$R$311, 8, FALSE)/36</f>
        <v>47.666666666666671</v>
      </c>
      <c r="J126" s="10">
        <f>$E126*VLOOKUP('Proj 2018'!$B126, 'Proj 36 2018'!$B$2:$R$311, 9, FALSE)/36</f>
        <v>156</v>
      </c>
      <c r="K126" s="10">
        <f>$E126*VLOOKUP('Proj 2018'!$B126, 'Proj 36 2018'!$B$2:$R$311, 10, FALSE)/36</f>
        <v>203.66666666666666</v>
      </c>
      <c r="L126" s="11">
        <f>VLOOKUP('Proj 2018'!$B126, 'Proj 36 2018'!$B$2:$R$311, 11, FALSE)</f>
        <v>0.76300000000000001</v>
      </c>
      <c r="M126" s="10">
        <f>$E126*VLOOKUP('Proj 2018'!$B126, 'Proj 36 2018'!$B$2:$R$311, 12, FALSE)/36</f>
        <v>143</v>
      </c>
      <c r="N126" s="10">
        <f>$E126*VLOOKUP('Proj 2018'!$B126, 'Proj 36 2018'!$B$2:$R$311, 13, FALSE)/36</f>
        <v>208</v>
      </c>
      <c r="O126" s="10">
        <f>$E126*VLOOKUP('Proj 2018'!$B126, 'Proj 36 2018'!$B$2:$R$311, 14, FALSE)/36</f>
        <v>56.333333333333336</v>
      </c>
      <c r="P126" s="10">
        <f>$E126*VLOOKUP('Proj 2018'!$B126, 'Proj 36 2018'!$B$2:$R$311, 15, FALSE)/36</f>
        <v>21.666666666666668</v>
      </c>
      <c r="Q126" s="10">
        <f>$E126*VLOOKUP('Proj 2018'!$B126, 'Proj 36 2018'!$B$2:$R$311, 16, FALSE)/36</f>
        <v>91</v>
      </c>
      <c r="R126" s="10">
        <f>$E126*VLOOKUP('Proj 2018'!$B126, 'Proj 36 2018'!$B$2:$R$311, 17, FALSE)/36</f>
        <v>450.66666666666669</v>
      </c>
      <c r="S126" s="3"/>
      <c r="T126" s="3"/>
      <c r="U126" s="3"/>
    </row>
    <row r="127" spans="1:21" x14ac:dyDescent="0.25">
      <c r="A127" s="6" t="s">
        <v>622</v>
      </c>
      <c r="B127" s="6" t="s">
        <v>229</v>
      </c>
      <c r="C127" s="6" t="s">
        <v>52</v>
      </c>
      <c r="D127" s="3">
        <f>VLOOKUP(B127, Table1[[Player]:['#NAME?]], 3, FALSE)+1</f>
        <v>27</v>
      </c>
      <c r="E127" s="3">
        <f>VLOOKUP(A127, Table3[], 5, FALSE)</f>
        <v>2652</v>
      </c>
      <c r="F127" s="10">
        <f>E127*VLOOKUP('Proj 2018'!B127, 'Proj 36 2018'!$B$2:$R$311, 5, FALSE)/36</f>
        <v>574.59999999999991</v>
      </c>
      <c r="G127" s="10">
        <f>$E127*VLOOKUP('Proj 2018'!$B127, 'Proj 36 2018'!$B$2:$R$311, 6, FALSE)/36</f>
        <v>1215.5</v>
      </c>
      <c r="H127" s="11">
        <f>VLOOKUP('Proj 2018'!$B127, 'Proj 36 2018'!$B$2:$R$311, 7, FALSE)</f>
        <v>0.47099999999999997</v>
      </c>
      <c r="I127" s="10">
        <f>$E127*VLOOKUP('Proj 2018'!$B127, 'Proj 36 2018'!$B$2:$R$311, 8, FALSE)/36</f>
        <v>154.69999999999999</v>
      </c>
      <c r="J127" s="10">
        <f>$E127*VLOOKUP('Proj 2018'!$B127, 'Proj 36 2018'!$B$2:$R$311, 9, FALSE)/36</f>
        <v>383.06666666666666</v>
      </c>
      <c r="K127" s="10">
        <f>$E127*VLOOKUP('Proj 2018'!$B127, 'Proj 36 2018'!$B$2:$R$311, 10, FALSE)/36</f>
        <v>449.36666666666662</v>
      </c>
      <c r="L127" s="11">
        <f>VLOOKUP('Proj 2018'!$B127, 'Proj 36 2018'!$B$2:$R$311, 11, FALSE)</f>
        <v>0.84399999999999997</v>
      </c>
      <c r="M127" s="10">
        <f>$E127*VLOOKUP('Proj 2018'!$B127, 'Proj 36 2018'!$B$2:$R$311, 12, FALSE)/36</f>
        <v>412.5333333333333</v>
      </c>
      <c r="N127" s="10">
        <f>$E127*VLOOKUP('Proj 2018'!$B127, 'Proj 36 2018'!$B$2:$R$311, 13, FALSE)/36</f>
        <v>265.20000000000005</v>
      </c>
      <c r="O127" s="10">
        <f>$E127*VLOOKUP('Proj 2018'!$B127, 'Proj 36 2018'!$B$2:$R$311, 14, FALSE)/36</f>
        <v>73.666666666666671</v>
      </c>
      <c r="P127" s="10">
        <f>$E127*VLOOKUP('Proj 2018'!$B127, 'Proj 36 2018'!$B$2:$R$311, 15, FALSE)/36</f>
        <v>22.1</v>
      </c>
      <c r="Q127" s="10">
        <f>$E127*VLOOKUP('Proj 2018'!$B127, 'Proj 36 2018'!$B$2:$R$311, 16, FALSE)/36</f>
        <v>147.33333333333334</v>
      </c>
      <c r="R127" s="10">
        <f>$E127*VLOOKUP('Proj 2018'!$B127, 'Proj 36 2018'!$B$2:$R$311, 17, FALSE)/36</f>
        <v>1686.9666666666665</v>
      </c>
      <c r="S127" s="3"/>
      <c r="T127" s="3"/>
      <c r="U127" s="3"/>
    </row>
    <row r="128" spans="1:21" x14ac:dyDescent="0.25">
      <c r="A128" s="6" t="s">
        <v>830</v>
      </c>
      <c r="B128" s="6" t="s">
        <v>231</v>
      </c>
      <c r="C128" s="6" t="s">
        <v>38</v>
      </c>
      <c r="D128" s="3">
        <f>VLOOKUP(B128, Table1[[Player]:['#NAME?]], 3, FALSE)+1</f>
        <v>27</v>
      </c>
      <c r="E128" s="3">
        <f>VLOOKUP(A128, Table3[], 5, FALSE)</f>
        <v>740</v>
      </c>
      <c r="F128" s="10">
        <f>E128*VLOOKUP('Proj 2018'!B128, 'Proj 36 2018'!$B$2:$R$311, 5, FALSE)/36</f>
        <v>104.83333333333331</v>
      </c>
      <c r="G128" s="10">
        <f>$E128*VLOOKUP('Proj 2018'!$B128, 'Proj 36 2018'!$B$2:$R$311, 6, FALSE)/36</f>
        <v>203.5</v>
      </c>
      <c r="H128" s="11">
        <f>VLOOKUP('Proj 2018'!$B128, 'Proj 36 2018'!$B$2:$R$311, 7, FALSE)</f>
        <v>0.51500000000000001</v>
      </c>
      <c r="I128" s="10">
        <f>$E128*VLOOKUP('Proj 2018'!$B128, 'Proj 36 2018'!$B$2:$R$311, 8, FALSE)/36</f>
        <v>0</v>
      </c>
      <c r="J128" s="10">
        <f>$E128*VLOOKUP('Proj 2018'!$B128, 'Proj 36 2018'!$B$2:$R$311, 9, FALSE)/36</f>
        <v>49.333333333333336</v>
      </c>
      <c r="K128" s="10">
        <f>$E128*VLOOKUP('Proj 2018'!$B128, 'Proj 36 2018'!$B$2:$R$311, 10, FALSE)/36</f>
        <v>69.888888888888886</v>
      </c>
      <c r="L128" s="11">
        <f>VLOOKUP('Proj 2018'!$B128, 'Proj 36 2018'!$B$2:$R$311, 11, FALSE)</f>
        <v>0.69199999999999995</v>
      </c>
      <c r="M128" s="10">
        <f>$E128*VLOOKUP('Proj 2018'!$B128, 'Proj 36 2018'!$B$2:$R$311, 12, FALSE)/36</f>
        <v>195.27777777777777</v>
      </c>
      <c r="N128" s="10">
        <f>$E128*VLOOKUP('Proj 2018'!$B128, 'Proj 36 2018'!$B$2:$R$311, 13, FALSE)/36</f>
        <v>37</v>
      </c>
      <c r="O128" s="10">
        <f>$E128*VLOOKUP('Proj 2018'!$B128, 'Proj 36 2018'!$B$2:$R$311, 14, FALSE)/36</f>
        <v>18.5</v>
      </c>
      <c r="P128" s="10">
        <f>$E128*VLOOKUP('Proj 2018'!$B128, 'Proj 36 2018'!$B$2:$R$311, 15, FALSE)/36</f>
        <v>51.388888888888886</v>
      </c>
      <c r="Q128" s="10">
        <f>$E128*VLOOKUP('Proj 2018'!$B128, 'Proj 36 2018'!$B$2:$R$311, 16, FALSE)/36</f>
        <v>34.944444444444443</v>
      </c>
      <c r="R128" s="10">
        <f>$E128*VLOOKUP('Proj 2018'!$B128, 'Proj 36 2018'!$B$2:$R$311, 17, FALSE)/36</f>
        <v>259</v>
      </c>
      <c r="S128" s="3"/>
      <c r="T128" s="3"/>
      <c r="U128" s="3"/>
    </row>
    <row r="129" spans="1:21" x14ac:dyDescent="0.25">
      <c r="A129" s="5" t="s">
        <v>700</v>
      </c>
      <c r="B129" s="5" t="s">
        <v>232</v>
      </c>
      <c r="C129" s="5" t="s">
        <v>27</v>
      </c>
      <c r="D129" s="3">
        <f>VLOOKUP(B129, Table1[[Player]:['#NAME?]], 3, FALSE)+1</f>
        <v>22</v>
      </c>
      <c r="E129" s="3">
        <f>VLOOKUP(A129, Table3[], 5, FALSE)</f>
        <v>780</v>
      </c>
      <c r="F129" s="10">
        <f>E129*VLOOKUP('Proj 2018'!B129, 'Proj 36 2018'!$B$2:$R$311, 5, FALSE)/36</f>
        <v>93.166666666666671</v>
      </c>
      <c r="G129" s="10">
        <f>$E129*VLOOKUP('Proj 2018'!$B129, 'Proj 36 2018'!$B$2:$R$311, 6, FALSE)/36</f>
        <v>208</v>
      </c>
      <c r="H129" s="11">
        <f>VLOOKUP('Proj 2018'!$B129, 'Proj 36 2018'!$B$2:$R$311, 7, FALSE)</f>
        <v>0.45100000000000001</v>
      </c>
      <c r="I129" s="10">
        <f>$E129*VLOOKUP('Proj 2018'!$B129, 'Proj 36 2018'!$B$2:$R$311, 8, FALSE)/36</f>
        <v>43.333333333333336</v>
      </c>
      <c r="J129" s="10">
        <f>$E129*VLOOKUP('Proj 2018'!$B129, 'Proj 36 2018'!$B$2:$R$311, 9, FALSE)/36</f>
        <v>52</v>
      </c>
      <c r="K129" s="10">
        <f>$E129*VLOOKUP('Proj 2018'!$B129, 'Proj 36 2018'!$B$2:$R$311, 10, FALSE)/36</f>
        <v>69.333333333333329</v>
      </c>
      <c r="L129" s="11">
        <f>VLOOKUP('Proj 2018'!$B129, 'Proj 36 2018'!$B$2:$R$311, 11, FALSE)</f>
        <v>0.75</v>
      </c>
      <c r="M129" s="10">
        <f>$E129*VLOOKUP('Proj 2018'!$B129, 'Proj 36 2018'!$B$2:$R$311, 12, FALSE)/36</f>
        <v>173.33333333333334</v>
      </c>
      <c r="N129" s="10">
        <f>$E129*VLOOKUP('Proj 2018'!$B129, 'Proj 36 2018'!$B$2:$R$311, 13, FALSE)/36</f>
        <v>26</v>
      </c>
      <c r="O129" s="10">
        <f>$E129*VLOOKUP('Proj 2018'!$B129, 'Proj 36 2018'!$B$2:$R$311, 14, FALSE)/36</f>
        <v>28.166666666666668</v>
      </c>
      <c r="P129" s="10">
        <f>$E129*VLOOKUP('Proj 2018'!$B129, 'Proj 36 2018'!$B$2:$R$311, 15, FALSE)/36</f>
        <v>10.833333333333334</v>
      </c>
      <c r="Q129" s="10">
        <f>$E129*VLOOKUP('Proj 2018'!$B129, 'Proj 36 2018'!$B$2:$R$311, 16, FALSE)/36</f>
        <v>28.166666666666668</v>
      </c>
      <c r="R129" s="10">
        <f>$E129*VLOOKUP('Proj 2018'!$B129, 'Proj 36 2018'!$B$2:$R$311, 17, FALSE)/36</f>
        <v>281.66666666666669</v>
      </c>
      <c r="S129" s="3"/>
      <c r="T129" s="3"/>
      <c r="U129" s="3"/>
    </row>
    <row r="130" spans="1:21" x14ac:dyDescent="0.25">
      <c r="A130" s="6" t="s">
        <v>864</v>
      </c>
      <c r="B130" s="6" t="s">
        <v>233</v>
      </c>
      <c r="C130" s="6" t="s">
        <v>38</v>
      </c>
      <c r="D130" s="3">
        <f>VLOOKUP(B130, Table1[[Player]:['#NAME?]], 3, FALSE)+1</f>
        <v>23</v>
      </c>
      <c r="E130" s="3">
        <f>VLOOKUP(A130, Table3[], 5, FALSE)</f>
        <v>1872</v>
      </c>
      <c r="F130" s="10">
        <f>E130*VLOOKUP('Proj 2018'!B130, 'Proj 36 2018'!$B$2:$R$311, 5, FALSE)/36</f>
        <v>348.4</v>
      </c>
      <c r="G130" s="10">
        <f>$E130*VLOOKUP('Proj 2018'!$B130, 'Proj 36 2018'!$B$2:$R$311, 6, FALSE)/36</f>
        <v>655.20000000000005</v>
      </c>
      <c r="H130" s="11">
        <f>VLOOKUP('Proj 2018'!$B130, 'Proj 36 2018'!$B$2:$R$311, 7, FALSE)</f>
        <v>0.52900000000000003</v>
      </c>
      <c r="I130" s="10">
        <f>$E130*VLOOKUP('Proj 2018'!$B130, 'Proj 36 2018'!$B$2:$R$311, 8, FALSE)/36</f>
        <v>5.2</v>
      </c>
      <c r="J130" s="10">
        <f>$E130*VLOOKUP('Proj 2018'!$B130, 'Proj 36 2018'!$B$2:$R$311, 9, FALSE)/36</f>
        <v>130</v>
      </c>
      <c r="K130" s="10">
        <f>$E130*VLOOKUP('Proj 2018'!$B130, 'Proj 36 2018'!$B$2:$R$311, 10, FALSE)/36</f>
        <v>176.8</v>
      </c>
      <c r="L130" s="11">
        <f>VLOOKUP('Proj 2018'!$B130, 'Proj 36 2018'!$B$2:$R$311, 11, FALSE)</f>
        <v>0.72799999999999998</v>
      </c>
      <c r="M130" s="10">
        <f>$E130*VLOOKUP('Proj 2018'!$B130, 'Proj 36 2018'!$B$2:$R$311, 12, FALSE)/36</f>
        <v>707.2</v>
      </c>
      <c r="N130" s="10">
        <f>$E130*VLOOKUP('Proj 2018'!$B130, 'Proj 36 2018'!$B$2:$R$311, 13, FALSE)/36</f>
        <v>135.19999999999999</v>
      </c>
      <c r="O130" s="10">
        <f>$E130*VLOOKUP('Proj 2018'!$B130, 'Proj 36 2018'!$B$2:$R$311, 14, FALSE)/36</f>
        <v>57.20000000000001</v>
      </c>
      <c r="P130" s="10">
        <f>$E130*VLOOKUP('Proj 2018'!$B130, 'Proj 36 2018'!$B$2:$R$311, 15, FALSE)/36</f>
        <v>52</v>
      </c>
      <c r="Q130" s="10">
        <f>$E130*VLOOKUP('Proj 2018'!$B130, 'Proj 36 2018'!$B$2:$R$311, 16, FALSE)/36</f>
        <v>140.4</v>
      </c>
      <c r="R130" s="10">
        <f>$E130*VLOOKUP('Proj 2018'!$B130, 'Proj 36 2018'!$B$2:$R$311, 17, FALSE)/36</f>
        <v>832</v>
      </c>
      <c r="S130" s="3"/>
      <c r="T130" s="3"/>
      <c r="U130" s="3"/>
    </row>
    <row r="131" spans="1:21" x14ac:dyDescent="0.25">
      <c r="A131" s="5" t="s">
        <v>901</v>
      </c>
      <c r="B131" s="5" t="s">
        <v>234</v>
      </c>
      <c r="C131" s="5" t="s">
        <v>52</v>
      </c>
      <c r="D131" s="3">
        <f>VLOOKUP(B131, Table1[[Player]:['#NAME?]], 3, FALSE)+1</f>
        <v>22</v>
      </c>
      <c r="E131" s="3">
        <f>VLOOKUP(A131, Table3[], 5, FALSE)</f>
        <v>624</v>
      </c>
      <c r="F131" s="10">
        <f>E131*VLOOKUP('Proj 2018'!B131, 'Proj 36 2018'!$B$2:$R$311, 5, FALSE)/36</f>
        <v>76.26666666666668</v>
      </c>
      <c r="G131" s="10">
        <f>$E131*VLOOKUP('Proj 2018'!$B131, 'Proj 36 2018'!$B$2:$R$311, 6, FALSE)/36</f>
        <v>214.93333333333334</v>
      </c>
      <c r="H131" s="11">
        <f>VLOOKUP('Proj 2018'!$B131, 'Proj 36 2018'!$B$2:$R$311, 7, FALSE)</f>
        <v>0.35499999999999998</v>
      </c>
      <c r="I131" s="10">
        <f>$E131*VLOOKUP('Proj 2018'!$B131, 'Proj 36 2018'!$B$2:$R$311, 8, FALSE)/36</f>
        <v>27.733333333333334</v>
      </c>
      <c r="J131" s="10">
        <f>$E131*VLOOKUP('Proj 2018'!$B131, 'Proj 36 2018'!$B$2:$R$311, 9, FALSE)/36</f>
        <v>26</v>
      </c>
      <c r="K131" s="10">
        <f>$E131*VLOOKUP('Proj 2018'!$B131, 'Proj 36 2018'!$B$2:$R$311, 10, FALSE)/36</f>
        <v>32.93333333333333</v>
      </c>
      <c r="L131" s="11">
        <f>VLOOKUP('Proj 2018'!$B131, 'Proj 36 2018'!$B$2:$R$311, 11, FALSE)</f>
        <v>0.8</v>
      </c>
      <c r="M131" s="10">
        <f>$E131*VLOOKUP('Proj 2018'!$B131, 'Proj 36 2018'!$B$2:$R$311, 12, FALSE)/36</f>
        <v>95.333333333333329</v>
      </c>
      <c r="N131" s="10">
        <f>$E131*VLOOKUP('Proj 2018'!$B131, 'Proj 36 2018'!$B$2:$R$311, 13, FALSE)/36</f>
        <v>39.86666666666666</v>
      </c>
      <c r="O131" s="10">
        <f>$E131*VLOOKUP('Proj 2018'!$B131, 'Proj 36 2018'!$B$2:$R$311, 14, FALSE)/36</f>
        <v>19.06666666666667</v>
      </c>
      <c r="P131" s="10">
        <f>$E131*VLOOKUP('Proj 2018'!$B131, 'Proj 36 2018'!$B$2:$R$311, 15, FALSE)/36</f>
        <v>10.399999999999999</v>
      </c>
      <c r="Q131" s="10">
        <f>$E131*VLOOKUP('Proj 2018'!$B131, 'Proj 36 2018'!$B$2:$R$311, 16, FALSE)/36</f>
        <v>38.13333333333334</v>
      </c>
      <c r="R131" s="10">
        <f>$E131*VLOOKUP('Proj 2018'!$B131, 'Proj 36 2018'!$B$2:$R$311, 17, FALSE)/36</f>
        <v>206.26666666666668</v>
      </c>
      <c r="S131" s="3"/>
      <c r="T131" s="3"/>
      <c r="U131" s="3"/>
    </row>
    <row r="132" spans="1:21" x14ac:dyDescent="0.25">
      <c r="A132" s="5" t="s">
        <v>951</v>
      </c>
      <c r="B132" s="5" t="s">
        <v>236</v>
      </c>
      <c r="C132" s="5" t="s">
        <v>31</v>
      </c>
      <c r="D132" s="3">
        <f>VLOOKUP(B132, Table1[[Player]:['#NAME?]], 3, FALSE)+1</f>
        <v>24</v>
      </c>
      <c r="E132" s="3">
        <f>VLOOKUP(A132, Table3[], 5, FALSE)</f>
        <v>2184</v>
      </c>
      <c r="F132" s="10">
        <f>E132*VLOOKUP('Proj 2018'!B132, 'Proj 36 2018'!$B$2:$R$311, 5, FALSE)/36</f>
        <v>376.13333333333338</v>
      </c>
      <c r="G132" s="10">
        <f>$E132*VLOOKUP('Proj 2018'!$B132, 'Proj 36 2018'!$B$2:$R$311, 6, FALSE)/36</f>
        <v>885.73333333333323</v>
      </c>
      <c r="H132" s="11">
        <f>VLOOKUP('Proj 2018'!$B132, 'Proj 36 2018'!$B$2:$R$311, 7, FALSE)</f>
        <v>0.42599999999999999</v>
      </c>
      <c r="I132" s="10">
        <f>$E132*VLOOKUP('Proj 2018'!$B132, 'Proj 36 2018'!$B$2:$R$311, 8, FALSE)/36</f>
        <v>169.86666666666667</v>
      </c>
      <c r="J132" s="10">
        <f>$E132*VLOOKUP('Proj 2018'!$B132, 'Proj 36 2018'!$B$2:$R$311, 9, FALSE)/36</f>
        <v>72.8</v>
      </c>
      <c r="K132" s="10">
        <f>$E132*VLOOKUP('Proj 2018'!$B132, 'Proj 36 2018'!$B$2:$R$311, 10, FALSE)/36</f>
        <v>84.933333333333337</v>
      </c>
      <c r="L132" s="11">
        <f>VLOOKUP('Proj 2018'!$B132, 'Proj 36 2018'!$B$2:$R$311, 11, FALSE)</f>
        <v>0.84199999999999997</v>
      </c>
      <c r="M132" s="10">
        <f>$E132*VLOOKUP('Proj 2018'!$B132, 'Proj 36 2018'!$B$2:$R$311, 12, FALSE)/36</f>
        <v>309.39999999999998</v>
      </c>
      <c r="N132" s="10">
        <f>$E132*VLOOKUP('Proj 2018'!$B132, 'Proj 36 2018'!$B$2:$R$311, 13, FALSE)/36</f>
        <v>139.53333333333333</v>
      </c>
      <c r="O132" s="10">
        <f>$E132*VLOOKUP('Proj 2018'!$B132, 'Proj 36 2018'!$B$2:$R$311, 14, FALSE)/36</f>
        <v>42.466666666666669</v>
      </c>
      <c r="P132" s="10">
        <f>$E132*VLOOKUP('Proj 2018'!$B132, 'Proj 36 2018'!$B$2:$R$311, 15, FALSE)/36</f>
        <v>12.133333333333333</v>
      </c>
      <c r="Q132" s="10">
        <f>$E132*VLOOKUP('Proj 2018'!$B132, 'Proj 36 2018'!$B$2:$R$311, 16, FALSE)/36</f>
        <v>115.26666666666665</v>
      </c>
      <c r="R132" s="10">
        <f>$E132*VLOOKUP('Proj 2018'!$B132, 'Proj 36 2018'!$B$2:$R$311, 17, FALSE)/36</f>
        <v>1001</v>
      </c>
      <c r="S132" s="3"/>
      <c r="T132" s="3"/>
      <c r="U132" s="3"/>
    </row>
    <row r="133" spans="1:21" x14ac:dyDescent="0.25">
      <c r="A133" s="6" t="s">
        <v>1026</v>
      </c>
      <c r="B133" s="6" t="s">
        <v>237</v>
      </c>
      <c r="C133" s="6" t="s">
        <v>38</v>
      </c>
      <c r="D133" s="3">
        <f>VLOOKUP(B133, Table1[[Player]:['#NAME?]], 3, FALSE)+1</f>
        <v>35</v>
      </c>
      <c r="E133" s="3">
        <f>VLOOKUP(A133, Table3[], 5, FALSE)</f>
        <v>1184</v>
      </c>
      <c r="F133" s="10">
        <f>E133*VLOOKUP('Proj 2018'!B133, 'Proj 36 2018'!$B$2:$R$311, 5, FALSE)/36</f>
        <v>243.37777777777779</v>
      </c>
      <c r="G133" s="10">
        <f>$E133*VLOOKUP('Proj 2018'!$B133, 'Proj 36 2018'!$B$2:$R$311, 6, FALSE)/36</f>
        <v>391.37777777777779</v>
      </c>
      <c r="H133" s="11">
        <f>VLOOKUP('Proj 2018'!$B133, 'Proj 36 2018'!$B$2:$R$311, 7, FALSE)</f>
        <v>0.61699999999999999</v>
      </c>
      <c r="I133" s="10">
        <f>$E133*VLOOKUP('Proj 2018'!$B133, 'Proj 36 2018'!$B$2:$R$311, 8, FALSE)/36</f>
        <v>3.2888888888888892</v>
      </c>
      <c r="J133" s="10">
        <f>$E133*VLOOKUP('Proj 2018'!$B133, 'Proj 36 2018'!$B$2:$R$311, 9, FALSE)/36</f>
        <v>115.11111111111111</v>
      </c>
      <c r="K133" s="10">
        <f>$E133*VLOOKUP('Proj 2018'!$B133, 'Proj 36 2018'!$B$2:$R$311, 10, FALSE)/36</f>
        <v>194.04444444444445</v>
      </c>
      <c r="L133" s="11">
        <f>VLOOKUP('Proj 2018'!$B133, 'Proj 36 2018'!$B$2:$R$311, 11, FALSE)</f>
        <v>0.58899999999999997</v>
      </c>
      <c r="M133" s="10">
        <f>$E133*VLOOKUP('Proj 2018'!$B133, 'Proj 36 2018'!$B$2:$R$311, 12, FALSE)/36</f>
        <v>279.55555555555554</v>
      </c>
      <c r="N133" s="10">
        <f>$E133*VLOOKUP('Proj 2018'!$B133, 'Proj 36 2018'!$B$2:$R$311, 13, FALSE)/36</f>
        <v>65.777777777777771</v>
      </c>
      <c r="O133" s="10">
        <f>$E133*VLOOKUP('Proj 2018'!$B133, 'Proj 36 2018'!$B$2:$R$311, 14, FALSE)/36</f>
        <v>55.911111111111111</v>
      </c>
      <c r="P133" s="10">
        <f>$E133*VLOOKUP('Proj 2018'!$B133, 'Proj 36 2018'!$B$2:$R$311, 15, FALSE)/36</f>
        <v>39.466666666666669</v>
      </c>
      <c r="Q133" s="10">
        <f>$E133*VLOOKUP('Proj 2018'!$B133, 'Proj 36 2018'!$B$2:$R$311, 16, FALSE)/36</f>
        <v>72.355555555555554</v>
      </c>
      <c r="R133" s="10">
        <f>$E133*VLOOKUP('Proj 2018'!$B133, 'Proj 36 2018'!$B$2:$R$311, 17, FALSE)/36</f>
        <v>601.86666666666667</v>
      </c>
      <c r="S133" s="3"/>
      <c r="T133" s="3"/>
      <c r="U133" s="3"/>
    </row>
    <row r="134" spans="1:21" x14ac:dyDescent="0.25">
      <c r="A134" s="5" t="s">
        <v>949</v>
      </c>
      <c r="B134" s="5" t="s">
        <v>238</v>
      </c>
      <c r="C134" s="5" t="s">
        <v>73</v>
      </c>
      <c r="D134" s="3">
        <f>VLOOKUP(B134, Table1[[Player]:['#NAME?]], 3, FALSE)+1</f>
        <v>31</v>
      </c>
      <c r="E134" s="3">
        <f>VLOOKUP(A134, Table3[], 5, FALSE)</f>
        <v>2070</v>
      </c>
      <c r="F134" s="10">
        <f>E134*VLOOKUP('Proj 2018'!B134, 'Proj 36 2018'!$B$2:$R$311, 5, FALSE)/36</f>
        <v>385.25</v>
      </c>
      <c r="G134" s="10">
        <f>$E134*VLOOKUP('Proj 2018'!$B134, 'Proj 36 2018'!$B$2:$R$311, 6, FALSE)/36</f>
        <v>810.75</v>
      </c>
      <c r="H134" s="11">
        <f>VLOOKUP('Proj 2018'!$B134, 'Proj 36 2018'!$B$2:$R$311, 7, FALSE)</f>
        <v>0.47699999999999998</v>
      </c>
      <c r="I134" s="10">
        <f>$E134*VLOOKUP('Proj 2018'!$B134, 'Proj 36 2018'!$B$2:$R$311, 8, FALSE)/36</f>
        <v>126.5</v>
      </c>
      <c r="J134" s="10">
        <f>$E134*VLOOKUP('Proj 2018'!$B134, 'Proj 36 2018'!$B$2:$R$311, 9, FALSE)/36</f>
        <v>212.75</v>
      </c>
      <c r="K134" s="10">
        <f>$E134*VLOOKUP('Proj 2018'!$B134, 'Proj 36 2018'!$B$2:$R$311, 10, FALSE)/36</f>
        <v>264.5</v>
      </c>
      <c r="L134" s="11">
        <f>VLOOKUP('Proj 2018'!$B134, 'Proj 36 2018'!$B$2:$R$311, 11, FALSE)</f>
        <v>0.80100000000000005</v>
      </c>
      <c r="M134" s="10">
        <f>$E134*VLOOKUP('Proj 2018'!$B134, 'Proj 36 2018'!$B$2:$R$311, 12, FALSE)/36</f>
        <v>224.25</v>
      </c>
      <c r="N134" s="10">
        <f>$E134*VLOOKUP('Proj 2018'!$B134, 'Proj 36 2018'!$B$2:$R$311, 13, FALSE)/36</f>
        <v>276</v>
      </c>
      <c r="O134" s="10">
        <f>$E134*VLOOKUP('Proj 2018'!$B134, 'Proj 36 2018'!$B$2:$R$311, 14, FALSE)/36</f>
        <v>69</v>
      </c>
      <c r="P134" s="10">
        <f>$E134*VLOOKUP('Proj 2018'!$B134, 'Proj 36 2018'!$B$2:$R$311, 15, FALSE)/36</f>
        <v>17.25</v>
      </c>
      <c r="Q134" s="10">
        <f>$E134*VLOOKUP('Proj 2018'!$B134, 'Proj 36 2018'!$B$2:$R$311, 16, FALSE)/36</f>
        <v>115</v>
      </c>
      <c r="R134" s="10">
        <f>$E134*VLOOKUP('Proj 2018'!$B134, 'Proj 36 2018'!$B$2:$R$311, 17, FALSE)/36</f>
        <v>1109.75</v>
      </c>
      <c r="S134" s="3"/>
      <c r="T134" s="3"/>
      <c r="U134" s="3"/>
    </row>
    <row r="135" spans="1:21" x14ac:dyDescent="0.25">
      <c r="A135" s="6" t="s">
        <v>851</v>
      </c>
      <c r="B135" s="6" t="s">
        <v>240</v>
      </c>
      <c r="C135" s="6" t="s">
        <v>52</v>
      </c>
      <c r="D135" s="3">
        <f>VLOOKUP(B135, Table1[[Player]:['#NAME?]], 3, FALSE)+1</f>
        <v>26</v>
      </c>
      <c r="E135" s="3">
        <f>VLOOKUP(A135, Table3[], 5, FALSE)</f>
        <v>525</v>
      </c>
      <c r="F135" s="10">
        <f>E135*VLOOKUP('Proj 2018'!B135, 'Proj 36 2018'!$B$2:$R$311, 5, FALSE)/36</f>
        <v>40.833333333333336</v>
      </c>
      <c r="G135" s="10">
        <f>$E135*VLOOKUP('Proj 2018'!$B135, 'Proj 36 2018'!$B$2:$R$311, 6, FALSE)/36</f>
        <v>105</v>
      </c>
      <c r="H135" s="11">
        <f>VLOOKUP('Proj 2018'!$B135, 'Proj 36 2018'!$B$2:$R$311, 7, FALSE)</f>
        <v>0.38300000000000001</v>
      </c>
      <c r="I135" s="10">
        <f>$E135*VLOOKUP('Proj 2018'!$B135, 'Proj 36 2018'!$B$2:$R$311, 8, FALSE)/36</f>
        <v>20.416666666666668</v>
      </c>
      <c r="J135" s="10">
        <f>$E135*VLOOKUP('Proj 2018'!$B135, 'Proj 36 2018'!$B$2:$R$311, 9, FALSE)/36</f>
        <v>23.333333333333332</v>
      </c>
      <c r="K135" s="10">
        <f>$E135*VLOOKUP('Proj 2018'!$B135, 'Proj 36 2018'!$B$2:$R$311, 10, FALSE)/36</f>
        <v>27.708333333333332</v>
      </c>
      <c r="L135" s="11">
        <f>VLOOKUP('Proj 2018'!$B135, 'Proj 36 2018'!$B$2:$R$311, 11, FALSE)</f>
        <v>0.80500000000000005</v>
      </c>
      <c r="M135" s="10">
        <f>$E135*VLOOKUP('Proj 2018'!$B135, 'Proj 36 2018'!$B$2:$R$311, 12, FALSE)/36</f>
        <v>68.541666666666671</v>
      </c>
      <c r="N135" s="10">
        <f>$E135*VLOOKUP('Proj 2018'!$B135, 'Proj 36 2018'!$B$2:$R$311, 13, FALSE)/36</f>
        <v>30.625</v>
      </c>
      <c r="O135" s="10">
        <f>$E135*VLOOKUP('Proj 2018'!$B135, 'Proj 36 2018'!$B$2:$R$311, 14, FALSE)/36</f>
        <v>16.041666666666668</v>
      </c>
      <c r="P135" s="10">
        <f>$E135*VLOOKUP('Proj 2018'!$B135, 'Proj 36 2018'!$B$2:$R$311, 15, FALSE)/36</f>
        <v>7.291666666666667</v>
      </c>
      <c r="Q135" s="10">
        <f>$E135*VLOOKUP('Proj 2018'!$B135, 'Proj 36 2018'!$B$2:$R$311, 16, FALSE)/36</f>
        <v>17.5</v>
      </c>
      <c r="R135" s="10">
        <f>$E135*VLOOKUP('Proj 2018'!$B135, 'Proj 36 2018'!$B$2:$R$311, 17, FALSE)/36</f>
        <v>123.95833333333333</v>
      </c>
      <c r="S135" s="3"/>
      <c r="T135" s="3"/>
      <c r="U135" s="3"/>
    </row>
    <row r="136" spans="1:21" x14ac:dyDescent="0.25">
      <c r="A136" s="5" t="s">
        <v>849</v>
      </c>
      <c r="B136" s="5" t="s">
        <v>242</v>
      </c>
      <c r="C136" s="5" t="s">
        <v>73</v>
      </c>
      <c r="D136" s="3">
        <f>VLOOKUP(B136, Table1[[Player]:['#NAME?]], 3, FALSE)+1</f>
        <v>27</v>
      </c>
      <c r="E136" s="3">
        <f>VLOOKUP(A136, Table3[], 5, FALSE)</f>
        <v>2304</v>
      </c>
      <c r="F136" s="10">
        <f>E136*VLOOKUP('Proj 2018'!B136, 'Proj 36 2018'!$B$2:$R$311, 5, FALSE)/36</f>
        <v>428.8</v>
      </c>
      <c r="G136" s="10">
        <f>$E136*VLOOKUP('Proj 2018'!$B136, 'Proj 36 2018'!$B$2:$R$311, 6, FALSE)/36</f>
        <v>940.79999999999984</v>
      </c>
      <c r="H136" s="11">
        <f>VLOOKUP('Proj 2018'!$B136, 'Proj 36 2018'!$B$2:$R$311, 7, FALSE)</f>
        <v>0.45400000000000001</v>
      </c>
      <c r="I136" s="10">
        <f>$E136*VLOOKUP('Proj 2018'!$B136, 'Proj 36 2018'!$B$2:$R$311, 8, FALSE)/36</f>
        <v>102.4</v>
      </c>
      <c r="J136" s="10">
        <f>$E136*VLOOKUP('Proj 2018'!$B136, 'Proj 36 2018'!$B$2:$R$311, 9, FALSE)/36</f>
        <v>128</v>
      </c>
      <c r="K136" s="10">
        <f>$E136*VLOOKUP('Proj 2018'!$B136, 'Proj 36 2018'!$B$2:$R$311, 10, FALSE)/36</f>
        <v>179.2</v>
      </c>
      <c r="L136" s="11">
        <f>VLOOKUP('Proj 2018'!$B136, 'Proj 36 2018'!$B$2:$R$311, 11, FALSE)</f>
        <v>0.70799999999999996</v>
      </c>
      <c r="M136" s="10">
        <f>$E136*VLOOKUP('Proj 2018'!$B136, 'Proj 36 2018'!$B$2:$R$311, 12, FALSE)/36</f>
        <v>275.2</v>
      </c>
      <c r="N136" s="10">
        <f>$E136*VLOOKUP('Proj 2018'!$B136, 'Proj 36 2018'!$B$2:$R$311, 13, FALSE)/36</f>
        <v>512</v>
      </c>
      <c r="O136" s="10">
        <f>$E136*VLOOKUP('Proj 2018'!$B136, 'Proj 36 2018'!$B$2:$R$311, 14, FALSE)/36</f>
        <v>102.4</v>
      </c>
      <c r="P136" s="10">
        <f>$E136*VLOOKUP('Proj 2018'!$B136, 'Proj 36 2018'!$B$2:$R$311, 15, FALSE)/36</f>
        <v>44.8</v>
      </c>
      <c r="Q136" s="10">
        <f>$E136*VLOOKUP('Proj 2018'!$B136, 'Proj 36 2018'!$B$2:$R$311, 16, FALSE)/36</f>
        <v>204.8</v>
      </c>
      <c r="R136" s="10">
        <f>$E136*VLOOKUP('Proj 2018'!$B136, 'Proj 36 2018'!$B$2:$R$311, 17, FALSE)/36</f>
        <v>1081.5999999999999</v>
      </c>
      <c r="S136" s="3"/>
      <c r="T136" s="3"/>
      <c r="U136" s="3"/>
    </row>
    <row r="137" spans="1:21" x14ac:dyDescent="0.25">
      <c r="A137" s="6" t="s">
        <v>654</v>
      </c>
      <c r="B137" s="6" t="s">
        <v>243</v>
      </c>
      <c r="C137" s="6" t="s">
        <v>31</v>
      </c>
      <c r="D137" s="3">
        <f>VLOOKUP(B137, Table1[[Player]:['#NAME?]], 3, FALSE)+1</f>
        <v>28</v>
      </c>
      <c r="E137" s="3">
        <f>VLOOKUP(A137, Table3[], 5, FALSE)</f>
        <v>1872</v>
      </c>
      <c r="F137" s="10">
        <f>E137*VLOOKUP('Proj 2018'!B137, 'Proj 36 2018'!$B$2:$R$311, 5, FALSE)/36</f>
        <v>265.2</v>
      </c>
      <c r="G137" s="10">
        <f>$E137*VLOOKUP('Proj 2018'!$B137, 'Proj 36 2018'!$B$2:$R$311, 6, FALSE)/36</f>
        <v>613.6</v>
      </c>
      <c r="H137" s="11">
        <f>VLOOKUP('Proj 2018'!$B137, 'Proj 36 2018'!$B$2:$R$311, 7, FALSE)</f>
        <v>0.433</v>
      </c>
      <c r="I137" s="10">
        <f>$E137*VLOOKUP('Proj 2018'!$B137, 'Proj 36 2018'!$B$2:$R$311, 8, FALSE)/36</f>
        <v>109.2</v>
      </c>
      <c r="J137" s="10">
        <f>$E137*VLOOKUP('Proj 2018'!$B137, 'Proj 36 2018'!$B$2:$R$311, 9, FALSE)/36</f>
        <v>72.8</v>
      </c>
      <c r="K137" s="10">
        <f>$E137*VLOOKUP('Proj 2018'!$B137, 'Proj 36 2018'!$B$2:$R$311, 10, FALSE)/36</f>
        <v>93.6</v>
      </c>
      <c r="L137" s="11">
        <f>VLOOKUP('Proj 2018'!$B137, 'Proj 36 2018'!$B$2:$R$311, 11, FALSE)</f>
        <v>0.82499999999999996</v>
      </c>
      <c r="M137" s="10">
        <f>$E137*VLOOKUP('Proj 2018'!$B137, 'Proj 36 2018'!$B$2:$R$311, 12, FALSE)/36</f>
        <v>254.80000000000004</v>
      </c>
      <c r="N137" s="10">
        <f>$E137*VLOOKUP('Proj 2018'!$B137, 'Proj 36 2018'!$B$2:$R$311, 13, FALSE)/36</f>
        <v>114.40000000000002</v>
      </c>
      <c r="O137" s="10">
        <f>$E137*VLOOKUP('Proj 2018'!$B137, 'Proj 36 2018'!$B$2:$R$311, 14, FALSE)/36</f>
        <v>72.8</v>
      </c>
      <c r="P137" s="10">
        <f>$E137*VLOOKUP('Proj 2018'!$B137, 'Proj 36 2018'!$B$2:$R$311, 15, FALSE)/36</f>
        <v>36.4</v>
      </c>
      <c r="Q137" s="10">
        <f>$E137*VLOOKUP('Proj 2018'!$B137, 'Proj 36 2018'!$B$2:$R$311, 16, FALSE)/36</f>
        <v>72.8</v>
      </c>
      <c r="R137" s="10">
        <f>$E137*VLOOKUP('Proj 2018'!$B137, 'Proj 36 2018'!$B$2:$R$311, 17, FALSE)/36</f>
        <v>717.6</v>
      </c>
      <c r="S137" s="3"/>
      <c r="T137" s="3"/>
      <c r="U137" s="3"/>
    </row>
    <row r="138" spans="1:21" x14ac:dyDescent="0.25">
      <c r="A138" s="5" t="s">
        <v>607</v>
      </c>
      <c r="B138" s="5" t="s">
        <v>244</v>
      </c>
      <c r="C138" s="5" t="s">
        <v>52</v>
      </c>
      <c r="D138" s="3">
        <f>VLOOKUP(B138, Table1[[Player]:['#NAME?]], 3, FALSE)+1</f>
        <v>23</v>
      </c>
      <c r="E138" s="3">
        <f>VLOOKUP(A138, Table3[], 5, FALSE)</f>
        <v>1825</v>
      </c>
      <c r="F138" s="10">
        <f>E138*VLOOKUP('Proj 2018'!B138, 'Proj 36 2018'!$B$2:$R$311, 5, FALSE)/36</f>
        <v>243.33333333333334</v>
      </c>
      <c r="G138" s="10">
        <f>$E138*VLOOKUP('Proj 2018'!$B138, 'Proj 36 2018'!$B$2:$R$311, 6, FALSE)/36</f>
        <v>562.70833333333337</v>
      </c>
      <c r="H138" s="11">
        <f>VLOOKUP('Proj 2018'!$B138, 'Proj 36 2018'!$B$2:$R$311, 7, FALSE)</f>
        <v>0.434</v>
      </c>
      <c r="I138" s="10">
        <f>$E138*VLOOKUP('Proj 2018'!$B138, 'Proj 36 2018'!$B$2:$R$311, 8, FALSE)/36</f>
        <v>15.208333333333334</v>
      </c>
      <c r="J138" s="10">
        <f>$E138*VLOOKUP('Proj 2018'!$B138, 'Proj 36 2018'!$B$2:$R$311, 9, FALSE)/36</f>
        <v>197.70833333333334</v>
      </c>
      <c r="K138" s="10">
        <f>$E138*VLOOKUP('Proj 2018'!$B138, 'Proj 36 2018'!$B$2:$R$311, 10, FALSE)/36</f>
        <v>263.61111111111109</v>
      </c>
      <c r="L138" s="11">
        <f>VLOOKUP('Proj 2018'!$B138, 'Proj 36 2018'!$B$2:$R$311, 11, FALSE)</f>
        <v>0.751</v>
      </c>
      <c r="M138" s="10">
        <f>$E138*VLOOKUP('Proj 2018'!$B138, 'Proj 36 2018'!$B$2:$R$311, 12, FALSE)/36</f>
        <v>466.38888888888891</v>
      </c>
      <c r="N138" s="10">
        <f>$E138*VLOOKUP('Proj 2018'!$B138, 'Proj 36 2018'!$B$2:$R$311, 13, FALSE)/36</f>
        <v>157.15277777777777</v>
      </c>
      <c r="O138" s="10">
        <f>$E138*VLOOKUP('Proj 2018'!$B138, 'Proj 36 2018'!$B$2:$R$311, 14, FALSE)/36</f>
        <v>86.180555555555557</v>
      </c>
      <c r="P138" s="10">
        <f>$E138*VLOOKUP('Proj 2018'!$B138, 'Proj 36 2018'!$B$2:$R$311, 15, FALSE)/36</f>
        <v>45.625</v>
      </c>
      <c r="Q138" s="10">
        <f>$E138*VLOOKUP('Proj 2018'!$B138, 'Proj 36 2018'!$B$2:$R$311, 16, FALSE)/36</f>
        <v>121.66666666666667</v>
      </c>
      <c r="R138" s="10">
        <f>$E138*VLOOKUP('Proj 2018'!$B138, 'Proj 36 2018'!$B$2:$R$311, 17, FALSE)/36</f>
        <v>699.58333333333337</v>
      </c>
      <c r="S138" s="3"/>
      <c r="T138" s="3"/>
      <c r="U138" s="3"/>
    </row>
    <row r="139" spans="1:21" x14ac:dyDescent="0.25">
      <c r="A139" s="6" t="s">
        <v>914</v>
      </c>
      <c r="B139" s="6" t="s">
        <v>245</v>
      </c>
      <c r="C139" s="6" t="s">
        <v>38</v>
      </c>
      <c r="D139" s="3">
        <f>VLOOKUP(B139, Table1[[Player]:['#NAME?]], 3, FALSE)+1</f>
        <v>24</v>
      </c>
      <c r="E139" s="3">
        <f>VLOOKUP(A139, Table3[], 5, FALSE)</f>
        <v>1140</v>
      </c>
      <c r="F139" s="10">
        <f>E139*VLOOKUP('Proj 2018'!B139, 'Proj 36 2018'!$B$2:$R$311, 5, FALSE)/36</f>
        <v>218.5</v>
      </c>
      <c r="G139" s="10">
        <f>$E139*VLOOKUP('Proj 2018'!$B139, 'Proj 36 2018'!$B$2:$R$311, 6, FALSE)/36</f>
        <v>392.66666666666669</v>
      </c>
      <c r="H139" s="11">
        <f>VLOOKUP('Proj 2018'!$B139, 'Proj 36 2018'!$B$2:$R$311, 7, FALSE)</f>
        <v>0.55800000000000005</v>
      </c>
      <c r="I139" s="10">
        <f>$E139*VLOOKUP('Proj 2018'!$B139, 'Proj 36 2018'!$B$2:$R$311, 8, FALSE)/36</f>
        <v>25.333333333333332</v>
      </c>
      <c r="J139" s="10">
        <f>$E139*VLOOKUP('Proj 2018'!$B139, 'Proj 36 2018'!$B$2:$R$311, 9, FALSE)/36</f>
        <v>69.666666666666671</v>
      </c>
      <c r="K139" s="10">
        <f>$E139*VLOOKUP('Proj 2018'!$B139, 'Proj 36 2018'!$B$2:$R$311, 10, FALSE)/36</f>
        <v>98.166666666666671</v>
      </c>
      <c r="L139" s="11">
        <f>VLOOKUP('Proj 2018'!$B139, 'Proj 36 2018'!$B$2:$R$311, 11, FALSE)</f>
        <v>0.69899999999999995</v>
      </c>
      <c r="M139" s="10">
        <f>$E139*VLOOKUP('Proj 2018'!$B139, 'Proj 36 2018'!$B$2:$R$311, 12, FALSE)/36</f>
        <v>297.66666666666669</v>
      </c>
      <c r="N139" s="10">
        <f>$E139*VLOOKUP('Proj 2018'!$B139, 'Proj 36 2018'!$B$2:$R$311, 13, FALSE)/36</f>
        <v>57</v>
      </c>
      <c r="O139" s="10">
        <f>$E139*VLOOKUP('Proj 2018'!$B139, 'Proj 36 2018'!$B$2:$R$311, 14, FALSE)/36</f>
        <v>41.166666666666664</v>
      </c>
      <c r="P139" s="10">
        <f>$E139*VLOOKUP('Proj 2018'!$B139, 'Proj 36 2018'!$B$2:$R$311, 15, FALSE)/36</f>
        <v>53.833333333333336</v>
      </c>
      <c r="Q139" s="10">
        <f>$E139*VLOOKUP('Proj 2018'!$B139, 'Proj 36 2018'!$B$2:$R$311, 16, FALSE)/36</f>
        <v>53.833333333333336</v>
      </c>
      <c r="R139" s="10">
        <f>$E139*VLOOKUP('Proj 2018'!$B139, 'Proj 36 2018'!$B$2:$R$311, 17, FALSE)/36</f>
        <v>535.16666666666663</v>
      </c>
      <c r="S139" s="3"/>
      <c r="T139" s="3"/>
      <c r="U139" s="3"/>
    </row>
    <row r="140" spans="1:21" x14ac:dyDescent="0.25">
      <c r="A140" s="5" t="s">
        <v>997</v>
      </c>
      <c r="B140" s="5" t="s">
        <v>246</v>
      </c>
      <c r="C140" s="5" t="s">
        <v>31</v>
      </c>
      <c r="D140" s="3">
        <f>VLOOKUP(B140, Table1[[Player]:['#NAME?]], 3, FALSE)+1</f>
        <v>25</v>
      </c>
      <c r="E140" s="3">
        <f>VLOOKUP(A140, Table3[], 5, FALSE)</f>
        <v>1971</v>
      </c>
      <c r="F140" s="10">
        <f>E140*VLOOKUP('Proj 2018'!B140, 'Proj 36 2018'!$B$2:$R$311, 5, FALSE)/36</f>
        <v>333.97499999999997</v>
      </c>
      <c r="G140" s="10">
        <f>$E140*VLOOKUP('Proj 2018'!$B140, 'Proj 36 2018'!$B$2:$R$311, 6, FALSE)/36</f>
        <v>826.72499999999991</v>
      </c>
      <c r="H140" s="11">
        <f>VLOOKUP('Proj 2018'!$B140, 'Proj 36 2018'!$B$2:$R$311, 7, FALSE)</f>
        <v>0.40799999999999997</v>
      </c>
      <c r="I140" s="10">
        <f>$E140*VLOOKUP('Proj 2018'!$B140, 'Proj 36 2018'!$B$2:$R$311, 8, FALSE)/36</f>
        <v>142.35000000000002</v>
      </c>
      <c r="J140" s="10">
        <f>$E140*VLOOKUP('Proj 2018'!$B140, 'Proj 36 2018'!$B$2:$R$311, 9, FALSE)/36</f>
        <v>109.5</v>
      </c>
      <c r="K140" s="10">
        <f>$E140*VLOOKUP('Proj 2018'!$B140, 'Proj 36 2018'!$B$2:$R$311, 10, FALSE)/36</f>
        <v>142.35000000000002</v>
      </c>
      <c r="L140" s="11">
        <f>VLOOKUP('Proj 2018'!$B140, 'Proj 36 2018'!$B$2:$R$311, 11, FALSE)</f>
        <v>0.78300000000000003</v>
      </c>
      <c r="M140" s="10">
        <f>$E140*VLOOKUP('Proj 2018'!$B140, 'Proj 36 2018'!$B$2:$R$311, 12, FALSE)/36</f>
        <v>251.84999999999997</v>
      </c>
      <c r="N140" s="10">
        <f>$E140*VLOOKUP('Proj 2018'!$B140, 'Proj 36 2018'!$B$2:$R$311, 13, FALSE)/36</f>
        <v>120.45000000000002</v>
      </c>
      <c r="O140" s="10">
        <f>$E140*VLOOKUP('Proj 2018'!$B140, 'Proj 36 2018'!$B$2:$R$311, 14, FALSE)/36</f>
        <v>49.275000000000006</v>
      </c>
      <c r="P140" s="10">
        <f>$E140*VLOOKUP('Proj 2018'!$B140, 'Proj 36 2018'!$B$2:$R$311, 15, FALSE)/36</f>
        <v>10.950000000000001</v>
      </c>
      <c r="Q140" s="10">
        <f>$E140*VLOOKUP('Proj 2018'!$B140, 'Proj 36 2018'!$B$2:$R$311, 16, FALSE)/36</f>
        <v>82.125</v>
      </c>
      <c r="R140" s="10">
        <f>$E140*VLOOKUP('Proj 2018'!$B140, 'Proj 36 2018'!$B$2:$R$311, 17, FALSE)/36</f>
        <v>925.27499999999986</v>
      </c>
      <c r="S140" s="3"/>
      <c r="T140" s="3"/>
      <c r="U140" s="3"/>
    </row>
    <row r="141" spans="1:21" x14ac:dyDescent="0.25">
      <c r="A141" s="6" t="s">
        <v>623</v>
      </c>
      <c r="B141" s="6" t="s">
        <v>247</v>
      </c>
      <c r="C141" s="6" t="s">
        <v>38</v>
      </c>
      <c r="D141" s="3">
        <f>VLOOKUP(B141, Table1[[Player]:['#NAME?]], 3, FALSE)+1</f>
        <v>31</v>
      </c>
      <c r="E141" s="3">
        <f>VLOOKUP(A141, Table3[], 5, FALSE)</f>
        <v>2464</v>
      </c>
      <c r="F141" s="10">
        <f>E141*VLOOKUP('Proj 2018'!B141, 'Proj 36 2018'!$B$2:$R$311, 5, FALSE)/36</f>
        <v>424.35555555555561</v>
      </c>
      <c r="G141" s="10">
        <f>$E141*VLOOKUP('Proj 2018'!$B141, 'Proj 36 2018'!$B$2:$R$311, 6, FALSE)/36</f>
        <v>896.62222222222215</v>
      </c>
      <c r="H141" s="11">
        <f>VLOOKUP('Proj 2018'!$B141, 'Proj 36 2018'!$B$2:$R$311, 7, FALSE)</f>
        <v>0.47299999999999998</v>
      </c>
      <c r="I141" s="10">
        <f>$E141*VLOOKUP('Proj 2018'!$B141, 'Proj 36 2018'!$B$2:$R$311, 8, FALSE)/36</f>
        <v>95.822222222222223</v>
      </c>
      <c r="J141" s="10">
        <f>$E141*VLOOKUP('Proj 2018'!$B141, 'Proj 36 2018'!$B$2:$R$311, 9, FALSE)/36</f>
        <v>123.19999999999999</v>
      </c>
      <c r="K141" s="10">
        <f>$E141*VLOOKUP('Proj 2018'!$B141, 'Proj 36 2018'!$B$2:$R$311, 10, FALSE)/36</f>
        <v>150.57777777777778</v>
      </c>
      <c r="L141" s="11">
        <f>VLOOKUP('Proj 2018'!$B141, 'Proj 36 2018'!$B$2:$R$311, 11, FALSE)</f>
        <v>0.8</v>
      </c>
      <c r="M141" s="10">
        <f>$E141*VLOOKUP('Proj 2018'!$B141, 'Proj 36 2018'!$B$2:$R$311, 12, FALSE)/36</f>
        <v>520.17777777777769</v>
      </c>
      <c r="N141" s="10">
        <f>$E141*VLOOKUP('Proj 2018'!$B141, 'Proj 36 2018'!$B$2:$R$311, 13, FALSE)/36</f>
        <v>376.44444444444446</v>
      </c>
      <c r="O141" s="10">
        <f>$E141*VLOOKUP('Proj 2018'!$B141, 'Proj 36 2018'!$B$2:$R$311, 14, FALSE)/36</f>
        <v>61.599999999999994</v>
      </c>
      <c r="P141" s="10">
        <f>$E141*VLOOKUP('Proj 2018'!$B141, 'Proj 36 2018'!$B$2:$R$311, 15, FALSE)/36</f>
        <v>95.822222222222223</v>
      </c>
      <c r="Q141" s="10">
        <f>$E141*VLOOKUP('Proj 2018'!$B141, 'Proj 36 2018'!$B$2:$R$311, 16, FALSE)/36</f>
        <v>130.04444444444442</v>
      </c>
      <c r="R141" s="10">
        <f>$E141*VLOOKUP('Proj 2018'!$B141, 'Proj 36 2018'!$B$2:$R$311, 17, FALSE)/36</f>
        <v>1067.7333333333333</v>
      </c>
      <c r="S141" s="3"/>
      <c r="T141" s="3"/>
      <c r="U141" s="3"/>
    </row>
    <row r="142" spans="1:21" x14ac:dyDescent="0.25">
      <c r="A142" s="5" t="s">
        <v>638</v>
      </c>
      <c r="B142" s="5" t="s">
        <v>248</v>
      </c>
      <c r="C142" s="5" t="s">
        <v>38</v>
      </c>
      <c r="D142" s="3">
        <f>VLOOKUP(B142, Table1[[Player]:['#NAME?]], 3, FALSE)+1</f>
        <v>32</v>
      </c>
      <c r="E142" s="3">
        <f>VLOOKUP(A142, Table3[], 5, FALSE)</f>
        <v>2044</v>
      </c>
      <c r="F142" s="10">
        <f>E142*VLOOKUP('Proj 2018'!B142, 'Proj 36 2018'!$B$2:$R$311, 5, FALSE)/36</f>
        <v>363.37777777777779</v>
      </c>
      <c r="G142" s="10">
        <f>$E142*VLOOKUP('Proj 2018'!$B142, 'Proj 36 2018'!$B$2:$R$311, 6, FALSE)/36</f>
        <v>567.77777777777783</v>
      </c>
      <c r="H142" s="11">
        <f>VLOOKUP('Proj 2018'!$B142, 'Proj 36 2018'!$B$2:$R$311, 7, FALSE)</f>
        <v>0.63300000000000001</v>
      </c>
      <c r="I142" s="10">
        <f>$E142*VLOOKUP('Proj 2018'!$B142, 'Proj 36 2018'!$B$2:$R$311, 8, FALSE)/36</f>
        <v>0</v>
      </c>
      <c r="J142" s="10">
        <f>$E142*VLOOKUP('Proj 2018'!$B142, 'Proj 36 2018'!$B$2:$R$311, 9, FALSE)/36</f>
        <v>210.07777777777778</v>
      </c>
      <c r="K142" s="10">
        <f>$E142*VLOOKUP('Proj 2018'!$B142, 'Proj 36 2018'!$B$2:$R$311, 10, FALSE)/36</f>
        <v>391.76666666666665</v>
      </c>
      <c r="L142" s="11">
        <f>VLOOKUP('Proj 2018'!$B142, 'Proj 36 2018'!$B$2:$R$311, 11, FALSE)</f>
        <v>0.53300000000000003</v>
      </c>
      <c r="M142" s="10">
        <f>$E142*VLOOKUP('Proj 2018'!$B142, 'Proj 36 2018'!$B$2:$R$311, 12, FALSE)/36</f>
        <v>874.37777777777785</v>
      </c>
      <c r="N142" s="10">
        <f>$E142*VLOOKUP('Proj 2018'!$B142, 'Proj 36 2018'!$B$2:$R$311, 13, FALSE)/36</f>
        <v>96.522222222222211</v>
      </c>
      <c r="O142" s="10">
        <f>$E142*VLOOKUP('Proj 2018'!$B142, 'Proj 36 2018'!$B$2:$R$311, 14, FALSE)/36</f>
        <v>56.777777777777779</v>
      </c>
      <c r="P142" s="10">
        <f>$E142*VLOOKUP('Proj 2018'!$B142, 'Proj 36 2018'!$B$2:$R$311, 15, FALSE)/36</f>
        <v>85.166666666666671</v>
      </c>
      <c r="Q142" s="10">
        <f>$E142*VLOOKUP('Proj 2018'!$B142, 'Proj 36 2018'!$B$2:$R$311, 16, FALSE)/36</f>
        <v>158.97777777777776</v>
      </c>
      <c r="R142" s="10">
        <f>$E142*VLOOKUP('Proj 2018'!$B142, 'Proj 36 2018'!$B$2:$R$311, 17, FALSE)/36</f>
        <v>931.15555555555557</v>
      </c>
      <c r="S142" s="3"/>
      <c r="T142" s="3"/>
      <c r="U142" s="3"/>
    </row>
    <row r="143" spans="1:21" x14ac:dyDescent="0.25">
      <c r="A143" s="5" t="s">
        <v>983</v>
      </c>
      <c r="B143" s="5" t="s">
        <v>253</v>
      </c>
      <c r="C143" s="5" t="s">
        <v>27</v>
      </c>
      <c r="D143" s="3">
        <f>VLOOKUP(B143, Table1[[Player]:['#NAME?]], 3, FALSE)+1</f>
        <v>28</v>
      </c>
      <c r="E143" s="3">
        <f>VLOOKUP(A143, Table3[], 5, FALSE)</f>
        <v>2310</v>
      </c>
      <c r="F143" s="10">
        <f>E143*VLOOKUP('Proj 2018'!B143, 'Proj 36 2018'!$B$2:$R$311, 5, FALSE)/36</f>
        <v>449.16666666666669</v>
      </c>
      <c r="G143" s="10">
        <f>$E143*VLOOKUP('Proj 2018'!$B143, 'Proj 36 2018'!$B$2:$R$311, 6, FALSE)/36</f>
        <v>936.83333333333337</v>
      </c>
      <c r="H143" s="11">
        <f>VLOOKUP('Proj 2018'!$B143, 'Proj 36 2018'!$B$2:$R$311, 7, FALSE)</f>
        <v>0.48</v>
      </c>
      <c r="I143" s="10">
        <f>$E143*VLOOKUP('Proj 2018'!$B143, 'Proj 36 2018'!$B$2:$R$311, 8, FALSE)/36</f>
        <v>115.5</v>
      </c>
      <c r="J143" s="10">
        <f>$E143*VLOOKUP('Proj 2018'!$B143, 'Proj 36 2018'!$B$2:$R$311, 9, FALSE)/36</f>
        <v>102.66666666666667</v>
      </c>
      <c r="K143" s="10">
        <f>$E143*VLOOKUP('Proj 2018'!$B143, 'Proj 36 2018'!$B$2:$R$311, 10, FALSE)/36</f>
        <v>121.91666666666667</v>
      </c>
      <c r="L143" s="11">
        <f>VLOOKUP('Proj 2018'!$B143, 'Proj 36 2018'!$B$2:$R$311, 11, FALSE)</f>
        <v>0.85599999999999998</v>
      </c>
      <c r="M143" s="10">
        <f>$E143*VLOOKUP('Proj 2018'!$B143, 'Proj 36 2018'!$B$2:$R$311, 12, FALSE)/36</f>
        <v>513.33333333333337</v>
      </c>
      <c r="N143" s="10">
        <f>$E143*VLOOKUP('Proj 2018'!$B143, 'Proj 36 2018'!$B$2:$R$311, 13, FALSE)/36</f>
        <v>70.583333333333329</v>
      </c>
      <c r="O143" s="10">
        <f>$E143*VLOOKUP('Proj 2018'!$B143, 'Proj 36 2018'!$B$2:$R$311, 14, FALSE)/36</f>
        <v>38.5</v>
      </c>
      <c r="P143" s="10">
        <f>$E143*VLOOKUP('Proj 2018'!$B143, 'Proj 36 2018'!$B$2:$R$311, 15, FALSE)/36</f>
        <v>115.5</v>
      </c>
      <c r="Q143" s="10">
        <f>$E143*VLOOKUP('Proj 2018'!$B143, 'Proj 36 2018'!$B$2:$R$311, 16, FALSE)/36</f>
        <v>102.66666666666667</v>
      </c>
      <c r="R143" s="10">
        <f>$E143*VLOOKUP('Proj 2018'!$B143, 'Proj 36 2018'!$B$2:$R$311, 17, FALSE)/36</f>
        <v>1116.5</v>
      </c>
      <c r="S143" s="3"/>
      <c r="T143" s="3"/>
      <c r="U143" s="3"/>
    </row>
    <row r="144" spans="1:21" x14ac:dyDescent="0.25">
      <c r="A144" s="6" t="s">
        <v>724</v>
      </c>
      <c r="B144" s="6" t="s">
        <v>254</v>
      </c>
      <c r="C144" s="6" t="s">
        <v>52</v>
      </c>
      <c r="D144" s="3">
        <f>VLOOKUP(B144, Table1[[Player]:['#NAME?]], 3, FALSE)+1</f>
        <v>34</v>
      </c>
      <c r="E144" s="3">
        <f>VLOOKUP(A144, Table3[], 5, FALSE)</f>
        <v>1848</v>
      </c>
      <c r="F144" s="10">
        <f>E144*VLOOKUP('Proj 2018'!B144, 'Proj 36 2018'!$B$2:$R$311, 5, FALSE)/36</f>
        <v>200.2</v>
      </c>
      <c r="G144" s="10">
        <f>$E144*VLOOKUP('Proj 2018'!$B144, 'Proj 36 2018'!$B$2:$R$311, 6, FALSE)/36</f>
        <v>385</v>
      </c>
      <c r="H144" s="11">
        <f>VLOOKUP('Proj 2018'!$B144, 'Proj 36 2018'!$B$2:$R$311, 7, FALSE)</f>
        <v>0.52800000000000002</v>
      </c>
      <c r="I144" s="10">
        <f>$E144*VLOOKUP('Proj 2018'!$B144, 'Proj 36 2018'!$B$2:$R$311, 8, FALSE)/36</f>
        <v>61.599999999999994</v>
      </c>
      <c r="J144" s="10">
        <f>$E144*VLOOKUP('Proj 2018'!$B144, 'Proj 36 2018'!$B$2:$R$311, 9, FALSE)/36</f>
        <v>66.733333333333334</v>
      </c>
      <c r="K144" s="10">
        <f>$E144*VLOOKUP('Proj 2018'!$B144, 'Proj 36 2018'!$B$2:$R$311, 10, FALSE)/36</f>
        <v>92.4</v>
      </c>
      <c r="L144" s="11">
        <f>VLOOKUP('Proj 2018'!$B144, 'Proj 36 2018'!$B$2:$R$311, 11, FALSE)</f>
        <v>0.70599999999999996</v>
      </c>
      <c r="M144" s="10">
        <f>$E144*VLOOKUP('Proj 2018'!$B144, 'Proj 36 2018'!$B$2:$R$311, 12, FALSE)/36</f>
        <v>282.33333333333331</v>
      </c>
      <c r="N144" s="10">
        <f>$E144*VLOOKUP('Proj 2018'!$B144, 'Proj 36 2018'!$B$2:$R$311, 13, FALSE)/36</f>
        <v>241.26666666666668</v>
      </c>
      <c r="O144" s="10">
        <f>$E144*VLOOKUP('Proj 2018'!$B144, 'Proj 36 2018'!$B$2:$R$311, 14, FALSE)/36</f>
        <v>71.86666666666666</v>
      </c>
      <c r="P144" s="10">
        <f>$E144*VLOOKUP('Proj 2018'!$B144, 'Proj 36 2018'!$B$2:$R$311, 15, FALSE)/36</f>
        <v>35.93333333333333</v>
      </c>
      <c r="Q144" s="10">
        <f>$E144*VLOOKUP('Proj 2018'!$B144, 'Proj 36 2018'!$B$2:$R$311, 16, FALSE)/36</f>
        <v>51.333333333333336</v>
      </c>
      <c r="R144" s="10">
        <f>$E144*VLOOKUP('Proj 2018'!$B144, 'Proj 36 2018'!$B$2:$R$311, 17, FALSE)/36</f>
        <v>528.73333333333335</v>
      </c>
      <c r="S144" s="3"/>
      <c r="T144" s="3"/>
      <c r="U144" s="3"/>
    </row>
    <row r="145" spans="1:21" x14ac:dyDescent="0.25">
      <c r="A145" s="5" t="s">
        <v>594</v>
      </c>
      <c r="B145" s="5" t="s">
        <v>255</v>
      </c>
      <c r="C145" s="5" t="s">
        <v>27</v>
      </c>
      <c r="D145" s="3">
        <f>VLOOKUP(B145, Table1[[Player]:['#NAME?]], 3, FALSE)+1</f>
        <v>30</v>
      </c>
      <c r="E145" s="3">
        <f>VLOOKUP(A145, Table3[], 5, FALSE)</f>
        <v>2002</v>
      </c>
      <c r="F145" s="10">
        <f>E145*VLOOKUP('Proj 2018'!B145, 'Proj 36 2018'!$B$2:$R$311, 5, FALSE)/36</f>
        <v>361.47222222222223</v>
      </c>
      <c r="G145" s="10">
        <f>$E145*VLOOKUP('Proj 2018'!$B145, 'Proj 36 2018'!$B$2:$R$311, 6, FALSE)/36</f>
        <v>834.16666666666663</v>
      </c>
      <c r="H145" s="11">
        <f>VLOOKUP('Proj 2018'!$B145, 'Proj 36 2018'!$B$2:$R$311, 7, FALSE)</f>
        <v>0.43099999999999999</v>
      </c>
      <c r="I145" s="10">
        <f>$E145*VLOOKUP('Proj 2018'!$B145, 'Proj 36 2018'!$B$2:$R$311, 8, FALSE)/36</f>
        <v>133.46666666666667</v>
      </c>
      <c r="J145" s="10">
        <f>$E145*VLOOKUP('Proj 2018'!$B145, 'Proj 36 2018'!$B$2:$R$311, 9, FALSE)/36</f>
        <v>150.15</v>
      </c>
      <c r="K145" s="10">
        <f>$E145*VLOOKUP('Proj 2018'!$B145, 'Proj 36 2018'!$B$2:$R$311, 10, FALSE)/36</f>
        <v>194.63888888888889</v>
      </c>
      <c r="L145" s="11">
        <f>VLOOKUP('Proj 2018'!$B145, 'Proj 36 2018'!$B$2:$R$311, 11, FALSE)</f>
        <v>0.77800000000000002</v>
      </c>
      <c r="M145" s="10">
        <f>$E145*VLOOKUP('Proj 2018'!$B145, 'Proj 36 2018'!$B$2:$R$311, 12, FALSE)/36</f>
        <v>450.45</v>
      </c>
      <c r="N145" s="10">
        <f>$E145*VLOOKUP('Proj 2018'!$B145, 'Proj 36 2018'!$B$2:$R$311, 13, FALSE)/36</f>
        <v>133.46666666666667</v>
      </c>
      <c r="O145" s="10">
        <f>$E145*VLOOKUP('Proj 2018'!$B145, 'Proj 36 2018'!$B$2:$R$311, 14, FALSE)/36</f>
        <v>55.611111111111114</v>
      </c>
      <c r="P145" s="10">
        <f>$E145*VLOOKUP('Proj 2018'!$B145, 'Proj 36 2018'!$B$2:$R$311, 15, FALSE)/36</f>
        <v>22.244444444444447</v>
      </c>
      <c r="Q145" s="10">
        <f>$E145*VLOOKUP('Proj 2018'!$B145, 'Proj 36 2018'!$B$2:$R$311, 16, FALSE)/36</f>
        <v>105.6611111111111</v>
      </c>
      <c r="R145" s="10">
        <f>$E145*VLOOKUP('Proj 2018'!$B145, 'Proj 36 2018'!$B$2:$R$311, 17, FALSE)/36</f>
        <v>1001</v>
      </c>
      <c r="S145" s="3"/>
      <c r="T145" s="3"/>
      <c r="U145" s="3"/>
    </row>
    <row r="146" spans="1:21" x14ac:dyDescent="0.25">
      <c r="A146" s="6" t="s">
        <v>998</v>
      </c>
      <c r="B146" s="6" t="s">
        <v>256</v>
      </c>
      <c r="C146" s="6" t="s">
        <v>52</v>
      </c>
      <c r="D146" s="3">
        <f>VLOOKUP(B146, Table1[[Player]:['#NAME?]], 3, FALSE)+1</f>
        <v>30</v>
      </c>
      <c r="E146" s="3">
        <f>VLOOKUP(A146, Table3[], 5, FALSE)</f>
        <v>1872</v>
      </c>
      <c r="F146" s="10">
        <f>E146*VLOOKUP('Proj 2018'!B146, 'Proj 36 2018'!$B$2:$R$311, 5, FALSE)/36</f>
        <v>192.4</v>
      </c>
      <c r="G146" s="10">
        <f>$E146*VLOOKUP('Proj 2018'!$B146, 'Proj 36 2018'!$B$2:$R$311, 6, FALSE)/36</f>
        <v>426.39999999999992</v>
      </c>
      <c r="H146" s="11">
        <f>VLOOKUP('Proj 2018'!$B146, 'Proj 36 2018'!$B$2:$R$311, 7, FALSE)</f>
        <v>0.45200000000000001</v>
      </c>
      <c r="I146" s="10">
        <f>$E146*VLOOKUP('Proj 2018'!$B146, 'Proj 36 2018'!$B$2:$R$311, 8, FALSE)/36</f>
        <v>114.40000000000002</v>
      </c>
      <c r="J146" s="10">
        <f>$E146*VLOOKUP('Proj 2018'!$B146, 'Proj 36 2018'!$B$2:$R$311, 9, FALSE)/36</f>
        <v>46.8</v>
      </c>
      <c r="K146" s="10">
        <f>$E146*VLOOKUP('Proj 2018'!$B146, 'Proj 36 2018'!$B$2:$R$311, 10, FALSE)/36</f>
        <v>62.400000000000006</v>
      </c>
      <c r="L146" s="11">
        <f>VLOOKUP('Proj 2018'!$B146, 'Proj 36 2018'!$B$2:$R$311, 11, FALSE)</f>
        <v>0.73499999999999999</v>
      </c>
      <c r="M146" s="10">
        <f>$E146*VLOOKUP('Proj 2018'!$B146, 'Proj 36 2018'!$B$2:$R$311, 12, FALSE)/36</f>
        <v>249.60000000000002</v>
      </c>
      <c r="N146" s="10">
        <f>$E146*VLOOKUP('Proj 2018'!$B146, 'Proj 36 2018'!$B$2:$R$311, 13, FALSE)/36</f>
        <v>213.19999999999996</v>
      </c>
      <c r="O146" s="10">
        <f>$E146*VLOOKUP('Proj 2018'!$B146, 'Proj 36 2018'!$B$2:$R$311, 14, FALSE)/36</f>
        <v>93.6</v>
      </c>
      <c r="P146" s="10">
        <f>$E146*VLOOKUP('Proj 2018'!$B146, 'Proj 36 2018'!$B$2:$R$311, 15, FALSE)/36</f>
        <v>5.2</v>
      </c>
      <c r="Q146" s="10">
        <f>$E146*VLOOKUP('Proj 2018'!$B146, 'Proj 36 2018'!$B$2:$R$311, 16, FALSE)/36</f>
        <v>104</v>
      </c>
      <c r="R146" s="10">
        <f>$E146*VLOOKUP('Proj 2018'!$B146, 'Proj 36 2018'!$B$2:$R$311, 17, FALSE)/36</f>
        <v>551.20000000000005</v>
      </c>
      <c r="S146" s="3"/>
      <c r="T146" s="3"/>
      <c r="U146" s="3"/>
    </row>
    <row r="147" spans="1:21" x14ac:dyDescent="0.25">
      <c r="A147" s="5" t="s">
        <v>777</v>
      </c>
      <c r="B147" s="5" t="s">
        <v>257</v>
      </c>
      <c r="C147" s="5" t="s">
        <v>52</v>
      </c>
      <c r="D147" s="3">
        <f>VLOOKUP(B147, Table1[[Player]:['#NAME?]], 3, FALSE)+1</f>
        <v>20</v>
      </c>
      <c r="E147" s="3">
        <f>VLOOKUP(A147, Table3[], 5, FALSE)</f>
        <v>2340</v>
      </c>
      <c r="F147" s="10">
        <f>E147*VLOOKUP('Proj 2018'!B147, 'Proj 36 2018'!$B$2:$R$311, 5, FALSE)/36</f>
        <v>286</v>
      </c>
      <c r="G147" s="10">
        <f>$E147*VLOOKUP('Proj 2018'!$B147, 'Proj 36 2018'!$B$2:$R$311, 6, FALSE)/36</f>
        <v>702</v>
      </c>
      <c r="H147" s="11">
        <f>VLOOKUP('Proj 2018'!$B147, 'Proj 36 2018'!$B$2:$R$311, 7, FALSE)</f>
        <v>0.40200000000000002</v>
      </c>
      <c r="I147" s="10">
        <f>$E147*VLOOKUP('Proj 2018'!$B147, 'Proj 36 2018'!$B$2:$R$311, 8, FALSE)/36</f>
        <v>58.5</v>
      </c>
      <c r="J147" s="10">
        <f>$E147*VLOOKUP('Proj 2018'!$B147, 'Proj 36 2018'!$B$2:$R$311, 9, FALSE)/36</f>
        <v>136.5</v>
      </c>
      <c r="K147" s="10">
        <f>$E147*VLOOKUP('Proj 2018'!$B147, 'Proj 36 2018'!$B$2:$R$311, 10, FALSE)/36</f>
        <v>221</v>
      </c>
      <c r="L147" s="11">
        <f>VLOOKUP('Proj 2018'!$B147, 'Proj 36 2018'!$B$2:$R$311, 11, FALSE)</f>
        <v>0.621</v>
      </c>
      <c r="M147" s="10">
        <f>$E147*VLOOKUP('Proj 2018'!$B147, 'Proj 36 2018'!$B$2:$R$311, 12, FALSE)/36</f>
        <v>325</v>
      </c>
      <c r="N147" s="10">
        <f>$E147*VLOOKUP('Proj 2018'!$B147, 'Proj 36 2018'!$B$2:$R$311, 13, FALSE)/36</f>
        <v>169</v>
      </c>
      <c r="O147" s="10">
        <f>$E147*VLOOKUP('Proj 2018'!$B147, 'Proj 36 2018'!$B$2:$R$311, 14, FALSE)/36</f>
        <v>52</v>
      </c>
      <c r="P147" s="10">
        <f>$E147*VLOOKUP('Proj 2018'!$B147, 'Proj 36 2018'!$B$2:$R$311, 15, FALSE)/36</f>
        <v>39</v>
      </c>
      <c r="Q147" s="10">
        <f>$E147*VLOOKUP('Proj 2018'!$B147, 'Proj 36 2018'!$B$2:$R$311, 16, FALSE)/36</f>
        <v>117</v>
      </c>
      <c r="R147" s="10">
        <f>$E147*VLOOKUP('Proj 2018'!$B147, 'Proj 36 2018'!$B$2:$R$311, 17, FALSE)/36</f>
        <v>760.5</v>
      </c>
      <c r="S147" s="3"/>
      <c r="T147" s="3"/>
      <c r="U147" s="3"/>
    </row>
    <row r="148" spans="1:21" x14ac:dyDescent="0.25">
      <c r="A148" s="6" t="s">
        <v>620</v>
      </c>
      <c r="B148" s="6" t="s">
        <v>258</v>
      </c>
      <c r="C148" s="6" t="s">
        <v>73</v>
      </c>
      <c r="D148" s="3">
        <f>VLOOKUP(B148, Table1[[Player]:['#NAME?]], 3, FALSE)+1</f>
        <v>25</v>
      </c>
      <c r="E148" s="3">
        <f>VLOOKUP(A148, Table3[], 5, FALSE)</f>
        <v>2550</v>
      </c>
      <c r="F148" s="10">
        <f>E148*VLOOKUP('Proj 2018'!B148, 'Proj 36 2018'!$B$2:$R$311, 5, FALSE)/36</f>
        <v>680</v>
      </c>
      <c r="G148" s="10">
        <f>$E148*VLOOKUP('Proj 2018'!$B148, 'Proj 36 2018'!$B$2:$R$311, 6, FALSE)/36</f>
        <v>1430.8333333333333</v>
      </c>
      <c r="H148" s="11">
        <f>VLOOKUP('Proj 2018'!$B148, 'Proj 36 2018'!$B$2:$R$311, 7, FALSE)</f>
        <v>0.47299999999999998</v>
      </c>
      <c r="I148" s="10">
        <f>$E148*VLOOKUP('Proj 2018'!$B148, 'Proj 36 2018'!$B$2:$R$311, 8, FALSE)/36</f>
        <v>177.08333333333334</v>
      </c>
      <c r="J148" s="10">
        <f>$E148*VLOOKUP('Proj 2018'!$B148, 'Proj 36 2018'!$B$2:$R$311, 9, FALSE)/36</f>
        <v>297.5</v>
      </c>
      <c r="K148" s="10">
        <f>$E148*VLOOKUP('Proj 2018'!$B148, 'Proj 36 2018'!$B$2:$R$311, 10, FALSE)/36</f>
        <v>332.91666666666669</v>
      </c>
      <c r="L148" s="11">
        <f>VLOOKUP('Proj 2018'!$B148, 'Proj 36 2018'!$B$2:$R$311, 11, FALSE)</f>
        <v>0.90500000000000003</v>
      </c>
      <c r="M148" s="10">
        <f>$E148*VLOOKUP('Proj 2018'!$B148, 'Proj 36 2018'!$B$2:$R$311, 12, FALSE)/36</f>
        <v>233.75</v>
      </c>
      <c r="N148" s="10">
        <f>$E148*VLOOKUP('Proj 2018'!$B148, 'Proj 36 2018'!$B$2:$R$311, 13, FALSE)/36</f>
        <v>425</v>
      </c>
      <c r="O148" s="10">
        <f>$E148*VLOOKUP('Proj 2018'!$B148, 'Proj 36 2018'!$B$2:$R$311, 14, FALSE)/36</f>
        <v>85</v>
      </c>
      <c r="P148" s="10">
        <f>$E148*VLOOKUP('Proj 2018'!$B148, 'Proj 36 2018'!$B$2:$R$311, 15, FALSE)/36</f>
        <v>21.25</v>
      </c>
      <c r="Q148" s="10">
        <f>$E148*VLOOKUP('Proj 2018'!$B148, 'Proj 36 2018'!$B$2:$R$311, 16, FALSE)/36</f>
        <v>184.16666666666666</v>
      </c>
      <c r="R148" s="10">
        <f>$E148*VLOOKUP('Proj 2018'!$B148, 'Proj 36 2018'!$B$2:$R$311, 17, FALSE)/36</f>
        <v>1834.5833333333333</v>
      </c>
      <c r="S148" s="3"/>
      <c r="T148" s="3"/>
      <c r="U148" s="3"/>
    </row>
    <row r="149" spans="1:21" x14ac:dyDescent="0.25">
      <c r="A149" s="5" t="s">
        <v>708</v>
      </c>
      <c r="B149" s="5" t="s">
        <v>260</v>
      </c>
      <c r="C149" s="5" t="s">
        <v>73</v>
      </c>
      <c r="D149" s="3">
        <f>VLOOKUP(B149, Table1[[Player]:['#NAME?]], 3, FALSE)+1</f>
        <v>27</v>
      </c>
      <c r="E149" s="3">
        <f>VLOOKUP(A149, Table3[], 5, FALSE)</f>
        <v>2128</v>
      </c>
      <c r="F149" s="10">
        <f>E149*VLOOKUP('Proj 2018'!B149, 'Proj 36 2018'!$B$2:$R$311, 5, FALSE)/36</f>
        <v>425.6</v>
      </c>
      <c r="G149" s="10">
        <f>$E149*VLOOKUP('Proj 2018'!$B149, 'Proj 36 2018'!$B$2:$R$311, 6, FALSE)/36</f>
        <v>1010.8000000000001</v>
      </c>
      <c r="H149" s="11">
        <f>VLOOKUP('Proj 2018'!$B149, 'Proj 36 2018'!$B$2:$R$311, 7, FALSE)</f>
        <v>0.41899999999999998</v>
      </c>
      <c r="I149" s="10">
        <f>$E149*VLOOKUP('Proj 2018'!$B149, 'Proj 36 2018'!$B$2:$R$311, 8, FALSE)/36</f>
        <v>100.48888888888888</v>
      </c>
      <c r="J149" s="10">
        <f>$E149*VLOOKUP('Proj 2018'!$B149, 'Proj 36 2018'!$B$2:$R$311, 9, FALSE)/36</f>
        <v>177.33333333333334</v>
      </c>
      <c r="K149" s="10">
        <f>$E149*VLOOKUP('Proj 2018'!$B149, 'Proj 36 2018'!$B$2:$R$311, 10, FALSE)/36</f>
        <v>200.97777777777776</v>
      </c>
      <c r="L149" s="11">
        <f>VLOOKUP('Proj 2018'!$B149, 'Proj 36 2018'!$B$2:$R$311, 11, FALSE)</f>
        <v>0.86799999999999999</v>
      </c>
      <c r="M149" s="10">
        <f>$E149*VLOOKUP('Proj 2018'!$B149, 'Proj 36 2018'!$B$2:$R$311, 12, FALSE)/36</f>
        <v>171.42222222222222</v>
      </c>
      <c r="N149" s="10">
        <f>$E149*VLOOKUP('Proj 2018'!$B149, 'Proj 36 2018'!$B$2:$R$311, 13, FALSE)/36</f>
        <v>401.95555555555552</v>
      </c>
      <c r="O149" s="10">
        <f>$E149*VLOOKUP('Proj 2018'!$B149, 'Proj 36 2018'!$B$2:$R$311, 14, FALSE)/36</f>
        <v>53.2</v>
      </c>
      <c r="P149" s="10">
        <f>$E149*VLOOKUP('Proj 2018'!$B149, 'Proj 36 2018'!$B$2:$R$311, 15, FALSE)/36</f>
        <v>5.9111111111111114</v>
      </c>
      <c r="Q149" s="10">
        <f>$E149*VLOOKUP('Proj 2018'!$B149, 'Proj 36 2018'!$B$2:$R$311, 16, FALSE)/36</f>
        <v>171.42222222222222</v>
      </c>
      <c r="R149" s="10">
        <f>$E149*VLOOKUP('Proj 2018'!$B149, 'Proj 36 2018'!$B$2:$R$311, 17, FALSE)/36</f>
        <v>1123.1111111111111</v>
      </c>
      <c r="S149" s="3"/>
      <c r="T149" s="3"/>
      <c r="U149" s="3"/>
    </row>
    <row r="150" spans="1:21" x14ac:dyDescent="0.25">
      <c r="A150" s="6" t="s">
        <v>661</v>
      </c>
      <c r="B150" s="6" t="s">
        <v>261</v>
      </c>
      <c r="C150" s="6" t="s">
        <v>52</v>
      </c>
      <c r="D150" s="3">
        <f>VLOOKUP(B150, Table1[[Player]:['#NAME?]], 3, FALSE)+1</f>
        <v>33</v>
      </c>
      <c r="E150" s="3">
        <f>VLOOKUP(A150, Table3[], 5, FALSE)</f>
        <v>2695</v>
      </c>
      <c r="F150" s="10">
        <f>E150*VLOOKUP('Proj 2018'!B150, 'Proj 36 2018'!$B$2:$R$311, 5, FALSE)/36</f>
        <v>711.18055555555554</v>
      </c>
      <c r="G150" s="10">
        <f>$E150*VLOOKUP('Proj 2018'!$B150, 'Proj 36 2018'!$B$2:$R$311, 6, FALSE)/36</f>
        <v>1295.0972222222222</v>
      </c>
      <c r="H150" s="11">
        <f>VLOOKUP('Proj 2018'!$B150, 'Proj 36 2018'!$B$2:$R$311, 7, FALSE)</f>
        <v>0.54800000000000004</v>
      </c>
      <c r="I150" s="10">
        <f>$E150*VLOOKUP('Proj 2018'!$B150, 'Proj 36 2018'!$B$2:$R$311, 8, FALSE)/36</f>
        <v>119.77777777777777</v>
      </c>
      <c r="J150" s="10">
        <f>$E150*VLOOKUP('Proj 2018'!$B150, 'Proj 36 2018'!$B$2:$R$311, 9, FALSE)/36</f>
        <v>344.36111111111109</v>
      </c>
      <c r="K150" s="10">
        <f>$E150*VLOOKUP('Proj 2018'!$B150, 'Proj 36 2018'!$B$2:$R$311, 10, FALSE)/36</f>
        <v>509.05555555555554</v>
      </c>
      <c r="L150" s="11">
        <f>VLOOKUP('Proj 2018'!$B150, 'Proj 36 2018'!$B$2:$R$311, 11, FALSE)</f>
        <v>0.67400000000000004</v>
      </c>
      <c r="M150" s="10">
        <f>$E150*VLOOKUP('Proj 2018'!$B150, 'Proj 36 2018'!$B$2:$R$311, 12, FALSE)/36</f>
        <v>613.86111111111097</v>
      </c>
      <c r="N150" s="10">
        <f>$E150*VLOOKUP('Proj 2018'!$B150, 'Proj 36 2018'!$B$2:$R$311, 13, FALSE)/36</f>
        <v>621.34722222222229</v>
      </c>
      <c r="O150" s="10">
        <f>$E150*VLOOKUP('Proj 2018'!$B150, 'Proj 36 2018'!$B$2:$R$311, 14, FALSE)/36</f>
        <v>89.833333333333329</v>
      </c>
      <c r="P150" s="10">
        <f>$E150*VLOOKUP('Proj 2018'!$B150, 'Proj 36 2018'!$B$2:$R$311, 15, FALSE)/36</f>
        <v>44.916666666666664</v>
      </c>
      <c r="Q150" s="10">
        <f>$E150*VLOOKUP('Proj 2018'!$B150, 'Proj 36 2018'!$B$2:$R$311, 16, FALSE)/36</f>
        <v>291.95833333333331</v>
      </c>
      <c r="R150" s="10">
        <f>$E150*VLOOKUP('Proj 2018'!$B150, 'Proj 36 2018'!$B$2:$R$311, 17, FALSE)/36</f>
        <v>1886.5</v>
      </c>
      <c r="S150" s="3"/>
      <c r="T150" s="3"/>
      <c r="U150" s="3"/>
    </row>
    <row r="151" spans="1:21" x14ac:dyDescent="0.25">
      <c r="A151" s="5" t="s">
        <v>758</v>
      </c>
      <c r="B151" s="5" t="s">
        <v>262</v>
      </c>
      <c r="C151" s="5" t="s">
        <v>38</v>
      </c>
      <c r="D151" s="3">
        <f>VLOOKUP(B151, Table1[[Player]:['#NAME?]], 3, FALSE)+1</f>
        <v>33</v>
      </c>
      <c r="E151" s="3">
        <f>VLOOKUP(A151, Table3[], 5, FALSE)</f>
        <v>876</v>
      </c>
      <c r="F151" s="10">
        <f>E151*VLOOKUP('Proj 2018'!B151, 'Proj 36 2018'!$B$2:$R$311, 5, FALSE)/36</f>
        <v>221.43333333333331</v>
      </c>
      <c r="G151" s="10">
        <f>$E151*VLOOKUP('Proj 2018'!$B151, 'Proj 36 2018'!$B$2:$R$311, 6, FALSE)/36</f>
        <v>442.86666666666662</v>
      </c>
      <c r="H151" s="11">
        <f>VLOOKUP('Proj 2018'!$B151, 'Proj 36 2018'!$B$2:$R$311, 7, FALSE)</f>
        <v>0.499</v>
      </c>
      <c r="I151" s="10">
        <f>$E151*VLOOKUP('Proj 2018'!$B151, 'Proj 36 2018'!$B$2:$R$311, 8, FALSE)/36</f>
        <v>0</v>
      </c>
      <c r="J151" s="10">
        <f>$E151*VLOOKUP('Proj 2018'!$B151, 'Proj 36 2018'!$B$2:$R$311, 9, FALSE)/36</f>
        <v>60.833333333333336</v>
      </c>
      <c r="K151" s="10">
        <f>$E151*VLOOKUP('Proj 2018'!$B151, 'Proj 36 2018'!$B$2:$R$311, 10, FALSE)/36</f>
        <v>80.3</v>
      </c>
      <c r="L151" s="11">
        <f>VLOOKUP('Proj 2018'!$B151, 'Proj 36 2018'!$B$2:$R$311, 11, FALSE)</f>
        <v>0.76500000000000001</v>
      </c>
      <c r="M151" s="10">
        <f>$E151*VLOOKUP('Proj 2018'!$B151, 'Proj 36 2018'!$B$2:$R$311, 12, FALSE)/36</f>
        <v>260.36666666666662</v>
      </c>
      <c r="N151" s="10">
        <f>$E151*VLOOKUP('Proj 2018'!$B151, 'Proj 36 2018'!$B$2:$R$311, 13, FALSE)/36</f>
        <v>53.533333333333331</v>
      </c>
      <c r="O151" s="10">
        <f>$E151*VLOOKUP('Proj 2018'!$B151, 'Proj 36 2018'!$B$2:$R$311, 14, FALSE)/36</f>
        <v>17.033333333333331</v>
      </c>
      <c r="P151" s="10">
        <f>$E151*VLOOKUP('Proj 2018'!$B151, 'Proj 36 2018'!$B$2:$R$311, 15, FALSE)/36</f>
        <v>14.600000000000001</v>
      </c>
      <c r="Q151" s="10">
        <f>$E151*VLOOKUP('Proj 2018'!$B151, 'Proj 36 2018'!$B$2:$R$311, 16, FALSE)/36</f>
        <v>31.633333333333333</v>
      </c>
      <c r="R151" s="10">
        <f>$E151*VLOOKUP('Proj 2018'!$B151, 'Proj 36 2018'!$B$2:$R$311, 17, FALSE)/36</f>
        <v>503.70000000000005</v>
      </c>
      <c r="S151" s="3"/>
      <c r="T151" s="3"/>
      <c r="U151" s="3"/>
    </row>
    <row r="152" spans="1:21" x14ac:dyDescent="0.25">
      <c r="A152" s="6" t="s">
        <v>1004</v>
      </c>
      <c r="B152" s="6" t="s">
        <v>266</v>
      </c>
      <c r="C152" s="6" t="s">
        <v>27</v>
      </c>
      <c r="D152" s="3">
        <f>VLOOKUP(B152, Table1[[Player]:['#NAME?]], 3, FALSE)+1</f>
        <v>30</v>
      </c>
      <c r="E152" s="3">
        <f>VLOOKUP(A152, Table3[], 5, FALSE)</f>
        <v>936</v>
      </c>
      <c r="F152" s="10">
        <f>E152*VLOOKUP('Proj 2018'!B152, 'Proj 36 2018'!$B$2:$R$311, 5, FALSE)/36</f>
        <v>85.8</v>
      </c>
      <c r="G152" s="10">
        <f>$E152*VLOOKUP('Proj 2018'!$B152, 'Proj 36 2018'!$B$2:$R$311, 6, FALSE)/36</f>
        <v>200.2</v>
      </c>
      <c r="H152" s="11">
        <f>VLOOKUP('Proj 2018'!$B152, 'Proj 36 2018'!$B$2:$R$311, 7, FALSE)</f>
        <v>0.435</v>
      </c>
      <c r="I152" s="10">
        <f>$E152*VLOOKUP('Proj 2018'!$B152, 'Proj 36 2018'!$B$2:$R$311, 8, FALSE)/36</f>
        <v>33.799999999999997</v>
      </c>
      <c r="J152" s="10">
        <f>$E152*VLOOKUP('Proj 2018'!$B152, 'Proj 36 2018'!$B$2:$R$311, 9, FALSE)/36</f>
        <v>20.8</v>
      </c>
      <c r="K152" s="10">
        <f>$E152*VLOOKUP('Proj 2018'!$B152, 'Proj 36 2018'!$B$2:$R$311, 10, FALSE)/36</f>
        <v>28.600000000000005</v>
      </c>
      <c r="L152" s="11">
        <f>VLOOKUP('Proj 2018'!$B152, 'Proj 36 2018'!$B$2:$R$311, 11, FALSE)</f>
        <v>0.70299999999999996</v>
      </c>
      <c r="M152" s="10">
        <f>$E152*VLOOKUP('Proj 2018'!$B152, 'Proj 36 2018'!$B$2:$R$311, 12, FALSE)/36</f>
        <v>205.4</v>
      </c>
      <c r="N152" s="10">
        <f>$E152*VLOOKUP('Proj 2018'!$B152, 'Proj 36 2018'!$B$2:$R$311, 13, FALSE)/36</f>
        <v>54.6</v>
      </c>
      <c r="O152" s="10">
        <f>$E152*VLOOKUP('Proj 2018'!$B152, 'Proj 36 2018'!$B$2:$R$311, 14, FALSE)/36</f>
        <v>18.2</v>
      </c>
      <c r="P152" s="10">
        <f>$E152*VLOOKUP('Proj 2018'!$B152, 'Proj 36 2018'!$B$2:$R$311, 15, FALSE)/36</f>
        <v>13</v>
      </c>
      <c r="Q152" s="10">
        <f>$E152*VLOOKUP('Proj 2018'!$B152, 'Proj 36 2018'!$B$2:$R$311, 16, FALSE)/36</f>
        <v>28.600000000000005</v>
      </c>
      <c r="R152" s="10">
        <f>$E152*VLOOKUP('Proj 2018'!$B152, 'Proj 36 2018'!$B$2:$R$311, 17, FALSE)/36</f>
        <v>226.19999999999996</v>
      </c>
      <c r="S152" s="3"/>
      <c r="T152" s="3"/>
      <c r="U152" s="3"/>
    </row>
    <row r="153" spans="1:21" x14ac:dyDescent="0.25">
      <c r="A153" s="5" t="s">
        <v>913</v>
      </c>
      <c r="B153" s="5" t="s">
        <v>267</v>
      </c>
      <c r="C153" s="5" t="s">
        <v>27</v>
      </c>
      <c r="D153" s="3">
        <f>VLOOKUP(B153, Table1[[Player]:['#NAME?]], 3, FALSE)+1</f>
        <v>30</v>
      </c>
      <c r="E153" s="3">
        <f>VLOOKUP(A153, Table3[], 5, FALSE)</f>
        <v>1170</v>
      </c>
      <c r="F153" s="10">
        <f>E153*VLOOKUP('Proj 2018'!B153, 'Proj 36 2018'!$B$2:$R$311, 5, FALSE)/36</f>
        <v>156</v>
      </c>
      <c r="G153" s="10">
        <f>$E153*VLOOKUP('Proj 2018'!$B153, 'Proj 36 2018'!$B$2:$R$311, 6, FALSE)/36</f>
        <v>269.75</v>
      </c>
      <c r="H153" s="11">
        <f>VLOOKUP('Proj 2018'!$B153, 'Proj 36 2018'!$B$2:$R$311, 7, FALSE)</f>
        <v>0.57599999999999996</v>
      </c>
      <c r="I153" s="10">
        <f>$E153*VLOOKUP('Proj 2018'!$B153, 'Proj 36 2018'!$B$2:$R$311, 8, FALSE)/36</f>
        <v>19.5</v>
      </c>
      <c r="J153" s="10">
        <f>$E153*VLOOKUP('Proj 2018'!$B153, 'Proj 36 2018'!$B$2:$R$311, 9, FALSE)/36</f>
        <v>48.75</v>
      </c>
      <c r="K153" s="10">
        <f>$E153*VLOOKUP('Proj 2018'!$B153, 'Proj 36 2018'!$B$2:$R$311, 10, FALSE)/36</f>
        <v>71.5</v>
      </c>
      <c r="L153" s="11">
        <f>VLOOKUP('Proj 2018'!$B153, 'Proj 36 2018'!$B$2:$R$311, 11, FALSE)</f>
        <v>0.67</v>
      </c>
      <c r="M153" s="10">
        <f>$E153*VLOOKUP('Proj 2018'!$B153, 'Proj 36 2018'!$B$2:$R$311, 12, FALSE)/36</f>
        <v>266.5</v>
      </c>
      <c r="N153" s="10">
        <f>$E153*VLOOKUP('Proj 2018'!$B153, 'Proj 36 2018'!$B$2:$R$311, 13, FALSE)/36</f>
        <v>100.75</v>
      </c>
      <c r="O153" s="10">
        <f>$E153*VLOOKUP('Proj 2018'!$B153, 'Proj 36 2018'!$B$2:$R$311, 14, FALSE)/36</f>
        <v>35.75</v>
      </c>
      <c r="P153" s="10">
        <f>$E153*VLOOKUP('Proj 2018'!$B153, 'Proj 36 2018'!$B$2:$R$311, 15, FALSE)/36</f>
        <v>45.5</v>
      </c>
      <c r="Q153" s="10">
        <f>$E153*VLOOKUP('Proj 2018'!$B153, 'Proj 36 2018'!$B$2:$R$311, 16, FALSE)/36</f>
        <v>55.25</v>
      </c>
      <c r="R153" s="10">
        <f>$E153*VLOOKUP('Proj 2018'!$B153, 'Proj 36 2018'!$B$2:$R$311, 17, FALSE)/36</f>
        <v>377</v>
      </c>
      <c r="S153" s="3"/>
      <c r="T153" s="3"/>
      <c r="U153" s="3"/>
    </row>
    <row r="154" spans="1:21" x14ac:dyDescent="0.25">
      <c r="A154" s="6" t="s">
        <v>810</v>
      </c>
      <c r="B154" s="6" t="s">
        <v>268</v>
      </c>
      <c r="C154" s="6" t="s">
        <v>27</v>
      </c>
      <c r="D154" s="3">
        <f>VLOOKUP(B154, Table1[[Player]:['#NAME?]], 3, FALSE)+1</f>
        <v>30</v>
      </c>
      <c r="E154" s="3">
        <f>VLOOKUP(A154, Table3[], 5, FALSE)</f>
        <v>2079</v>
      </c>
      <c r="F154" s="10">
        <f>E154*VLOOKUP('Proj 2018'!B154, 'Proj 36 2018'!$B$2:$R$311, 5, FALSE)/36</f>
        <v>369.6</v>
      </c>
      <c r="G154" s="10">
        <f>$E154*VLOOKUP('Proj 2018'!$B154, 'Proj 36 2018'!$B$2:$R$311, 6, FALSE)/36</f>
        <v>768.07500000000005</v>
      </c>
      <c r="H154" s="11">
        <f>VLOOKUP('Proj 2018'!$B154, 'Proj 36 2018'!$B$2:$R$311, 7, FALSE)</f>
        <v>0.47899999999999998</v>
      </c>
      <c r="I154" s="10">
        <f>$E154*VLOOKUP('Proj 2018'!$B154, 'Proj 36 2018'!$B$2:$R$311, 8, FALSE)/36</f>
        <v>86.625</v>
      </c>
      <c r="J154" s="10">
        <f>$E154*VLOOKUP('Proj 2018'!$B154, 'Proj 36 2018'!$B$2:$R$311, 9, FALSE)/36</f>
        <v>150.15</v>
      </c>
      <c r="K154" s="10">
        <f>$E154*VLOOKUP('Proj 2018'!$B154, 'Proj 36 2018'!$B$2:$R$311, 10, FALSE)/36</f>
        <v>213.67500000000001</v>
      </c>
      <c r="L154" s="11">
        <f>VLOOKUP('Proj 2018'!$B154, 'Proj 36 2018'!$B$2:$R$311, 11, FALSE)</f>
        <v>0.70699999999999996</v>
      </c>
      <c r="M154" s="10">
        <f>$E154*VLOOKUP('Proj 2018'!$B154, 'Proj 36 2018'!$B$2:$R$311, 12, FALSE)/36</f>
        <v>375.375</v>
      </c>
      <c r="N154" s="10">
        <f>$E154*VLOOKUP('Proj 2018'!$B154, 'Proj 36 2018'!$B$2:$R$311, 13, FALSE)/36</f>
        <v>277.2</v>
      </c>
      <c r="O154" s="10">
        <f>$E154*VLOOKUP('Proj 2018'!$B154, 'Proj 36 2018'!$B$2:$R$311, 14, FALSE)/36</f>
        <v>75.075000000000003</v>
      </c>
      <c r="P154" s="10">
        <f>$E154*VLOOKUP('Proj 2018'!$B154, 'Proj 36 2018'!$B$2:$R$311, 15, FALSE)/36</f>
        <v>86.625</v>
      </c>
      <c r="Q154" s="10">
        <f>$E154*VLOOKUP('Proj 2018'!$B154, 'Proj 36 2018'!$B$2:$R$311, 16, FALSE)/36</f>
        <v>173.25</v>
      </c>
      <c r="R154" s="10">
        <f>$E154*VLOOKUP('Proj 2018'!$B154, 'Proj 36 2018'!$B$2:$R$311, 17, FALSE)/36</f>
        <v>970.20000000000016</v>
      </c>
      <c r="S154" s="3"/>
      <c r="T154" s="3"/>
      <c r="U154" s="3"/>
    </row>
    <row r="155" spans="1:21" x14ac:dyDescent="0.25">
      <c r="A155" s="5" t="s">
        <v>1000</v>
      </c>
      <c r="B155" s="5" t="s">
        <v>269</v>
      </c>
      <c r="C155" s="5" t="s">
        <v>52</v>
      </c>
      <c r="D155" s="3">
        <f>VLOOKUP(B155, Table1[[Player]:['#NAME?]], 3, FALSE)+1</f>
        <v>36</v>
      </c>
      <c r="E155" s="3">
        <f>VLOOKUP(A155, Table3[], 5, FALSE)</f>
        <v>1560</v>
      </c>
      <c r="F155" s="10">
        <f>E155*VLOOKUP('Proj 2018'!B155, 'Proj 36 2018'!$B$2:$R$311, 5, FALSE)/36</f>
        <v>229.66666666666666</v>
      </c>
      <c r="G155" s="10">
        <f>$E155*VLOOKUP('Proj 2018'!$B155, 'Proj 36 2018'!$B$2:$R$311, 6, FALSE)/36</f>
        <v>528.66666666666663</v>
      </c>
      <c r="H155" s="11">
        <f>VLOOKUP('Proj 2018'!$B155, 'Proj 36 2018'!$B$2:$R$311, 7, FALSE)</f>
        <v>0.436</v>
      </c>
      <c r="I155" s="10">
        <f>$E155*VLOOKUP('Proj 2018'!$B155, 'Proj 36 2018'!$B$2:$R$311, 8, FALSE)/36</f>
        <v>91</v>
      </c>
      <c r="J155" s="10">
        <f>$E155*VLOOKUP('Proj 2018'!$B155, 'Proj 36 2018'!$B$2:$R$311, 9, FALSE)/36</f>
        <v>52</v>
      </c>
      <c r="K155" s="10">
        <f>$E155*VLOOKUP('Proj 2018'!$B155, 'Proj 36 2018'!$B$2:$R$311, 10, FALSE)/36</f>
        <v>65</v>
      </c>
      <c r="L155" s="11">
        <f>VLOOKUP('Proj 2018'!$B155, 'Proj 36 2018'!$B$2:$R$311, 11, FALSE)</f>
        <v>0.81799999999999995</v>
      </c>
      <c r="M155" s="10">
        <f>$E155*VLOOKUP('Proj 2018'!$B155, 'Proj 36 2018'!$B$2:$R$311, 12, FALSE)/36</f>
        <v>203.66666666666666</v>
      </c>
      <c r="N155" s="10">
        <f>$E155*VLOOKUP('Proj 2018'!$B155, 'Proj 36 2018'!$B$2:$R$311, 13, FALSE)/36</f>
        <v>121.33333333333333</v>
      </c>
      <c r="O155" s="10">
        <f>$E155*VLOOKUP('Proj 2018'!$B155, 'Proj 36 2018'!$B$2:$R$311, 14, FALSE)/36</f>
        <v>30.333333333333332</v>
      </c>
      <c r="P155" s="10">
        <f>$E155*VLOOKUP('Proj 2018'!$B155, 'Proj 36 2018'!$B$2:$R$311, 15, FALSE)/36</f>
        <v>17.333333333333332</v>
      </c>
      <c r="Q155" s="10">
        <f>$E155*VLOOKUP('Proj 2018'!$B155, 'Proj 36 2018'!$B$2:$R$311, 16, FALSE)/36</f>
        <v>56.333333333333336</v>
      </c>
      <c r="R155" s="10">
        <f>$E155*VLOOKUP('Proj 2018'!$B155, 'Proj 36 2018'!$B$2:$R$311, 17, FALSE)/36</f>
        <v>606.66666666666663</v>
      </c>
      <c r="S155" s="3"/>
      <c r="T155" s="3"/>
      <c r="U155" s="3"/>
    </row>
    <row r="156" spans="1:21" x14ac:dyDescent="0.25">
      <c r="A156" s="6" t="s">
        <v>710</v>
      </c>
      <c r="B156" s="6" t="s">
        <v>270</v>
      </c>
      <c r="C156" s="6" t="s">
        <v>52</v>
      </c>
      <c r="D156" s="3">
        <f>VLOOKUP(B156, Table1[[Player]:['#NAME?]], 3, FALSE)+1</f>
        <v>21</v>
      </c>
      <c r="E156" s="3">
        <f>VLOOKUP(A156, Table3[], 5, FALSE)</f>
        <v>1872</v>
      </c>
      <c r="F156" s="10">
        <f>E156*VLOOKUP('Proj 2018'!B156, 'Proj 36 2018'!$B$2:$R$311, 5, FALSE)/36</f>
        <v>176.8</v>
      </c>
      <c r="G156" s="10">
        <f>$E156*VLOOKUP('Proj 2018'!$B156, 'Proj 36 2018'!$B$2:$R$311, 6, FALSE)/36</f>
        <v>499.20000000000005</v>
      </c>
      <c r="H156" s="11">
        <f>VLOOKUP('Proj 2018'!$B156, 'Proj 36 2018'!$B$2:$R$311, 7, FALSE)</f>
        <v>0.35299999999999998</v>
      </c>
      <c r="I156" s="10">
        <f>$E156*VLOOKUP('Proj 2018'!$B156, 'Proj 36 2018'!$B$2:$R$311, 8, FALSE)/36</f>
        <v>62.400000000000006</v>
      </c>
      <c r="J156" s="10">
        <f>$E156*VLOOKUP('Proj 2018'!$B156, 'Proj 36 2018'!$B$2:$R$311, 9, FALSE)/36</f>
        <v>46.8</v>
      </c>
      <c r="K156" s="10">
        <f>$E156*VLOOKUP('Proj 2018'!$B156, 'Proj 36 2018'!$B$2:$R$311, 10, FALSE)/36</f>
        <v>72.8</v>
      </c>
      <c r="L156" s="11">
        <f>VLOOKUP('Proj 2018'!$B156, 'Proj 36 2018'!$B$2:$R$311, 11, FALSE)</f>
        <v>0.67900000000000005</v>
      </c>
      <c r="M156" s="10">
        <f>$E156*VLOOKUP('Proj 2018'!$B156, 'Proj 36 2018'!$B$2:$R$311, 12, FALSE)/36</f>
        <v>260</v>
      </c>
      <c r="N156" s="10">
        <f>$E156*VLOOKUP('Proj 2018'!$B156, 'Proj 36 2018'!$B$2:$R$311, 13, FALSE)/36</f>
        <v>145.6</v>
      </c>
      <c r="O156" s="10">
        <f>$E156*VLOOKUP('Proj 2018'!$B156, 'Proj 36 2018'!$B$2:$R$311, 14, FALSE)/36</f>
        <v>78</v>
      </c>
      <c r="P156" s="10">
        <f>$E156*VLOOKUP('Proj 2018'!$B156, 'Proj 36 2018'!$B$2:$R$311, 15, FALSE)/36</f>
        <v>31.200000000000003</v>
      </c>
      <c r="Q156" s="10">
        <f>$E156*VLOOKUP('Proj 2018'!$B156, 'Proj 36 2018'!$B$2:$R$311, 16, FALSE)/36</f>
        <v>98.8</v>
      </c>
      <c r="R156" s="10">
        <f>$E156*VLOOKUP('Proj 2018'!$B156, 'Proj 36 2018'!$B$2:$R$311, 17, FALSE)/36</f>
        <v>462.79999999999995</v>
      </c>
      <c r="S156" s="3"/>
      <c r="T156" s="3"/>
      <c r="U156" s="3"/>
    </row>
    <row r="157" spans="1:21" x14ac:dyDescent="0.25">
      <c r="A157" s="5" t="s">
        <v>812</v>
      </c>
      <c r="B157" s="5" t="s">
        <v>271</v>
      </c>
      <c r="C157" s="5" t="s">
        <v>73</v>
      </c>
      <c r="D157" s="3">
        <f>VLOOKUP(B157, Table1[[Player]:['#NAME?]], 3, FALSE)+1</f>
        <v>25</v>
      </c>
      <c r="E157" s="3">
        <f>VLOOKUP(A157, Table3[], 5, FALSE)</f>
        <v>1606</v>
      </c>
      <c r="F157" s="10">
        <f>E157*VLOOKUP('Proj 2018'!B157, 'Proj 36 2018'!$B$2:$R$311, 5, FALSE)/36</f>
        <v>263.20555555555558</v>
      </c>
      <c r="G157" s="10">
        <f>$E157*VLOOKUP('Proj 2018'!$B157, 'Proj 36 2018'!$B$2:$R$311, 6, FALSE)/36</f>
        <v>606.71111111111111</v>
      </c>
      <c r="H157" s="11">
        <f>VLOOKUP('Proj 2018'!$B157, 'Proj 36 2018'!$B$2:$R$311, 7, FALSE)</f>
        <v>0.433</v>
      </c>
      <c r="I157" s="10">
        <f>$E157*VLOOKUP('Proj 2018'!$B157, 'Proj 36 2018'!$B$2:$R$311, 8, FALSE)/36</f>
        <v>66.916666666666671</v>
      </c>
      <c r="J157" s="10">
        <f>$E157*VLOOKUP('Proj 2018'!$B157, 'Proj 36 2018'!$B$2:$R$311, 9, FALSE)/36</f>
        <v>142.75555555555559</v>
      </c>
      <c r="K157" s="10">
        <f>$E157*VLOOKUP('Proj 2018'!$B157, 'Proj 36 2018'!$B$2:$R$311, 10, FALSE)/36</f>
        <v>187.36666666666667</v>
      </c>
      <c r="L157" s="11">
        <f>VLOOKUP('Proj 2018'!$B157, 'Proj 36 2018'!$B$2:$R$311, 11, FALSE)</f>
        <v>0.76800000000000002</v>
      </c>
      <c r="M157" s="10">
        <f>$E157*VLOOKUP('Proj 2018'!$B157, 'Proj 36 2018'!$B$2:$R$311, 12, FALSE)/36</f>
        <v>214.13333333333333</v>
      </c>
      <c r="N157" s="10">
        <f>$E157*VLOOKUP('Proj 2018'!$B157, 'Proj 36 2018'!$B$2:$R$311, 13, FALSE)/36</f>
        <v>173.98333333333332</v>
      </c>
      <c r="O157" s="10">
        <f>$E157*VLOOKUP('Proj 2018'!$B157, 'Proj 36 2018'!$B$2:$R$311, 14, FALSE)/36</f>
        <v>62.455555555555549</v>
      </c>
      <c r="P157" s="10">
        <f>$E157*VLOOKUP('Proj 2018'!$B157, 'Proj 36 2018'!$B$2:$R$311, 15, FALSE)/36</f>
        <v>31.227777777777774</v>
      </c>
      <c r="Q157" s="10">
        <f>$E157*VLOOKUP('Proj 2018'!$B157, 'Proj 36 2018'!$B$2:$R$311, 16, FALSE)/36</f>
        <v>66.916666666666671</v>
      </c>
      <c r="R157" s="10">
        <f>$E157*VLOOKUP('Proj 2018'!$B157, 'Proj 36 2018'!$B$2:$R$311, 17, FALSE)/36</f>
        <v>740.54444444444448</v>
      </c>
      <c r="S157" s="3"/>
      <c r="T157" s="3"/>
      <c r="U157" s="3"/>
    </row>
    <row r="158" spans="1:21" x14ac:dyDescent="0.25">
      <c r="A158" s="6" t="s">
        <v>771</v>
      </c>
      <c r="B158" s="6" t="s">
        <v>272</v>
      </c>
      <c r="C158" s="6" t="s">
        <v>52</v>
      </c>
      <c r="D158" s="3">
        <f>VLOOKUP(B158, Table1[[Player]:['#NAME?]], 3, FALSE)+1</f>
        <v>30</v>
      </c>
      <c r="E158" s="3">
        <f>VLOOKUP(A158, Table3[], 5, FALSE)</f>
        <v>637</v>
      </c>
      <c r="F158" s="10">
        <f>E158*VLOOKUP('Proj 2018'!B158, 'Proj 36 2018'!$B$2:$R$311, 5, FALSE)/36</f>
        <v>56.622222222222227</v>
      </c>
      <c r="G158" s="10">
        <f>$E158*VLOOKUP('Proj 2018'!$B158, 'Proj 36 2018'!$B$2:$R$311, 6, FALSE)/36</f>
        <v>157.48055555555555</v>
      </c>
      <c r="H158" s="11">
        <f>VLOOKUP('Proj 2018'!$B158, 'Proj 36 2018'!$B$2:$R$311, 7, FALSE)</f>
        <v>0.36499999999999999</v>
      </c>
      <c r="I158" s="10">
        <f>$E158*VLOOKUP('Proj 2018'!$B158, 'Proj 36 2018'!$B$2:$R$311, 8, FALSE)/36</f>
        <v>23.00277777777778</v>
      </c>
      <c r="J158" s="10">
        <f>$E158*VLOOKUP('Proj 2018'!$B158, 'Proj 36 2018'!$B$2:$R$311, 9, FALSE)/36</f>
        <v>8.8472222222222214</v>
      </c>
      <c r="K158" s="10">
        <f>$E158*VLOOKUP('Proj 2018'!$B158, 'Proj 36 2018'!$B$2:$R$311, 10, FALSE)/36</f>
        <v>14.155555555555557</v>
      </c>
      <c r="L158" s="11">
        <f>VLOOKUP('Proj 2018'!$B158, 'Proj 36 2018'!$B$2:$R$311, 11, FALSE)</f>
        <v>0.64700000000000002</v>
      </c>
      <c r="M158" s="10">
        <f>$E158*VLOOKUP('Proj 2018'!$B158, 'Proj 36 2018'!$B$2:$R$311, 12, FALSE)/36</f>
        <v>141.55555555555554</v>
      </c>
      <c r="N158" s="10">
        <f>$E158*VLOOKUP('Proj 2018'!$B158, 'Proj 36 2018'!$B$2:$R$311, 13, FALSE)/36</f>
        <v>17.694444444444443</v>
      </c>
      <c r="O158" s="10">
        <f>$E158*VLOOKUP('Proj 2018'!$B158, 'Proj 36 2018'!$B$2:$R$311, 14, FALSE)/36</f>
        <v>23.00277777777778</v>
      </c>
      <c r="P158" s="10">
        <f>$E158*VLOOKUP('Proj 2018'!$B158, 'Proj 36 2018'!$B$2:$R$311, 15, FALSE)/36</f>
        <v>23.00277777777778</v>
      </c>
      <c r="Q158" s="10">
        <f>$E158*VLOOKUP('Proj 2018'!$B158, 'Proj 36 2018'!$B$2:$R$311, 16, FALSE)/36</f>
        <v>14.155555555555557</v>
      </c>
      <c r="R158" s="10">
        <f>$E158*VLOOKUP('Proj 2018'!$B158, 'Proj 36 2018'!$B$2:$R$311, 17, FALSE)/36</f>
        <v>146.86388888888891</v>
      </c>
      <c r="S158" s="3"/>
      <c r="T158" s="3"/>
      <c r="U158" s="3"/>
    </row>
    <row r="159" spans="1:21" x14ac:dyDescent="0.25">
      <c r="A159" s="5" t="s">
        <v>692</v>
      </c>
      <c r="B159" s="5" t="s">
        <v>273</v>
      </c>
      <c r="C159" s="5" t="s">
        <v>38</v>
      </c>
      <c r="D159" s="3">
        <f>VLOOKUP(B159, Table1[[Player]:['#NAME?]], 3, FALSE)+1</f>
        <v>22</v>
      </c>
      <c r="E159" s="3">
        <f>VLOOKUP(A159, Table3[], 5, FALSE)</f>
        <v>2340</v>
      </c>
      <c r="F159" s="10">
        <f>E159*VLOOKUP('Proj 2018'!B159, 'Proj 36 2018'!$B$2:$R$311, 5, FALSE)/36</f>
        <v>565.5</v>
      </c>
      <c r="G159" s="10">
        <f>$E159*VLOOKUP('Proj 2018'!$B159, 'Proj 36 2018'!$B$2:$R$311, 6, FALSE)/36</f>
        <v>981.5</v>
      </c>
      <c r="H159" s="11">
        <f>VLOOKUP('Proj 2018'!$B159, 'Proj 36 2018'!$B$2:$R$311, 7, FALSE)</f>
        <v>0.57799999999999996</v>
      </c>
      <c r="I159" s="10">
        <f>$E159*VLOOKUP('Proj 2018'!$B159, 'Proj 36 2018'!$B$2:$R$311, 8, FALSE)/36</f>
        <v>52</v>
      </c>
      <c r="J159" s="10">
        <f>$E159*VLOOKUP('Proj 2018'!$B159, 'Proj 36 2018'!$B$2:$R$311, 9, FALSE)/36</f>
        <v>214.5</v>
      </c>
      <c r="K159" s="10">
        <f>$E159*VLOOKUP('Proj 2018'!$B159, 'Proj 36 2018'!$B$2:$R$311, 10, FALSE)/36</f>
        <v>260</v>
      </c>
      <c r="L159" s="11">
        <f>VLOOKUP('Proj 2018'!$B159, 'Proj 36 2018'!$B$2:$R$311, 11, FALSE)</f>
        <v>0.82499999999999996</v>
      </c>
      <c r="M159" s="10">
        <f>$E159*VLOOKUP('Proj 2018'!$B159, 'Proj 36 2018'!$B$2:$R$311, 12, FALSE)/36</f>
        <v>825.5</v>
      </c>
      <c r="N159" s="10">
        <f>$E159*VLOOKUP('Proj 2018'!$B159, 'Proj 36 2018'!$B$2:$R$311, 13, FALSE)/36</f>
        <v>409.5</v>
      </c>
      <c r="O159" s="10">
        <f>$E159*VLOOKUP('Proj 2018'!$B159, 'Proj 36 2018'!$B$2:$R$311, 14, FALSE)/36</f>
        <v>71.5</v>
      </c>
      <c r="P159" s="10">
        <f>$E159*VLOOKUP('Proj 2018'!$B159, 'Proj 36 2018'!$B$2:$R$311, 15, FALSE)/36</f>
        <v>65</v>
      </c>
      <c r="Q159" s="10">
        <f>$E159*VLOOKUP('Proj 2018'!$B159, 'Proj 36 2018'!$B$2:$R$311, 16, FALSE)/36</f>
        <v>195</v>
      </c>
      <c r="R159" s="10">
        <f>$E159*VLOOKUP('Proj 2018'!$B159, 'Proj 36 2018'!$B$2:$R$311, 17, FALSE)/36</f>
        <v>1404</v>
      </c>
      <c r="S159" s="3"/>
      <c r="T159" s="3"/>
      <c r="U159" s="3"/>
    </row>
    <row r="160" spans="1:21" x14ac:dyDescent="0.25">
      <c r="A160" s="6" t="s">
        <v>933</v>
      </c>
      <c r="B160" s="6" t="s">
        <v>275</v>
      </c>
      <c r="C160" s="6" t="s">
        <v>52</v>
      </c>
      <c r="D160" s="3">
        <f>VLOOKUP(B160, Table1[[Player]:['#NAME?]], 3, FALSE)+1</f>
        <v>20</v>
      </c>
      <c r="E160" s="3">
        <f>VLOOKUP(A160, Table3[], 5, FALSE)</f>
        <v>390</v>
      </c>
      <c r="F160" s="10">
        <f>E160*VLOOKUP('Proj 2018'!B160, 'Proj 36 2018'!$B$2:$R$311, 5, FALSE)/36</f>
        <v>48.75</v>
      </c>
      <c r="G160" s="10">
        <f>$E160*VLOOKUP('Proj 2018'!$B160, 'Proj 36 2018'!$B$2:$R$311, 6, FALSE)/36</f>
        <v>86.666666666666671</v>
      </c>
      <c r="H160" s="11">
        <f>VLOOKUP('Proj 2018'!$B160, 'Proj 36 2018'!$B$2:$R$311, 7, FALSE)</f>
        <v>0.56200000000000006</v>
      </c>
      <c r="I160" s="10">
        <f>$E160*VLOOKUP('Proj 2018'!$B160, 'Proj 36 2018'!$B$2:$R$311, 8, FALSE)/36</f>
        <v>2.1666666666666665</v>
      </c>
      <c r="J160" s="10">
        <f>$E160*VLOOKUP('Proj 2018'!$B160, 'Proj 36 2018'!$B$2:$R$311, 9, FALSE)/36</f>
        <v>20.583333333333332</v>
      </c>
      <c r="K160" s="10">
        <f>$E160*VLOOKUP('Proj 2018'!$B160, 'Proj 36 2018'!$B$2:$R$311, 10, FALSE)/36</f>
        <v>29.25</v>
      </c>
      <c r="L160" s="11">
        <f>VLOOKUP('Proj 2018'!$B160, 'Proj 36 2018'!$B$2:$R$311, 11, FALSE)</f>
        <v>0.70699999999999996</v>
      </c>
      <c r="M160" s="10">
        <f>$E160*VLOOKUP('Proj 2018'!$B160, 'Proj 36 2018'!$B$2:$R$311, 12, FALSE)/36</f>
        <v>56.333333333333336</v>
      </c>
      <c r="N160" s="10">
        <f>$E160*VLOOKUP('Proj 2018'!$B160, 'Proj 36 2018'!$B$2:$R$311, 13, FALSE)/36</f>
        <v>8.6666666666666661</v>
      </c>
      <c r="O160" s="10">
        <f>$E160*VLOOKUP('Proj 2018'!$B160, 'Proj 36 2018'!$B$2:$R$311, 14, FALSE)/36</f>
        <v>9.75</v>
      </c>
      <c r="P160" s="10">
        <f>$E160*VLOOKUP('Proj 2018'!$B160, 'Proj 36 2018'!$B$2:$R$311, 15, FALSE)/36</f>
        <v>9.75</v>
      </c>
      <c r="Q160" s="10">
        <f>$E160*VLOOKUP('Proj 2018'!$B160, 'Proj 36 2018'!$B$2:$R$311, 16, FALSE)/36</f>
        <v>9.75</v>
      </c>
      <c r="R160" s="10">
        <f>$E160*VLOOKUP('Proj 2018'!$B160, 'Proj 36 2018'!$B$2:$R$311, 17, FALSE)/36</f>
        <v>120.25</v>
      </c>
      <c r="S160" s="3"/>
      <c r="T160" s="3"/>
      <c r="U160" s="3"/>
    </row>
    <row r="161" spans="1:21" x14ac:dyDescent="0.25">
      <c r="A161" s="6" t="s">
        <v>842</v>
      </c>
      <c r="B161" s="6" t="s">
        <v>278</v>
      </c>
      <c r="C161" s="6" t="s">
        <v>73</v>
      </c>
      <c r="D161" s="3">
        <f>VLOOKUP(B161, Table1[[Player]:['#NAME?]], 3, FALSE)+1</f>
        <v>21</v>
      </c>
      <c r="E161" s="3">
        <f>VLOOKUP(A161, Table3[], 5, FALSE)</f>
        <v>1170</v>
      </c>
      <c r="F161" s="10">
        <f>E161*VLOOKUP('Proj 2018'!B161, 'Proj 36 2018'!$B$2:$R$311, 5, FALSE)/36</f>
        <v>113.75</v>
      </c>
      <c r="G161" s="10">
        <f>$E161*VLOOKUP('Proj 2018'!$B161, 'Proj 36 2018'!$B$2:$R$311, 6, FALSE)/36</f>
        <v>273</v>
      </c>
      <c r="H161" s="11">
        <f>VLOOKUP('Proj 2018'!$B161, 'Proj 36 2018'!$B$2:$R$311, 7, FALSE)</f>
        <v>0.41399999999999998</v>
      </c>
      <c r="I161" s="10">
        <f>$E161*VLOOKUP('Proj 2018'!$B161, 'Proj 36 2018'!$B$2:$R$311, 8, FALSE)/36</f>
        <v>39</v>
      </c>
      <c r="J161" s="10">
        <f>$E161*VLOOKUP('Proj 2018'!$B161, 'Proj 36 2018'!$B$2:$R$311, 9, FALSE)/36</f>
        <v>48.75</v>
      </c>
      <c r="K161" s="10">
        <f>$E161*VLOOKUP('Proj 2018'!$B161, 'Proj 36 2018'!$B$2:$R$311, 10, FALSE)/36</f>
        <v>65</v>
      </c>
      <c r="L161" s="11">
        <f>VLOOKUP('Proj 2018'!$B161, 'Proj 36 2018'!$B$2:$R$311, 11, FALSE)</f>
        <v>0.76700000000000002</v>
      </c>
      <c r="M161" s="10">
        <f>$E161*VLOOKUP('Proj 2018'!$B161, 'Proj 36 2018'!$B$2:$R$311, 12, FALSE)/36</f>
        <v>100.75</v>
      </c>
      <c r="N161" s="10">
        <f>$E161*VLOOKUP('Proj 2018'!$B161, 'Proj 36 2018'!$B$2:$R$311, 13, FALSE)/36</f>
        <v>237.25</v>
      </c>
      <c r="O161" s="10">
        <f>$E161*VLOOKUP('Proj 2018'!$B161, 'Proj 36 2018'!$B$2:$R$311, 14, FALSE)/36</f>
        <v>71.5</v>
      </c>
      <c r="P161" s="10">
        <f>$E161*VLOOKUP('Proj 2018'!$B161, 'Proj 36 2018'!$B$2:$R$311, 15, FALSE)/36</f>
        <v>6.5</v>
      </c>
      <c r="Q161" s="10">
        <f>$E161*VLOOKUP('Proj 2018'!$B161, 'Proj 36 2018'!$B$2:$R$311, 16, FALSE)/36</f>
        <v>58.5</v>
      </c>
      <c r="R161" s="10">
        <f>$E161*VLOOKUP('Proj 2018'!$B161, 'Proj 36 2018'!$B$2:$R$311, 17, FALSE)/36</f>
        <v>315.25</v>
      </c>
      <c r="S161" s="3"/>
      <c r="T161" s="3"/>
      <c r="U161" s="3"/>
    </row>
    <row r="162" spans="1:21" x14ac:dyDescent="0.25">
      <c r="A162" s="5" t="s">
        <v>764</v>
      </c>
      <c r="B162" s="5" t="s">
        <v>279</v>
      </c>
      <c r="C162" s="5" t="s">
        <v>38</v>
      </c>
      <c r="D162" s="3">
        <f>VLOOKUP(B162, Table1[[Player]:['#NAME?]], 3, FALSE)+1</f>
        <v>29</v>
      </c>
      <c r="E162" s="3">
        <f>VLOOKUP(A162, Table3[], 5, FALSE)</f>
        <v>2496</v>
      </c>
      <c r="F162" s="10">
        <f>E162*VLOOKUP('Proj 2018'!B162, 'Proj 36 2018'!$B$2:$R$311, 5, FALSE)/36</f>
        <v>402.13333333333333</v>
      </c>
      <c r="G162" s="10">
        <f>$E162*VLOOKUP('Proj 2018'!$B162, 'Proj 36 2018'!$B$2:$R$311, 6, FALSE)/36</f>
        <v>561.59999999999991</v>
      </c>
      <c r="H162" s="11">
        <f>VLOOKUP('Proj 2018'!$B162, 'Proj 36 2018'!$B$2:$R$311, 7, FALSE)</f>
        <v>0.71399999999999997</v>
      </c>
      <c r="I162" s="10">
        <f>$E162*VLOOKUP('Proj 2018'!$B162, 'Proj 36 2018'!$B$2:$R$311, 8, FALSE)/36</f>
        <v>0</v>
      </c>
      <c r="J162" s="10">
        <f>$E162*VLOOKUP('Proj 2018'!$B162, 'Proj 36 2018'!$B$2:$R$311, 9, FALSE)/36</f>
        <v>201.06666666666666</v>
      </c>
      <c r="K162" s="10">
        <f>$E162*VLOOKUP('Proj 2018'!$B162, 'Proj 36 2018'!$B$2:$R$311, 10, FALSE)/36</f>
        <v>416</v>
      </c>
      <c r="L162" s="11">
        <f>VLOOKUP('Proj 2018'!$B162, 'Proj 36 2018'!$B$2:$R$311, 11, FALSE)</f>
        <v>0.48199999999999998</v>
      </c>
      <c r="M162" s="10">
        <f>$E162*VLOOKUP('Proj 2018'!$B162, 'Proj 36 2018'!$B$2:$R$311, 12, FALSE)/36</f>
        <v>1081.5999999999999</v>
      </c>
      <c r="N162" s="10">
        <f>$E162*VLOOKUP('Proj 2018'!$B162, 'Proj 36 2018'!$B$2:$R$311, 13, FALSE)/36</f>
        <v>90.13333333333334</v>
      </c>
      <c r="O162" s="10">
        <f>$E162*VLOOKUP('Proj 2018'!$B162, 'Proj 36 2018'!$B$2:$R$311, 14, FALSE)/36</f>
        <v>48.533333333333331</v>
      </c>
      <c r="P162" s="10">
        <f>$E162*VLOOKUP('Proj 2018'!$B162, 'Proj 36 2018'!$B$2:$R$311, 15, FALSE)/36</f>
        <v>131.73333333333332</v>
      </c>
      <c r="Q162" s="10">
        <f>$E162*VLOOKUP('Proj 2018'!$B162, 'Proj 36 2018'!$B$2:$R$311, 16, FALSE)/36</f>
        <v>110.93333333333334</v>
      </c>
      <c r="R162" s="10">
        <f>$E162*VLOOKUP('Proj 2018'!$B162, 'Proj 36 2018'!$B$2:$R$311, 17, FALSE)/36</f>
        <v>998.40000000000009</v>
      </c>
      <c r="S162" s="3"/>
      <c r="T162" s="3"/>
      <c r="U162" s="3"/>
    </row>
    <row r="163" spans="1:21" x14ac:dyDescent="0.25">
      <c r="A163" s="6" t="s">
        <v>752</v>
      </c>
      <c r="B163" s="6" t="s">
        <v>280</v>
      </c>
      <c r="C163" s="6" t="s">
        <v>73</v>
      </c>
      <c r="D163" s="3">
        <f>VLOOKUP(B163, Table1[[Player]:['#NAME?]], 3, FALSE)+1</f>
        <v>26</v>
      </c>
      <c r="E163" s="3">
        <f>VLOOKUP(A163, Table3[], 5, FALSE)</f>
        <v>1950</v>
      </c>
      <c r="F163" s="10">
        <f>E163*VLOOKUP('Proj 2018'!B163, 'Proj 36 2018'!$B$2:$R$311, 5, FALSE)/36</f>
        <v>292.5</v>
      </c>
      <c r="G163" s="10">
        <f>$E163*VLOOKUP('Proj 2018'!$B163, 'Proj 36 2018'!$B$2:$R$311, 6, FALSE)/36</f>
        <v>644.58333333333337</v>
      </c>
      <c r="H163" s="11">
        <f>VLOOKUP('Proj 2018'!$B163, 'Proj 36 2018'!$B$2:$R$311, 7, FALSE)</f>
        <v>0.45200000000000001</v>
      </c>
      <c r="I163" s="10">
        <f>$E163*VLOOKUP('Proj 2018'!$B163, 'Proj 36 2018'!$B$2:$R$311, 8, FALSE)/36</f>
        <v>48.75</v>
      </c>
      <c r="J163" s="10">
        <f>$E163*VLOOKUP('Proj 2018'!$B163, 'Proj 36 2018'!$B$2:$R$311, 9, FALSE)/36</f>
        <v>92.083333333333329</v>
      </c>
      <c r="K163" s="10">
        <f>$E163*VLOOKUP('Proj 2018'!$B163, 'Proj 36 2018'!$B$2:$R$311, 10, FALSE)/36</f>
        <v>119.16666666666667</v>
      </c>
      <c r="L163" s="11">
        <f>VLOOKUP('Proj 2018'!$B163, 'Proj 36 2018'!$B$2:$R$311, 11, FALSE)</f>
        <v>0.77</v>
      </c>
      <c r="M163" s="10">
        <f>$E163*VLOOKUP('Proj 2018'!$B163, 'Proj 36 2018'!$B$2:$R$311, 12, FALSE)/36</f>
        <v>227.5</v>
      </c>
      <c r="N163" s="10">
        <f>$E163*VLOOKUP('Proj 2018'!$B163, 'Proj 36 2018'!$B$2:$R$311, 13, FALSE)/36</f>
        <v>260</v>
      </c>
      <c r="O163" s="10">
        <f>$E163*VLOOKUP('Proj 2018'!$B163, 'Proj 36 2018'!$B$2:$R$311, 14, FALSE)/36</f>
        <v>65</v>
      </c>
      <c r="P163" s="10">
        <f>$E163*VLOOKUP('Proj 2018'!$B163, 'Proj 36 2018'!$B$2:$R$311, 15, FALSE)/36</f>
        <v>10.833333333333334</v>
      </c>
      <c r="Q163" s="10">
        <f>$E163*VLOOKUP('Proj 2018'!$B163, 'Proj 36 2018'!$B$2:$R$311, 16, FALSE)/36</f>
        <v>102.91666666666667</v>
      </c>
      <c r="R163" s="10">
        <f>$E163*VLOOKUP('Proj 2018'!$B163, 'Proj 36 2018'!$B$2:$R$311, 17, FALSE)/36</f>
        <v>720.41666666666663</v>
      </c>
      <c r="S163" s="3"/>
      <c r="T163" s="3"/>
      <c r="U163" s="3"/>
    </row>
    <row r="164" spans="1:21" x14ac:dyDescent="0.25">
      <c r="A164" s="5" t="s">
        <v>640</v>
      </c>
      <c r="B164" s="5" t="s">
        <v>281</v>
      </c>
      <c r="C164" s="5" t="s">
        <v>38</v>
      </c>
      <c r="D164" s="3">
        <f>VLOOKUP(B164, Table1[[Player]:['#NAME?]], 3, FALSE)+1</f>
        <v>24</v>
      </c>
      <c r="E164" s="3">
        <f>VLOOKUP(A164, Table3[], 5, FALSE)</f>
        <v>1872</v>
      </c>
      <c r="F164" s="10">
        <f>E164*VLOOKUP('Proj 2018'!B164, 'Proj 36 2018'!$B$2:$R$311, 5, FALSE)/36</f>
        <v>306.8</v>
      </c>
      <c r="G164" s="10">
        <f>$E164*VLOOKUP('Proj 2018'!$B164, 'Proj 36 2018'!$B$2:$R$311, 6, FALSE)/36</f>
        <v>769.6</v>
      </c>
      <c r="H164" s="11">
        <f>VLOOKUP('Proj 2018'!$B164, 'Proj 36 2018'!$B$2:$R$311, 7, FALSE)</f>
        <v>0.39900000000000002</v>
      </c>
      <c r="I164" s="10">
        <f>$E164*VLOOKUP('Proj 2018'!$B164, 'Proj 36 2018'!$B$2:$R$311, 8, FALSE)/36</f>
        <v>109.2</v>
      </c>
      <c r="J164" s="10">
        <f>$E164*VLOOKUP('Proj 2018'!$B164, 'Proj 36 2018'!$B$2:$R$311, 9, FALSE)/36</f>
        <v>114.40000000000002</v>
      </c>
      <c r="K164" s="10">
        <f>$E164*VLOOKUP('Proj 2018'!$B164, 'Proj 36 2018'!$B$2:$R$311, 10, FALSE)/36</f>
        <v>150.80000000000001</v>
      </c>
      <c r="L164" s="11">
        <f>VLOOKUP('Proj 2018'!$B164, 'Proj 36 2018'!$B$2:$R$311, 11, FALSE)</f>
        <v>0.75600000000000001</v>
      </c>
      <c r="M164" s="10">
        <f>$E164*VLOOKUP('Proj 2018'!$B164, 'Proj 36 2018'!$B$2:$R$311, 12, FALSE)/36</f>
        <v>322.39999999999998</v>
      </c>
      <c r="N164" s="10">
        <f>$E164*VLOOKUP('Proj 2018'!$B164, 'Proj 36 2018'!$B$2:$R$311, 13, FALSE)/36</f>
        <v>156</v>
      </c>
      <c r="O164" s="10">
        <f>$E164*VLOOKUP('Proj 2018'!$B164, 'Proj 36 2018'!$B$2:$R$311, 14, FALSE)/36</f>
        <v>41.6</v>
      </c>
      <c r="P164" s="10">
        <f>$E164*VLOOKUP('Proj 2018'!$B164, 'Proj 36 2018'!$B$2:$R$311, 15, FALSE)/36</f>
        <v>31.200000000000003</v>
      </c>
      <c r="Q164" s="10">
        <f>$E164*VLOOKUP('Proj 2018'!$B164, 'Proj 36 2018'!$B$2:$R$311, 16, FALSE)/36</f>
        <v>72.8</v>
      </c>
      <c r="R164" s="10">
        <f>$E164*VLOOKUP('Proj 2018'!$B164, 'Proj 36 2018'!$B$2:$R$311, 17, FALSE)/36</f>
        <v>837.20000000000016</v>
      </c>
      <c r="S164" s="3"/>
      <c r="T164" s="3"/>
      <c r="U164" s="3"/>
    </row>
    <row r="165" spans="1:21" x14ac:dyDescent="0.25">
      <c r="A165" s="6" t="s">
        <v>866</v>
      </c>
      <c r="B165" s="6" t="s">
        <v>282</v>
      </c>
      <c r="C165" s="6" t="s">
        <v>38</v>
      </c>
      <c r="D165" s="3">
        <f>VLOOKUP(B165, Table1[[Player]:['#NAME?]], 3, FALSE)+1</f>
        <v>25</v>
      </c>
      <c r="E165" s="3">
        <f>VLOOKUP(A165, Table3[], 5, FALSE)</f>
        <v>1560</v>
      </c>
      <c r="F165" s="10">
        <f>E165*VLOOKUP('Proj 2018'!B165, 'Proj 36 2018'!$B$2:$R$311, 5, FALSE)/36</f>
        <v>407.33333333333331</v>
      </c>
      <c r="G165" s="10">
        <f>$E165*VLOOKUP('Proj 2018'!$B165, 'Proj 36 2018'!$B$2:$R$311, 6, FALSE)/36</f>
        <v>749.66666666666663</v>
      </c>
      <c r="H165" s="11">
        <f>VLOOKUP('Proj 2018'!$B165, 'Proj 36 2018'!$B$2:$R$311, 7, FALSE)</f>
        <v>0.54500000000000004</v>
      </c>
      <c r="I165" s="10">
        <f>$E165*VLOOKUP('Proj 2018'!$B165, 'Proj 36 2018'!$B$2:$R$311, 8, FALSE)/36</f>
        <v>4.333333333333333</v>
      </c>
      <c r="J165" s="10">
        <f>$E165*VLOOKUP('Proj 2018'!$B165, 'Proj 36 2018'!$B$2:$R$311, 9, FALSE)/36</f>
        <v>229.66666666666666</v>
      </c>
      <c r="K165" s="10">
        <f>$E165*VLOOKUP('Proj 2018'!$B165, 'Proj 36 2018'!$B$2:$R$311, 10, FALSE)/36</f>
        <v>290.33333333333331</v>
      </c>
      <c r="L165" s="11">
        <f>VLOOKUP('Proj 2018'!$B165, 'Proj 36 2018'!$B$2:$R$311, 11, FALSE)</f>
        <v>0.78600000000000003</v>
      </c>
      <c r="M165" s="10">
        <f>$E165*VLOOKUP('Proj 2018'!$B165, 'Proj 36 2018'!$B$2:$R$311, 12, FALSE)/36</f>
        <v>489.66666666666669</v>
      </c>
      <c r="N165" s="10">
        <f>$E165*VLOOKUP('Proj 2018'!$B165, 'Proj 36 2018'!$B$2:$R$311, 13, FALSE)/36</f>
        <v>69.333333333333329</v>
      </c>
      <c r="O165" s="10">
        <f>$E165*VLOOKUP('Proj 2018'!$B165, 'Proj 36 2018'!$B$2:$R$311, 14, FALSE)/36</f>
        <v>34.666666666666664</v>
      </c>
      <c r="P165" s="10">
        <f>$E165*VLOOKUP('Proj 2018'!$B165, 'Proj 36 2018'!$B$2:$R$311, 15, FALSE)/36</f>
        <v>39</v>
      </c>
      <c r="Q165" s="10">
        <f>$E165*VLOOKUP('Proj 2018'!$B165, 'Proj 36 2018'!$B$2:$R$311, 16, FALSE)/36</f>
        <v>125.66666666666667</v>
      </c>
      <c r="R165" s="10">
        <f>$E165*VLOOKUP('Proj 2018'!$B165, 'Proj 36 2018'!$B$2:$R$311, 17, FALSE)/36</f>
        <v>1053</v>
      </c>
      <c r="S165" s="3"/>
      <c r="T165" s="3"/>
      <c r="U165" s="3"/>
    </row>
    <row r="166" spans="1:21" x14ac:dyDescent="0.25">
      <c r="A166" s="5" t="s">
        <v>637</v>
      </c>
      <c r="B166" s="5" t="s">
        <v>284</v>
      </c>
      <c r="C166" s="5" t="s">
        <v>52</v>
      </c>
      <c r="D166" s="3">
        <f>VLOOKUP(B166, Table1[[Player]:['#NAME?]], 3, FALSE)+1</f>
        <v>24</v>
      </c>
      <c r="E166" s="3">
        <f>VLOOKUP(A166, Table3[], 5, FALSE)</f>
        <v>1769</v>
      </c>
      <c r="F166" s="10">
        <f>E166*VLOOKUP('Proj 2018'!B166, 'Proj 36 2018'!$B$2:$R$311, 5, FALSE)/36</f>
        <v>221.125</v>
      </c>
      <c r="G166" s="10">
        <f>$E166*VLOOKUP('Proj 2018'!$B166, 'Proj 36 2018'!$B$2:$R$311, 6, FALSE)/36</f>
        <v>466.81944444444446</v>
      </c>
      <c r="H166" s="11">
        <f>VLOOKUP('Proj 2018'!$B166, 'Proj 36 2018'!$B$2:$R$311, 7, FALSE)</f>
        <v>0.47699999999999998</v>
      </c>
      <c r="I166" s="10">
        <f>$E166*VLOOKUP('Proj 2018'!$B166, 'Proj 36 2018'!$B$2:$R$311, 8, FALSE)/36</f>
        <v>0</v>
      </c>
      <c r="J166" s="10">
        <f>$E166*VLOOKUP('Proj 2018'!$B166, 'Proj 36 2018'!$B$2:$R$311, 9, FALSE)/36</f>
        <v>113.01944444444445</v>
      </c>
      <c r="K166" s="10">
        <f>$E166*VLOOKUP('Proj 2018'!$B166, 'Proj 36 2018'!$B$2:$R$311, 10, FALSE)/36</f>
        <v>147.41666666666666</v>
      </c>
      <c r="L166" s="11">
        <f>VLOOKUP('Proj 2018'!$B166, 'Proj 36 2018'!$B$2:$R$311, 11, FALSE)</f>
        <v>0.78400000000000003</v>
      </c>
      <c r="M166" s="10">
        <f>$E166*VLOOKUP('Proj 2018'!$B166, 'Proj 36 2018'!$B$2:$R$311, 12, FALSE)/36</f>
        <v>427.50833333333333</v>
      </c>
      <c r="N166" s="10">
        <f>$E166*VLOOKUP('Proj 2018'!$B166, 'Proj 36 2018'!$B$2:$R$311, 13, FALSE)/36</f>
        <v>83.536111111111097</v>
      </c>
      <c r="O166" s="10">
        <f>$E166*VLOOKUP('Proj 2018'!$B166, 'Proj 36 2018'!$B$2:$R$311, 14, FALSE)/36</f>
        <v>58.966666666666661</v>
      </c>
      <c r="P166" s="10">
        <f>$E166*VLOOKUP('Proj 2018'!$B166, 'Proj 36 2018'!$B$2:$R$311, 15, FALSE)/36</f>
        <v>58.966666666666661</v>
      </c>
      <c r="Q166" s="10">
        <f>$E166*VLOOKUP('Proj 2018'!$B166, 'Proj 36 2018'!$B$2:$R$311, 16, FALSE)/36</f>
        <v>44.225000000000001</v>
      </c>
      <c r="R166" s="10">
        <f>$E166*VLOOKUP('Proj 2018'!$B166, 'Proj 36 2018'!$B$2:$R$311, 17, FALSE)/36</f>
        <v>560.18333333333339</v>
      </c>
      <c r="S166" s="3"/>
      <c r="T166" s="3"/>
      <c r="U166" s="3"/>
    </row>
    <row r="167" spans="1:21" x14ac:dyDescent="0.25">
      <c r="A167" s="6" t="s">
        <v>615</v>
      </c>
      <c r="B167" s="6" t="s">
        <v>285</v>
      </c>
      <c r="C167" s="6" t="s">
        <v>31</v>
      </c>
      <c r="D167" s="3">
        <f>VLOOKUP(B167, Table1[[Player]:['#NAME?]], 3, FALSE)+1</f>
        <v>28</v>
      </c>
      <c r="E167" s="3">
        <f>VLOOKUP(A167, Table3[], 5, FALSE)</f>
        <v>780</v>
      </c>
      <c r="F167" s="10">
        <f>E167*VLOOKUP('Proj 2018'!B167, 'Proj 36 2018'!$B$2:$R$311, 5, FALSE)/36</f>
        <v>136.5</v>
      </c>
      <c r="G167" s="10">
        <f>$E167*VLOOKUP('Proj 2018'!$B167, 'Proj 36 2018'!$B$2:$R$311, 6, FALSE)/36</f>
        <v>327.16666666666669</v>
      </c>
      <c r="H167" s="11">
        <f>VLOOKUP('Proj 2018'!$B167, 'Proj 36 2018'!$B$2:$R$311, 7, FALSE)</f>
        <v>0.41499999999999998</v>
      </c>
      <c r="I167" s="10">
        <f>$E167*VLOOKUP('Proj 2018'!$B167, 'Proj 36 2018'!$B$2:$R$311, 8, FALSE)/36</f>
        <v>47.666666666666671</v>
      </c>
      <c r="J167" s="10">
        <f>$E167*VLOOKUP('Proj 2018'!$B167, 'Proj 36 2018'!$B$2:$R$311, 9, FALSE)/36</f>
        <v>91</v>
      </c>
      <c r="K167" s="10">
        <f>$E167*VLOOKUP('Proj 2018'!$B167, 'Proj 36 2018'!$B$2:$R$311, 10, FALSE)/36</f>
        <v>108.33333333333333</v>
      </c>
      <c r="L167" s="11">
        <f>VLOOKUP('Proj 2018'!$B167, 'Proj 36 2018'!$B$2:$R$311, 11, FALSE)</f>
        <v>0.84299999999999997</v>
      </c>
      <c r="M167" s="10">
        <f>$E167*VLOOKUP('Proj 2018'!$B167, 'Proj 36 2018'!$B$2:$R$311, 12, FALSE)/36</f>
        <v>123.5</v>
      </c>
      <c r="N167" s="10">
        <f>$E167*VLOOKUP('Proj 2018'!$B167, 'Proj 36 2018'!$B$2:$R$311, 13, FALSE)/36</f>
        <v>69.333333333333329</v>
      </c>
      <c r="O167" s="10">
        <f>$E167*VLOOKUP('Proj 2018'!$B167, 'Proj 36 2018'!$B$2:$R$311, 14, FALSE)/36</f>
        <v>19.5</v>
      </c>
      <c r="P167" s="10">
        <f>$E167*VLOOKUP('Proj 2018'!$B167, 'Proj 36 2018'!$B$2:$R$311, 15, FALSE)/36</f>
        <v>2.1666666666666665</v>
      </c>
      <c r="Q167" s="10">
        <f>$E167*VLOOKUP('Proj 2018'!$B167, 'Proj 36 2018'!$B$2:$R$311, 16, FALSE)/36</f>
        <v>60.666666666666664</v>
      </c>
      <c r="R167" s="10">
        <f>$E167*VLOOKUP('Proj 2018'!$B167, 'Proj 36 2018'!$B$2:$R$311, 17, FALSE)/36</f>
        <v>409.49999999999994</v>
      </c>
      <c r="S167" s="3"/>
      <c r="T167" s="3"/>
      <c r="U167" s="3"/>
    </row>
    <row r="168" spans="1:21" x14ac:dyDescent="0.25">
      <c r="A168" s="6" t="s">
        <v>670</v>
      </c>
      <c r="B168" s="6" t="s">
        <v>287</v>
      </c>
      <c r="C168" s="6" t="s">
        <v>31</v>
      </c>
      <c r="D168" s="3">
        <f>VLOOKUP(B168, Table1[[Player]:['#NAME?]], 3, FALSE)+1</f>
        <v>36</v>
      </c>
      <c r="E168" s="3">
        <f>VLOOKUP(A168, Table3[], 5, FALSE)</f>
        <v>1386</v>
      </c>
      <c r="F168" s="10">
        <f>E168*VLOOKUP('Proj 2018'!B168, 'Proj 36 2018'!$B$2:$R$311, 5, FALSE)/36</f>
        <v>188.65</v>
      </c>
      <c r="G168" s="10">
        <f>$E168*VLOOKUP('Proj 2018'!$B168, 'Proj 36 2018'!$B$2:$R$311, 6, FALSE)/36</f>
        <v>408.1</v>
      </c>
      <c r="H168" s="11">
        <f>VLOOKUP('Proj 2018'!$B168, 'Proj 36 2018'!$B$2:$R$311, 7, FALSE)</f>
        <v>0.46400000000000002</v>
      </c>
      <c r="I168" s="10">
        <f>$E168*VLOOKUP('Proj 2018'!$B168, 'Proj 36 2018'!$B$2:$R$311, 8, FALSE)/36</f>
        <v>127.05000000000001</v>
      </c>
      <c r="J168" s="10">
        <f>$E168*VLOOKUP('Proj 2018'!$B168, 'Proj 36 2018'!$B$2:$R$311, 9, FALSE)/36</f>
        <v>30.799999999999997</v>
      </c>
      <c r="K168" s="10">
        <f>$E168*VLOOKUP('Proj 2018'!$B168, 'Proj 36 2018'!$B$2:$R$311, 10, FALSE)/36</f>
        <v>34.650000000000006</v>
      </c>
      <c r="L168" s="11">
        <f>VLOOKUP('Proj 2018'!$B168, 'Proj 36 2018'!$B$2:$R$311, 11, FALSE)</f>
        <v>0.90500000000000003</v>
      </c>
      <c r="M168" s="10">
        <f>$E168*VLOOKUP('Proj 2018'!$B168, 'Proj 36 2018'!$B$2:$R$311, 12, FALSE)/36</f>
        <v>146.30000000000001</v>
      </c>
      <c r="N168" s="10">
        <f>$E168*VLOOKUP('Proj 2018'!$B168, 'Proj 36 2018'!$B$2:$R$311, 13, FALSE)/36</f>
        <v>88.55</v>
      </c>
      <c r="O168" s="10">
        <f>$E168*VLOOKUP('Proj 2018'!$B168, 'Proj 36 2018'!$B$2:$R$311, 14, FALSE)/36</f>
        <v>26.95</v>
      </c>
      <c r="P168" s="10">
        <f>$E168*VLOOKUP('Proj 2018'!$B168, 'Proj 36 2018'!$B$2:$R$311, 15, FALSE)/36</f>
        <v>15.399999999999999</v>
      </c>
      <c r="Q168" s="10">
        <f>$E168*VLOOKUP('Proj 2018'!$B168, 'Proj 36 2018'!$B$2:$R$311, 16, FALSE)/36</f>
        <v>53.9</v>
      </c>
      <c r="R168" s="10">
        <f>$E168*VLOOKUP('Proj 2018'!$B168, 'Proj 36 2018'!$B$2:$R$311, 17, FALSE)/36</f>
        <v>535.15000000000009</v>
      </c>
      <c r="S168" s="3"/>
      <c r="T168" s="3"/>
      <c r="U168" s="3"/>
    </row>
    <row r="169" spans="1:21" x14ac:dyDescent="0.25">
      <c r="A169" s="5" t="s">
        <v>957</v>
      </c>
      <c r="B169" s="5" t="s">
        <v>288</v>
      </c>
      <c r="C169" s="5" t="s">
        <v>38</v>
      </c>
      <c r="D169" s="3">
        <f>VLOOKUP(B169, Table1[[Player]:['#NAME?]], 3, FALSE)+1</f>
        <v>28</v>
      </c>
      <c r="E169" s="3">
        <f>VLOOKUP(A169, Table3[], 5, FALSE)</f>
        <v>1404</v>
      </c>
      <c r="F169" s="10">
        <f>E169*VLOOKUP('Proj 2018'!B169, 'Proj 36 2018'!$B$2:$R$311, 5, FALSE)/36</f>
        <v>214.5</v>
      </c>
      <c r="G169" s="10">
        <f>$E169*VLOOKUP('Proj 2018'!$B169, 'Proj 36 2018'!$B$2:$R$311, 6, FALSE)/36</f>
        <v>386.1</v>
      </c>
      <c r="H169" s="11">
        <f>VLOOKUP('Proj 2018'!$B169, 'Proj 36 2018'!$B$2:$R$311, 7, FALSE)</f>
        <v>0.55100000000000005</v>
      </c>
      <c r="I169" s="10">
        <f>$E169*VLOOKUP('Proj 2018'!$B169, 'Proj 36 2018'!$B$2:$R$311, 8, FALSE)/36</f>
        <v>0</v>
      </c>
      <c r="J169" s="10">
        <f>$E169*VLOOKUP('Proj 2018'!$B169, 'Proj 36 2018'!$B$2:$R$311, 9, FALSE)/36</f>
        <v>39</v>
      </c>
      <c r="K169" s="10">
        <f>$E169*VLOOKUP('Proj 2018'!$B169, 'Proj 36 2018'!$B$2:$R$311, 10, FALSE)/36</f>
        <v>62.400000000000006</v>
      </c>
      <c r="L169" s="11">
        <f>VLOOKUP('Proj 2018'!$B169, 'Proj 36 2018'!$B$2:$R$311, 11, FALSE)</f>
        <v>0.61299999999999999</v>
      </c>
      <c r="M169" s="10">
        <f>$E169*VLOOKUP('Proj 2018'!$B169, 'Proj 36 2018'!$B$2:$R$311, 12, FALSE)/36</f>
        <v>397.79999999999995</v>
      </c>
      <c r="N169" s="10">
        <f>$E169*VLOOKUP('Proj 2018'!$B169, 'Proj 36 2018'!$B$2:$R$311, 13, FALSE)/36</f>
        <v>46.8</v>
      </c>
      <c r="O169" s="10">
        <f>$E169*VLOOKUP('Proj 2018'!$B169, 'Proj 36 2018'!$B$2:$R$311, 14, FALSE)/36</f>
        <v>35.1</v>
      </c>
      <c r="P169" s="10">
        <f>$E169*VLOOKUP('Proj 2018'!$B169, 'Proj 36 2018'!$B$2:$R$311, 15, FALSE)/36</f>
        <v>46.8</v>
      </c>
      <c r="Q169" s="10">
        <f>$E169*VLOOKUP('Proj 2018'!$B169, 'Proj 36 2018'!$B$2:$R$311, 16, FALSE)/36</f>
        <v>58.5</v>
      </c>
      <c r="R169" s="10">
        <f>$E169*VLOOKUP('Proj 2018'!$B169, 'Proj 36 2018'!$B$2:$R$311, 17, FALSE)/36</f>
        <v>464.10000000000008</v>
      </c>
      <c r="S169" s="3"/>
      <c r="T169" s="3"/>
      <c r="U169" s="3"/>
    </row>
    <row r="170" spans="1:21" x14ac:dyDescent="0.25">
      <c r="A170" s="6" t="s">
        <v>874</v>
      </c>
      <c r="B170" s="6" t="s">
        <v>289</v>
      </c>
      <c r="C170" s="6" t="s">
        <v>52</v>
      </c>
      <c r="D170" s="3">
        <f>VLOOKUP(B170, Table1[[Player]:['#NAME?]], 3, FALSE)+1</f>
        <v>28</v>
      </c>
      <c r="E170" s="3">
        <f>VLOOKUP(A170, Table3[], 5, FALSE)</f>
        <v>390</v>
      </c>
      <c r="F170" s="10">
        <f>E170*VLOOKUP('Proj 2018'!B170, 'Proj 36 2018'!$B$2:$R$311, 5, FALSE)/36</f>
        <v>60.666666666666664</v>
      </c>
      <c r="G170" s="10">
        <f>$E170*VLOOKUP('Proj 2018'!$B170, 'Proj 36 2018'!$B$2:$R$311, 6, FALSE)/36</f>
        <v>141.91666666666666</v>
      </c>
      <c r="H170" s="11">
        <f>VLOOKUP('Proj 2018'!$B170, 'Proj 36 2018'!$B$2:$R$311, 7, FALSE)</f>
        <v>0.42799999999999999</v>
      </c>
      <c r="I170" s="10">
        <f>$E170*VLOOKUP('Proj 2018'!$B170, 'Proj 36 2018'!$B$2:$R$311, 8, FALSE)/36</f>
        <v>20.583333333333332</v>
      </c>
      <c r="J170" s="10">
        <f>$E170*VLOOKUP('Proj 2018'!$B170, 'Proj 36 2018'!$B$2:$R$311, 9, FALSE)/36</f>
        <v>20.583333333333332</v>
      </c>
      <c r="K170" s="10">
        <f>$E170*VLOOKUP('Proj 2018'!$B170, 'Proj 36 2018'!$B$2:$R$311, 10, FALSE)/36</f>
        <v>26</v>
      </c>
      <c r="L170" s="11">
        <f>VLOOKUP('Proj 2018'!$B170, 'Proj 36 2018'!$B$2:$R$311, 11, FALSE)</f>
        <v>0.80900000000000005</v>
      </c>
      <c r="M170" s="10">
        <f>$E170*VLOOKUP('Proj 2018'!$B170, 'Proj 36 2018'!$B$2:$R$311, 12, FALSE)/36</f>
        <v>48.75</v>
      </c>
      <c r="N170" s="10">
        <f>$E170*VLOOKUP('Proj 2018'!$B170, 'Proj 36 2018'!$B$2:$R$311, 13, FALSE)/36</f>
        <v>26</v>
      </c>
      <c r="O170" s="10">
        <f>$E170*VLOOKUP('Proj 2018'!$B170, 'Proj 36 2018'!$B$2:$R$311, 14, FALSE)/36</f>
        <v>10.833333333333334</v>
      </c>
      <c r="P170" s="10">
        <f>$E170*VLOOKUP('Proj 2018'!$B170, 'Proj 36 2018'!$B$2:$R$311, 15, FALSE)/36</f>
        <v>4.333333333333333</v>
      </c>
      <c r="Q170" s="10">
        <f>$E170*VLOOKUP('Proj 2018'!$B170, 'Proj 36 2018'!$B$2:$R$311, 16, FALSE)/36</f>
        <v>19.5</v>
      </c>
      <c r="R170" s="10">
        <f>$E170*VLOOKUP('Proj 2018'!$B170, 'Proj 36 2018'!$B$2:$R$311, 17, FALSE)/36</f>
        <v>163.58333333333334</v>
      </c>
      <c r="S170" s="3"/>
      <c r="T170" s="3"/>
      <c r="U170" s="3"/>
    </row>
    <row r="171" spans="1:21" x14ac:dyDescent="0.25">
      <c r="A171" s="5" t="s">
        <v>953</v>
      </c>
      <c r="B171" s="5" t="s">
        <v>290</v>
      </c>
      <c r="C171" s="5" t="s">
        <v>27</v>
      </c>
      <c r="D171" s="3">
        <f>VLOOKUP(B171, Table1[[Player]:['#NAME?]], 3, FALSE)+1</f>
        <v>21</v>
      </c>
      <c r="E171" s="3">
        <f>VLOOKUP(A171, Table3[], 5, FALSE)</f>
        <v>1872</v>
      </c>
      <c r="F171" s="10">
        <f>E171*VLOOKUP('Proj 2018'!B171, 'Proj 36 2018'!$B$2:$R$311, 5, FALSE)/36</f>
        <v>358.8</v>
      </c>
      <c r="G171" s="10">
        <f>$E171*VLOOKUP('Proj 2018'!$B171, 'Proj 36 2018'!$B$2:$R$311, 6, FALSE)/36</f>
        <v>665.6</v>
      </c>
      <c r="H171" s="11">
        <f>VLOOKUP('Proj 2018'!$B171, 'Proj 36 2018'!$B$2:$R$311, 7, FALSE)</f>
        <v>0.53700000000000003</v>
      </c>
      <c r="I171" s="10">
        <f>$E171*VLOOKUP('Proj 2018'!$B171, 'Proj 36 2018'!$B$2:$R$311, 8, FALSE)/36</f>
        <v>10.4</v>
      </c>
      <c r="J171" s="10">
        <f>$E171*VLOOKUP('Proj 2018'!$B171, 'Proj 36 2018'!$B$2:$R$311, 9, FALSE)/36</f>
        <v>161.19999999999999</v>
      </c>
      <c r="K171" s="10">
        <f>$E171*VLOOKUP('Proj 2018'!$B171, 'Proj 36 2018'!$B$2:$R$311, 10, FALSE)/36</f>
        <v>228.80000000000004</v>
      </c>
      <c r="L171" s="11">
        <f>VLOOKUP('Proj 2018'!$B171, 'Proj 36 2018'!$B$2:$R$311, 11, FALSE)</f>
        <v>0.70299999999999996</v>
      </c>
      <c r="M171" s="10">
        <f>$E171*VLOOKUP('Proj 2018'!$B171, 'Proj 36 2018'!$B$2:$R$311, 12, FALSE)/36</f>
        <v>494</v>
      </c>
      <c r="N171" s="10">
        <f>$E171*VLOOKUP('Proj 2018'!$B171, 'Proj 36 2018'!$B$2:$R$311, 13, FALSE)/36</f>
        <v>83.2</v>
      </c>
      <c r="O171" s="10">
        <f>$E171*VLOOKUP('Proj 2018'!$B171, 'Proj 36 2018'!$B$2:$R$311, 14, FALSE)/36</f>
        <v>46.8</v>
      </c>
      <c r="P171" s="10">
        <f>$E171*VLOOKUP('Proj 2018'!$B171, 'Proj 36 2018'!$B$2:$R$311, 15, FALSE)/36</f>
        <v>41.6</v>
      </c>
      <c r="Q171" s="10">
        <f>$E171*VLOOKUP('Proj 2018'!$B171, 'Proj 36 2018'!$B$2:$R$311, 16, FALSE)/36</f>
        <v>114.40000000000002</v>
      </c>
      <c r="R171" s="10">
        <f>$E171*VLOOKUP('Proj 2018'!$B171, 'Proj 36 2018'!$B$2:$R$311, 17, FALSE)/36</f>
        <v>884</v>
      </c>
      <c r="S171" s="3"/>
      <c r="T171" s="3"/>
      <c r="U171" s="3"/>
    </row>
    <row r="172" spans="1:21" x14ac:dyDescent="0.25">
      <c r="A172" s="6" t="s">
        <v>641</v>
      </c>
      <c r="B172" s="6" t="s">
        <v>291</v>
      </c>
      <c r="C172" s="6" t="s">
        <v>31</v>
      </c>
      <c r="D172" s="3">
        <f>VLOOKUP(B172, Table1[[Player]:['#NAME?]], 3, FALSE)+1</f>
        <v>25</v>
      </c>
      <c r="E172" s="3">
        <f>VLOOKUP(A172, Table3[], 5, FALSE)</f>
        <v>1569</v>
      </c>
      <c r="F172" s="10">
        <f>E172*VLOOKUP('Proj 2018'!B172, 'Proj 36 2018'!$B$2:$R$311, 5, FALSE)/36</f>
        <v>309.44166666666666</v>
      </c>
      <c r="G172" s="10">
        <f>$E172*VLOOKUP('Proj 2018'!$B172, 'Proj 36 2018'!$B$2:$R$311, 6, FALSE)/36</f>
        <v>675.54166666666663</v>
      </c>
      <c r="H172" s="11">
        <f>VLOOKUP('Proj 2018'!$B172, 'Proj 36 2018'!$B$2:$R$311, 7, FALSE)</f>
        <v>0.46</v>
      </c>
      <c r="I172" s="10">
        <f>$E172*VLOOKUP('Proj 2018'!$B172, 'Proj 36 2018'!$B$2:$R$311, 8, FALSE)/36</f>
        <v>56.658333333333331</v>
      </c>
      <c r="J172" s="10">
        <f>$E172*VLOOKUP('Proj 2018'!$B172, 'Proj 36 2018'!$B$2:$R$311, 9, FALSE)/36</f>
        <v>152.54166666666666</v>
      </c>
      <c r="K172" s="10">
        <f>$E172*VLOOKUP('Proj 2018'!$B172, 'Proj 36 2018'!$B$2:$R$311, 10, FALSE)/36</f>
        <v>178.69166666666666</v>
      </c>
      <c r="L172" s="11">
        <f>VLOOKUP('Proj 2018'!$B172, 'Proj 36 2018'!$B$2:$R$311, 11, FALSE)</f>
        <v>0.85299999999999998</v>
      </c>
      <c r="M172" s="10">
        <f>$E172*VLOOKUP('Proj 2018'!$B172, 'Proj 36 2018'!$B$2:$R$311, 12, FALSE)/36</f>
        <v>361.74166666666667</v>
      </c>
      <c r="N172" s="10">
        <f>$E172*VLOOKUP('Proj 2018'!$B172, 'Proj 36 2018'!$B$2:$R$311, 13, FALSE)/36</f>
        <v>104.6</v>
      </c>
      <c r="O172" s="10">
        <f>$E172*VLOOKUP('Proj 2018'!$B172, 'Proj 36 2018'!$B$2:$R$311, 14, FALSE)/36</f>
        <v>39.225000000000001</v>
      </c>
      <c r="P172" s="10">
        <f>$E172*VLOOKUP('Proj 2018'!$B172, 'Proj 36 2018'!$B$2:$R$311, 15, FALSE)/36</f>
        <v>30.508333333333333</v>
      </c>
      <c r="Q172" s="10">
        <f>$E172*VLOOKUP('Proj 2018'!$B172, 'Proj 36 2018'!$B$2:$R$311, 16, FALSE)/36</f>
        <v>56.658333333333331</v>
      </c>
      <c r="R172" s="10">
        <f>$E172*VLOOKUP('Proj 2018'!$B172, 'Proj 36 2018'!$B$2:$R$311, 17, FALSE)/36</f>
        <v>828.08333333333337</v>
      </c>
      <c r="S172" s="3"/>
      <c r="T172" s="3"/>
      <c r="U172" s="3"/>
    </row>
    <row r="173" spans="1:21" x14ac:dyDescent="0.25">
      <c r="A173" s="5" t="s">
        <v>973</v>
      </c>
      <c r="B173" s="5" t="s">
        <v>292</v>
      </c>
      <c r="C173" s="5" t="s">
        <v>27</v>
      </c>
      <c r="D173" s="3">
        <f>VLOOKUP(B173, Table1[[Player]:['#NAME?]], 3, FALSE)+1</f>
        <v>26</v>
      </c>
      <c r="E173" s="3">
        <f>VLOOKUP(A173, Table3[], 5, FALSE)</f>
        <v>1170</v>
      </c>
      <c r="F173" s="10">
        <f>E173*VLOOKUP('Proj 2018'!B173, 'Proj 36 2018'!$B$2:$R$311, 5, FALSE)/36</f>
        <v>175.5</v>
      </c>
      <c r="G173" s="10">
        <f>$E173*VLOOKUP('Proj 2018'!$B173, 'Proj 36 2018'!$B$2:$R$311, 6, FALSE)/36</f>
        <v>399.75</v>
      </c>
      <c r="H173" s="11">
        <f>VLOOKUP('Proj 2018'!$B173, 'Proj 36 2018'!$B$2:$R$311, 7, FALSE)</f>
        <v>0.44</v>
      </c>
      <c r="I173" s="10">
        <f>$E173*VLOOKUP('Proj 2018'!$B173, 'Proj 36 2018'!$B$2:$R$311, 8, FALSE)/36</f>
        <v>39</v>
      </c>
      <c r="J173" s="10">
        <f>$E173*VLOOKUP('Proj 2018'!$B173, 'Proj 36 2018'!$B$2:$R$311, 9, FALSE)/36</f>
        <v>55.25</v>
      </c>
      <c r="K173" s="10">
        <f>$E173*VLOOKUP('Proj 2018'!$B173, 'Proj 36 2018'!$B$2:$R$311, 10, FALSE)/36</f>
        <v>87.75</v>
      </c>
      <c r="L173" s="11">
        <f>VLOOKUP('Proj 2018'!$B173, 'Proj 36 2018'!$B$2:$R$311, 11, FALSE)</f>
        <v>0.63</v>
      </c>
      <c r="M173" s="10">
        <f>$E173*VLOOKUP('Proj 2018'!$B173, 'Proj 36 2018'!$B$2:$R$311, 12, FALSE)/36</f>
        <v>299</v>
      </c>
      <c r="N173" s="10">
        <f>$E173*VLOOKUP('Proj 2018'!$B173, 'Proj 36 2018'!$B$2:$R$311, 13, FALSE)/36</f>
        <v>84.5</v>
      </c>
      <c r="O173" s="10">
        <f>$E173*VLOOKUP('Proj 2018'!$B173, 'Proj 36 2018'!$B$2:$R$311, 14, FALSE)/36</f>
        <v>29.25</v>
      </c>
      <c r="P173" s="10">
        <f>$E173*VLOOKUP('Proj 2018'!$B173, 'Proj 36 2018'!$B$2:$R$311, 15, FALSE)/36</f>
        <v>6.5</v>
      </c>
      <c r="Q173" s="10">
        <f>$E173*VLOOKUP('Proj 2018'!$B173, 'Proj 36 2018'!$B$2:$R$311, 16, FALSE)/36</f>
        <v>68.25</v>
      </c>
      <c r="R173" s="10">
        <f>$E173*VLOOKUP('Proj 2018'!$B173, 'Proj 36 2018'!$B$2:$R$311, 17, FALSE)/36</f>
        <v>448.5</v>
      </c>
      <c r="S173" s="3"/>
      <c r="T173" s="3"/>
      <c r="U173" s="3"/>
    </row>
    <row r="174" spans="1:21" x14ac:dyDescent="0.25">
      <c r="A174" s="6" t="s">
        <v>648</v>
      </c>
      <c r="B174" s="6" t="s">
        <v>293</v>
      </c>
      <c r="C174" s="6" t="s">
        <v>31</v>
      </c>
      <c r="D174" s="3">
        <f>VLOOKUP(B174, Table1[[Player]:['#NAME?]], 3, FALSE)+1</f>
        <v>22</v>
      </c>
      <c r="E174" s="3">
        <f>VLOOKUP(A174, Table3[], 5, FALSE)</f>
        <v>1984</v>
      </c>
      <c r="F174" s="10">
        <f>E174*VLOOKUP('Proj 2018'!B174, 'Proj 36 2018'!$B$2:$R$311, 5, FALSE)/36</f>
        <v>369.24444444444447</v>
      </c>
      <c r="G174" s="10">
        <f>$E174*VLOOKUP('Proj 2018'!$B174, 'Proj 36 2018'!$B$2:$R$311, 6, FALSE)/36</f>
        <v>804.62222222222215</v>
      </c>
      <c r="H174" s="11">
        <f>VLOOKUP('Proj 2018'!$B174, 'Proj 36 2018'!$B$2:$R$311, 7, FALSE)</f>
        <v>0.45900000000000002</v>
      </c>
      <c r="I174" s="10">
        <f>$E174*VLOOKUP('Proj 2018'!$B174, 'Proj 36 2018'!$B$2:$R$311, 8, FALSE)/36</f>
        <v>137.77777777777777</v>
      </c>
      <c r="J174" s="10">
        <f>$E174*VLOOKUP('Proj 2018'!$B174, 'Proj 36 2018'!$B$2:$R$311, 9, FALSE)/36</f>
        <v>132.26666666666665</v>
      </c>
      <c r="K174" s="10">
        <f>$E174*VLOOKUP('Proj 2018'!$B174, 'Proj 36 2018'!$B$2:$R$311, 10, FALSE)/36</f>
        <v>159.82222222222219</v>
      </c>
      <c r="L174" s="11">
        <f>VLOOKUP('Proj 2018'!$B174, 'Proj 36 2018'!$B$2:$R$311, 11, FALSE)</f>
        <v>0.83599999999999997</v>
      </c>
      <c r="M174" s="10">
        <f>$E174*VLOOKUP('Proj 2018'!$B174, 'Proj 36 2018'!$B$2:$R$311, 12, FALSE)/36</f>
        <v>181.86666666666667</v>
      </c>
      <c r="N174" s="10">
        <f>$E174*VLOOKUP('Proj 2018'!$B174, 'Proj 36 2018'!$B$2:$R$311, 13, FALSE)/36</f>
        <v>159.82222222222219</v>
      </c>
      <c r="O174" s="10">
        <f>$E174*VLOOKUP('Proj 2018'!$B174, 'Proj 36 2018'!$B$2:$R$311, 14, FALSE)/36</f>
        <v>44.088888888888889</v>
      </c>
      <c r="P174" s="10">
        <f>$E174*VLOOKUP('Proj 2018'!$B174, 'Proj 36 2018'!$B$2:$R$311, 15, FALSE)/36</f>
        <v>11.022222222222222</v>
      </c>
      <c r="Q174" s="10">
        <f>$E174*VLOOKUP('Proj 2018'!$B174, 'Proj 36 2018'!$B$2:$R$311, 16, FALSE)/36</f>
        <v>93.688888888888883</v>
      </c>
      <c r="R174" s="10">
        <f>$E174*VLOOKUP('Proj 2018'!$B174, 'Proj 36 2018'!$B$2:$R$311, 17, FALSE)/36</f>
        <v>1008.5333333333334</v>
      </c>
      <c r="S174" s="3"/>
      <c r="T174" s="3"/>
      <c r="U174" s="3"/>
    </row>
    <row r="175" spans="1:21" x14ac:dyDescent="0.25">
      <c r="A175" s="6" t="s">
        <v>862</v>
      </c>
      <c r="B175" s="6" t="s">
        <v>295</v>
      </c>
      <c r="C175" s="6" t="s">
        <v>31</v>
      </c>
      <c r="D175" s="3">
        <f>VLOOKUP(B175, Table1[[Player]:['#NAME?]], 3, FALSE)+1</f>
        <v>32</v>
      </c>
      <c r="E175" s="3">
        <f>VLOOKUP(A175, Table3[], 5, FALSE)</f>
        <v>2496</v>
      </c>
      <c r="F175" s="10">
        <f>E175*VLOOKUP('Proj 2018'!B175, 'Proj 36 2018'!$B$2:$R$311, 5, FALSE)/36</f>
        <v>325.86666666666667</v>
      </c>
      <c r="G175" s="10">
        <f>$E175*VLOOKUP('Proj 2018'!$B175, 'Proj 36 2018'!$B$2:$R$311, 6, FALSE)/36</f>
        <v>714.13333333333344</v>
      </c>
      <c r="H175" s="11">
        <f>VLOOKUP('Proj 2018'!$B175, 'Proj 36 2018'!$B$2:$R$311, 7, FALSE)</f>
        <v>0.45600000000000002</v>
      </c>
      <c r="I175" s="10">
        <f>$E175*VLOOKUP('Proj 2018'!$B175, 'Proj 36 2018'!$B$2:$R$311, 8, FALSE)/36</f>
        <v>110.93333333333334</v>
      </c>
      <c r="J175" s="10">
        <f>$E175*VLOOKUP('Proj 2018'!$B175, 'Proj 36 2018'!$B$2:$R$311, 9, FALSE)/36</f>
        <v>83.199999999999989</v>
      </c>
      <c r="K175" s="10">
        <f>$E175*VLOOKUP('Proj 2018'!$B175, 'Proj 36 2018'!$B$2:$R$311, 10, FALSE)/36</f>
        <v>97.066666666666663</v>
      </c>
      <c r="L175" s="11">
        <f>VLOOKUP('Proj 2018'!$B175, 'Proj 36 2018'!$B$2:$R$311, 11, FALSE)</f>
        <v>0.86699999999999999</v>
      </c>
      <c r="M175" s="10">
        <f>$E175*VLOOKUP('Proj 2018'!$B175, 'Proj 36 2018'!$B$2:$R$311, 12, FALSE)/36</f>
        <v>263.46666666666664</v>
      </c>
      <c r="N175" s="10">
        <f>$E175*VLOOKUP('Proj 2018'!$B175, 'Proj 36 2018'!$B$2:$R$311, 13, FALSE)/36</f>
        <v>180.26666666666668</v>
      </c>
      <c r="O175" s="10">
        <f>$E175*VLOOKUP('Proj 2018'!$B175, 'Proj 36 2018'!$B$2:$R$311, 14, FALSE)/36</f>
        <v>83.199999999999989</v>
      </c>
      <c r="P175" s="10">
        <f>$E175*VLOOKUP('Proj 2018'!$B175, 'Proj 36 2018'!$B$2:$R$311, 15, FALSE)/36</f>
        <v>27.733333333333334</v>
      </c>
      <c r="Q175" s="10">
        <f>$E175*VLOOKUP('Proj 2018'!$B175, 'Proj 36 2018'!$B$2:$R$311, 16, FALSE)/36</f>
        <v>69.333333333333329</v>
      </c>
      <c r="R175" s="10">
        <f>$E175*VLOOKUP('Proj 2018'!$B175, 'Proj 36 2018'!$B$2:$R$311, 17, FALSE)/36</f>
        <v>845.86666666666656</v>
      </c>
      <c r="S175" s="3"/>
      <c r="T175" s="3"/>
      <c r="U175" s="3"/>
    </row>
    <row r="176" spans="1:21" x14ac:dyDescent="0.25">
      <c r="A176" s="6" t="s">
        <v>926</v>
      </c>
      <c r="B176" s="6" t="s">
        <v>297</v>
      </c>
      <c r="C176" s="6" t="s">
        <v>38</v>
      </c>
      <c r="D176" s="3">
        <f>VLOOKUP(B176, Table1[[Player]:['#NAME?]], 3, FALSE)+1</f>
        <v>24</v>
      </c>
      <c r="E176" s="3">
        <f>VLOOKUP(A176, Table3[], 5, FALSE)</f>
        <v>1694</v>
      </c>
      <c r="F176" s="10">
        <f>E176*VLOOKUP('Proj 2018'!B176, 'Proj 36 2018'!$B$2:$R$311, 5, FALSE)/36</f>
        <v>249.39444444444442</v>
      </c>
      <c r="G176" s="10">
        <f>$E176*VLOOKUP('Proj 2018'!$B176, 'Proj 36 2018'!$B$2:$R$311, 6, FALSE)/36</f>
        <v>503.49444444444441</v>
      </c>
      <c r="H176" s="11">
        <f>VLOOKUP('Proj 2018'!$B176, 'Proj 36 2018'!$B$2:$R$311, 7, FALSE)</f>
        <v>0.497</v>
      </c>
      <c r="I176" s="10">
        <f>$E176*VLOOKUP('Proj 2018'!$B176, 'Proj 36 2018'!$B$2:$R$311, 8, FALSE)/36</f>
        <v>4.7055555555555557</v>
      </c>
      <c r="J176" s="10">
        <f>$E176*VLOOKUP('Proj 2018'!$B176, 'Proj 36 2018'!$B$2:$R$311, 9, FALSE)/36</f>
        <v>164.69444444444446</v>
      </c>
      <c r="K176" s="10">
        <f>$E176*VLOOKUP('Proj 2018'!$B176, 'Proj 36 2018'!$B$2:$R$311, 10, FALSE)/36</f>
        <v>225.86666666666667</v>
      </c>
      <c r="L176" s="11">
        <f>VLOOKUP('Proj 2018'!$B176, 'Proj 36 2018'!$B$2:$R$311, 11, FALSE)</f>
        <v>0.72099999999999997</v>
      </c>
      <c r="M176" s="10">
        <f>$E176*VLOOKUP('Proj 2018'!$B176, 'Proj 36 2018'!$B$2:$R$311, 12, FALSE)/36</f>
        <v>555.25555555555559</v>
      </c>
      <c r="N176" s="10">
        <f>$E176*VLOOKUP('Proj 2018'!$B176, 'Proj 36 2018'!$B$2:$R$311, 13, FALSE)/36</f>
        <v>47.055555555555557</v>
      </c>
      <c r="O176" s="10">
        <f>$E176*VLOOKUP('Proj 2018'!$B176, 'Proj 36 2018'!$B$2:$R$311, 14, FALSE)/36</f>
        <v>42.35</v>
      </c>
      <c r="P176" s="10">
        <f>$E176*VLOOKUP('Proj 2018'!$B176, 'Proj 36 2018'!$B$2:$R$311, 15, FALSE)/36</f>
        <v>108.22777777777777</v>
      </c>
      <c r="Q176" s="10">
        <f>$E176*VLOOKUP('Proj 2018'!$B176, 'Proj 36 2018'!$B$2:$R$311, 16, FALSE)/36</f>
        <v>112.93333333333334</v>
      </c>
      <c r="R176" s="10">
        <f>$E176*VLOOKUP('Proj 2018'!$B176, 'Proj 36 2018'!$B$2:$R$311, 17, FALSE)/36</f>
        <v>663.48333333333323</v>
      </c>
      <c r="S176" s="3"/>
      <c r="T176" s="3"/>
      <c r="U176" s="3"/>
    </row>
    <row r="177" spans="1:21" x14ac:dyDescent="0.25">
      <c r="A177" s="5" t="s">
        <v>965</v>
      </c>
      <c r="B177" s="5" t="s">
        <v>298</v>
      </c>
      <c r="C177" s="5" t="s">
        <v>52</v>
      </c>
      <c r="D177" s="3">
        <f>VLOOKUP(B177, Table1[[Player]:['#NAME?]], 3, FALSE)+1</f>
        <v>26</v>
      </c>
      <c r="E177" s="3">
        <f>VLOOKUP(A177, Table3[], 5, FALSE)</f>
        <v>2208</v>
      </c>
      <c r="F177" s="10">
        <f>E177*VLOOKUP('Proj 2018'!B177, 'Proj 36 2018'!$B$2:$R$311, 5, FALSE)/36</f>
        <v>570.40000000000009</v>
      </c>
      <c r="G177" s="10">
        <f>$E177*VLOOKUP('Proj 2018'!$B177, 'Proj 36 2018'!$B$2:$R$311, 6, FALSE)/36</f>
        <v>1171.4666666666667</v>
      </c>
      <c r="H177" s="11">
        <f>VLOOKUP('Proj 2018'!$B177, 'Proj 36 2018'!$B$2:$R$311, 7, FALSE)</f>
        <v>0.48499999999999999</v>
      </c>
      <c r="I177" s="10">
        <f>$E177*VLOOKUP('Proj 2018'!$B177, 'Proj 36 2018'!$B$2:$R$311, 8, FALSE)/36</f>
        <v>128.80000000000001</v>
      </c>
      <c r="J177" s="10">
        <f>$E177*VLOOKUP('Proj 2018'!$B177, 'Proj 36 2018'!$B$2:$R$311, 9, FALSE)/36</f>
        <v>417.06666666666666</v>
      </c>
      <c r="K177" s="10">
        <f>$E177*VLOOKUP('Proj 2018'!$B177, 'Proj 36 2018'!$B$2:$R$311, 10, FALSE)/36</f>
        <v>478.39999999999992</v>
      </c>
      <c r="L177" s="11">
        <f>VLOOKUP('Proj 2018'!$B177, 'Proj 36 2018'!$B$2:$R$311, 11, FALSE)</f>
        <v>0.88</v>
      </c>
      <c r="M177" s="10">
        <f>$E177*VLOOKUP('Proj 2018'!$B177, 'Proj 36 2018'!$B$2:$R$311, 12, FALSE)/36</f>
        <v>386.4</v>
      </c>
      <c r="N177" s="10">
        <f>$E177*VLOOKUP('Proj 2018'!$B177, 'Proj 36 2018'!$B$2:$R$311, 13, FALSE)/36</f>
        <v>233.06666666666666</v>
      </c>
      <c r="O177" s="10">
        <f>$E177*VLOOKUP('Proj 2018'!$B177, 'Proj 36 2018'!$B$2:$R$311, 14, FALSE)/36</f>
        <v>116.53333333333333</v>
      </c>
      <c r="P177" s="10">
        <f>$E177*VLOOKUP('Proj 2018'!$B177, 'Proj 36 2018'!$B$2:$R$311, 15, FALSE)/36</f>
        <v>49.06666666666667</v>
      </c>
      <c r="Q177" s="10">
        <f>$E177*VLOOKUP('Proj 2018'!$B177, 'Proj 36 2018'!$B$2:$R$311, 16, FALSE)/36</f>
        <v>134.93333333333334</v>
      </c>
      <c r="R177" s="10">
        <f>$E177*VLOOKUP('Proj 2018'!$B177, 'Proj 36 2018'!$B$2:$R$311, 17, FALSE)/36</f>
        <v>1686.6666666666667</v>
      </c>
      <c r="S177" s="3"/>
      <c r="T177" s="3"/>
      <c r="U177" s="3"/>
    </row>
    <row r="178" spans="1:21" x14ac:dyDescent="0.25">
      <c r="A178" s="6" t="s">
        <v>943</v>
      </c>
      <c r="B178" s="6" t="s">
        <v>299</v>
      </c>
      <c r="C178" s="6" t="s">
        <v>27</v>
      </c>
      <c r="D178" s="3">
        <f>VLOOKUP(B178, Table1[[Player]:['#NAME?]], 3, FALSE)+1</f>
        <v>25</v>
      </c>
      <c r="E178" s="3">
        <f>VLOOKUP(A178, Table3[], 5, FALSE)</f>
        <v>924</v>
      </c>
      <c r="F178" s="10">
        <f>E178*VLOOKUP('Proj 2018'!B178, 'Proj 36 2018'!$B$2:$R$311, 5, FALSE)/36</f>
        <v>110.36666666666666</v>
      </c>
      <c r="G178" s="10">
        <f>$E178*VLOOKUP('Proj 2018'!$B178, 'Proj 36 2018'!$B$2:$R$311, 6, FALSE)/36</f>
        <v>284.89999999999998</v>
      </c>
      <c r="H178" s="11">
        <f>VLOOKUP('Proj 2018'!$B178, 'Proj 36 2018'!$B$2:$R$311, 7, FALSE)</f>
        <v>0.38600000000000001</v>
      </c>
      <c r="I178" s="10">
        <f>$E178*VLOOKUP('Proj 2018'!$B178, 'Proj 36 2018'!$B$2:$R$311, 8, FALSE)/36</f>
        <v>56.466666666666669</v>
      </c>
      <c r="J178" s="10">
        <f>$E178*VLOOKUP('Proj 2018'!$B178, 'Proj 36 2018'!$B$2:$R$311, 9, FALSE)/36</f>
        <v>25.666666666666668</v>
      </c>
      <c r="K178" s="10">
        <f>$E178*VLOOKUP('Proj 2018'!$B178, 'Proj 36 2018'!$B$2:$R$311, 10, FALSE)/36</f>
        <v>30.799999999999997</v>
      </c>
      <c r="L178" s="11">
        <f>VLOOKUP('Proj 2018'!$B178, 'Proj 36 2018'!$B$2:$R$311, 11, FALSE)</f>
        <v>0.875</v>
      </c>
      <c r="M178" s="10">
        <f>$E178*VLOOKUP('Proj 2018'!$B178, 'Proj 36 2018'!$B$2:$R$311, 12, FALSE)/36</f>
        <v>179.66666666666666</v>
      </c>
      <c r="N178" s="10">
        <f>$E178*VLOOKUP('Proj 2018'!$B178, 'Proj 36 2018'!$B$2:$R$311, 13, FALSE)/36</f>
        <v>53.900000000000006</v>
      </c>
      <c r="O178" s="10">
        <f>$E178*VLOOKUP('Proj 2018'!$B178, 'Proj 36 2018'!$B$2:$R$311, 14, FALSE)/36</f>
        <v>10.266666666666667</v>
      </c>
      <c r="P178" s="10">
        <f>$E178*VLOOKUP('Proj 2018'!$B178, 'Proj 36 2018'!$B$2:$R$311, 15, FALSE)/36</f>
        <v>20.533333333333335</v>
      </c>
      <c r="Q178" s="10">
        <f>$E178*VLOOKUP('Proj 2018'!$B178, 'Proj 36 2018'!$B$2:$R$311, 16, FALSE)/36</f>
        <v>25.666666666666668</v>
      </c>
      <c r="R178" s="10">
        <f>$E178*VLOOKUP('Proj 2018'!$B178, 'Proj 36 2018'!$B$2:$R$311, 17, FALSE)/36</f>
        <v>302.86666666666667</v>
      </c>
      <c r="S178" s="3"/>
      <c r="T178" s="3"/>
      <c r="U178" s="3"/>
    </row>
    <row r="179" spans="1:21" x14ac:dyDescent="0.25">
      <c r="A179" s="5" t="s">
        <v>709</v>
      </c>
      <c r="B179" s="5" t="s">
        <v>300</v>
      </c>
      <c r="C179" s="5" t="s">
        <v>27</v>
      </c>
      <c r="D179" s="3">
        <f>VLOOKUP(B179, Table1[[Player]:['#NAME?]], 3, FALSE)+1</f>
        <v>28</v>
      </c>
      <c r="E179" s="3">
        <f>VLOOKUP(A179, Table3[], 5, FALSE)</f>
        <v>1925</v>
      </c>
      <c r="F179" s="10">
        <f>E179*VLOOKUP('Proj 2018'!B179, 'Proj 36 2018'!$B$2:$R$311, 5, FALSE)/36</f>
        <v>304.79166666666669</v>
      </c>
      <c r="G179" s="10">
        <f>$E179*VLOOKUP('Proj 2018'!$B179, 'Proj 36 2018'!$B$2:$R$311, 6, FALSE)/36</f>
        <v>641.66666666666663</v>
      </c>
      <c r="H179" s="11">
        <f>VLOOKUP('Proj 2018'!$B179, 'Proj 36 2018'!$B$2:$R$311, 7, FALSE)</f>
        <v>0.48</v>
      </c>
      <c r="I179" s="10">
        <f>$E179*VLOOKUP('Proj 2018'!$B179, 'Proj 36 2018'!$B$2:$R$311, 8, FALSE)/36</f>
        <v>48.125</v>
      </c>
      <c r="J179" s="10">
        <f>$E179*VLOOKUP('Proj 2018'!$B179, 'Proj 36 2018'!$B$2:$R$311, 9, FALSE)/36</f>
        <v>96.25</v>
      </c>
      <c r="K179" s="10">
        <f>$E179*VLOOKUP('Proj 2018'!$B179, 'Proj 36 2018'!$B$2:$R$311, 10, FALSE)/36</f>
        <v>112.29166666666667</v>
      </c>
      <c r="L179" s="11">
        <f>VLOOKUP('Proj 2018'!$B179, 'Proj 36 2018'!$B$2:$R$311, 11, FALSE)</f>
        <v>0.86699999999999999</v>
      </c>
      <c r="M179" s="10">
        <f>$E179*VLOOKUP('Proj 2018'!$B179, 'Proj 36 2018'!$B$2:$R$311, 12, FALSE)/36</f>
        <v>395.69444444444446</v>
      </c>
      <c r="N179" s="10">
        <f>$E179*VLOOKUP('Proj 2018'!$B179, 'Proj 36 2018'!$B$2:$R$311, 13, FALSE)/36</f>
        <v>112.29166666666667</v>
      </c>
      <c r="O179" s="10">
        <f>$E179*VLOOKUP('Proj 2018'!$B179, 'Proj 36 2018'!$B$2:$R$311, 14, FALSE)/36</f>
        <v>32.083333333333336</v>
      </c>
      <c r="P179" s="10">
        <f>$E179*VLOOKUP('Proj 2018'!$B179, 'Proj 36 2018'!$B$2:$R$311, 15, FALSE)/36</f>
        <v>26.736111111111111</v>
      </c>
      <c r="Q179" s="10">
        <f>$E179*VLOOKUP('Proj 2018'!$B179, 'Proj 36 2018'!$B$2:$R$311, 16, FALSE)/36</f>
        <v>64.166666666666671</v>
      </c>
      <c r="R179" s="10">
        <f>$E179*VLOOKUP('Proj 2018'!$B179, 'Proj 36 2018'!$B$2:$R$311, 17, FALSE)/36</f>
        <v>759.30555555555554</v>
      </c>
      <c r="S179" s="3"/>
      <c r="T179" s="3"/>
      <c r="U179" s="3"/>
    </row>
    <row r="180" spans="1:21" x14ac:dyDescent="0.25">
      <c r="A180" s="6" t="s">
        <v>609</v>
      </c>
      <c r="B180" s="6" t="s">
        <v>301</v>
      </c>
      <c r="C180" s="6" t="s">
        <v>52</v>
      </c>
      <c r="D180" s="3">
        <f>VLOOKUP(B180, Table1[[Player]:['#NAME?]], 3, FALSE)+1</f>
        <v>23</v>
      </c>
      <c r="E180" s="3">
        <f>VLOOKUP(A180, Table3[], 5, FALSE)</f>
        <v>1728</v>
      </c>
      <c r="F180" s="10">
        <f>E180*VLOOKUP('Proj 2018'!B180, 'Proj 36 2018'!$B$2:$R$311, 5, FALSE)/36</f>
        <v>240</v>
      </c>
      <c r="G180" s="10">
        <f>$E180*VLOOKUP('Proj 2018'!$B180, 'Proj 36 2018'!$B$2:$R$311, 6, FALSE)/36</f>
        <v>532.79999999999995</v>
      </c>
      <c r="H180" s="11">
        <f>VLOOKUP('Proj 2018'!$B180, 'Proj 36 2018'!$B$2:$R$311, 7, FALSE)</f>
        <v>0.45</v>
      </c>
      <c r="I180" s="10">
        <f>$E180*VLOOKUP('Proj 2018'!$B180, 'Proj 36 2018'!$B$2:$R$311, 8, FALSE)/36</f>
        <v>81.599999999999994</v>
      </c>
      <c r="J180" s="10">
        <f>$E180*VLOOKUP('Proj 2018'!$B180, 'Proj 36 2018'!$B$2:$R$311, 9, FALSE)/36</f>
        <v>91.199999999999989</v>
      </c>
      <c r="K180" s="10">
        <f>$E180*VLOOKUP('Proj 2018'!$B180, 'Proj 36 2018'!$B$2:$R$311, 10, FALSE)/36</f>
        <v>129.60000000000002</v>
      </c>
      <c r="L180" s="11">
        <f>VLOOKUP('Proj 2018'!$B180, 'Proj 36 2018'!$B$2:$R$311, 11, FALSE)</f>
        <v>0.72</v>
      </c>
      <c r="M180" s="10">
        <f>$E180*VLOOKUP('Proj 2018'!$B180, 'Proj 36 2018'!$B$2:$R$311, 12, FALSE)/36</f>
        <v>264</v>
      </c>
      <c r="N180" s="10">
        <f>$E180*VLOOKUP('Proj 2018'!$B180, 'Proj 36 2018'!$B$2:$R$311, 13, FALSE)/36</f>
        <v>153.60000000000002</v>
      </c>
      <c r="O180" s="10">
        <f>$E180*VLOOKUP('Proj 2018'!$B180, 'Proj 36 2018'!$B$2:$R$311, 14, FALSE)/36</f>
        <v>67.199999999999989</v>
      </c>
      <c r="P180" s="10">
        <f>$E180*VLOOKUP('Proj 2018'!$B180, 'Proj 36 2018'!$B$2:$R$311, 15, FALSE)/36</f>
        <v>9.6000000000000014</v>
      </c>
      <c r="Q180" s="10">
        <f>$E180*VLOOKUP('Proj 2018'!$B180, 'Proj 36 2018'!$B$2:$R$311, 16, FALSE)/36</f>
        <v>81.599999999999994</v>
      </c>
      <c r="R180" s="10">
        <f>$E180*VLOOKUP('Proj 2018'!$B180, 'Proj 36 2018'!$B$2:$R$311, 17, FALSE)/36</f>
        <v>652.79999999999995</v>
      </c>
      <c r="S180" s="3"/>
      <c r="T180" s="3"/>
      <c r="U180" s="3"/>
    </row>
    <row r="181" spans="1:21" x14ac:dyDescent="0.25">
      <c r="A181" s="6" t="s">
        <v>934</v>
      </c>
      <c r="B181" s="6" t="s">
        <v>303</v>
      </c>
      <c r="C181" s="6" t="s">
        <v>73</v>
      </c>
      <c r="D181" s="3">
        <f>VLOOKUP(B181, Table1[[Player]:['#NAME?]], 3, FALSE)+1</f>
        <v>27</v>
      </c>
      <c r="E181" s="3">
        <f>VLOOKUP(A181, Table3[], 5, FALSE)</f>
        <v>2808</v>
      </c>
      <c r="F181" s="10">
        <f>E181*VLOOKUP('Proj 2018'!B181, 'Proj 36 2018'!$B$2:$R$311, 5, FALSE)/36</f>
        <v>686.40000000000009</v>
      </c>
      <c r="G181" s="10">
        <f>$E181*VLOOKUP('Proj 2018'!$B181, 'Proj 36 2018'!$B$2:$R$311, 6, FALSE)/36</f>
        <v>1552.1999999999998</v>
      </c>
      <c r="H181" s="11">
        <f>VLOOKUP('Proj 2018'!$B181, 'Proj 36 2018'!$B$2:$R$311, 7, FALSE)</f>
        <v>0.44400000000000001</v>
      </c>
      <c r="I181" s="10">
        <f>$E181*VLOOKUP('Proj 2018'!$B181, 'Proj 36 2018'!$B$2:$R$311, 8, FALSE)/36</f>
        <v>226.2</v>
      </c>
      <c r="J181" s="10">
        <f>$E181*VLOOKUP('Proj 2018'!$B181, 'Proj 36 2018'!$B$2:$R$311, 9, FALSE)/36</f>
        <v>507</v>
      </c>
      <c r="K181" s="10">
        <f>$E181*VLOOKUP('Proj 2018'!$B181, 'Proj 36 2018'!$B$2:$R$311, 10, FALSE)/36</f>
        <v>569.4</v>
      </c>
      <c r="L181" s="11">
        <f>VLOOKUP('Proj 2018'!$B181, 'Proj 36 2018'!$B$2:$R$311, 11, FALSE)</f>
        <v>0.89500000000000002</v>
      </c>
      <c r="M181" s="10">
        <f>$E181*VLOOKUP('Proj 2018'!$B181, 'Proj 36 2018'!$B$2:$R$311, 12, FALSE)/36</f>
        <v>382.20000000000005</v>
      </c>
      <c r="N181" s="10">
        <f>$E181*VLOOKUP('Proj 2018'!$B181, 'Proj 36 2018'!$B$2:$R$311, 13, FALSE)/36</f>
        <v>460.20000000000005</v>
      </c>
      <c r="O181" s="10">
        <f>$E181*VLOOKUP('Proj 2018'!$B181, 'Proj 36 2018'!$B$2:$R$311, 14, FALSE)/36</f>
        <v>70.2</v>
      </c>
      <c r="P181" s="10">
        <f>$E181*VLOOKUP('Proj 2018'!$B181, 'Proj 36 2018'!$B$2:$R$311, 15, FALSE)/36</f>
        <v>23.4</v>
      </c>
      <c r="Q181" s="10">
        <f>$E181*VLOOKUP('Proj 2018'!$B181, 'Proj 36 2018'!$B$2:$R$311, 16, FALSE)/36</f>
        <v>202.8</v>
      </c>
      <c r="R181" s="10">
        <f>$E181*VLOOKUP('Proj 2018'!$B181, 'Proj 36 2018'!$B$2:$R$311, 17, FALSE)/36</f>
        <v>2106</v>
      </c>
      <c r="S181" s="3"/>
      <c r="T181" s="3"/>
      <c r="U181" s="3"/>
    </row>
    <row r="182" spans="1:21" x14ac:dyDescent="0.25">
      <c r="A182" s="5" t="s">
        <v>608</v>
      </c>
      <c r="B182" s="5" t="s">
        <v>304</v>
      </c>
      <c r="C182" s="5" t="s">
        <v>73</v>
      </c>
      <c r="D182" s="3">
        <f>VLOOKUP(B182, Table1[[Player]:['#NAME?]], 3, FALSE)+1</f>
        <v>29</v>
      </c>
      <c r="E182" s="3">
        <f>VLOOKUP(A182, Table3[], 5, FALSE)</f>
        <v>1752</v>
      </c>
      <c r="F182" s="10">
        <f>E182*VLOOKUP('Proj 2018'!B182, 'Proj 36 2018'!$B$2:$R$311, 5, FALSE)/36</f>
        <v>345.5333333333333</v>
      </c>
      <c r="G182" s="10">
        <f>$E182*VLOOKUP('Proj 2018'!$B182, 'Proj 36 2018'!$B$2:$R$311, 6, FALSE)/36</f>
        <v>793.26666666666677</v>
      </c>
      <c r="H182" s="11">
        <f>VLOOKUP('Proj 2018'!$B182, 'Proj 36 2018'!$B$2:$R$311, 7, FALSE)</f>
        <v>0.438</v>
      </c>
      <c r="I182" s="10">
        <f>$E182*VLOOKUP('Proj 2018'!$B182, 'Proj 36 2018'!$B$2:$R$311, 8, FALSE)/36</f>
        <v>116.80000000000001</v>
      </c>
      <c r="J182" s="10">
        <f>$E182*VLOOKUP('Proj 2018'!$B182, 'Proj 36 2018'!$B$2:$R$311, 9, FALSE)/36</f>
        <v>228.73333333333332</v>
      </c>
      <c r="K182" s="10">
        <f>$E182*VLOOKUP('Proj 2018'!$B182, 'Proj 36 2018'!$B$2:$R$311, 10, FALSE)/36</f>
        <v>277.39999999999998</v>
      </c>
      <c r="L182" s="11">
        <f>VLOOKUP('Proj 2018'!$B182, 'Proj 36 2018'!$B$2:$R$311, 11, FALSE)</f>
        <v>0.81599999999999995</v>
      </c>
      <c r="M182" s="10">
        <f>$E182*VLOOKUP('Proj 2018'!$B182, 'Proj 36 2018'!$B$2:$R$311, 12, FALSE)/36</f>
        <v>267.66666666666669</v>
      </c>
      <c r="N182" s="10">
        <f>$E182*VLOOKUP('Proj 2018'!$B182, 'Proj 36 2018'!$B$2:$R$311, 13, FALSE)/36</f>
        <v>365</v>
      </c>
      <c r="O182" s="10">
        <f>$E182*VLOOKUP('Proj 2018'!$B182, 'Proj 36 2018'!$B$2:$R$311, 14, FALSE)/36</f>
        <v>82.733333333333334</v>
      </c>
      <c r="P182" s="10">
        <f>$E182*VLOOKUP('Proj 2018'!$B182, 'Proj 36 2018'!$B$2:$R$311, 15, FALSE)/36</f>
        <v>29.200000000000003</v>
      </c>
      <c r="Q182" s="10">
        <f>$E182*VLOOKUP('Proj 2018'!$B182, 'Proj 36 2018'!$B$2:$R$311, 16, FALSE)/36</f>
        <v>170.33333333333334</v>
      </c>
      <c r="R182" s="10">
        <f>$E182*VLOOKUP('Proj 2018'!$B182, 'Proj 36 2018'!$B$2:$R$311, 17, FALSE)/36</f>
        <v>1036.5999999999999</v>
      </c>
      <c r="S182" s="3"/>
      <c r="T182" s="3"/>
      <c r="U182" s="3"/>
    </row>
    <row r="183" spans="1:21" x14ac:dyDescent="0.25">
      <c r="A183" s="6" t="s">
        <v>726</v>
      </c>
      <c r="B183" s="6" t="s">
        <v>305</v>
      </c>
      <c r="C183" s="6" t="s">
        <v>73</v>
      </c>
      <c r="D183" s="3">
        <f>VLOOKUP(B183, Table1[[Player]:['#NAME?]], 3, FALSE)+1</f>
        <v>32</v>
      </c>
      <c r="E183" s="3">
        <f>VLOOKUP(A183, Table3[], 5, FALSE)</f>
        <v>1248</v>
      </c>
      <c r="F183" s="10">
        <f>E183*VLOOKUP('Proj 2018'!B183, 'Proj 36 2018'!$B$2:$R$311, 5, FALSE)/36</f>
        <v>159.46666666666664</v>
      </c>
      <c r="G183" s="10">
        <f>$E183*VLOOKUP('Proj 2018'!$B183, 'Proj 36 2018'!$B$2:$R$311, 6, FALSE)/36</f>
        <v>294.66666666666669</v>
      </c>
      <c r="H183" s="11">
        <f>VLOOKUP('Proj 2018'!$B183, 'Proj 36 2018'!$B$2:$R$311, 7, FALSE)</f>
        <v>0.54700000000000004</v>
      </c>
      <c r="I183" s="10">
        <f>$E183*VLOOKUP('Proj 2018'!$B183, 'Proj 36 2018'!$B$2:$R$311, 8, FALSE)/36</f>
        <v>0</v>
      </c>
      <c r="J183" s="10">
        <f>$E183*VLOOKUP('Proj 2018'!$B183, 'Proj 36 2018'!$B$2:$R$311, 9, FALSE)/36</f>
        <v>38.13333333333334</v>
      </c>
      <c r="K183" s="10">
        <f>$E183*VLOOKUP('Proj 2018'!$B183, 'Proj 36 2018'!$B$2:$R$311, 10, FALSE)/36</f>
        <v>55.466666666666669</v>
      </c>
      <c r="L183" s="11">
        <f>VLOOKUP('Proj 2018'!$B183, 'Proj 36 2018'!$B$2:$R$311, 11, FALSE)</f>
        <v>0.7</v>
      </c>
      <c r="M183" s="10">
        <f>$E183*VLOOKUP('Proj 2018'!$B183, 'Proj 36 2018'!$B$2:$R$311, 12, FALSE)/36</f>
        <v>138.66666666666666</v>
      </c>
      <c r="N183" s="10">
        <f>$E183*VLOOKUP('Proj 2018'!$B183, 'Proj 36 2018'!$B$2:$R$311, 13, FALSE)/36</f>
        <v>128.26666666666668</v>
      </c>
      <c r="O183" s="10">
        <f>$E183*VLOOKUP('Proj 2018'!$B183, 'Proj 36 2018'!$B$2:$R$311, 14, FALSE)/36</f>
        <v>34.666666666666664</v>
      </c>
      <c r="P183" s="10">
        <f>$E183*VLOOKUP('Proj 2018'!$B183, 'Proj 36 2018'!$B$2:$R$311, 15, FALSE)/36</f>
        <v>17.333333333333332</v>
      </c>
      <c r="Q183" s="10">
        <f>$E183*VLOOKUP('Proj 2018'!$B183, 'Proj 36 2018'!$B$2:$R$311, 16, FALSE)/36</f>
        <v>58.93333333333333</v>
      </c>
      <c r="R183" s="10">
        <f>$E183*VLOOKUP('Proj 2018'!$B183, 'Proj 36 2018'!$B$2:$R$311, 17, FALSE)/36</f>
        <v>360.53333333333336</v>
      </c>
      <c r="S183" s="3"/>
      <c r="T183" s="3"/>
      <c r="U183" s="3"/>
    </row>
    <row r="184" spans="1:21" x14ac:dyDescent="0.25">
      <c r="A184" s="5" t="s">
        <v>780</v>
      </c>
      <c r="B184" s="5" t="s">
        <v>307</v>
      </c>
      <c r="C184" s="5" t="s">
        <v>38</v>
      </c>
      <c r="D184" s="3">
        <f>VLOOKUP(B184, Table1[[Player]:['#NAME?]], 3, FALSE)+1</f>
        <v>29</v>
      </c>
      <c r="E184" s="3">
        <f>VLOOKUP(A184, Table3[], 5, FALSE)</f>
        <v>1925</v>
      </c>
      <c r="F184" s="10">
        <f>E184*VLOOKUP('Proj 2018'!B184, 'Proj 36 2018'!$B$2:$R$311, 5, FALSE)/36</f>
        <v>481.25</v>
      </c>
      <c r="G184" s="10">
        <f>$E184*VLOOKUP('Proj 2018'!$B184, 'Proj 36 2018'!$B$2:$R$311, 6, FALSE)/36</f>
        <v>1015.9722222222222</v>
      </c>
      <c r="H184" s="11">
        <f>VLOOKUP('Proj 2018'!$B184, 'Proj 36 2018'!$B$2:$R$311, 7, FALSE)</f>
        <v>0.47399999999999998</v>
      </c>
      <c r="I184" s="10">
        <f>$E184*VLOOKUP('Proj 2018'!$B184, 'Proj 36 2018'!$B$2:$R$311, 8, FALSE)/36</f>
        <v>117.63888888888889</v>
      </c>
      <c r="J184" s="10">
        <f>$E184*VLOOKUP('Proj 2018'!$B184, 'Proj 36 2018'!$B$2:$R$311, 9, FALSE)/36</f>
        <v>256.66666666666669</v>
      </c>
      <c r="K184" s="10">
        <f>$E184*VLOOKUP('Proj 2018'!$B184, 'Proj 36 2018'!$B$2:$R$311, 10, FALSE)/36</f>
        <v>315.48611111111109</v>
      </c>
      <c r="L184" s="11">
        <f>VLOOKUP('Proj 2018'!$B184, 'Proj 36 2018'!$B$2:$R$311, 11, FALSE)</f>
        <v>0.81</v>
      </c>
      <c r="M184" s="10">
        <f>$E184*VLOOKUP('Proj 2018'!$B184, 'Proj 36 2018'!$B$2:$R$311, 12, FALSE)/36</f>
        <v>347.56944444444446</v>
      </c>
      <c r="N184" s="10">
        <f>$E184*VLOOKUP('Proj 2018'!$B184, 'Proj 36 2018'!$B$2:$R$311, 13, FALSE)/36</f>
        <v>155.06944444444446</v>
      </c>
      <c r="O184" s="10">
        <f>$E184*VLOOKUP('Proj 2018'!$B184, 'Proj 36 2018'!$B$2:$R$311, 14, FALSE)/36</f>
        <v>32.083333333333336</v>
      </c>
      <c r="P184" s="10">
        <f>$E184*VLOOKUP('Proj 2018'!$B184, 'Proj 36 2018'!$B$2:$R$311, 15, FALSE)/36</f>
        <v>106.94444444444444</v>
      </c>
      <c r="Q184" s="10">
        <f>$E184*VLOOKUP('Proj 2018'!$B184, 'Proj 36 2018'!$B$2:$R$311, 16, FALSE)/36</f>
        <v>160.41666666666666</v>
      </c>
      <c r="R184" s="10">
        <f>$E184*VLOOKUP('Proj 2018'!$B184, 'Proj 36 2018'!$B$2:$R$311, 17, FALSE)/36</f>
        <v>1331.4583333333333</v>
      </c>
      <c r="S184" s="3"/>
      <c r="T184" s="3"/>
      <c r="U184" s="3"/>
    </row>
    <row r="185" spans="1:21" x14ac:dyDescent="0.25">
      <c r="A185" s="6" t="s">
        <v>650</v>
      </c>
      <c r="B185" s="6" t="s">
        <v>308</v>
      </c>
      <c r="C185" s="6" t="s">
        <v>38</v>
      </c>
      <c r="D185" s="3">
        <f>VLOOKUP(B185, Table1[[Player]:['#NAME?]], 3, FALSE)+1</f>
        <v>29</v>
      </c>
      <c r="E185" s="3">
        <f>VLOOKUP(A185, Table3[], 5, FALSE)</f>
        <v>2156</v>
      </c>
      <c r="F185" s="10">
        <f>E185*VLOOKUP('Proj 2018'!B185, 'Proj 36 2018'!$B$2:$R$311, 5, FALSE)/36</f>
        <v>365.32222222222219</v>
      </c>
      <c r="G185" s="10">
        <f>$E185*VLOOKUP('Proj 2018'!$B185, 'Proj 36 2018'!$B$2:$R$311, 6, FALSE)/36</f>
        <v>736.63333333333344</v>
      </c>
      <c r="H185" s="11">
        <f>VLOOKUP('Proj 2018'!$B185, 'Proj 36 2018'!$B$2:$R$311, 7, FALSE)</f>
        <v>0.49299999999999999</v>
      </c>
      <c r="I185" s="10">
        <f>$E185*VLOOKUP('Proj 2018'!$B185, 'Proj 36 2018'!$B$2:$R$311, 8, FALSE)/36</f>
        <v>0</v>
      </c>
      <c r="J185" s="10">
        <f>$E185*VLOOKUP('Proj 2018'!$B185, 'Proj 36 2018'!$B$2:$R$311, 9, FALSE)/36</f>
        <v>71.86666666666666</v>
      </c>
      <c r="K185" s="10">
        <f>$E185*VLOOKUP('Proj 2018'!$B185, 'Proj 36 2018'!$B$2:$R$311, 10, FALSE)/36</f>
        <v>95.822222222222237</v>
      </c>
      <c r="L185" s="11">
        <f>VLOOKUP('Proj 2018'!$B185, 'Proj 36 2018'!$B$2:$R$311, 11, FALSE)</f>
        <v>0.72099999999999997</v>
      </c>
      <c r="M185" s="10">
        <f>$E185*VLOOKUP('Proj 2018'!$B185, 'Proj 36 2018'!$B$2:$R$311, 12, FALSE)/36</f>
        <v>491.08888888888879</v>
      </c>
      <c r="N185" s="10">
        <f>$E185*VLOOKUP('Proj 2018'!$B185, 'Proj 36 2018'!$B$2:$R$311, 13, FALSE)/36</f>
        <v>77.855555555555554</v>
      </c>
      <c r="O185" s="10">
        <f>$E185*VLOOKUP('Proj 2018'!$B185, 'Proj 36 2018'!$B$2:$R$311, 14, FALSE)/36</f>
        <v>17.966666666666665</v>
      </c>
      <c r="P185" s="10">
        <f>$E185*VLOOKUP('Proj 2018'!$B185, 'Proj 36 2018'!$B$2:$R$311, 15, FALSE)/36</f>
        <v>113.78888888888888</v>
      </c>
      <c r="Q185" s="10">
        <f>$E185*VLOOKUP('Proj 2018'!$B185, 'Proj 36 2018'!$B$2:$R$311, 16, FALSE)/36</f>
        <v>83.844444444444434</v>
      </c>
      <c r="R185" s="10">
        <f>$E185*VLOOKUP('Proj 2018'!$B185, 'Proj 36 2018'!$B$2:$R$311, 17, FALSE)/36</f>
        <v>796.52222222222235</v>
      </c>
      <c r="S185" s="3"/>
      <c r="T185" s="3"/>
      <c r="U185" s="3"/>
    </row>
    <row r="186" spans="1:21" x14ac:dyDescent="0.25">
      <c r="A186" s="5" t="s">
        <v>663</v>
      </c>
      <c r="B186" s="5" t="s">
        <v>309</v>
      </c>
      <c r="C186" s="5" t="s">
        <v>27</v>
      </c>
      <c r="D186" s="3">
        <f>VLOOKUP(B186, Table1[[Player]:['#NAME?]], 3, FALSE)+1</f>
        <v>29</v>
      </c>
      <c r="E186" s="3">
        <f>VLOOKUP(A186, Table3[], 5, FALSE)</f>
        <v>2356</v>
      </c>
      <c r="F186" s="10">
        <f>E186*VLOOKUP('Proj 2018'!B186, 'Proj 36 2018'!$B$2:$R$311, 5, FALSE)/36</f>
        <v>464.65555555555551</v>
      </c>
      <c r="G186" s="10">
        <f>$E186*VLOOKUP('Proj 2018'!$B186, 'Proj 36 2018'!$B$2:$R$311, 6, FALSE)/36</f>
        <v>1086.377777777778</v>
      </c>
      <c r="H186" s="11">
        <f>VLOOKUP('Proj 2018'!$B186, 'Proj 36 2018'!$B$2:$R$311, 7, FALSE)</f>
        <v>0.42699999999999999</v>
      </c>
      <c r="I186" s="10">
        <f>$E186*VLOOKUP('Proj 2018'!$B186, 'Proj 36 2018'!$B$2:$R$311, 8, FALSE)/36</f>
        <v>183.24444444444441</v>
      </c>
      <c r="J186" s="10">
        <f>$E186*VLOOKUP('Proj 2018'!$B186, 'Proj 36 2018'!$B$2:$R$311, 9, FALSE)/36</f>
        <v>320.67777777777781</v>
      </c>
      <c r="K186" s="10">
        <f>$E186*VLOOKUP('Proj 2018'!$B186, 'Proj 36 2018'!$B$2:$R$311, 10, FALSE)/36</f>
        <v>366.48888888888882</v>
      </c>
      <c r="L186" s="11">
        <f>VLOOKUP('Proj 2018'!$B186, 'Proj 36 2018'!$B$2:$R$311, 11, FALSE)</f>
        <v>0.871</v>
      </c>
      <c r="M186" s="10">
        <f>$E186*VLOOKUP('Proj 2018'!$B186, 'Proj 36 2018'!$B$2:$R$311, 12, FALSE)/36</f>
        <v>831.14444444444439</v>
      </c>
      <c r="N186" s="10">
        <f>$E186*VLOOKUP('Proj 2018'!$B186, 'Proj 36 2018'!$B$2:$R$311, 13, FALSE)/36</f>
        <v>143.97777777777779</v>
      </c>
      <c r="O186" s="10">
        <f>$E186*VLOOKUP('Proj 2018'!$B186, 'Proj 36 2018'!$B$2:$R$311, 14, FALSE)/36</f>
        <v>65.444444444444443</v>
      </c>
      <c r="P186" s="10">
        <f>$E186*VLOOKUP('Proj 2018'!$B186, 'Proj 36 2018'!$B$2:$R$311, 15, FALSE)/36</f>
        <v>26.177777777777781</v>
      </c>
      <c r="Q186" s="10">
        <f>$E186*VLOOKUP('Proj 2018'!$B186, 'Proj 36 2018'!$B$2:$R$311, 16, FALSE)/36</f>
        <v>150.52222222222221</v>
      </c>
      <c r="R186" s="10">
        <f>$E186*VLOOKUP('Proj 2018'!$B186, 'Proj 36 2018'!$B$2:$R$311, 17, FALSE)/36</f>
        <v>1426.6888888888889</v>
      </c>
      <c r="S186" s="3"/>
      <c r="T186" s="3"/>
      <c r="U186" s="3"/>
    </row>
    <row r="187" spans="1:21" x14ac:dyDescent="0.25">
      <c r="A187" s="6" t="s">
        <v>980</v>
      </c>
      <c r="B187" s="6" t="s">
        <v>310</v>
      </c>
      <c r="C187" s="6" t="s">
        <v>73</v>
      </c>
      <c r="D187" s="3">
        <f>VLOOKUP(B187, Table1[[Player]:['#NAME?]], 3, FALSE)+1</f>
        <v>31</v>
      </c>
      <c r="E187" s="3">
        <f>VLOOKUP(A187, Table3[], 5, FALSE)</f>
        <v>2736</v>
      </c>
      <c r="F187" s="10">
        <f>E187*VLOOKUP('Proj 2018'!B187, 'Proj 36 2018'!$B$2:$R$311, 5, FALSE)/36</f>
        <v>516.79999999999995</v>
      </c>
      <c r="G187" s="10">
        <f>$E187*VLOOKUP('Proj 2018'!$B187, 'Proj 36 2018'!$B$2:$R$311, 6, FALSE)/36</f>
        <v>1117.1999999999998</v>
      </c>
      <c r="H187" s="11">
        <f>VLOOKUP('Proj 2018'!$B187, 'Proj 36 2018'!$B$2:$R$311, 7, FALSE)</f>
        <v>0.46400000000000002</v>
      </c>
      <c r="I187" s="10">
        <f>$E187*VLOOKUP('Proj 2018'!$B187, 'Proj 36 2018'!$B$2:$R$311, 8, FALSE)/36</f>
        <v>235.60000000000002</v>
      </c>
      <c r="J187" s="10">
        <f>$E187*VLOOKUP('Proj 2018'!$B187, 'Proj 36 2018'!$B$2:$R$311, 9, FALSE)/36</f>
        <v>364.79999999999995</v>
      </c>
      <c r="K187" s="10">
        <f>$E187*VLOOKUP('Proj 2018'!$B187, 'Proj 36 2018'!$B$2:$R$311, 10, FALSE)/36</f>
        <v>448.40000000000003</v>
      </c>
      <c r="L187" s="11">
        <f>VLOOKUP('Proj 2018'!$B187, 'Proj 36 2018'!$B$2:$R$311, 11, FALSE)</f>
        <v>0.81899999999999995</v>
      </c>
      <c r="M187" s="10">
        <f>$E187*VLOOKUP('Proj 2018'!$B187, 'Proj 36 2018'!$B$2:$R$311, 12, FALSE)/36</f>
        <v>349.59999999999997</v>
      </c>
      <c r="N187" s="10">
        <f>$E187*VLOOKUP('Proj 2018'!$B187, 'Proj 36 2018'!$B$2:$R$311, 13, FALSE)/36</f>
        <v>509.20000000000005</v>
      </c>
      <c r="O187" s="10">
        <f>$E187*VLOOKUP('Proj 2018'!$B187, 'Proj 36 2018'!$B$2:$R$311, 14, FALSE)/36</f>
        <v>106.39999999999999</v>
      </c>
      <c r="P187" s="10">
        <f>$E187*VLOOKUP('Proj 2018'!$B187, 'Proj 36 2018'!$B$2:$R$311, 15, FALSE)/36</f>
        <v>22.799999999999997</v>
      </c>
      <c r="Q187" s="10">
        <f>$E187*VLOOKUP('Proj 2018'!$B187, 'Proj 36 2018'!$B$2:$R$311, 16, FALSE)/36</f>
        <v>212.79999999999998</v>
      </c>
      <c r="R187" s="10">
        <f>$E187*VLOOKUP('Proj 2018'!$B187, 'Proj 36 2018'!$B$2:$R$311, 17, FALSE)/36</f>
        <v>1641.6000000000001</v>
      </c>
      <c r="S187" s="3"/>
      <c r="T187" s="3"/>
      <c r="U187" s="3"/>
    </row>
    <row r="188" spans="1:21" x14ac:dyDescent="0.25">
      <c r="A188" s="5" t="s">
        <v>918</v>
      </c>
      <c r="B188" s="5" t="s">
        <v>311</v>
      </c>
      <c r="C188" s="5" t="s">
        <v>52</v>
      </c>
      <c r="D188" s="3">
        <f>VLOOKUP(B188, Table1[[Player]:['#NAME?]], 3, FALSE)+1</f>
        <v>22</v>
      </c>
      <c r="E188" s="3">
        <f>VLOOKUP(A188, Table3[], 5, FALSE)</f>
        <v>624</v>
      </c>
      <c r="F188" s="10">
        <f>E188*VLOOKUP('Proj 2018'!B188, 'Proj 36 2018'!$B$2:$R$311, 5, FALSE)/36</f>
        <v>76.26666666666668</v>
      </c>
      <c r="G188" s="10">
        <f>$E188*VLOOKUP('Proj 2018'!$B188, 'Proj 36 2018'!$B$2:$R$311, 6, FALSE)/36</f>
        <v>188.93333333333334</v>
      </c>
      <c r="H188" s="11">
        <f>VLOOKUP('Proj 2018'!$B188, 'Proj 36 2018'!$B$2:$R$311, 7, FALSE)</f>
        <v>0.40200000000000002</v>
      </c>
      <c r="I188" s="10">
        <f>$E188*VLOOKUP('Proj 2018'!$B188, 'Proj 36 2018'!$B$2:$R$311, 8, FALSE)/36</f>
        <v>26</v>
      </c>
      <c r="J188" s="10">
        <f>$E188*VLOOKUP('Proj 2018'!$B188, 'Proj 36 2018'!$B$2:$R$311, 9, FALSE)/36</f>
        <v>55.466666666666669</v>
      </c>
      <c r="K188" s="10">
        <f>$E188*VLOOKUP('Proj 2018'!$B188, 'Proj 36 2018'!$B$2:$R$311, 10, FALSE)/36</f>
        <v>64.13333333333334</v>
      </c>
      <c r="L188" s="11">
        <f>VLOOKUP('Proj 2018'!$B188, 'Proj 36 2018'!$B$2:$R$311, 11, FALSE)</f>
        <v>0.85399999999999998</v>
      </c>
      <c r="M188" s="10">
        <f>$E188*VLOOKUP('Proj 2018'!$B188, 'Proj 36 2018'!$B$2:$R$311, 12, FALSE)/36</f>
        <v>78</v>
      </c>
      <c r="N188" s="10">
        <f>$E188*VLOOKUP('Proj 2018'!$B188, 'Proj 36 2018'!$B$2:$R$311, 13, FALSE)/36</f>
        <v>39.86666666666666</v>
      </c>
      <c r="O188" s="10">
        <f>$E188*VLOOKUP('Proj 2018'!$B188, 'Proj 36 2018'!$B$2:$R$311, 14, FALSE)/36</f>
        <v>17.333333333333332</v>
      </c>
      <c r="P188" s="10">
        <f>$E188*VLOOKUP('Proj 2018'!$B188, 'Proj 36 2018'!$B$2:$R$311, 15, FALSE)/36</f>
        <v>5.1999999999999993</v>
      </c>
      <c r="Q188" s="10">
        <f>$E188*VLOOKUP('Proj 2018'!$B188, 'Proj 36 2018'!$B$2:$R$311, 16, FALSE)/36</f>
        <v>38.13333333333334</v>
      </c>
      <c r="R188" s="10">
        <f>$E188*VLOOKUP('Proj 2018'!$B188, 'Proj 36 2018'!$B$2:$R$311, 17, FALSE)/36</f>
        <v>234</v>
      </c>
      <c r="S188" s="3"/>
      <c r="T188" s="3"/>
      <c r="U188" s="3"/>
    </row>
    <row r="189" spans="1:21" x14ac:dyDescent="0.25">
      <c r="A189" s="6" t="s">
        <v>703</v>
      </c>
      <c r="B189" s="6" t="s">
        <v>312</v>
      </c>
      <c r="C189" s="6" t="s">
        <v>27</v>
      </c>
      <c r="D189" s="3">
        <f>VLOOKUP(B189, Table1[[Player]:['#NAME?]], 3, FALSE)+1</f>
        <v>22</v>
      </c>
      <c r="E189" s="3">
        <f>VLOOKUP(A189, Table3[], 5, FALSE)</f>
        <v>234</v>
      </c>
      <c r="F189" s="10">
        <f>E189*VLOOKUP('Proj 2018'!B189, 'Proj 36 2018'!$B$2:$R$311, 5, FALSE)/36</f>
        <v>31.850000000000005</v>
      </c>
      <c r="G189" s="10">
        <f>$E189*VLOOKUP('Proj 2018'!$B189, 'Proj 36 2018'!$B$2:$R$311, 6, FALSE)/36</f>
        <v>88.4</v>
      </c>
      <c r="H189" s="11">
        <f>VLOOKUP('Proj 2018'!$B189, 'Proj 36 2018'!$B$2:$R$311, 7, FALSE)</f>
        <v>0.36199999999999999</v>
      </c>
      <c r="I189" s="10">
        <f>$E189*VLOOKUP('Proj 2018'!$B189, 'Proj 36 2018'!$B$2:$R$311, 8, FALSE)/36</f>
        <v>13</v>
      </c>
      <c r="J189" s="10">
        <f>$E189*VLOOKUP('Proj 2018'!$B189, 'Proj 36 2018'!$B$2:$R$311, 9, FALSE)/36</f>
        <v>11.7</v>
      </c>
      <c r="K189" s="10">
        <f>$E189*VLOOKUP('Proj 2018'!$B189, 'Proj 36 2018'!$B$2:$R$311, 10, FALSE)/36</f>
        <v>16.25</v>
      </c>
      <c r="L189" s="11">
        <f>VLOOKUP('Proj 2018'!$B189, 'Proj 36 2018'!$B$2:$R$311, 11, FALSE)</f>
        <v>0.72199999999999998</v>
      </c>
      <c r="M189" s="10">
        <f>$E189*VLOOKUP('Proj 2018'!$B189, 'Proj 36 2018'!$B$2:$R$311, 12, FALSE)/36</f>
        <v>47.45</v>
      </c>
      <c r="N189" s="10">
        <f>$E189*VLOOKUP('Proj 2018'!$B189, 'Proj 36 2018'!$B$2:$R$311, 13, FALSE)/36</f>
        <v>13.65</v>
      </c>
      <c r="O189" s="10">
        <f>$E189*VLOOKUP('Proj 2018'!$B189, 'Proj 36 2018'!$B$2:$R$311, 14, FALSE)/36</f>
        <v>5.2</v>
      </c>
      <c r="P189" s="10">
        <f>$E189*VLOOKUP('Proj 2018'!$B189, 'Proj 36 2018'!$B$2:$R$311, 15, FALSE)/36</f>
        <v>3.9000000000000004</v>
      </c>
      <c r="Q189" s="10">
        <f>$E189*VLOOKUP('Proj 2018'!$B189, 'Proj 36 2018'!$B$2:$R$311, 16, FALSE)/36</f>
        <v>13</v>
      </c>
      <c r="R189" s="10">
        <f>$E189*VLOOKUP('Proj 2018'!$B189, 'Proj 36 2018'!$B$2:$R$311, 17, FALSE)/36</f>
        <v>89.05</v>
      </c>
      <c r="S189" s="3"/>
      <c r="T189" s="3"/>
      <c r="U189" s="3"/>
    </row>
    <row r="190" spans="1:21" x14ac:dyDescent="0.25">
      <c r="A190" s="5" t="s">
        <v>897</v>
      </c>
      <c r="B190" s="5" t="s">
        <v>313</v>
      </c>
      <c r="C190" s="5" t="s">
        <v>73</v>
      </c>
      <c r="D190" s="3">
        <f>VLOOKUP(B190, Table1[[Player]:['#NAME?]], 3, FALSE)+1</f>
        <v>27</v>
      </c>
      <c r="E190" s="3">
        <f>VLOOKUP(A190, Table3[], 5, FALSE)</f>
        <v>1078</v>
      </c>
      <c r="F190" s="10">
        <f>E190*VLOOKUP('Proj 2018'!B190, 'Proj 36 2018'!$B$2:$R$311, 5, FALSE)/36</f>
        <v>152.71666666666664</v>
      </c>
      <c r="G190" s="10">
        <f>$E190*VLOOKUP('Proj 2018'!$B190, 'Proj 36 2018'!$B$2:$R$311, 6, FALSE)/36</f>
        <v>341.36666666666667</v>
      </c>
      <c r="H190" s="11">
        <f>VLOOKUP('Proj 2018'!$B190, 'Proj 36 2018'!$B$2:$R$311, 7, FALSE)</f>
        <v>0.44600000000000001</v>
      </c>
      <c r="I190" s="10">
        <f>$E190*VLOOKUP('Proj 2018'!$B190, 'Proj 36 2018'!$B$2:$R$311, 8, FALSE)/36</f>
        <v>32.938888888888897</v>
      </c>
      <c r="J190" s="10">
        <f>$E190*VLOOKUP('Proj 2018'!$B190, 'Proj 36 2018'!$B$2:$R$311, 9, FALSE)/36</f>
        <v>47.911111111111119</v>
      </c>
      <c r="K190" s="10">
        <f>$E190*VLOOKUP('Proj 2018'!$B190, 'Proj 36 2018'!$B$2:$R$311, 10, FALSE)/36</f>
        <v>68.872222222222206</v>
      </c>
      <c r="L190" s="11">
        <f>VLOOKUP('Proj 2018'!$B190, 'Proj 36 2018'!$B$2:$R$311, 11, FALSE)</f>
        <v>0.68799999999999994</v>
      </c>
      <c r="M190" s="10">
        <f>$E190*VLOOKUP('Proj 2018'!$B190, 'Proj 36 2018'!$B$2:$R$311, 12, FALSE)/36</f>
        <v>110.79444444444445</v>
      </c>
      <c r="N190" s="10">
        <f>$E190*VLOOKUP('Proj 2018'!$B190, 'Proj 36 2018'!$B$2:$R$311, 13, FALSE)/36</f>
        <v>137.74444444444441</v>
      </c>
      <c r="O190" s="10">
        <f>$E190*VLOOKUP('Proj 2018'!$B190, 'Proj 36 2018'!$B$2:$R$311, 14, FALSE)/36</f>
        <v>38.927777777777777</v>
      </c>
      <c r="P190" s="10">
        <f>$E190*VLOOKUP('Proj 2018'!$B190, 'Proj 36 2018'!$B$2:$R$311, 15, FALSE)/36</f>
        <v>2.9944444444444449</v>
      </c>
      <c r="Q190" s="10">
        <f>$E190*VLOOKUP('Proj 2018'!$B190, 'Proj 36 2018'!$B$2:$R$311, 16, FALSE)/36</f>
        <v>80.850000000000009</v>
      </c>
      <c r="R190" s="10">
        <f>$E190*VLOOKUP('Proj 2018'!$B190, 'Proj 36 2018'!$B$2:$R$311, 17, FALSE)/36</f>
        <v>383.28888888888895</v>
      </c>
      <c r="S190" s="3"/>
      <c r="T190" s="3"/>
      <c r="U190" s="3"/>
    </row>
    <row r="191" spans="1:21" x14ac:dyDescent="0.25">
      <c r="A191" s="6" t="s">
        <v>1016</v>
      </c>
      <c r="B191" s="6" t="s">
        <v>314</v>
      </c>
      <c r="C191" s="6" t="s">
        <v>38</v>
      </c>
      <c r="D191" s="3">
        <f>VLOOKUP(B191, Table1[[Player]:['#NAME?]], 3, FALSE)+1</f>
        <v>31</v>
      </c>
      <c r="E191" s="3">
        <f>VLOOKUP(A191, Table3[], 5, FALSE)</f>
        <v>1608</v>
      </c>
      <c r="F191" s="10">
        <f>E191*VLOOKUP('Proj 2018'!B191, 'Proj 36 2018'!$B$2:$R$311, 5, FALSE)/36</f>
        <v>187.60000000000002</v>
      </c>
      <c r="G191" s="10">
        <f>$E191*VLOOKUP('Proj 2018'!$B191, 'Proj 36 2018'!$B$2:$R$311, 6, FALSE)/36</f>
        <v>321.60000000000002</v>
      </c>
      <c r="H191" s="11">
        <f>VLOOKUP('Proj 2018'!$B191, 'Proj 36 2018'!$B$2:$R$311, 7, FALSE)</f>
        <v>0.58599999999999997</v>
      </c>
      <c r="I191" s="10">
        <f>$E191*VLOOKUP('Proj 2018'!$B191, 'Proj 36 2018'!$B$2:$R$311, 8, FALSE)/36</f>
        <v>0</v>
      </c>
      <c r="J191" s="10">
        <f>$E191*VLOOKUP('Proj 2018'!$B191, 'Proj 36 2018'!$B$2:$R$311, 9, FALSE)/36</f>
        <v>125.06666666666666</v>
      </c>
      <c r="K191" s="10">
        <f>$E191*VLOOKUP('Proj 2018'!$B191, 'Proj 36 2018'!$B$2:$R$311, 10, FALSE)/36</f>
        <v>218.86666666666667</v>
      </c>
      <c r="L191" s="11">
        <f>VLOOKUP('Proj 2018'!$B191, 'Proj 36 2018'!$B$2:$R$311, 11, FALSE)</f>
        <v>0.57299999999999995</v>
      </c>
      <c r="M191" s="10">
        <f>$E191*VLOOKUP('Proj 2018'!$B191, 'Proj 36 2018'!$B$2:$R$311, 12, FALSE)/36</f>
        <v>433.26666666666665</v>
      </c>
      <c r="N191" s="10">
        <f>$E191*VLOOKUP('Proj 2018'!$B191, 'Proj 36 2018'!$B$2:$R$311, 13, FALSE)/36</f>
        <v>53.599999999999994</v>
      </c>
      <c r="O191" s="10">
        <f>$E191*VLOOKUP('Proj 2018'!$B191, 'Proj 36 2018'!$B$2:$R$311, 14, FALSE)/36</f>
        <v>93.800000000000011</v>
      </c>
      <c r="P191" s="10">
        <f>$E191*VLOOKUP('Proj 2018'!$B191, 'Proj 36 2018'!$B$2:$R$311, 15, FALSE)/36</f>
        <v>71.466666666666669</v>
      </c>
      <c r="Q191" s="10">
        <f>$E191*VLOOKUP('Proj 2018'!$B191, 'Proj 36 2018'!$B$2:$R$311, 16, FALSE)/36</f>
        <v>98.26666666666668</v>
      </c>
      <c r="R191" s="10">
        <f>$E191*VLOOKUP('Proj 2018'!$B191, 'Proj 36 2018'!$B$2:$R$311, 17, FALSE)/36</f>
        <v>500.26666666666665</v>
      </c>
      <c r="S191" s="3"/>
      <c r="T191" s="3"/>
      <c r="U191" s="3"/>
    </row>
    <row r="192" spans="1:21" x14ac:dyDescent="0.25">
      <c r="A192" s="5" t="s">
        <v>827</v>
      </c>
      <c r="B192" s="5" t="s">
        <v>315</v>
      </c>
      <c r="C192" s="5" t="s">
        <v>38</v>
      </c>
      <c r="D192" s="3">
        <f>VLOOKUP(B192, Table1[[Player]:['#NAME?]], 3, FALSE)+1</f>
        <v>20</v>
      </c>
      <c r="E192" s="3">
        <f>VLOOKUP(A192, Table3[], 5, FALSE)</f>
        <v>1404</v>
      </c>
      <c r="F192" s="10">
        <f>E192*VLOOKUP('Proj 2018'!B192, 'Proj 36 2018'!$B$2:$R$311, 5, FALSE)/36</f>
        <v>206.7</v>
      </c>
      <c r="G192" s="10">
        <f>$E192*VLOOKUP('Proj 2018'!$B192, 'Proj 36 2018'!$B$2:$R$311, 6, FALSE)/36</f>
        <v>452.4</v>
      </c>
      <c r="H192" s="11">
        <f>VLOOKUP('Proj 2018'!$B192, 'Proj 36 2018'!$B$2:$R$311, 7, FALSE)</f>
        <v>0.45900000000000002</v>
      </c>
      <c r="I192" s="10">
        <f>$E192*VLOOKUP('Proj 2018'!$B192, 'Proj 36 2018'!$B$2:$R$311, 8, FALSE)/36</f>
        <v>70.2</v>
      </c>
      <c r="J192" s="10">
        <f>$E192*VLOOKUP('Proj 2018'!$B192, 'Proj 36 2018'!$B$2:$R$311, 9, FALSE)/36</f>
        <v>78</v>
      </c>
      <c r="K192" s="10">
        <f>$E192*VLOOKUP('Proj 2018'!$B192, 'Proj 36 2018'!$B$2:$R$311, 10, FALSE)/36</f>
        <v>120.90000000000002</v>
      </c>
      <c r="L192" s="11">
        <f>VLOOKUP('Proj 2018'!$B192, 'Proj 36 2018'!$B$2:$R$311, 11, FALSE)</f>
        <v>0.65300000000000002</v>
      </c>
      <c r="M192" s="10">
        <f>$E192*VLOOKUP('Proj 2018'!$B192, 'Proj 36 2018'!$B$2:$R$311, 12, FALSE)/36</f>
        <v>284.7</v>
      </c>
      <c r="N192" s="10">
        <f>$E192*VLOOKUP('Proj 2018'!$B192, 'Proj 36 2018'!$B$2:$R$311, 13, FALSE)/36</f>
        <v>58.5</v>
      </c>
      <c r="O192" s="10">
        <f>$E192*VLOOKUP('Proj 2018'!$B192, 'Proj 36 2018'!$B$2:$R$311, 14, FALSE)/36</f>
        <v>23.4</v>
      </c>
      <c r="P192" s="10">
        <f>$E192*VLOOKUP('Proj 2018'!$B192, 'Proj 36 2018'!$B$2:$R$311, 15, FALSE)/36</f>
        <v>66.3</v>
      </c>
      <c r="Q192" s="10">
        <f>$E192*VLOOKUP('Proj 2018'!$B192, 'Proj 36 2018'!$B$2:$R$311, 16, FALSE)/36</f>
        <v>42.900000000000006</v>
      </c>
      <c r="R192" s="10">
        <f>$E192*VLOOKUP('Proj 2018'!$B192, 'Proj 36 2018'!$B$2:$R$311, 17, FALSE)/36</f>
        <v>565.5</v>
      </c>
      <c r="S192" s="3"/>
      <c r="T192" s="3"/>
      <c r="U192" s="3"/>
    </row>
    <row r="193" spans="1:21" x14ac:dyDescent="0.25">
      <c r="A193" s="5" t="s">
        <v>677</v>
      </c>
      <c r="B193" s="5" t="s">
        <v>318</v>
      </c>
      <c r="C193" s="5" t="s">
        <v>31</v>
      </c>
      <c r="D193" s="3">
        <f>VLOOKUP(B193, Table1[[Player]:['#NAME?]], 3, FALSE)+1</f>
        <v>31</v>
      </c>
      <c r="E193" s="3">
        <f>VLOOKUP(A193, Table3[], 5, FALSE)</f>
        <v>2584</v>
      </c>
      <c r="F193" s="10">
        <f>E193*VLOOKUP('Proj 2018'!B193, 'Proj 36 2018'!$B$2:$R$311, 5, FALSE)/36</f>
        <v>344.5333333333333</v>
      </c>
      <c r="G193" s="10">
        <f>$E193*VLOOKUP('Proj 2018'!$B193, 'Proj 36 2018'!$B$2:$R$311, 6, FALSE)/36</f>
        <v>875.68888888888887</v>
      </c>
      <c r="H193" s="11">
        <f>VLOOKUP('Proj 2018'!$B193, 'Proj 36 2018'!$B$2:$R$311, 7, FALSE)</f>
        <v>0.39300000000000002</v>
      </c>
      <c r="I193" s="10">
        <f>$E193*VLOOKUP('Proj 2018'!$B193, 'Proj 36 2018'!$B$2:$R$311, 8, FALSE)/36</f>
        <v>179.44444444444446</v>
      </c>
      <c r="J193" s="10">
        <f>$E193*VLOOKUP('Proj 2018'!$B193, 'Proj 36 2018'!$B$2:$R$311, 9, FALSE)/36</f>
        <v>150.73333333333335</v>
      </c>
      <c r="K193" s="10">
        <f>$E193*VLOOKUP('Proj 2018'!$B193, 'Proj 36 2018'!$B$2:$R$311, 10, FALSE)/36</f>
        <v>186.62222222222223</v>
      </c>
      <c r="L193" s="11">
        <f>VLOOKUP('Proj 2018'!$B193, 'Proj 36 2018'!$B$2:$R$311, 11, FALSE)</f>
        <v>0.81599999999999995</v>
      </c>
      <c r="M193" s="10">
        <f>$E193*VLOOKUP('Proj 2018'!$B193, 'Proj 36 2018'!$B$2:$R$311, 12, FALSE)/36</f>
        <v>265.57777777777778</v>
      </c>
      <c r="N193" s="10">
        <f>$E193*VLOOKUP('Proj 2018'!$B193, 'Proj 36 2018'!$B$2:$R$311, 13, FALSE)/36</f>
        <v>215.33333333333334</v>
      </c>
      <c r="O193" s="10">
        <f>$E193*VLOOKUP('Proj 2018'!$B193, 'Proj 36 2018'!$B$2:$R$311, 14, FALSE)/36</f>
        <v>78.955555555555563</v>
      </c>
      <c r="P193" s="10">
        <f>$E193*VLOOKUP('Proj 2018'!$B193, 'Proj 36 2018'!$B$2:$R$311, 15, FALSE)/36</f>
        <v>14.355555555555558</v>
      </c>
      <c r="Q193" s="10">
        <f>$E193*VLOOKUP('Proj 2018'!$B193, 'Proj 36 2018'!$B$2:$R$311, 16, FALSE)/36</f>
        <v>107.66666666666667</v>
      </c>
      <c r="R193" s="10">
        <f>$E193*VLOOKUP('Proj 2018'!$B193, 'Proj 36 2018'!$B$2:$R$311, 17, FALSE)/36</f>
        <v>1019.2444444444443</v>
      </c>
      <c r="S193" s="3"/>
      <c r="T193" s="3"/>
      <c r="U193" s="3"/>
    </row>
    <row r="194" spans="1:21" x14ac:dyDescent="0.25">
      <c r="A194" s="5" t="s">
        <v>730</v>
      </c>
      <c r="B194" s="5" t="s">
        <v>321</v>
      </c>
      <c r="C194" s="5" t="s">
        <v>31</v>
      </c>
      <c r="D194" s="3">
        <f>VLOOKUP(B194, Table1[[Player]:['#NAME?]], 3, FALSE)+1</f>
        <v>22</v>
      </c>
      <c r="E194" s="3">
        <f>VLOOKUP(A194, Table3[], 5, FALSE)</f>
        <v>780</v>
      </c>
      <c r="F194" s="10">
        <f>E194*VLOOKUP('Proj 2018'!B194, 'Proj 36 2018'!$B$2:$R$311, 5, FALSE)/36</f>
        <v>78</v>
      </c>
      <c r="G194" s="10">
        <f>$E194*VLOOKUP('Proj 2018'!$B194, 'Proj 36 2018'!$B$2:$R$311, 6, FALSE)/36</f>
        <v>177.66666666666663</v>
      </c>
      <c r="H194" s="11">
        <f>VLOOKUP('Proj 2018'!$B194, 'Proj 36 2018'!$B$2:$R$311, 7, FALSE)</f>
        <v>0.433</v>
      </c>
      <c r="I194" s="10">
        <f>$E194*VLOOKUP('Proj 2018'!$B194, 'Proj 36 2018'!$B$2:$R$311, 8, FALSE)/36</f>
        <v>30.333333333333332</v>
      </c>
      <c r="J194" s="10">
        <f>$E194*VLOOKUP('Proj 2018'!$B194, 'Proj 36 2018'!$B$2:$R$311, 9, FALSE)/36</f>
        <v>21.666666666666668</v>
      </c>
      <c r="K194" s="10">
        <f>$E194*VLOOKUP('Proj 2018'!$B194, 'Proj 36 2018'!$B$2:$R$311, 10, FALSE)/36</f>
        <v>26</v>
      </c>
      <c r="L194" s="11">
        <f>VLOOKUP('Proj 2018'!$B194, 'Proj 36 2018'!$B$2:$R$311, 11, FALSE)</f>
        <v>0.78400000000000003</v>
      </c>
      <c r="M194" s="10">
        <f>$E194*VLOOKUP('Proj 2018'!$B194, 'Proj 36 2018'!$B$2:$R$311, 12, FALSE)/36</f>
        <v>73.666666666666671</v>
      </c>
      <c r="N194" s="10">
        <f>$E194*VLOOKUP('Proj 2018'!$B194, 'Proj 36 2018'!$B$2:$R$311, 13, FALSE)/36</f>
        <v>56.333333333333336</v>
      </c>
      <c r="O194" s="10">
        <f>$E194*VLOOKUP('Proj 2018'!$B194, 'Proj 36 2018'!$B$2:$R$311, 14, FALSE)/36</f>
        <v>23.833333333333336</v>
      </c>
      <c r="P194" s="10">
        <f>$E194*VLOOKUP('Proj 2018'!$B194, 'Proj 36 2018'!$B$2:$R$311, 15, FALSE)/36</f>
        <v>10.833333333333334</v>
      </c>
      <c r="Q194" s="10">
        <f>$E194*VLOOKUP('Proj 2018'!$B194, 'Proj 36 2018'!$B$2:$R$311, 16, FALSE)/36</f>
        <v>26</v>
      </c>
      <c r="R194" s="10">
        <f>$E194*VLOOKUP('Proj 2018'!$B194, 'Proj 36 2018'!$B$2:$R$311, 17, FALSE)/36</f>
        <v>205.83333333333334</v>
      </c>
      <c r="S194" s="3"/>
      <c r="T194" s="3"/>
      <c r="U194" s="3"/>
    </row>
    <row r="195" spans="1:21" x14ac:dyDescent="0.25">
      <c r="A195" s="6" t="s">
        <v>936</v>
      </c>
      <c r="B195" s="6" t="s">
        <v>322</v>
      </c>
      <c r="C195" s="6" t="s">
        <v>31</v>
      </c>
      <c r="D195" s="3">
        <f>VLOOKUP(B195, Table1[[Player]:['#NAME?]], 3, FALSE)+1</f>
        <v>26</v>
      </c>
      <c r="E195" s="3">
        <f>VLOOKUP(A195, Table3[], 5, FALSE)</f>
        <v>2695</v>
      </c>
      <c r="F195" s="10">
        <f>E195*VLOOKUP('Proj 2018'!B195, 'Proj 36 2018'!$B$2:$R$311, 5, FALSE)/36</f>
        <v>666.26388888888891</v>
      </c>
      <c r="G195" s="10">
        <f>$E195*VLOOKUP('Proj 2018'!$B195, 'Proj 36 2018'!$B$2:$R$311, 6, FALSE)/36</f>
        <v>1392.416666666667</v>
      </c>
      <c r="H195" s="11">
        <f>VLOOKUP('Proj 2018'!$B195, 'Proj 36 2018'!$B$2:$R$311, 7, FALSE)</f>
        <v>0.48</v>
      </c>
      <c r="I195" s="10">
        <f>$E195*VLOOKUP('Proj 2018'!$B195, 'Proj 36 2018'!$B$2:$R$311, 8, FALSE)/36</f>
        <v>179.66666666666666</v>
      </c>
      <c r="J195" s="10">
        <f>$E195*VLOOKUP('Proj 2018'!$B195, 'Proj 36 2018'!$B$2:$R$311, 9, FALSE)/36</f>
        <v>262.01388888888891</v>
      </c>
      <c r="K195" s="10">
        <f>$E195*VLOOKUP('Proj 2018'!$B195, 'Proj 36 2018'!$B$2:$R$311, 10, FALSE)/36</f>
        <v>284.47222222222223</v>
      </c>
      <c r="L195" s="11">
        <f>VLOOKUP('Proj 2018'!$B195, 'Proj 36 2018'!$B$2:$R$311, 11, FALSE)</f>
        <v>0.91200000000000003</v>
      </c>
      <c r="M195" s="10">
        <f>$E195*VLOOKUP('Proj 2018'!$B195, 'Proj 36 2018'!$B$2:$R$311, 12, FALSE)/36</f>
        <v>276.98611111111109</v>
      </c>
      <c r="N195" s="10">
        <f>$E195*VLOOKUP('Proj 2018'!$B195, 'Proj 36 2018'!$B$2:$R$311, 13, FALSE)/36</f>
        <v>276.98611111111109</v>
      </c>
      <c r="O195" s="10">
        <f>$E195*VLOOKUP('Proj 2018'!$B195, 'Proj 36 2018'!$B$2:$R$311, 14, FALSE)/36</f>
        <v>67.375</v>
      </c>
      <c r="P195" s="10">
        <f>$E195*VLOOKUP('Proj 2018'!$B195, 'Proj 36 2018'!$B$2:$R$311, 15, FALSE)/36</f>
        <v>37.430555555555557</v>
      </c>
      <c r="Q195" s="10">
        <f>$E195*VLOOKUP('Proj 2018'!$B195, 'Proj 36 2018'!$B$2:$R$311, 16, FALSE)/36</f>
        <v>164.69444444444446</v>
      </c>
      <c r="R195" s="10">
        <f>$E195*VLOOKUP('Proj 2018'!$B195, 'Proj 36 2018'!$B$2:$R$311, 17, FALSE)/36</f>
        <v>1774.2083333333333</v>
      </c>
      <c r="S195" s="3"/>
      <c r="T195" s="3"/>
      <c r="U195" s="3"/>
    </row>
    <row r="196" spans="1:21" x14ac:dyDescent="0.25">
      <c r="A196" s="5" t="s">
        <v>911</v>
      </c>
      <c r="B196" s="5" t="s">
        <v>323</v>
      </c>
      <c r="C196" s="5" t="s">
        <v>73</v>
      </c>
      <c r="D196" s="3">
        <f>VLOOKUP(B196, Table1[[Player]:['#NAME?]], 3, FALSE)+1</f>
        <v>25</v>
      </c>
      <c r="E196" s="3">
        <f>VLOOKUP(A196, Table3[], 5, FALSE)</f>
        <v>1560</v>
      </c>
      <c r="F196" s="10">
        <f>E196*VLOOKUP('Proj 2018'!B196, 'Proj 36 2018'!$B$2:$R$311, 5, FALSE)/36</f>
        <v>173.33333333333334</v>
      </c>
      <c r="G196" s="10">
        <f>$E196*VLOOKUP('Proj 2018'!$B196, 'Proj 36 2018'!$B$2:$R$311, 6, FALSE)/36</f>
        <v>372.66666666666669</v>
      </c>
      <c r="H196" s="11">
        <f>VLOOKUP('Proj 2018'!$B196, 'Proj 36 2018'!$B$2:$R$311, 7, FALSE)</f>
        <v>0.46100000000000002</v>
      </c>
      <c r="I196" s="10">
        <f>$E196*VLOOKUP('Proj 2018'!$B196, 'Proj 36 2018'!$B$2:$R$311, 8, FALSE)/36</f>
        <v>8.6666666666666661</v>
      </c>
      <c r="J196" s="10">
        <f>$E196*VLOOKUP('Proj 2018'!$B196, 'Proj 36 2018'!$B$2:$R$311, 9, FALSE)/36</f>
        <v>52</v>
      </c>
      <c r="K196" s="10">
        <f>$E196*VLOOKUP('Proj 2018'!$B196, 'Proj 36 2018'!$B$2:$R$311, 10, FALSE)/36</f>
        <v>65</v>
      </c>
      <c r="L196" s="11">
        <f>VLOOKUP('Proj 2018'!$B196, 'Proj 36 2018'!$B$2:$R$311, 11, FALSE)</f>
        <v>0.81100000000000005</v>
      </c>
      <c r="M196" s="10">
        <f>$E196*VLOOKUP('Proj 2018'!$B196, 'Proj 36 2018'!$B$2:$R$311, 12, FALSE)/36</f>
        <v>182</v>
      </c>
      <c r="N196" s="10">
        <f>$E196*VLOOKUP('Proj 2018'!$B196, 'Proj 36 2018'!$B$2:$R$311, 13, FALSE)/36</f>
        <v>390</v>
      </c>
      <c r="O196" s="10">
        <f>$E196*VLOOKUP('Proj 2018'!$B196, 'Proj 36 2018'!$B$2:$R$311, 14, FALSE)/36</f>
        <v>99.666666666666657</v>
      </c>
      <c r="P196" s="10">
        <f>$E196*VLOOKUP('Proj 2018'!$B196, 'Proj 36 2018'!$B$2:$R$311, 15, FALSE)/36</f>
        <v>8.6666666666666661</v>
      </c>
      <c r="Q196" s="10">
        <f>$E196*VLOOKUP('Proj 2018'!$B196, 'Proj 36 2018'!$B$2:$R$311, 16, FALSE)/36</f>
        <v>117</v>
      </c>
      <c r="R196" s="10">
        <f>$E196*VLOOKUP('Proj 2018'!$B196, 'Proj 36 2018'!$B$2:$R$311, 17, FALSE)/36</f>
        <v>407.33333333333331</v>
      </c>
      <c r="S196" s="3"/>
      <c r="T196" s="3"/>
      <c r="U196" s="3"/>
    </row>
    <row r="197" spans="1:21" x14ac:dyDescent="0.25">
      <c r="A197" s="5" t="s">
        <v>870</v>
      </c>
      <c r="B197" s="5" t="s">
        <v>326</v>
      </c>
      <c r="C197" s="5" t="s">
        <v>52</v>
      </c>
      <c r="D197" s="3">
        <f>VLOOKUP(B197, Table1[[Player]:['#NAME?]], 3, FALSE)+1</f>
        <v>26</v>
      </c>
      <c r="E197" s="3">
        <f>VLOOKUP(A197, Table3[], 5, FALSE)</f>
        <v>1125</v>
      </c>
      <c r="F197" s="10">
        <f>E197*VLOOKUP('Proj 2018'!B197, 'Proj 36 2018'!$B$2:$R$311, 5, FALSE)/36</f>
        <v>165.625</v>
      </c>
      <c r="G197" s="10">
        <f>$E197*VLOOKUP('Proj 2018'!$B197, 'Proj 36 2018'!$B$2:$R$311, 6, FALSE)/36</f>
        <v>371.875</v>
      </c>
      <c r="H197" s="11">
        <f>VLOOKUP('Proj 2018'!$B197, 'Proj 36 2018'!$B$2:$R$311, 7, FALSE)</f>
        <v>0.44700000000000001</v>
      </c>
      <c r="I197" s="10">
        <f>$E197*VLOOKUP('Proj 2018'!$B197, 'Proj 36 2018'!$B$2:$R$311, 8, FALSE)/36</f>
        <v>56.25</v>
      </c>
      <c r="J197" s="10">
        <f>$E197*VLOOKUP('Proj 2018'!$B197, 'Proj 36 2018'!$B$2:$R$311, 9, FALSE)/36</f>
        <v>53.125</v>
      </c>
      <c r="K197" s="10">
        <f>$E197*VLOOKUP('Proj 2018'!$B197, 'Proj 36 2018'!$B$2:$R$311, 10, FALSE)/36</f>
        <v>62.5</v>
      </c>
      <c r="L197" s="11">
        <f>VLOOKUP('Proj 2018'!$B197, 'Proj 36 2018'!$B$2:$R$311, 11, FALSE)</f>
        <v>0.84499999999999997</v>
      </c>
      <c r="M197" s="10">
        <f>$E197*VLOOKUP('Proj 2018'!$B197, 'Proj 36 2018'!$B$2:$R$311, 12, FALSE)/36</f>
        <v>134.375</v>
      </c>
      <c r="N197" s="10">
        <f>$E197*VLOOKUP('Proj 2018'!$B197, 'Proj 36 2018'!$B$2:$R$311, 13, FALSE)/36</f>
        <v>43.75</v>
      </c>
      <c r="O197" s="10">
        <f>$E197*VLOOKUP('Proj 2018'!$B197, 'Proj 36 2018'!$B$2:$R$311, 14, FALSE)/36</f>
        <v>9.375</v>
      </c>
      <c r="P197" s="10">
        <f>$E197*VLOOKUP('Proj 2018'!$B197, 'Proj 36 2018'!$B$2:$R$311, 15, FALSE)/36</f>
        <v>3.125</v>
      </c>
      <c r="Q197" s="10">
        <f>$E197*VLOOKUP('Proj 2018'!$B197, 'Proj 36 2018'!$B$2:$R$311, 16, FALSE)/36</f>
        <v>28.125</v>
      </c>
      <c r="R197" s="10">
        <f>$E197*VLOOKUP('Proj 2018'!$B197, 'Proj 36 2018'!$B$2:$R$311, 17, FALSE)/36</f>
        <v>440.625</v>
      </c>
      <c r="S197" s="3"/>
      <c r="T197" s="3"/>
      <c r="U197" s="3"/>
    </row>
    <row r="198" spans="1:21" x14ac:dyDescent="0.25">
      <c r="A198" s="6" t="s">
        <v>731</v>
      </c>
      <c r="B198" s="6" t="s">
        <v>327</v>
      </c>
      <c r="C198" s="6" t="s">
        <v>38</v>
      </c>
      <c r="D198" s="3">
        <f>VLOOKUP(B198, Table1[[Player]:['#NAME?]], 3, FALSE)+1</f>
        <v>30</v>
      </c>
      <c r="E198" s="3">
        <f>VLOOKUP(A198, Table3[], 5, FALSE)</f>
        <v>750</v>
      </c>
      <c r="F198" s="10">
        <f>E198*VLOOKUP('Proj 2018'!B198, 'Proj 36 2018'!$B$2:$R$311, 5, FALSE)/36</f>
        <v>210.41666666666666</v>
      </c>
      <c r="G198" s="10">
        <f>$E198*VLOOKUP('Proj 2018'!$B198, 'Proj 36 2018'!$B$2:$R$311, 6, FALSE)/36</f>
        <v>322.91666666666669</v>
      </c>
      <c r="H198" s="11">
        <f>VLOOKUP('Proj 2018'!$B198, 'Proj 36 2018'!$B$2:$R$311, 7, FALSE)</f>
        <v>0.65200000000000002</v>
      </c>
      <c r="I198" s="10">
        <f>$E198*VLOOKUP('Proj 2018'!$B198, 'Proj 36 2018'!$B$2:$R$311, 8, FALSE)/36</f>
        <v>0</v>
      </c>
      <c r="J198" s="10">
        <f>$E198*VLOOKUP('Proj 2018'!$B198, 'Proj 36 2018'!$B$2:$R$311, 9, FALSE)/36</f>
        <v>56.250000000000007</v>
      </c>
      <c r="K198" s="10">
        <f>$E198*VLOOKUP('Proj 2018'!$B198, 'Proj 36 2018'!$B$2:$R$311, 10, FALSE)/36</f>
        <v>112.50000000000001</v>
      </c>
      <c r="L198" s="11">
        <f>VLOOKUP('Proj 2018'!$B198, 'Proj 36 2018'!$B$2:$R$311, 11, FALSE)</f>
        <v>0.505</v>
      </c>
      <c r="M198" s="10">
        <f>$E198*VLOOKUP('Proj 2018'!$B198, 'Proj 36 2018'!$B$2:$R$311, 12, FALSE)/36</f>
        <v>247.91666666666666</v>
      </c>
      <c r="N198" s="10">
        <f>$E198*VLOOKUP('Proj 2018'!$B198, 'Proj 36 2018'!$B$2:$R$311, 13, FALSE)/36</f>
        <v>16.666666666666668</v>
      </c>
      <c r="O198" s="10">
        <f>$E198*VLOOKUP('Proj 2018'!$B198, 'Proj 36 2018'!$B$2:$R$311, 14, FALSE)/36</f>
        <v>18.75</v>
      </c>
      <c r="P198" s="10">
        <f>$E198*VLOOKUP('Proj 2018'!$B198, 'Proj 36 2018'!$B$2:$R$311, 15, FALSE)/36</f>
        <v>68.75</v>
      </c>
      <c r="Q198" s="10">
        <f>$E198*VLOOKUP('Proj 2018'!$B198, 'Proj 36 2018'!$B$2:$R$311, 16, FALSE)/36</f>
        <v>39.583333333333336</v>
      </c>
      <c r="R198" s="10">
        <f>$E198*VLOOKUP('Proj 2018'!$B198, 'Proj 36 2018'!$B$2:$R$311, 17, FALSE)/36</f>
        <v>479.16666666666669</v>
      </c>
      <c r="S198" s="3"/>
      <c r="T198" s="3"/>
      <c r="U198" s="3"/>
    </row>
    <row r="199" spans="1:21" x14ac:dyDescent="0.25">
      <c r="A199" s="5" t="s">
        <v>814</v>
      </c>
      <c r="B199" s="5" t="s">
        <v>328</v>
      </c>
      <c r="C199" s="5" t="s">
        <v>31</v>
      </c>
      <c r="D199" s="3">
        <f>VLOOKUP(B199, Table1[[Player]:['#NAME?]], 3, FALSE)+1</f>
        <v>26</v>
      </c>
      <c r="E199" s="3">
        <f>VLOOKUP(A199, Table3[], 5, FALSE)</f>
        <v>1716</v>
      </c>
      <c r="F199" s="10">
        <f>E199*VLOOKUP('Proj 2018'!B199, 'Proj 36 2018'!$B$2:$R$311, 5, FALSE)/36</f>
        <v>166.83333333333334</v>
      </c>
      <c r="G199" s="10">
        <f>$E199*VLOOKUP('Proj 2018'!$B199, 'Proj 36 2018'!$B$2:$R$311, 6, FALSE)/36</f>
        <v>400.40000000000003</v>
      </c>
      <c r="H199" s="11">
        <f>VLOOKUP('Proj 2018'!$B199, 'Proj 36 2018'!$B$2:$R$311, 7, FALSE)</f>
        <v>0.41299999999999998</v>
      </c>
      <c r="I199" s="10">
        <f>$E199*VLOOKUP('Proj 2018'!$B199, 'Proj 36 2018'!$B$2:$R$311, 8, FALSE)/36</f>
        <v>61.966666666666669</v>
      </c>
      <c r="J199" s="10">
        <f>$E199*VLOOKUP('Proj 2018'!$B199, 'Proj 36 2018'!$B$2:$R$311, 9, FALSE)/36</f>
        <v>38.13333333333334</v>
      </c>
      <c r="K199" s="10">
        <f>$E199*VLOOKUP('Proj 2018'!$B199, 'Proj 36 2018'!$B$2:$R$311, 10, FALSE)/36</f>
        <v>61.966666666666669</v>
      </c>
      <c r="L199" s="11">
        <f>VLOOKUP('Proj 2018'!$B199, 'Proj 36 2018'!$B$2:$R$311, 11, FALSE)</f>
        <v>0.62</v>
      </c>
      <c r="M199" s="10">
        <f>$E199*VLOOKUP('Proj 2018'!$B199, 'Proj 36 2018'!$B$2:$R$311, 12, FALSE)/36</f>
        <v>224.03333333333336</v>
      </c>
      <c r="N199" s="10">
        <f>$E199*VLOOKUP('Proj 2018'!$B199, 'Proj 36 2018'!$B$2:$R$311, 13, FALSE)/36</f>
        <v>109.63333333333333</v>
      </c>
      <c r="O199" s="10">
        <f>$E199*VLOOKUP('Proj 2018'!$B199, 'Proj 36 2018'!$B$2:$R$311, 14, FALSE)/36</f>
        <v>38.13333333333334</v>
      </c>
      <c r="P199" s="10">
        <f>$E199*VLOOKUP('Proj 2018'!$B199, 'Proj 36 2018'!$B$2:$R$311, 15, FALSE)/36</f>
        <v>14.299999999999999</v>
      </c>
      <c r="Q199" s="10">
        <f>$E199*VLOOKUP('Proj 2018'!$B199, 'Proj 36 2018'!$B$2:$R$311, 16, FALSE)/36</f>
        <v>47.666666666666664</v>
      </c>
      <c r="R199" s="10">
        <f>$E199*VLOOKUP('Proj 2018'!$B199, 'Proj 36 2018'!$B$2:$R$311, 17, FALSE)/36</f>
        <v>433.76666666666665</v>
      </c>
      <c r="S199" s="3"/>
      <c r="T199" s="3"/>
      <c r="U199" s="3"/>
    </row>
    <row r="200" spans="1:21" x14ac:dyDescent="0.25">
      <c r="A200" s="6" t="s">
        <v>794</v>
      </c>
      <c r="B200" s="6" t="s">
        <v>329</v>
      </c>
      <c r="C200" s="6" t="s">
        <v>31</v>
      </c>
      <c r="D200" s="3">
        <f>VLOOKUP(B200, Table1[[Player]:['#NAME?]], 3, FALSE)+1</f>
        <v>24</v>
      </c>
      <c r="E200" s="3">
        <f>VLOOKUP(A200, Table3[], 5, FALSE)</f>
        <v>1825</v>
      </c>
      <c r="F200" s="10">
        <f>E200*VLOOKUP('Proj 2018'!B200, 'Proj 36 2018'!$B$2:$R$311, 5, FALSE)/36</f>
        <v>278.81944444444446</v>
      </c>
      <c r="G200" s="10">
        <f>$E200*VLOOKUP('Proj 2018'!$B200, 'Proj 36 2018'!$B$2:$R$311, 6, FALSE)/36</f>
        <v>648.88888888888891</v>
      </c>
      <c r="H200" s="11">
        <f>VLOOKUP('Proj 2018'!$B200, 'Proj 36 2018'!$B$2:$R$311, 7, FALSE)</f>
        <v>0.43</v>
      </c>
      <c r="I200" s="10">
        <f>$E200*VLOOKUP('Proj 2018'!$B200, 'Proj 36 2018'!$B$2:$R$311, 8, FALSE)/36</f>
        <v>101.38888888888889</v>
      </c>
      <c r="J200" s="10">
        <f>$E200*VLOOKUP('Proj 2018'!$B200, 'Proj 36 2018'!$B$2:$R$311, 9, FALSE)/36</f>
        <v>106.45833333333333</v>
      </c>
      <c r="K200" s="10">
        <f>$E200*VLOOKUP('Proj 2018'!$B200, 'Proj 36 2018'!$B$2:$R$311, 10, FALSE)/36</f>
        <v>141.94444444444446</v>
      </c>
      <c r="L200" s="11">
        <f>VLOOKUP('Proj 2018'!$B200, 'Proj 36 2018'!$B$2:$R$311, 11, FALSE)</f>
        <v>0.753</v>
      </c>
      <c r="M200" s="10">
        <f>$E200*VLOOKUP('Proj 2018'!$B200, 'Proj 36 2018'!$B$2:$R$311, 12, FALSE)/36</f>
        <v>197.70833333333334</v>
      </c>
      <c r="N200" s="10">
        <f>$E200*VLOOKUP('Proj 2018'!$B200, 'Proj 36 2018'!$B$2:$R$311, 13, FALSE)/36</f>
        <v>81.111111111111114</v>
      </c>
      <c r="O200" s="10">
        <f>$E200*VLOOKUP('Proj 2018'!$B200, 'Proj 36 2018'!$B$2:$R$311, 14, FALSE)/36</f>
        <v>45.625</v>
      </c>
      <c r="P200" s="10">
        <f>$E200*VLOOKUP('Proj 2018'!$B200, 'Proj 36 2018'!$B$2:$R$311, 15, FALSE)/36</f>
        <v>10.138888888888889</v>
      </c>
      <c r="Q200" s="10">
        <f>$E200*VLOOKUP('Proj 2018'!$B200, 'Proj 36 2018'!$B$2:$R$311, 16, FALSE)/36</f>
        <v>96.319444444444443</v>
      </c>
      <c r="R200" s="10">
        <f>$E200*VLOOKUP('Proj 2018'!$B200, 'Proj 36 2018'!$B$2:$R$311, 17, FALSE)/36</f>
        <v>770.55555555555554</v>
      </c>
      <c r="S200" s="3"/>
      <c r="T200" s="3"/>
      <c r="U200" s="3"/>
    </row>
    <row r="201" spans="1:21" x14ac:dyDescent="0.25">
      <c r="A201" s="5" t="s">
        <v>1020</v>
      </c>
      <c r="B201" s="5" t="s">
        <v>332</v>
      </c>
      <c r="C201" s="5" t="s">
        <v>31</v>
      </c>
      <c r="D201" s="3">
        <f>VLOOKUP(B201, Table1[[Player]:['#NAME?]], 3, FALSE)+1</f>
        <v>30</v>
      </c>
      <c r="E201" s="3">
        <f>VLOOKUP(A201, Table3[], 5, FALSE)</f>
        <v>700</v>
      </c>
      <c r="F201" s="10">
        <f>E201*VLOOKUP('Proj 2018'!B201, 'Proj 36 2018'!$B$2:$R$311, 5, FALSE)/36</f>
        <v>97.222222222222229</v>
      </c>
      <c r="G201" s="10">
        <f>$E201*VLOOKUP('Proj 2018'!$B201, 'Proj 36 2018'!$B$2:$R$311, 6, FALSE)/36</f>
        <v>243.05555555555554</v>
      </c>
      <c r="H201" s="11">
        <f>VLOOKUP('Proj 2018'!$B201, 'Proj 36 2018'!$B$2:$R$311, 7, FALSE)</f>
        <v>0.40200000000000002</v>
      </c>
      <c r="I201" s="10">
        <f>$E201*VLOOKUP('Proj 2018'!$B201, 'Proj 36 2018'!$B$2:$R$311, 8, FALSE)/36</f>
        <v>52.500000000000007</v>
      </c>
      <c r="J201" s="10">
        <f>$E201*VLOOKUP('Proj 2018'!$B201, 'Proj 36 2018'!$B$2:$R$311, 9, FALSE)/36</f>
        <v>62.222222222222221</v>
      </c>
      <c r="K201" s="10">
        <f>$E201*VLOOKUP('Proj 2018'!$B201, 'Proj 36 2018'!$B$2:$R$311, 10, FALSE)/36</f>
        <v>70</v>
      </c>
      <c r="L201" s="11">
        <f>VLOOKUP('Proj 2018'!$B201, 'Proj 36 2018'!$B$2:$R$311, 11, FALSE)</f>
        <v>0.878</v>
      </c>
      <c r="M201" s="10">
        <f>$E201*VLOOKUP('Proj 2018'!$B201, 'Proj 36 2018'!$B$2:$R$311, 12, FALSE)/36</f>
        <v>73.888888888888886</v>
      </c>
      <c r="N201" s="10">
        <f>$E201*VLOOKUP('Proj 2018'!$B201, 'Proj 36 2018'!$B$2:$R$311, 13, FALSE)/36</f>
        <v>42.777777777777786</v>
      </c>
      <c r="O201" s="10">
        <f>$E201*VLOOKUP('Proj 2018'!$B201, 'Proj 36 2018'!$B$2:$R$311, 14, FALSE)/36</f>
        <v>33.055555555555557</v>
      </c>
      <c r="P201" s="10">
        <f>$E201*VLOOKUP('Proj 2018'!$B201, 'Proj 36 2018'!$B$2:$R$311, 15, FALSE)/36</f>
        <v>3.8888888888888888</v>
      </c>
      <c r="Q201" s="10">
        <f>$E201*VLOOKUP('Proj 2018'!$B201, 'Proj 36 2018'!$B$2:$R$311, 16, FALSE)/36</f>
        <v>35</v>
      </c>
      <c r="R201" s="10">
        <f>$E201*VLOOKUP('Proj 2018'!$B201, 'Proj 36 2018'!$B$2:$R$311, 17, FALSE)/36</f>
        <v>311.11111111111109</v>
      </c>
      <c r="S201" s="3"/>
      <c r="T201" s="3"/>
      <c r="U201" s="3"/>
    </row>
    <row r="202" spans="1:21" x14ac:dyDescent="0.25">
      <c r="A202" s="6" t="s">
        <v>686</v>
      </c>
      <c r="B202" s="6" t="s">
        <v>333</v>
      </c>
      <c r="C202" s="6" t="s">
        <v>38</v>
      </c>
      <c r="D202" s="3">
        <f>VLOOKUP(B202, Table1[[Player]:['#NAME?]], 3, FALSE)+1</f>
        <v>31</v>
      </c>
      <c r="E202" s="3">
        <f>VLOOKUP(A202, Table3[], 5, FALSE)</f>
        <v>936</v>
      </c>
      <c r="F202" s="10">
        <f>E202*VLOOKUP('Proj 2018'!B202, 'Proj 36 2018'!$B$2:$R$311, 5, FALSE)/36</f>
        <v>91</v>
      </c>
      <c r="G202" s="10">
        <f>$E202*VLOOKUP('Proj 2018'!$B202, 'Proj 36 2018'!$B$2:$R$311, 6, FALSE)/36</f>
        <v>140.4</v>
      </c>
      <c r="H202" s="11">
        <f>VLOOKUP('Proj 2018'!$B202, 'Proj 36 2018'!$B$2:$R$311, 7, FALSE)</f>
        <v>0.64200000000000002</v>
      </c>
      <c r="I202" s="10">
        <f>$E202*VLOOKUP('Proj 2018'!$B202, 'Proj 36 2018'!$B$2:$R$311, 8, FALSE)/36</f>
        <v>0</v>
      </c>
      <c r="J202" s="10">
        <f>$E202*VLOOKUP('Proj 2018'!$B202, 'Proj 36 2018'!$B$2:$R$311, 9, FALSE)/36</f>
        <v>36.4</v>
      </c>
      <c r="K202" s="10">
        <f>$E202*VLOOKUP('Proj 2018'!$B202, 'Proj 36 2018'!$B$2:$R$311, 10, FALSE)/36</f>
        <v>62.400000000000006</v>
      </c>
      <c r="L202" s="11">
        <f>VLOOKUP('Proj 2018'!$B202, 'Proj 36 2018'!$B$2:$R$311, 11, FALSE)</f>
        <v>0.59</v>
      </c>
      <c r="M202" s="10">
        <f>$E202*VLOOKUP('Proj 2018'!$B202, 'Proj 36 2018'!$B$2:$R$311, 12, FALSE)/36</f>
        <v>319.8</v>
      </c>
      <c r="N202" s="10">
        <f>$E202*VLOOKUP('Proj 2018'!$B202, 'Proj 36 2018'!$B$2:$R$311, 13, FALSE)/36</f>
        <v>15.600000000000001</v>
      </c>
      <c r="O202" s="10">
        <f>$E202*VLOOKUP('Proj 2018'!$B202, 'Proj 36 2018'!$B$2:$R$311, 14, FALSE)/36</f>
        <v>33.799999999999997</v>
      </c>
      <c r="P202" s="10">
        <f>$E202*VLOOKUP('Proj 2018'!$B202, 'Proj 36 2018'!$B$2:$R$311, 15, FALSE)/36</f>
        <v>62.400000000000006</v>
      </c>
      <c r="Q202" s="10">
        <f>$E202*VLOOKUP('Proj 2018'!$B202, 'Proj 36 2018'!$B$2:$R$311, 16, FALSE)/36</f>
        <v>41.6</v>
      </c>
      <c r="R202" s="10">
        <f>$E202*VLOOKUP('Proj 2018'!$B202, 'Proj 36 2018'!$B$2:$R$311, 17, FALSE)/36</f>
        <v>221</v>
      </c>
      <c r="S202" s="3"/>
      <c r="T202" s="3"/>
      <c r="U202" s="3"/>
    </row>
    <row r="203" spans="1:21" x14ac:dyDescent="0.25">
      <c r="A203" s="5" t="s">
        <v>821</v>
      </c>
      <c r="B203" s="5" t="s">
        <v>335</v>
      </c>
      <c r="C203" s="5" t="s">
        <v>52</v>
      </c>
      <c r="D203" s="3">
        <f>VLOOKUP(B203, Table1[[Player]:['#NAME?]], 3, FALSE)+1</f>
        <v>26</v>
      </c>
      <c r="E203" s="3">
        <f>VLOOKUP(A203, Table3[], 5, FALSE)</f>
        <v>2555</v>
      </c>
      <c r="F203" s="10">
        <f>E203*VLOOKUP('Proj 2018'!B203, 'Proj 36 2018'!$B$2:$R$311, 5, FALSE)/36</f>
        <v>432.93055555555554</v>
      </c>
      <c r="G203" s="10">
        <f>$E203*VLOOKUP('Proj 2018'!$B203, 'Proj 36 2018'!$B$2:$R$311, 6, FALSE)/36</f>
        <v>958.125</v>
      </c>
      <c r="H203" s="11">
        <f>VLOOKUP('Proj 2018'!$B203, 'Proj 36 2018'!$B$2:$R$311, 7, FALSE)</f>
        <v>0.45</v>
      </c>
      <c r="I203" s="10">
        <f>$E203*VLOOKUP('Proj 2018'!$B203, 'Proj 36 2018'!$B$2:$R$311, 8, FALSE)/36</f>
        <v>127.75</v>
      </c>
      <c r="J203" s="10">
        <f>$E203*VLOOKUP('Proj 2018'!$B203, 'Proj 36 2018'!$B$2:$R$311, 9, FALSE)/36</f>
        <v>234.20833333333334</v>
      </c>
      <c r="K203" s="10">
        <f>$E203*VLOOKUP('Proj 2018'!$B203, 'Proj 36 2018'!$B$2:$R$311, 10, FALSE)/36</f>
        <v>262.59722222222223</v>
      </c>
      <c r="L203" s="11">
        <f>VLOOKUP('Proj 2018'!$B203, 'Proj 36 2018'!$B$2:$R$311, 11, FALSE)</f>
        <v>0.88</v>
      </c>
      <c r="M203" s="10">
        <f>$E203*VLOOKUP('Proj 2018'!$B203, 'Proj 36 2018'!$B$2:$R$311, 12, FALSE)/36</f>
        <v>354.86111111111109</v>
      </c>
      <c r="N203" s="10">
        <f>$E203*VLOOKUP('Proj 2018'!$B203, 'Proj 36 2018'!$B$2:$R$311, 13, FALSE)/36</f>
        <v>283.88888888888891</v>
      </c>
      <c r="O203" s="10">
        <f>$E203*VLOOKUP('Proj 2018'!$B203, 'Proj 36 2018'!$B$2:$R$311, 14, FALSE)/36</f>
        <v>120.65277777777777</v>
      </c>
      <c r="P203" s="10">
        <f>$E203*VLOOKUP('Proj 2018'!$B203, 'Proj 36 2018'!$B$2:$R$311, 15, FALSE)/36</f>
        <v>21.291666666666668</v>
      </c>
      <c r="Q203" s="10">
        <f>$E203*VLOOKUP('Proj 2018'!$B203, 'Proj 36 2018'!$B$2:$R$311, 16, FALSE)/36</f>
        <v>184.52777777777777</v>
      </c>
      <c r="R203" s="10">
        <f>$E203*VLOOKUP('Proj 2018'!$B203, 'Proj 36 2018'!$B$2:$R$311, 17, FALSE)/36</f>
        <v>1227.8194444444443</v>
      </c>
      <c r="S203" s="3"/>
      <c r="T203" s="3"/>
      <c r="U203" s="3"/>
    </row>
    <row r="204" spans="1:21" x14ac:dyDescent="0.25">
      <c r="A204" s="6" t="s">
        <v>984</v>
      </c>
      <c r="B204" s="6" t="s">
        <v>336</v>
      </c>
      <c r="C204" s="6" t="s">
        <v>52</v>
      </c>
      <c r="D204" s="3">
        <f>VLOOKUP(B204, Table1[[Player]:['#NAME?]], 3, FALSE)+1</f>
        <v>30</v>
      </c>
      <c r="E204" s="3">
        <f>VLOOKUP(A204, Table3[], 5, FALSE)</f>
        <v>2128</v>
      </c>
      <c r="F204" s="10">
        <f>E204*VLOOKUP('Proj 2018'!B204, 'Proj 36 2018'!$B$2:$R$311, 5, FALSE)/36</f>
        <v>336.93333333333334</v>
      </c>
      <c r="G204" s="10">
        <f>$E204*VLOOKUP('Proj 2018'!$B204, 'Proj 36 2018'!$B$2:$R$311, 6, FALSE)/36</f>
        <v>774.3555555555555</v>
      </c>
      <c r="H204" s="11">
        <f>VLOOKUP('Proj 2018'!$B204, 'Proj 36 2018'!$B$2:$R$311, 7, FALSE)</f>
        <v>0.434</v>
      </c>
      <c r="I204" s="10">
        <f>$E204*VLOOKUP('Proj 2018'!$B204, 'Proj 36 2018'!$B$2:$R$311, 8, FALSE)/36</f>
        <v>200.97777777777776</v>
      </c>
      <c r="J204" s="10">
        <f>$E204*VLOOKUP('Proj 2018'!$B204, 'Proj 36 2018'!$B$2:$R$311, 9, FALSE)/36</f>
        <v>100.48888888888888</v>
      </c>
      <c r="K204" s="10">
        <f>$E204*VLOOKUP('Proj 2018'!$B204, 'Proj 36 2018'!$B$2:$R$311, 10, FALSE)/36</f>
        <v>112.3111111111111</v>
      </c>
      <c r="L204" s="11">
        <f>VLOOKUP('Proj 2018'!$B204, 'Proj 36 2018'!$B$2:$R$311, 11, FALSE)</f>
        <v>0.90300000000000002</v>
      </c>
      <c r="M204" s="10">
        <f>$E204*VLOOKUP('Proj 2018'!$B204, 'Proj 36 2018'!$B$2:$R$311, 12, FALSE)/36</f>
        <v>271.9111111111111</v>
      </c>
      <c r="N204" s="10">
        <f>$E204*VLOOKUP('Proj 2018'!$B204, 'Proj 36 2018'!$B$2:$R$311, 13, FALSE)/36</f>
        <v>59.111111111111114</v>
      </c>
      <c r="O204" s="10">
        <f>$E204*VLOOKUP('Proj 2018'!$B204, 'Proj 36 2018'!$B$2:$R$311, 14, FALSE)/36</f>
        <v>53.2</v>
      </c>
      <c r="P204" s="10">
        <f>$E204*VLOOKUP('Proj 2018'!$B204, 'Proj 36 2018'!$B$2:$R$311, 15, FALSE)/36</f>
        <v>29.555555555555557</v>
      </c>
      <c r="Q204" s="10">
        <f>$E204*VLOOKUP('Proj 2018'!$B204, 'Proj 36 2018'!$B$2:$R$311, 16, FALSE)/36</f>
        <v>47.288888888888891</v>
      </c>
      <c r="R204" s="10">
        <f>$E204*VLOOKUP('Proj 2018'!$B204, 'Proj 36 2018'!$B$2:$R$311, 17, FALSE)/36</f>
        <v>975.33333333333337</v>
      </c>
      <c r="S204" s="3"/>
      <c r="T204" s="3"/>
      <c r="U204" s="3"/>
    </row>
    <row r="205" spans="1:21" x14ac:dyDescent="0.25">
      <c r="A205" s="5" t="s">
        <v>971</v>
      </c>
      <c r="B205" s="5" t="s">
        <v>338</v>
      </c>
      <c r="C205" s="5" t="s">
        <v>73</v>
      </c>
      <c r="D205" s="3">
        <f>VLOOKUP(B205, Table1[[Player]:['#NAME?]], 3, FALSE)+1</f>
        <v>29</v>
      </c>
      <c r="E205" s="3">
        <f>VLOOKUP(A205, Table3[], 5, FALSE)</f>
        <v>1672</v>
      </c>
      <c r="F205" s="10">
        <f>E205*VLOOKUP('Proj 2018'!B205, 'Proj 36 2018'!$B$2:$R$311, 5, FALSE)/36</f>
        <v>260.08888888888885</v>
      </c>
      <c r="G205" s="10">
        <f>$E205*VLOOKUP('Proj 2018'!$B205, 'Proj 36 2018'!$B$2:$R$311, 6, FALSE)/36</f>
        <v>589.84444444444443</v>
      </c>
      <c r="H205" s="11">
        <f>VLOOKUP('Proj 2018'!$B205, 'Proj 36 2018'!$B$2:$R$311, 7, FALSE)</f>
        <v>0.44</v>
      </c>
      <c r="I205" s="10">
        <f>$E205*VLOOKUP('Proj 2018'!$B205, 'Proj 36 2018'!$B$2:$R$311, 8, FALSE)/36</f>
        <v>139.33333333333334</v>
      </c>
      <c r="J205" s="10">
        <f>$E205*VLOOKUP('Proj 2018'!$B205, 'Proj 36 2018'!$B$2:$R$311, 9, FALSE)/36</f>
        <v>65.022222222222211</v>
      </c>
      <c r="K205" s="10">
        <f>$E205*VLOOKUP('Proj 2018'!$B205, 'Proj 36 2018'!$B$2:$R$311, 10, FALSE)/36</f>
        <v>74.311111111111117</v>
      </c>
      <c r="L205" s="11">
        <f>VLOOKUP('Proj 2018'!$B205, 'Proj 36 2018'!$B$2:$R$311, 11, FALSE)</f>
        <v>0.82499999999999996</v>
      </c>
      <c r="M205" s="10">
        <f>$E205*VLOOKUP('Proj 2018'!$B205, 'Proj 36 2018'!$B$2:$R$311, 12, FALSE)/36</f>
        <v>134.6888888888889</v>
      </c>
      <c r="N205" s="10">
        <f>$E205*VLOOKUP('Proj 2018'!$B205, 'Proj 36 2018'!$B$2:$R$311, 13, FALSE)/36</f>
        <v>264.73333333333335</v>
      </c>
      <c r="O205" s="10">
        <f>$E205*VLOOKUP('Proj 2018'!$B205, 'Proj 36 2018'!$B$2:$R$311, 14, FALSE)/36</f>
        <v>60.377777777777773</v>
      </c>
      <c r="P205" s="10">
        <f>$E205*VLOOKUP('Proj 2018'!$B205, 'Proj 36 2018'!$B$2:$R$311, 15, FALSE)/36</f>
        <v>4.6444444444444448</v>
      </c>
      <c r="Q205" s="10">
        <f>$E205*VLOOKUP('Proj 2018'!$B205, 'Proj 36 2018'!$B$2:$R$311, 16, FALSE)/36</f>
        <v>97.533333333333346</v>
      </c>
      <c r="R205" s="10">
        <f>$E205*VLOOKUP('Proj 2018'!$B205, 'Proj 36 2018'!$B$2:$R$311, 17, FALSE)/36</f>
        <v>724.5333333333333</v>
      </c>
      <c r="S205" s="3"/>
      <c r="T205" s="3"/>
      <c r="U205" s="3"/>
    </row>
    <row r="206" spans="1:21" x14ac:dyDescent="0.25">
      <c r="A206" s="6" t="s">
        <v>689</v>
      </c>
      <c r="B206" s="6" t="s">
        <v>340</v>
      </c>
      <c r="C206" s="6" t="s">
        <v>27</v>
      </c>
      <c r="D206" s="3">
        <f>VLOOKUP(B206, Table1[[Player]:['#NAME?]], 3, FALSE)+1</f>
        <v>32</v>
      </c>
      <c r="E206" s="3">
        <f>VLOOKUP(A206, Table3[], 5, FALSE)</f>
        <v>2541</v>
      </c>
      <c r="F206" s="10">
        <f>E206*VLOOKUP('Proj 2018'!B206, 'Proj 36 2018'!$B$2:$R$311, 5, FALSE)/36</f>
        <v>465.84999999999997</v>
      </c>
      <c r="G206" s="10">
        <f>$E206*VLOOKUP('Proj 2018'!$B206, 'Proj 36 2018'!$B$2:$R$311, 6, FALSE)/36</f>
        <v>1051.6916666666666</v>
      </c>
      <c r="H206" s="11">
        <f>VLOOKUP('Proj 2018'!$B206, 'Proj 36 2018'!$B$2:$R$311, 7, FALSE)</f>
        <v>0.442</v>
      </c>
      <c r="I206" s="10">
        <f>$E206*VLOOKUP('Proj 2018'!$B206, 'Proj 36 2018'!$B$2:$R$311, 8, FALSE)/36</f>
        <v>84.699999999999989</v>
      </c>
      <c r="J206" s="10">
        <f>$E206*VLOOKUP('Proj 2018'!$B206, 'Proj 36 2018'!$B$2:$R$311, 9, FALSE)/36</f>
        <v>338.79999999999995</v>
      </c>
      <c r="K206" s="10">
        <f>$E206*VLOOKUP('Proj 2018'!$B206, 'Proj 36 2018'!$B$2:$R$311, 10, FALSE)/36</f>
        <v>437.61666666666667</v>
      </c>
      <c r="L206" s="11">
        <f>VLOOKUP('Proj 2018'!$B206, 'Proj 36 2018'!$B$2:$R$311, 11, FALSE)</f>
        <v>0.76800000000000002</v>
      </c>
      <c r="M206" s="10">
        <f>$E206*VLOOKUP('Proj 2018'!$B206, 'Proj 36 2018'!$B$2:$R$311, 12, FALSE)/36</f>
        <v>578.7833333333333</v>
      </c>
      <c r="N206" s="10">
        <f>$E206*VLOOKUP('Proj 2018'!$B206, 'Proj 36 2018'!$B$2:$R$311, 13, FALSE)/36</f>
        <v>275.27499999999998</v>
      </c>
      <c r="O206" s="10">
        <f>$E206*VLOOKUP('Proj 2018'!$B206, 'Proj 36 2018'!$B$2:$R$311, 14, FALSE)/36</f>
        <v>98.816666666666663</v>
      </c>
      <c r="P206" s="10">
        <f>$E206*VLOOKUP('Proj 2018'!$B206, 'Proj 36 2018'!$B$2:$R$311, 15, FALSE)/36</f>
        <v>70.583333333333329</v>
      </c>
      <c r="Q206" s="10">
        <f>$E206*VLOOKUP('Proj 2018'!$B206, 'Proj 36 2018'!$B$2:$R$311, 16, FALSE)/36</f>
        <v>169.39999999999998</v>
      </c>
      <c r="R206" s="10">
        <f>$E206*VLOOKUP('Proj 2018'!$B206, 'Proj 36 2018'!$B$2:$R$311, 17, FALSE)/36</f>
        <v>1348.1416666666669</v>
      </c>
      <c r="S206" s="3"/>
      <c r="T206" s="3"/>
      <c r="U206" s="3"/>
    </row>
    <row r="207" spans="1:21" x14ac:dyDescent="0.25">
      <c r="A207" s="5" t="s">
        <v>652</v>
      </c>
      <c r="B207" s="5" t="s">
        <v>341</v>
      </c>
      <c r="C207" s="5" t="s">
        <v>27</v>
      </c>
      <c r="D207" s="3">
        <f>VLOOKUP(B207, Table1[[Player]:['#NAME?]], 3, FALSE)+1</f>
        <v>26</v>
      </c>
      <c r="E207" s="3">
        <f>VLOOKUP(A207, Table3[], 5, FALSE)</f>
        <v>1925</v>
      </c>
      <c r="F207" s="10">
        <f>E207*VLOOKUP('Proj 2018'!B207, 'Proj 36 2018'!$B$2:$R$311, 5, FALSE)/36</f>
        <v>294.09722222222223</v>
      </c>
      <c r="G207" s="10">
        <f>$E207*VLOOKUP('Proj 2018'!$B207, 'Proj 36 2018'!$B$2:$R$311, 6, FALSE)/36</f>
        <v>716.52777777777783</v>
      </c>
      <c r="H207" s="11">
        <f>VLOOKUP('Proj 2018'!$B207, 'Proj 36 2018'!$B$2:$R$311, 7, FALSE)</f>
        <v>0.41299999999999998</v>
      </c>
      <c r="I207" s="10">
        <f>$E207*VLOOKUP('Proj 2018'!$B207, 'Proj 36 2018'!$B$2:$R$311, 8, FALSE)/36</f>
        <v>149.72222222222223</v>
      </c>
      <c r="J207" s="10">
        <f>$E207*VLOOKUP('Proj 2018'!$B207, 'Proj 36 2018'!$B$2:$R$311, 9, FALSE)/36</f>
        <v>112.29166666666667</v>
      </c>
      <c r="K207" s="10">
        <f>$E207*VLOOKUP('Proj 2018'!$B207, 'Proj 36 2018'!$B$2:$R$311, 10, FALSE)/36</f>
        <v>144.375</v>
      </c>
      <c r="L207" s="11">
        <f>VLOOKUP('Proj 2018'!$B207, 'Proj 36 2018'!$B$2:$R$311, 11, FALSE)</f>
        <v>0.77300000000000002</v>
      </c>
      <c r="M207" s="10">
        <f>$E207*VLOOKUP('Proj 2018'!$B207, 'Proj 36 2018'!$B$2:$R$311, 12, FALSE)/36</f>
        <v>438.47222222222217</v>
      </c>
      <c r="N207" s="10">
        <f>$E207*VLOOKUP('Proj 2018'!$B207, 'Proj 36 2018'!$B$2:$R$311, 13, FALSE)/36</f>
        <v>85.555555555555557</v>
      </c>
      <c r="O207" s="10">
        <f>$E207*VLOOKUP('Proj 2018'!$B207, 'Proj 36 2018'!$B$2:$R$311, 14, FALSE)/36</f>
        <v>58.819444444444443</v>
      </c>
      <c r="P207" s="10">
        <f>$E207*VLOOKUP('Proj 2018'!$B207, 'Proj 36 2018'!$B$2:$R$311, 15, FALSE)/36</f>
        <v>64.166666666666671</v>
      </c>
      <c r="Q207" s="10">
        <f>$E207*VLOOKUP('Proj 2018'!$B207, 'Proj 36 2018'!$B$2:$R$311, 16, FALSE)/36</f>
        <v>90.902777777777771</v>
      </c>
      <c r="R207" s="10">
        <f>$E207*VLOOKUP('Proj 2018'!$B207, 'Proj 36 2018'!$B$2:$R$311, 17, FALSE)/36</f>
        <v>855.55555555555554</v>
      </c>
      <c r="S207" s="3"/>
      <c r="T207" s="3"/>
      <c r="U207" s="3"/>
    </row>
    <row r="208" spans="1:21" x14ac:dyDescent="0.25">
      <c r="A208" s="6" t="s">
        <v>826</v>
      </c>
      <c r="B208" s="6" t="s">
        <v>342</v>
      </c>
      <c r="C208" s="6" t="s">
        <v>38</v>
      </c>
      <c r="D208" s="3">
        <f>VLOOKUP(B208, Table1[[Player]:['#NAME?]], 3, FALSE)+1</f>
        <v>27</v>
      </c>
      <c r="E208" s="3">
        <f>VLOOKUP(A208, Table3[], 5, FALSE)</f>
        <v>1794</v>
      </c>
      <c r="F208" s="10">
        <f>E208*VLOOKUP('Proj 2018'!B208, 'Proj 36 2018'!$B$2:$R$311, 5, FALSE)/36</f>
        <v>378.73333333333335</v>
      </c>
      <c r="G208" s="10">
        <f>$E208*VLOOKUP('Proj 2018'!$B208, 'Proj 36 2018'!$B$2:$R$311, 6, FALSE)/36</f>
        <v>712.61666666666667</v>
      </c>
      <c r="H208" s="11">
        <f>VLOOKUP('Proj 2018'!$B208, 'Proj 36 2018'!$B$2:$R$311, 7, FALSE)</f>
        <v>0.53300000000000003</v>
      </c>
      <c r="I208" s="10">
        <f>$E208*VLOOKUP('Proj 2018'!$B208, 'Proj 36 2018'!$B$2:$R$311, 8, FALSE)/36</f>
        <v>0</v>
      </c>
      <c r="J208" s="10">
        <f>$E208*VLOOKUP('Proj 2018'!$B208, 'Proj 36 2018'!$B$2:$R$311, 9, FALSE)/36</f>
        <v>174.41666666666666</v>
      </c>
      <c r="K208" s="10">
        <f>$E208*VLOOKUP('Proj 2018'!$B208, 'Proj 36 2018'!$B$2:$R$311, 10, FALSE)/36</f>
        <v>234.2166666666667</v>
      </c>
      <c r="L208" s="11">
        <f>VLOOKUP('Proj 2018'!$B208, 'Proj 36 2018'!$B$2:$R$311, 11, FALSE)</f>
        <v>0.74099999999999999</v>
      </c>
      <c r="M208" s="10">
        <f>$E208*VLOOKUP('Proj 2018'!$B208, 'Proj 36 2018'!$B$2:$R$311, 12, FALSE)/36</f>
        <v>523.25</v>
      </c>
      <c r="N208" s="10">
        <f>$E208*VLOOKUP('Proj 2018'!$B208, 'Proj 36 2018'!$B$2:$R$311, 13, FALSE)/36</f>
        <v>184.38333333333333</v>
      </c>
      <c r="O208" s="10">
        <f>$E208*VLOOKUP('Proj 2018'!$B208, 'Proj 36 2018'!$B$2:$R$311, 14, FALSE)/36</f>
        <v>89.7</v>
      </c>
      <c r="P208" s="10">
        <f>$E208*VLOOKUP('Proj 2018'!$B208, 'Proj 36 2018'!$B$2:$R$311, 15, FALSE)/36</f>
        <v>39.866666666666667</v>
      </c>
      <c r="Q208" s="10">
        <f>$E208*VLOOKUP('Proj 2018'!$B208, 'Proj 36 2018'!$B$2:$R$311, 16, FALSE)/36</f>
        <v>139.53333333333333</v>
      </c>
      <c r="R208" s="10">
        <f>$E208*VLOOKUP('Proj 2018'!$B208, 'Proj 36 2018'!$B$2:$R$311, 17, FALSE)/36</f>
        <v>936.86666666666679</v>
      </c>
      <c r="S208" s="3"/>
      <c r="T208" s="3"/>
      <c r="U208" s="3"/>
    </row>
    <row r="209" spans="1:21" x14ac:dyDescent="0.25">
      <c r="A209" s="5" t="s">
        <v>852</v>
      </c>
      <c r="B209" s="5" t="s">
        <v>343</v>
      </c>
      <c r="C209" s="5" t="s">
        <v>31</v>
      </c>
      <c r="D209" s="3">
        <f>VLOOKUP(B209, Table1[[Player]:['#NAME?]], 3, FALSE)+1</f>
        <v>28</v>
      </c>
      <c r="E209" s="3">
        <f>VLOOKUP(A209, Table3[], 5, FALSE)</f>
        <v>1925</v>
      </c>
      <c r="F209" s="10">
        <f>E209*VLOOKUP('Proj 2018'!B209, 'Proj 36 2018'!$B$2:$R$311, 5, FALSE)/36</f>
        <v>299.44444444444446</v>
      </c>
      <c r="G209" s="10">
        <f>$E209*VLOOKUP('Proj 2018'!$B209, 'Proj 36 2018'!$B$2:$R$311, 6, FALSE)/36</f>
        <v>652.36111111111109</v>
      </c>
      <c r="H209" s="11">
        <f>VLOOKUP('Proj 2018'!$B209, 'Proj 36 2018'!$B$2:$R$311, 7, FALSE)</f>
        <v>0.45700000000000002</v>
      </c>
      <c r="I209" s="10">
        <f>$E209*VLOOKUP('Proj 2018'!$B209, 'Proj 36 2018'!$B$2:$R$311, 8, FALSE)/36</f>
        <v>80.208333333333329</v>
      </c>
      <c r="J209" s="10">
        <f>$E209*VLOOKUP('Proj 2018'!$B209, 'Proj 36 2018'!$B$2:$R$311, 9, FALSE)/36</f>
        <v>58.819444444444443</v>
      </c>
      <c r="K209" s="10">
        <f>$E209*VLOOKUP('Proj 2018'!$B209, 'Proj 36 2018'!$B$2:$R$311, 10, FALSE)/36</f>
        <v>80.208333333333329</v>
      </c>
      <c r="L209" s="11">
        <f>VLOOKUP('Proj 2018'!$B209, 'Proj 36 2018'!$B$2:$R$311, 11, FALSE)</f>
        <v>0.77</v>
      </c>
      <c r="M209" s="10">
        <f>$E209*VLOOKUP('Proj 2018'!$B209, 'Proj 36 2018'!$B$2:$R$311, 12, FALSE)/36</f>
        <v>160.41666666666666</v>
      </c>
      <c r="N209" s="10">
        <f>$E209*VLOOKUP('Proj 2018'!$B209, 'Proj 36 2018'!$B$2:$R$311, 13, FALSE)/36</f>
        <v>171.11111111111111</v>
      </c>
      <c r="O209" s="10">
        <f>$E209*VLOOKUP('Proj 2018'!$B209, 'Proj 36 2018'!$B$2:$R$311, 14, FALSE)/36</f>
        <v>53.472222222222221</v>
      </c>
      <c r="P209" s="10">
        <f>$E209*VLOOKUP('Proj 2018'!$B209, 'Proj 36 2018'!$B$2:$R$311, 15, FALSE)/36</f>
        <v>32.083333333333336</v>
      </c>
      <c r="Q209" s="10">
        <f>$E209*VLOOKUP('Proj 2018'!$B209, 'Proj 36 2018'!$B$2:$R$311, 16, FALSE)/36</f>
        <v>64.166666666666671</v>
      </c>
      <c r="R209" s="10">
        <f>$E209*VLOOKUP('Proj 2018'!$B209, 'Proj 36 2018'!$B$2:$R$311, 17, FALSE)/36</f>
        <v>737.91666666666663</v>
      </c>
      <c r="S209" s="3"/>
      <c r="T209" s="3"/>
      <c r="U209" s="3"/>
    </row>
    <row r="210" spans="1:21" x14ac:dyDescent="0.25">
      <c r="A210" s="6" t="s">
        <v>625</v>
      </c>
      <c r="B210" s="6" t="s">
        <v>344</v>
      </c>
      <c r="C210" s="6" t="s">
        <v>52</v>
      </c>
      <c r="D210" s="3">
        <f>VLOOKUP(B210, Table1[[Player]:['#NAME?]], 3, FALSE)+1</f>
        <v>28</v>
      </c>
      <c r="E210" s="3">
        <f>VLOOKUP(A210, Table3[], 5, FALSE)</f>
        <v>2340</v>
      </c>
      <c r="F210" s="10">
        <f>E210*VLOOKUP('Proj 2018'!B210, 'Proj 36 2018'!$B$2:$R$311, 5, FALSE)/36</f>
        <v>383.5</v>
      </c>
      <c r="G210" s="10">
        <f>$E210*VLOOKUP('Proj 2018'!$B210, 'Proj 36 2018'!$B$2:$R$311, 6, FALSE)/36</f>
        <v>916.5</v>
      </c>
      <c r="H210" s="11">
        <f>VLOOKUP('Proj 2018'!$B210, 'Proj 36 2018'!$B$2:$R$311, 7, FALSE)</f>
        <v>0.41799999999999998</v>
      </c>
      <c r="I210" s="10">
        <f>$E210*VLOOKUP('Proj 2018'!$B210, 'Proj 36 2018'!$B$2:$R$311, 8, FALSE)/36</f>
        <v>110.5</v>
      </c>
      <c r="J210" s="10">
        <f>$E210*VLOOKUP('Proj 2018'!$B210, 'Proj 36 2018'!$B$2:$R$311, 9, FALSE)/36</f>
        <v>130</v>
      </c>
      <c r="K210" s="10">
        <f>$E210*VLOOKUP('Proj 2018'!$B210, 'Proj 36 2018'!$B$2:$R$311, 10, FALSE)/36</f>
        <v>169</v>
      </c>
      <c r="L210" s="11">
        <f>VLOOKUP('Proj 2018'!$B210, 'Proj 36 2018'!$B$2:$R$311, 11, FALSE)</f>
        <v>0.78400000000000003</v>
      </c>
      <c r="M210" s="10">
        <f>$E210*VLOOKUP('Proj 2018'!$B210, 'Proj 36 2018'!$B$2:$R$311, 12, FALSE)/36</f>
        <v>331.5</v>
      </c>
      <c r="N210" s="10">
        <f>$E210*VLOOKUP('Proj 2018'!$B210, 'Proj 36 2018'!$B$2:$R$311, 13, FALSE)/36</f>
        <v>143</v>
      </c>
      <c r="O210" s="10">
        <f>$E210*VLOOKUP('Proj 2018'!$B210, 'Proj 36 2018'!$B$2:$R$311, 14, FALSE)/36</f>
        <v>45.5</v>
      </c>
      <c r="P210" s="10">
        <f>$E210*VLOOKUP('Proj 2018'!$B210, 'Proj 36 2018'!$B$2:$R$311, 15, FALSE)/36</f>
        <v>26</v>
      </c>
      <c r="Q210" s="10">
        <f>$E210*VLOOKUP('Proj 2018'!$B210, 'Proj 36 2018'!$B$2:$R$311, 16, FALSE)/36</f>
        <v>78</v>
      </c>
      <c r="R210" s="10">
        <f>$E210*VLOOKUP('Proj 2018'!$B210, 'Proj 36 2018'!$B$2:$R$311, 17, FALSE)/36</f>
        <v>1007.5</v>
      </c>
      <c r="S210" s="3"/>
      <c r="T210" s="3"/>
      <c r="U210" s="3"/>
    </row>
    <row r="211" spans="1:21" x14ac:dyDescent="0.25">
      <c r="A211" s="5" t="s">
        <v>1014</v>
      </c>
      <c r="B211" s="5" t="s">
        <v>345</v>
      </c>
      <c r="C211" s="5" t="s">
        <v>27</v>
      </c>
      <c r="D211" s="3">
        <f>VLOOKUP(B211, Table1[[Player]:['#NAME?]], 3, FALSE)+1</f>
        <v>28</v>
      </c>
      <c r="E211" s="3">
        <f>VLOOKUP(A211, Table3[], 5, FALSE)</f>
        <v>2108</v>
      </c>
      <c r="F211" s="10">
        <f>E211*VLOOKUP('Proj 2018'!B211, 'Proj 36 2018'!$B$2:$R$311, 5, FALSE)/36</f>
        <v>363.04444444444448</v>
      </c>
      <c r="G211" s="10">
        <f>$E211*VLOOKUP('Proj 2018'!$B211, 'Proj 36 2018'!$B$2:$R$311, 6, FALSE)/36</f>
        <v>790.5</v>
      </c>
      <c r="H211" s="11">
        <f>VLOOKUP('Proj 2018'!$B211, 'Proj 36 2018'!$B$2:$R$311, 7, FALSE)</f>
        <v>0.45700000000000002</v>
      </c>
      <c r="I211" s="10">
        <f>$E211*VLOOKUP('Proj 2018'!$B211, 'Proj 36 2018'!$B$2:$R$311, 8, FALSE)/36</f>
        <v>64.411111111111111</v>
      </c>
      <c r="J211" s="10">
        <f>$E211*VLOOKUP('Proj 2018'!$B211, 'Proj 36 2018'!$B$2:$R$311, 9, FALSE)/36</f>
        <v>158.10000000000002</v>
      </c>
      <c r="K211" s="10">
        <f>$E211*VLOOKUP('Proj 2018'!$B211, 'Proj 36 2018'!$B$2:$R$311, 10, FALSE)/36</f>
        <v>193.23333333333332</v>
      </c>
      <c r="L211" s="11">
        <f>VLOOKUP('Proj 2018'!$B211, 'Proj 36 2018'!$B$2:$R$311, 11, FALSE)</f>
        <v>0.83699999999999997</v>
      </c>
      <c r="M211" s="10">
        <f>$E211*VLOOKUP('Proj 2018'!$B211, 'Proj 36 2018'!$B$2:$R$311, 12, FALSE)/36</f>
        <v>439.16666666666669</v>
      </c>
      <c r="N211" s="10">
        <f>$E211*VLOOKUP('Proj 2018'!$B211, 'Proj 36 2018'!$B$2:$R$311, 13, FALSE)/36</f>
        <v>111.25555555555555</v>
      </c>
      <c r="O211" s="10">
        <f>$E211*VLOOKUP('Proj 2018'!$B211, 'Proj 36 2018'!$B$2:$R$311, 14, FALSE)/36</f>
        <v>70.266666666666666</v>
      </c>
      <c r="P211" s="10">
        <f>$E211*VLOOKUP('Proj 2018'!$B211, 'Proj 36 2018'!$B$2:$R$311, 15, FALSE)/36</f>
        <v>35.133333333333333</v>
      </c>
      <c r="Q211" s="10">
        <f>$E211*VLOOKUP('Proj 2018'!$B211, 'Proj 36 2018'!$B$2:$R$311, 16, FALSE)/36</f>
        <v>117.11111111111111</v>
      </c>
      <c r="R211" s="10">
        <f>$E211*VLOOKUP('Proj 2018'!$B211, 'Proj 36 2018'!$B$2:$R$311, 17, FALSE)/36</f>
        <v>942.74444444444453</v>
      </c>
      <c r="S211" s="3"/>
      <c r="T211" s="3"/>
      <c r="U211" s="3"/>
    </row>
    <row r="212" spans="1:21" x14ac:dyDescent="0.25">
      <c r="A212" s="5" t="s">
        <v>612</v>
      </c>
      <c r="B212" s="5" t="s">
        <v>348</v>
      </c>
      <c r="C212" s="5" t="s">
        <v>38</v>
      </c>
      <c r="D212" s="3">
        <f>VLOOKUP(B212, Table1[[Player]:['#NAME?]], 3, FALSE)+1</f>
        <v>31</v>
      </c>
      <c r="E212" s="3">
        <f>VLOOKUP(A212, Table3[], 5, FALSE)</f>
        <v>1404</v>
      </c>
      <c r="F212" s="10">
        <f>E212*VLOOKUP('Proj 2018'!B212, 'Proj 36 2018'!$B$2:$R$311, 5, FALSE)/36</f>
        <v>214.5</v>
      </c>
      <c r="G212" s="10">
        <f>$E212*VLOOKUP('Proj 2018'!$B212, 'Proj 36 2018'!$B$2:$R$311, 6, FALSE)/36</f>
        <v>417.29999999999995</v>
      </c>
      <c r="H212" s="11">
        <f>VLOOKUP('Proj 2018'!$B212, 'Proj 36 2018'!$B$2:$R$311, 7, FALSE)</f>
        <v>0.51500000000000001</v>
      </c>
      <c r="I212" s="10">
        <f>$E212*VLOOKUP('Proj 2018'!$B212, 'Proj 36 2018'!$B$2:$R$311, 8, FALSE)/36</f>
        <v>0</v>
      </c>
      <c r="J212" s="10">
        <f>$E212*VLOOKUP('Proj 2018'!$B212, 'Proj 36 2018'!$B$2:$R$311, 9, FALSE)/36</f>
        <v>81.900000000000006</v>
      </c>
      <c r="K212" s="10">
        <f>$E212*VLOOKUP('Proj 2018'!$B212, 'Proj 36 2018'!$B$2:$R$311, 10, FALSE)/36</f>
        <v>97.5</v>
      </c>
      <c r="L212" s="11">
        <f>VLOOKUP('Proj 2018'!$B212, 'Proj 36 2018'!$B$2:$R$311, 11, FALSE)</f>
        <v>0.80800000000000005</v>
      </c>
      <c r="M212" s="10">
        <f>$E212*VLOOKUP('Proj 2018'!$B212, 'Proj 36 2018'!$B$2:$R$311, 12, FALSE)/36</f>
        <v>335.4</v>
      </c>
      <c r="N212" s="10">
        <f>$E212*VLOOKUP('Proj 2018'!$B212, 'Proj 36 2018'!$B$2:$R$311, 13, FALSE)/36</f>
        <v>54.599999999999994</v>
      </c>
      <c r="O212" s="10">
        <f>$E212*VLOOKUP('Proj 2018'!$B212, 'Proj 36 2018'!$B$2:$R$311, 14, FALSE)/36</f>
        <v>19.5</v>
      </c>
      <c r="P212" s="10">
        <f>$E212*VLOOKUP('Proj 2018'!$B212, 'Proj 36 2018'!$B$2:$R$311, 15, FALSE)/36</f>
        <v>39</v>
      </c>
      <c r="Q212" s="10">
        <f>$E212*VLOOKUP('Proj 2018'!$B212, 'Proj 36 2018'!$B$2:$R$311, 16, FALSE)/36</f>
        <v>89.699999999999989</v>
      </c>
      <c r="R212" s="10">
        <f>$E212*VLOOKUP('Proj 2018'!$B212, 'Proj 36 2018'!$B$2:$R$311, 17, FALSE)/36</f>
        <v>510.89999999999992</v>
      </c>
      <c r="S212" s="3"/>
      <c r="T212" s="3"/>
      <c r="U212" s="3"/>
    </row>
    <row r="213" spans="1:21" x14ac:dyDescent="0.25">
      <c r="A213" s="6" t="s">
        <v>697</v>
      </c>
      <c r="B213" s="6" t="s">
        <v>349</v>
      </c>
      <c r="C213" s="6" t="s">
        <v>73</v>
      </c>
      <c r="D213" s="3">
        <f>VLOOKUP(B213, Table1[[Player]:['#NAME?]], 3, FALSE)+1</f>
        <v>21</v>
      </c>
      <c r="E213" s="3">
        <f>VLOOKUP(A213, Table3[], 5, FALSE)</f>
        <v>1440</v>
      </c>
      <c r="F213" s="10">
        <f>E213*VLOOKUP('Proj 2018'!B213, 'Proj 36 2018'!$B$2:$R$311, 5, FALSE)/36</f>
        <v>212</v>
      </c>
      <c r="G213" s="10">
        <f>$E213*VLOOKUP('Proj 2018'!$B213, 'Proj 36 2018'!$B$2:$R$311, 6, FALSE)/36</f>
        <v>564</v>
      </c>
      <c r="H213" s="11">
        <f>VLOOKUP('Proj 2018'!$B213, 'Proj 36 2018'!$B$2:$R$311, 7, FALSE)</f>
        <v>0.377</v>
      </c>
      <c r="I213" s="10">
        <f>$E213*VLOOKUP('Proj 2018'!$B213, 'Proj 36 2018'!$B$2:$R$311, 8, FALSE)/36</f>
        <v>55.999999999999993</v>
      </c>
      <c r="J213" s="10">
        <f>$E213*VLOOKUP('Proj 2018'!$B213, 'Proj 36 2018'!$B$2:$R$311, 9, FALSE)/36</f>
        <v>136</v>
      </c>
      <c r="K213" s="10">
        <f>$E213*VLOOKUP('Proj 2018'!$B213, 'Proj 36 2018'!$B$2:$R$311, 10, FALSE)/36</f>
        <v>172</v>
      </c>
      <c r="L213" s="11">
        <f>VLOOKUP('Proj 2018'!$B213, 'Proj 36 2018'!$B$2:$R$311, 11, FALSE)</f>
        <v>0.78400000000000003</v>
      </c>
      <c r="M213" s="10">
        <f>$E213*VLOOKUP('Proj 2018'!$B213, 'Proj 36 2018'!$B$2:$R$311, 12, FALSE)/36</f>
        <v>183.99999999999997</v>
      </c>
      <c r="N213" s="10">
        <f>$E213*VLOOKUP('Proj 2018'!$B213, 'Proj 36 2018'!$B$2:$R$311, 13, FALSE)/36</f>
        <v>223.99999999999997</v>
      </c>
      <c r="O213" s="10">
        <f>$E213*VLOOKUP('Proj 2018'!$B213, 'Proj 36 2018'!$B$2:$R$311, 14, FALSE)/36</f>
        <v>40</v>
      </c>
      <c r="P213" s="10">
        <f>$E213*VLOOKUP('Proj 2018'!$B213, 'Proj 36 2018'!$B$2:$R$311, 15, FALSE)/36</f>
        <v>12</v>
      </c>
      <c r="Q213" s="10">
        <f>$E213*VLOOKUP('Proj 2018'!$B213, 'Proj 36 2018'!$B$2:$R$311, 16, FALSE)/36</f>
        <v>124</v>
      </c>
      <c r="R213" s="10">
        <f>$E213*VLOOKUP('Proj 2018'!$B213, 'Proj 36 2018'!$B$2:$R$311, 17, FALSE)/36</f>
        <v>616</v>
      </c>
      <c r="S213" s="3"/>
      <c r="T213" s="3"/>
      <c r="U213" s="3"/>
    </row>
    <row r="214" spans="1:21" x14ac:dyDescent="0.25">
      <c r="A214" s="5" t="s">
        <v>843</v>
      </c>
      <c r="B214" s="5" t="s">
        <v>350</v>
      </c>
      <c r="C214" s="5" t="s">
        <v>52</v>
      </c>
      <c r="D214" s="3">
        <f>VLOOKUP(B214, Table1[[Player]:['#NAME?]], 3, FALSE)+1</f>
        <v>25</v>
      </c>
      <c r="E214" s="3">
        <f>VLOOKUP(A214, Table3[], 5, FALSE)</f>
        <v>892</v>
      </c>
      <c r="F214" s="10">
        <f>E214*VLOOKUP('Proj 2018'!B214, 'Proj 36 2018'!$B$2:$R$311, 5, FALSE)/36</f>
        <v>168.48888888888888</v>
      </c>
      <c r="G214" s="10">
        <f>$E214*VLOOKUP('Proj 2018'!$B214, 'Proj 36 2018'!$B$2:$R$311, 6, FALSE)/36</f>
        <v>351.84444444444443</v>
      </c>
      <c r="H214" s="11">
        <f>VLOOKUP('Proj 2018'!$B214, 'Proj 36 2018'!$B$2:$R$311, 7, FALSE)</f>
        <v>0.48199999999999998</v>
      </c>
      <c r="I214" s="10">
        <f>$E214*VLOOKUP('Proj 2018'!$B214, 'Proj 36 2018'!$B$2:$R$311, 8, FALSE)/36</f>
        <v>29.733333333333331</v>
      </c>
      <c r="J214" s="10">
        <f>$E214*VLOOKUP('Proj 2018'!$B214, 'Proj 36 2018'!$B$2:$R$311, 9, FALSE)/36</f>
        <v>86.722222222222229</v>
      </c>
      <c r="K214" s="10">
        <f>$E214*VLOOKUP('Proj 2018'!$B214, 'Proj 36 2018'!$B$2:$R$311, 10, FALSE)/36</f>
        <v>111.5</v>
      </c>
      <c r="L214" s="11">
        <f>VLOOKUP('Proj 2018'!$B214, 'Proj 36 2018'!$B$2:$R$311, 11, FALSE)</f>
        <v>0.77400000000000002</v>
      </c>
      <c r="M214" s="10">
        <f>$E214*VLOOKUP('Proj 2018'!$B214, 'Proj 36 2018'!$B$2:$R$311, 12, FALSE)/36</f>
        <v>128.84444444444446</v>
      </c>
      <c r="N214" s="10">
        <f>$E214*VLOOKUP('Proj 2018'!$B214, 'Proj 36 2018'!$B$2:$R$311, 13, FALSE)/36</f>
        <v>19.822222222222223</v>
      </c>
      <c r="O214" s="10">
        <f>$E214*VLOOKUP('Proj 2018'!$B214, 'Proj 36 2018'!$B$2:$R$311, 14, FALSE)/36</f>
        <v>12.388888888888889</v>
      </c>
      <c r="P214" s="10">
        <f>$E214*VLOOKUP('Proj 2018'!$B214, 'Proj 36 2018'!$B$2:$R$311, 15, FALSE)/36</f>
        <v>2.4777777777777779</v>
      </c>
      <c r="Q214" s="10">
        <f>$E214*VLOOKUP('Proj 2018'!$B214, 'Proj 36 2018'!$B$2:$R$311, 16, FALSE)/36</f>
        <v>32.211111111111116</v>
      </c>
      <c r="R214" s="10">
        <f>$E214*VLOOKUP('Proj 2018'!$B214, 'Proj 36 2018'!$B$2:$R$311, 17, FALSE)/36</f>
        <v>453.43333333333334</v>
      </c>
      <c r="S214" s="3"/>
      <c r="T214" s="3"/>
      <c r="U214" s="3"/>
    </row>
    <row r="215" spans="1:21" x14ac:dyDescent="0.25">
      <c r="A215" s="6" t="s">
        <v>694</v>
      </c>
      <c r="B215" s="6" t="s">
        <v>351</v>
      </c>
      <c r="C215" s="6" t="s">
        <v>31</v>
      </c>
      <c r="D215" s="3">
        <f>VLOOKUP(B215, Table1[[Player]:['#NAME?]], 3, FALSE)+1</f>
        <v>20</v>
      </c>
      <c r="E215" s="3">
        <f>VLOOKUP(A215, Table3[], 5, FALSE)</f>
        <v>1872</v>
      </c>
      <c r="F215" s="10">
        <f>E215*VLOOKUP('Proj 2018'!B215, 'Proj 36 2018'!$B$2:$R$311, 5, FALSE)/36</f>
        <v>312</v>
      </c>
      <c r="G215" s="10">
        <f>$E215*VLOOKUP('Proj 2018'!$B215, 'Proj 36 2018'!$B$2:$R$311, 6, FALSE)/36</f>
        <v>774.8</v>
      </c>
      <c r="H215" s="11">
        <f>VLOOKUP('Proj 2018'!$B215, 'Proj 36 2018'!$B$2:$R$311, 7, FALSE)</f>
        <v>0.40400000000000003</v>
      </c>
      <c r="I215" s="10">
        <f>$E215*VLOOKUP('Proj 2018'!$B215, 'Proj 36 2018'!$B$2:$R$311, 8, FALSE)/36</f>
        <v>119.59999999999998</v>
      </c>
      <c r="J215" s="10">
        <f>$E215*VLOOKUP('Proj 2018'!$B215, 'Proj 36 2018'!$B$2:$R$311, 9, FALSE)/36</f>
        <v>114.40000000000002</v>
      </c>
      <c r="K215" s="10">
        <f>$E215*VLOOKUP('Proj 2018'!$B215, 'Proj 36 2018'!$B$2:$R$311, 10, FALSE)/36</f>
        <v>124.80000000000001</v>
      </c>
      <c r="L215" s="11">
        <f>VLOOKUP('Proj 2018'!$B215, 'Proj 36 2018'!$B$2:$R$311, 11, FALSE)</f>
        <v>0.88300000000000001</v>
      </c>
      <c r="M215" s="10">
        <f>$E215*VLOOKUP('Proj 2018'!$B215, 'Proj 36 2018'!$B$2:$R$311, 12, FALSE)/36</f>
        <v>228.80000000000004</v>
      </c>
      <c r="N215" s="10">
        <f>$E215*VLOOKUP('Proj 2018'!$B215, 'Proj 36 2018'!$B$2:$R$311, 13, FALSE)/36</f>
        <v>182</v>
      </c>
      <c r="O215" s="10">
        <f>$E215*VLOOKUP('Proj 2018'!$B215, 'Proj 36 2018'!$B$2:$R$311, 14, FALSE)/36</f>
        <v>52</v>
      </c>
      <c r="P215" s="10">
        <f>$E215*VLOOKUP('Proj 2018'!$B215, 'Proj 36 2018'!$B$2:$R$311, 15, FALSE)/36</f>
        <v>26</v>
      </c>
      <c r="Q215" s="10">
        <f>$E215*VLOOKUP('Proj 2018'!$B215, 'Proj 36 2018'!$B$2:$R$311, 16, FALSE)/36</f>
        <v>119.59999999999998</v>
      </c>
      <c r="R215" s="10">
        <f>$E215*VLOOKUP('Proj 2018'!$B215, 'Proj 36 2018'!$B$2:$R$311, 17, FALSE)/36</f>
        <v>863.20000000000016</v>
      </c>
      <c r="S215" s="3"/>
      <c r="T215" s="3"/>
      <c r="U215" s="3"/>
    </row>
    <row r="216" spans="1:21" x14ac:dyDescent="0.25">
      <c r="A216" s="5" t="s">
        <v>598</v>
      </c>
      <c r="B216" s="5" t="s">
        <v>352</v>
      </c>
      <c r="C216" s="5" t="s">
        <v>38</v>
      </c>
      <c r="D216" s="3">
        <f>VLOOKUP(B216, Table1[[Player]:['#NAME?]], 3, FALSE)+1</f>
        <v>26</v>
      </c>
      <c r="E216" s="3">
        <f>VLOOKUP(A216, Table3[], 5, FALSE)</f>
        <v>1404</v>
      </c>
      <c r="F216" s="10">
        <f>E216*VLOOKUP('Proj 2018'!B216, 'Proj 36 2018'!$B$2:$R$311, 5, FALSE)/36</f>
        <v>191.10000000000002</v>
      </c>
      <c r="G216" s="10">
        <f>$E216*VLOOKUP('Proj 2018'!$B216, 'Proj 36 2018'!$B$2:$R$311, 6, FALSE)/36</f>
        <v>382.20000000000005</v>
      </c>
      <c r="H216" s="11">
        <f>VLOOKUP('Proj 2018'!$B216, 'Proj 36 2018'!$B$2:$R$311, 7, FALSE)</f>
        <v>0.504</v>
      </c>
      <c r="I216" s="10">
        <f>$E216*VLOOKUP('Proj 2018'!$B216, 'Proj 36 2018'!$B$2:$R$311, 8, FALSE)/36</f>
        <v>50.7</v>
      </c>
      <c r="J216" s="10">
        <f>$E216*VLOOKUP('Proj 2018'!$B216, 'Proj 36 2018'!$B$2:$R$311, 9, FALSE)/36</f>
        <v>54.599999999999994</v>
      </c>
      <c r="K216" s="10">
        <f>$E216*VLOOKUP('Proj 2018'!$B216, 'Proj 36 2018'!$B$2:$R$311, 10, FALSE)/36</f>
        <v>74.099999999999994</v>
      </c>
      <c r="L216" s="11">
        <f>VLOOKUP('Proj 2018'!$B216, 'Proj 36 2018'!$B$2:$R$311, 11, FALSE)</f>
        <v>0.76600000000000001</v>
      </c>
      <c r="M216" s="10">
        <f>$E216*VLOOKUP('Proj 2018'!$B216, 'Proj 36 2018'!$B$2:$R$311, 12, FALSE)/36</f>
        <v>273</v>
      </c>
      <c r="N216" s="10">
        <f>$E216*VLOOKUP('Proj 2018'!$B216, 'Proj 36 2018'!$B$2:$R$311, 13, FALSE)/36</f>
        <v>109.19999999999999</v>
      </c>
      <c r="O216" s="10">
        <f>$E216*VLOOKUP('Proj 2018'!$B216, 'Proj 36 2018'!$B$2:$R$311, 14, FALSE)/36</f>
        <v>35.1</v>
      </c>
      <c r="P216" s="10">
        <f>$E216*VLOOKUP('Proj 2018'!$B216, 'Proj 36 2018'!$B$2:$R$311, 15, FALSE)/36</f>
        <v>46.8</v>
      </c>
      <c r="Q216" s="10">
        <f>$E216*VLOOKUP('Proj 2018'!$B216, 'Proj 36 2018'!$B$2:$R$311, 16, FALSE)/36</f>
        <v>62.400000000000006</v>
      </c>
      <c r="R216" s="10">
        <f>$E216*VLOOKUP('Proj 2018'!$B216, 'Proj 36 2018'!$B$2:$R$311, 17, FALSE)/36</f>
        <v>495.29999999999995</v>
      </c>
      <c r="S216" s="3"/>
      <c r="T216" s="3"/>
      <c r="U216" s="3"/>
    </row>
    <row r="217" spans="1:21" x14ac:dyDescent="0.25">
      <c r="A217" s="6" t="s">
        <v>782</v>
      </c>
      <c r="B217" s="6" t="s">
        <v>353</v>
      </c>
      <c r="C217" s="6" t="s">
        <v>27</v>
      </c>
      <c r="D217" s="3">
        <f>VLOOKUP(B217, Table1[[Player]:['#NAME?]], 3, FALSE)+1</f>
        <v>25</v>
      </c>
      <c r="E217" s="3">
        <f>VLOOKUP(A217, Table3[], 5, FALSE)</f>
        <v>1520</v>
      </c>
      <c r="F217" s="10">
        <f>E217*VLOOKUP('Proj 2018'!B217, 'Proj 36 2018'!$B$2:$R$311, 5, FALSE)/36</f>
        <v>198.44444444444446</v>
      </c>
      <c r="G217" s="10">
        <f>$E217*VLOOKUP('Proj 2018'!$B217, 'Proj 36 2018'!$B$2:$R$311, 6, FALSE)/36</f>
        <v>380</v>
      </c>
      <c r="H217" s="11">
        <f>VLOOKUP('Proj 2018'!$B217, 'Proj 36 2018'!$B$2:$R$311, 7, FALSE)</f>
        <v>0.52600000000000002</v>
      </c>
      <c r="I217" s="10">
        <f>$E217*VLOOKUP('Proj 2018'!$B217, 'Proj 36 2018'!$B$2:$R$311, 8, FALSE)/36</f>
        <v>8.4444444444444446</v>
      </c>
      <c r="J217" s="10">
        <f>$E217*VLOOKUP('Proj 2018'!$B217, 'Proj 36 2018'!$B$2:$R$311, 9, FALSE)/36</f>
        <v>63.333333333333336</v>
      </c>
      <c r="K217" s="10">
        <f>$E217*VLOOKUP('Proj 2018'!$B217, 'Proj 36 2018'!$B$2:$R$311, 10, FALSE)/36</f>
        <v>84.444444444444443</v>
      </c>
      <c r="L217" s="11">
        <f>VLOOKUP('Proj 2018'!$B217, 'Proj 36 2018'!$B$2:$R$311, 11, FALSE)</f>
        <v>0.73799999999999999</v>
      </c>
      <c r="M217" s="10">
        <f>$E217*VLOOKUP('Proj 2018'!$B217, 'Proj 36 2018'!$B$2:$R$311, 12, FALSE)/36</f>
        <v>388.4444444444444</v>
      </c>
      <c r="N217" s="10">
        <f>$E217*VLOOKUP('Proj 2018'!$B217, 'Proj 36 2018'!$B$2:$R$311, 13, FALSE)/36</f>
        <v>101.33333333333333</v>
      </c>
      <c r="O217" s="10">
        <f>$E217*VLOOKUP('Proj 2018'!$B217, 'Proj 36 2018'!$B$2:$R$311, 14, FALSE)/36</f>
        <v>84.444444444444443</v>
      </c>
      <c r="P217" s="10">
        <f>$E217*VLOOKUP('Proj 2018'!$B217, 'Proj 36 2018'!$B$2:$R$311, 15, FALSE)/36</f>
        <v>42.222222222222221</v>
      </c>
      <c r="Q217" s="10">
        <f>$E217*VLOOKUP('Proj 2018'!$B217, 'Proj 36 2018'!$B$2:$R$311, 16, FALSE)/36</f>
        <v>59.111111111111114</v>
      </c>
      <c r="R217" s="10">
        <f>$E217*VLOOKUP('Proj 2018'!$B217, 'Proj 36 2018'!$B$2:$R$311, 17, FALSE)/36</f>
        <v>472.88888888888891</v>
      </c>
      <c r="S217" s="3"/>
      <c r="T217" s="3"/>
      <c r="U217" s="3"/>
    </row>
    <row r="218" spans="1:21" x14ac:dyDescent="0.25">
      <c r="A218" s="5" t="s">
        <v>946</v>
      </c>
      <c r="B218" s="5" t="s">
        <v>354</v>
      </c>
      <c r="C218" s="5" t="s">
        <v>73</v>
      </c>
      <c r="D218" s="3">
        <f>VLOOKUP(B218, Table1[[Player]:['#NAME?]], 3, FALSE)+1</f>
        <v>26</v>
      </c>
      <c r="E218" s="3">
        <f>VLOOKUP(A218, Table3[], 5, FALSE)</f>
        <v>624</v>
      </c>
      <c r="F218" s="10">
        <f>E218*VLOOKUP('Proj 2018'!B218, 'Proj 36 2018'!$B$2:$R$311, 5, FALSE)/36</f>
        <v>88.399999999999991</v>
      </c>
      <c r="G218" s="10">
        <f>$E218*VLOOKUP('Proj 2018'!$B218, 'Proj 36 2018'!$B$2:$R$311, 6, FALSE)/36</f>
        <v>223.60000000000002</v>
      </c>
      <c r="H218" s="11">
        <f>VLOOKUP('Proj 2018'!$B218, 'Proj 36 2018'!$B$2:$R$311, 7, FALSE)</f>
        <v>0.39900000000000002</v>
      </c>
      <c r="I218" s="10">
        <f>$E218*VLOOKUP('Proj 2018'!$B218, 'Proj 36 2018'!$B$2:$R$311, 8, FALSE)/36</f>
        <v>41.599999999999994</v>
      </c>
      <c r="J218" s="10">
        <f>$E218*VLOOKUP('Proj 2018'!$B218, 'Proj 36 2018'!$B$2:$R$311, 9, FALSE)/36</f>
        <v>46.800000000000004</v>
      </c>
      <c r="K218" s="10">
        <f>$E218*VLOOKUP('Proj 2018'!$B218, 'Proj 36 2018'!$B$2:$R$311, 10, FALSE)/36</f>
        <v>58.93333333333333</v>
      </c>
      <c r="L218" s="11">
        <f>VLOOKUP('Proj 2018'!$B218, 'Proj 36 2018'!$B$2:$R$311, 11, FALSE)</f>
        <v>0.77600000000000002</v>
      </c>
      <c r="M218" s="10">
        <f>$E218*VLOOKUP('Proj 2018'!$B218, 'Proj 36 2018'!$B$2:$R$311, 12, FALSE)/36</f>
        <v>74.533333333333331</v>
      </c>
      <c r="N218" s="10">
        <f>$E218*VLOOKUP('Proj 2018'!$B218, 'Proj 36 2018'!$B$2:$R$311, 13, FALSE)/36</f>
        <v>81.466666666666669</v>
      </c>
      <c r="O218" s="10">
        <f>$E218*VLOOKUP('Proj 2018'!$B218, 'Proj 36 2018'!$B$2:$R$311, 14, FALSE)/36</f>
        <v>39.86666666666666</v>
      </c>
      <c r="P218" s="10">
        <f>$E218*VLOOKUP('Proj 2018'!$B218, 'Proj 36 2018'!$B$2:$R$311, 15, FALSE)/36</f>
        <v>1.7333333333333334</v>
      </c>
      <c r="Q218" s="10">
        <f>$E218*VLOOKUP('Proj 2018'!$B218, 'Proj 36 2018'!$B$2:$R$311, 16, FALSE)/36</f>
        <v>50.266666666666666</v>
      </c>
      <c r="R218" s="10">
        <f>$E218*VLOOKUP('Proj 2018'!$B218, 'Proj 36 2018'!$B$2:$R$311, 17, FALSE)/36</f>
        <v>265.20000000000005</v>
      </c>
      <c r="S218" s="3"/>
      <c r="T218" s="3"/>
      <c r="U218" s="3"/>
    </row>
    <row r="219" spans="1:21" x14ac:dyDescent="0.25">
      <c r="A219" s="6" t="s">
        <v>696</v>
      </c>
      <c r="B219" s="6" t="s">
        <v>356</v>
      </c>
      <c r="C219" s="6" t="s">
        <v>73</v>
      </c>
      <c r="D219" s="3">
        <f>VLOOKUP(B219, Table1[[Player]:['#NAME?]], 3, FALSE)+1</f>
        <v>35</v>
      </c>
      <c r="E219" s="3">
        <f>VLOOKUP(A219, Table3[], 5, FALSE)</f>
        <v>1500</v>
      </c>
      <c r="F219" s="10">
        <f>E219*VLOOKUP('Proj 2018'!B219, 'Proj 36 2018'!$B$2:$R$311, 5, FALSE)/36</f>
        <v>195.83333333333334</v>
      </c>
      <c r="G219" s="10">
        <f>$E219*VLOOKUP('Proj 2018'!$B219, 'Proj 36 2018'!$B$2:$R$311, 6, FALSE)/36</f>
        <v>441.66666666666669</v>
      </c>
      <c r="H219" s="11">
        <f>VLOOKUP('Proj 2018'!$B219, 'Proj 36 2018'!$B$2:$R$311, 7, FALSE)</f>
        <v>0.44400000000000001</v>
      </c>
      <c r="I219" s="10">
        <f>$E219*VLOOKUP('Proj 2018'!$B219, 'Proj 36 2018'!$B$2:$R$311, 8, FALSE)/36</f>
        <v>79.166666666666671</v>
      </c>
      <c r="J219" s="10">
        <f>$E219*VLOOKUP('Proj 2018'!$B219, 'Proj 36 2018'!$B$2:$R$311, 9, FALSE)/36</f>
        <v>33.333333333333336</v>
      </c>
      <c r="K219" s="10">
        <f>$E219*VLOOKUP('Proj 2018'!$B219, 'Proj 36 2018'!$B$2:$R$311, 10, FALSE)/36</f>
        <v>45.833333333333343</v>
      </c>
      <c r="L219" s="11">
        <f>VLOOKUP('Proj 2018'!$B219, 'Proj 36 2018'!$B$2:$R$311, 11, FALSE)</f>
        <v>0.71399999999999997</v>
      </c>
      <c r="M219" s="10">
        <f>$E219*VLOOKUP('Proj 2018'!$B219, 'Proj 36 2018'!$B$2:$R$311, 12, FALSE)/36</f>
        <v>141.66666666666666</v>
      </c>
      <c r="N219" s="10">
        <f>$E219*VLOOKUP('Proj 2018'!$B219, 'Proj 36 2018'!$B$2:$R$311, 13, FALSE)/36</f>
        <v>283.33333333333331</v>
      </c>
      <c r="O219" s="10">
        <f>$E219*VLOOKUP('Proj 2018'!$B219, 'Proj 36 2018'!$B$2:$R$311, 14, FALSE)/36</f>
        <v>41.666666666666664</v>
      </c>
      <c r="P219" s="10">
        <f>$E219*VLOOKUP('Proj 2018'!$B219, 'Proj 36 2018'!$B$2:$R$311, 15, FALSE)/36</f>
        <v>4.166666666666667</v>
      </c>
      <c r="Q219" s="10">
        <f>$E219*VLOOKUP('Proj 2018'!$B219, 'Proj 36 2018'!$B$2:$R$311, 16, FALSE)/36</f>
        <v>95.833333333333314</v>
      </c>
      <c r="R219" s="10">
        <f>$E219*VLOOKUP('Proj 2018'!$B219, 'Proj 36 2018'!$B$2:$R$311, 17, FALSE)/36</f>
        <v>504.16666666666669</v>
      </c>
      <c r="S219" s="3"/>
      <c r="T219" s="3"/>
      <c r="U219" s="3"/>
    </row>
    <row r="220" spans="1:21" x14ac:dyDescent="0.25">
      <c r="A220" s="5" t="s">
        <v>873</v>
      </c>
      <c r="B220" s="5" t="s">
        <v>359</v>
      </c>
      <c r="C220" s="5" t="s">
        <v>38</v>
      </c>
      <c r="D220" s="3">
        <f>VLOOKUP(B220, Table1[[Player]:['#NAME?]], 3, FALSE)+1</f>
        <v>32</v>
      </c>
      <c r="E220" s="3">
        <f>VLOOKUP(A220, Table3[], 5, FALSE)</f>
        <v>415</v>
      </c>
      <c r="F220" s="10">
        <f>E220*VLOOKUP('Proj 2018'!B220, 'Proj 36 2018'!$B$2:$R$311, 5, FALSE)/36</f>
        <v>40.347222222222221</v>
      </c>
      <c r="G220" s="10">
        <f>$E220*VLOOKUP('Proj 2018'!$B220, 'Proj 36 2018'!$B$2:$R$311, 6, FALSE)/36</f>
        <v>83</v>
      </c>
      <c r="H220" s="11">
        <f>VLOOKUP('Proj 2018'!$B220, 'Proj 36 2018'!$B$2:$R$311, 7, FALSE)</f>
        <v>0.49</v>
      </c>
      <c r="I220" s="10">
        <f>$E220*VLOOKUP('Proj 2018'!$B220, 'Proj 36 2018'!$B$2:$R$311, 8, FALSE)/36</f>
        <v>0</v>
      </c>
      <c r="J220" s="10">
        <f>$E220*VLOOKUP('Proj 2018'!$B220, 'Proj 36 2018'!$B$2:$R$311, 9, FALSE)/36</f>
        <v>13.833333333333334</v>
      </c>
      <c r="K220" s="10">
        <f>$E220*VLOOKUP('Proj 2018'!$B220, 'Proj 36 2018'!$B$2:$R$311, 10, FALSE)/36</f>
        <v>32.277777777777779</v>
      </c>
      <c r="L220" s="11">
        <f>VLOOKUP('Proj 2018'!$B220, 'Proj 36 2018'!$B$2:$R$311, 11, FALSE)</f>
        <v>0.436</v>
      </c>
      <c r="M220" s="10">
        <f>$E220*VLOOKUP('Proj 2018'!$B220, 'Proj 36 2018'!$B$2:$R$311, 12, FALSE)/36</f>
        <v>164.84722222222223</v>
      </c>
      <c r="N220" s="10">
        <f>$E220*VLOOKUP('Proj 2018'!$B220, 'Proj 36 2018'!$B$2:$R$311, 13, FALSE)/36</f>
        <v>42.652777777777779</v>
      </c>
      <c r="O220" s="10">
        <f>$E220*VLOOKUP('Proj 2018'!$B220, 'Proj 36 2018'!$B$2:$R$311, 14, FALSE)/36</f>
        <v>12.680555555555557</v>
      </c>
      <c r="P220" s="10">
        <f>$E220*VLOOKUP('Proj 2018'!$B220, 'Proj 36 2018'!$B$2:$R$311, 15, FALSE)/36</f>
        <v>14.986111111111111</v>
      </c>
      <c r="Q220" s="10">
        <f>$E220*VLOOKUP('Proj 2018'!$B220, 'Proj 36 2018'!$B$2:$R$311, 16, FALSE)/36</f>
        <v>24.208333333333332</v>
      </c>
      <c r="R220" s="10">
        <f>$E220*VLOOKUP('Proj 2018'!$B220, 'Proj 36 2018'!$B$2:$R$311, 17, FALSE)/36</f>
        <v>94.527777777777771</v>
      </c>
      <c r="S220" s="3"/>
      <c r="T220" s="3"/>
      <c r="U220" s="3"/>
    </row>
    <row r="221" spans="1:21" x14ac:dyDescent="0.25">
      <c r="A221" s="6" t="s">
        <v>681</v>
      </c>
      <c r="B221" s="6" t="s">
        <v>360</v>
      </c>
      <c r="C221" s="6" t="s">
        <v>38</v>
      </c>
      <c r="D221" s="3">
        <f>VLOOKUP(B221, Table1[[Player]:['#NAME?]], 3, FALSE)+1</f>
        <v>23</v>
      </c>
      <c r="E221" s="3">
        <f>VLOOKUP(A221, Table3[], 5, FALSE)</f>
        <v>1776</v>
      </c>
      <c r="F221" s="10">
        <f>E221*VLOOKUP('Proj 2018'!B221, 'Proj 36 2018'!$B$2:$R$311, 5, FALSE)/36</f>
        <v>310.79999999999995</v>
      </c>
      <c r="G221" s="10">
        <f>$E221*VLOOKUP('Proj 2018'!$B221, 'Proj 36 2018'!$B$2:$R$311, 6, FALSE)/36</f>
        <v>522.93333333333328</v>
      </c>
      <c r="H221" s="11">
        <f>VLOOKUP('Proj 2018'!$B221, 'Proj 36 2018'!$B$2:$R$311, 7, FALSE)</f>
        <v>0.59499999999999997</v>
      </c>
      <c r="I221" s="10">
        <f>$E221*VLOOKUP('Proj 2018'!$B221, 'Proj 36 2018'!$B$2:$R$311, 8, FALSE)/36</f>
        <v>0</v>
      </c>
      <c r="J221" s="10">
        <f>$E221*VLOOKUP('Proj 2018'!$B221, 'Proj 36 2018'!$B$2:$R$311, 9, FALSE)/36</f>
        <v>128.26666666666668</v>
      </c>
      <c r="K221" s="10">
        <f>$E221*VLOOKUP('Proj 2018'!$B221, 'Proj 36 2018'!$B$2:$R$311, 10, FALSE)/36</f>
        <v>187.46666666666664</v>
      </c>
      <c r="L221" s="11">
        <f>VLOOKUP('Proj 2018'!$B221, 'Proj 36 2018'!$B$2:$R$311, 11, FALSE)</f>
        <v>0.69399999999999995</v>
      </c>
      <c r="M221" s="10">
        <f>$E221*VLOOKUP('Proj 2018'!$B221, 'Proj 36 2018'!$B$2:$R$311, 12, FALSE)/36</f>
        <v>498.26666666666665</v>
      </c>
      <c r="N221" s="10">
        <f>$E221*VLOOKUP('Proj 2018'!$B221, 'Proj 36 2018'!$B$2:$R$311, 13, FALSE)/36</f>
        <v>83.86666666666666</v>
      </c>
      <c r="O221" s="10">
        <f>$E221*VLOOKUP('Proj 2018'!$B221, 'Proj 36 2018'!$B$2:$R$311, 14, FALSE)/36</f>
        <v>108.53333333333335</v>
      </c>
      <c r="P221" s="10">
        <f>$E221*VLOOKUP('Proj 2018'!$B221, 'Proj 36 2018'!$B$2:$R$311, 15, FALSE)/36</f>
        <v>83.86666666666666</v>
      </c>
      <c r="Q221" s="10">
        <f>$E221*VLOOKUP('Proj 2018'!$B221, 'Proj 36 2018'!$B$2:$R$311, 16, FALSE)/36</f>
        <v>88.800000000000011</v>
      </c>
      <c r="R221" s="10">
        <f>$E221*VLOOKUP('Proj 2018'!$B221, 'Proj 36 2018'!$B$2:$R$311, 17, FALSE)/36</f>
        <v>754.80000000000007</v>
      </c>
      <c r="S221" s="3"/>
      <c r="T221" s="3"/>
      <c r="U221" s="3"/>
    </row>
    <row r="222" spans="1:21" x14ac:dyDescent="0.25">
      <c r="A222" s="5" t="s">
        <v>990</v>
      </c>
      <c r="B222" s="5" t="s">
        <v>361</v>
      </c>
      <c r="C222" s="5" t="s">
        <v>38</v>
      </c>
      <c r="D222" s="3">
        <f>VLOOKUP(B222, Table1[[Player]:['#NAME?]], 3, FALSE)+1</f>
        <v>25</v>
      </c>
      <c r="E222" s="3">
        <f>VLOOKUP(A222, Table3[], 5, FALSE)</f>
        <v>390</v>
      </c>
      <c r="F222" s="10">
        <f>E222*VLOOKUP('Proj 2018'!B222, 'Proj 36 2018'!$B$2:$R$311, 5, FALSE)/36</f>
        <v>36.833333333333336</v>
      </c>
      <c r="G222" s="10">
        <f>$E222*VLOOKUP('Proj 2018'!$B222, 'Proj 36 2018'!$B$2:$R$311, 6, FALSE)/36</f>
        <v>56.333333333333336</v>
      </c>
      <c r="H222" s="11">
        <f>VLOOKUP('Proj 2018'!$B222, 'Proj 36 2018'!$B$2:$R$311, 7, FALSE)</f>
        <v>0.66</v>
      </c>
      <c r="I222" s="10">
        <f>$E222*VLOOKUP('Proj 2018'!$B222, 'Proj 36 2018'!$B$2:$R$311, 8, FALSE)/36</f>
        <v>1.0833333333333333</v>
      </c>
      <c r="J222" s="10">
        <f>$E222*VLOOKUP('Proj 2018'!$B222, 'Proj 36 2018'!$B$2:$R$311, 9, FALSE)/36</f>
        <v>16.25</v>
      </c>
      <c r="K222" s="10">
        <f>$E222*VLOOKUP('Proj 2018'!$B222, 'Proj 36 2018'!$B$2:$R$311, 10, FALSE)/36</f>
        <v>23.833333333333336</v>
      </c>
      <c r="L222" s="11">
        <f>VLOOKUP('Proj 2018'!$B222, 'Proj 36 2018'!$B$2:$R$311, 11, FALSE)</f>
        <v>0.65700000000000003</v>
      </c>
      <c r="M222" s="10">
        <f>$E222*VLOOKUP('Proj 2018'!$B222, 'Proj 36 2018'!$B$2:$R$311, 12, FALSE)/36</f>
        <v>87.75</v>
      </c>
      <c r="N222" s="10">
        <f>$E222*VLOOKUP('Proj 2018'!$B222, 'Proj 36 2018'!$B$2:$R$311, 13, FALSE)/36</f>
        <v>15.166666666666666</v>
      </c>
      <c r="O222" s="10">
        <f>$E222*VLOOKUP('Proj 2018'!$B222, 'Proj 36 2018'!$B$2:$R$311, 14, FALSE)/36</f>
        <v>18.416666666666668</v>
      </c>
      <c r="P222" s="10">
        <f>$E222*VLOOKUP('Proj 2018'!$B222, 'Proj 36 2018'!$B$2:$R$311, 15, FALSE)/36</f>
        <v>31.416666666666668</v>
      </c>
      <c r="Q222" s="10">
        <f>$E222*VLOOKUP('Proj 2018'!$B222, 'Proj 36 2018'!$B$2:$R$311, 16, FALSE)/36</f>
        <v>16.25</v>
      </c>
      <c r="R222" s="10">
        <f>$E222*VLOOKUP('Proj 2018'!$B222, 'Proj 36 2018'!$B$2:$R$311, 17, FALSE)/36</f>
        <v>91</v>
      </c>
      <c r="S222" s="3"/>
      <c r="T222" s="3"/>
      <c r="U222" s="3"/>
    </row>
    <row r="223" spans="1:21" x14ac:dyDescent="0.25">
      <c r="A223" s="6" t="s">
        <v>679</v>
      </c>
      <c r="B223" s="6" t="s">
        <v>363</v>
      </c>
      <c r="C223" s="6" t="s">
        <v>27</v>
      </c>
      <c r="D223" s="3">
        <f>VLOOKUP(B223, Table1[[Player]:['#NAME?]], 3, FALSE)+1</f>
        <v>39</v>
      </c>
      <c r="E223" s="3">
        <f>VLOOKUP(A223, Table3[], 5, FALSE)</f>
        <v>1875</v>
      </c>
      <c r="F223" s="10">
        <f>E223*VLOOKUP('Proj 2018'!B223, 'Proj 36 2018'!$B$2:$R$311, 5, FALSE)/36</f>
        <v>390.625</v>
      </c>
      <c r="G223" s="10">
        <f>$E223*VLOOKUP('Proj 2018'!$B223, 'Proj 36 2018'!$B$2:$R$311, 6, FALSE)/36</f>
        <v>890.62500000000011</v>
      </c>
      <c r="H223" s="11">
        <f>VLOOKUP('Proj 2018'!$B223, 'Proj 36 2018'!$B$2:$R$311, 7, FALSE)</f>
        <v>0.437</v>
      </c>
      <c r="I223" s="10">
        <f>$E223*VLOOKUP('Proj 2018'!$B223, 'Proj 36 2018'!$B$2:$R$311, 8, FALSE)/36</f>
        <v>104.16666666666667</v>
      </c>
      <c r="J223" s="10">
        <f>$E223*VLOOKUP('Proj 2018'!$B223, 'Proj 36 2018'!$B$2:$R$311, 9, FALSE)/36</f>
        <v>130.20833333333334</v>
      </c>
      <c r="K223" s="10">
        <f>$E223*VLOOKUP('Proj 2018'!$B223, 'Proj 36 2018'!$B$2:$R$311, 10, FALSE)/36</f>
        <v>145.83333333333334</v>
      </c>
      <c r="L223" s="11">
        <f>VLOOKUP('Proj 2018'!$B223, 'Proj 36 2018'!$B$2:$R$311, 11, FALSE)</f>
        <v>0.875</v>
      </c>
      <c r="M223" s="10">
        <f>$E223*VLOOKUP('Proj 2018'!$B223, 'Proj 36 2018'!$B$2:$R$311, 12, FALSE)/36</f>
        <v>463.54166666666669</v>
      </c>
      <c r="N223" s="10">
        <f>$E223*VLOOKUP('Proj 2018'!$B223, 'Proj 36 2018'!$B$2:$R$311, 13, FALSE)/36</f>
        <v>109.375</v>
      </c>
      <c r="O223" s="10">
        <f>$E223*VLOOKUP('Proj 2018'!$B223, 'Proj 36 2018'!$B$2:$R$311, 14, FALSE)/36</f>
        <v>41.666666666666664</v>
      </c>
      <c r="P223" s="10">
        <f>$E223*VLOOKUP('Proj 2018'!$B223, 'Proj 36 2018'!$B$2:$R$311, 15, FALSE)/36</f>
        <v>52.083333333333336</v>
      </c>
      <c r="Q223" s="10">
        <f>$E223*VLOOKUP('Proj 2018'!$B223, 'Proj 36 2018'!$B$2:$R$311, 16, FALSE)/36</f>
        <v>67.708333333333329</v>
      </c>
      <c r="R223" s="10">
        <f>$E223*VLOOKUP('Proj 2018'!$B223, 'Proj 36 2018'!$B$2:$R$311, 17, FALSE)/36</f>
        <v>1010.4166666666666</v>
      </c>
      <c r="S223" s="3"/>
      <c r="T223" s="3"/>
      <c r="U223" s="3"/>
    </row>
    <row r="224" spans="1:21" x14ac:dyDescent="0.25">
      <c r="A224" s="5" t="s">
        <v>937</v>
      </c>
      <c r="B224" s="5" t="s">
        <v>364</v>
      </c>
      <c r="C224" s="5" t="s">
        <v>38</v>
      </c>
      <c r="D224" s="3">
        <f>VLOOKUP(B224, Table1[[Player]:['#NAME?]], 3, FALSE)+1</f>
        <v>23</v>
      </c>
      <c r="E224" s="3">
        <f>VLOOKUP(A224, Table3[], 5, FALSE)</f>
        <v>2190</v>
      </c>
      <c r="F224" s="10">
        <f>E224*VLOOKUP('Proj 2018'!B224, 'Proj 36 2018'!$B$2:$R$311, 5, FALSE)/36</f>
        <v>425.83333333333331</v>
      </c>
      <c r="G224" s="10">
        <f>$E224*VLOOKUP('Proj 2018'!$B224, 'Proj 36 2018'!$B$2:$R$311, 6, FALSE)/36</f>
        <v>839.5</v>
      </c>
      <c r="H224" s="11">
        <f>VLOOKUP('Proj 2018'!$B224, 'Proj 36 2018'!$B$2:$R$311, 7, FALSE)</f>
        <v>0.50700000000000001</v>
      </c>
      <c r="I224" s="10">
        <f>$E224*VLOOKUP('Proj 2018'!$B224, 'Proj 36 2018'!$B$2:$R$311, 8, FALSE)/36</f>
        <v>0</v>
      </c>
      <c r="J224" s="10">
        <f>$E224*VLOOKUP('Proj 2018'!$B224, 'Proj 36 2018'!$B$2:$R$311, 9, FALSE)/36</f>
        <v>188.58333333333334</v>
      </c>
      <c r="K224" s="10">
        <f>$E224*VLOOKUP('Proj 2018'!$B224, 'Proj 36 2018'!$B$2:$R$311, 10, FALSE)/36</f>
        <v>328.5</v>
      </c>
      <c r="L224" s="11">
        <f>VLOOKUP('Proj 2018'!$B224, 'Proj 36 2018'!$B$2:$R$311, 11, FALSE)</f>
        <v>0.57099999999999995</v>
      </c>
      <c r="M224" s="10">
        <f>$E224*VLOOKUP('Proj 2018'!$B224, 'Proj 36 2018'!$B$2:$R$311, 12, FALSE)/36</f>
        <v>736.08333333333337</v>
      </c>
      <c r="N224" s="10">
        <f>$E224*VLOOKUP('Proj 2018'!$B224, 'Proj 36 2018'!$B$2:$R$311, 13, FALSE)/36</f>
        <v>194.66666666666666</v>
      </c>
      <c r="O224" s="10">
        <f>$E224*VLOOKUP('Proj 2018'!$B224, 'Proj 36 2018'!$B$2:$R$311, 14, FALSE)/36</f>
        <v>79.083333333333329</v>
      </c>
      <c r="P224" s="10">
        <f>$E224*VLOOKUP('Proj 2018'!$B224, 'Proj 36 2018'!$B$2:$R$311, 15, FALSE)/36</f>
        <v>115.58333333333333</v>
      </c>
      <c r="Q224" s="10">
        <f>$E224*VLOOKUP('Proj 2018'!$B224, 'Proj 36 2018'!$B$2:$R$311, 16, FALSE)/36</f>
        <v>225.08333333333334</v>
      </c>
      <c r="R224" s="10">
        <f>$E224*VLOOKUP('Proj 2018'!$B224, 'Proj 36 2018'!$B$2:$R$311, 17, FALSE)/36</f>
        <v>1040.25</v>
      </c>
      <c r="S224" s="3"/>
      <c r="T224" s="3"/>
      <c r="U224" s="3"/>
    </row>
    <row r="225" spans="1:21" x14ac:dyDescent="0.25">
      <c r="A225" s="6" t="s">
        <v>871</v>
      </c>
      <c r="B225" s="6" t="s">
        <v>366</v>
      </c>
      <c r="C225" s="6" t="s">
        <v>38</v>
      </c>
      <c r="D225" s="3">
        <f>VLOOKUP(B225, Table1[[Player]:['#NAME?]], 3, FALSE)+1</f>
        <v>27</v>
      </c>
      <c r="E225" s="3">
        <f>VLOOKUP(A225, Table3[], 5, FALSE)</f>
        <v>616</v>
      </c>
      <c r="F225" s="10">
        <f>E225*VLOOKUP('Proj 2018'!B225, 'Proj 36 2018'!$B$2:$R$311, 5, FALSE)/36</f>
        <v>107.8</v>
      </c>
      <c r="G225" s="10">
        <f>$E225*VLOOKUP('Proj 2018'!$B225, 'Proj 36 2018'!$B$2:$R$311, 6, FALSE)/36</f>
        <v>207.04444444444442</v>
      </c>
      <c r="H225" s="11">
        <f>VLOOKUP('Proj 2018'!$B225, 'Proj 36 2018'!$B$2:$R$311, 7, FALSE)</f>
        <v>0.52100000000000002</v>
      </c>
      <c r="I225" s="10">
        <f>$E225*VLOOKUP('Proj 2018'!$B225, 'Proj 36 2018'!$B$2:$R$311, 8, FALSE)/36</f>
        <v>1.7111111111111112</v>
      </c>
      <c r="J225" s="10">
        <f>$E225*VLOOKUP('Proj 2018'!$B225, 'Proj 36 2018'!$B$2:$R$311, 9, FALSE)/36</f>
        <v>32.511111111111106</v>
      </c>
      <c r="K225" s="10">
        <f>$E225*VLOOKUP('Proj 2018'!$B225, 'Proj 36 2018'!$B$2:$R$311, 10, FALSE)/36</f>
        <v>41.066666666666663</v>
      </c>
      <c r="L225" s="11">
        <f>VLOOKUP('Proj 2018'!$B225, 'Proj 36 2018'!$B$2:$R$311, 11, FALSE)</f>
        <v>0.77100000000000002</v>
      </c>
      <c r="M225" s="10">
        <f>$E225*VLOOKUP('Proj 2018'!$B225, 'Proj 36 2018'!$B$2:$R$311, 12, FALSE)/36</f>
        <v>220.73333333333335</v>
      </c>
      <c r="N225" s="10">
        <f>$E225*VLOOKUP('Proj 2018'!$B225, 'Proj 36 2018'!$B$2:$R$311, 13, FALSE)/36</f>
        <v>58.177777777777777</v>
      </c>
      <c r="O225" s="10">
        <f>$E225*VLOOKUP('Proj 2018'!$B225, 'Proj 36 2018'!$B$2:$R$311, 14, FALSE)/36</f>
        <v>18.822222222222223</v>
      </c>
      <c r="P225" s="10">
        <f>$E225*VLOOKUP('Proj 2018'!$B225, 'Proj 36 2018'!$B$2:$R$311, 15, FALSE)/36</f>
        <v>51.333333333333336</v>
      </c>
      <c r="Q225" s="10">
        <f>$E225*VLOOKUP('Proj 2018'!$B225, 'Proj 36 2018'!$B$2:$R$311, 16, FALSE)/36</f>
        <v>37.644444444444446</v>
      </c>
      <c r="R225" s="10">
        <f>$E225*VLOOKUP('Proj 2018'!$B225, 'Proj 36 2018'!$B$2:$R$311, 17, FALSE)/36</f>
        <v>248.11111111111111</v>
      </c>
      <c r="S225" s="3"/>
      <c r="T225" s="3"/>
      <c r="U225" s="3"/>
    </row>
    <row r="226" spans="1:21" x14ac:dyDescent="0.25">
      <c r="A226" s="5" t="s">
        <v>916</v>
      </c>
      <c r="B226" s="5" t="s">
        <v>367</v>
      </c>
      <c r="C226" s="5" t="s">
        <v>38</v>
      </c>
      <c r="D226" s="3">
        <f>VLOOKUP(B226, Table1[[Player]:['#NAME?]], 3, FALSE)+1</f>
        <v>22</v>
      </c>
      <c r="E226" s="3">
        <f>VLOOKUP(A226, Table3[], 5, FALSE)</f>
        <v>888</v>
      </c>
      <c r="F226" s="10">
        <f>E226*VLOOKUP('Proj 2018'!B226, 'Proj 36 2018'!$B$2:$R$311, 5, FALSE)/36</f>
        <v>189.93333333333334</v>
      </c>
      <c r="G226" s="10">
        <f>$E226*VLOOKUP('Proj 2018'!$B226, 'Proj 36 2018'!$B$2:$R$311, 6, FALSE)/36</f>
        <v>370</v>
      </c>
      <c r="H226" s="11">
        <f>VLOOKUP('Proj 2018'!$B226, 'Proj 36 2018'!$B$2:$R$311, 7, FALSE)</f>
        <v>0.51400000000000001</v>
      </c>
      <c r="I226" s="10">
        <f>$E226*VLOOKUP('Proj 2018'!$B226, 'Proj 36 2018'!$B$2:$R$311, 8, FALSE)/36</f>
        <v>0</v>
      </c>
      <c r="J226" s="10">
        <f>$E226*VLOOKUP('Proj 2018'!$B226, 'Proj 36 2018'!$B$2:$R$311, 9, FALSE)/36</f>
        <v>83.86666666666666</v>
      </c>
      <c r="K226" s="10">
        <f>$E226*VLOOKUP('Proj 2018'!$B226, 'Proj 36 2018'!$B$2:$R$311, 10, FALSE)/36</f>
        <v>123.33333333333333</v>
      </c>
      <c r="L226" s="11">
        <f>VLOOKUP('Proj 2018'!$B226, 'Proj 36 2018'!$B$2:$R$311, 11, FALSE)</f>
        <v>0.67100000000000004</v>
      </c>
      <c r="M226" s="10">
        <f>$E226*VLOOKUP('Proj 2018'!$B226, 'Proj 36 2018'!$B$2:$R$311, 12, FALSE)/36</f>
        <v>187.46666666666664</v>
      </c>
      <c r="N226" s="10">
        <f>$E226*VLOOKUP('Proj 2018'!$B226, 'Proj 36 2018'!$B$2:$R$311, 13, FALSE)/36</f>
        <v>44.400000000000006</v>
      </c>
      <c r="O226" s="10">
        <f>$E226*VLOOKUP('Proj 2018'!$B226, 'Proj 36 2018'!$B$2:$R$311, 14, FALSE)/36</f>
        <v>14.799999999999999</v>
      </c>
      <c r="P226" s="10">
        <f>$E226*VLOOKUP('Proj 2018'!$B226, 'Proj 36 2018'!$B$2:$R$311, 15, FALSE)/36</f>
        <v>39.466666666666669</v>
      </c>
      <c r="Q226" s="10">
        <f>$E226*VLOOKUP('Proj 2018'!$B226, 'Proj 36 2018'!$B$2:$R$311, 16, FALSE)/36</f>
        <v>71.533333333333331</v>
      </c>
      <c r="R226" s="10">
        <f>$E226*VLOOKUP('Proj 2018'!$B226, 'Proj 36 2018'!$B$2:$R$311, 17, FALSE)/36</f>
        <v>461.26666666666665</v>
      </c>
      <c r="S226" s="3"/>
      <c r="T226" s="3"/>
      <c r="U226" s="3"/>
    </row>
    <row r="227" spans="1:21" x14ac:dyDescent="0.25">
      <c r="A227" s="6" t="s">
        <v>747</v>
      </c>
      <c r="B227" s="6" t="s">
        <v>368</v>
      </c>
      <c r="C227" s="6" t="s">
        <v>31</v>
      </c>
      <c r="D227" s="3">
        <f>VLOOKUP(B227, Table1[[Player]:['#NAME?]], 3, FALSE)+1</f>
        <v>25</v>
      </c>
      <c r="E227" s="3">
        <f>VLOOKUP(A227, Table3[], 5, FALSE)</f>
        <v>2508</v>
      </c>
      <c r="F227" s="10">
        <f>E227*VLOOKUP('Proj 2018'!B227, 'Proj 36 2018'!$B$2:$R$311, 5, FALSE)/36</f>
        <v>466.76666666666671</v>
      </c>
      <c r="G227" s="10">
        <f>$E227*VLOOKUP('Proj 2018'!$B227, 'Proj 36 2018'!$B$2:$R$311, 6, FALSE)/36</f>
        <v>1051.9666666666665</v>
      </c>
      <c r="H227" s="11">
        <f>VLOOKUP('Proj 2018'!$B227, 'Proj 36 2018'!$B$2:$R$311, 7, FALSE)</f>
        <v>0.442</v>
      </c>
      <c r="I227" s="10">
        <f>$E227*VLOOKUP('Proj 2018'!$B227, 'Proj 36 2018'!$B$2:$R$311, 8, FALSE)/36</f>
        <v>146.30000000000001</v>
      </c>
      <c r="J227" s="10">
        <f>$E227*VLOOKUP('Proj 2018'!$B227, 'Proj 36 2018'!$B$2:$R$311, 9, FALSE)/36</f>
        <v>132.36666666666667</v>
      </c>
      <c r="K227" s="10">
        <f>$E227*VLOOKUP('Proj 2018'!$B227, 'Proj 36 2018'!$B$2:$R$311, 10, FALSE)/36</f>
        <v>174.16666666666666</v>
      </c>
      <c r="L227" s="11">
        <f>VLOOKUP('Proj 2018'!$B227, 'Proj 36 2018'!$B$2:$R$311, 11, FALSE)</f>
        <v>0.753</v>
      </c>
      <c r="M227" s="10">
        <f>$E227*VLOOKUP('Proj 2018'!$B227, 'Proj 36 2018'!$B$2:$R$311, 12, FALSE)/36</f>
        <v>327.43333333333334</v>
      </c>
      <c r="N227" s="10">
        <f>$E227*VLOOKUP('Proj 2018'!$B227, 'Proj 36 2018'!$B$2:$R$311, 13, FALSE)/36</f>
        <v>202.03333333333333</v>
      </c>
      <c r="O227" s="10">
        <f>$E227*VLOOKUP('Proj 2018'!$B227, 'Proj 36 2018'!$B$2:$R$311, 14, FALSE)/36</f>
        <v>90.566666666666663</v>
      </c>
      <c r="P227" s="10">
        <f>$E227*VLOOKUP('Proj 2018'!$B227, 'Proj 36 2018'!$B$2:$R$311, 15, FALSE)/36</f>
        <v>20.9</v>
      </c>
      <c r="Q227" s="10">
        <f>$E227*VLOOKUP('Proj 2018'!$B227, 'Proj 36 2018'!$B$2:$R$311, 16, FALSE)/36</f>
        <v>132.36666666666667</v>
      </c>
      <c r="R227" s="10">
        <f>$E227*VLOOKUP('Proj 2018'!$B227, 'Proj 36 2018'!$B$2:$R$311, 17, FALSE)/36</f>
        <v>1205.2333333333333</v>
      </c>
      <c r="S227" s="3"/>
      <c r="T227" s="3"/>
      <c r="U227" s="3"/>
    </row>
    <row r="228" spans="1:21" x14ac:dyDescent="0.25">
      <c r="A228" s="5" t="s">
        <v>815</v>
      </c>
      <c r="B228" s="5" t="s">
        <v>369</v>
      </c>
      <c r="C228" s="5" t="s">
        <v>38</v>
      </c>
      <c r="D228" s="3">
        <f>VLOOKUP(B228, Table1[[Player]:['#NAME?]], 3, FALSE)+1</f>
        <v>26</v>
      </c>
      <c r="E228" s="3">
        <f>VLOOKUP(A228, Table3[], 5, FALSE)</f>
        <v>1520</v>
      </c>
      <c r="F228" s="10">
        <f>E228*VLOOKUP('Proj 2018'!B228, 'Proj 36 2018'!$B$2:$R$311, 5, FALSE)/36</f>
        <v>257.55555555555554</v>
      </c>
      <c r="G228" s="10">
        <f>$E228*VLOOKUP('Proj 2018'!$B228, 'Proj 36 2018'!$B$2:$R$311, 6, FALSE)/36</f>
        <v>502.44444444444446</v>
      </c>
      <c r="H228" s="11">
        <f>VLOOKUP('Proj 2018'!$B228, 'Proj 36 2018'!$B$2:$R$311, 7, FALSE)</f>
        <v>0.51200000000000001</v>
      </c>
      <c r="I228" s="10">
        <f>$E228*VLOOKUP('Proj 2018'!$B228, 'Proj 36 2018'!$B$2:$R$311, 8, FALSE)/36</f>
        <v>67.555555555555557</v>
      </c>
      <c r="J228" s="10">
        <f>$E228*VLOOKUP('Proj 2018'!$B228, 'Proj 36 2018'!$B$2:$R$311, 9, FALSE)/36</f>
        <v>88.666666666666671</v>
      </c>
      <c r="K228" s="10">
        <f>$E228*VLOOKUP('Proj 2018'!$B228, 'Proj 36 2018'!$B$2:$R$311, 10, FALSE)/36</f>
        <v>122.44444444444444</v>
      </c>
      <c r="L228" s="11">
        <f>VLOOKUP('Proj 2018'!$B228, 'Proj 36 2018'!$B$2:$R$311, 11, FALSE)</f>
        <v>0.73199999999999998</v>
      </c>
      <c r="M228" s="10">
        <f>$E228*VLOOKUP('Proj 2018'!$B228, 'Proj 36 2018'!$B$2:$R$311, 12, FALSE)/36</f>
        <v>354.66666666666669</v>
      </c>
      <c r="N228" s="10">
        <f>$E228*VLOOKUP('Proj 2018'!$B228, 'Proj 36 2018'!$B$2:$R$311, 13, FALSE)/36</f>
        <v>147.77777777777777</v>
      </c>
      <c r="O228" s="10">
        <f>$E228*VLOOKUP('Proj 2018'!$B228, 'Proj 36 2018'!$B$2:$R$311, 14, FALSE)/36</f>
        <v>42.222222222222221</v>
      </c>
      <c r="P228" s="10">
        <f>$E228*VLOOKUP('Proj 2018'!$B228, 'Proj 36 2018'!$B$2:$R$311, 15, FALSE)/36</f>
        <v>29.555555555555557</v>
      </c>
      <c r="Q228" s="10">
        <f>$E228*VLOOKUP('Proj 2018'!$B228, 'Proj 36 2018'!$B$2:$R$311, 16, FALSE)/36</f>
        <v>92.8888888888889</v>
      </c>
      <c r="R228" s="10">
        <f>$E228*VLOOKUP('Proj 2018'!$B228, 'Proj 36 2018'!$B$2:$R$311, 17, FALSE)/36</f>
        <v>671.33333333333337</v>
      </c>
      <c r="S228" s="3"/>
      <c r="T228" s="3"/>
      <c r="U228" s="3"/>
    </row>
    <row r="229" spans="1:21" x14ac:dyDescent="0.25">
      <c r="A229" s="6" t="s">
        <v>1017</v>
      </c>
      <c r="B229" s="6" t="s">
        <v>370</v>
      </c>
      <c r="C229" s="6" t="s">
        <v>52</v>
      </c>
      <c r="D229" s="3">
        <f>VLOOKUP(B229, Table1[[Player]:['#NAME?]], 3, FALSE)+1</f>
        <v>22</v>
      </c>
      <c r="E229" s="3">
        <f>VLOOKUP(A229, Table3[], 5, FALSE)</f>
        <v>1560</v>
      </c>
      <c r="F229" s="10">
        <f>E229*VLOOKUP('Proj 2018'!B229, 'Proj 36 2018'!$B$2:$R$311, 5, FALSE)/36</f>
        <v>182</v>
      </c>
      <c r="G229" s="10">
        <f>$E229*VLOOKUP('Proj 2018'!$B229, 'Proj 36 2018'!$B$2:$R$311, 6, FALSE)/36</f>
        <v>429</v>
      </c>
      <c r="H229" s="11">
        <f>VLOOKUP('Proj 2018'!$B229, 'Proj 36 2018'!$B$2:$R$311, 7, FALSE)</f>
        <v>0.42099999999999999</v>
      </c>
      <c r="I229" s="10">
        <f>$E229*VLOOKUP('Proj 2018'!$B229, 'Proj 36 2018'!$B$2:$R$311, 8, FALSE)/36</f>
        <v>52</v>
      </c>
      <c r="J229" s="10">
        <f>$E229*VLOOKUP('Proj 2018'!$B229, 'Proj 36 2018'!$B$2:$R$311, 9, FALSE)/36</f>
        <v>73.666666666666671</v>
      </c>
      <c r="K229" s="10">
        <f>$E229*VLOOKUP('Proj 2018'!$B229, 'Proj 36 2018'!$B$2:$R$311, 10, FALSE)/36</f>
        <v>95.333333333333343</v>
      </c>
      <c r="L229" s="11">
        <f>VLOOKUP('Proj 2018'!$B229, 'Proj 36 2018'!$B$2:$R$311, 11, FALSE)</f>
        <v>0.75800000000000001</v>
      </c>
      <c r="M229" s="10">
        <f>$E229*VLOOKUP('Proj 2018'!$B229, 'Proj 36 2018'!$B$2:$R$311, 12, FALSE)/36</f>
        <v>255.66666666666666</v>
      </c>
      <c r="N229" s="10">
        <f>$E229*VLOOKUP('Proj 2018'!$B229, 'Proj 36 2018'!$B$2:$R$311, 13, FALSE)/36</f>
        <v>47.666666666666671</v>
      </c>
      <c r="O229" s="10">
        <f>$E229*VLOOKUP('Proj 2018'!$B229, 'Proj 36 2018'!$B$2:$R$311, 14, FALSE)/36</f>
        <v>56.333333333333336</v>
      </c>
      <c r="P229" s="10">
        <f>$E229*VLOOKUP('Proj 2018'!$B229, 'Proj 36 2018'!$B$2:$R$311, 15, FALSE)/36</f>
        <v>17.333333333333332</v>
      </c>
      <c r="Q229" s="10">
        <f>$E229*VLOOKUP('Proj 2018'!$B229, 'Proj 36 2018'!$B$2:$R$311, 16, FALSE)/36</f>
        <v>47.666666666666671</v>
      </c>
      <c r="R229" s="10">
        <f>$E229*VLOOKUP('Proj 2018'!$B229, 'Proj 36 2018'!$B$2:$R$311, 17, FALSE)/36</f>
        <v>485.33333333333331</v>
      </c>
      <c r="S229" s="3"/>
      <c r="T229" s="3"/>
      <c r="U229" s="3"/>
    </row>
    <row r="230" spans="1:21" x14ac:dyDescent="0.25">
      <c r="A230" s="5" t="s">
        <v>725</v>
      </c>
      <c r="B230" s="5" t="s">
        <v>371</v>
      </c>
      <c r="C230" s="5" t="s">
        <v>38</v>
      </c>
      <c r="D230" s="3">
        <f>VLOOKUP(B230, Table1[[Player]:['#NAME?]], 3, FALSE)+1</f>
        <v>33</v>
      </c>
      <c r="E230" s="3">
        <f>VLOOKUP(A230, Table3[], 5, FALSE)</f>
        <v>1386</v>
      </c>
      <c r="F230" s="10">
        <f>E230*VLOOKUP('Proj 2018'!B230, 'Proj 36 2018'!$B$2:$R$311, 5, FALSE)/36</f>
        <v>180.95</v>
      </c>
      <c r="G230" s="10">
        <f>$E230*VLOOKUP('Proj 2018'!$B230, 'Proj 36 2018'!$B$2:$R$311, 6, FALSE)/36</f>
        <v>334.95</v>
      </c>
      <c r="H230" s="11">
        <f>VLOOKUP('Proj 2018'!$B230, 'Proj 36 2018'!$B$2:$R$311, 7, FALSE)</f>
        <v>0.53400000000000003</v>
      </c>
      <c r="I230" s="10">
        <f>$E230*VLOOKUP('Proj 2018'!$B230, 'Proj 36 2018'!$B$2:$R$311, 8, FALSE)/36</f>
        <v>0</v>
      </c>
      <c r="J230" s="10">
        <f>$E230*VLOOKUP('Proj 2018'!$B230, 'Proj 36 2018'!$B$2:$R$311, 9, FALSE)/36</f>
        <v>107.8</v>
      </c>
      <c r="K230" s="10">
        <f>$E230*VLOOKUP('Proj 2018'!$B230, 'Proj 36 2018'!$B$2:$R$311, 10, FALSE)/36</f>
        <v>138.60000000000002</v>
      </c>
      <c r="L230" s="11">
        <f>VLOOKUP('Proj 2018'!$B230, 'Proj 36 2018'!$B$2:$R$311, 11, FALSE)</f>
        <v>0.77800000000000002</v>
      </c>
      <c r="M230" s="10">
        <f>$E230*VLOOKUP('Proj 2018'!$B230, 'Proj 36 2018'!$B$2:$R$311, 12, FALSE)/36</f>
        <v>446.6</v>
      </c>
      <c r="N230" s="10">
        <f>$E230*VLOOKUP('Proj 2018'!$B230, 'Proj 36 2018'!$B$2:$R$311, 13, FALSE)/36</f>
        <v>142.44999999999999</v>
      </c>
      <c r="O230" s="10">
        <f>$E230*VLOOKUP('Proj 2018'!$B230, 'Proj 36 2018'!$B$2:$R$311, 14, FALSE)/36</f>
        <v>65.449999999999989</v>
      </c>
      <c r="P230" s="10">
        <f>$E230*VLOOKUP('Proj 2018'!$B230, 'Proj 36 2018'!$B$2:$R$311, 15, FALSE)/36</f>
        <v>34.650000000000006</v>
      </c>
      <c r="Q230" s="10">
        <f>$E230*VLOOKUP('Proj 2018'!$B230, 'Proj 36 2018'!$B$2:$R$311, 16, FALSE)/36</f>
        <v>96.25</v>
      </c>
      <c r="R230" s="10">
        <f>$E230*VLOOKUP('Proj 2018'!$B230, 'Proj 36 2018'!$B$2:$R$311, 17, FALSE)/36</f>
        <v>465.84999999999997</v>
      </c>
      <c r="S230" s="3"/>
      <c r="T230" s="3"/>
      <c r="U230" s="3"/>
    </row>
    <row r="231" spans="1:21" x14ac:dyDescent="0.25">
      <c r="A231" s="6" t="s">
        <v>824</v>
      </c>
      <c r="B231" s="6" t="s">
        <v>372</v>
      </c>
      <c r="C231" s="6" t="s">
        <v>27</v>
      </c>
      <c r="D231" s="3">
        <f>VLOOKUP(B231, Table1[[Player]:['#NAME?]], 3, FALSE)+1</f>
        <v>22</v>
      </c>
      <c r="E231" s="3">
        <f>VLOOKUP(A231, Table3[], 5, FALSE)</f>
        <v>725</v>
      </c>
      <c r="F231" s="10">
        <f>E231*VLOOKUP('Proj 2018'!B231, 'Proj 36 2018'!$B$2:$R$311, 5, FALSE)/36</f>
        <v>167.1527777777778</v>
      </c>
      <c r="G231" s="10">
        <f>$E231*VLOOKUP('Proj 2018'!$B231, 'Proj 36 2018'!$B$2:$R$311, 6, FALSE)/36</f>
        <v>342.36111111111109</v>
      </c>
      <c r="H231" s="11">
        <f>VLOOKUP('Proj 2018'!$B231, 'Proj 36 2018'!$B$2:$R$311, 7, FALSE)</f>
        <v>0.49</v>
      </c>
      <c r="I231" s="10">
        <f>$E231*VLOOKUP('Proj 2018'!$B231, 'Proj 36 2018'!$B$2:$R$311, 8, FALSE)/36</f>
        <v>28.194444444444443</v>
      </c>
      <c r="J231" s="10">
        <f>$E231*VLOOKUP('Proj 2018'!$B231, 'Proj 36 2018'!$B$2:$R$311, 9, FALSE)/36</f>
        <v>68.472222222222229</v>
      </c>
      <c r="K231" s="10">
        <f>$E231*VLOOKUP('Proj 2018'!$B231, 'Proj 36 2018'!$B$2:$R$311, 10, FALSE)/36</f>
        <v>90.625</v>
      </c>
      <c r="L231" s="11">
        <f>VLOOKUP('Proj 2018'!$B231, 'Proj 36 2018'!$B$2:$R$311, 11, FALSE)</f>
        <v>0.74299999999999999</v>
      </c>
      <c r="M231" s="10">
        <f>$E231*VLOOKUP('Proj 2018'!$B231, 'Proj 36 2018'!$B$2:$R$311, 12, FALSE)/36</f>
        <v>130.90277777777777</v>
      </c>
      <c r="N231" s="10">
        <f>$E231*VLOOKUP('Proj 2018'!$B231, 'Proj 36 2018'!$B$2:$R$311, 13, FALSE)/36</f>
        <v>60.416666666666664</v>
      </c>
      <c r="O231" s="10">
        <f>$E231*VLOOKUP('Proj 2018'!$B231, 'Proj 36 2018'!$B$2:$R$311, 14, FALSE)/36</f>
        <v>20.138888888888889</v>
      </c>
      <c r="P231" s="10">
        <f>$E231*VLOOKUP('Proj 2018'!$B231, 'Proj 36 2018'!$B$2:$R$311, 15, FALSE)/36</f>
        <v>10.069444444444445</v>
      </c>
      <c r="Q231" s="10">
        <f>$E231*VLOOKUP('Proj 2018'!$B231, 'Proj 36 2018'!$B$2:$R$311, 16, FALSE)/36</f>
        <v>38.263888888888886</v>
      </c>
      <c r="R231" s="10">
        <f>$E231*VLOOKUP('Proj 2018'!$B231, 'Proj 36 2018'!$B$2:$R$311, 17, FALSE)/36</f>
        <v>430.97222222222217</v>
      </c>
      <c r="S231" s="3"/>
      <c r="T231" s="3"/>
      <c r="U231" s="3"/>
    </row>
    <row r="232" spans="1:21" x14ac:dyDescent="0.25">
      <c r="A232" s="5" t="s">
        <v>972</v>
      </c>
      <c r="B232" s="5" t="s">
        <v>373</v>
      </c>
      <c r="C232" s="5" t="s">
        <v>73</v>
      </c>
      <c r="D232" s="3">
        <f>VLOOKUP(B232, Table1[[Player]:['#NAME?]], 3, FALSE)+1</f>
        <v>35</v>
      </c>
      <c r="E232" s="3">
        <f>VLOOKUP(A232, Table3[], 5, FALSE)</f>
        <v>1342</v>
      </c>
      <c r="F232" s="10">
        <f>E232*VLOOKUP('Proj 2018'!B232, 'Proj 36 2018'!$B$2:$R$311, 5, FALSE)/36</f>
        <v>223.66666666666666</v>
      </c>
      <c r="G232" s="10">
        <f>$E232*VLOOKUP('Proj 2018'!$B232, 'Proj 36 2018'!$B$2:$R$311, 6, FALSE)/36</f>
        <v>480.88333333333333</v>
      </c>
      <c r="H232" s="11">
        <f>VLOOKUP('Proj 2018'!$B232, 'Proj 36 2018'!$B$2:$R$311, 7, FALSE)</f>
        <v>0.46600000000000003</v>
      </c>
      <c r="I232" s="10">
        <f>$E232*VLOOKUP('Proj 2018'!$B232, 'Proj 36 2018'!$B$2:$R$311, 8, FALSE)/36</f>
        <v>18.638888888888889</v>
      </c>
      <c r="J232" s="10">
        <f>$E232*VLOOKUP('Proj 2018'!$B232, 'Proj 36 2018'!$B$2:$R$311, 9, FALSE)/36</f>
        <v>70.827777777777769</v>
      </c>
      <c r="K232" s="10">
        <f>$E232*VLOOKUP('Proj 2018'!$B232, 'Proj 36 2018'!$B$2:$R$311, 10, FALSE)/36</f>
        <v>100.65</v>
      </c>
      <c r="L232" s="11">
        <f>VLOOKUP('Proj 2018'!$B232, 'Proj 36 2018'!$B$2:$R$311, 11, FALSE)</f>
        <v>0.72599999999999998</v>
      </c>
      <c r="M232" s="10">
        <f>$E232*VLOOKUP('Proj 2018'!$B232, 'Proj 36 2018'!$B$2:$R$311, 12, FALSE)/36</f>
        <v>96.922222222222231</v>
      </c>
      <c r="N232" s="10">
        <f>$E232*VLOOKUP('Proj 2018'!$B232, 'Proj 36 2018'!$B$2:$R$311, 13, FALSE)/36</f>
        <v>242.30555555555554</v>
      </c>
      <c r="O232" s="10">
        <f>$E232*VLOOKUP('Proj 2018'!$B232, 'Proj 36 2018'!$B$2:$R$311, 14, FALSE)/36</f>
        <v>29.822222222222226</v>
      </c>
      <c r="P232" s="10">
        <f>$E232*VLOOKUP('Proj 2018'!$B232, 'Proj 36 2018'!$B$2:$R$311, 15, FALSE)/36</f>
        <v>0</v>
      </c>
      <c r="Q232" s="10">
        <f>$E232*VLOOKUP('Proj 2018'!$B232, 'Proj 36 2018'!$B$2:$R$311, 16, FALSE)/36</f>
        <v>74.555555555555557</v>
      </c>
      <c r="R232" s="10">
        <f>$E232*VLOOKUP('Proj 2018'!$B232, 'Proj 36 2018'!$B$2:$R$311, 17, FALSE)/36</f>
        <v>540.52777777777783</v>
      </c>
      <c r="S232" s="3"/>
      <c r="T232" s="3"/>
      <c r="U232" s="3"/>
    </row>
    <row r="233" spans="1:21" x14ac:dyDescent="0.25">
      <c r="A233" s="6" t="s">
        <v>797</v>
      </c>
      <c r="B233" s="6" t="s">
        <v>374</v>
      </c>
      <c r="C233" s="6" t="s">
        <v>52</v>
      </c>
      <c r="D233" s="3">
        <f>VLOOKUP(B233, Table1[[Player]:['#NAME?]], 3, FALSE)+1</f>
        <v>29</v>
      </c>
      <c r="E233" s="3">
        <f>VLOOKUP(A233, Table3[], 5, FALSE)</f>
        <v>1340</v>
      </c>
      <c r="F233" s="10">
        <f>E233*VLOOKUP('Proj 2018'!B233, 'Proj 36 2018'!$B$2:$R$311, 5, FALSE)/36</f>
        <v>148.88888888888889</v>
      </c>
      <c r="G233" s="10">
        <f>$E233*VLOOKUP('Proj 2018'!$B233, 'Proj 36 2018'!$B$2:$R$311, 6, FALSE)/36</f>
        <v>439.22222222222229</v>
      </c>
      <c r="H233" s="11">
        <f>VLOOKUP('Proj 2018'!$B233, 'Proj 36 2018'!$B$2:$R$311, 7, FALSE)</f>
        <v>0.33800000000000002</v>
      </c>
      <c r="I233" s="10">
        <f>$E233*VLOOKUP('Proj 2018'!$B233, 'Proj 36 2018'!$B$2:$R$311, 8, FALSE)/36</f>
        <v>48.388888888888886</v>
      </c>
      <c r="J233" s="10">
        <f>$E233*VLOOKUP('Proj 2018'!$B233, 'Proj 36 2018'!$B$2:$R$311, 9, FALSE)/36</f>
        <v>70.722222222222229</v>
      </c>
      <c r="K233" s="10">
        <f>$E233*VLOOKUP('Proj 2018'!$B233, 'Proj 36 2018'!$B$2:$R$311, 10, FALSE)/36</f>
        <v>85.6111111111111</v>
      </c>
      <c r="L233" s="11">
        <f>VLOOKUP('Proj 2018'!$B233, 'Proj 36 2018'!$B$2:$R$311, 11, FALSE)</f>
        <v>0.81399999999999995</v>
      </c>
      <c r="M233" s="10">
        <f>$E233*VLOOKUP('Proj 2018'!$B233, 'Proj 36 2018'!$B$2:$R$311, 12, FALSE)/36</f>
        <v>167.5</v>
      </c>
      <c r="N233" s="10">
        <f>$E233*VLOOKUP('Proj 2018'!$B233, 'Proj 36 2018'!$B$2:$R$311, 13, FALSE)/36</f>
        <v>107.94444444444444</v>
      </c>
      <c r="O233" s="10">
        <f>$E233*VLOOKUP('Proj 2018'!$B233, 'Proj 36 2018'!$B$2:$R$311, 14, FALSE)/36</f>
        <v>40.94444444444445</v>
      </c>
      <c r="P233" s="10">
        <f>$E233*VLOOKUP('Proj 2018'!$B233, 'Proj 36 2018'!$B$2:$R$311, 15, FALSE)/36</f>
        <v>11.166666666666666</v>
      </c>
      <c r="Q233" s="10">
        <f>$E233*VLOOKUP('Proj 2018'!$B233, 'Proj 36 2018'!$B$2:$R$311, 16, FALSE)/36</f>
        <v>48.388888888888886</v>
      </c>
      <c r="R233" s="10">
        <f>$E233*VLOOKUP('Proj 2018'!$B233, 'Proj 36 2018'!$B$2:$R$311, 17, FALSE)/36</f>
        <v>416.88888888888886</v>
      </c>
      <c r="S233" s="3"/>
      <c r="T233" s="3"/>
      <c r="U233" s="3"/>
    </row>
    <row r="234" spans="1:21" x14ac:dyDescent="0.25">
      <c r="A234" s="5" t="s">
        <v>882</v>
      </c>
      <c r="B234" s="5" t="s">
        <v>376</v>
      </c>
      <c r="C234" s="5" t="s">
        <v>27</v>
      </c>
      <c r="D234" s="3">
        <f>VLOOKUP(B234, Table1[[Player]:['#NAME?]], 3, FALSE)+1</f>
        <v>28</v>
      </c>
      <c r="E234" s="3">
        <f>VLOOKUP(A234, Table3[], 5, FALSE)</f>
        <v>1540</v>
      </c>
      <c r="F234" s="10">
        <f>E234*VLOOKUP('Proj 2018'!B234, 'Proj 36 2018'!$B$2:$R$311, 5, FALSE)/36</f>
        <v>149.72222222222223</v>
      </c>
      <c r="G234" s="10">
        <f>$E234*VLOOKUP('Proj 2018'!$B234, 'Proj 36 2018'!$B$2:$R$311, 6, FALSE)/36</f>
        <v>367.88888888888891</v>
      </c>
      <c r="H234" s="11">
        <f>VLOOKUP('Proj 2018'!$B234, 'Proj 36 2018'!$B$2:$R$311, 7, FALSE)</f>
        <v>0.40100000000000002</v>
      </c>
      <c r="I234" s="10">
        <f>$E234*VLOOKUP('Proj 2018'!$B234, 'Proj 36 2018'!$B$2:$R$311, 8, FALSE)/36</f>
        <v>89.833333333333329</v>
      </c>
      <c r="J234" s="10">
        <f>$E234*VLOOKUP('Proj 2018'!$B234, 'Proj 36 2018'!$B$2:$R$311, 9, FALSE)/36</f>
        <v>42.777777777777779</v>
      </c>
      <c r="K234" s="10">
        <f>$E234*VLOOKUP('Proj 2018'!$B234, 'Proj 36 2018'!$B$2:$R$311, 10, FALSE)/36</f>
        <v>59.888888888888886</v>
      </c>
      <c r="L234" s="11">
        <f>VLOOKUP('Proj 2018'!$B234, 'Proj 36 2018'!$B$2:$R$311, 11, FALSE)</f>
        <v>0.71699999999999997</v>
      </c>
      <c r="M234" s="10">
        <f>$E234*VLOOKUP('Proj 2018'!$B234, 'Proj 36 2018'!$B$2:$R$311, 12, FALSE)/36</f>
        <v>282.33333333333331</v>
      </c>
      <c r="N234" s="10">
        <f>$E234*VLOOKUP('Proj 2018'!$B234, 'Proj 36 2018'!$B$2:$R$311, 13, FALSE)/36</f>
        <v>72.722222222222229</v>
      </c>
      <c r="O234" s="10">
        <f>$E234*VLOOKUP('Proj 2018'!$B234, 'Proj 36 2018'!$B$2:$R$311, 14, FALSE)/36</f>
        <v>38.5</v>
      </c>
      <c r="P234" s="10">
        <f>$E234*VLOOKUP('Proj 2018'!$B234, 'Proj 36 2018'!$B$2:$R$311, 15, FALSE)/36</f>
        <v>21.388888888888889</v>
      </c>
      <c r="Q234" s="10">
        <f>$E234*VLOOKUP('Proj 2018'!$B234, 'Proj 36 2018'!$B$2:$R$311, 16, FALSE)/36</f>
        <v>38.5</v>
      </c>
      <c r="R234" s="10">
        <f>$E234*VLOOKUP('Proj 2018'!$B234, 'Proj 36 2018'!$B$2:$R$311, 17, FALSE)/36</f>
        <v>427.77777777777777</v>
      </c>
      <c r="S234" s="3"/>
      <c r="T234" s="3"/>
      <c r="U234" s="3"/>
    </row>
    <row r="235" spans="1:21" x14ac:dyDescent="0.25">
      <c r="A235" s="6" t="s">
        <v>738</v>
      </c>
      <c r="B235" s="6" t="s">
        <v>377</v>
      </c>
      <c r="C235" s="6" t="s">
        <v>73</v>
      </c>
      <c r="D235" s="3">
        <f>VLOOKUP(B235, Table1[[Player]:['#NAME?]], 3, FALSE)+1</f>
        <v>32</v>
      </c>
      <c r="E235" s="3">
        <f>VLOOKUP(A235, Table3[], 5, FALSE)</f>
        <v>2310</v>
      </c>
      <c r="F235" s="10">
        <f>E235*VLOOKUP('Proj 2018'!B235, 'Proj 36 2018'!$B$2:$R$311, 5, FALSE)/36</f>
        <v>449.16666666666669</v>
      </c>
      <c r="G235" s="10">
        <f>$E235*VLOOKUP('Proj 2018'!$B235, 'Proj 36 2018'!$B$2:$R$311, 6, FALSE)/36</f>
        <v>943.25</v>
      </c>
      <c r="H235" s="11">
        <f>VLOOKUP('Proj 2018'!$B235, 'Proj 36 2018'!$B$2:$R$311, 7, FALSE)</f>
        <v>0.47599999999999998</v>
      </c>
      <c r="I235" s="10">
        <f>$E235*VLOOKUP('Proj 2018'!$B235, 'Proj 36 2018'!$B$2:$R$311, 8, FALSE)/36</f>
        <v>147.58333333333334</v>
      </c>
      <c r="J235" s="10">
        <f>$E235*VLOOKUP('Proj 2018'!$B235, 'Proj 36 2018'!$B$2:$R$311, 9, FALSE)/36</f>
        <v>275.91666666666669</v>
      </c>
      <c r="K235" s="10">
        <f>$E235*VLOOKUP('Proj 2018'!$B235, 'Proj 36 2018'!$B$2:$R$311, 10, FALSE)/36</f>
        <v>314.41666666666669</v>
      </c>
      <c r="L235" s="11">
        <f>VLOOKUP('Proj 2018'!$B235, 'Proj 36 2018'!$B$2:$R$311, 11, FALSE)</f>
        <v>0.89200000000000002</v>
      </c>
      <c r="M235" s="10">
        <f>$E235*VLOOKUP('Proj 2018'!$B235, 'Proj 36 2018'!$B$2:$R$311, 12, FALSE)/36</f>
        <v>365.75</v>
      </c>
      <c r="N235" s="10">
        <f>$E235*VLOOKUP('Proj 2018'!$B235, 'Proj 36 2018'!$B$2:$R$311, 13, FALSE)/36</f>
        <v>680.16666666666663</v>
      </c>
      <c r="O235" s="10">
        <f>$E235*VLOOKUP('Proj 2018'!$B235, 'Proj 36 2018'!$B$2:$R$311, 14, FALSE)/36</f>
        <v>141.16666666666666</v>
      </c>
      <c r="P235" s="10">
        <f>$E235*VLOOKUP('Proj 2018'!$B235, 'Proj 36 2018'!$B$2:$R$311, 15, FALSE)/36</f>
        <v>6.416666666666667</v>
      </c>
      <c r="Q235" s="10">
        <f>$E235*VLOOKUP('Proj 2018'!$B235, 'Proj 36 2018'!$B$2:$R$311, 16, FALSE)/36</f>
        <v>179.66666666666666</v>
      </c>
      <c r="R235" s="10">
        <f>$E235*VLOOKUP('Proj 2018'!$B235, 'Proj 36 2018'!$B$2:$R$311, 17, FALSE)/36</f>
        <v>1328.25</v>
      </c>
      <c r="S235" s="3"/>
      <c r="T235" s="3"/>
      <c r="U235" s="3"/>
    </row>
    <row r="236" spans="1:21" x14ac:dyDescent="0.25">
      <c r="A236" s="5" t="s">
        <v>892</v>
      </c>
      <c r="B236" s="5" t="s">
        <v>380</v>
      </c>
      <c r="C236" s="5" t="s">
        <v>73</v>
      </c>
      <c r="D236" s="3">
        <f>VLOOKUP(B236, Table1[[Player]:['#NAME?]], 3, FALSE)+1</f>
        <v>23</v>
      </c>
      <c r="E236" s="3">
        <f>VLOOKUP(A236, Table3[], 5, FALSE)</f>
        <v>2340</v>
      </c>
      <c r="F236" s="10">
        <f>E236*VLOOKUP('Proj 2018'!B236, 'Proj 36 2018'!$B$2:$R$311, 5, FALSE)/36</f>
        <v>416</v>
      </c>
      <c r="G236" s="10">
        <f>$E236*VLOOKUP('Proj 2018'!$B236, 'Proj 36 2018'!$B$2:$R$311, 6, FALSE)/36</f>
        <v>884</v>
      </c>
      <c r="H236" s="11">
        <f>VLOOKUP('Proj 2018'!$B236, 'Proj 36 2018'!$B$2:$R$311, 7, FALSE)</f>
        <v>0.47099999999999997</v>
      </c>
      <c r="I236" s="10">
        <f>$E236*VLOOKUP('Proj 2018'!$B236, 'Proj 36 2018'!$B$2:$R$311, 8, FALSE)/36</f>
        <v>39</v>
      </c>
      <c r="J236" s="10">
        <f>$E236*VLOOKUP('Proj 2018'!$B236, 'Proj 36 2018'!$B$2:$R$311, 9, FALSE)/36</f>
        <v>143</v>
      </c>
      <c r="K236" s="10">
        <f>$E236*VLOOKUP('Proj 2018'!$B236, 'Proj 36 2018'!$B$2:$R$311, 10, FALSE)/36</f>
        <v>201.5</v>
      </c>
      <c r="L236" s="11">
        <f>VLOOKUP('Proj 2018'!$B236, 'Proj 36 2018'!$B$2:$R$311, 11, FALSE)</f>
        <v>0.69199999999999995</v>
      </c>
      <c r="M236" s="10">
        <f>$E236*VLOOKUP('Proj 2018'!$B236, 'Proj 36 2018'!$B$2:$R$311, 12, FALSE)/36</f>
        <v>377</v>
      </c>
      <c r="N236" s="10">
        <f>$E236*VLOOKUP('Proj 2018'!$B236, 'Proj 36 2018'!$B$2:$R$311, 13, FALSE)/36</f>
        <v>513.5</v>
      </c>
      <c r="O236" s="10">
        <f>$E236*VLOOKUP('Proj 2018'!$B236, 'Proj 36 2018'!$B$2:$R$311, 14, FALSE)/36</f>
        <v>84.5</v>
      </c>
      <c r="P236" s="10">
        <f>$E236*VLOOKUP('Proj 2018'!$B236, 'Proj 36 2018'!$B$2:$R$311, 15, FALSE)/36</f>
        <v>39</v>
      </c>
      <c r="Q236" s="10">
        <f>$E236*VLOOKUP('Proj 2018'!$B236, 'Proj 36 2018'!$B$2:$R$311, 16, FALSE)/36</f>
        <v>175.5</v>
      </c>
      <c r="R236" s="10">
        <f>$E236*VLOOKUP('Proj 2018'!$B236, 'Proj 36 2018'!$B$2:$R$311, 17, FALSE)/36</f>
        <v>1014</v>
      </c>
      <c r="S236" s="3"/>
      <c r="T236" s="3"/>
      <c r="U236" s="3"/>
    </row>
    <row r="237" spans="1:21" x14ac:dyDescent="0.25">
      <c r="A237" s="6" t="s">
        <v>698</v>
      </c>
      <c r="B237" s="6" t="s">
        <v>382</v>
      </c>
      <c r="C237" s="6" t="s">
        <v>38</v>
      </c>
      <c r="D237" s="3">
        <f>VLOOKUP(B237, Table1[[Player]:['#NAME?]], 3, FALSE)+1</f>
        <v>27</v>
      </c>
      <c r="E237" s="3">
        <f>VLOOKUP(A237, Table3[], 5, FALSE)</f>
        <v>1560</v>
      </c>
      <c r="F237" s="10">
        <f>E237*VLOOKUP('Proj 2018'!B237, 'Proj 36 2018'!$B$2:$R$311, 5, FALSE)/36</f>
        <v>242.66666666666666</v>
      </c>
      <c r="G237" s="10">
        <f>$E237*VLOOKUP('Proj 2018'!$B237, 'Proj 36 2018'!$B$2:$R$311, 6, FALSE)/36</f>
        <v>450.66666666666669</v>
      </c>
      <c r="H237" s="11">
        <f>VLOOKUP('Proj 2018'!$B237, 'Proj 36 2018'!$B$2:$R$311, 7, FALSE)</f>
        <v>0.53600000000000003</v>
      </c>
      <c r="I237" s="10">
        <f>$E237*VLOOKUP('Proj 2018'!$B237, 'Proj 36 2018'!$B$2:$R$311, 8, FALSE)/36</f>
        <v>0</v>
      </c>
      <c r="J237" s="10">
        <f>$E237*VLOOKUP('Proj 2018'!$B237, 'Proj 36 2018'!$B$2:$R$311, 9, FALSE)/36</f>
        <v>125.66666666666667</v>
      </c>
      <c r="K237" s="10">
        <f>$E237*VLOOKUP('Proj 2018'!$B237, 'Proj 36 2018'!$B$2:$R$311, 10, FALSE)/36</f>
        <v>216.66666666666666</v>
      </c>
      <c r="L237" s="11">
        <f>VLOOKUP('Proj 2018'!$B237, 'Proj 36 2018'!$B$2:$R$311, 11, FALSE)</f>
        <v>0.57999999999999996</v>
      </c>
      <c r="M237" s="10">
        <f>$E237*VLOOKUP('Proj 2018'!$B237, 'Proj 36 2018'!$B$2:$R$311, 12, FALSE)/36</f>
        <v>437.66666666666669</v>
      </c>
      <c r="N237" s="10">
        <f>$E237*VLOOKUP('Proj 2018'!$B237, 'Proj 36 2018'!$B$2:$R$311, 13, FALSE)/36</f>
        <v>208</v>
      </c>
      <c r="O237" s="10">
        <f>$E237*VLOOKUP('Proj 2018'!$B237, 'Proj 36 2018'!$B$2:$R$311, 14, FALSE)/36</f>
        <v>52</v>
      </c>
      <c r="P237" s="10">
        <f>$E237*VLOOKUP('Proj 2018'!$B237, 'Proj 36 2018'!$B$2:$R$311, 15, FALSE)/36</f>
        <v>65</v>
      </c>
      <c r="Q237" s="10">
        <f>$E237*VLOOKUP('Proj 2018'!$B237, 'Proj 36 2018'!$B$2:$R$311, 16, FALSE)/36</f>
        <v>95.333333333333343</v>
      </c>
      <c r="R237" s="10">
        <f>$E237*VLOOKUP('Proj 2018'!$B237, 'Proj 36 2018'!$B$2:$R$311, 17, FALSE)/36</f>
        <v>611</v>
      </c>
      <c r="S237" s="3"/>
      <c r="T237" s="3"/>
      <c r="U237" s="3"/>
    </row>
    <row r="238" spans="1:21" x14ac:dyDescent="0.25">
      <c r="A238" s="5" t="s">
        <v>988</v>
      </c>
      <c r="B238" s="5" t="s">
        <v>384</v>
      </c>
      <c r="C238" s="5" t="s">
        <v>38</v>
      </c>
      <c r="D238" s="3">
        <f>VLOOKUP(B238, Table1[[Player]:['#NAME?]], 3, FALSE)+1</f>
        <v>22</v>
      </c>
      <c r="E238" s="3">
        <f>VLOOKUP(A238, Table3[], 5, FALSE)</f>
        <v>1404</v>
      </c>
      <c r="F238" s="10">
        <f>E238*VLOOKUP('Proj 2018'!B238, 'Proj 36 2018'!$B$2:$R$311, 5, FALSE)/36</f>
        <v>152.1</v>
      </c>
      <c r="G238" s="10">
        <f>$E238*VLOOKUP('Proj 2018'!$B238, 'Proj 36 2018'!$B$2:$R$311, 6, FALSE)/36</f>
        <v>257.39999999999998</v>
      </c>
      <c r="H238" s="11">
        <f>VLOOKUP('Proj 2018'!$B238, 'Proj 36 2018'!$B$2:$R$311, 7, FALSE)</f>
        <v>0.58299999999999996</v>
      </c>
      <c r="I238" s="10">
        <f>$E238*VLOOKUP('Proj 2018'!$B238, 'Proj 36 2018'!$B$2:$R$311, 8, FALSE)/36</f>
        <v>0</v>
      </c>
      <c r="J238" s="10">
        <f>$E238*VLOOKUP('Proj 2018'!$B238, 'Proj 36 2018'!$B$2:$R$311, 9, FALSE)/36</f>
        <v>70.2</v>
      </c>
      <c r="K238" s="10">
        <f>$E238*VLOOKUP('Proj 2018'!$B238, 'Proj 36 2018'!$B$2:$R$311, 10, FALSE)/36</f>
        <v>128.69999999999999</v>
      </c>
      <c r="L238" s="11">
        <f>VLOOKUP('Proj 2018'!$B238, 'Proj 36 2018'!$B$2:$R$311, 11, FALSE)</f>
        <v>0.54400000000000004</v>
      </c>
      <c r="M238" s="10">
        <f>$E238*VLOOKUP('Proj 2018'!$B238, 'Proj 36 2018'!$B$2:$R$311, 12, FALSE)/36</f>
        <v>370.5</v>
      </c>
      <c r="N238" s="10">
        <f>$E238*VLOOKUP('Proj 2018'!$B238, 'Proj 36 2018'!$B$2:$R$311, 13, FALSE)/36</f>
        <v>27.299999999999997</v>
      </c>
      <c r="O238" s="10">
        <f>$E238*VLOOKUP('Proj 2018'!$B238, 'Proj 36 2018'!$B$2:$R$311, 14, FALSE)/36</f>
        <v>39</v>
      </c>
      <c r="P238" s="10">
        <f>$E238*VLOOKUP('Proj 2018'!$B238, 'Proj 36 2018'!$B$2:$R$311, 15, FALSE)/36</f>
        <v>46.8</v>
      </c>
      <c r="Q238" s="10">
        <f>$E238*VLOOKUP('Proj 2018'!$B238, 'Proj 36 2018'!$B$2:$R$311, 16, FALSE)/36</f>
        <v>66.3</v>
      </c>
      <c r="R238" s="10">
        <f>$E238*VLOOKUP('Proj 2018'!$B238, 'Proj 36 2018'!$B$2:$R$311, 17, FALSE)/36</f>
        <v>370.5</v>
      </c>
      <c r="S238" s="3"/>
      <c r="T238" s="3"/>
      <c r="U238" s="3"/>
    </row>
    <row r="239" spans="1:21" x14ac:dyDescent="0.25">
      <c r="A239" s="6" t="s">
        <v>1013</v>
      </c>
      <c r="B239" s="6" t="s">
        <v>385</v>
      </c>
      <c r="C239" s="6" t="s">
        <v>52</v>
      </c>
      <c r="D239" s="3">
        <f>VLOOKUP(B239, Table1[[Player]:['#NAME?]], 3, FALSE)+1</f>
        <v>24</v>
      </c>
      <c r="E239" s="3">
        <f>VLOOKUP(A239, Table3[], 5, FALSE)</f>
        <v>2496</v>
      </c>
      <c r="F239" s="10">
        <f>E239*VLOOKUP('Proj 2018'!B239, 'Proj 36 2018'!$B$2:$R$311, 5, FALSE)/36</f>
        <v>395.20000000000005</v>
      </c>
      <c r="G239" s="10">
        <f>$E239*VLOOKUP('Proj 2018'!$B239, 'Proj 36 2018'!$B$2:$R$311, 6, FALSE)/36</f>
        <v>769.59999999999991</v>
      </c>
      <c r="H239" s="11">
        <f>VLOOKUP('Proj 2018'!$B239, 'Proj 36 2018'!$B$2:$R$311, 7, FALSE)</f>
        <v>0.51600000000000001</v>
      </c>
      <c r="I239" s="10">
        <f>$E239*VLOOKUP('Proj 2018'!$B239, 'Proj 36 2018'!$B$2:$R$311, 8, FALSE)/36</f>
        <v>138.66666666666666</v>
      </c>
      <c r="J239" s="10">
        <f>$E239*VLOOKUP('Proj 2018'!$B239, 'Proj 36 2018'!$B$2:$R$311, 9, FALSE)/36</f>
        <v>97.066666666666663</v>
      </c>
      <c r="K239" s="10">
        <f>$E239*VLOOKUP('Proj 2018'!$B239, 'Proj 36 2018'!$B$2:$R$311, 10, FALSE)/36</f>
        <v>110.93333333333334</v>
      </c>
      <c r="L239" s="11">
        <f>VLOOKUP('Proj 2018'!$B239, 'Proj 36 2018'!$B$2:$R$311, 11, FALSE)</f>
        <v>0.83199999999999996</v>
      </c>
      <c r="M239" s="10">
        <f>$E239*VLOOKUP('Proj 2018'!$B239, 'Proj 36 2018'!$B$2:$R$311, 12, FALSE)/36</f>
        <v>492.26666666666665</v>
      </c>
      <c r="N239" s="10">
        <f>$E239*VLOOKUP('Proj 2018'!$B239, 'Proj 36 2018'!$B$2:$R$311, 13, FALSE)/36</f>
        <v>117.86666666666666</v>
      </c>
      <c r="O239" s="10">
        <f>$E239*VLOOKUP('Proj 2018'!$B239, 'Proj 36 2018'!$B$2:$R$311, 14, FALSE)/36</f>
        <v>110.93333333333334</v>
      </c>
      <c r="P239" s="10">
        <f>$E239*VLOOKUP('Proj 2018'!$B239, 'Proj 36 2018'!$B$2:$R$311, 15, FALSE)/36</f>
        <v>41.599999999999994</v>
      </c>
      <c r="Q239" s="10">
        <f>$E239*VLOOKUP('Proj 2018'!$B239, 'Proj 36 2018'!$B$2:$R$311, 16, FALSE)/36</f>
        <v>41.599999999999994</v>
      </c>
      <c r="R239" s="10">
        <f>$E239*VLOOKUP('Proj 2018'!$B239, 'Proj 36 2018'!$B$2:$R$311, 17, FALSE)/36</f>
        <v>1033.0666666666666</v>
      </c>
      <c r="S239" s="3"/>
      <c r="T239" s="3"/>
      <c r="U239" s="3"/>
    </row>
    <row r="240" spans="1:21" x14ac:dyDescent="0.25">
      <c r="A240" s="5" t="s">
        <v>657</v>
      </c>
      <c r="B240" s="5" t="s">
        <v>386</v>
      </c>
      <c r="C240" s="5" t="s">
        <v>27</v>
      </c>
      <c r="D240" s="3">
        <f>VLOOKUP(B240, Table1[[Player]:['#NAME?]], 3, FALSE)+1</f>
        <v>22</v>
      </c>
      <c r="E240" s="3">
        <f>VLOOKUP(A240, Table3[], 5, FALSE)</f>
        <v>1404</v>
      </c>
      <c r="F240" s="10">
        <f>E240*VLOOKUP('Proj 2018'!B240, 'Proj 36 2018'!$B$2:$R$311, 5, FALSE)/36</f>
        <v>257.39999999999998</v>
      </c>
      <c r="G240" s="10">
        <f>$E240*VLOOKUP('Proj 2018'!$B240, 'Proj 36 2018'!$B$2:$R$311, 6, FALSE)/36</f>
        <v>526.5</v>
      </c>
      <c r="H240" s="11">
        <f>VLOOKUP('Proj 2018'!$B240, 'Proj 36 2018'!$B$2:$R$311, 7, FALSE)</f>
        <v>0.48799999999999999</v>
      </c>
      <c r="I240" s="10">
        <f>$E240*VLOOKUP('Proj 2018'!$B240, 'Proj 36 2018'!$B$2:$R$311, 8, FALSE)/36</f>
        <v>46.8</v>
      </c>
      <c r="J240" s="10">
        <f>$E240*VLOOKUP('Proj 2018'!$B240, 'Proj 36 2018'!$B$2:$R$311, 9, FALSE)/36</f>
        <v>54.599999999999994</v>
      </c>
      <c r="K240" s="10">
        <f>$E240*VLOOKUP('Proj 2018'!$B240, 'Proj 36 2018'!$B$2:$R$311, 10, FALSE)/36</f>
        <v>81.900000000000006</v>
      </c>
      <c r="L240" s="11">
        <f>VLOOKUP('Proj 2018'!$B240, 'Proj 36 2018'!$B$2:$R$311, 11, FALSE)</f>
        <v>0.66100000000000003</v>
      </c>
      <c r="M240" s="10">
        <f>$E240*VLOOKUP('Proj 2018'!$B240, 'Proj 36 2018'!$B$2:$R$311, 12, FALSE)/36</f>
        <v>417.29999999999995</v>
      </c>
      <c r="N240" s="10">
        <f>$E240*VLOOKUP('Proj 2018'!$B240, 'Proj 36 2018'!$B$2:$R$311, 13, FALSE)/36</f>
        <v>50.7</v>
      </c>
      <c r="O240" s="10">
        <f>$E240*VLOOKUP('Proj 2018'!$B240, 'Proj 36 2018'!$B$2:$R$311, 14, FALSE)/36</f>
        <v>23.4</v>
      </c>
      <c r="P240" s="10">
        <f>$E240*VLOOKUP('Proj 2018'!$B240, 'Proj 36 2018'!$B$2:$R$311, 15, FALSE)/36</f>
        <v>15.600000000000001</v>
      </c>
      <c r="Q240" s="10">
        <f>$E240*VLOOKUP('Proj 2018'!$B240, 'Proj 36 2018'!$B$2:$R$311, 16, FALSE)/36</f>
        <v>50.7</v>
      </c>
      <c r="R240" s="10">
        <f>$E240*VLOOKUP('Proj 2018'!$B240, 'Proj 36 2018'!$B$2:$R$311, 17, FALSE)/36</f>
        <v>612.29999999999995</v>
      </c>
      <c r="S240" s="3"/>
      <c r="T240" s="3"/>
      <c r="U240" s="3"/>
    </row>
    <row r="241" spans="1:21" x14ac:dyDescent="0.25">
      <c r="A241" s="6" t="s">
        <v>860</v>
      </c>
      <c r="B241" s="6" t="s">
        <v>387</v>
      </c>
      <c r="C241" s="6" t="s">
        <v>27</v>
      </c>
      <c r="D241" s="3">
        <f>VLOOKUP(B241, Table1[[Player]:['#NAME?]], 3, FALSE)+1</f>
        <v>22</v>
      </c>
      <c r="E241" s="3">
        <f>VLOOKUP(A241, Table3[], 5, FALSE)</f>
        <v>2541</v>
      </c>
      <c r="F241" s="10">
        <f>E241*VLOOKUP('Proj 2018'!B241, 'Proj 36 2018'!$B$2:$R$311, 5, FALSE)/36</f>
        <v>522.31666666666672</v>
      </c>
      <c r="G241" s="10">
        <f>$E241*VLOOKUP('Proj 2018'!$B241, 'Proj 36 2018'!$B$2:$R$311, 6, FALSE)/36</f>
        <v>1157.5666666666666</v>
      </c>
      <c r="H241" s="11">
        <f>VLOOKUP('Proj 2018'!$B241, 'Proj 36 2018'!$B$2:$R$311, 7, FALSE)</f>
        <v>0.45</v>
      </c>
      <c r="I241" s="10">
        <f>$E241*VLOOKUP('Proj 2018'!$B241, 'Proj 36 2018'!$B$2:$R$311, 8, FALSE)/36</f>
        <v>134.10833333333332</v>
      </c>
      <c r="J241" s="10">
        <f>$E241*VLOOKUP('Proj 2018'!$B241, 'Proj 36 2018'!$B$2:$R$311, 9, FALSE)/36</f>
        <v>232.92499999999998</v>
      </c>
      <c r="K241" s="10">
        <f>$E241*VLOOKUP('Proj 2018'!$B241, 'Proj 36 2018'!$B$2:$R$311, 10, FALSE)/36</f>
        <v>296.45000000000005</v>
      </c>
      <c r="L241" s="11">
        <f>VLOOKUP('Proj 2018'!$B241, 'Proj 36 2018'!$B$2:$R$311, 11, FALSE)</f>
        <v>0.78600000000000003</v>
      </c>
      <c r="M241" s="10">
        <f>$E241*VLOOKUP('Proj 2018'!$B241, 'Proj 36 2018'!$B$2:$R$311, 12, FALSE)/36</f>
        <v>557.60833333333335</v>
      </c>
      <c r="N241" s="10">
        <f>$E241*VLOOKUP('Proj 2018'!$B241, 'Proj 36 2018'!$B$2:$R$311, 13, FALSE)/36</f>
        <v>112.93333333333334</v>
      </c>
      <c r="O241" s="10">
        <f>$E241*VLOOKUP('Proj 2018'!$B241, 'Proj 36 2018'!$B$2:$R$311, 14, FALSE)/36</f>
        <v>56.466666666666669</v>
      </c>
      <c r="P241" s="10">
        <f>$E241*VLOOKUP('Proj 2018'!$B241, 'Proj 36 2018'!$B$2:$R$311, 15, FALSE)/36</f>
        <v>148.22500000000002</v>
      </c>
      <c r="Q241" s="10">
        <f>$E241*VLOOKUP('Proj 2018'!$B241, 'Proj 36 2018'!$B$2:$R$311, 16, FALSE)/36</f>
        <v>141.16666666666666</v>
      </c>
      <c r="R241" s="10">
        <f>$E241*VLOOKUP('Proj 2018'!$B241, 'Proj 36 2018'!$B$2:$R$311, 17, FALSE)/36</f>
        <v>1404.6083333333331</v>
      </c>
      <c r="S241" s="3"/>
      <c r="T241" s="3"/>
      <c r="U241" s="3"/>
    </row>
    <row r="242" spans="1:21" x14ac:dyDescent="0.25">
      <c r="A242" s="5" t="s">
        <v>687</v>
      </c>
      <c r="B242" s="5" t="s">
        <v>388</v>
      </c>
      <c r="C242" s="5" t="s">
        <v>38</v>
      </c>
      <c r="D242" s="3">
        <f>VLOOKUP(B242, Table1[[Player]:['#NAME?]], 3, FALSE)+1</f>
        <v>26</v>
      </c>
      <c r="E242" s="3">
        <f>VLOOKUP(A242, Table3[], 5, FALSE)</f>
        <v>390</v>
      </c>
      <c r="F242" s="10">
        <f>E242*VLOOKUP('Proj 2018'!B242, 'Proj 36 2018'!$B$2:$R$311, 5, FALSE)/36</f>
        <v>56.333333333333336</v>
      </c>
      <c r="G242" s="10">
        <f>$E242*VLOOKUP('Proj 2018'!$B242, 'Proj 36 2018'!$B$2:$R$311, 6, FALSE)/36</f>
        <v>110.49999999999999</v>
      </c>
      <c r="H242" s="11">
        <f>VLOOKUP('Proj 2018'!$B242, 'Proj 36 2018'!$B$2:$R$311, 7, FALSE)</f>
        <v>0.51500000000000001</v>
      </c>
      <c r="I242" s="10">
        <f>$E242*VLOOKUP('Proj 2018'!$B242, 'Proj 36 2018'!$B$2:$R$311, 8, FALSE)/36</f>
        <v>6.5</v>
      </c>
      <c r="J242" s="10">
        <f>$E242*VLOOKUP('Proj 2018'!$B242, 'Proj 36 2018'!$B$2:$R$311, 9, FALSE)/36</f>
        <v>31.416666666666668</v>
      </c>
      <c r="K242" s="10">
        <f>$E242*VLOOKUP('Proj 2018'!$B242, 'Proj 36 2018'!$B$2:$R$311, 10, FALSE)/36</f>
        <v>41.166666666666664</v>
      </c>
      <c r="L242" s="11">
        <f>VLOOKUP('Proj 2018'!$B242, 'Proj 36 2018'!$B$2:$R$311, 11, FALSE)</f>
        <v>0.75900000000000001</v>
      </c>
      <c r="M242" s="10">
        <f>$E242*VLOOKUP('Proj 2018'!$B242, 'Proj 36 2018'!$B$2:$R$311, 12, FALSE)/36</f>
        <v>89.916666666666686</v>
      </c>
      <c r="N242" s="10">
        <f>$E242*VLOOKUP('Proj 2018'!$B242, 'Proj 36 2018'!$B$2:$R$311, 13, FALSE)/36</f>
        <v>14.083333333333334</v>
      </c>
      <c r="O242" s="10">
        <f>$E242*VLOOKUP('Proj 2018'!$B242, 'Proj 36 2018'!$B$2:$R$311, 14, FALSE)/36</f>
        <v>17.333333333333332</v>
      </c>
      <c r="P242" s="10">
        <f>$E242*VLOOKUP('Proj 2018'!$B242, 'Proj 36 2018'!$B$2:$R$311, 15, FALSE)/36</f>
        <v>11.916666666666668</v>
      </c>
      <c r="Q242" s="10">
        <f>$E242*VLOOKUP('Proj 2018'!$B242, 'Proj 36 2018'!$B$2:$R$311, 16, FALSE)/36</f>
        <v>9.75</v>
      </c>
      <c r="R242" s="10">
        <f>$E242*VLOOKUP('Proj 2018'!$B242, 'Proj 36 2018'!$B$2:$R$311, 17, FALSE)/36</f>
        <v>150.58333333333334</v>
      </c>
      <c r="S242" s="3"/>
      <c r="T242" s="3"/>
      <c r="U242" s="3"/>
    </row>
    <row r="243" spans="1:21" x14ac:dyDescent="0.25">
      <c r="A243" s="6" t="s">
        <v>985</v>
      </c>
      <c r="B243" s="6" t="s">
        <v>389</v>
      </c>
      <c r="C243" s="6" t="s">
        <v>31</v>
      </c>
      <c r="D243" s="3">
        <f>VLOOKUP(B243, Table1[[Player]:['#NAME?]], 3, FALSE)+1</f>
        <v>24</v>
      </c>
      <c r="E243" s="3">
        <f>VLOOKUP(A243, Table3[], 5, FALSE)</f>
        <v>2184</v>
      </c>
      <c r="F243" s="10">
        <f>E243*VLOOKUP('Proj 2018'!B243, 'Proj 36 2018'!$B$2:$R$311, 5, FALSE)/36</f>
        <v>364</v>
      </c>
      <c r="G243" s="10">
        <f>$E243*VLOOKUP('Proj 2018'!$B243, 'Proj 36 2018'!$B$2:$R$311, 6, FALSE)/36</f>
        <v>806.86666666666667</v>
      </c>
      <c r="H243" s="11">
        <f>VLOOKUP('Proj 2018'!$B243, 'Proj 36 2018'!$B$2:$R$311, 7, FALSE)</f>
        <v>0.44900000000000001</v>
      </c>
      <c r="I243" s="10">
        <f>$E243*VLOOKUP('Proj 2018'!$B243, 'Proj 36 2018'!$B$2:$R$311, 8, FALSE)/36</f>
        <v>91</v>
      </c>
      <c r="J243" s="10">
        <f>$E243*VLOOKUP('Proj 2018'!$B243, 'Proj 36 2018'!$B$2:$R$311, 9, FALSE)/36</f>
        <v>200.2</v>
      </c>
      <c r="K243" s="10">
        <f>$E243*VLOOKUP('Proj 2018'!$B243, 'Proj 36 2018'!$B$2:$R$311, 10, FALSE)/36</f>
        <v>254.80000000000004</v>
      </c>
      <c r="L243" s="11">
        <f>VLOOKUP('Proj 2018'!$B243, 'Proj 36 2018'!$B$2:$R$311, 11, FALSE)</f>
        <v>0.79200000000000004</v>
      </c>
      <c r="M243" s="10">
        <f>$E243*VLOOKUP('Proj 2018'!$B243, 'Proj 36 2018'!$B$2:$R$311, 12, FALSE)/36</f>
        <v>266.93333333333334</v>
      </c>
      <c r="N243" s="10">
        <f>$E243*VLOOKUP('Proj 2018'!$B243, 'Proj 36 2018'!$B$2:$R$311, 13, FALSE)/36</f>
        <v>133.46666666666667</v>
      </c>
      <c r="O243" s="10">
        <f>$E243*VLOOKUP('Proj 2018'!$B243, 'Proj 36 2018'!$B$2:$R$311, 14, FALSE)/36</f>
        <v>84.933333333333337</v>
      </c>
      <c r="P243" s="10">
        <f>$E243*VLOOKUP('Proj 2018'!$B243, 'Proj 36 2018'!$B$2:$R$311, 15, FALSE)/36</f>
        <v>24.266666666666666</v>
      </c>
      <c r="Q243" s="10">
        <f>$E243*VLOOKUP('Proj 2018'!$B243, 'Proj 36 2018'!$B$2:$R$311, 16, FALSE)/36</f>
        <v>109.2</v>
      </c>
      <c r="R243" s="10">
        <f>$E243*VLOOKUP('Proj 2018'!$B243, 'Proj 36 2018'!$B$2:$R$311, 17, FALSE)/36</f>
        <v>1013.1333333333332</v>
      </c>
      <c r="S243" s="3"/>
      <c r="T243" s="3"/>
      <c r="U243" s="3"/>
    </row>
    <row r="244" spans="1:21" x14ac:dyDescent="0.25">
      <c r="A244" s="5" t="s">
        <v>779</v>
      </c>
      <c r="B244" s="5" t="s">
        <v>391</v>
      </c>
      <c r="C244" s="5" t="s">
        <v>27</v>
      </c>
      <c r="D244" s="3">
        <f>VLOOKUP(B244, Table1[[Player]:['#NAME?]], 3, FALSE)+1</f>
        <v>23</v>
      </c>
      <c r="E244" s="3">
        <f>VLOOKUP(A244, Table3[], 5, FALSE)</f>
        <v>1848</v>
      </c>
      <c r="F244" s="10">
        <f>E244*VLOOKUP('Proj 2018'!B244, 'Proj 36 2018'!$B$2:$R$311, 5, FALSE)/36</f>
        <v>328.53333333333336</v>
      </c>
      <c r="G244" s="10">
        <f>$E244*VLOOKUP('Proj 2018'!$B244, 'Proj 36 2018'!$B$2:$R$311, 6, FALSE)/36</f>
        <v>672.4666666666667</v>
      </c>
      <c r="H244" s="11">
        <f>VLOOKUP('Proj 2018'!$B244, 'Proj 36 2018'!$B$2:$R$311, 7, FALSE)</f>
        <v>0.48799999999999999</v>
      </c>
      <c r="I244" s="10">
        <f>$E244*VLOOKUP('Proj 2018'!$B244, 'Proj 36 2018'!$B$2:$R$311, 8, FALSE)/36</f>
        <v>15.399999999999999</v>
      </c>
      <c r="J244" s="10">
        <f>$E244*VLOOKUP('Proj 2018'!$B244, 'Proj 36 2018'!$B$2:$R$311, 9, FALSE)/36</f>
        <v>174.53333333333333</v>
      </c>
      <c r="K244" s="10">
        <f>$E244*VLOOKUP('Proj 2018'!$B244, 'Proj 36 2018'!$B$2:$R$311, 10, FALSE)/36</f>
        <v>246.39999999999998</v>
      </c>
      <c r="L244" s="11">
        <f>VLOOKUP('Proj 2018'!$B244, 'Proj 36 2018'!$B$2:$R$311, 11, FALSE)</f>
        <v>0.72299999999999998</v>
      </c>
      <c r="M244" s="10">
        <f>$E244*VLOOKUP('Proj 2018'!$B244, 'Proj 36 2018'!$B$2:$R$311, 12, FALSE)/36</f>
        <v>549.26666666666665</v>
      </c>
      <c r="N244" s="10">
        <f>$E244*VLOOKUP('Proj 2018'!$B244, 'Proj 36 2018'!$B$2:$R$311, 13, FALSE)/36</f>
        <v>231</v>
      </c>
      <c r="O244" s="10">
        <f>$E244*VLOOKUP('Proj 2018'!$B244, 'Proj 36 2018'!$B$2:$R$311, 14, FALSE)/36</f>
        <v>41.06666666666667</v>
      </c>
      <c r="P244" s="10">
        <f>$E244*VLOOKUP('Proj 2018'!$B244, 'Proj 36 2018'!$B$2:$R$311, 15, FALSE)/36</f>
        <v>30.799999999999997</v>
      </c>
      <c r="Q244" s="10">
        <f>$E244*VLOOKUP('Proj 2018'!$B244, 'Proj 36 2018'!$B$2:$R$311, 16, FALSE)/36</f>
        <v>148.86666666666667</v>
      </c>
      <c r="R244" s="10">
        <f>$E244*VLOOKUP('Proj 2018'!$B244, 'Proj 36 2018'!$B$2:$R$311, 17, FALSE)/36</f>
        <v>847</v>
      </c>
      <c r="S244" s="3"/>
      <c r="T244" s="3"/>
      <c r="U244" s="3"/>
    </row>
    <row r="245" spans="1:21" x14ac:dyDescent="0.25">
      <c r="A245" s="6" t="s">
        <v>952</v>
      </c>
      <c r="B245" s="6" t="s">
        <v>392</v>
      </c>
      <c r="C245" s="6" t="s">
        <v>27</v>
      </c>
      <c r="D245" s="3">
        <f>VLOOKUP(B245, Table1[[Player]:['#NAME?]], 3, FALSE)+1</f>
        <v>36</v>
      </c>
      <c r="E245" s="3">
        <f>VLOOKUP(A245, Table3[], 5, FALSE)</f>
        <v>1848</v>
      </c>
      <c r="F245" s="10">
        <f>E245*VLOOKUP('Proj 2018'!B245, 'Proj 36 2018'!$B$2:$R$311, 5, FALSE)/36</f>
        <v>446.59999999999997</v>
      </c>
      <c r="G245" s="10">
        <f>$E245*VLOOKUP('Proj 2018'!$B245, 'Proj 36 2018'!$B$2:$R$311, 6, FALSE)/36</f>
        <v>995.86666666666656</v>
      </c>
      <c r="H245" s="11">
        <f>VLOOKUP('Proj 2018'!$B245, 'Proj 36 2018'!$B$2:$R$311, 7, FALSE)</f>
        <v>0.44900000000000001</v>
      </c>
      <c r="I245" s="10">
        <f>$E245*VLOOKUP('Proj 2018'!$B245, 'Proj 36 2018'!$B$2:$R$311, 8, FALSE)/36</f>
        <v>20.533333333333335</v>
      </c>
      <c r="J245" s="10">
        <f>$E245*VLOOKUP('Proj 2018'!$B245, 'Proj 36 2018'!$B$2:$R$311, 9, FALSE)/36</f>
        <v>143.73333333333332</v>
      </c>
      <c r="K245" s="10">
        <f>$E245*VLOOKUP('Proj 2018'!$B245, 'Proj 36 2018'!$B$2:$R$311, 10, FALSE)/36</f>
        <v>200.2</v>
      </c>
      <c r="L245" s="11">
        <f>VLOOKUP('Proj 2018'!$B245, 'Proj 36 2018'!$B$2:$R$311, 11, FALSE)</f>
        <v>0.73099999999999998</v>
      </c>
      <c r="M245" s="10">
        <f>$E245*VLOOKUP('Proj 2018'!$B245, 'Proj 36 2018'!$B$2:$R$311, 12, FALSE)/36</f>
        <v>621.13333333333333</v>
      </c>
      <c r="N245" s="10">
        <f>$E245*VLOOKUP('Proj 2018'!$B245, 'Proj 36 2018'!$B$2:$R$311, 13, FALSE)/36</f>
        <v>128.33333333333334</v>
      </c>
      <c r="O245" s="10">
        <f>$E245*VLOOKUP('Proj 2018'!$B245, 'Proj 36 2018'!$B$2:$R$311, 14, FALSE)/36</f>
        <v>41.06666666666667</v>
      </c>
      <c r="P245" s="10">
        <f>$E245*VLOOKUP('Proj 2018'!$B245, 'Proj 36 2018'!$B$2:$R$311, 15, FALSE)/36</f>
        <v>10.266666666666667</v>
      </c>
      <c r="Q245" s="10">
        <f>$E245*VLOOKUP('Proj 2018'!$B245, 'Proj 36 2018'!$B$2:$R$311, 16, FALSE)/36</f>
        <v>102.66666666666667</v>
      </c>
      <c r="R245" s="10">
        <f>$E245*VLOOKUP('Proj 2018'!$B245, 'Proj 36 2018'!$B$2:$R$311, 17, FALSE)/36</f>
        <v>1062.5999999999999</v>
      </c>
      <c r="S245" s="3"/>
      <c r="T245" s="3"/>
      <c r="U245" s="3"/>
    </row>
    <row r="246" spans="1:21" x14ac:dyDescent="0.25">
      <c r="A246" s="5" t="s">
        <v>906</v>
      </c>
      <c r="B246" s="5" t="s">
        <v>393</v>
      </c>
      <c r="C246" s="5" t="s">
        <v>31</v>
      </c>
      <c r="D246" s="3">
        <f>VLOOKUP(B246, Table1[[Player]:['#NAME?]], 3, FALSE)+1</f>
        <v>33</v>
      </c>
      <c r="E246" s="3">
        <f>VLOOKUP(A246, Table3[], 5, FALSE)</f>
        <v>2184</v>
      </c>
      <c r="F246" s="10">
        <f>E246*VLOOKUP('Proj 2018'!B246, 'Proj 36 2018'!$B$2:$R$311, 5, FALSE)/36</f>
        <v>394.33333333333331</v>
      </c>
      <c r="G246" s="10">
        <f>$E246*VLOOKUP('Proj 2018'!$B246, 'Proj 36 2018'!$B$2:$R$311, 6, FALSE)/36</f>
        <v>885.73333333333323</v>
      </c>
      <c r="H246" s="11">
        <f>VLOOKUP('Proj 2018'!$B246, 'Proj 36 2018'!$B$2:$R$311, 7, FALSE)</f>
        <v>0.44500000000000001</v>
      </c>
      <c r="I246" s="10">
        <f>$E246*VLOOKUP('Proj 2018'!$B246, 'Proj 36 2018'!$B$2:$R$311, 8, FALSE)/36</f>
        <v>200.2</v>
      </c>
      <c r="J246" s="10">
        <f>$E246*VLOOKUP('Proj 2018'!$B246, 'Proj 36 2018'!$B$2:$R$311, 9, FALSE)/36</f>
        <v>175.93333333333331</v>
      </c>
      <c r="K246" s="10">
        <f>$E246*VLOOKUP('Proj 2018'!$B246, 'Proj 36 2018'!$B$2:$R$311, 10, FALSE)/36</f>
        <v>200.2</v>
      </c>
      <c r="L246" s="11">
        <f>VLOOKUP('Proj 2018'!$B246, 'Proj 36 2018'!$B$2:$R$311, 11, FALSE)</f>
        <v>0.89100000000000001</v>
      </c>
      <c r="M246" s="10">
        <f>$E246*VLOOKUP('Proj 2018'!$B246, 'Proj 36 2018'!$B$2:$R$311, 12, FALSE)/36</f>
        <v>169.86666666666667</v>
      </c>
      <c r="N246" s="10">
        <f>$E246*VLOOKUP('Proj 2018'!$B246, 'Proj 36 2018'!$B$2:$R$311, 13, FALSE)/36</f>
        <v>109.2</v>
      </c>
      <c r="O246" s="10">
        <f>$E246*VLOOKUP('Proj 2018'!$B246, 'Proj 36 2018'!$B$2:$R$311, 14, FALSE)/36</f>
        <v>54.6</v>
      </c>
      <c r="P246" s="10">
        <f>$E246*VLOOKUP('Proj 2018'!$B246, 'Proj 36 2018'!$B$2:$R$311, 15, FALSE)/36</f>
        <v>12.133333333333333</v>
      </c>
      <c r="Q246" s="10">
        <f>$E246*VLOOKUP('Proj 2018'!$B246, 'Proj 36 2018'!$B$2:$R$311, 16, FALSE)/36</f>
        <v>97.066666666666663</v>
      </c>
      <c r="R246" s="10">
        <f>$E246*VLOOKUP('Proj 2018'!$B246, 'Proj 36 2018'!$B$2:$R$311, 17, FALSE)/36</f>
        <v>1164.8</v>
      </c>
      <c r="S246" s="3"/>
      <c r="T246" s="3"/>
      <c r="U246" s="3"/>
    </row>
    <row r="247" spans="1:21" x14ac:dyDescent="0.25">
      <c r="A247" s="6" t="s">
        <v>770</v>
      </c>
      <c r="B247" s="6" t="s">
        <v>394</v>
      </c>
      <c r="C247" s="6" t="s">
        <v>38</v>
      </c>
      <c r="D247" s="3">
        <f>VLOOKUP(B247, Table1[[Player]:['#NAME?]], 3, FALSE)+1</f>
        <v>27</v>
      </c>
      <c r="E247" s="3">
        <f>VLOOKUP(A247, Table3[], 5, FALSE)</f>
        <v>1078</v>
      </c>
      <c r="F247" s="10">
        <f>E247*VLOOKUP('Proj 2018'!B247, 'Proj 36 2018'!$B$2:$R$311, 5, FALSE)/36</f>
        <v>170.68333333333334</v>
      </c>
      <c r="G247" s="10">
        <f>$E247*VLOOKUP('Proj 2018'!$B247, 'Proj 36 2018'!$B$2:$R$311, 6, FALSE)/36</f>
        <v>299.44444444444446</v>
      </c>
      <c r="H247" s="11">
        <f>VLOOKUP('Proj 2018'!$B247, 'Proj 36 2018'!$B$2:$R$311, 7, FALSE)</f>
        <v>0.56799999999999995</v>
      </c>
      <c r="I247" s="10">
        <f>$E247*VLOOKUP('Proj 2018'!$B247, 'Proj 36 2018'!$B$2:$R$311, 8, FALSE)/36</f>
        <v>0</v>
      </c>
      <c r="J247" s="10">
        <f>$E247*VLOOKUP('Proj 2018'!$B247, 'Proj 36 2018'!$B$2:$R$311, 9, FALSE)/36</f>
        <v>50.905555555555551</v>
      </c>
      <c r="K247" s="10">
        <f>$E247*VLOOKUP('Proj 2018'!$B247, 'Proj 36 2018'!$B$2:$R$311, 10, FALSE)/36</f>
        <v>92.827777777777783</v>
      </c>
      <c r="L247" s="11">
        <f>VLOOKUP('Proj 2018'!$B247, 'Proj 36 2018'!$B$2:$R$311, 11, FALSE)</f>
        <v>0.55700000000000005</v>
      </c>
      <c r="M247" s="10">
        <f>$E247*VLOOKUP('Proj 2018'!$B247, 'Proj 36 2018'!$B$2:$R$311, 12, FALSE)/36</f>
        <v>347.35555555555555</v>
      </c>
      <c r="N247" s="10">
        <f>$E247*VLOOKUP('Proj 2018'!$B247, 'Proj 36 2018'!$B$2:$R$311, 13, FALSE)/36</f>
        <v>26.950000000000003</v>
      </c>
      <c r="O247" s="10">
        <f>$E247*VLOOKUP('Proj 2018'!$B247, 'Proj 36 2018'!$B$2:$R$311, 14, FALSE)/36</f>
        <v>17.966666666666665</v>
      </c>
      <c r="P247" s="10">
        <f>$E247*VLOOKUP('Proj 2018'!$B247, 'Proj 36 2018'!$B$2:$R$311, 15, FALSE)/36</f>
        <v>47.911111111111119</v>
      </c>
      <c r="Q247" s="10">
        <f>$E247*VLOOKUP('Proj 2018'!$B247, 'Proj 36 2018'!$B$2:$R$311, 16, FALSE)/36</f>
        <v>32.938888888888897</v>
      </c>
      <c r="R247" s="10">
        <f>$E247*VLOOKUP('Proj 2018'!$B247, 'Proj 36 2018'!$B$2:$R$311, 17, FALSE)/36</f>
        <v>392.27222222222218</v>
      </c>
      <c r="S247" s="3"/>
      <c r="T247" s="3"/>
      <c r="U247" s="3"/>
    </row>
    <row r="248" spans="1:21" x14ac:dyDescent="0.25">
      <c r="A248" s="5" t="s">
        <v>813</v>
      </c>
      <c r="B248" s="5" t="s">
        <v>395</v>
      </c>
      <c r="C248" s="5" t="s">
        <v>31</v>
      </c>
      <c r="D248" s="3">
        <f>VLOOKUP(B248, Table1[[Player]:['#NAME?]], 3, FALSE)+1</f>
        <v>24</v>
      </c>
      <c r="E248" s="3">
        <f>VLOOKUP(A248, Table3[], 5, FALSE)</f>
        <v>1694</v>
      </c>
      <c r="F248" s="10">
        <f>E248*VLOOKUP('Proj 2018'!B248, 'Proj 36 2018'!$B$2:$R$311, 5, FALSE)/36</f>
        <v>211.75</v>
      </c>
      <c r="G248" s="10">
        <f>$E248*VLOOKUP('Proj 2018'!$B248, 'Proj 36 2018'!$B$2:$R$311, 6, FALSE)/36</f>
        <v>536.43333333333339</v>
      </c>
      <c r="H248" s="11">
        <f>VLOOKUP('Proj 2018'!$B248, 'Proj 36 2018'!$B$2:$R$311, 7, FALSE)</f>
        <v>0.39400000000000002</v>
      </c>
      <c r="I248" s="10">
        <f>$E248*VLOOKUP('Proj 2018'!$B248, 'Proj 36 2018'!$B$2:$R$311, 8, FALSE)/36</f>
        <v>79.99444444444444</v>
      </c>
      <c r="J248" s="10">
        <f>$E248*VLOOKUP('Proj 2018'!$B248, 'Proj 36 2018'!$B$2:$R$311, 9, FALSE)/36</f>
        <v>61.172222222222231</v>
      </c>
      <c r="K248" s="10">
        <f>$E248*VLOOKUP('Proj 2018'!$B248, 'Proj 36 2018'!$B$2:$R$311, 10, FALSE)/36</f>
        <v>79.99444444444444</v>
      </c>
      <c r="L248" s="11">
        <f>VLOOKUP('Proj 2018'!$B248, 'Proj 36 2018'!$B$2:$R$311, 11, FALSE)</f>
        <v>0.77900000000000003</v>
      </c>
      <c r="M248" s="10">
        <f>$E248*VLOOKUP('Proj 2018'!$B248, 'Proj 36 2018'!$B$2:$R$311, 12, FALSE)/36</f>
        <v>174.10555555555555</v>
      </c>
      <c r="N248" s="10">
        <f>$E248*VLOOKUP('Proj 2018'!$B248, 'Proj 36 2018'!$B$2:$R$311, 13, FALSE)/36</f>
        <v>145.87222222222223</v>
      </c>
      <c r="O248" s="10">
        <f>$E248*VLOOKUP('Proj 2018'!$B248, 'Proj 36 2018'!$B$2:$R$311, 14, FALSE)/36</f>
        <v>61.172222222222231</v>
      </c>
      <c r="P248" s="10">
        <f>$E248*VLOOKUP('Proj 2018'!$B248, 'Proj 36 2018'!$B$2:$R$311, 15, FALSE)/36</f>
        <v>42.35</v>
      </c>
      <c r="Q248" s="10">
        <f>$E248*VLOOKUP('Proj 2018'!$B248, 'Proj 36 2018'!$B$2:$R$311, 16, FALSE)/36</f>
        <v>65.87777777777778</v>
      </c>
      <c r="R248" s="10">
        <f>$E248*VLOOKUP('Proj 2018'!$B248, 'Proj 36 2018'!$B$2:$R$311, 17, FALSE)/36</f>
        <v>564.66666666666663</v>
      </c>
      <c r="S248" s="3"/>
      <c r="T248" s="3"/>
      <c r="U248" s="3"/>
    </row>
    <row r="249" spans="1:21" x14ac:dyDescent="0.25">
      <c r="A249" s="6" t="s">
        <v>765</v>
      </c>
      <c r="B249" s="6" t="s">
        <v>396</v>
      </c>
      <c r="C249" s="6" t="s">
        <v>31</v>
      </c>
      <c r="D249" s="3">
        <f>VLOOKUP(B249, Table1[[Player]:['#NAME?]], 3, FALSE)+1</f>
        <v>25</v>
      </c>
      <c r="E249" s="3">
        <f>VLOOKUP(A249, Table3[], 5, FALSE)</f>
        <v>2310</v>
      </c>
      <c r="F249" s="10">
        <f>E249*VLOOKUP('Proj 2018'!B249, 'Proj 36 2018'!$B$2:$R$311, 5, FALSE)/36</f>
        <v>365.75</v>
      </c>
      <c r="G249" s="10">
        <f>$E249*VLOOKUP('Proj 2018'!$B249, 'Proj 36 2018'!$B$2:$R$311, 6, FALSE)/36</f>
        <v>821.33333333333337</v>
      </c>
      <c r="H249" s="11">
        <f>VLOOKUP('Proj 2018'!$B249, 'Proj 36 2018'!$B$2:$R$311, 7, FALSE)</f>
        <v>0.442</v>
      </c>
      <c r="I249" s="10">
        <f>$E249*VLOOKUP('Proj 2018'!$B249, 'Proj 36 2018'!$B$2:$R$311, 8, FALSE)/36</f>
        <v>121.91666666666667</v>
      </c>
      <c r="J249" s="10">
        <f>$E249*VLOOKUP('Proj 2018'!$B249, 'Proj 36 2018'!$B$2:$R$311, 9, FALSE)/36</f>
        <v>147.58333333333334</v>
      </c>
      <c r="K249" s="10">
        <f>$E249*VLOOKUP('Proj 2018'!$B249, 'Proj 36 2018'!$B$2:$R$311, 10, FALSE)/36</f>
        <v>211.75</v>
      </c>
      <c r="L249" s="11">
        <f>VLOOKUP('Proj 2018'!$B249, 'Proj 36 2018'!$B$2:$R$311, 11, FALSE)</f>
        <v>0.69099999999999995</v>
      </c>
      <c r="M249" s="10">
        <f>$E249*VLOOKUP('Proj 2018'!$B249, 'Proj 36 2018'!$B$2:$R$311, 12, FALSE)/36</f>
        <v>179.66666666666666</v>
      </c>
      <c r="N249" s="10">
        <f>$E249*VLOOKUP('Proj 2018'!$B249, 'Proj 36 2018'!$B$2:$R$311, 13, FALSE)/36</f>
        <v>231</v>
      </c>
      <c r="O249" s="10">
        <f>$E249*VLOOKUP('Proj 2018'!$B249, 'Proj 36 2018'!$B$2:$R$311, 14, FALSE)/36</f>
        <v>51.333333333333336</v>
      </c>
      <c r="P249" s="10">
        <f>$E249*VLOOKUP('Proj 2018'!$B249, 'Proj 36 2018'!$B$2:$R$311, 15, FALSE)/36</f>
        <v>12.833333333333334</v>
      </c>
      <c r="Q249" s="10">
        <f>$E249*VLOOKUP('Proj 2018'!$B249, 'Proj 36 2018'!$B$2:$R$311, 16, FALSE)/36</f>
        <v>128.33333333333334</v>
      </c>
      <c r="R249" s="10">
        <f>$E249*VLOOKUP('Proj 2018'!$B249, 'Proj 36 2018'!$B$2:$R$311, 17, FALSE)/36</f>
        <v>1001</v>
      </c>
      <c r="S249" s="3"/>
      <c r="T249" s="3"/>
      <c r="U249" s="3"/>
    </row>
    <row r="250" spans="1:21" x14ac:dyDescent="0.25">
      <c r="A250" s="5" t="s">
        <v>881</v>
      </c>
      <c r="B250" s="5" t="s">
        <v>397</v>
      </c>
      <c r="C250" s="5" t="s">
        <v>52</v>
      </c>
      <c r="D250" s="3">
        <f>VLOOKUP(B250, Table1[[Player]:['#NAME?]], 3, FALSE)+1</f>
        <v>26</v>
      </c>
      <c r="E250" s="3">
        <f>VLOOKUP(A250, Table3[], 5, FALSE)</f>
        <v>2310</v>
      </c>
      <c r="F250" s="10">
        <f>E250*VLOOKUP('Proj 2018'!B250, 'Proj 36 2018'!$B$2:$R$311, 5, FALSE)/36</f>
        <v>211.75</v>
      </c>
      <c r="G250" s="10">
        <f>$E250*VLOOKUP('Proj 2018'!$B250, 'Proj 36 2018'!$B$2:$R$311, 6, FALSE)/36</f>
        <v>449.16666666666669</v>
      </c>
      <c r="H250" s="11">
        <f>VLOOKUP('Proj 2018'!$B250, 'Proj 36 2018'!$B$2:$R$311, 7, FALSE)</f>
        <v>0.46400000000000002</v>
      </c>
      <c r="I250" s="10">
        <f>$E250*VLOOKUP('Proj 2018'!$B250, 'Proj 36 2018'!$B$2:$R$311, 8, FALSE)/36</f>
        <v>44.916666666666664</v>
      </c>
      <c r="J250" s="10">
        <f>$E250*VLOOKUP('Proj 2018'!$B250, 'Proj 36 2018'!$B$2:$R$311, 9, FALSE)/36</f>
        <v>44.916666666666664</v>
      </c>
      <c r="K250" s="10">
        <f>$E250*VLOOKUP('Proj 2018'!$B250, 'Proj 36 2018'!$B$2:$R$311, 10, FALSE)/36</f>
        <v>109.08333333333333</v>
      </c>
      <c r="L250" s="11">
        <f>VLOOKUP('Proj 2018'!$B250, 'Proj 36 2018'!$B$2:$R$311, 11, FALSE)</f>
        <v>0.42299999999999999</v>
      </c>
      <c r="M250" s="10">
        <f>$E250*VLOOKUP('Proj 2018'!$B250, 'Proj 36 2018'!$B$2:$R$311, 12, FALSE)/36</f>
        <v>391.41666666666669</v>
      </c>
      <c r="N250" s="10">
        <f>$E250*VLOOKUP('Proj 2018'!$B250, 'Proj 36 2018'!$B$2:$R$311, 13, FALSE)/36</f>
        <v>77</v>
      </c>
      <c r="O250" s="10">
        <f>$E250*VLOOKUP('Proj 2018'!$B250, 'Proj 36 2018'!$B$2:$R$311, 14, FALSE)/36</f>
        <v>89.833333333333329</v>
      </c>
      <c r="P250" s="10">
        <f>$E250*VLOOKUP('Proj 2018'!$B250, 'Proj 36 2018'!$B$2:$R$311, 15, FALSE)/36</f>
        <v>77</v>
      </c>
      <c r="Q250" s="10">
        <f>$E250*VLOOKUP('Proj 2018'!$B250, 'Proj 36 2018'!$B$2:$R$311, 16, FALSE)/36</f>
        <v>51.333333333333336</v>
      </c>
      <c r="R250" s="10">
        <f>$E250*VLOOKUP('Proj 2018'!$B250, 'Proj 36 2018'!$B$2:$R$311, 17, FALSE)/36</f>
        <v>506.91666666666669</v>
      </c>
      <c r="S250" s="3"/>
      <c r="T250" s="3"/>
      <c r="U250" s="3"/>
    </row>
    <row r="251" spans="1:21" x14ac:dyDescent="0.25">
      <c r="A251" s="5" t="s">
        <v>850</v>
      </c>
      <c r="B251" s="5" t="s">
        <v>402</v>
      </c>
      <c r="C251" s="5" t="s">
        <v>73</v>
      </c>
      <c r="D251" s="3">
        <f>VLOOKUP(B251, Table1[[Player]:['#NAME?]], 3, FALSE)+1</f>
        <v>31</v>
      </c>
      <c r="E251" s="3">
        <f>VLOOKUP(A251, Table3[], 5, FALSE)</f>
        <v>2156</v>
      </c>
      <c r="F251" s="10">
        <f>E251*VLOOKUP('Proj 2018'!B251, 'Proj 36 2018'!$B$2:$R$311, 5, FALSE)/36</f>
        <v>269.5</v>
      </c>
      <c r="G251" s="10">
        <f>$E251*VLOOKUP('Proj 2018'!$B251, 'Proj 36 2018'!$B$2:$R$311, 6, FALSE)/36</f>
        <v>658.77777777777783</v>
      </c>
      <c r="H251" s="11">
        <f>VLOOKUP('Proj 2018'!$B251, 'Proj 36 2018'!$B$2:$R$311, 7, FALSE)</f>
        <v>0.40799999999999997</v>
      </c>
      <c r="I251" s="10">
        <f>$E251*VLOOKUP('Proj 2018'!$B251, 'Proj 36 2018'!$B$2:$R$311, 8, FALSE)/36</f>
        <v>59.888888888888886</v>
      </c>
      <c r="J251" s="10">
        <f>$E251*VLOOKUP('Proj 2018'!$B251, 'Proj 36 2018'!$B$2:$R$311, 9, FALSE)/36</f>
        <v>35.93333333333333</v>
      </c>
      <c r="K251" s="10">
        <f>$E251*VLOOKUP('Proj 2018'!$B251, 'Proj 36 2018'!$B$2:$R$311, 10, FALSE)/36</f>
        <v>59.888888888888886</v>
      </c>
      <c r="L251" s="11">
        <f>VLOOKUP('Proj 2018'!$B251, 'Proj 36 2018'!$B$2:$R$311, 11, FALSE)</f>
        <v>0.6</v>
      </c>
      <c r="M251" s="10">
        <f>$E251*VLOOKUP('Proj 2018'!$B251, 'Proj 36 2018'!$B$2:$R$311, 12, FALSE)/36</f>
        <v>413.23333333333335</v>
      </c>
      <c r="N251" s="10">
        <f>$E251*VLOOKUP('Proj 2018'!$B251, 'Proj 36 2018'!$B$2:$R$311, 13, FALSE)/36</f>
        <v>539</v>
      </c>
      <c r="O251" s="10">
        <f>$E251*VLOOKUP('Proj 2018'!$B251, 'Proj 36 2018'!$B$2:$R$311, 14, FALSE)/36</f>
        <v>113.78888888888888</v>
      </c>
      <c r="P251" s="10">
        <f>$E251*VLOOKUP('Proj 2018'!$B251, 'Proj 36 2018'!$B$2:$R$311, 15, FALSE)/36</f>
        <v>11.97777777777778</v>
      </c>
      <c r="Q251" s="10">
        <f>$E251*VLOOKUP('Proj 2018'!$B251, 'Proj 36 2018'!$B$2:$R$311, 16, FALSE)/36</f>
        <v>197.63333333333333</v>
      </c>
      <c r="R251" s="10">
        <f>$E251*VLOOKUP('Proj 2018'!$B251, 'Proj 36 2018'!$B$2:$R$311, 17, FALSE)/36</f>
        <v>628.83333333333337</v>
      </c>
      <c r="S251" s="3"/>
      <c r="T251" s="3"/>
      <c r="U251" s="3"/>
    </row>
    <row r="252" spans="1:21" x14ac:dyDescent="0.25">
      <c r="A252" s="6" t="s">
        <v>669</v>
      </c>
      <c r="B252" s="6" t="s">
        <v>403</v>
      </c>
      <c r="C252" s="6" t="s">
        <v>73</v>
      </c>
      <c r="D252" s="3">
        <f>VLOOKUP(B252, Table1[[Player]:['#NAME?]], 3, FALSE)+1</f>
        <v>29</v>
      </c>
      <c r="E252" s="3">
        <f>VLOOKUP(A252, Table3[], 5, FALSE)</f>
        <v>1755</v>
      </c>
      <c r="F252" s="10">
        <f>E252*VLOOKUP('Proj 2018'!B252, 'Proj 36 2018'!$B$2:$R$311, 5, FALSE)/36</f>
        <v>390</v>
      </c>
      <c r="G252" s="10">
        <f>$E252*VLOOKUP('Proj 2018'!$B252, 'Proj 36 2018'!$B$2:$R$311, 6, FALSE)/36</f>
        <v>823.87499999999989</v>
      </c>
      <c r="H252" s="11">
        <f>VLOOKUP('Proj 2018'!$B252, 'Proj 36 2018'!$B$2:$R$311, 7, FALSE)</f>
        <v>0.47099999999999997</v>
      </c>
      <c r="I252" s="10">
        <f>$E252*VLOOKUP('Proj 2018'!$B252, 'Proj 36 2018'!$B$2:$R$311, 8, FALSE)/36</f>
        <v>9.75</v>
      </c>
      <c r="J252" s="10">
        <f>$E252*VLOOKUP('Proj 2018'!$B252, 'Proj 36 2018'!$B$2:$R$311, 9, FALSE)/36</f>
        <v>185.25</v>
      </c>
      <c r="K252" s="10">
        <f>$E252*VLOOKUP('Proj 2018'!$B252, 'Proj 36 2018'!$B$2:$R$311, 10, FALSE)/36</f>
        <v>214.50000000000003</v>
      </c>
      <c r="L252" s="11">
        <f>VLOOKUP('Proj 2018'!$B252, 'Proj 36 2018'!$B$2:$R$311, 11, FALSE)</f>
        <v>0.874</v>
      </c>
      <c r="M252" s="10">
        <f>$E252*VLOOKUP('Proj 2018'!$B252, 'Proj 36 2018'!$B$2:$R$311, 12, FALSE)/36</f>
        <v>209.625</v>
      </c>
      <c r="N252" s="10">
        <f>$E252*VLOOKUP('Proj 2018'!$B252, 'Proj 36 2018'!$B$2:$R$311, 13, FALSE)/36</f>
        <v>238.875</v>
      </c>
      <c r="O252" s="10">
        <f>$E252*VLOOKUP('Proj 2018'!$B252, 'Proj 36 2018'!$B$2:$R$311, 14, FALSE)/36</f>
        <v>39</v>
      </c>
      <c r="P252" s="10">
        <f>$E252*VLOOKUP('Proj 2018'!$B252, 'Proj 36 2018'!$B$2:$R$311, 15, FALSE)/36</f>
        <v>14.625</v>
      </c>
      <c r="Q252" s="10">
        <f>$E252*VLOOKUP('Proj 2018'!$B252, 'Proj 36 2018'!$B$2:$R$311, 16, FALSE)/36</f>
        <v>121.875</v>
      </c>
      <c r="R252" s="10">
        <f>$E252*VLOOKUP('Proj 2018'!$B252, 'Proj 36 2018'!$B$2:$R$311, 17, FALSE)/36</f>
        <v>975</v>
      </c>
      <c r="S252" s="3"/>
      <c r="T252" s="3"/>
      <c r="U252" s="3"/>
    </row>
    <row r="253" spans="1:21" x14ac:dyDescent="0.25">
      <c r="A253" s="5" t="s">
        <v>894</v>
      </c>
      <c r="B253" s="5" t="s">
        <v>404</v>
      </c>
      <c r="C253" s="5" t="s">
        <v>52</v>
      </c>
      <c r="D253" s="3">
        <f>VLOOKUP(B253, Table1[[Player]:['#NAME?]], 3, FALSE)+1</f>
        <v>26</v>
      </c>
      <c r="E253" s="3">
        <f>VLOOKUP(A253, Table3[], 5, FALSE)</f>
        <v>2028</v>
      </c>
      <c r="F253" s="10">
        <f>E253*VLOOKUP('Proj 2018'!B253, 'Proj 36 2018'!$B$2:$R$311, 5, FALSE)/36</f>
        <v>338</v>
      </c>
      <c r="G253" s="10">
        <f>$E253*VLOOKUP('Proj 2018'!$B253, 'Proj 36 2018'!$B$2:$R$311, 6, FALSE)/36</f>
        <v>771.76666666666665</v>
      </c>
      <c r="H253" s="11">
        <f>VLOOKUP('Proj 2018'!$B253, 'Proj 36 2018'!$B$2:$R$311, 7, FALSE)</f>
        <v>0.437</v>
      </c>
      <c r="I253" s="10">
        <f>$E253*VLOOKUP('Proj 2018'!$B253, 'Proj 36 2018'!$B$2:$R$311, 8, FALSE)/36</f>
        <v>146.46666666666667</v>
      </c>
      <c r="J253" s="10">
        <f>$E253*VLOOKUP('Proj 2018'!$B253, 'Proj 36 2018'!$B$2:$R$311, 9, FALSE)/36</f>
        <v>67.599999999999994</v>
      </c>
      <c r="K253" s="10">
        <f>$E253*VLOOKUP('Proj 2018'!$B253, 'Proj 36 2018'!$B$2:$R$311, 10, FALSE)/36</f>
        <v>78.86666666666666</v>
      </c>
      <c r="L253" s="11">
        <f>VLOOKUP('Proj 2018'!$B253, 'Proj 36 2018'!$B$2:$R$311, 11, FALSE)</f>
        <v>0.83099999999999996</v>
      </c>
      <c r="M253" s="10">
        <f>$E253*VLOOKUP('Proj 2018'!$B253, 'Proj 36 2018'!$B$2:$R$311, 12, FALSE)/36</f>
        <v>214.06666666666666</v>
      </c>
      <c r="N253" s="10">
        <f>$E253*VLOOKUP('Proj 2018'!$B253, 'Proj 36 2018'!$B$2:$R$311, 13, FALSE)/36</f>
        <v>90.13333333333334</v>
      </c>
      <c r="O253" s="10">
        <f>$E253*VLOOKUP('Proj 2018'!$B253, 'Proj 36 2018'!$B$2:$R$311, 14, FALSE)/36</f>
        <v>90.13333333333334</v>
      </c>
      <c r="P253" s="10">
        <f>$E253*VLOOKUP('Proj 2018'!$B253, 'Proj 36 2018'!$B$2:$R$311, 15, FALSE)/36</f>
        <v>33.799999999999997</v>
      </c>
      <c r="Q253" s="10">
        <f>$E253*VLOOKUP('Proj 2018'!$B253, 'Proj 36 2018'!$B$2:$R$311, 16, FALSE)/36</f>
        <v>73.233333333333334</v>
      </c>
      <c r="R253" s="10">
        <f>$E253*VLOOKUP('Proj 2018'!$B253, 'Proj 36 2018'!$B$2:$R$311, 17, FALSE)/36</f>
        <v>890.06666666666672</v>
      </c>
      <c r="S253" s="3"/>
      <c r="T253" s="3"/>
      <c r="U253" s="3"/>
    </row>
    <row r="254" spans="1:21" x14ac:dyDescent="0.25">
      <c r="A254" s="6" t="s">
        <v>629</v>
      </c>
      <c r="B254" s="6" t="s">
        <v>405</v>
      </c>
      <c r="C254" s="6" t="s">
        <v>73</v>
      </c>
      <c r="D254" s="3">
        <f>VLOOKUP(B254, Table1[[Player]:['#NAME?]], 3, FALSE)+1</f>
        <v>23</v>
      </c>
      <c r="E254" s="3">
        <f>VLOOKUP(A254, Table3[], 5, FALSE)</f>
        <v>1326</v>
      </c>
      <c r="F254" s="10">
        <f>E254*VLOOKUP('Proj 2018'!B254, 'Proj 36 2018'!$B$2:$R$311, 5, FALSE)/36</f>
        <v>158.38333333333333</v>
      </c>
      <c r="G254" s="10">
        <f>$E254*VLOOKUP('Proj 2018'!$B254, 'Proj 36 2018'!$B$2:$R$311, 6, FALSE)/36</f>
        <v>430.95</v>
      </c>
      <c r="H254" s="11">
        <f>VLOOKUP('Proj 2018'!$B254, 'Proj 36 2018'!$B$2:$R$311, 7, FALSE)</f>
        <v>0.36699999999999999</v>
      </c>
      <c r="I254" s="10">
        <f>$E254*VLOOKUP('Proj 2018'!$B254, 'Proj 36 2018'!$B$2:$R$311, 8, FALSE)/36</f>
        <v>58.93333333333333</v>
      </c>
      <c r="J254" s="10">
        <f>$E254*VLOOKUP('Proj 2018'!$B254, 'Proj 36 2018'!$B$2:$R$311, 9, FALSE)/36</f>
        <v>55.25</v>
      </c>
      <c r="K254" s="10">
        <f>$E254*VLOOKUP('Proj 2018'!$B254, 'Proj 36 2018'!$B$2:$R$311, 10, FALSE)/36</f>
        <v>69.983333333333334</v>
      </c>
      <c r="L254" s="11">
        <f>VLOOKUP('Proj 2018'!$B254, 'Proj 36 2018'!$B$2:$R$311, 11, FALSE)</f>
        <v>0.77300000000000002</v>
      </c>
      <c r="M254" s="10">
        <f>$E254*VLOOKUP('Proj 2018'!$B254, 'Proj 36 2018'!$B$2:$R$311, 12, FALSE)/36</f>
        <v>239.41666666666666</v>
      </c>
      <c r="N254" s="10">
        <f>$E254*VLOOKUP('Proj 2018'!$B254, 'Proj 36 2018'!$B$2:$R$311, 13, FALSE)/36</f>
        <v>136.28333333333333</v>
      </c>
      <c r="O254" s="10">
        <f>$E254*VLOOKUP('Proj 2018'!$B254, 'Proj 36 2018'!$B$2:$R$311, 14, FALSE)/36</f>
        <v>47.883333333333333</v>
      </c>
      <c r="P254" s="10">
        <f>$E254*VLOOKUP('Proj 2018'!$B254, 'Proj 36 2018'!$B$2:$R$311, 15, FALSE)/36</f>
        <v>11.05</v>
      </c>
      <c r="Q254" s="10">
        <f>$E254*VLOOKUP('Proj 2018'!$B254, 'Proj 36 2018'!$B$2:$R$311, 16, FALSE)/36</f>
        <v>47.883333333333333</v>
      </c>
      <c r="R254" s="10">
        <f>$E254*VLOOKUP('Proj 2018'!$B254, 'Proj 36 2018'!$B$2:$R$311, 17, FALSE)/36</f>
        <v>430.95</v>
      </c>
      <c r="S254" s="3"/>
      <c r="T254" s="3"/>
      <c r="U254" s="3"/>
    </row>
    <row r="255" spans="1:21" x14ac:dyDescent="0.25">
      <c r="A255" s="5" t="s">
        <v>996</v>
      </c>
      <c r="B255" s="5" t="s">
        <v>406</v>
      </c>
      <c r="C255" s="5" t="s">
        <v>73</v>
      </c>
      <c r="D255" s="3">
        <f>VLOOKUP(B255, Table1[[Player]:['#NAME?]], 3, FALSE)+1</f>
        <v>27</v>
      </c>
      <c r="E255" s="3">
        <f>VLOOKUP(A255, Table3[], 5, FALSE)</f>
        <v>2272</v>
      </c>
      <c r="F255" s="10">
        <f>E255*VLOOKUP('Proj 2018'!B255, 'Proj 36 2018'!$B$2:$R$311, 5, FALSE)/36</f>
        <v>239.82222222222222</v>
      </c>
      <c r="G255" s="10">
        <f>$E255*VLOOKUP('Proj 2018'!$B255, 'Proj 36 2018'!$B$2:$R$311, 6, FALSE)/36</f>
        <v>599.55555555555554</v>
      </c>
      <c r="H255" s="11">
        <f>VLOOKUP('Proj 2018'!$B255, 'Proj 36 2018'!$B$2:$R$311, 7, FALSE)</f>
        <v>0.40200000000000002</v>
      </c>
      <c r="I255" s="10">
        <f>$E255*VLOOKUP('Proj 2018'!$B255, 'Proj 36 2018'!$B$2:$R$311, 8, FALSE)/36</f>
        <v>56.8</v>
      </c>
      <c r="J255" s="10">
        <f>$E255*VLOOKUP('Proj 2018'!$B255, 'Proj 36 2018'!$B$2:$R$311, 9, FALSE)/36</f>
        <v>233.51111111111109</v>
      </c>
      <c r="K255" s="10">
        <f>$E255*VLOOKUP('Proj 2018'!$B255, 'Proj 36 2018'!$B$2:$R$311, 10, FALSE)/36</f>
        <v>265.06666666666666</v>
      </c>
      <c r="L255" s="11">
        <f>VLOOKUP('Proj 2018'!$B255, 'Proj 36 2018'!$B$2:$R$311, 11, FALSE)</f>
        <v>0.89100000000000001</v>
      </c>
      <c r="M255" s="10">
        <f>$E255*VLOOKUP('Proj 2018'!$B255, 'Proj 36 2018'!$B$2:$R$311, 12, FALSE)/36</f>
        <v>277.68888888888893</v>
      </c>
      <c r="N255" s="10">
        <f>$E255*VLOOKUP('Proj 2018'!$B255, 'Proj 36 2018'!$B$2:$R$311, 13, FALSE)/36</f>
        <v>624.79999999999995</v>
      </c>
      <c r="O255" s="10">
        <f>$E255*VLOOKUP('Proj 2018'!$B255, 'Proj 36 2018'!$B$2:$R$311, 14, FALSE)/36</f>
        <v>119.91111111111111</v>
      </c>
      <c r="P255" s="10">
        <f>$E255*VLOOKUP('Proj 2018'!$B255, 'Proj 36 2018'!$B$2:$R$311, 15, FALSE)/36</f>
        <v>6.3111111111111118</v>
      </c>
      <c r="Q255" s="10">
        <f>$E255*VLOOKUP('Proj 2018'!$B255, 'Proj 36 2018'!$B$2:$R$311, 16, FALSE)/36</f>
        <v>176.71111111111111</v>
      </c>
      <c r="R255" s="10">
        <f>$E255*VLOOKUP('Proj 2018'!$B255, 'Proj 36 2018'!$B$2:$R$311, 17, FALSE)/36</f>
        <v>769.95555555555552</v>
      </c>
      <c r="S255" s="3"/>
      <c r="T255" s="3"/>
      <c r="U255" s="3"/>
    </row>
    <row r="256" spans="1:21" x14ac:dyDescent="0.25">
      <c r="A256" s="5" t="s">
        <v>604</v>
      </c>
      <c r="B256" s="5" t="s">
        <v>409</v>
      </c>
      <c r="C256" s="5" t="s">
        <v>73</v>
      </c>
      <c r="D256" s="3">
        <f>VLOOKUP(B256, Table1[[Player]:['#NAME?]], 3, FALSE)+1</f>
        <v>21</v>
      </c>
      <c r="E256" s="3">
        <f>VLOOKUP(A256, Table3[], 5, FALSE)</f>
        <v>2310</v>
      </c>
      <c r="F256" s="10">
        <f>E256*VLOOKUP('Proj 2018'!B256, 'Proj 36 2018'!$B$2:$R$311, 5, FALSE)/36</f>
        <v>449.16666666666669</v>
      </c>
      <c r="G256" s="10">
        <f>$E256*VLOOKUP('Proj 2018'!$B256, 'Proj 36 2018'!$B$2:$R$311, 6, FALSE)/36</f>
        <v>1103.6666666666667</v>
      </c>
      <c r="H256" s="11">
        <f>VLOOKUP('Proj 2018'!$B256, 'Proj 36 2018'!$B$2:$R$311, 7, FALSE)</f>
        <v>0.40500000000000003</v>
      </c>
      <c r="I256" s="10">
        <f>$E256*VLOOKUP('Proj 2018'!$B256, 'Proj 36 2018'!$B$2:$R$311, 8, FALSE)/36</f>
        <v>173.25</v>
      </c>
      <c r="J256" s="10">
        <f>$E256*VLOOKUP('Proj 2018'!$B256, 'Proj 36 2018'!$B$2:$R$311, 9, FALSE)/36</f>
        <v>186.08333333333334</v>
      </c>
      <c r="K256" s="10">
        <f>$E256*VLOOKUP('Proj 2018'!$B256, 'Proj 36 2018'!$B$2:$R$311, 10, FALSE)/36</f>
        <v>237.41666666666666</v>
      </c>
      <c r="L256" s="11">
        <f>VLOOKUP('Proj 2018'!$B256, 'Proj 36 2018'!$B$2:$R$311, 11, FALSE)</f>
        <v>0.78200000000000003</v>
      </c>
      <c r="M256" s="10">
        <f>$E256*VLOOKUP('Proj 2018'!$B256, 'Proj 36 2018'!$B$2:$R$311, 12, FALSE)/36</f>
        <v>282.33333333333331</v>
      </c>
      <c r="N256" s="10">
        <f>$E256*VLOOKUP('Proj 2018'!$B256, 'Proj 36 2018'!$B$2:$R$311, 13, FALSE)/36</f>
        <v>385</v>
      </c>
      <c r="O256" s="10">
        <f>$E256*VLOOKUP('Proj 2018'!$B256, 'Proj 36 2018'!$B$2:$R$311, 14, FALSE)/36</f>
        <v>109.08333333333333</v>
      </c>
      <c r="P256" s="10">
        <f>$E256*VLOOKUP('Proj 2018'!$B256, 'Proj 36 2018'!$B$2:$R$311, 15, FALSE)/36</f>
        <v>19.25</v>
      </c>
      <c r="Q256" s="10">
        <f>$E256*VLOOKUP('Proj 2018'!$B256, 'Proj 36 2018'!$B$2:$R$311, 16, FALSE)/36</f>
        <v>224.58333333333334</v>
      </c>
      <c r="R256" s="10">
        <f>$E256*VLOOKUP('Proj 2018'!$B256, 'Proj 36 2018'!$B$2:$R$311, 17, FALSE)/36</f>
        <v>1257.6666666666667</v>
      </c>
      <c r="S256" s="3"/>
      <c r="T256" s="3"/>
      <c r="U256" s="3"/>
    </row>
    <row r="257" spans="1:21" x14ac:dyDescent="0.25">
      <c r="A257" s="6" t="s">
        <v>755</v>
      </c>
      <c r="B257" s="6" t="s">
        <v>410</v>
      </c>
      <c r="C257" s="6" t="s">
        <v>27</v>
      </c>
      <c r="D257" s="3">
        <f>VLOOKUP(B257, Table1[[Player]:['#NAME?]], 3, FALSE)+1</f>
        <v>21</v>
      </c>
      <c r="E257" s="3">
        <f>VLOOKUP(A257, Table3[], 5, FALSE)</f>
        <v>1560</v>
      </c>
      <c r="F257" s="10">
        <f>E257*VLOOKUP('Proj 2018'!B257, 'Proj 36 2018'!$B$2:$R$311, 5, FALSE)/36</f>
        <v>182</v>
      </c>
      <c r="G257" s="10">
        <f>$E257*VLOOKUP('Proj 2018'!$B257, 'Proj 36 2018'!$B$2:$R$311, 6, FALSE)/36</f>
        <v>459.33333333333331</v>
      </c>
      <c r="H257" s="11">
        <f>VLOOKUP('Proj 2018'!$B257, 'Proj 36 2018'!$B$2:$R$311, 7, FALSE)</f>
        <v>0.39900000000000002</v>
      </c>
      <c r="I257" s="10">
        <f>$E257*VLOOKUP('Proj 2018'!$B257, 'Proj 36 2018'!$B$2:$R$311, 8, FALSE)/36</f>
        <v>47.666666666666671</v>
      </c>
      <c r="J257" s="10">
        <f>$E257*VLOOKUP('Proj 2018'!$B257, 'Proj 36 2018'!$B$2:$R$311, 9, FALSE)/36</f>
        <v>43.333333333333336</v>
      </c>
      <c r="K257" s="10">
        <f>$E257*VLOOKUP('Proj 2018'!$B257, 'Proj 36 2018'!$B$2:$R$311, 10, FALSE)/36</f>
        <v>65</v>
      </c>
      <c r="L257" s="11">
        <f>VLOOKUP('Proj 2018'!$B257, 'Proj 36 2018'!$B$2:$R$311, 11, FALSE)</f>
        <v>0.65700000000000003</v>
      </c>
      <c r="M257" s="10">
        <f>$E257*VLOOKUP('Proj 2018'!$B257, 'Proj 36 2018'!$B$2:$R$311, 12, FALSE)/36</f>
        <v>277.33333333333331</v>
      </c>
      <c r="N257" s="10">
        <f>$E257*VLOOKUP('Proj 2018'!$B257, 'Proj 36 2018'!$B$2:$R$311, 13, FALSE)/36</f>
        <v>78</v>
      </c>
      <c r="O257" s="10">
        <f>$E257*VLOOKUP('Proj 2018'!$B257, 'Proj 36 2018'!$B$2:$R$311, 14, FALSE)/36</f>
        <v>39</v>
      </c>
      <c r="P257" s="10">
        <f>$E257*VLOOKUP('Proj 2018'!$B257, 'Proj 36 2018'!$B$2:$R$311, 15, FALSE)/36</f>
        <v>30.333333333333332</v>
      </c>
      <c r="Q257" s="10">
        <f>$E257*VLOOKUP('Proj 2018'!$B257, 'Proj 36 2018'!$B$2:$R$311, 16, FALSE)/36</f>
        <v>78</v>
      </c>
      <c r="R257" s="10">
        <f>$E257*VLOOKUP('Proj 2018'!$B257, 'Proj 36 2018'!$B$2:$R$311, 17, FALSE)/36</f>
        <v>459.33333333333331</v>
      </c>
      <c r="S257" s="3"/>
      <c r="T257" s="3"/>
      <c r="U257" s="3"/>
    </row>
    <row r="258" spans="1:21" x14ac:dyDescent="0.25">
      <c r="A258" s="5" t="s">
        <v>908</v>
      </c>
      <c r="B258" s="5" t="s">
        <v>411</v>
      </c>
      <c r="C258" s="5" t="s">
        <v>27</v>
      </c>
      <c r="D258" s="3">
        <f>VLOOKUP(B258, Table1[[Player]:['#NAME?]], 3, FALSE)+1</f>
        <v>23</v>
      </c>
      <c r="E258" s="3">
        <f>VLOOKUP(A258, Table3[], 5, FALSE)</f>
        <v>2028</v>
      </c>
      <c r="F258" s="10">
        <f>E258*VLOOKUP('Proj 2018'!B258, 'Proj 36 2018'!$B$2:$R$311, 5, FALSE)/36</f>
        <v>360.53333333333336</v>
      </c>
      <c r="G258" s="10">
        <f>$E258*VLOOKUP('Proj 2018'!$B258, 'Proj 36 2018'!$B$2:$R$311, 6, FALSE)/36</f>
        <v>884.43333333333328</v>
      </c>
      <c r="H258" s="11">
        <f>VLOOKUP('Proj 2018'!$B258, 'Proj 36 2018'!$B$2:$R$311, 7, FALSE)</f>
        <v>0.41099999999999998</v>
      </c>
      <c r="I258" s="10">
        <f>$E258*VLOOKUP('Proj 2018'!$B258, 'Proj 36 2018'!$B$2:$R$311, 8, FALSE)/36</f>
        <v>101.4</v>
      </c>
      <c r="J258" s="10">
        <f>$E258*VLOOKUP('Proj 2018'!$B258, 'Proj 36 2018'!$B$2:$R$311, 9, FALSE)/36</f>
        <v>163.36666666666667</v>
      </c>
      <c r="K258" s="10">
        <f>$E258*VLOOKUP('Proj 2018'!$B258, 'Proj 36 2018'!$B$2:$R$311, 10, FALSE)/36</f>
        <v>208.43333333333334</v>
      </c>
      <c r="L258" s="11">
        <f>VLOOKUP('Proj 2018'!$B258, 'Proj 36 2018'!$B$2:$R$311, 11, FALSE)</f>
        <v>0.78200000000000003</v>
      </c>
      <c r="M258" s="10">
        <f>$E258*VLOOKUP('Proj 2018'!$B258, 'Proj 36 2018'!$B$2:$R$311, 12, FALSE)/36</f>
        <v>490.09999999999997</v>
      </c>
      <c r="N258" s="10">
        <f>$E258*VLOOKUP('Proj 2018'!$B258, 'Proj 36 2018'!$B$2:$R$311, 13, FALSE)/36</f>
        <v>174.63333333333333</v>
      </c>
      <c r="O258" s="10">
        <f>$E258*VLOOKUP('Proj 2018'!$B258, 'Proj 36 2018'!$B$2:$R$311, 14, FALSE)/36</f>
        <v>56.333333333333336</v>
      </c>
      <c r="P258" s="10">
        <f>$E258*VLOOKUP('Proj 2018'!$B258, 'Proj 36 2018'!$B$2:$R$311, 15, FALSE)/36</f>
        <v>28.166666666666668</v>
      </c>
      <c r="Q258" s="10">
        <f>$E258*VLOOKUP('Proj 2018'!$B258, 'Proj 36 2018'!$B$2:$R$311, 16, FALSE)/36</f>
        <v>174.63333333333333</v>
      </c>
      <c r="R258" s="10">
        <f>$E258*VLOOKUP('Proj 2018'!$B258, 'Proj 36 2018'!$B$2:$R$311, 17, FALSE)/36</f>
        <v>991.4666666666667</v>
      </c>
      <c r="S258" s="3"/>
      <c r="T258" s="3"/>
      <c r="U258" s="3"/>
    </row>
    <row r="259" spans="1:21" x14ac:dyDescent="0.25">
      <c r="A259" s="6" t="s">
        <v>1022</v>
      </c>
      <c r="B259" s="6" t="s">
        <v>412</v>
      </c>
      <c r="C259" s="6" t="s">
        <v>31</v>
      </c>
      <c r="D259" s="3">
        <f>VLOOKUP(B259, Table1[[Player]:['#NAME?]], 3, FALSE)+1</f>
        <v>26</v>
      </c>
      <c r="E259" s="3">
        <f>VLOOKUP(A259, Table3[], 5, FALSE)</f>
        <v>624</v>
      </c>
      <c r="F259" s="10">
        <f>E259*VLOOKUP('Proj 2018'!B259, 'Proj 36 2018'!$B$2:$R$311, 5, FALSE)/36</f>
        <v>53.733333333333334</v>
      </c>
      <c r="G259" s="10">
        <f>$E259*VLOOKUP('Proj 2018'!$B259, 'Proj 36 2018'!$B$2:$R$311, 6, FALSE)/36</f>
        <v>128.26666666666668</v>
      </c>
      <c r="H259" s="11">
        <f>VLOOKUP('Proj 2018'!$B259, 'Proj 36 2018'!$B$2:$R$311, 7, FALSE)</f>
        <v>0.41499999999999998</v>
      </c>
      <c r="I259" s="10">
        <f>$E259*VLOOKUP('Proj 2018'!$B259, 'Proj 36 2018'!$B$2:$R$311, 8, FALSE)/36</f>
        <v>8.6666666666666661</v>
      </c>
      <c r="J259" s="10">
        <f>$E259*VLOOKUP('Proj 2018'!$B259, 'Proj 36 2018'!$B$2:$R$311, 9, FALSE)/36</f>
        <v>20.799999999999997</v>
      </c>
      <c r="K259" s="10">
        <f>$E259*VLOOKUP('Proj 2018'!$B259, 'Proj 36 2018'!$B$2:$R$311, 10, FALSE)/36</f>
        <v>29.466666666666665</v>
      </c>
      <c r="L259" s="11">
        <f>VLOOKUP('Proj 2018'!$B259, 'Proj 36 2018'!$B$2:$R$311, 11, FALSE)</f>
        <v>0.69699999999999995</v>
      </c>
      <c r="M259" s="10">
        <f>$E259*VLOOKUP('Proj 2018'!$B259, 'Proj 36 2018'!$B$2:$R$311, 12, FALSE)/36</f>
        <v>72.800000000000011</v>
      </c>
      <c r="N259" s="10">
        <f>$E259*VLOOKUP('Proj 2018'!$B259, 'Proj 36 2018'!$B$2:$R$311, 13, FALSE)/36</f>
        <v>79.73333333333332</v>
      </c>
      <c r="O259" s="10">
        <f>$E259*VLOOKUP('Proj 2018'!$B259, 'Proj 36 2018'!$B$2:$R$311, 14, FALSE)/36</f>
        <v>22.533333333333335</v>
      </c>
      <c r="P259" s="10">
        <f>$E259*VLOOKUP('Proj 2018'!$B259, 'Proj 36 2018'!$B$2:$R$311, 15, FALSE)/36</f>
        <v>5.1999999999999993</v>
      </c>
      <c r="Q259" s="10">
        <f>$E259*VLOOKUP('Proj 2018'!$B259, 'Proj 36 2018'!$B$2:$R$311, 16, FALSE)/36</f>
        <v>32.93333333333333</v>
      </c>
      <c r="R259" s="10">
        <f>$E259*VLOOKUP('Proj 2018'!$B259, 'Proj 36 2018'!$B$2:$R$311, 17, FALSE)/36</f>
        <v>133.46666666666667</v>
      </c>
      <c r="S259" s="3"/>
      <c r="T259" s="3"/>
      <c r="U259" s="3"/>
    </row>
    <row r="260" spans="1:21" x14ac:dyDescent="0.25">
      <c r="A260" s="9" t="s">
        <v>590</v>
      </c>
      <c r="B260" s="5" t="s">
        <v>413</v>
      </c>
      <c r="C260" s="5" t="s">
        <v>73</v>
      </c>
      <c r="D260" s="3">
        <f>VLOOKUP(B260, Table1[[Player]:['#NAME?]], 3, FALSE)+1</f>
        <v>24</v>
      </c>
      <c r="E260" s="3">
        <f>VLOOKUP(A260, Table3[], 5, FALSE)</f>
        <v>2574</v>
      </c>
      <c r="F260" s="10">
        <f>E260*VLOOKUP('Proj 2018'!B260, 'Proj 36 2018'!$B$2:$R$311, 5, FALSE)/36</f>
        <v>564.85</v>
      </c>
      <c r="G260" s="10">
        <f>$E260*VLOOKUP('Proj 2018'!$B260, 'Proj 36 2018'!$B$2:$R$311, 6, FALSE)/36</f>
        <v>1258.4000000000001</v>
      </c>
      <c r="H260" s="11">
        <f>VLOOKUP('Proj 2018'!$B260, 'Proj 36 2018'!$B$2:$R$311, 7, FALSE)</f>
        <v>0.45100000000000001</v>
      </c>
      <c r="I260" s="10">
        <f>$E260*VLOOKUP('Proj 2018'!$B260, 'Proj 36 2018'!$B$2:$R$311, 8, FALSE)/36</f>
        <v>100.1</v>
      </c>
      <c r="J260" s="10">
        <f>$E260*VLOOKUP('Proj 2018'!$B260, 'Proj 36 2018'!$B$2:$R$311, 9, FALSE)/36</f>
        <v>228.80000000000004</v>
      </c>
      <c r="K260" s="10">
        <f>$E260*VLOOKUP('Proj 2018'!$B260, 'Proj 36 2018'!$B$2:$R$311, 10, FALSE)/36</f>
        <v>264.55</v>
      </c>
      <c r="L260" s="11">
        <f>VLOOKUP('Proj 2018'!$B260, 'Proj 36 2018'!$B$2:$R$311, 11, FALSE)</f>
        <v>0.85499999999999998</v>
      </c>
      <c r="M260" s="10">
        <f>$E260*VLOOKUP('Proj 2018'!$B260, 'Proj 36 2018'!$B$2:$R$311, 12, FALSE)/36</f>
        <v>257.39999999999998</v>
      </c>
      <c r="N260" s="10">
        <f>$E260*VLOOKUP('Proj 2018'!$B260, 'Proj 36 2018'!$B$2:$R$311, 13, FALSE)/36</f>
        <v>514.79999999999995</v>
      </c>
      <c r="O260" s="10">
        <f>$E260*VLOOKUP('Proj 2018'!$B260, 'Proj 36 2018'!$B$2:$R$311, 14, FALSE)/36</f>
        <v>78.650000000000006</v>
      </c>
      <c r="P260" s="10">
        <f>$E260*VLOOKUP('Proj 2018'!$B260, 'Proj 36 2018'!$B$2:$R$311, 15, FALSE)/36</f>
        <v>14.300000000000002</v>
      </c>
      <c r="Q260" s="10">
        <f>$E260*VLOOKUP('Proj 2018'!$B260, 'Proj 36 2018'!$B$2:$R$311, 16, FALSE)/36</f>
        <v>264.55</v>
      </c>
      <c r="R260" s="10">
        <f>$E260*VLOOKUP('Proj 2018'!$B260, 'Proj 36 2018'!$B$2:$R$311, 17, FALSE)/36</f>
        <v>1465.75</v>
      </c>
      <c r="S260" s="3"/>
      <c r="T260" s="3"/>
      <c r="U260" s="3"/>
    </row>
    <row r="261" spans="1:21" x14ac:dyDescent="0.25">
      <c r="A261" s="6" t="s">
        <v>1001</v>
      </c>
      <c r="B261" s="6" t="s">
        <v>416</v>
      </c>
      <c r="C261" s="6" t="s">
        <v>52</v>
      </c>
      <c r="D261" s="3">
        <f>VLOOKUP(B261, Table1[[Player]:['#NAME?]], 3, FALSE)+1</f>
        <v>33</v>
      </c>
      <c r="E261" s="3">
        <f>VLOOKUP(A261, Table3[], 5, FALSE)</f>
        <v>1460</v>
      </c>
      <c r="F261" s="10">
        <f>E261*VLOOKUP('Proj 2018'!B261, 'Proj 36 2018'!$B$2:$R$311, 5, FALSE)/36</f>
        <v>158.16666666666666</v>
      </c>
      <c r="G261" s="10">
        <f>$E261*VLOOKUP('Proj 2018'!$B261, 'Proj 36 2018'!$B$2:$R$311, 6, FALSE)/36</f>
        <v>360.94444444444446</v>
      </c>
      <c r="H261" s="11">
        <f>VLOOKUP('Proj 2018'!$B261, 'Proj 36 2018'!$B$2:$R$311, 7, FALSE)</f>
        <v>0.441</v>
      </c>
      <c r="I261" s="10">
        <f>$E261*VLOOKUP('Proj 2018'!$B261, 'Proj 36 2018'!$B$2:$R$311, 8, FALSE)/36</f>
        <v>36.5</v>
      </c>
      <c r="J261" s="10">
        <f>$E261*VLOOKUP('Proj 2018'!$B261, 'Proj 36 2018'!$B$2:$R$311, 9, FALSE)/36</f>
        <v>48.666666666666664</v>
      </c>
      <c r="K261" s="10">
        <f>$E261*VLOOKUP('Proj 2018'!$B261, 'Proj 36 2018'!$B$2:$R$311, 10, FALSE)/36</f>
        <v>68.944444444444443</v>
      </c>
      <c r="L261" s="11">
        <f>VLOOKUP('Proj 2018'!$B261, 'Proj 36 2018'!$B$2:$R$311, 11, FALSE)</f>
        <v>0.73299999999999998</v>
      </c>
      <c r="M261" s="10">
        <f>$E261*VLOOKUP('Proj 2018'!$B261, 'Proj 36 2018'!$B$2:$R$311, 12, FALSE)/36</f>
        <v>247.38888888888889</v>
      </c>
      <c r="N261" s="10">
        <f>$E261*VLOOKUP('Proj 2018'!$B261, 'Proj 36 2018'!$B$2:$R$311, 13, FALSE)/36</f>
        <v>97.333333333333329</v>
      </c>
      <c r="O261" s="10">
        <f>$E261*VLOOKUP('Proj 2018'!$B261, 'Proj 36 2018'!$B$2:$R$311, 14, FALSE)/36</f>
        <v>89.222222222222229</v>
      </c>
      <c r="P261" s="10">
        <f>$E261*VLOOKUP('Proj 2018'!$B261, 'Proj 36 2018'!$B$2:$R$311, 15, FALSE)/36</f>
        <v>28.388888888888886</v>
      </c>
      <c r="Q261" s="10">
        <f>$E261*VLOOKUP('Proj 2018'!$B261, 'Proj 36 2018'!$B$2:$R$311, 16, FALSE)/36</f>
        <v>52.722222222222221</v>
      </c>
      <c r="R261" s="10">
        <f>$E261*VLOOKUP('Proj 2018'!$B261, 'Proj 36 2018'!$B$2:$R$311, 17, FALSE)/36</f>
        <v>405.55555555555554</v>
      </c>
      <c r="S261" s="3"/>
      <c r="T261" s="3"/>
      <c r="U261" s="3"/>
    </row>
    <row r="262" spans="1:21" x14ac:dyDescent="0.25">
      <c r="A262" s="6" t="s">
        <v>865</v>
      </c>
      <c r="B262" s="6" t="s">
        <v>418</v>
      </c>
      <c r="C262" s="6" t="s">
        <v>73</v>
      </c>
      <c r="D262" s="3">
        <f>VLOOKUP(B262, Table1[[Player]:['#NAME?]], 3, FALSE)+1</f>
        <v>31</v>
      </c>
      <c r="E262" s="3">
        <f>VLOOKUP(A262, Table3[], 5, FALSE)</f>
        <v>1672</v>
      </c>
      <c r="F262" s="10">
        <f>E262*VLOOKUP('Proj 2018'!B262, 'Proj 36 2018'!$B$2:$R$311, 5, FALSE)/36</f>
        <v>204.35555555555555</v>
      </c>
      <c r="G262" s="10">
        <f>$E262*VLOOKUP('Proj 2018'!$B262, 'Proj 36 2018'!$B$2:$R$311, 6, FALSE)/36</f>
        <v>543.4</v>
      </c>
      <c r="H262" s="11">
        <f>VLOOKUP('Proj 2018'!$B262, 'Proj 36 2018'!$B$2:$R$311, 7, FALSE)</f>
        <v>0.38</v>
      </c>
      <c r="I262" s="10">
        <f>$E262*VLOOKUP('Proj 2018'!$B262, 'Proj 36 2018'!$B$2:$R$311, 8, FALSE)/36</f>
        <v>41.8</v>
      </c>
      <c r="J262" s="10">
        <f>$E262*VLOOKUP('Proj 2018'!$B262, 'Proj 36 2018'!$B$2:$R$311, 9, FALSE)/36</f>
        <v>185.77777777777777</v>
      </c>
      <c r="K262" s="10">
        <f>$E262*VLOOKUP('Proj 2018'!$B262, 'Proj 36 2018'!$B$2:$R$311, 10, FALSE)/36</f>
        <v>241.51111111111109</v>
      </c>
      <c r="L262" s="11">
        <f>VLOOKUP('Proj 2018'!$B262, 'Proj 36 2018'!$B$2:$R$311, 11, FALSE)</f>
        <v>0.77100000000000002</v>
      </c>
      <c r="M262" s="10">
        <f>$E262*VLOOKUP('Proj 2018'!$B262, 'Proj 36 2018'!$B$2:$R$311, 12, FALSE)/36</f>
        <v>148.62222222222223</v>
      </c>
      <c r="N262" s="10">
        <f>$E262*VLOOKUP('Proj 2018'!$B262, 'Proj 36 2018'!$B$2:$R$311, 13, FALSE)/36</f>
        <v>264.73333333333335</v>
      </c>
      <c r="O262" s="10">
        <f>$E262*VLOOKUP('Proj 2018'!$B262, 'Proj 36 2018'!$B$2:$R$311, 14, FALSE)/36</f>
        <v>55.733333333333327</v>
      </c>
      <c r="P262" s="10">
        <f>$E262*VLOOKUP('Proj 2018'!$B262, 'Proj 36 2018'!$B$2:$R$311, 15, FALSE)/36</f>
        <v>4.6444444444444448</v>
      </c>
      <c r="Q262" s="10">
        <f>$E262*VLOOKUP('Proj 2018'!$B262, 'Proj 36 2018'!$B$2:$R$311, 16, FALSE)/36</f>
        <v>92.888888888888886</v>
      </c>
      <c r="R262" s="10">
        <f>$E262*VLOOKUP('Proj 2018'!$B262, 'Proj 36 2018'!$B$2:$R$311, 17, FALSE)/36</f>
        <v>640.93333333333339</v>
      </c>
      <c r="S262" s="3"/>
      <c r="T262" s="3"/>
      <c r="U262" s="3"/>
    </row>
    <row r="263" spans="1:21" x14ac:dyDescent="0.25">
      <c r="A263" s="5" t="s">
        <v>672</v>
      </c>
      <c r="B263" s="5" t="s">
        <v>419</v>
      </c>
      <c r="C263" s="5" t="s">
        <v>31</v>
      </c>
      <c r="D263" s="3">
        <f>VLOOKUP(B263, Table1[[Player]:['#NAME?]], 3, FALSE)+1</f>
        <v>27</v>
      </c>
      <c r="E263" s="3">
        <f>VLOOKUP(A263, Table3[], 5, FALSE)</f>
        <v>841</v>
      </c>
      <c r="F263" s="10">
        <f>E263*VLOOKUP('Proj 2018'!B263, 'Proj 36 2018'!$B$2:$R$311, 5, FALSE)/36</f>
        <v>86.436111111111117</v>
      </c>
      <c r="G263" s="10">
        <f>$E263*VLOOKUP('Proj 2018'!$B263, 'Proj 36 2018'!$B$2:$R$311, 6, FALSE)/36</f>
        <v>212.58611111111111</v>
      </c>
      <c r="H263" s="11">
        <f>VLOOKUP('Proj 2018'!$B263, 'Proj 36 2018'!$B$2:$R$311, 7, FALSE)</f>
        <v>0.41099999999999998</v>
      </c>
      <c r="I263" s="10">
        <f>$E263*VLOOKUP('Proj 2018'!$B263, 'Proj 36 2018'!$B$2:$R$311, 8, FALSE)/36</f>
        <v>39.713888888888889</v>
      </c>
      <c r="J263" s="10">
        <f>$E263*VLOOKUP('Proj 2018'!$B263, 'Proj 36 2018'!$B$2:$R$311, 9, FALSE)/36</f>
        <v>30.369444444444444</v>
      </c>
      <c r="K263" s="10">
        <f>$E263*VLOOKUP('Proj 2018'!$B263, 'Proj 36 2018'!$B$2:$R$311, 10, FALSE)/36</f>
        <v>39.713888888888889</v>
      </c>
      <c r="L263" s="11">
        <f>VLOOKUP('Proj 2018'!$B263, 'Proj 36 2018'!$B$2:$R$311, 11, FALSE)</f>
        <v>0.78900000000000003</v>
      </c>
      <c r="M263" s="10">
        <f>$E263*VLOOKUP('Proj 2018'!$B263, 'Proj 36 2018'!$B$2:$R$311, 12, FALSE)/36</f>
        <v>95.780555555555551</v>
      </c>
      <c r="N263" s="10">
        <f>$E263*VLOOKUP('Proj 2018'!$B263, 'Proj 36 2018'!$B$2:$R$311, 13, FALSE)/36</f>
        <v>46.722222222222221</v>
      </c>
      <c r="O263" s="10">
        <f>$E263*VLOOKUP('Proj 2018'!$B263, 'Proj 36 2018'!$B$2:$R$311, 14, FALSE)/36</f>
        <v>28.033333333333331</v>
      </c>
      <c r="P263" s="10">
        <f>$E263*VLOOKUP('Proj 2018'!$B263, 'Proj 36 2018'!$B$2:$R$311, 15, FALSE)/36</f>
        <v>11.680555555555555</v>
      </c>
      <c r="Q263" s="10">
        <f>$E263*VLOOKUP('Proj 2018'!$B263, 'Proj 36 2018'!$B$2:$R$311, 16, FALSE)/36</f>
        <v>32.705555555555549</v>
      </c>
      <c r="R263" s="10">
        <f>$E263*VLOOKUP('Proj 2018'!$B263, 'Proj 36 2018'!$B$2:$R$311, 17, FALSE)/36</f>
        <v>245.29166666666666</v>
      </c>
      <c r="S263" s="3"/>
      <c r="T263" s="3"/>
      <c r="U263" s="3"/>
    </row>
    <row r="264" spans="1:21" x14ac:dyDescent="0.25">
      <c r="A264" s="6" t="s">
        <v>989</v>
      </c>
      <c r="B264" s="6" t="s">
        <v>420</v>
      </c>
      <c r="C264" s="6" t="s">
        <v>27</v>
      </c>
      <c r="D264" s="3">
        <f>VLOOKUP(B264, Table1[[Player]:['#NAME?]], 3, FALSE)+1</f>
        <v>23</v>
      </c>
      <c r="E264" s="3">
        <f>VLOOKUP(A264, Table3[], 5, FALSE)</f>
        <v>1404</v>
      </c>
      <c r="F264" s="10">
        <f>E264*VLOOKUP('Proj 2018'!B264, 'Proj 36 2018'!$B$2:$R$311, 5, FALSE)/36</f>
        <v>167.7</v>
      </c>
      <c r="G264" s="10">
        <f>$E264*VLOOKUP('Proj 2018'!$B264, 'Proj 36 2018'!$B$2:$R$311, 6, FALSE)/36</f>
        <v>335.4</v>
      </c>
      <c r="H264" s="11">
        <f>VLOOKUP('Proj 2018'!$B264, 'Proj 36 2018'!$B$2:$R$311, 7, FALSE)</f>
        <v>0.502</v>
      </c>
      <c r="I264" s="10">
        <f>$E264*VLOOKUP('Proj 2018'!$B264, 'Proj 36 2018'!$B$2:$R$311, 8, FALSE)/36</f>
        <v>0</v>
      </c>
      <c r="J264" s="10">
        <f>$E264*VLOOKUP('Proj 2018'!$B264, 'Proj 36 2018'!$B$2:$R$311, 9, FALSE)/36</f>
        <v>35.1</v>
      </c>
      <c r="K264" s="10">
        <f>$E264*VLOOKUP('Proj 2018'!$B264, 'Proj 36 2018'!$B$2:$R$311, 10, FALSE)/36</f>
        <v>50.7</v>
      </c>
      <c r="L264" s="11">
        <f>VLOOKUP('Proj 2018'!$B264, 'Proj 36 2018'!$B$2:$R$311, 11, FALSE)</f>
        <v>0.68799999999999994</v>
      </c>
      <c r="M264" s="10">
        <f>$E264*VLOOKUP('Proj 2018'!$B264, 'Proj 36 2018'!$B$2:$R$311, 12, FALSE)/36</f>
        <v>304.2</v>
      </c>
      <c r="N264" s="10">
        <f>$E264*VLOOKUP('Proj 2018'!$B264, 'Proj 36 2018'!$B$2:$R$311, 13, FALSE)/36</f>
        <v>27.299999999999997</v>
      </c>
      <c r="O264" s="10">
        <f>$E264*VLOOKUP('Proj 2018'!$B264, 'Proj 36 2018'!$B$2:$R$311, 14, FALSE)/36</f>
        <v>42.900000000000006</v>
      </c>
      <c r="P264" s="10">
        <f>$E264*VLOOKUP('Proj 2018'!$B264, 'Proj 36 2018'!$B$2:$R$311, 15, FALSE)/36</f>
        <v>74.099999999999994</v>
      </c>
      <c r="Q264" s="10">
        <f>$E264*VLOOKUP('Proj 2018'!$B264, 'Proj 36 2018'!$B$2:$R$311, 16, FALSE)/36</f>
        <v>54.599999999999994</v>
      </c>
      <c r="R264" s="10">
        <f>$E264*VLOOKUP('Proj 2018'!$B264, 'Proj 36 2018'!$B$2:$R$311, 17, FALSE)/36</f>
        <v>374.4</v>
      </c>
      <c r="S264" s="3"/>
      <c r="T264" s="3"/>
      <c r="U264" s="3"/>
    </row>
    <row r="265" spans="1:21" x14ac:dyDescent="0.25">
      <c r="A265" s="5" t="s">
        <v>896</v>
      </c>
      <c r="B265" s="5" t="s">
        <v>421</v>
      </c>
      <c r="C265" s="5" t="s">
        <v>31</v>
      </c>
      <c r="D265" s="3">
        <f>VLOOKUP(B265, Table1[[Player]:['#NAME?]], 3, FALSE)+1</f>
        <v>28</v>
      </c>
      <c r="E265" s="3">
        <f>VLOOKUP(A265, Table3[], 5, FALSE)</f>
        <v>1458</v>
      </c>
      <c r="F265" s="10">
        <f>E265*VLOOKUP('Proj 2018'!B265, 'Proj 36 2018'!$B$2:$R$311, 5, FALSE)/36</f>
        <v>186.29999999999998</v>
      </c>
      <c r="G265" s="10">
        <f>$E265*VLOOKUP('Proj 2018'!$B265, 'Proj 36 2018'!$B$2:$R$311, 6, FALSE)/36</f>
        <v>441.45000000000005</v>
      </c>
      <c r="H265" s="11">
        <f>VLOOKUP('Proj 2018'!$B265, 'Proj 36 2018'!$B$2:$R$311, 7, FALSE)</f>
        <v>0.42</v>
      </c>
      <c r="I265" s="10">
        <f>$E265*VLOOKUP('Proj 2018'!$B265, 'Proj 36 2018'!$B$2:$R$311, 8, FALSE)/36</f>
        <v>32.400000000000006</v>
      </c>
      <c r="J265" s="10">
        <f>$E265*VLOOKUP('Proj 2018'!$B265, 'Proj 36 2018'!$B$2:$R$311, 9, FALSE)/36</f>
        <v>105.30000000000001</v>
      </c>
      <c r="K265" s="10">
        <f>$E265*VLOOKUP('Proj 2018'!$B265, 'Proj 36 2018'!$B$2:$R$311, 10, FALSE)/36</f>
        <v>137.69999999999999</v>
      </c>
      <c r="L265" s="11">
        <f>VLOOKUP('Proj 2018'!$B265, 'Proj 36 2018'!$B$2:$R$311, 11, FALSE)</f>
        <v>0.75</v>
      </c>
      <c r="M265" s="10">
        <f>$E265*VLOOKUP('Proj 2018'!$B265, 'Proj 36 2018'!$B$2:$R$311, 12, FALSE)/36</f>
        <v>166.04999999999998</v>
      </c>
      <c r="N265" s="10">
        <f>$E265*VLOOKUP('Proj 2018'!$B265, 'Proj 36 2018'!$B$2:$R$311, 13, FALSE)/36</f>
        <v>133.64999999999998</v>
      </c>
      <c r="O265" s="10">
        <f>$E265*VLOOKUP('Proj 2018'!$B265, 'Proj 36 2018'!$B$2:$R$311, 14, FALSE)/36</f>
        <v>48.599999999999994</v>
      </c>
      <c r="P265" s="10">
        <f>$E265*VLOOKUP('Proj 2018'!$B265, 'Proj 36 2018'!$B$2:$R$311, 15, FALSE)/36</f>
        <v>24.299999999999997</v>
      </c>
      <c r="Q265" s="10">
        <f>$E265*VLOOKUP('Proj 2018'!$B265, 'Proj 36 2018'!$B$2:$R$311, 16, FALSE)/36</f>
        <v>81</v>
      </c>
      <c r="R265" s="10">
        <f>$E265*VLOOKUP('Proj 2018'!$B265, 'Proj 36 2018'!$B$2:$R$311, 17, FALSE)/36</f>
        <v>506.25</v>
      </c>
      <c r="S265" s="3"/>
      <c r="T265" s="3"/>
      <c r="U265" s="3"/>
    </row>
    <row r="266" spans="1:21" x14ac:dyDescent="0.25">
      <c r="A266" s="6" t="s">
        <v>624</v>
      </c>
      <c r="B266" s="6" t="s">
        <v>423</v>
      </c>
      <c r="C266" s="6" t="s">
        <v>31</v>
      </c>
      <c r="D266" s="3">
        <f>VLOOKUP(B266, Table1[[Player]:['#NAME?]], 3, FALSE)+1</f>
        <v>23</v>
      </c>
      <c r="E266" s="3">
        <f>VLOOKUP(A266, Table3[], 5, FALSE)</f>
        <v>2280</v>
      </c>
      <c r="F266" s="10">
        <f>E266*VLOOKUP('Proj 2018'!B266, 'Proj 36 2018'!$B$2:$R$311, 5, FALSE)/36</f>
        <v>253.33333333333334</v>
      </c>
      <c r="G266" s="10">
        <f>$E266*VLOOKUP('Proj 2018'!$B266, 'Proj 36 2018'!$B$2:$R$311, 6, FALSE)/36</f>
        <v>709.33333333333337</v>
      </c>
      <c r="H266" s="11">
        <f>VLOOKUP('Proj 2018'!$B266, 'Proj 36 2018'!$B$2:$R$311, 7, FALSE)</f>
        <v>0.35899999999999999</v>
      </c>
      <c r="I266" s="10">
        <f>$E266*VLOOKUP('Proj 2018'!$B266, 'Proj 36 2018'!$B$2:$R$311, 8, FALSE)/36</f>
        <v>88.666666666666671</v>
      </c>
      <c r="J266" s="10">
        <f>$E266*VLOOKUP('Proj 2018'!$B266, 'Proj 36 2018'!$B$2:$R$311, 9, FALSE)/36</f>
        <v>190</v>
      </c>
      <c r="K266" s="10">
        <f>$E266*VLOOKUP('Proj 2018'!$B266, 'Proj 36 2018'!$B$2:$R$311, 10, FALSE)/36</f>
        <v>240.66666666666666</v>
      </c>
      <c r="L266" s="11">
        <f>VLOOKUP('Proj 2018'!$B266, 'Proj 36 2018'!$B$2:$R$311, 11, FALSE)</f>
        <v>0.81200000000000006</v>
      </c>
      <c r="M266" s="10">
        <f>$E266*VLOOKUP('Proj 2018'!$B266, 'Proj 36 2018'!$B$2:$R$311, 12, FALSE)/36</f>
        <v>291.33333333333331</v>
      </c>
      <c r="N266" s="10">
        <f>$E266*VLOOKUP('Proj 2018'!$B266, 'Proj 36 2018'!$B$2:$R$311, 13, FALSE)/36</f>
        <v>348.33333333333331</v>
      </c>
      <c r="O266" s="10">
        <f>$E266*VLOOKUP('Proj 2018'!$B266, 'Proj 36 2018'!$B$2:$R$311, 14, FALSE)/36</f>
        <v>120.33333333333333</v>
      </c>
      <c r="P266" s="10">
        <f>$E266*VLOOKUP('Proj 2018'!$B266, 'Proj 36 2018'!$B$2:$R$311, 15, FALSE)/36</f>
        <v>31.666666666666668</v>
      </c>
      <c r="Q266" s="10">
        <f>$E266*VLOOKUP('Proj 2018'!$B266, 'Proj 36 2018'!$B$2:$R$311, 16, FALSE)/36</f>
        <v>152</v>
      </c>
      <c r="R266" s="10">
        <f>$E266*VLOOKUP('Proj 2018'!$B266, 'Proj 36 2018'!$B$2:$R$311, 17, FALSE)/36</f>
        <v>791.66666666666663</v>
      </c>
      <c r="S266" s="3"/>
      <c r="T266" s="3"/>
      <c r="U266" s="3"/>
    </row>
    <row r="267" spans="1:21" x14ac:dyDescent="0.25">
      <c r="A267" s="6" t="s">
        <v>668</v>
      </c>
      <c r="B267" s="6" t="s">
        <v>425</v>
      </c>
      <c r="C267" s="6" t="s">
        <v>31</v>
      </c>
      <c r="D267" s="3">
        <f>VLOOKUP(B267, Table1[[Player]:['#NAME?]], 3, FALSE)+1</f>
        <v>32</v>
      </c>
      <c r="E267" s="3">
        <f>VLOOKUP(A267, Table3[], 5, FALSE)</f>
        <v>1825</v>
      </c>
      <c r="F267" s="10">
        <f>E267*VLOOKUP('Proj 2018'!B267, 'Proj 36 2018'!$B$2:$R$311, 5, FALSE)/36</f>
        <v>187.56944444444446</v>
      </c>
      <c r="G267" s="10">
        <f>$E267*VLOOKUP('Proj 2018'!$B267, 'Proj 36 2018'!$B$2:$R$311, 6, FALSE)/36</f>
        <v>547.5</v>
      </c>
      <c r="H267" s="11">
        <f>VLOOKUP('Proj 2018'!$B267, 'Proj 36 2018'!$B$2:$R$311, 7, FALSE)</f>
        <v>0.34599999999999997</v>
      </c>
      <c r="I267" s="10">
        <f>$E267*VLOOKUP('Proj 2018'!$B267, 'Proj 36 2018'!$B$2:$R$311, 8, FALSE)/36</f>
        <v>147.01388888888889</v>
      </c>
      <c r="J267" s="10">
        <f>$E267*VLOOKUP('Proj 2018'!$B267, 'Proj 36 2018'!$B$2:$R$311, 9, FALSE)/36</f>
        <v>15.208333333333334</v>
      </c>
      <c r="K267" s="10">
        <f>$E267*VLOOKUP('Proj 2018'!$B267, 'Proj 36 2018'!$B$2:$R$311, 10, FALSE)/36</f>
        <v>25.347222222222221</v>
      </c>
      <c r="L267" s="11">
        <f>VLOOKUP('Proj 2018'!$B267, 'Proj 36 2018'!$B$2:$R$311, 11, FALSE)</f>
        <v>0.66700000000000004</v>
      </c>
      <c r="M267" s="10">
        <f>$E267*VLOOKUP('Proj 2018'!$B267, 'Proj 36 2018'!$B$2:$R$311, 12, FALSE)/36</f>
        <v>172.36111111111111</v>
      </c>
      <c r="N267" s="10">
        <f>$E267*VLOOKUP('Proj 2018'!$B267, 'Proj 36 2018'!$B$2:$R$311, 13, FALSE)/36</f>
        <v>96.319444444444443</v>
      </c>
      <c r="O267" s="10">
        <f>$E267*VLOOKUP('Proj 2018'!$B267, 'Proj 36 2018'!$B$2:$R$311, 14, FALSE)/36</f>
        <v>60.833333333333336</v>
      </c>
      <c r="P267" s="10">
        <f>$E267*VLOOKUP('Proj 2018'!$B267, 'Proj 36 2018'!$B$2:$R$311, 15, FALSE)/36</f>
        <v>15.208333333333334</v>
      </c>
      <c r="Q267" s="10">
        <f>$E267*VLOOKUP('Proj 2018'!$B267, 'Proj 36 2018'!$B$2:$R$311, 16, FALSE)/36</f>
        <v>40.555555555555557</v>
      </c>
      <c r="R267" s="10">
        <f>$E267*VLOOKUP('Proj 2018'!$B267, 'Proj 36 2018'!$B$2:$R$311, 17, FALSE)/36</f>
        <v>537.36111111111109</v>
      </c>
      <c r="S267" s="3"/>
      <c r="T267" s="3"/>
      <c r="U267" s="3"/>
    </row>
    <row r="268" spans="1:21" x14ac:dyDescent="0.25">
      <c r="A268" s="5" t="s">
        <v>1019</v>
      </c>
      <c r="B268" s="5" t="s">
        <v>426</v>
      </c>
      <c r="C268" s="5" t="s">
        <v>38</v>
      </c>
      <c r="D268" s="3">
        <f>VLOOKUP(B268, Table1[[Player]:['#NAME?]], 3, FALSE)+1</f>
        <v>31</v>
      </c>
      <c r="E268" s="3">
        <f>VLOOKUP(A268, Table3[], 5, FALSE)</f>
        <v>1170</v>
      </c>
      <c r="F268" s="10">
        <f>E268*VLOOKUP('Proj 2018'!B268, 'Proj 36 2018'!$B$2:$R$311, 5, FALSE)/36</f>
        <v>191.75</v>
      </c>
      <c r="G268" s="10">
        <f>$E268*VLOOKUP('Proj 2018'!$B268, 'Proj 36 2018'!$B$2:$R$311, 6, FALSE)/36</f>
        <v>360.75</v>
      </c>
      <c r="H268" s="11">
        <f>VLOOKUP('Proj 2018'!$B268, 'Proj 36 2018'!$B$2:$R$311, 7, FALSE)</f>
        <v>0.52900000000000003</v>
      </c>
      <c r="I268" s="10">
        <f>$E268*VLOOKUP('Proj 2018'!$B268, 'Proj 36 2018'!$B$2:$R$311, 8, FALSE)/36</f>
        <v>39</v>
      </c>
      <c r="J268" s="10">
        <f>$E268*VLOOKUP('Proj 2018'!$B268, 'Proj 36 2018'!$B$2:$R$311, 9, FALSE)/36</f>
        <v>39</v>
      </c>
      <c r="K268" s="10">
        <f>$E268*VLOOKUP('Proj 2018'!$B268, 'Proj 36 2018'!$B$2:$R$311, 10, FALSE)/36</f>
        <v>55.25</v>
      </c>
      <c r="L268" s="11">
        <f>VLOOKUP('Proj 2018'!$B268, 'Proj 36 2018'!$B$2:$R$311, 11, FALSE)</f>
        <v>0.68600000000000005</v>
      </c>
      <c r="M268" s="10">
        <f>$E268*VLOOKUP('Proj 2018'!$B268, 'Proj 36 2018'!$B$2:$R$311, 12, FALSE)/36</f>
        <v>282.75</v>
      </c>
      <c r="N268" s="10">
        <f>$E268*VLOOKUP('Proj 2018'!$B268, 'Proj 36 2018'!$B$2:$R$311, 13, FALSE)/36</f>
        <v>39</v>
      </c>
      <c r="O268" s="10">
        <f>$E268*VLOOKUP('Proj 2018'!$B268, 'Proj 36 2018'!$B$2:$R$311, 14, FALSE)/36</f>
        <v>22.75</v>
      </c>
      <c r="P268" s="10">
        <f>$E268*VLOOKUP('Proj 2018'!$B268, 'Proj 36 2018'!$B$2:$R$311, 15, FALSE)/36</f>
        <v>58.5</v>
      </c>
      <c r="Q268" s="10">
        <f>$E268*VLOOKUP('Proj 2018'!$B268, 'Proj 36 2018'!$B$2:$R$311, 16, FALSE)/36</f>
        <v>65</v>
      </c>
      <c r="R268" s="10">
        <f>$E268*VLOOKUP('Proj 2018'!$B268, 'Proj 36 2018'!$B$2:$R$311, 17, FALSE)/36</f>
        <v>461.5</v>
      </c>
      <c r="S268" s="3"/>
      <c r="T268" s="3"/>
      <c r="U268" s="3"/>
    </row>
    <row r="269" spans="1:21" x14ac:dyDescent="0.25">
      <c r="A269" s="6" t="s">
        <v>823</v>
      </c>
      <c r="B269" s="6" t="s">
        <v>427</v>
      </c>
      <c r="C269" s="6" t="s">
        <v>31</v>
      </c>
      <c r="D269" s="3">
        <f>VLOOKUP(B269, Table1[[Player]:['#NAME?]], 3, FALSE)+1</f>
        <v>26</v>
      </c>
      <c r="E269" s="3">
        <f>VLOOKUP(A269, Table3[], 5, FALSE)</f>
        <v>2184</v>
      </c>
      <c r="F269" s="10">
        <f>E269*VLOOKUP('Proj 2018'!B269, 'Proj 36 2018'!$B$2:$R$311, 5, FALSE)/36</f>
        <v>230.5333333333333</v>
      </c>
      <c r="G269" s="10">
        <f>$E269*VLOOKUP('Proj 2018'!$B269, 'Proj 36 2018'!$B$2:$R$311, 6, FALSE)/36</f>
        <v>503.53333333333336</v>
      </c>
      <c r="H269" s="11">
        <f>VLOOKUP('Proj 2018'!$B269, 'Proj 36 2018'!$B$2:$R$311, 7, FALSE)</f>
        <v>0.45500000000000002</v>
      </c>
      <c r="I269" s="10">
        <f>$E269*VLOOKUP('Proj 2018'!$B269, 'Proj 36 2018'!$B$2:$R$311, 8, FALSE)/36</f>
        <v>133.46666666666667</v>
      </c>
      <c r="J269" s="10">
        <f>$E269*VLOOKUP('Proj 2018'!$B269, 'Proj 36 2018'!$B$2:$R$311, 9, FALSE)/36</f>
        <v>42.466666666666669</v>
      </c>
      <c r="K269" s="10">
        <f>$E269*VLOOKUP('Proj 2018'!$B269, 'Proj 36 2018'!$B$2:$R$311, 10, FALSE)/36</f>
        <v>54.6</v>
      </c>
      <c r="L269" s="11">
        <f>VLOOKUP('Proj 2018'!$B269, 'Proj 36 2018'!$B$2:$R$311, 11, FALSE)</f>
        <v>0.81</v>
      </c>
      <c r="M269" s="10">
        <f>$E269*VLOOKUP('Proj 2018'!$B269, 'Proj 36 2018'!$B$2:$R$311, 12, FALSE)/36</f>
        <v>230.5333333333333</v>
      </c>
      <c r="N269" s="10">
        <f>$E269*VLOOKUP('Proj 2018'!$B269, 'Proj 36 2018'!$B$2:$R$311, 13, FALSE)/36</f>
        <v>91</v>
      </c>
      <c r="O269" s="10">
        <f>$E269*VLOOKUP('Proj 2018'!$B269, 'Proj 36 2018'!$B$2:$R$311, 14, FALSE)/36</f>
        <v>48.533333333333331</v>
      </c>
      <c r="P269" s="10">
        <f>$E269*VLOOKUP('Proj 2018'!$B269, 'Proj 36 2018'!$B$2:$R$311, 15, FALSE)/36</f>
        <v>12.133333333333333</v>
      </c>
      <c r="Q269" s="10">
        <f>$E269*VLOOKUP('Proj 2018'!$B269, 'Proj 36 2018'!$B$2:$R$311, 16, FALSE)/36</f>
        <v>48.533333333333331</v>
      </c>
      <c r="R269" s="10">
        <f>$E269*VLOOKUP('Proj 2018'!$B269, 'Proj 36 2018'!$B$2:$R$311, 17, FALSE)/36</f>
        <v>637</v>
      </c>
      <c r="S269" s="3"/>
      <c r="T269" s="3"/>
      <c r="U269" s="3"/>
    </row>
    <row r="270" spans="1:21" x14ac:dyDescent="0.25">
      <c r="A270" s="5" t="s">
        <v>899</v>
      </c>
      <c r="B270" s="5" t="s">
        <v>428</v>
      </c>
      <c r="C270" s="5" t="s">
        <v>38</v>
      </c>
      <c r="D270" s="3">
        <f>VLOOKUP(B270, Table1[[Player]:['#NAME?]], 3, FALSE)+1</f>
        <v>30</v>
      </c>
      <c r="E270" s="3">
        <f>VLOOKUP(A270, Table3[], 5, FALSE)</f>
        <v>1092</v>
      </c>
      <c r="F270" s="10">
        <f>E270*VLOOKUP('Proj 2018'!B270, 'Proj 36 2018'!$B$2:$R$311, 5, FALSE)/36</f>
        <v>206.26666666666665</v>
      </c>
      <c r="G270" s="10">
        <f>$E270*VLOOKUP('Proj 2018'!$B270, 'Proj 36 2018'!$B$2:$R$311, 6, FALSE)/36</f>
        <v>464.10000000000008</v>
      </c>
      <c r="H270" s="11">
        <f>VLOOKUP('Proj 2018'!$B270, 'Proj 36 2018'!$B$2:$R$311, 7, FALSE)</f>
        <v>0.44500000000000001</v>
      </c>
      <c r="I270" s="10">
        <f>$E270*VLOOKUP('Proj 2018'!$B270, 'Proj 36 2018'!$B$2:$R$311, 8, FALSE)/36</f>
        <v>87.966666666666654</v>
      </c>
      <c r="J270" s="10">
        <f>$E270*VLOOKUP('Proj 2018'!$B270, 'Proj 36 2018'!$B$2:$R$311, 9, FALSE)/36</f>
        <v>103.13333333333333</v>
      </c>
      <c r="K270" s="10">
        <f>$E270*VLOOKUP('Proj 2018'!$B270, 'Proj 36 2018'!$B$2:$R$311, 10, FALSE)/36</f>
        <v>115.26666666666665</v>
      </c>
      <c r="L270" s="11">
        <f>VLOOKUP('Proj 2018'!$B270, 'Proj 36 2018'!$B$2:$R$311, 11, FALSE)</f>
        <v>0.876</v>
      </c>
      <c r="M270" s="10">
        <f>$E270*VLOOKUP('Proj 2018'!$B270, 'Proj 36 2018'!$B$2:$R$311, 12, FALSE)/36</f>
        <v>315.4666666666667</v>
      </c>
      <c r="N270" s="10">
        <f>$E270*VLOOKUP('Proj 2018'!$B270, 'Proj 36 2018'!$B$2:$R$311, 13, FALSE)/36</f>
        <v>54.6</v>
      </c>
      <c r="O270" s="10">
        <f>$E270*VLOOKUP('Proj 2018'!$B270, 'Proj 36 2018'!$B$2:$R$311, 14, FALSE)/36</f>
        <v>18.2</v>
      </c>
      <c r="P270" s="10">
        <f>$E270*VLOOKUP('Proj 2018'!$B270, 'Proj 36 2018'!$B$2:$R$311, 15, FALSE)/36</f>
        <v>33.366666666666667</v>
      </c>
      <c r="Q270" s="10">
        <f>$E270*VLOOKUP('Proj 2018'!$B270, 'Proj 36 2018'!$B$2:$R$311, 16, FALSE)/36</f>
        <v>57.633333333333326</v>
      </c>
      <c r="R270" s="10">
        <f>$E270*VLOOKUP('Proj 2018'!$B270, 'Proj 36 2018'!$B$2:$R$311, 17, FALSE)/36</f>
        <v>603.63333333333333</v>
      </c>
      <c r="S270" s="3"/>
      <c r="T270" s="3"/>
      <c r="U270" s="3"/>
    </row>
    <row r="271" spans="1:21" x14ac:dyDescent="0.25">
      <c r="A271" s="6" t="s">
        <v>915</v>
      </c>
      <c r="B271" s="6" t="s">
        <v>430</v>
      </c>
      <c r="C271" s="6" t="s">
        <v>31</v>
      </c>
      <c r="D271" s="3">
        <f>VLOOKUP(B271, Table1[[Player]:['#NAME?]], 3, FALSE)+1</f>
        <v>24</v>
      </c>
      <c r="E271" s="3">
        <f>VLOOKUP(A271, Table3[], 5, FALSE)</f>
        <v>986</v>
      </c>
      <c r="F271" s="10">
        <f>E271*VLOOKUP('Proj 2018'!B271, 'Proj 36 2018'!$B$2:$R$311, 5, FALSE)/36</f>
        <v>112.29444444444442</v>
      </c>
      <c r="G271" s="10">
        <f>$E271*VLOOKUP('Proj 2018'!$B271, 'Proj 36 2018'!$B$2:$R$311, 6, FALSE)/36</f>
        <v>284.84444444444443</v>
      </c>
      <c r="H271" s="11">
        <f>VLOOKUP('Proj 2018'!$B271, 'Proj 36 2018'!$B$2:$R$311, 7, FALSE)</f>
        <v>0.39600000000000002</v>
      </c>
      <c r="I271" s="10">
        <f>$E271*VLOOKUP('Proj 2018'!$B271, 'Proj 36 2018'!$B$2:$R$311, 8, FALSE)/36</f>
        <v>60.25555555555556</v>
      </c>
      <c r="J271" s="10">
        <f>$E271*VLOOKUP('Proj 2018'!$B271, 'Proj 36 2018'!$B$2:$R$311, 9, FALSE)/36</f>
        <v>54.777777777777779</v>
      </c>
      <c r="K271" s="10">
        <f>$E271*VLOOKUP('Proj 2018'!$B271, 'Proj 36 2018'!$B$2:$R$311, 10, FALSE)/36</f>
        <v>68.472222222222229</v>
      </c>
      <c r="L271" s="11">
        <f>VLOOKUP('Proj 2018'!$B271, 'Proj 36 2018'!$B$2:$R$311, 11, FALSE)</f>
        <v>0.81299999999999994</v>
      </c>
      <c r="M271" s="10">
        <f>$E271*VLOOKUP('Proj 2018'!$B271, 'Proj 36 2018'!$B$2:$R$311, 12, FALSE)/36</f>
        <v>101.3388888888889</v>
      </c>
      <c r="N271" s="10">
        <f>$E271*VLOOKUP('Proj 2018'!$B271, 'Proj 36 2018'!$B$2:$R$311, 13, FALSE)/36</f>
        <v>84.905555555555551</v>
      </c>
      <c r="O271" s="10">
        <f>$E271*VLOOKUP('Proj 2018'!$B271, 'Proj 36 2018'!$B$2:$R$311, 14, FALSE)/36</f>
        <v>19.172222222222221</v>
      </c>
      <c r="P271" s="10">
        <f>$E271*VLOOKUP('Proj 2018'!$B271, 'Proj 36 2018'!$B$2:$R$311, 15, FALSE)/36</f>
        <v>13.694444444444445</v>
      </c>
      <c r="Q271" s="10">
        <f>$E271*VLOOKUP('Proj 2018'!$B271, 'Proj 36 2018'!$B$2:$R$311, 16, FALSE)/36</f>
        <v>57.516666666666666</v>
      </c>
      <c r="R271" s="10">
        <f>$E271*VLOOKUP('Proj 2018'!$B271, 'Proj 36 2018'!$B$2:$R$311, 17, FALSE)/36</f>
        <v>339.62222222222221</v>
      </c>
      <c r="S271" s="3"/>
      <c r="T271" s="3"/>
      <c r="U271" s="3"/>
    </row>
    <row r="272" spans="1:21" x14ac:dyDescent="0.25">
      <c r="A272" s="6" t="s">
        <v>838</v>
      </c>
      <c r="B272" s="6" t="s">
        <v>436</v>
      </c>
      <c r="C272" s="6" t="s">
        <v>73</v>
      </c>
      <c r="D272" s="3">
        <f>VLOOKUP(B272, Table1[[Player]:['#NAME?]], 3, FALSE)+1</f>
        <v>29</v>
      </c>
      <c r="E272" s="3">
        <f>VLOOKUP(A272, Table3[], 5, FALSE)</f>
        <v>2652</v>
      </c>
      <c r="F272" s="10">
        <f>E272*VLOOKUP('Proj 2018'!B272, 'Proj 36 2018'!$B$2:$R$311, 5, FALSE)/36</f>
        <v>397.8</v>
      </c>
      <c r="G272" s="10">
        <f>$E272*VLOOKUP('Proj 2018'!$B272, 'Proj 36 2018'!$B$2:$R$311, 6, FALSE)/36</f>
        <v>906.1</v>
      </c>
      <c r="H272" s="11">
        <f>VLOOKUP('Proj 2018'!$B272, 'Proj 36 2018'!$B$2:$R$311, 7, FALSE)</f>
        <v>0.442</v>
      </c>
      <c r="I272" s="10">
        <f>$E272*VLOOKUP('Proj 2018'!$B272, 'Proj 36 2018'!$B$2:$R$311, 8, FALSE)/36</f>
        <v>88.4</v>
      </c>
      <c r="J272" s="10">
        <f>$E272*VLOOKUP('Proj 2018'!$B272, 'Proj 36 2018'!$B$2:$R$311, 9, FALSE)/36</f>
        <v>360.9666666666667</v>
      </c>
      <c r="K272" s="10">
        <f>$E272*VLOOKUP('Proj 2018'!$B272, 'Proj 36 2018'!$B$2:$R$311, 10, FALSE)/36</f>
        <v>412.5333333333333</v>
      </c>
      <c r="L272" s="11">
        <f>VLOOKUP('Proj 2018'!$B272, 'Proj 36 2018'!$B$2:$R$311, 11, FALSE)</f>
        <v>0.86699999999999999</v>
      </c>
      <c r="M272" s="10">
        <f>$E272*VLOOKUP('Proj 2018'!$B272, 'Proj 36 2018'!$B$2:$R$311, 12, FALSE)/36</f>
        <v>331.5</v>
      </c>
      <c r="N272" s="10">
        <f>$E272*VLOOKUP('Proj 2018'!$B272, 'Proj 36 2018'!$B$2:$R$311, 13, FALSE)/36</f>
        <v>640.9</v>
      </c>
      <c r="O272" s="10">
        <f>$E272*VLOOKUP('Proj 2018'!$B272, 'Proj 36 2018'!$B$2:$R$311, 14, FALSE)/36</f>
        <v>103.13333333333333</v>
      </c>
      <c r="P272" s="10">
        <f>$E272*VLOOKUP('Proj 2018'!$B272, 'Proj 36 2018'!$B$2:$R$311, 15, FALSE)/36</f>
        <v>29.466666666666665</v>
      </c>
      <c r="Q272" s="10">
        <f>$E272*VLOOKUP('Proj 2018'!$B272, 'Proj 36 2018'!$B$2:$R$311, 16, FALSE)/36</f>
        <v>213.63333333333333</v>
      </c>
      <c r="R272" s="10">
        <f>$E272*VLOOKUP('Proj 2018'!$B272, 'Proj 36 2018'!$B$2:$R$311, 17, FALSE)/36</f>
        <v>1252.3333333333333</v>
      </c>
      <c r="S272" s="3"/>
      <c r="T272" s="3"/>
      <c r="U272" s="3"/>
    </row>
    <row r="273" spans="1:21" x14ac:dyDescent="0.25">
      <c r="A273" s="5" t="s">
        <v>828</v>
      </c>
      <c r="B273" s="5" t="s">
        <v>437</v>
      </c>
      <c r="C273" s="5" t="s">
        <v>27</v>
      </c>
      <c r="D273" s="3">
        <f>VLOOKUP(B273, Table1[[Player]:['#NAME?]], 3, FALSE)+1</f>
        <v>32</v>
      </c>
      <c r="E273" s="3">
        <f>VLOOKUP(A273, Table3[], 5, FALSE)</f>
        <v>1110</v>
      </c>
      <c r="F273" s="10">
        <f>E273*VLOOKUP('Proj 2018'!B273, 'Proj 36 2018'!$B$2:$R$311, 5, FALSE)/36</f>
        <v>154.16666666666666</v>
      </c>
      <c r="G273" s="10">
        <f>$E273*VLOOKUP('Proj 2018'!$B273, 'Proj 36 2018'!$B$2:$R$311, 6, FALSE)/36</f>
        <v>410.08333333333331</v>
      </c>
      <c r="H273" s="11">
        <f>VLOOKUP('Proj 2018'!$B273, 'Proj 36 2018'!$B$2:$R$311, 7, FALSE)</f>
        <v>0.373</v>
      </c>
      <c r="I273" s="10">
        <f>$E273*VLOOKUP('Proj 2018'!$B273, 'Proj 36 2018'!$B$2:$R$311, 8, FALSE)/36</f>
        <v>101.75</v>
      </c>
      <c r="J273" s="10">
        <f>$E273*VLOOKUP('Proj 2018'!$B273, 'Proj 36 2018'!$B$2:$R$311, 9, FALSE)/36</f>
        <v>33.916666666666664</v>
      </c>
      <c r="K273" s="10">
        <f>$E273*VLOOKUP('Proj 2018'!$B273, 'Proj 36 2018'!$B$2:$R$311, 10, FALSE)/36</f>
        <v>43.166666666666664</v>
      </c>
      <c r="L273" s="11">
        <f>VLOOKUP('Proj 2018'!$B273, 'Proj 36 2018'!$B$2:$R$311, 11, FALSE)</f>
        <v>0.77800000000000002</v>
      </c>
      <c r="M273" s="10">
        <f>$E273*VLOOKUP('Proj 2018'!$B273, 'Proj 36 2018'!$B$2:$R$311, 12, FALSE)/36</f>
        <v>157.25</v>
      </c>
      <c r="N273" s="10">
        <f>$E273*VLOOKUP('Proj 2018'!$B273, 'Proj 36 2018'!$B$2:$R$311, 13, FALSE)/36</f>
        <v>46.25</v>
      </c>
      <c r="O273" s="10">
        <f>$E273*VLOOKUP('Proj 2018'!$B273, 'Proj 36 2018'!$B$2:$R$311, 14, FALSE)/36</f>
        <v>12.333333333333334</v>
      </c>
      <c r="P273" s="10">
        <f>$E273*VLOOKUP('Proj 2018'!$B273, 'Proj 36 2018'!$B$2:$R$311, 15, FALSE)/36</f>
        <v>12.333333333333334</v>
      </c>
      <c r="Q273" s="10">
        <f>$E273*VLOOKUP('Proj 2018'!$B273, 'Proj 36 2018'!$B$2:$R$311, 16, FALSE)/36</f>
        <v>37</v>
      </c>
      <c r="R273" s="10">
        <f>$E273*VLOOKUP('Proj 2018'!$B273, 'Proj 36 2018'!$B$2:$R$311, 17, FALSE)/36</f>
        <v>440.91666666666669</v>
      </c>
      <c r="S273" s="3"/>
      <c r="T273" s="3"/>
      <c r="U273" s="3"/>
    </row>
    <row r="274" spans="1:21" x14ac:dyDescent="0.25">
      <c r="A274" s="6" t="s">
        <v>959</v>
      </c>
      <c r="B274" s="6" t="s">
        <v>438</v>
      </c>
      <c r="C274" s="6" t="s">
        <v>31</v>
      </c>
      <c r="D274" s="3">
        <f>VLOOKUP(B274, Table1[[Player]:['#NAME?]], 3, FALSE)+1</f>
        <v>31</v>
      </c>
      <c r="E274" s="3">
        <f>VLOOKUP(A274, Table3[], 5, FALSE)</f>
        <v>1368</v>
      </c>
      <c r="F274" s="10">
        <f>E274*VLOOKUP('Proj 2018'!B274, 'Proj 36 2018'!$B$2:$R$311, 5, FALSE)/36</f>
        <v>144.39999999999998</v>
      </c>
      <c r="G274" s="10">
        <f>$E274*VLOOKUP('Proj 2018'!$B274, 'Proj 36 2018'!$B$2:$R$311, 6, FALSE)/36</f>
        <v>342</v>
      </c>
      <c r="H274" s="11">
        <f>VLOOKUP('Proj 2018'!$B274, 'Proj 36 2018'!$B$2:$R$311, 7, FALSE)</f>
        <v>0.42399999999999999</v>
      </c>
      <c r="I274" s="10">
        <f>$E274*VLOOKUP('Proj 2018'!$B274, 'Proj 36 2018'!$B$2:$R$311, 8, FALSE)/36</f>
        <v>64.599999999999994</v>
      </c>
      <c r="J274" s="10">
        <f>$E274*VLOOKUP('Proj 2018'!$B274, 'Proj 36 2018'!$B$2:$R$311, 9, FALSE)/36</f>
        <v>45.599999999999994</v>
      </c>
      <c r="K274" s="10">
        <f>$E274*VLOOKUP('Proj 2018'!$B274, 'Proj 36 2018'!$B$2:$R$311, 10, FALSE)/36</f>
        <v>57</v>
      </c>
      <c r="L274" s="11">
        <f>VLOOKUP('Proj 2018'!$B274, 'Proj 36 2018'!$B$2:$R$311, 11, FALSE)</f>
        <v>0.78400000000000003</v>
      </c>
      <c r="M274" s="10">
        <f>$E274*VLOOKUP('Proj 2018'!$B274, 'Proj 36 2018'!$B$2:$R$311, 12, FALSE)/36</f>
        <v>144.39999999999998</v>
      </c>
      <c r="N274" s="10">
        <f>$E274*VLOOKUP('Proj 2018'!$B274, 'Proj 36 2018'!$B$2:$R$311, 13, FALSE)/36</f>
        <v>133</v>
      </c>
      <c r="O274" s="10">
        <f>$E274*VLOOKUP('Proj 2018'!$B274, 'Proj 36 2018'!$B$2:$R$311, 14, FALSE)/36</f>
        <v>64.599999999999994</v>
      </c>
      <c r="P274" s="10">
        <f>$E274*VLOOKUP('Proj 2018'!$B274, 'Proj 36 2018'!$B$2:$R$311, 15, FALSE)/36</f>
        <v>22.799999999999997</v>
      </c>
      <c r="Q274" s="10">
        <f>$E274*VLOOKUP('Proj 2018'!$B274, 'Proj 36 2018'!$B$2:$R$311, 16, FALSE)/36</f>
        <v>60.800000000000004</v>
      </c>
      <c r="R274" s="10">
        <f>$E274*VLOOKUP('Proj 2018'!$B274, 'Proj 36 2018'!$B$2:$R$311, 17, FALSE)/36</f>
        <v>399</v>
      </c>
      <c r="S274" s="3"/>
      <c r="T274" s="3"/>
      <c r="U274" s="3"/>
    </row>
    <row r="275" spans="1:21" x14ac:dyDescent="0.25">
      <c r="A275" s="5" t="s">
        <v>829</v>
      </c>
      <c r="B275" s="5" t="s">
        <v>439</v>
      </c>
      <c r="C275" s="5" t="s">
        <v>31</v>
      </c>
      <c r="D275" s="3">
        <f>VLOOKUP(B275, Table1[[Player]:['#NAME?]], 3, FALSE)+1</f>
        <v>40</v>
      </c>
      <c r="E275" s="3">
        <f>VLOOKUP(A275, Table3[], 5, FALSE)</f>
        <v>929</v>
      </c>
      <c r="F275" s="10">
        <f>E275*VLOOKUP('Proj 2018'!B275, 'Proj 36 2018'!$B$2:$R$311, 5, FALSE)/36</f>
        <v>72.255555555555546</v>
      </c>
      <c r="G275" s="10">
        <f>$E275*VLOOKUP('Proj 2018'!$B275, 'Proj 36 2018'!$B$2:$R$311, 6, FALSE)/36</f>
        <v>165.15555555555557</v>
      </c>
      <c r="H275" s="11">
        <f>VLOOKUP('Proj 2018'!$B275, 'Proj 36 2018'!$B$2:$R$311, 7, FALSE)</f>
        <v>0.432</v>
      </c>
      <c r="I275" s="10">
        <f>$E275*VLOOKUP('Proj 2018'!$B275, 'Proj 36 2018'!$B$2:$R$311, 8, FALSE)/36</f>
        <v>49.030555555555551</v>
      </c>
      <c r="J275" s="10">
        <f>$E275*VLOOKUP('Proj 2018'!$B275, 'Proj 36 2018'!$B$2:$R$311, 9, FALSE)/36</f>
        <v>15.483333333333333</v>
      </c>
      <c r="K275" s="10">
        <f>$E275*VLOOKUP('Proj 2018'!$B275, 'Proj 36 2018'!$B$2:$R$311, 10, FALSE)/36</f>
        <v>20.644444444444446</v>
      </c>
      <c r="L275" s="11">
        <f>VLOOKUP('Proj 2018'!$B275, 'Proj 36 2018'!$B$2:$R$311, 11, FALSE)</f>
        <v>0.82799999999999996</v>
      </c>
      <c r="M275" s="10">
        <f>$E275*VLOOKUP('Proj 2018'!$B275, 'Proj 36 2018'!$B$2:$R$311, 12, FALSE)/36</f>
        <v>72.255555555555546</v>
      </c>
      <c r="N275" s="10">
        <f>$E275*VLOOKUP('Proj 2018'!$B275, 'Proj 36 2018'!$B$2:$R$311, 13, FALSE)/36</f>
        <v>67.094444444444449</v>
      </c>
      <c r="O275" s="10">
        <f>$E275*VLOOKUP('Proj 2018'!$B275, 'Proj 36 2018'!$B$2:$R$311, 14, FALSE)/36</f>
        <v>30.966666666666665</v>
      </c>
      <c r="P275" s="10">
        <f>$E275*VLOOKUP('Proj 2018'!$B275, 'Proj 36 2018'!$B$2:$R$311, 15, FALSE)/36</f>
        <v>12.902777777777779</v>
      </c>
      <c r="Q275" s="10">
        <f>$E275*VLOOKUP('Proj 2018'!$B275, 'Proj 36 2018'!$B$2:$R$311, 16, FALSE)/36</f>
        <v>23.225000000000001</v>
      </c>
      <c r="R275" s="10">
        <f>$E275*VLOOKUP('Proj 2018'!$B275, 'Proj 36 2018'!$B$2:$R$311, 17, FALSE)/36</f>
        <v>209.02499999999998</v>
      </c>
      <c r="S275" s="3"/>
      <c r="T275" s="3"/>
      <c r="U275" s="3"/>
    </row>
    <row r="276" spans="1:21" x14ac:dyDescent="0.25">
      <c r="A276" s="6" t="s">
        <v>664</v>
      </c>
      <c r="B276" s="6" t="s">
        <v>440</v>
      </c>
      <c r="C276" s="6" t="s">
        <v>73</v>
      </c>
      <c r="D276" s="3">
        <f>VLOOKUP(B276, Table1[[Player]:['#NAME?]], 3, FALSE)+1</f>
        <v>28</v>
      </c>
      <c r="E276" s="3">
        <f>VLOOKUP(A276, Table3[], 5, FALSE)</f>
        <v>1170</v>
      </c>
      <c r="F276" s="10">
        <f>E276*VLOOKUP('Proj 2018'!B276, 'Proj 36 2018'!$B$2:$R$311, 5, FALSE)/36</f>
        <v>312</v>
      </c>
      <c r="G276" s="10">
        <f>$E276*VLOOKUP('Proj 2018'!$B276, 'Proj 36 2018'!$B$2:$R$311, 6, FALSE)/36</f>
        <v>669.5</v>
      </c>
      <c r="H276" s="11">
        <f>VLOOKUP('Proj 2018'!$B276, 'Proj 36 2018'!$B$2:$R$311, 7, FALSE)</f>
        <v>0.46300000000000002</v>
      </c>
      <c r="I276" s="10">
        <f>$E276*VLOOKUP('Proj 2018'!$B276, 'Proj 36 2018'!$B$2:$R$311, 8, FALSE)/36</f>
        <v>110.5</v>
      </c>
      <c r="J276" s="10">
        <f>$E276*VLOOKUP('Proj 2018'!$B276, 'Proj 36 2018'!$B$2:$R$311, 9, FALSE)/36</f>
        <v>269.75</v>
      </c>
      <c r="K276" s="10">
        <f>$E276*VLOOKUP('Proj 2018'!$B276, 'Proj 36 2018'!$B$2:$R$311, 10, FALSE)/36</f>
        <v>295.75</v>
      </c>
      <c r="L276" s="11">
        <f>VLOOKUP('Proj 2018'!$B276, 'Proj 36 2018'!$B$2:$R$311, 11, FALSE)</f>
        <v>0.90900000000000003</v>
      </c>
      <c r="M276" s="10">
        <f>$E276*VLOOKUP('Proj 2018'!$B276, 'Proj 36 2018'!$B$2:$R$311, 12, FALSE)/36</f>
        <v>94.25</v>
      </c>
      <c r="N276" s="10">
        <f>$E276*VLOOKUP('Proj 2018'!$B276, 'Proj 36 2018'!$B$2:$R$311, 13, FALSE)/36</f>
        <v>204.75</v>
      </c>
      <c r="O276" s="10">
        <f>$E276*VLOOKUP('Proj 2018'!$B276, 'Proj 36 2018'!$B$2:$R$311, 14, FALSE)/36</f>
        <v>32.5</v>
      </c>
      <c r="P276" s="10">
        <f>$E276*VLOOKUP('Proj 2018'!$B276, 'Proj 36 2018'!$B$2:$R$311, 15, FALSE)/36</f>
        <v>6.5</v>
      </c>
      <c r="Q276" s="10">
        <f>$E276*VLOOKUP('Proj 2018'!$B276, 'Proj 36 2018'!$B$2:$R$311, 16, FALSE)/36</f>
        <v>94.25</v>
      </c>
      <c r="R276" s="10">
        <f>$E276*VLOOKUP('Proj 2018'!$B276, 'Proj 36 2018'!$B$2:$R$311, 17, FALSE)/36</f>
        <v>1001</v>
      </c>
      <c r="S276" s="3"/>
      <c r="T276" s="3"/>
      <c r="U276" s="3"/>
    </row>
    <row r="277" spans="1:21" x14ac:dyDescent="0.25">
      <c r="A277" s="5" t="s">
        <v>869</v>
      </c>
      <c r="B277" s="5" t="s">
        <v>441</v>
      </c>
      <c r="C277" s="5" t="s">
        <v>27</v>
      </c>
      <c r="D277" s="3">
        <f>VLOOKUP(B277, Table1[[Player]:['#NAME?]], 3, FALSE)+1</f>
        <v>29</v>
      </c>
      <c r="E277" s="3">
        <f>VLOOKUP(A277, Table3[], 5, FALSE)</f>
        <v>1080</v>
      </c>
      <c r="F277" s="10">
        <f>E277*VLOOKUP('Proj 2018'!B277, 'Proj 36 2018'!$B$2:$R$311, 5, FALSE)/36</f>
        <v>108</v>
      </c>
      <c r="G277" s="10">
        <f>$E277*VLOOKUP('Proj 2018'!$B277, 'Proj 36 2018'!$B$2:$R$311, 6, FALSE)/36</f>
        <v>273</v>
      </c>
      <c r="H277" s="11">
        <f>VLOOKUP('Proj 2018'!$B277, 'Proj 36 2018'!$B$2:$R$311, 7, FALSE)</f>
        <v>0.39800000000000002</v>
      </c>
      <c r="I277" s="10">
        <f>$E277*VLOOKUP('Proj 2018'!$B277, 'Proj 36 2018'!$B$2:$R$311, 8, FALSE)/36</f>
        <v>42</v>
      </c>
      <c r="J277" s="10">
        <f>$E277*VLOOKUP('Proj 2018'!$B277, 'Proj 36 2018'!$B$2:$R$311, 9, FALSE)/36</f>
        <v>48</v>
      </c>
      <c r="K277" s="10">
        <f>$E277*VLOOKUP('Proj 2018'!$B277, 'Proj 36 2018'!$B$2:$R$311, 10, FALSE)/36</f>
        <v>57</v>
      </c>
      <c r="L277" s="11">
        <f>VLOOKUP('Proj 2018'!$B277, 'Proj 36 2018'!$B$2:$R$311, 11, FALSE)</f>
        <v>0.84299999999999997</v>
      </c>
      <c r="M277" s="10">
        <f>$E277*VLOOKUP('Proj 2018'!$B277, 'Proj 36 2018'!$B$2:$R$311, 12, FALSE)/36</f>
        <v>159</v>
      </c>
      <c r="N277" s="10">
        <f>$E277*VLOOKUP('Proj 2018'!$B277, 'Proj 36 2018'!$B$2:$R$311, 13, FALSE)/36</f>
        <v>39</v>
      </c>
      <c r="O277" s="10">
        <f>$E277*VLOOKUP('Proj 2018'!$B277, 'Proj 36 2018'!$B$2:$R$311, 14, FALSE)/36</f>
        <v>24</v>
      </c>
      <c r="P277" s="10">
        <f>$E277*VLOOKUP('Proj 2018'!$B277, 'Proj 36 2018'!$B$2:$R$311, 15, FALSE)/36</f>
        <v>6</v>
      </c>
      <c r="Q277" s="10">
        <f>$E277*VLOOKUP('Proj 2018'!$B277, 'Proj 36 2018'!$B$2:$R$311, 16, FALSE)/36</f>
        <v>27</v>
      </c>
      <c r="R277" s="10">
        <f>$E277*VLOOKUP('Proj 2018'!$B277, 'Proj 36 2018'!$B$2:$R$311, 17, FALSE)/36</f>
        <v>306</v>
      </c>
      <c r="S277" s="3"/>
      <c r="T277" s="3"/>
      <c r="U277" s="3"/>
    </row>
    <row r="278" spans="1:21" x14ac:dyDescent="0.25">
      <c r="A278" s="5" t="s">
        <v>722</v>
      </c>
      <c r="B278" s="5" t="s">
        <v>443</v>
      </c>
      <c r="C278" s="5" t="s">
        <v>31</v>
      </c>
      <c r="D278" s="3">
        <f>VLOOKUP(B278, Table1[[Player]:['#NAME?]], 3, FALSE)+1</f>
        <v>27</v>
      </c>
      <c r="E278" s="3">
        <f>VLOOKUP(A278, Table3[], 5, FALSE)</f>
        <v>2574</v>
      </c>
      <c r="F278" s="10">
        <f>E278*VLOOKUP('Proj 2018'!B278, 'Proj 36 2018'!$B$2:$R$311, 5, FALSE)/36</f>
        <v>629.20000000000005</v>
      </c>
      <c r="G278" s="10">
        <f>$E278*VLOOKUP('Proj 2018'!$B278, 'Proj 36 2018'!$B$2:$R$311, 6, FALSE)/36</f>
        <v>1337.05</v>
      </c>
      <c r="H278" s="11">
        <f>VLOOKUP('Proj 2018'!$B278, 'Proj 36 2018'!$B$2:$R$311, 7, FALSE)</f>
        <v>0.46800000000000003</v>
      </c>
      <c r="I278" s="10">
        <f>$E278*VLOOKUP('Proj 2018'!$B278, 'Proj 36 2018'!$B$2:$R$311, 8, FALSE)/36</f>
        <v>257.39999999999998</v>
      </c>
      <c r="J278" s="10">
        <f>$E278*VLOOKUP('Proj 2018'!$B278, 'Proj 36 2018'!$B$2:$R$311, 9, FALSE)/36</f>
        <v>178.75</v>
      </c>
      <c r="K278" s="10">
        <f>$E278*VLOOKUP('Proj 2018'!$B278, 'Proj 36 2018'!$B$2:$R$311, 10, FALSE)/36</f>
        <v>214.5</v>
      </c>
      <c r="L278" s="11">
        <f>VLOOKUP('Proj 2018'!$B278, 'Proj 36 2018'!$B$2:$R$311, 11, FALSE)</f>
        <v>0.85299999999999998</v>
      </c>
      <c r="M278" s="10">
        <f>$E278*VLOOKUP('Proj 2018'!$B278, 'Proj 36 2018'!$B$2:$R$311, 12, FALSE)/36</f>
        <v>278.85000000000002</v>
      </c>
      <c r="N278" s="10">
        <f>$E278*VLOOKUP('Proj 2018'!$B278, 'Proj 36 2018'!$B$2:$R$311, 13, FALSE)/36</f>
        <v>157.30000000000001</v>
      </c>
      <c r="O278" s="10">
        <f>$E278*VLOOKUP('Proj 2018'!$B278, 'Proj 36 2018'!$B$2:$R$311, 14, FALSE)/36</f>
        <v>64.349999999999994</v>
      </c>
      <c r="P278" s="10">
        <f>$E278*VLOOKUP('Proj 2018'!$B278, 'Proj 36 2018'!$B$2:$R$311, 15, FALSE)/36</f>
        <v>35.75</v>
      </c>
      <c r="Q278" s="10">
        <f>$E278*VLOOKUP('Proj 2018'!$B278, 'Proj 36 2018'!$B$2:$R$311, 16, FALSE)/36</f>
        <v>121.55000000000001</v>
      </c>
      <c r="R278" s="10">
        <f>$E278*VLOOKUP('Proj 2018'!$B278, 'Proj 36 2018'!$B$2:$R$311, 17, FALSE)/36</f>
        <v>1694.55</v>
      </c>
      <c r="S278" s="3"/>
      <c r="T278" s="3"/>
      <c r="U278" s="3"/>
    </row>
    <row r="279" spans="1:21" x14ac:dyDescent="0.25">
      <c r="A279" s="6" t="s">
        <v>665</v>
      </c>
      <c r="B279" s="6" t="s">
        <v>444</v>
      </c>
      <c r="C279" s="6" t="s">
        <v>38</v>
      </c>
      <c r="D279" s="3">
        <f>VLOOKUP(B279, Table1[[Player]:['#NAME?]], 3, FALSE)+1</f>
        <v>26</v>
      </c>
      <c r="E279" s="3">
        <f>VLOOKUP(A279, Table3[], 5, FALSE)</f>
        <v>2028</v>
      </c>
      <c r="F279" s="10">
        <f>E279*VLOOKUP('Proj 2018'!B279, 'Proj 36 2018'!$B$2:$R$311, 5, FALSE)/36</f>
        <v>225.33333333333334</v>
      </c>
      <c r="G279" s="10">
        <f>$E279*VLOOKUP('Proj 2018'!$B279, 'Proj 36 2018'!$B$2:$R$311, 6, FALSE)/36</f>
        <v>377.43333333333334</v>
      </c>
      <c r="H279" s="11">
        <f>VLOOKUP('Proj 2018'!$B279, 'Proj 36 2018'!$B$2:$R$311, 7, FALSE)</f>
        <v>0.6</v>
      </c>
      <c r="I279" s="10">
        <f>$E279*VLOOKUP('Proj 2018'!$B279, 'Proj 36 2018'!$B$2:$R$311, 8, FALSE)/36</f>
        <v>0</v>
      </c>
      <c r="J279" s="10">
        <f>$E279*VLOOKUP('Proj 2018'!$B279, 'Proj 36 2018'!$B$2:$R$311, 9, FALSE)/36</f>
        <v>90.13333333333334</v>
      </c>
      <c r="K279" s="10">
        <f>$E279*VLOOKUP('Proj 2018'!$B279, 'Proj 36 2018'!$B$2:$R$311, 10, FALSE)/36</f>
        <v>185.89999999999998</v>
      </c>
      <c r="L279" s="11">
        <f>VLOOKUP('Proj 2018'!$B279, 'Proj 36 2018'!$B$2:$R$311, 11, FALSE)</f>
        <v>0.498</v>
      </c>
      <c r="M279" s="10">
        <f>$E279*VLOOKUP('Proj 2018'!$B279, 'Proj 36 2018'!$B$2:$R$311, 12, FALSE)/36</f>
        <v>619.66666666666663</v>
      </c>
      <c r="N279" s="10">
        <f>$E279*VLOOKUP('Proj 2018'!$B279, 'Proj 36 2018'!$B$2:$R$311, 13, FALSE)/36</f>
        <v>67.599999999999994</v>
      </c>
      <c r="O279" s="10">
        <f>$E279*VLOOKUP('Proj 2018'!$B279, 'Proj 36 2018'!$B$2:$R$311, 14, FALSE)/36</f>
        <v>33.799999999999997</v>
      </c>
      <c r="P279" s="10">
        <f>$E279*VLOOKUP('Proj 2018'!$B279, 'Proj 36 2018'!$B$2:$R$311, 15, FALSE)/36</f>
        <v>73.233333333333334</v>
      </c>
      <c r="Q279" s="10">
        <f>$E279*VLOOKUP('Proj 2018'!$B279, 'Proj 36 2018'!$B$2:$R$311, 16, FALSE)/36</f>
        <v>56.333333333333336</v>
      </c>
      <c r="R279" s="10">
        <f>$E279*VLOOKUP('Proj 2018'!$B279, 'Proj 36 2018'!$B$2:$R$311, 17, FALSE)/36</f>
        <v>546.43333333333328</v>
      </c>
      <c r="S279" s="3"/>
      <c r="T279" s="3"/>
      <c r="U279" s="3"/>
    </row>
    <row r="280" spans="1:21" x14ac:dyDescent="0.25">
      <c r="A280" s="6" t="s">
        <v>713</v>
      </c>
      <c r="B280" s="6" t="s">
        <v>446</v>
      </c>
      <c r="C280" s="6" t="s">
        <v>27</v>
      </c>
      <c r="D280" s="3">
        <f>VLOOKUP(B280, Table1[[Player]:['#NAME?]], 3, FALSE)+1</f>
        <v>32</v>
      </c>
      <c r="E280" s="3">
        <f>VLOOKUP(A280, Table3[], 5, FALSE)</f>
        <v>1170</v>
      </c>
      <c r="F280" s="10">
        <f>E280*VLOOKUP('Proj 2018'!B280, 'Proj 36 2018'!$B$2:$R$311, 5, FALSE)/36</f>
        <v>123.5</v>
      </c>
      <c r="G280" s="10">
        <f>$E280*VLOOKUP('Proj 2018'!$B280, 'Proj 36 2018'!$B$2:$R$311, 6, FALSE)/36</f>
        <v>279.5</v>
      </c>
      <c r="H280" s="11">
        <f>VLOOKUP('Proj 2018'!$B280, 'Proj 36 2018'!$B$2:$R$311, 7, FALSE)</f>
        <v>0.442</v>
      </c>
      <c r="I280" s="10">
        <f>$E280*VLOOKUP('Proj 2018'!$B280, 'Proj 36 2018'!$B$2:$R$311, 8, FALSE)/36</f>
        <v>71.5</v>
      </c>
      <c r="J280" s="10">
        <f>$E280*VLOOKUP('Proj 2018'!$B280, 'Proj 36 2018'!$B$2:$R$311, 9, FALSE)/36</f>
        <v>48.75</v>
      </c>
      <c r="K280" s="10">
        <f>$E280*VLOOKUP('Proj 2018'!$B280, 'Proj 36 2018'!$B$2:$R$311, 10, FALSE)/36</f>
        <v>65</v>
      </c>
      <c r="L280" s="11">
        <f>VLOOKUP('Proj 2018'!$B280, 'Proj 36 2018'!$B$2:$R$311, 11, FALSE)</f>
        <v>0.74399999999999999</v>
      </c>
      <c r="M280" s="10">
        <f>$E280*VLOOKUP('Proj 2018'!$B280, 'Proj 36 2018'!$B$2:$R$311, 12, FALSE)/36</f>
        <v>188.5</v>
      </c>
      <c r="N280" s="10">
        <f>$E280*VLOOKUP('Proj 2018'!$B280, 'Proj 36 2018'!$B$2:$R$311, 13, FALSE)/36</f>
        <v>61.75</v>
      </c>
      <c r="O280" s="10">
        <f>$E280*VLOOKUP('Proj 2018'!$B280, 'Proj 36 2018'!$B$2:$R$311, 14, FALSE)/36</f>
        <v>26</v>
      </c>
      <c r="P280" s="10">
        <f>$E280*VLOOKUP('Proj 2018'!$B280, 'Proj 36 2018'!$B$2:$R$311, 15, FALSE)/36</f>
        <v>16.25</v>
      </c>
      <c r="Q280" s="10">
        <f>$E280*VLOOKUP('Proj 2018'!$B280, 'Proj 36 2018'!$B$2:$R$311, 16, FALSE)/36</f>
        <v>45.5</v>
      </c>
      <c r="R280" s="10">
        <f>$E280*VLOOKUP('Proj 2018'!$B280, 'Proj 36 2018'!$B$2:$R$311, 17, FALSE)/36</f>
        <v>364</v>
      </c>
      <c r="S280" s="3"/>
      <c r="T280" s="3"/>
      <c r="U280" s="3"/>
    </row>
    <row r="281" spans="1:21" x14ac:dyDescent="0.25">
      <c r="A281" s="5" t="s">
        <v>837</v>
      </c>
      <c r="B281" s="5" t="s">
        <v>448</v>
      </c>
      <c r="C281" s="5" t="s">
        <v>38</v>
      </c>
      <c r="D281" s="3">
        <f>VLOOKUP(B281, Table1[[Player]:['#NAME?]], 3, FALSE)+1</f>
        <v>22</v>
      </c>
      <c r="E281" s="3">
        <f>VLOOKUP(A281, Table3[], 5, FALSE)</f>
        <v>2886</v>
      </c>
      <c r="F281" s="10">
        <f>E281*VLOOKUP('Proj 2018'!B281, 'Proj 36 2018'!$B$2:$R$311, 5, FALSE)/36</f>
        <v>761.58333333333337</v>
      </c>
      <c r="G281" s="10">
        <f>$E281*VLOOKUP('Proj 2018'!$B281, 'Proj 36 2018'!$B$2:$R$311, 6, FALSE)/36</f>
        <v>1410.9333333333334</v>
      </c>
      <c r="H281" s="11">
        <f>VLOOKUP('Proj 2018'!$B281, 'Proj 36 2018'!$B$2:$R$311, 7, FALSE)</f>
        <v>0.54200000000000004</v>
      </c>
      <c r="I281" s="10">
        <f>$E281*VLOOKUP('Proj 2018'!$B281, 'Proj 36 2018'!$B$2:$R$311, 8, FALSE)/36</f>
        <v>96.199999999999989</v>
      </c>
      <c r="J281" s="10">
        <f>$E281*VLOOKUP('Proj 2018'!$B281, 'Proj 36 2018'!$B$2:$R$311, 9, FALSE)/36</f>
        <v>336.70000000000005</v>
      </c>
      <c r="K281" s="10">
        <f>$E281*VLOOKUP('Proj 2018'!$B281, 'Proj 36 2018'!$B$2:$R$311, 10, FALSE)/36</f>
        <v>408.84999999999997</v>
      </c>
      <c r="L281" s="11">
        <f>VLOOKUP('Proj 2018'!$B281, 'Proj 36 2018'!$B$2:$R$311, 11, FALSE)</f>
        <v>0.83199999999999996</v>
      </c>
      <c r="M281" s="10">
        <f>$E281*VLOOKUP('Proj 2018'!$B281, 'Proj 36 2018'!$B$2:$R$311, 12, FALSE)/36</f>
        <v>962</v>
      </c>
      <c r="N281" s="10">
        <f>$E281*VLOOKUP('Proj 2018'!$B281, 'Proj 36 2018'!$B$2:$R$311, 13, FALSE)/36</f>
        <v>208.43333333333334</v>
      </c>
      <c r="O281" s="10">
        <f>$E281*VLOOKUP('Proj 2018'!$B281, 'Proj 36 2018'!$B$2:$R$311, 14, FALSE)/36</f>
        <v>56.11666666666666</v>
      </c>
      <c r="P281" s="10">
        <f>$E281*VLOOKUP('Proj 2018'!$B281, 'Proj 36 2018'!$B$2:$R$311, 15, FALSE)/36</f>
        <v>96.199999999999989</v>
      </c>
      <c r="Q281" s="10">
        <f>$E281*VLOOKUP('Proj 2018'!$B281, 'Proj 36 2018'!$B$2:$R$311, 16, FALSE)/36</f>
        <v>200.41666666666666</v>
      </c>
      <c r="R281" s="10">
        <f>$E281*VLOOKUP('Proj 2018'!$B281, 'Proj 36 2018'!$B$2:$R$311, 17, FALSE)/36</f>
        <v>1964.0833333333333</v>
      </c>
      <c r="S281" s="3"/>
      <c r="T281" s="3"/>
      <c r="U281" s="3"/>
    </row>
    <row r="282" spans="1:21" x14ac:dyDescent="0.25">
      <c r="A282" s="6" t="s">
        <v>741</v>
      </c>
      <c r="B282" s="6" t="s">
        <v>449</v>
      </c>
      <c r="C282" s="6" t="s">
        <v>52</v>
      </c>
      <c r="D282" s="3">
        <f>VLOOKUP(B282, Table1[[Player]:['#NAME?]], 3, FALSE)+1</f>
        <v>32</v>
      </c>
      <c r="E282" s="3">
        <f>VLOOKUP(A282, Table3[], 5, FALSE)</f>
        <v>1950</v>
      </c>
      <c r="F282" s="10">
        <f>E282*VLOOKUP('Proj 2018'!B282, 'Proj 36 2018'!$B$2:$R$311, 5, FALSE)/36</f>
        <v>173.33333333333334</v>
      </c>
      <c r="G282" s="10">
        <f>$E282*VLOOKUP('Proj 2018'!$B282, 'Proj 36 2018'!$B$2:$R$311, 6, FALSE)/36</f>
        <v>422.5</v>
      </c>
      <c r="H282" s="11">
        <f>VLOOKUP('Proj 2018'!$B282, 'Proj 36 2018'!$B$2:$R$311, 7, FALSE)</f>
        <v>0.41299999999999998</v>
      </c>
      <c r="I282" s="10">
        <f>$E282*VLOOKUP('Proj 2018'!$B282, 'Proj 36 2018'!$B$2:$R$311, 8, FALSE)/36</f>
        <v>59.583333333333336</v>
      </c>
      <c r="J282" s="10">
        <f>$E282*VLOOKUP('Proj 2018'!$B282, 'Proj 36 2018'!$B$2:$R$311, 9, FALSE)/36</f>
        <v>65</v>
      </c>
      <c r="K282" s="10">
        <f>$E282*VLOOKUP('Proj 2018'!$B282, 'Proj 36 2018'!$B$2:$R$311, 10, FALSE)/36</f>
        <v>81.25</v>
      </c>
      <c r="L282" s="11">
        <f>VLOOKUP('Proj 2018'!$B282, 'Proj 36 2018'!$B$2:$R$311, 11, FALSE)</f>
        <v>0.77400000000000002</v>
      </c>
      <c r="M282" s="10">
        <f>$E282*VLOOKUP('Proj 2018'!$B282, 'Proj 36 2018'!$B$2:$R$311, 12, FALSE)/36</f>
        <v>411.66666666666669</v>
      </c>
      <c r="N282" s="10">
        <f>$E282*VLOOKUP('Proj 2018'!$B282, 'Proj 36 2018'!$B$2:$R$311, 13, FALSE)/36</f>
        <v>86.666666666666671</v>
      </c>
      <c r="O282" s="10">
        <f>$E282*VLOOKUP('Proj 2018'!$B282, 'Proj 36 2018'!$B$2:$R$311, 14, FALSE)/36</f>
        <v>102.91666666666667</v>
      </c>
      <c r="P282" s="10">
        <f>$E282*VLOOKUP('Proj 2018'!$B282, 'Proj 36 2018'!$B$2:$R$311, 15, FALSE)/36</f>
        <v>16.25</v>
      </c>
      <c r="Q282" s="10">
        <f>$E282*VLOOKUP('Proj 2018'!$B282, 'Proj 36 2018'!$B$2:$R$311, 16, FALSE)/36</f>
        <v>59.583333333333336</v>
      </c>
      <c r="R282" s="10">
        <f>$E282*VLOOKUP('Proj 2018'!$B282, 'Proj 36 2018'!$B$2:$R$311, 17, FALSE)/36</f>
        <v>471.25</v>
      </c>
      <c r="S282" s="3"/>
      <c r="T282" s="3"/>
      <c r="U282" s="3"/>
    </row>
    <row r="283" spans="1:21" x14ac:dyDescent="0.25">
      <c r="A283" s="5" t="s">
        <v>939</v>
      </c>
      <c r="B283" s="5" t="s">
        <v>450</v>
      </c>
      <c r="C283" s="5" t="s">
        <v>52</v>
      </c>
      <c r="D283" s="3">
        <f>VLOOKUP(B283, Table1[[Player]:['#NAME?]], 3, FALSE)+1</f>
        <v>29</v>
      </c>
      <c r="E283" s="3">
        <f>VLOOKUP(A283, Table3[], 5, FALSE)</f>
        <v>2156</v>
      </c>
      <c r="F283" s="10">
        <f>E283*VLOOKUP('Proj 2018'!B283, 'Proj 36 2018'!$B$2:$R$311, 5, FALSE)/36</f>
        <v>305.43333333333328</v>
      </c>
      <c r="G283" s="10">
        <f>$E283*VLOOKUP('Proj 2018'!$B283, 'Proj 36 2018'!$B$2:$R$311, 6, FALSE)/36</f>
        <v>718.66666666666663</v>
      </c>
      <c r="H283" s="11">
        <f>VLOOKUP('Proj 2018'!$B283, 'Proj 36 2018'!$B$2:$R$311, 7, FALSE)</f>
        <v>0.42599999999999999</v>
      </c>
      <c r="I283" s="10">
        <f>$E283*VLOOKUP('Proj 2018'!$B283, 'Proj 36 2018'!$B$2:$R$311, 8, FALSE)/36</f>
        <v>41.922222222222217</v>
      </c>
      <c r="J283" s="10">
        <f>$E283*VLOOKUP('Proj 2018'!$B283, 'Proj 36 2018'!$B$2:$R$311, 9, FALSE)/36</f>
        <v>107.80000000000001</v>
      </c>
      <c r="K283" s="10">
        <f>$E283*VLOOKUP('Proj 2018'!$B283, 'Proj 36 2018'!$B$2:$R$311, 10, FALSE)/36</f>
        <v>131.75555555555559</v>
      </c>
      <c r="L283" s="11">
        <f>VLOOKUP('Proj 2018'!$B283, 'Proj 36 2018'!$B$2:$R$311, 11, FALSE)</f>
        <v>0.82499999999999996</v>
      </c>
      <c r="M283" s="10">
        <f>$E283*VLOOKUP('Proj 2018'!$B283, 'Proj 36 2018'!$B$2:$R$311, 12, FALSE)/36</f>
        <v>323.40000000000003</v>
      </c>
      <c r="N283" s="10">
        <f>$E283*VLOOKUP('Proj 2018'!$B283, 'Proj 36 2018'!$B$2:$R$311, 13, FALSE)/36</f>
        <v>269.5</v>
      </c>
      <c r="O283" s="10">
        <f>$E283*VLOOKUP('Proj 2018'!$B283, 'Proj 36 2018'!$B$2:$R$311, 14, FALSE)/36</f>
        <v>71.86666666666666</v>
      </c>
      <c r="P283" s="10">
        <f>$E283*VLOOKUP('Proj 2018'!$B283, 'Proj 36 2018'!$B$2:$R$311, 15, FALSE)/36</f>
        <v>29.944444444444443</v>
      </c>
      <c r="Q283" s="10">
        <f>$E283*VLOOKUP('Proj 2018'!$B283, 'Proj 36 2018'!$B$2:$R$311, 16, FALSE)/36</f>
        <v>131.75555555555559</v>
      </c>
      <c r="R283" s="10">
        <f>$E283*VLOOKUP('Proj 2018'!$B283, 'Proj 36 2018'!$B$2:$R$311, 17, FALSE)/36</f>
        <v>760.58888888888885</v>
      </c>
      <c r="S283" s="3"/>
      <c r="T283" s="3"/>
      <c r="U283" s="3"/>
    </row>
    <row r="284" spans="1:21" x14ac:dyDescent="0.25">
      <c r="A284" s="6" t="s">
        <v>749</v>
      </c>
      <c r="B284" s="6" t="s">
        <v>451</v>
      </c>
      <c r="C284" s="6" t="s">
        <v>38</v>
      </c>
      <c r="D284" s="3">
        <f>VLOOKUP(B284, Table1[[Player]:['#NAME?]], 3, FALSE)+1</f>
        <v>21</v>
      </c>
      <c r="E284" s="3">
        <f>VLOOKUP(A284, Table3[], 5, FALSE)</f>
        <v>2464</v>
      </c>
      <c r="F284" s="10">
        <f>E284*VLOOKUP('Proj 2018'!B284, 'Proj 36 2018'!$B$2:$R$311, 5, FALSE)/36</f>
        <v>431.2</v>
      </c>
      <c r="G284" s="10">
        <f>$E284*VLOOKUP('Proj 2018'!$B284, 'Proj 36 2018'!$B$2:$R$311, 6, FALSE)/36</f>
        <v>841.86666666666667</v>
      </c>
      <c r="H284" s="11">
        <f>VLOOKUP('Proj 2018'!$B284, 'Proj 36 2018'!$B$2:$R$311, 7, FALSE)</f>
        <v>0.51100000000000001</v>
      </c>
      <c r="I284" s="10">
        <f>$E284*VLOOKUP('Proj 2018'!$B284, 'Proj 36 2018'!$B$2:$R$311, 8, FALSE)/36</f>
        <v>41.066666666666663</v>
      </c>
      <c r="J284" s="10">
        <f>$E284*VLOOKUP('Proj 2018'!$B284, 'Proj 36 2018'!$B$2:$R$311, 9, FALSE)/36</f>
        <v>239.55555555555554</v>
      </c>
      <c r="K284" s="10">
        <f>$E284*VLOOKUP('Proj 2018'!$B284, 'Proj 36 2018'!$B$2:$R$311, 10, FALSE)/36</f>
        <v>294.31111111111107</v>
      </c>
      <c r="L284" s="11">
        <f>VLOOKUP('Proj 2018'!$B284, 'Proj 36 2018'!$B$2:$R$311, 11, FALSE)</f>
        <v>0.80900000000000005</v>
      </c>
      <c r="M284" s="10">
        <f>$E284*VLOOKUP('Proj 2018'!$B284, 'Proj 36 2018'!$B$2:$R$311, 12, FALSE)/36</f>
        <v>568.08888888888896</v>
      </c>
      <c r="N284" s="10">
        <f>$E284*VLOOKUP('Proj 2018'!$B284, 'Proj 36 2018'!$B$2:$R$311, 13, FALSE)/36</f>
        <v>102.66666666666667</v>
      </c>
      <c r="O284" s="10">
        <f>$E284*VLOOKUP('Proj 2018'!$B284, 'Proj 36 2018'!$B$2:$R$311, 14, FALSE)/36</f>
        <v>68.444444444444443</v>
      </c>
      <c r="P284" s="10">
        <f>$E284*VLOOKUP('Proj 2018'!$B284, 'Proj 36 2018'!$B$2:$R$311, 15, FALSE)/36</f>
        <v>164.26666666666665</v>
      </c>
      <c r="Q284" s="10">
        <f>$E284*VLOOKUP('Proj 2018'!$B284, 'Proj 36 2018'!$B$2:$R$311, 16, FALSE)/36</f>
        <v>102.66666666666667</v>
      </c>
      <c r="R284" s="10">
        <f>$E284*VLOOKUP('Proj 2018'!$B284, 'Proj 36 2018'!$B$2:$R$311, 17, FALSE)/36</f>
        <v>1136.1777777777779</v>
      </c>
      <c r="S284" s="3"/>
      <c r="T284" s="3"/>
      <c r="U284" s="3"/>
    </row>
    <row r="285" spans="1:21" x14ac:dyDescent="0.25">
      <c r="A285" s="6" t="s">
        <v>927</v>
      </c>
      <c r="B285" s="6" t="s">
        <v>453</v>
      </c>
      <c r="C285" s="6" t="s">
        <v>73</v>
      </c>
      <c r="D285" s="3">
        <f>VLOOKUP(B285, Table1[[Player]:['#NAME?]], 3, FALSE)+1</f>
        <v>22</v>
      </c>
      <c r="E285" s="3">
        <f>VLOOKUP(A285, Table3[], 5, FALSE)</f>
        <v>1560</v>
      </c>
      <c r="F285" s="10">
        <f>E285*VLOOKUP('Proj 2018'!B285, 'Proj 36 2018'!$B$2:$R$311, 5, FALSE)/36</f>
        <v>255.66666666666666</v>
      </c>
      <c r="G285" s="10">
        <f>$E285*VLOOKUP('Proj 2018'!$B285, 'Proj 36 2018'!$B$2:$R$311, 6, FALSE)/36</f>
        <v>606.66666666666663</v>
      </c>
      <c r="H285" s="11">
        <f>VLOOKUP('Proj 2018'!$B285, 'Proj 36 2018'!$B$2:$R$311, 7, FALSE)</f>
        <v>0.42099999999999999</v>
      </c>
      <c r="I285" s="10">
        <f>$E285*VLOOKUP('Proj 2018'!$B285, 'Proj 36 2018'!$B$2:$R$311, 8, FALSE)/36</f>
        <v>30.333333333333332</v>
      </c>
      <c r="J285" s="10">
        <f>$E285*VLOOKUP('Proj 2018'!$B285, 'Proj 36 2018'!$B$2:$R$311, 9, FALSE)/36</f>
        <v>78</v>
      </c>
      <c r="K285" s="10">
        <f>$E285*VLOOKUP('Proj 2018'!$B285, 'Proj 36 2018'!$B$2:$R$311, 10, FALSE)/36</f>
        <v>99.666666666666657</v>
      </c>
      <c r="L285" s="11">
        <f>VLOOKUP('Proj 2018'!$B285, 'Proj 36 2018'!$B$2:$R$311, 11, FALSE)</f>
        <v>0.77500000000000002</v>
      </c>
      <c r="M285" s="10">
        <f>$E285*VLOOKUP('Proj 2018'!$B285, 'Proj 36 2018'!$B$2:$R$311, 12, FALSE)/36</f>
        <v>130</v>
      </c>
      <c r="N285" s="10">
        <f>$E285*VLOOKUP('Proj 2018'!$B285, 'Proj 36 2018'!$B$2:$R$311, 13, FALSE)/36</f>
        <v>312</v>
      </c>
      <c r="O285" s="10">
        <f>$E285*VLOOKUP('Proj 2018'!$B285, 'Proj 36 2018'!$B$2:$R$311, 14, FALSE)/36</f>
        <v>65</v>
      </c>
      <c r="P285" s="10">
        <f>$E285*VLOOKUP('Proj 2018'!$B285, 'Proj 36 2018'!$B$2:$R$311, 15, FALSE)/36</f>
        <v>8.6666666666666661</v>
      </c>
      <c r="Q285" s="10">
        <f>$E285*VLOOKUP('Proj 2018'!$B285, 'Proj 36 2018'!$B$2:$R$311, 16, FALSE)/36</f>
        <v>108.33333333333333</v>
      </c>
      <c r="R285" s="10">
        <f>$E285*VLOOKUP('Proj 2018'!$B285, 'Proj 36 2018'!$B$2:$R$311, 17, FALSE)/36</f>
        <v>615.33333333333337</v>
      </c>
      <c r="S285" s="3"/>
      <c r="T285" s="3"/>
      <c r="U285" s="3"/>
    </row>
    <row r="286" spans="1:21" x14ac:dyDescent="0.25">
      <c r="A286" s="5" t="s">
        <v>986</v>
      </c>
      <c r="B286" s="5" t="s">
        <v>454</v>
      </c>
      <c r="C286" s="5" t="s">
        <v>38</v>
      </c>
      <c r="D286" s="3">
        <f>VLOOKUP(B286, Table1[[Player]:['#NAME?]], 3, FALSE)+1</f>
        <v>25</v>
      </c>
      <c r="E286" s="3">
        <f>VLOOKUP(A286, Table3[], 5, FALSE)</f>
        <v>2002</v>
      </c>
      <c r="F286" s="10">
        <f>E286*VLOOKUP('Proj 2018'!B286, 'Proj 36 2018'!$B$2:$R$311, 5, FALSE)/36</f>
        <v>378.15555555555557</v>
      </c>
      <c r="G286" s="10">
        <f>$E286*VLOOKUP('Proj 2018'!$B286, 'Proj 36 2018'!$B$2:$R$311, 6, FALSE)/36</f>
        <v>678.45555555555552</v>
      </c>
      <c r="H286" s="11">
        <f>VLOOKUP('Proj 2018'!$B286, 'Proj 36 2018'!$B$2:$R$311, 7, FALSE)</f>
        <v>0.55700000000000005</v>
      </c>
      <c r="I286" s="10">
        <f>$E286*VLOOKUP('Proj 2018'!$B286, 'Proj 36 2018'!$B$2:$R$311, 8, FALSE)/36</f>
        <v>0</v>
      </c>
      <c r="J286" s="10">
        <f>$E286*VLOOKUP('Proj 2018'!$B286, 'Proj 36 2018'!$B$2:$R$311, 9, FALSE)/36</f>
        <v>172.39444444444445</v>
      </c>
      <c r="K286" s="10">
        <f>$E286*VLOOKUP('Proj 2018'!$B286, 'Proj 36 2018'!$B$2:$R$311, 10, FALSE)/36</f>
        <v>211.32222222222219</v>
      </c>
      <c r="L286" s="11">
        <f>VLOOKUP('Proj 2018'!$B286, 'Proj 36 2018'!$B$2:$R$311, 11, FALSE)</f>
        <v>0.81100000000000005</v>
      </c>
      <c r="M286" s="10">
        <f>$E286*VLOOKUP('Proj 2018'!$B286, 'Proj 36 2018'!$B$2:$R$311, 12, FALSE)/36</f>
        <v>734.06666666666661</v>
      </c>
      <c r="N286" s="10">
        <f>$E286*VLOOKUP('Proj 2018'!$B286, 'Proj 36 2018'!$B$2:$R$311, 13, FALSE)/36</f>
        <v>55.611111111111114</v>
      </c>
      <c r="O286" s="10">
        <f>$E286*VLOOKUP('Proj 2018'!$B286, 'Proj 36 2018'!$B$2:$R$311, 14, FALSE)/36</f>
        <v>33.366666666666667</v>
      </c>
      <c r="P286" s="10">
        <f>$E286*VLOOKUP('Proj 2018'!$B286, 'Proj 36 2018'!$B$2:$R$311, 15, FALSE)/36</f>
        <v>61.172222222222231</v>
      </c>
      <c r="Q286" s="10">
        <f>$E286*VLOOKUP('Proj 2018'!$B286, 'Proj 36 2018'!$B$2:$R$311, 16, FALSE)/36</f>
        <v>100.1</v>
      </c>
      <c r="R286" s="10">
        <f>$E286*VLOOKUP('Proj 2018'!$B286, 'Proj 36 2018'!$B$2:$R$311, 17, FALSE)/36</f>
        <v>928.70555555555563</v>
      </c>
      <c r="S286" s="3"/>
      <c r="T286" s="3"/>
      <c r="U286" s="3"/>
    </row>
    <row r="287" spans="1:21" x14ac:dyDescent="0.25">
      <c r="A287" s="6" t="s">
        <v>655</v>
      </c>
      <c r="B287" s="6" t="s">
        <v>455</v>
      </c>
      <c r="C287" s="6" t="s">
        <v>31</v>
      </c>
      <c r="D287" s="3">
        <f>VLOOKUP(B287, Table1[[Player]:['#NAME?]], 3, FALSE)+1</f>
        <v>24</v>
      </c>
      <c r="E287" s="3">
        <f>VLOOKUP(A287, Table3[], 5, FALSE)</f>
        <v>1716</v>
      </c>
      <c r="F287" s="10">
        <f>E287*VLOOKUP('Proj 2018'!B287, 'Proj 36 2018'!$B$2:$R$311, 5, FALSE)/36</f>
        <v>181.13333333333333</v>
      </c>
      <c r="G287" s="10">
        <f>$E287*VLOOKUP('Proj 2018'!$B287, 'Proj 36 2018'!$B$2:$R$311, 6, FALSE)/36</f>
        <v>505.26666666666665</v>
      </c>
      <c r="H287" s="11">
        <f>VLOOKUP('Proj 2018'!$B287, 'Proj 36 2018'!$B$2:$R$311, 7, FALSE)</f>
        <v>0.35399999999999998</v>
      </c>
      <c r="I287" s="10">
        <f>$E287*VLOOKUP('Proj 2018'!$B287, 'Proj 36 2018'!$B$2:$R$311, 8, FALSE)/36</f>
        <v>128.70000000000002</v>
      </c>
      <c r="J287" s="10">
        <f>$E287*VLOOKUP('Proj 2018'!$B287, 'Proj 36 2018'!$B$2:$R$311, 9, FALSE)/36</f>
        <v>23.833333333333332</v>
      </c>
      <c r="K287" s="10">
        <f>$E287*VLOOKUP('Proj 2018'!$B287, 'Proj 36 2018'!$B$2:$R$311, 10, FALSE)/36</f>
        <v>33.36666666666666</v>
      </c>
      <c r="L287" s="11">
        <f>VLOOKUP('Proj 2018'!$B287, 'Proj 36 2018'!$B$2:$R$311, 11, FALSE)</f>
        <v>0.77800000000000002</v>
      </c>
      <c r="M287" s="10">
        <f>$E287*VLOOKUP('Proj 2018'!$B287, 'Proj 36 2018'!$B$2:$R$311, 12, FALSE)/36</f>
        <v>266.93333333333328</v>
      </c>
      <c r="N287" s="10">
        <f>$E287*VLOOKUP('Proj 2018'!$B287, 'Proj 36 2018'!$B$2:$R$311, 13, FALSE)/36</f>
        <v>109.63333333333333</v>
      </c>
      <c r="O287" s="10">
        <f>$E287*VLOOKUP('Proj 2018'!$B287, 'Proj 36 2018'!$B$2:$R$311, 14, FALSE)/36</f>
        <v>52.433333333333337</v>
      </c>
      <c r="P287" s="10">
        <f>$E287*VLOOKUP('Proj 2018'!$B287, 'Proj 36 2018'!$B$2:$R$311, 15, FALSE)/36</f>
        <v>14.299999999999999</v>
      </c>
      <c r="Q287" s="10">
        <f>$E287*VLOOKUP('Proj 2018'!$B287, 'Proj 36 2018'!$B$2:$R$311, 16, FALSE)/36</f>
        <v>85.800000000000011</v>
      </c>
      <c r="R287" s="10">
        <f>$E287*VLOOKUP('Proj 2018'!$B287, 'Proj 36 2018'!$B$2:$R$311, 17, FALSE)/36</f>
        <v>510.03333333333325</v>
      </c>
      <c r="S287" s="3"/>
      <c r="T287" s="3"/>
      <c r="U287" s="3"/>
    </row>
    <row r="288" spans="1:21" x14ac:dyDescent="0.25">
      <c r="A288" s="5" t="s">
        <v>942</v>
      </c>
      <c r="B288" s="5" t="s">
        <v>459</v>
      </c>
      <c r="C288" s="5" t="s">
        <v>27</v>
      </c>
      <c r="D288" s="3">
        <f>VLOOKUP(B288, Table1[[Player]:['#NAME?]], 3, FALSE)+1</f>
        <v>22</v>
      </c>
      <c r="E288" s="3">
        <f>VLOOKUP(A288, Table3[], 5, FALSE)</f>
        <v>852</v>
      </c>
      <c r="F288" s="10">
        <f>E288*VLOOKUP('Proj 2018'!B288, 'Proj 36 2018'!$B$2:$R$311, 5, FALSE)/36</f>
        <v>87.566666666666663</v>
      </c>
      <c r="G288" s="10">
        <f>$E288*VLOOKUP('Proj 2018'!$B288, 'Proj 36 2018'!$B$2:$R$311, 6, FALSE)/36</f>
        <v>182.23333333333335</v>
      </c>
      <c r="H288" s="11">
        <f>VLOOKUP('Proj 2018'!$B288, 'Proj 36 2018'!$B$2:$R$311, 7, FALSE)</f>
        <v>0.48099999999999998</v>
      </c>
      <c r="I288" s="10">
        <f>$E288*VLOOKUP('Proj 2018'!$B288, 'Proj 36 2018'!$B$2:$R$311, 8, FALSE)/36</f>
        <v>4.7333333333333334</v>
      </c>
      <c r="J288" s="10">
        <f>$E288*VLOOKUP('Proj 2018'!$B288, 'Proj 36 2018'!$B$2:$R$311, 9, FALSE)/36</f>
        <v>40.233333333333327</v>
      </c>
      <c r="K288" s="10">
        <f>$E288*VLOOKUP('Proj 2018'!$B288, 'Proj 36 2018'!$B$2:$R$311, 10, FALSE)/36</f>
        <v>63.900000000000006</v>
      </c>
      <c r="L288" s="11">
        <f>VLOOKUP('Proj 2018'!$B288, 'Proj 36 2018'!$B$2:$R$311, 11, FALSE)</f>
        <v>0.63800000000000001</v>
      </c>
      <c r="M288" s="10">
        <f>$E288*VLOOKUP('Proj 2018'!$B288, 'Proj 36 2018'!$B$2:$R$311, 12, FALSE)/36</f>
        <v>260.33333333333331</v>
      </c>
      <c r="N288" s="10">
        <f>$E288*VLOOKUP('Proj 2018'!$B288, 'Proj 36 2018'!$B$2:$R$311, 13, FALSE)/36</f>
        <v>21.3</v>
      </c>
      <c r="O288" s="10">
        <f>$E288*VLOOKUP('Proj 2018'!$B288, 'Proj 36 2018'!$B$2:$R$311, 14, FALSE)/36</f>
        <v>21.3</v>
      </c>
      <c r="P288" s="10">
        <f>$E288*VLOOKUP('Proj 2018'!$B288, 'Proj 36 2018'!$B$2:$R$311, 15, FALSE)/36</f>
        <v>18.933333333333334</v>
      </c>
      <c r="Q288" s="10">
        <f>$E288*VLOOKUP('Proj 2018'!$B288, 'Proj 36 2018'!$B$2:$R$311, 16, FALSE)/36</f>
        <v>42.6</v>
      </c>
      <c r="R288" s="10">
        <f>$E288*VLOOKUP('Proj 2018'!$B288, 'Proj 36 2018'!$B$2:$R$311, 17, FALSE)/36</f>
        <v>220.10000000000002</v>
      </c>
      <c r="S288" s="3"/>
      <c r="T288" s="3"/>
      <c r="U288" s="3"/>
    </row>
    <row r="289" spans="1:21" x14ac:dyDescent="0.25">
      <c r="A289" s="6" t="s">
        <v>893</v>
      </c>
      <c r="B289" s="6" t="s">
        <v>460</v>
      </c>
      <c r="C289" s="6" t="s">
        <v>38</v>
      </c>
      <c r="D289" s="3">
        <f>VLOOKUP(B289, Table1[[Player]:['#NAME?]], 3, FALSE)+1</f>
        <v>27</v>
      </c>
      <c r="E289" s="3">
        <f>VLOOKUP(A289, Table3[], 5, FALSE)</f>
        <v>2128</v>
      </c>
      <c r="F289" s="10">
        <f>E289*VLOOKUP('Proj 2018'!B289, 'Proj 36 2018'!$B$2:$R$311, 5, FALSE)/36</f>
        <v>472.88888888888891</v>
      </c>
      <c r="G289" s="10">
        <f>$E289*VLOOKUP('Proj 2018'!$B289, 'Proj 36 2018'!$B$2:$R$311, 6, FALSE)/36</f>
        <v>1016.7111111111111</v>
      </c>
      <c r="H289" s="11">
        <f>VLOOKUP('Proj 2018'!$B289, 'Proj 36 2018'!$B$2:$R$311, 7, FALSE)</f>
        <v>0.46800000000000003</v>
      </c>
      <c r="I289" s="10">
        <f>$E289*VLOOKUP('Proj 2018'!$B289, 'Proj 36 2018'!$B$2:$R$311, 8, FALSE)/36</f>
        <v>23.644444444444446</v>
      </c>
      <c r="J289" s="10">
        <f>$E289*VLOOKUP('Proj 2018'!$B289, 'Proj 36 2018'!$B$2:$R$311, 9, FALSE)/36</f>
        <v>106.4</v>
      </c>
      <c r="K289" s="10">
        <f>$E289*VLOOKUP('Proj 2018'!$B289, 'Proj 36 2018'!$B$2:$R$311, 10, FALSE)/36</f>
        <v>159.60000000000002</v>
      </c>
      <c r="L289" s="11">
        <f>VLOOKUP('Proj 2018'!$B289, 'Proj 36 2018'!$B$2:$R$311, 11, FALSE)</f>
        <v>0.66900000000000004</v>
      </c>
      <c r="M289" s="10">
        <f>$E289*VLOOKUP('Proj 2018'!$B289, 'Proj 36 2018'!$B$2:$R$311, 12, FALSE)/36</f>
        <v>768.44444444444446</v>
      </c>
      <c r="N289" s="10">
        <f>$E289*VLOOKUP('Proj 2018'!$B289, 'Proj 36 2018'!$B$2:$R$311, 13, FALSE)/36</f>
        <v>206.88888888888889</v>
      </c>
      <c r="O289" s="10">
        <f>$E289*VLOOKUP('Proj 2018'!$B289, 'Proj 36 2018'!$B$2:$R$311, 14, FALSE)/36</f>
        <v>76.844444444444449</v>
      </c>
      <c r="P289" s="10">
        <f>$E289*VLOOKUP('Proj 2018'!$B289, 'Proj 36 2018'!$B$2:$R$311, 15, FALSE)/36</f>
        <v>70.933333333333337</v>
      </c>
      <c r="Q289" s="10">
        <f>$E289*VLOOKUP('Proj 2018'!$B289, 'Proj 36 2018'!$B$2:$R$311, 16, FALSE)/36</f>
        <v>112.3111111111111</v>
      </c>
      <c r="R289" s="10">
        <f>$E289*VLOOKUP('Proj 2018'!$B289, 'Proj 36 2018'!$B$2:$R$311, 17, FALSE)/36</f>
        <v>1075.8222222222221</v>
      </c>
      <c r="S289" s="3"/>
      <c r="T289" s="3"/>
      <c r="U289" s="3"/>
    </row>
    <row r="290" spans="1:21" x14ac:dyDescent="0.25">
      <c r="A290" s="5" t="s">
        <v>667</v>
      </c>
      <c r="B290" s="5" t="s">
        <v>462</v>
      </c>
      <c r="C290" s="5" t="s">
        <v>31</v>
      </c>
      <c r="D290" s="3">
        <f>VLOOKUP(B290, Table1[[Player]:['#NAME?]], 3, FALSE)+1</f>
        <v>36</v>
      </c>
      <c r="E290" s="3">
        <f>VLOOKUP(A290, Table3[], 5, FALSE)</f>
        <v>1850</v>
      </c>
      <c r="F290" s="10">
        <f>E290*VLOOKUP('Proj 2018'!B290, 'Proj 36 2018'!$B$2:$R$311, 5, FALSE)/36</f>
        <v>426.52777777777783</v>
      </c>
      <c r="G290" s="10">
        <f>$E290*VLOOKUP('Proj 2018'!$B290, 'Proj 36 2018'!$B$2:$R$311, 6, FALSE)/36</f>
        <v>986.66666666666663</v>
      </c>
      <c r="H290" s="11">
        <f>VLOOKUP('Proj 2018'!$B290, 'Proj 36 2018'!$B$2:$R$311, 7, FALSE)</f>
        <v>0.434</v>
      </c>
      <c r="I290" s="10">
        <f>$E290*VLOOKUP('Proj 2018'!$B290, 'Proj 36 2018'!$B$2:$R$311, 8, FALSE)/36</f>
        <v>46.25</v>
      </c>
      <c r="J290" s="10">
        <f>$E290*VLOOKUP('Proj 2018'!$B290, 'Proj 36 2018'!$B$2:$R$311, 9, FALSE)/36</f>
        <v>231.25</v>
      </c>
      <c r="K290" s="10">
        <f>$E290*VLOOKUP('Proj 2018'!$B290, 'Proj 36 2018'!$B$2:$R$311, 10, FALSE)/36</f>
        <v>287.77777777777777</v>
      </c>
      <c r="L290" s="11">
        <f>VLOOKUP('Proj 2018'!$B290, 'Proj 36 2018'!$B$2:$R$311, 11, FALSE)</f>
        <v>0.79400000000000004</v>
      </c>
      <c r="M290" s="10">
        <f>$E290*VLOOKUP('Proj 2018'!$B290, 'Proj 36 2018'!$B$2:$R$311, 12, FALSE)/36</f>
        <v>277.5</v>
      </c>
      <c r="N290" s="10">
        <f>$E290*VLOOKUP('Proj 2018'!$B290, 'Proj 36 2018'!$B$2:$R$311, 13, FALSE)/36</f>
        <v>236.38888888888889</v>
      </c>
      <c r="O290" s="10">
        <f>$E290*VLOOKUP('Proj 2018'!$B290, 'Proj 36 2018'!$B$2:$R$311, 14, FALSE)/36</f>
        <v>87.361111111111114</v>
      </c>
      <c r="P290" s="10">
        <f>$E290*VLOOKUP('Proj 2018'!$B290, 'Proj 36 2018'!$B$2:$R$311, 15, FALSE)/36</f>
        <v>41.111111111111114</v>
      </c>
      <c r="Q290" s="10">
        <f>$E290*VLOOKUP('Proj 2018'!$B290, 'Proj 36 2018'!$B$2:$R$311, 16, FALSE)/36</f>
        <v>143.88888888888889</v>
      </c>
      <c r="R290" s="10">
        <f>$E290*VLOOKUP('Proj 2018'!$B290, 'Proj 36 2018'!$B$2:$R$311, 17, FALSE)/36</f>
        <v>1130.5555555555557</v>
      </c>
      <c r="S290" s="3"/>
      <c r="T290" s="3"/>
      <c r="U290" s="3"/>
    </row>
    <row r="291" spans="1:21" x14ac:dyDescent="0.25">
      <c r="A291" s="6" t="s">
        <v>809</v>
      </c>
      <c r="B291" s="6" t="s">
        <v>463</v>
      </c>
      <c r="C291" s="6" t="s">
        <v>31</v>
      </c>
      <c r="D291" s="3">
        <f>VLOOKUP(B291, Table1[[Player]:['#NAME?]], 3, FALSE)+1</f>
        <v>26</v>
      </c>
      <c r="E291" s="3">
        <f>VLOOKUP(A291, Table3[], 5, FALSE)</f>
        <v>2280</v>
      </c>
      <c r="F291" s="10">
        <f>E291*VLOOKUP('Proj 2018'!B291, 'Proj 36 2018'!$B$2:$R$311, 5, FALSE)/36</f>
        <v>462.33333333333331</v>
      </c>
      <c r="G291" s="10">
        <f>$E291*VLOOKUP('Proj 2018'!$B291, 'Proj 36 2018'!$B$2:$R$311, 6, FALSE)/36</f>
        <v>1089.3333333333333</v>
      </c>
      <c r="H291" s="11">
        <f>VLOOKUP('Proj 2018'!$B291, 'Proj 36 2018'!$B$2:$R$311, 7, FALSE)</f>
        <v>0.42399999999999999</v>
      </c>
      <c r="I291" s="10">
        <f>$E291*VLOOKUP('Proj 2018'!$B291, 'Proj 36 2018'!$B$2:$R$311, 8, FALSE)/36</f>
        <v>139.33333333333334</v>
      </c>
      <c r="J291" s="10">
        <f>$E291*VLOOKUP('Proj 2018'!$B291, 'Proj 36 2018'!$B$2:$R$311, 9, FALSE)/36</f>
        <v>133</v>
      </c>
      <c r="K291" s="10">
        <f>$E291*VLOOKUP('Proj 2018'!$B291, 'Proj 36 2018'!$B$2:$R$311, 10, FALSE)/36</f>
        <v>209</v>
      </c>
      <c r="L291" s="11">
        <f>VLOOKUP('Proj 2018'!$B291, 'Proj 36 2018'!$B$2:$R$311, 11, FALSE)</f>
        <v>0.64600000000000002</v>
      </c>
      <c r="M291" s="10">
        <f>$E291*VLOOKUP('Proj 2018'!$B291, 'Proj 36 2018'!$B$2:$R$311, 12, FALSE)/36</f>
        <v>253.33333333333334</v>
      </c>
      <c r="N291" s="10">
        <f>$E291*VLOOKUP('Proj 2018'!$B291, 'Proj 36 2018'!$B$2:$R$311, 13, FALSE)/36</f>
        <v>329.33333333333331</v>
      </c>
      <c r="O291" s="10">
        <f>$E291*VLOOKUP('Proj 2018'!$B291, 'Proj 36 2018'!$B$2:$R$311, 14, FALSE)/36</f>
        <v>69.666666666666671</v>
      </c>
      <c r="P291" s="10">
        <f>$E291*VLOOKUP('Proj 2018'!$B291, 'Proj 36 2018'!$B$2:$R$311, 15, FALSE)/36</f>
        <v>31.666666666666668</v>
      </c>
      <c r="Q291" s="10">
        <f>$E291*VLOOKUP('Proj 2018'!$B291, 'Proj 36 2018'!$B$2:$R$311, 16, FALSE)/36</f>
        <v>171</v>
      </c>
      <c r="R291" s="10">
        <f>$E291*VLOOKUP('Proj 2018'!$B291, 'Proj 36 2018'!$B$2:$R$311, 17, FALSE)/36</f>
        <v>1203.3333333333333</v>
      </c>
      <c r="S291" s="3"/>
      <c r="T291" s="3"/>
      <c r="U291" s="3"/>
    </row>
    <row r="292" spans="1:21" x14ac:dyDescent="0.25">
      <c r="A292" s="5" t="s">
        <v>635</v>
      </c>
      <c r="B292" s="5" t="s">
        <v>464</v>
      </c>
      <c r="C292" s="5" t="s">
        <v>73</v>
      </c>
      <c r="D292" s="3">
        <f>VLOOKUP(B292, Table1[[Player]:['#NAME?]], 3, FALSE)+1</f>
        <v>27</v>
      </c>
      <c r="E292" s="3">
        <f>VLOOKUP(A292, Table3[], 5, FALSE)</f>
        <v>2618</v>
      </c>
      <c r="F292" s="10">
        <f>E292*VLOOKUP('Proj 2018'!B292, 'Proj 36 2018'!$B$2:$R$311, 5, FALSE)/36</f>
        <v>618.13888888888891</v>
      </c>
      <c r="G292" s="10">
        <f>$E292*VLOOKUP('Proj 2018'!$B292, 'Proj 36 2018'!$B$2:$R$311, 6, FALSE)/36</f>
        <v>1381.7222222222222</v>
      </c>
      <c r="H292" s="11">
        <f>VLOOKUP('Proj 2018'!$B292, 'Proj 36 2018'!$B$2:$R$311, 7, FALSE)</f>
        <v>0.44400000000000001</v>
      </c>
      <c r="I292" s="10">
        <f>$E292*VLOOKUP('Proj 2018'!$B292, 'Proj 36 2018'!$B$2:$R$311, 8, FALSE)/36</f>
        <v>232.71111111111111</v>
      </c>
      <c r="J292" s="10">
        <f>$E292*VLOOKUP('Proj 2018'!$B292, 'Proj 36 2018'!$B$2:$R$311, 9, FALSE)/36</f>
        <v>290.88888888888891</v>
      </c>
      <c r="K292" s="10">
        <f>$E292*VLOOKUP('Proj 2018'!$B292, 'Proj 36 2018'!$B$2:$R$311, 10, FALSE)/36</f>
        <v>341.79444444444448</v>
      </c>
      <c r="L292" s="11">
        <f>VLOOKUP('Proj 2018'!$B292, 'Proj 36 2018'!$B$2:$R$311, 11, FALSE)</f>
        <v>0.84699999999999998</v>
      </c>
      <c r="M292" s="10">
        <f>$E292*VLOOKUP('Proj 2018'!$B292, 'Proj 36 2018'!$B$2:$R$311, 12, FALSE)/36</f>
        <v>290.88888888888891</v>
      </c>
      <c r="N292" s="10">
        <f>$E292*VLOOKUP('Proj 2018'!$B292, 'Proj 36 2018'!$B$2:$R$311, 13, FALSE)/36</f>
        <v>414.51666666666665</v>
      </c>
      <c r="O292" s="10">
        <f>$E292*VLOOKUP('Proj 2018'!$B292, 'Proj 36 2018'!$B$2:$R$311, 14, FALSE)/36</f>
        <v>79.994444444444454</v>
      </c>
      <c r="P292" s="10">
        <f>$E292*VLOOKUP('Proj 2018'!$B292, 'Proj 36 2018'!$B$2:$R$311, 15, FALSE)/36</f>
        <v>21.816666666666666</v>
      </c>
      <c r="Q292" s="10">
        <f>$E292*VLOOKUP('Proj 2018'!$B292, 'Proj 36 2018'!$B$2:$R$311, 16, FALSE)/36</f>
        <v>159.98888888888891</v>
      </c>
      <c r="R292" s="10">
        <f>$E292*VLOOKUP('Proj 2018'!$B292, 'Proj 36 2018'!$B$2:$R$311, 17, FALSE)/36</f>
        <v>1752.6055555555556</v>
      </c>
      <c r="S292" s="3"/>
      <c r="T292" s="3"/>
      <c r="U292" s="3"/>
    </row>
    <row r="293" spans="1:21" x14ac:dyDescent="0.25">
      <c r="A293" s="6" t="s">
        <v>1010</v>
      </c>
      <c r="B293" s="6" t="s">
        <v>465</v>
      </c>
      <c r="C293" s="6" t="s">
        <v>73</v>
      </c>
      <c r="D293" s="3">
        <f>VLOOKUP(B293, Table1[[Player]:['#NAME?]], 3, FALSE)+1</f>
        <v>27</v>
      </c>
      <c r="E293" s="3">
        <f>VLOOKUP(A293, Table3[], 5, FALSE)</f>
        <v>2808</v>
      </c>
      <c r="F293" s="10">
        <f>E293*VLOOKUP('Proj 2018'!B293, 'Proj 36 2018'!$B$2:$R$311, 5, FALSE)/36</f>
        <v>639.59999999999991</v>
      </c>
      <c r="G293" s="10">
        <f>$E293*VLOOKUP('Proj 2018'!$B293, 'Proj 36 2018'!$B$2:$R$311, 6, FALSE)/36</f>
        <v>1419.6</v>
      </c>
      <c r="H293" s="11">
        <f>VLOOKUP('Proj 2018'!$B293, 'Proj 36 2018'!$B$2:$R$311, 7, FALSE)</f>
        <v>0.45100000000000001</v>
      </c>
      <c r="I293" s="10">
        <f>$E293*VLOOKUP('Proj 2018'!$B293, 'Proj 36 2018'!$B$2:$R$311, 8, FALSE)/36</f>
        <v>85.800000000000011</v>
      </c>
      <c r="J293" s="10">
        <f>$E293*VLOOKUP('Proj 2018'!$B293, 'Proj 36 2018'!$B$2:$R$311, 9, FALSE)/36</f>
        <v>421.20000000000005</v>
      </c>
      <c r="K293" s="10">
        <f>$E293*VLOOKUP('Proj 2018'!$B293, 'Proj 36 2018'!$B$2:$R$311, 10, FALSE)/36</f>
        <v>522.6</v>
      </c>
      <c r="L293" s="11">
        <f>VLOOKUP('Proj 2018'!$B293, 'Proj 36 2018'!$B$2:$R$311, 11, FALSE)</f>
        <v>0.80100000000000005</v>
      </c>
      <c r="M293" s="10">
        <f>$E293*VLOOKUP('Proj 2018'!$B293, 'Proj 36 2018'!$B$2:$R$311, 12, FALSE)/36</f>
        <v>319.79999999999995</v>
      </c>
      <c r="N293" s="10">
        <f>$E293*VLOOKUP('Proj 2018'!$B293, 'Proj 36 2018'!$B$2:$R$311, 13, FALSE)/36</f>
        <v>819</v>
      </c>
      <c r="O293" s="10">
        <f>$E293*VLOOKUP('Proj 2018'!$B293, 'Proj 36 2018'!$B$2:$R$311, 14, FALSE)/36</f>
        <v>156</v>
      </c>
      <c r="P293" s="10">
        <f>$E293*VLOOKUP('Proj 2018'!$B293, 'Proj 36 2018'!$B$2:$R$311, 15, FALSE)/36</f>
        <v>46.8</v>
      </c>
      <c r="Q293" s="10">
        <f>$E293*VLOOKUP('Proj 2018'!$B293, 'Proj 36 2018'!$B$2:$R$311, 16, FALSE)/36</f>
        <v>319.79999999999995</v>
      </c>
      <c r="R293" s="10">
        <f>$E293*VLOOKUP('Proj 2018'!$B293, 'Proj 36 2018'!$B$2:$R$311, 17, FALSE)/36</f>
        <v>1786.1999999999998</v>
      </c>
      <c r="S293" s="3"/>
      <c r="T293" s="3"/>
      <c r="U293" s="3"/>
    </row>
    <row r="294" spans="1:21" x14ac:dyDescent="0.25">
      <c r="A294" s="5" t="s">
        <v>592</v>
      </c>
      <c r="B294" s="5" t="s">
        <v>466</v>
      </c>
      <c r="C294" s="5" t="s">
        <v>52</v>
      </c>
      <c r="D294" s="3">
        <f>VLOOKUP(B294, Table1[[Player]:['#NAME?]], 3, FALSE)+1</f>
        <v>23</v>
      </c>
      <c r="E294" s="3">
        <f>VLOOKUP(A294, Table3[], 5, FALSE)</f>
        <v>2340</v>
      </c>
      <c r="F294" s="10">
        <f>E294*VLOOKUP('Proj 2018'!B294, 'Proj 36 2018'!$B$2:$R$311, 5, FALSE)/36</f>
        <v>273</v>
      </c>
      <c r="G294" s="10">
        <f>$E294*VLOOKUP('Proj 2018'!$B294, 'Proj 36 2018'!$B$2:$R$311, 6, FALSE)/36</f>
        <v>682.5</v>
      </c>
      <c r="H294" s="11">
        <f>VLOOKUP('Proj 2018'!$B294, 'Proj 36 2018'!$B$2:$R$311, 7, FALSE)</f>
        <v>0.4</v>
      </c>
      <c r="I294" s="10">
        <f>$E294*VLOOKUP('Proj 2018'!$B294, 'Proj 36 2018'!$B$2:$R$311, 8, FALSE)/36</f>
        <v>78</v>
      </c>
      <c r="J294" s="10">
        <f>$E294*VLOOKUP('Proj 2018'!$B294, 'Proj 36 2018'!$B$2:$R$311, 9, FALSE)/36</f>
        <v>175.5</v>
      </c>
      <c r="K294" s="10">
        <f>$E294*VLOOKUP('Proj 2018'!$B294, 'Proj 36 2018'!$B$2:$R$311, 10, FALSE)/36</f>
        <v>221</v>
      </c>
      <c r="L294" s="11">
        <f>VLOOKUP('Proj 2018'!$B294, 'Proj 36 2018'!$B$2:$R$311, 11, FALSE)</f>
        <v>0.78700000000000003</v>
      </c>
      <c r="M294" s="10">
        <f>$E294*VLOOKUP('Proj 2018'!$B294, 'Proj 36 2018'!$B$2:$R$311, 12, FALSE)/36</f>
        <v>377</v>
      </c>
      <c r="N294" s="10">
        <f>$E294*VLOOKUP('Proj 2018'!$B294, 'Proj 36 2018'!$B$2:$R$311, 13, FALSE)/36</f>
        <v>130</v>
      </c>
      <c r="O294" s="10">
        <f>$E294*VLOOKUP('Proj 2018'!$B294, 'Proj 36 2018'!$B$2:$R$311, 14, FALSE)/36</f>
        <v>104</v>
      </c>
      <c r="P294" s="10">
        <f>$E294*VLOOKUP('Proj 2018'!$B294, 'Proj 36 2018'!$B$2:$R$311, 15, FALSE)/36</f>
        <v>65</v>
      </c>
      <c r="Q294" s="10">
        <f>$E294*VLOOKUP('Proj 2018'!$B294, 'Proj 36 2018'!$B$2:$R$311, 16, FALSE)/36</f>
        <v>143</v>
      </c>
      <c r="R294" s="10">
        <f>$E294*VLOOKUP('Proj 2018'!$B294, 'Proj 36 2018'!$B$2:$R$311, 17, FALSE)/36</f>
        <v>799.5</v>
      </c>
      <c r="S294" s="3"/>
      <c r="T294" s="3"/>
      <c r="U294" s="3"/>
    </row>
    <row r="295" spans="1:21" x14ac:dyDescent="0.25">
      <c r="A295" s="6" t="s">
        <v>923</v>
      </c>
      <c r="B295" s="6" t="s">
        <v>467</v>
      </c>
      <c r="C295" s="6" t="s">
        <v>52</v>
      </c>
      <c r="D295" s="3">
        <f>VLOOKUP(B295, Table1[[Player]:['#NAME?]], 3, FALSE)+1</f>
        <v>24</v>
      </c>
      <c r="E295" s="3">
        <f>VLOOKUP(A295, Table3[], 5, FALSE)</f>
        <v>2044</v>
      </c>
      <c r="F295" s="10">
        <f>E295*VLOOKUP('Proj 2018'!B295, 'Proj 36 2018'!$B$2:$R$311, 5, FALSE)/36</f>
        <v>403.12222222222221</v>
      </c>
      <c r="G295" s="10">
        <f>$E295*VLOOKUP('Proj 2018'!$B295, 'Proj 36 2018'!$B$2:$R$311, 6, FALSE)/36</f>
        <v>811.92222222222222</v>
      </c>
      <c r="H295" s="11">
        <f>VLOOKUP('Proj 2018'!$B295, 'Proj 36 2018'!$B$2:$R$311, 7, FALSE)</f>
        <v>0.495</v>
      </c>
      <c r="I295" s="10">
        <f>$E295*VLOOKUP('Proj 2018'!$B295, 'Proj 36 2018'!$B$2:$R$311, 8, FALSE)/36</f>
        <v>28.388888888888889</v>
      </c>
      <c r="J295" s="10">
        <f>$E295*VLOOKUP('Proj 2018'!$B295, 'Proj 36 2018'!$B$2:$R$311, 9, FALSE)/36</f>
        <v>119.23333333333335</v>
      </c>
      <c r="K295" s="10">
        <f>$E295*VLOOKUP('Proj 2018'!$B295, 'Proj 36 2018'!$B$2:$R$311, 10, FALSE)/36</f>
        <v>153.30000000000001</v>
      </c>
      <c r="L295" s="11">
        <f>VLOOKUP('Proj 2018'!$B295, 'Proj 36 2018'!$B$2:$R$311, 11, FALSE)</f>
        <v>0.77300000000000002</v>
      </c>
      <c r="M295" s="10">
        <f>$E295*VLOOKUP('Proj 2018'!$B295, 'Proj 36 2018'!$B$2:$R$311, 12, FALSE)/36</f>
        <v>340.66666666666669</v>
      </c>
      <c r="N295" s="10">
        <f>$E295*VLOOKUP('Proj 2018'!$B295, 'Proj 36 2018'!$B$2:$R$311, 13, FALSE)/36</f>
        <v>73.811111111111117</v>
      </c>
      <c r="O295" s="10">
        <f>$E295*VLOOKUP('Proj 2018'!$B295, 'Proj 36 2018'!$B$2:$R$311, 14, FALSE)/36</f>
        <v>73.811111111111117</v>
      </c>
      <c r="P295" s="10">
        <f>$E295*VLOOKUP('Proj 2018'!$B295, 'Proj 36 2018'!$B$2:$R$311, 15, FALSE)/36</f>
        <v>39.74444444444444</v>
      </c>
      <c r="Q295" s="10">
        <f>$E295*VLOOKUP('Proj 2018'!$B295, 'Proj 36 2018'!$B$2:$R$311, 16, FALSE)/36</f>
        <v>56.777777777777779</v>
      </c>
      <c r="R295" s="10">
        <f>$E295*VLOOKUP('Proj 2018'!$B295, 'Proj 36 2018'!$B$2:$R$311, 17, FALSE)/36</f>
        <v>948.18888888888875</v>
      </c>
      <c r="S295" s="3"/>
      <c r="T295" s="3"/>
      <c r="U295" s="3"/>
    </row>
    <row r="296" spans="1:21" x14ac:dyDescent="0.25">
      <c r="A296" s="6" t="s">
        <v>728</v>
      </c>
      <c r="B296" s="6" t="s">
        <v>470</v>
      </c>
      <c r="C296" s="6" t="s">
        <v>38</v>
      </c>
      <c r="D296" s="3">
        <f>VLOOKUP(B296, Table1[[Player]:['#NAME?]], 3, FALSE)+1</f>
        <v>37</v>
      </c>
      <c r="E296" s="3">
        <f>VLOOKUP(A296, Table3[], 5, FALSE)</f>
        <v>912</v>
      </c>
      <c r="F296" s="10">
        <f>E296*VLOOKUP('Proj 2018'!B296, 'Proj 36 2018'!$B$2:$R$311, 5, FALSE)/36</f>
        <v>144.4</v>
      </c>
      <c r="G296" s="10">
        <f>$E296*VLOOKUP('Proj 2018'!$B296, 'Proj 36 2018'!$B$2:$R$311, 6, FALSE)/36</f>
        <v>268.5333333333333</v>
      </c>
      <c r="H296" s="11">
        <f>VLOOKUP('Proj 2018'!$B296, 'Proj 36 2018'!$B$2:$R$311, 7, FALSE)</f>
        <v>0.53600000000000003</v>
      </c>
      <c r="I296" s="10">
        <f>$E296*VLOOKUP('Proj 2018'!$B296, 'Proj 36 2018'!$B$2:$R$311, 8, FALSE)/36</f>
        <v>2.5333333333333332</v>
      </c>
      <c r="J296" s="10">
        <f>$E296*VLOOKUP('Proj 2018'!$B296, 'Proj 36 2018'!$B$2:$R$311, 9, FALSE)/36</f>
        <v>45.6</v>
      </c>
      <c r="K296" s="10">
        <f>$E296*VLOOKUP('Proj 2018'!$B296, 'Proj 36 2018'!$B$2:$R$311, 10, FALSE)/36</f>
        <v>60.79999999999999</v>
      </c>
      <c r="L296" s="11">
        <f>VLOOKUP('Proj 2018'!$B296, 'Proj 36 2018'!$B$2:$R$311, 11, FALSE)</f>
        <v>0.76800000000000002</v>
      </c>
      <c r="M296" s="10">
        <f>$E296*VLOOKUP('Proj 2018'!$B296, 'Proj 36 2018'!$B$2:$R$311, 12, FALSE)/36</f>
        <v>217.86666666666667</v>
      </c>
      <c r="N296" s="10">
        <f>$E296*VLOOKUP('Proj 2018'!$B296, 'Proj 36 2018'!$B$2:$R$311, 13, FALSE)/36</f>
        <v>162.13333333333333</v>
      </c>
      <c r="O296" s="10">
        <f>$E296*VLOOKUP('Proj 2018'!$B296, 'Proj 36 2018'!$B$2:$R$311, 14, FALSE)/36</f>
        <v>45.6</v>
      </c>
      <c r="P296" s="10">
        <f>$E296*VLOOKUP('Proj 2018'!$B296, 'Proj 36 2018'!$B$2:$R$311, 15, FALSE)/36</f>
        <v>50.666666666666664</v>
      </c>
      <c r="Q296" s="10">
        <f>$E296*VLOOKUP('Proj 2018'!$B296, 'Proj 36 2018'!$B$2:$R$311, 16, FALSE)/36</f>
        <v>83.6</v>
      </c>
      <c r="R296" s="10">
        <f>$E296*VLOOKUP('Proj 2018'!$B296, 'Proj 36 2018'!$B$2:$R$311, 17, FALSE)/36</f>
        <v>336.93333333333334</v>
      </c>
      <c r="S296" s="3"/>
      <c r="T296" s="3"/>
      <c r="U296" s="3"/>
    </row>
    <row r="297" spans="1:21" x14ac:dyDescent="0.25">
      <c r="A297" s="5" t="s">
        <v>878</v>
      </c>
      <c r="B297" s="5" t="s">
        <v>471</v>
      </c>
      <c r="C297" s="5" t="s">
        <v>73</v>
      </c>
      <c r="D297" s="3">
        <f>VLOOKUP(B297, Table1[[Player]:['#NAME?]], 3, FALSE)+1</f>
        <v>29</v>
      </c>
      <c r="E297" s="3">
        <f>VLOOKUP(A297, Table3[], 5, FALSE)</f>
        <v>2618</v>
      </c>
      <c r="F297" s="10">
        <f>E297*VLOOKUP('Proj 2018'!B297, 'Proj 36 2018'!$B$2:$R$311, 5, FALSE)/36</f>
        <v>770.8555555555555</v>
      </c>
      <c r="G297" s="10">
        <f>$E297*VLOOKUP('Proj 2018'!$B297, 'Proj 36 2018'!$B$2:$R$311, 6, FALSE)/36</f>
        <v>1810.7833333333333</v>
      </c>
      <c r="H297" s="11">
        <f>VLOOKUP('Proj 2018'!$B297, 'Proj 36 2018'!$B$2:$R$311, 7, FALSE)</f>
        <v>0.42499999999999999</v>
      </c>
      <c r="I297" s="10">
        <f>$E297*VLOOKUP('Proj 2018'!$B297, 'Proj 36 2018'!$B$2:$R$311, 8, FALSE)/36</f>
        <v>189.07777777777778</v>
      </c>
      <c r="J297" s="10">
        <f>$E297*VLOOKUP('Proj 2018'!$B297, 'Proj 36 2018'!$B$2:$R$311, 9, FALSE)/36</f>
        <v>661.77222222222224</v>
      </c>
      <c r="K297" s="10">
        <f>$E297*VLOOKUP('Proj 2018'!$B297, 'Proj 36 2018'!$B$2:$R$311, 10, FALSE)/36</f>
        <v>785.40000000000009</v>
      </c>
      <c r="L297" s="11">
        <f>VLOOKUP('Proj 2018'!$B297, 'Proj 36 2018'!$B$2:$R$311, 11, FALSE)</f>
        <v>0.84499999999999997</v>
      </c>
      <c r="M297" s="10">
        <f>$E297*VLOOKUP('Proj 2018'!$B297, 'Proj 36 2018'!$B$2:$R$311, 12, FALSE)/36</f>
        <v>807.2166666666667</v>
      </c>
      <c r="N297" s="10">
        <f>$E297*VLOOKUP('Proj 2018'!$B297, 'Proj 36 2018'!$B$2:$R$311, 13, FALSE)/36</f>
        <v>785.40000000000009</v>
      </c>
      <c r="O297" s="10">
        <f>$E297*VLOOKUP('Proj 2018'!$B297, 'Proj 36 2018'!$B$2:$R$311, 14, FALSE)/36</f>
        <v>123.62777777777777</v>
      </c>
      <c r="P297" s="10">
        <f>$E297*VLOOKUP('Proj 2018'!$B297, 'Proj 36 2018'!$B$2:$R$311, 15, FALSE)/36</f>
        <v>29.088888888888889</v>
      </c>
      <c r="Q297" s="10">
        <f>$E297*VLOOKUP('Proj 2018'!$B297, 'Proj 36 2018'!$B$2:$R$311, 16, FALSE)/36</f>
        <v>407.24444444444441</v>
      </c>
      <c r="R297" s="10">
        <f>$E297*VLOOKUP('Proj 2018'!$B297, 'Proj 36 2018'!$B$2:$R$311, 17, FALSE)/36</f>
        <v>2392.5611111111111</v>
      </c>
      <c r="S297" s="3"/>
      <c r="T297" s="3"/>
      <c r="U297" s="3"/>
    </row>
    <row r="298" spans="1:21" x14ac:dyDescent="0.25">
      <c r="A298" s="6" t="s">
        <v>616</v>
      </c>
      <c r="B298" s="6" t="s">
        <v>472</v>
      </c>
      <c r="C298" s="6" t="s">
        <v>73</v>
      </c>
      <c r="D298" s="3">
        <f>VLOOKUP(B298, Table1[[Player]:['#NAME?]], 3, FALSE)+1</f>
        <v>22</v>
      </c>
      <c r="E298" s="3">
        <f>VLOOKUP(A298, Table3[], 5, FALSE)</f>
        <v>780</v>
      </c>
      <c r="F298" s="10">
        <f>E298*VLOOKUP('Proj 2018'!B298, 'Proj 36 2018'!$B$2:$R$311, 5, FALSE)/36</f>
        <v>97.5</v>
      </c>
      <c r="G298" s="10">
        <f>$E298*VLOOKUP('Proj 2018'!$B298, 'Proj 36 2018'!$B$2:$R$311, 6, FALSE)/36</f>
        <v>240.5</v>
      </c>
      <c r="H298" s="11">
        <f>VLOOKUP('Proj 2018'!$B298, 'Proj 36 2018'!$B$2:$R$311, 7, FALSE)</f>
        <v>0.40200000000000002</v>
      </c>
      <c r="I298" s="10">
        <f>$E298*VLOOKUP('Proj 2018'!$B298, 'Proj 36 2018'!$B$2:$R$311, 8, FALSE)/36</f>
        <v>21.666666666666668</v>
      </c>
      <c r="J298" s="10">
        <f>$E298*VLOOKUP('Proj 2018'!$B298, 'Proj 36 2018'!$B$2:$R$311, 9, FALSE)/36</f>
        <v>43.333333333333336</v>
      </c>
      <c r="K298" s="10">
        <f>$E298*VLOOKUP('Proj 2018'!$B298, 'Proj 36 2018'!$B$2:$R$311, 10, FALSE)/36</f>
        <v>54.166666666666664</v>
      </c>
      <c r="L298" s="11">
        <f>VLOOKUP('Proj 2018'!$B298, 'Proj 36 2018'!$B$2:$R$311, 11, FALSE)</f>
        <v>0.80500000000000005</v>
      </c>
      <c r="M298" s="10">
        <f>$E298*VLOOKUP('Proj 2018'!$B298, 'Proj 36 2018'!$B$2:$R$311, 12, FALSE)/36</f>
        <v>86.666666666666671</v>
      </c>
      <c r="N298" s="10">
        <f>$E298*VLOOKUP('Proj 2018'!$B298, 'Proj 36 2018'!$B$2:$R$311, 13, FALSE)/36</f>
        <v>91</v>
      </c>
      <c r="O298" s="10">
        <f>$E298*VLOOKUP('Proj 2018'!$B298, 'Proj 36 2018'!$B$2:$R$311, 14, FALSE)/36</f>
        <v>19.5</v>
      </c>
      <c r="P298" s="10">
        <f>$E298*VLOOKUP('Proj 2018'!$B298, 'Proj 36 2018'!$B$2:$R$311, 15, FALSE)/36</f>
        <v>17.333333333333332</v>
      </c>
      <c r="Q298" s="10">
        <f>$E298*VLOOKUP('Proj 2018'!$B298, 'Proj 36 2018'!$B$2:$R$311, 16, FALSE)/36</f>
        <v>67.166666666666671</v>
      </c>
      <c r="R298" s="10">
        <f>$E298*VLOOKUP('Proj 2018'!$B298, 'Proj 36 2018'!$B$2:$R$311, 17, FALSE)/36</f>
        <v>257.83333333333331</v>
      </c>
      <c r="S298" s="3"/>
      <c r="T298" s="3"/>
      <c r="U298" s="3"/>
    </row>
    <row r="299" spans="1:21" x14ac:dyDescent="0.25">
      <c r="A299" s="5" t="s">
        <v>806</v>
      </c>
      <c r="B299" s="5" t="s">
        <v>473</v>
      </c>
      <c r="C299" s="5" t="s">
        <v>38</v>
      </c>
      <c r="D299" s="3">
        <f>VLOOKUP(B299, Table1[[Player]:['#NAME?]], 3, FALSE)+1</f>
        <v>28</v>
      </c>
      <c r="E299" s="3">
        <f>VLOOKUP(A299, Table3[], 5, FALSE)</f>
        <v>2464</v>
      </c>
      <c r="F299" s="10">
        <f>E299*VLOOKUP('Proj 2018'!B299, 'Proj 36 2018'!$B$2:$R$311, 5, FALSE)/36</f>
        <v>533.86666666666667</v>
      </c>
      <c r="G299" s="10">
        <f>$E299*VLOOKUP('Proj 2018'!$B299, 'Proj 36 2018'!$B$2:$R$311, 6, FALSE)/36</f>
        <v>951.37777777777774</v>
      </c>
      <c r="H299" s="11">
        <f>VLOOKUP('Proj 2018'!$B299, 'Proj 36 2018'!$B$2:$R$311, 7, FALSE)</f>
        <v>0.55700000000000005</v>
      </c>
      <c r="I299" s="10">
        <f>$E299*VLOOKUP('Proj 2018'!$B299, 'Proj 36 2018'!$B$2:$R$311, 8, FALSE)/36</f>
        <v>0</v>
      </c>
      <c r="J299" s="10">
        <f>$E299*VLOOKUP('Proj 2018'!$B299, 'Proj 36 2018'!$B$2:$R$311, 9, FALSE)/36</f>
        <v>219.02222222222224</v>
      </c>
      <c r="K299" s="10">
        <f>$E299*VLOOKUP('Proj 2018'!$B299, 'Proj 36 2018'!$B$2:$R$311, 10, FALSE)/36</f>
        <v>349.06666666666666</v>
      </c>
      <c r="L299" s="11">
        <f>VLOOKUP('Proj 2018'!$B299, 'Proj 36 2018'!$B$2:$R$311, 11, FALSE)</f>
        <v>0.628</v>
      </c>
      <c r="M299" s="10">
        <f>$E299*VLOOKUP('Proj 2018'!$B299, 'Proj 36 2018'!$B$2:$R$311, 12, FALSE)/36</f>
        <v>1067.7333333333333</v>
      </c>
      <c r="N299" s="10">
        <f>$E299*VLOOKUP('Proj 2018'!$B299, 'Proj 36 2018'!$B$2:$R$311, 13, FALSE)/36</f>
        <v>54.75555555555556</v>
      </c>
      <c r="O299" s="10">
        <f>$E299*VLOOKUP('Proj 2018'!$B299, 'Proj 36 2018'!$B$2:$R$311, 14, FALSE)/36</f>
        <v>54.75555555555556</v>
      </c>
      <c r="P299" s="10">
        <f>$E299*VLOOKUP('Proj 2018'!$B299, 'Proj 36 2018'!$B$2:$R$311, 15, FALSE)/36</f>
        <v>157.42222222222222</v>
      </c>
      <c r="Q299" s="10">
        <f>$E299*VLOOKUP('Proj 2018'!$B299, 'Proj 36 2018'!$B$2:$R$311, 16, FALSE)/36</f>
        <v>150.57777777777778</v>
      </c>
      <c r="R299" s="10">
        <f>$E299*VLOOKUP('Proj 2018'!$B299, 'Proj 36 2018'!$B$2:$R$311, 17, FALSE)/36</f>
        <v>1286.7555555555557</v>
      </c>
      <c r="S299" s="3"/>
      <c r="T299" s="3"/>
      <c r="U299" s="3"/>
    </row>
    <row r="300" spans="1:21" x14ac:dyDescent="0.25">
      <c r="A300" s="6" t="s">
        <v>836</v>
      </c>
      <c r="B300" s="6" t="s">
        <v>474</v>
      </c>
      <c r="C300" s="6" t="s">
        <v>52</v>
      </c>
      <c r="D300" s="3">
        <f>VLOOKUP(B300, Table1[[Player]:['#NAME?]], 3, FALSE)+1</f>
        <v>22</v>
      </c>
      <c r="E300" s="3">
        <f>VLOOKUP(A300, Table3[], 5, FALSE)</f>
        <v>2886</v>
      </c>
      <c r="F300" s="10">
        <f>E300*VLOOKUP('Proj 2018'!B300, 'Proj 36 2018'!$B$2:$R$311, 5, FALSE)/36</f>
        <v>673.40000000000009</v>
      </c>
      <c r="G300" s="10">
        <f>$E300*VLOOKUP('Proj 2018'!$B300, 'Proj 36 2018'!$B$2:$R$311, 6, FALSE)/36</f>
        <v>1483.0833333333333</v>
      </c>
      <c r="H300" s="11">
        <f>VLOOKUP('Proj 2018'!$B300, 'Proj 36 2018'!$B$2:$R$311, 7, FALSE)</f>
        <v>0.45200000000000001</v>
      </c>
      <c r="I300" s="10">
        <f>$E300*VLOOKUP('Proj 2018'!$B300, 'Proj 36 2018'!$B$2:$R$311, 8, FALSE)/36</f>
        <v>96.199999999999989</v>
      </c>
      <c r="J300" s="10">
        <f>$E300*VLOOKUP('Proj 2018'!$B300, 'Proj 36 2018'!$B$2:$R$311, 9, FALSE)/36</f>
        <v>392.81666666666672</v>
      </c>
      <c r="K300" s="10">
        <f>$E300*VLOOKUP('Proj 2018'!$B300, 'Proj 36 2018'!$B$2:$R$311, 10, FALSE)/36</f>
        <v>513.06666666666672</v>
      </c>
      <c r="L300" s="11">
        <f>VLOOKUP('Proj 2018'!$B300, 'Proj 36 2018'!$B$2:$R$311, 11, FALSE)</f>
        <v>0.76</v>
      </c>
      <c r="M300" s="10">
        <f>$E300*VLOOKUP('Proj 2018'!$B300, 'Proj 36 2018'!$B$2:$R$311, 12, FALSE)/36</f>
        <v>312.64999999999998</v>
      </c>
      <c r="N300" s="10">
        <f>$E300*VLOOKUP('Proj 2018'!$B300, 'Proj 36 2018'!$B$2:$R$311, 13, FALSE)/36</f>
        <v>176.36666666666667</v>
      </c>
      <c r="O300" s="10">
        <f>$E300*VLOOKUP('Proj 2018'!$B300, 'Proj 36 2018'!$B$2:$R$311, 14, FALSE)/36</f>
        <v>80.166666666666671</v>
      </c>
      <c r="P300" s="10">
        <f>$E300*VLOOKUP('Proj 2018'!$B300, 'Proj 36 2018'!$B$2:$R$311, 15, FALSE)/36</f>
        <v>32.06666666666667</v>
      </c>
      <c r="Q300" s="10">
        <f>$E300*VLOOKUP('Proj 2018'!$B300, 'Proj 36 2018'!$B$2:$R$311, 16, FALSE)/36</f>
        <v>176.36666666666667</v>
      </c>
      <c r="R300" s="10">
        <f>$E300*VLOOKUP('Proj 2018'!$B300, 'Proj 36 2018'!$B$2:$R$311, 17, FALSE)/36</f>
        <v>1827.8000000000002</v>
      </c>
      <c r="S300" s="3"/>
      <c r="T300" s="3"/>
      <c r="U300" s="3"/>
    </row>
    <row r="301" spans="1:21" x14ac:dyDescent="0.25">
      <c r="A301" s="5" t="s">
        <v>928</v>
      </c>
      <c r="B301" s="5" t="s">
        <v>476</v>
      </c>
      <c r="C301" s="5" t="s">
        <v>38</v>
      </c>
      <c r="D301" s="3">
        <f>VLOOKUP(B301, Table1[[Player]:['#NAME?]], 3, FALSE)+1</f>
        <v>25</v>
      </c>
      <c r="E301" s="3">
        <f>VLOOKUP(A301, Table3[], 5, FALSE)</f>
        <v>165</v>
      </c>
      <c r="F301" s="10">
        <f>E301*VLOOKUP('Proj 2018'!B301, 'Proj 36 2018'!$B$2:$R$311, 5, FALSE)/36</f>
        <v>32.083333333333336</v>
      </c>
      <c r="G301" s="10">
        <f>$E301*VLOOKUP('Proj 2018'!$B301, 'Proj 36 2018'!$B$2:$R$311, 6, FALSE)/36</f>
        <v>62.333333333333336</v>
      </c>
      <c r="H301" s="11">
        <f>VLOOKUP('Proj 2018'!$B301, 'Proj 36 2018'!$B$2:$R$311, 7, FALSE)</f>
        <v>0.51700000000000002</v>
      </c>
      <c r="I301" s="10">
        <f>$E301*VLOOKUP('Proj 2018'!$B301, 'Proj 36 2018'!$B$2:$R$311, 8, FALSE)/36</f>
        <v>0</v>
      </c>
      <c r="J301" s="10">
        <f>$E301*VLOOKUP('Proj 2018'!$B301, 'Proj 36 2018'!$B$2:$R$311, 9, FALSE)/36</f>
        <v>16.5</v>
      </c>
      <c r="K301" s="10">
        <f>$E301*VLOOKUP('Proj 2018'!$B301, 'Proj 36 2018'!$B$2:$R$311, 10, FALSE)/36</f>
        <v>26.125</v>
      </c>
      <c r="L301" s="11">
        <f>VLOOKUP('Proj 2018'!$B301, 'Proj 36 2018'!$B$2:$R$311, 11, FALSE)</f>
        <v>0.625</v>
      </c>
      <c r="M301" s="10">
        <f>$E301*VLOOKUP('Proj 2018'!$B301, 'Proj 36 2018'!$B$2:$R$311, 12, FALSE)/36</f>
        <v>67.833333333333329</v>
      </c>
      <c r="N301" s="10">
        <f>$E301*VLOOKUP('Proj 2018'!$B301, 'Proj 36 2018'!$B$2:$R$311, 13, FALSE)/36</f>
        <v>5.5</v>
      </c>
      <c r="O301" s="10">
        <f>$E301*VLOOKUP('Proj 2018'!$B301, 'Proj 36 2018'!$B$2:$R$311, 14, FALSE)/36</f>
        <v>6.4166666666666661</v>
      </c>
      <c r="P301" s="10">
        <f>$E301*VLOOKUP('Proj 2018'!$B301, 'Proj 36 2018'!$B$2:$R$311, 15, FALSE)/36</f>
        <v>7.333333333333333</v>
      </c>
      <c r="Q301" s="10">
        <f>$E301*VLOOKUP('Proj 2018'!$B301, 'Proj 36 2018'!$B$2:$R$311, 16, FALSE)/36</f>
        <v>8.7083333333333339</v>
      </c>
      <c r="R301" s="10">
        <f>$E301*VLOOKUP('Proj 2018'!$B301, 'Proj 36 2018'!$B$2:$R$311, 17, FALSE)/36</f>
        <v>80.666666666666686</v>
      </c>
      <c r="S301" s="3"/>
      <c r="T301" s="3"/>
      <c r="U301" s="3"/>
    </row>
    <row r="302" spans="1:21" x14ac:dyDescent="0.25">
      <c r="A302" s="6" t="s">
        <v>767</v>
      </c>
      <c r="B302" s="6" t="s">
        <v>479</v>
      </c>
      <c r="C302" s="6" t="s">
        <v>31</v>
      </c>
      <c r="D302" s="3">
        <f>VLOOKUP(B302, Table1[[Player]:['#NAME?]], 3, FALSE)+1</f>
        <v>31</v>
      </c>
      <c r="E302" s="3">
        <f>VLOOKUP(A302, Table3[], 5, FALSE)</f>
        <v>2028</v>
      </c>
      <c r="F302" s="10">
        <f>E302*VLOOKUP('Proj 2018'!B302, 'Proj 36 2018'!$B$2:$R$311, 5, FALSE)/36</f>
        <v>433.76666666666665</v>
      </c>
      <c r="G302" s="10">
        <f>$E302*VLOOKUP('Proj 2018'!$B302, 'Proj 36 2018'!$B$2:$R$311, 6, FALSE)/36</f>
        <v>1014</v>
      </c>
      <c r="H302" s="11">
        <f>VLOOKUP('Proj 2018'!$B302, 'Proj 36 2018'!$B$2:$R$311, 7, FALSE)</f>
        <v>0.42899999999999999</v>
      </c>
      <c r="I302" s="10">
        <f>$E302*VLOOKUP('Proj 2018'!$B302, 'Proj 36 2018'!$B$2:$R$311, 8, FALSE)/36</f>
        <v>163.36666666666667</v>
      </c>
      <c r="J302" s="10">
        <f>$E302*VLOOKUP('Proj 2018'!$B302, 'Proj 36 2018'!$B$2:$R$311, 9, FALSE)/36</f>
        <v>411.23333333333335</v>
      </c>
      <c r="K302" s="10">
        <f>$E302*VLOOKUP('Proj 2018'!$B302, 'Proj 36 2018'!$B$2:$R$311, 10, FALSE)/36</f>
        <v>467.56666666666672</v>
      </c>
      <c r="L302" s="11">
        <f>VLOOKUP('Proj 2018'!$B302, 'Proj 36 2018'!$B$2:$R$311, 11, FALSE)</f>
        <v>0.88</v>
      </c>
      <c r="M302" s="10">
        <f>$E302*VLOOKUP('Proj 2018'!$B302, 'Proj 36 2018'!$B$2:$R$311, 12, FALSE)/36</f>
        <v>202.8</v>
      </c>
      <c r="N302" s="10">
        <f>$E302*VLOOKUP('Proj 2018'!$B302, 'Proj 36 2018'!$B$2:$R$311, 13, FALSE)/36</f>
        <v>242.23333333333332</v>
      </c>
      <c r="O302" s="10">
        <f>$E302*VLOOKUP('Proj 2018'!$B302, 'Proj 36 2018'!$B$2:$R$311, 14, FALSE)/36</f>
        <v>78.86666666666666</v>
      </c>
      <c r="P302" s="10">
        <f>$E302*VLOOKUP('Proj 2018'!$B302, 'Proj 36 2018'!$B$2:$R$311, 15, FALSE)/36</f>
        <v>22.533333333333335</v>
      </c>
      <c r="Q302" s="10">
        <f>$E302*VLOOKUP('Proj 2018'!$B302, 'Proj 36 2018'!$B$2:$R$311, 16, FALSE)/36</f>
        <v>163.36666666666667</v>
      </c>
      <c r="R302" s="10">
        <f>$E302*VLOOKUP('Proj 2018'!$B302, 'Proj 36 2018'!$B$2:$R$311, 17, FALSE)/36</f>
        <v>1447.7666666666667</v>
      </c>
      <c r="S302" s="3"/>
      <c r="T302" s="3"/>
      <c r="U302" s="3"/>
    </row>
    <row r="303" spans="1:21" x14ac:dyDescent="0.25">
      <c r="A303" s="5" t="s">
        <v>636</v>
      </c>
      <c r="B303" s="5" t="s">
        <v>480</v>
      </c>
      <c r="C303" s="5" t="s">
        <v>27</v>
      </c>
      <c r="D303" s="3">
        <f>VLOOKUP(B303, Table1[[Player]:['#NAME?]], 3, FALSE)+1</f>
        <v>31</v>
      </c>
      <c r="E303" s="3">
        <f>VLOOKUP(A303, Table3[], 5, FALSE)</f>
        <v>2340</v>
      </c>
      <c r="F303" s="10">
        <f>E303*VLOOKUP('Proj 2018'!B303, 'Proj 36 2018'!$B$2:$R$311, 5, FALSE)/36</f>
        <v>305.5</v>
      </c>
      <c r="G303" s="10">
        <f>$E303*VLOOKUP('Proj 2018'!$B303, 'Proj 36 2018'!$B$2:$R$311, 6, FALSE)/36</f>
        <v>715</v>
      </c>
      <c r="H303" s="11">
        <f>VLOOKUP('Proj 2018'!$B303, 'Proj 36 2018'!$B$2:$R$311, 7, FALSE)</f>
        <v>0.42199999999999999</v>
      </c>
      <c r="I303" s="10">
        <f>$E303*VLOOKUP('Proj 2018'!$B303, 'Proj 36 2018'!$B$2:$R$311, 8, FALSE)/36</f>
        <v>123.5</v>
      </c>
      <c r="J303" s="10">
        <f>$E303*VLOOKUP('Proj 2018'!$B303, 'Proj 36 2018'!$B$2:$R$311, 9, FALSE)/36</f>
        <v>136.5</v>
      </c>
      <c r="K303" s="10">
        <f>$E303*VLOOKUP('Proj 2018'!$B303, 'Proj 36 2018'!$B$2:$R$311, 10, FALSE)/36</f>
        <v>156</v>
      </c>
      <c r="L303" s="11">
        <f>VLOOKUP('Proj 2018'!$B303, 'Proj 36 2018'!$B$2:$R$311, 11, FALSE)</f>
        <v>0.873</v>
      </c>
      <c r="M303" s="10">
        <f>$E303*VLOOKUP('Proj 2018'!$B303, 'Proj 36 2018'!$B$2:$R$311, 12, FALSE)/36</f>
        <v>507</v>
      </c>
      <c r="N303" s="10">
        <f>$E303*VLOOKUP('Proj 2018'!$B303, 'Proj 36 2018'!$B$2:$R$311, 13, FALSE)/36</f>
        <v>110.5</v>
      </c>
      <c r="O303" s="10">
        <f>$E303*VLOOKUP('Proj 2018'!$B303, 'Proj 36 2018'!$B$2:$R$311, 14, FALSE)/36</f>
        <v>58.5</v>
      </c>
      <c r="P303" s="10">
        <f>$E303*VLOOKUP('Proj 2018'!$B303, 'Proj 36 2018'!$B$2:$R$311, 15, FALSE)/36</f>
        <v>52</v>
      </c>
      <c r="Q303" s="10">
        <f>$E303*VLOOKUP('Proj 2018'!$B303, 'Proj 36 2018'!$B$2:$R$311, 16, FALSE)/36</f>
        <v>58.5</v>
      </c>
      <c r="R303" s="10">
        <f>$E303*VLOOKUP('Proj 2018'!$B303, 'Proj 36 2018'!$B$2:$R$311, 17, FALSE)/36</f>
        <v>864.5</v>
      </c>
      <c r="S303" s="3"/>
      <c r="T303" s="3"/>
      <c r="U303" s="3"/>
    </row>
    <row r="304" spans="1:21" x14ac:dyDescent="0.25">
      <c r="A304" s="6" t="s">
        <v>745</v>
      </c>
      <c r="B304" s="6" t="s">
        <v>481</v>
      </c>
      <c r="C304" s="6" t="s">
        <v>52</v>
      </c>
      <c r="D304" s="3">
        <f>VLOOKUP(B304, Table1[[Player]:['#NAME?]], 3, FALSE)+1</f>
        <v>23</v>
      </c>
      <c r="E304" s="3">
        <f>VLOOKUP(A304, Table3[], 5, FALSE)</f>
        <v>624</v>
      </c>
      <c r="F304" s="10">
        <f>E304*VLOOKUP('Proj 2018'!B304, 'Proj 36 2018'!$B$2:$R$311, 5, FALSE)/36</f>
        <v>81.466666666666669</v>
      </c>
      <c r="G304" s="10">
        <f>$E304*VLOOKUP('Proj 2018'!$B304, 'Proj 36 2018'!$B$2:$R$311, 6, FALSE)/36</f>
        <v>187.20000000000002</v>
      </c>
      <c r="H304" s="11">
        <f>VLOOKUP('Proj 2018'!$B304, 'Proj 36 2018'!$B$2:$R$311, 7, FALSE)</f>
        <v>0.437</v>
      </c>
      <c r="I304" s="10">
        <f>$E304*VLOOKUP('Proj 2018'!$B304, 'Proj 36 2018'!$B$2:$R$311, 8, FALSE)/36</f>
        <v>20.799999999999997</v>
      </c>
      <c r="J304" s="10">
        <f>$E304*VLOOKUP('Proj 2018'!$B304, 'Proj 36 2018'!$B$2:$R$311, 9, FALSE)/36</f>
        <v>24.266666666666666</v>
      </c>
      <c r="K304" s="10">
        <f>$E304*VLOOKUP('Proj 2018'!$B304, 'Proj 36 2018'!$B$2:$R$311, 10, FALSE)/36</f>
        <v>36.400000000000006</v>
      </c>
      <c r="L304" s="11">
        <f>VLOOKUP('Proj 2018'!$B304, 'Proj 36 2018'!$B$2:$R$311, 11, FALSE)</f>
        <v>0.65600000000000003</v>
      </c>
      <c r="M304" s="10">
        <f>$E304*VLOOKUP('Proj 2018'!$B304, 'Proj 36 2018'!$B$2:$R$311, 12, FALSE)/36</f>
        <v>78</v>
      </c>
      <c r="N304" s="10">
        <f>$E304*VLOOKUP('Proj 2018'!$B304, 'Proj 36 2018'!$B$2:$R$311, 13, FALSE)/36</f>
        <v>27.733333333333334</v>
      </c>
      <c r="O304" s="10">
        <f>$E304*VLOOKUP('Proj 2018'!$B304, 'Proj 36 2018'!$B$2:$R$311, 14, FALSE)/36</f>
        <v>29.466666666666665</v>
      </c>
      <c r="P304" s="10">
        <f>$E304*VLOOKUP('Proj 2018'!$B304, 'Proj 36 2018'!$B$2:$R$311, 15, FALSE)/36</f>
        <v>10.399999999999999</v>
      </c>
      <c r="Q304" s="10">
        <f>$E304*VLOOKUP('Proj 2018'!$B304, 'Proj 36 2018'!$B$2:$R$311, 16, FALSE)/36</f>
        <v>36.400000000000006</v>
      </c>
      <c r="R304" s="10">
        <f>$E304*VLOOKUP('Proj 2018'!$B304, 'Proj 36 2018'!$B$2:$R$311, 17, FALSE)/36</f>
        <v>208</v>
      </c>
      <c r="S304" s="3"/>
      <c r="T304" s="3"/>
      <c r="U304" s="3"/>
    </row>
    <row r="305" spans="1:21" x14ac:dyDescent="0.25">
      <c r="A305" s="5" t="s">
        <v>811</v>
      </c>
      <c r="B305" s="5" t="s">
        <v>482</v>
      </c>
      <c r="C305" s="5" t="s">
        <v>52</v>
      </c>
      <c r="D305" s="3">
        <f>VLOOKUP(B305, Table1[[Player]:['#NAME?]], 3, FALSE)+1</f>
        <v>21</v>
      </c>
      <c r="E305" s="3">
        <f>VLOOKUP(A305, Table3[], 5, FALSE)</f>
        <v>1704</v>
      </c>
      <c r="F305" s="10">
        <f>E305*VLOOKUP('Proj 2018'!B305, 'Proj 36 2018'!$B$2:$R$311, 5, FALSE)/36</f>
        <v>217.73333333333332</v>
      </c>
      <c r="G305" s="10">
        <f>$E305*VLOOKUP('Proj 2018'!$B305, 'Proj 36 2018'!$B$2:$R$311, 6, FALSE)/36</f>
        <v>615.33333333333337</v>
      </c>
      <c r="H305" s="11">
        <f>VLOOKUP('Proj 2018'!$B305, 'Proj 36 2018'!$B$2:$R$311, 7, FALSE)</f>
        <v>0.35599999999999998</v>
      </c>
      <c r="I305" s="10">
        <f>$E305*VLOOKUP('Proj 2018'!$B305, 'Proj 36 2018'!$B$2:$R$311, 8, FALSE)/36</f>
        <v>18.933333333333334</v>
      </c>
      <c r="J305" s="10">
        <f>$E305*VLOOKUP('Proj 2018'!$B305, 'Proj 36 2018'!$B$2:$R$311, 9, FALSE)/36</f>
        <v>80.466666666666654</v>
      </c>
      <c r="K305" s="10">
        <f>$E305*VLOOKUP('Proj 2018'!$B305, 'Proj 36 2018'!$B$2:$R$311, 10, FALSE)/36</f>
        <v>127.80000000000001</v>
      </c>
      <c r="L305" s="11">
        <f>VLOOKUP('Proj 2018'!$B305, 'Proj 36 2018'!$B$2:$R$311, 11, FALSE)</f>
        <v>0.61699999999999999</v>
      </c>
      <c r="M305" s="10">
        <f>$E305*VLOOKUP('Proj 2018'!$B305, 'Proj 36 2018'!$B$2:$R$311, 12, FALSE)/36</f>
        <v>255.60000000000002</v>
      </c>
      <c r="N305" s="10">
        <f>$E305*VLOOKUP('Proj 2018'!$B305, 'Proj 36 2018'!$B$2:$R$311, 13, FALSE)/36</f>
        <v>179.86666666666667</v>
      </c>
      <c r="O305" s="10">
        <f>$E305*VLOOKUP('Proj 2018'!$B305, 'Proj 36 2018'!$B$2:$R$311, 14, FALSE)/36</f>
        <v>71</v>
      </c>
      <c r="P305" s="10">
        <f>$E305*VLOOKUP('Proj 2018'!$B305, 'Proj 36 2018'!$B$2:$R$311, 15, FALSE)/36</f>
        <v>14.2</v>
      </c>
      <c r="Q305" s="10">
        <f>$E305*VLOOKUP('Proj 2018'!$B305, 'Proj 36 2018'!$B$2:$R$311, 16, FALSE)/36</f>
        <v>89.933333333333337</v>
      </c>
      <c r="R305" s="10">
        <f>$E305*VLOOKUP('Proj 2018'!$B305, 'Proj 36 2018'!$B$2:$R$311, 17, FALSE)/36</f>
        <v>534.86666666666667</v>
      </c>
      <c r="S305" s="3"/>
      <c r="T305" s="3"/>
      <c r="U305" s="3"/>
    </row>
    <row r="306" spans="1:21" x14ac:dyDescent="0.25">
      <c r="A306" s="6" t="s">
        <v>727</v>
      </c>
      <c r="B306" s="6" t="s">
        <v>490</v>
      </c>
      <c r="C306" s="6" t="s">
        <v>31</v>
      </c>
      <c r="D306" s="3">
        <f>VLOOKUP(B306, Table1[[Player]:['#NAME?]], 3, FALSE)+1</f>
        <v>32</v>
      </c>
      <c r="E306" s="3">
        <f>VLOOKUP(A306, Table3[], 5, FALSE)</f>
        <v>1110</v>
      </c>
      <c r="F306" s="10">
        <f>E306*VLOOKUP('Proj 2018'!B306, 'Proj 36 2018'!$B$2:$R$311, 5, FALSE)/36</f>
        <v>194.25</v>
      </c>
      <c r="G306" s="10">
        <f>$E306*VLOOKUP('Proj 2018'!$B306, 'Proj 36 2018'!$B$2:$R$311, 6, FALSE)/36</f>
        <v>450.16666666666669</v>
      </c>
      <c r="H306" s="11">
        <f>VLOOKUP('Proj 2018'!$B306, 'Proj 36 2018'!$B$2:$R$311, 7, FALSE)</f>
        <v>0.43</v>
      </c>
      <c r="I306" s="10">
        <f>$E306*VLOOKUP('Proj 2018'!$B306, 'Proj 36 2018'!$B$2:$R$311, 8, FALSE)/36</f>
        <v>120.25</v>
      </c>
      <c r="J306" s="10">
        <f>$E306*VLOOKUP('Proj 2018'!$B306, 'Proj 36 2018'!$B$2:$R$311, 9, FALSE)/36</f>
        <v>55.5</v>
      </c>
      <c r="K306" s="10">
        <f>$E306*VLOOKUP('Proj 2018'!$B306, 'Proj 36 2018'!$B$2:$R$311, 10, FALSE)/36</f>
        <v>64.75</v>
      </c>
      <c r="L306" s="11">
        <f>VLOOKUP('Proj 2018'!$B306, 'Proj 36 2018'!$B$2:$R$311, 11, FALSE)</f>
        <v>0.85599999999999998</v>
      </c>
      <c r="M306" s="10">
        <f>$E306*VLOOKUP('Proj 2018'!$B306, 'Proj 36 2018'!$B$2:$R$311, 12, FALSE)/36</f>
        <v>98.666666666666671</v>
      </c>
      <c r="N306" s="10">
        <f>$E306*VLOOKUP('Proj 2018'!$B306, 'Proj 36 2018'!$B$2:$R$311, 13, FALSE)/36</f>
        <v>40.083333333333336</v>
      </c>
      <c r="O306" s="10">
        <f>$E306*VLOOKUP('Proj 2018'!$B306, 'Proj 36 2018'!$B$2:$R$311, 14, FALSE)/36</f>
        <v>27.75</v>
      </c>
      <c r="P306" s="10">
        <f>$E306*VLOOKUP('Proj 2018'!$B306, 'Proj 36 2018'!$B$2:$R$311, 15, FALSE)/36</f>
        <v>9.25</v>
      </c>
      <c r="Q306" s="10">
        <f>$E306*VLOOKUP('Proj 2018'!$B306, 'Proj 36 2018'!$B$2:$R$311, 16, FALSE)/36</f>
        <v>24.666666666666668</v>
      </c>
      <c r="R306" s="10">
        <f>$E306*VLOOKUP('Proj 2018'!$B306, 'Proj 36 2018'!$B$2:$R$311, 17, FALSE)/36</f>
        <v>564.25</v>
      </c>
      <c r="S306" s="3"/>
      <c r="T306" s="3"/>
      <c r="U306" s="3"/>
    </row>
    <row r="307" spans="1:21" x14ac:dyDescent="0.25">
      <c r="A307" s="5" t="s">
        <v>750</v>
      </c>
      <c r="B307" s="5" t="s">
        <v>491</v>
      </c>
      <c r="C307" s="5" t="s">
        <v>27</v>
      </c>
      <c r="D307" s="3">
        <f>VLOOKUP(B307, Table1[[Player]:['#NAME?]], 3, FALSE)+1</f>
        <v>29</v>
      </c>
      <c r="E307" s="3">
        <f>VLOOKUP(A307, Table3[], 5, FALSE)</f>
        <v>2156</v>
      </c>
      <c r="F307" s="10">
        <f>E307*VLOOKUP('Proj 2018'!B307, 'Proj 36 2018'!$B$2:$R$311, 5, FALSE)/36</f>
        <v>347.35555555555555</v>
      </c>
      <c r="G307" s="10">
        <f>$E307*VLOOKUP('Proj 2018'!$B307, 'Proj 36 2018'!$B$2:$R$311, 6, FALSE)/36</f>
        <v>664.76666666666665</v>
      </c>
      <c r="H307" s="11">
        <f>VLOOKUP('Proj 2018'!$B307, 'Proj 36 2018'!$B$2:$R$311, 7, FALSE)</f>
        <v>0.52700000000000002</v>
      </c>
      <c r="I307" s="10">
        <f>$E307*VLOOKUP('Proj 2018'!$B307, 'Proj 36 2018'!$B$2:$R$311, 8, FALSE)/36</f>
        <v>41.922222222222217</v>
      </c>
      <c r="J307" s="10">
        <f>$E307*VLOOKUP('Proj 2018'!$B307, 'Proj 36 2018'!$B$2:$R$311, 9, FALSE)/36</f>
        <v>41.922222222222217</v>
      </c>
      <c r="K307" s="10">
        <f>$E307*VLOOKUP('Proj 2018'!$B307, 'Proj 36 2018'!$B$2:$R$311, 10, FALSE)/36</f>
        <v>83.844444444444434</v>
      </c>
      <c r="L307" s="11">
        <f>VLOOKUP('Proj 2018'!$B307, 'Proj 36 2018'!$B$2:$R$311, 11, FALSE)</f>
        <v>0.52300000000000002</v>
      </c>
      <c r="M307" s="10">
        <f>$E307*VLOOKUP('Proj 2018'!$B307, 'Proj 36 2018'!$B$2:$R$311, 12, FALSE)/36</f>
        <v>431.20000000000005</v>
      </c>
      <c r="N307" s="10">
        <f>$E307*VLOOKUP('Proj 2018'!$B307, 'Proj 36 2018'!$B$2:$R$311, 13, FALSE)/36</f>
        <v>119.77777777777777</v>
      </c>
      <c r="O307" s="10">
        <f>$E307*VLOOKUP('Proj 2018'!$B307, 'Proj 36 2018'!$B$2:$R$311, 14, FALSE)/36</f>
        <v>107.80000000000001</v>
      </c>
      <c r="P307" s="10">
        <f>$E307*VLOOKUP('Proj 2018'!$B307, 'Proj 36 2018'!$B$2:$R$311, 15, FALSE)/36</f>
        <v>29.944444444444443</v>
      </c>
      <c r="Q307" s="10">
        <f>$E307*VLOOKUP('Proj 2018'!$B307, 'Proj 36 2018'!$B$2:$R$311, 16, FALSE)/36</f>
        <v>89.833333333333329</v>
      </c>
      <c r="R307" s="10">
        <f>$E307*VLOOKUP('Proj 2018'!$B307, 'Proj 36 2018'!$B$2:$R$311, 17, FALSE)/36</f>
        <v>784.54444444444437</v>
      </c>
      <c r="S307" s="3"/>
      <c r="T307" s="3"/>
      <c r="U307" s="3"/>
    </row>
    <row r="308" spans="1:21" x14ac:dyDescent="0.25">
      <c r="A308" s="6" t="s">
        <v>639</v>
      </c>
      <c r="B308" s="6" t="s">
        <v>492</v>
      </c>
      <c r="C308" s="6" t="s">
        <v>27</v>
      </c>
      <c r="D308" s="3">
        <f>VLOOKUP(B308, Table1[[Player]:['#NAME?]], 3, FALSE)+1</f>
        <v>25</v>
      </c>
      <c r="E308" s="3">
        <f>VLOOKUP(A308, Table3[], 5, FALSE)</f>
        <v>1850</v>
      </c>
      <c r="F308" s="10">
        <f>E308*VLOOKUP('Proj 2018'!B308, 'Proj 36 2018'!$B$2:$R$311, 5, FALSE)/36</f>
        <v>272.36111111111109</v>
      </c>
      <c r="G308" s="10">
        <f>$E308*VLOOKUP('Proj 2018'!$B308, 'Proj 36 2018'!$B$2:$R$311, 6, FALSE)/36</f>
        <v>472.77777777777777</v>
      </c>
      <c r="H308" s="11">
        <f>VLOOKUP('Proj 2018'!$B308, 'Proj 36 2018'!$B$2:$R$311, 7, FALSE)</f>
        <v>0.57099999999999995</v>
      </c>
      <c r="I308" s="10">
        <f>$E308*VLOOKUP('Proj 2018'!$B308, 'Proj 36 2018'!$B$2:$R$311, 8, FALSE)/36</f>
        <v>0</v>
      </c>
      <c r="J308" s="10">
        <f>$E308*VLOOKUP('Proj 2018'!$B308, 'Proj 36 2018'!$B$2:$R$311, 9, FALSE)/36</f>
        <v>143.88888888888889</v>
      </c>
      <c r="K308" s="10">
        <f>$E308*VLOOKUP('Proj 2018'!$B308, 'Proj 36 2018'!$B$2:$R$311, 10, FALSE)/36</f>
        <v>210.69444444444443</v>
      </c>
      <c r="L308" s="11">
        <f>VLOOKUP('Proj 2018'!$B308, 'Proj 36 2018'!$B$2:$R$311, 11, FALSE)</f>
        <v>0.67900000000000005</v>
      </c>
      <c r="M308" s="10">
        <f>$E308*VLOOKUP('Proj 2018'!$B308, 'Proj 36 2018'!$B$2:$R$311, 12, FALSE)/36</f>
        <v>436.80555555555554</v>
      </c>
      <c r="N308" s="10">
        <f>$E308*VLOOKUP('Proj 2018'!$B308, 'Proj 36 2018'!$B$2:$R$311, 13, FALSE)/36</f>
        <v>107.91666666666667</v>
      </c>
      <c r="O308" s="10">
        <f>$E308*VLOOKUP('Proj 2018'!$B308, 'Proj 36 2018'!$B$2:$R$311, 14, FALSE)/36</f>
        <v>66.805555555555557</v>
      </c>
      <c r="P308" s="10">
        <f>$E308*VLOOKUP('Proj 2018'!$B308, 'Proj 36 2018'!$B$2:$R$311, 15, FALSE)/36</f>
        <v>61.666666666666664</v>
      </c>
      <c r="Q308" s="10">
        <f>$E308*VLOOKUP('Proj 2018'!$B308, 'Proj 36 2018'!$B$2:$R$311, 16, FALSE)/36</f>
        <v>71.944444444444443</v>
      </c>
      <c r="R308" s="10">
        <f>$E308*VLOOKUP('Proj 2018'!$B308, 'Proj 36 2018'!$B$2:$R$311, 17, FALSE)/36</f>
        <v>683.47222222222217</v>
      </c>
      <c r="S308" s="3"/>
      <c r="T308" s="3"/>
      <c r="U308" s="3"/>
    </row>
    <row r="309" spans="1:21" x14ac:dyDescent="0.25">
      <c r="A309" s="5" t="s">
        <v>617</v>
      </c>
      <c r="B309" s="5" t="s">
        <v>493</v>
      </c>
      <c r="C309" s="5" t="s">
        <v>38</v>
      </c>
      <c r="D309" s="3">
        <f>VLOOKUP(B309, Table1[[Player]:['#NAME?]], 3, FALSE)+1</f>
        <v>28</v>
      </c>
      <c r="E309" s="3">
        <f>VLOOKUP(A309, Table3[], 5, FALSE)</f>
        <v>780</v>
      </c>
      <c r="F309" s="10">
        <f>E309*VLOOKUP('Proj 2018'!B309, 'Proj 36 2018'!$B$2:$R$311, 5, FALSE)/36</f>
        <v>114.83333333333333</v>
      </c>
      <c r="G309" s="10">
        <f>$E309*VLOOKUP('Proj 2018'!$B309, 'Proj 36 2018'!$B$2:$R$311, 6, FALSE)/36</f>
        <v>234</v>
      </c>
      <c r="H309" s="11">
        <f>VLOOKUP('Proj 2018'!$B309, 'Proj 36 2018'!$B$2:$R$311, 7, FALSE)</f>
        <v>0.49399999999999999</v>
      </c>
      <c r="I309" s="10">
        <f>$E309*VLOOKUP('Proj 2018'!$B309, 'Proj 36 2018'!$B$2:$R$311, 8, FALSE)/36</f>
        <v>0</v>
      </c>
      <c r="J309" s="10">
        <f>$E309*VLOOKUP('Proj 2018'!$B309, 'Proj 36 2018'!$B$2:$R$311, 9, FALSE)/36</f>
        <v>32.5</v>
      </c>
      <c r="K309" s="10">
        <f>$E309*VLOOKUP('Proj 2018'!$B309, 'Proj 36 2018'!$B$2:$R$311, 10, FALSE)/36</f>
        <v>58.5</v>
      </c>
      <c r="L309" s="11">
        <f>VLOOKUP('Proj 2018'!$B309, 'Proj 36 2018'!$B$2:$R$311, 11, FALSE)</f>
        <v>0.56399999999999995</v>
      </c>
      <c r="M309" s="10">
        <f>$E309*VLOOKUP('Proj 2018'!$B309, 'Proj 36 2018'!$B$2:$R$311, 12, FALSE)/36</f>
        <v>184.16666666666666</v>
      </c>
      <c r="N309" s="10">
        <f>$E309*VLOOKUP('Proj 2018'!$B309, 'Proj 36 2018'!$B$2:$R$311, 13, FALSE)/36</f>
        <v>62.833333333333336</v>
      </c>
      <c r="O309" s="10">
        <f>$E309*VLOOKUP('Proj 2018'!$B309, 'Proj 36 2018'!$B$2:$R$311, 14, FALSE)/36</f>
        <v>10.833333333333334</v>
      </c>
      <c r="P309" s="10">
        <f>$E309*VLOOKUP('Proj 2018'!$B309, 'Proj 36 2018'!$B$2:$R$311, 15, FALSE)/36</f>
        <v>30.333333333333332</v>
      </c>
      <c r="Q309" s="10">
        <f>$E309*VLOOKUP('Proj 2018'!$B309, 'Proj 36 2018'!$B$2:$R$311, 16, FALSE)/36</f>
        <v>30.333333333333332</v>
      </c>
      <c r="R309" s="10">
        <f>$E309*VLOOKUP('Proj 2018'!$B309, 'Proj 36 2018'!$B$2:$R$311, 17, FALSE)/36</f>
        <v>264.33333333333331</v>
      </c>
      <c r="S309" s="3"/>
      <c r="T309" s="3"/>
      <c r="U309" s="3"/>
    </row>
    <row r="310" spans="1:21" x14ac:dyDescent="0.25">
      <c r="A310" s="6" t="s">
        <v>658</v>
      </c>
      <c r="B310" s="6" t="s">
        <v>494</v>
      </c>
      <c r="C310" s="6" t="s">
        <v>52</v>
      </c>
      <c r="D310" s="3">
        <f>VLOOKUP(B310, Table1[[Player]:['#NAME?]], 3, FALSE)+1</f>
        <v>23</v>
      </c>
      <c r="E310" s="3">
        <f>VLOOKUP(A310, Table3[], 5, FALSE)</f>
        <v>1404</v>
      </c>
      <c r="F310" s="10">
        <f>E310*VLOOKUP('Proj 2018'!B310, 'Proj 36 2018'!$B$2:$R$311, 5, FALSE)/36</f>
        <v>148.19999999999999</v>
      </c>
      <c r="G310" s="10">
        <f>$E310*VLOOKUP('Proj 2018'!$B310, 'Proj 36 2018'!$B$2:$R$311, 6, FALSE)/36</f>
        <v>366.6</v>
      </c>
      <c r="H310" s="11">
        <f>VLOOKUP('Proj 2018'!$B310, 'Proj 36 2018'!$B$2:$R$311, 7, FALSE)</f>
        <v>0.39800000000000002</v>
      </c>
      <c r="I310" s="10">
        <f>$E310*VLOOKUP('Proj 2018'!$B310, 'Proj 36 2018'!$B$2:$R$311, 8, FALSE)/36</f>
        <v>54.599999999999994</v>
      </c>
      <c r="J310" s="10">
        <f>$E310*VLOOKUP('Proj 2018'!$B310, 'Proj 36 2018'!$B$2:$R$311, 9, FALSE)/36</f>
        <v>50.7</v>
      </c>
      <c r="K310" s="10">
        <f>$E310*VLOOKUP('Proj 2018'!$B310, 'Proj 36 2018'!$B$2:$R$311, 10, FALSE)/36</f>
        <v>66.3</v>
      </c>
      <c r="L310" s="11">
        <f>VLOOKUP('Proj 2018'!$B310, 'Proj 36 2018'!$B$2:$R$311, 11, FALSE)</f>
        <v>0.77500000000000002</v>
      </c>
      <c r="M310" s="10">
        <f>$E310*VLOOKUP('Proj 2018'!$B310, 'Proj 36 2018'!$B$2:$R$311, 12, FALSE)/36</f>
        <v>206.7</v>
      </c>
      <c r="N310" s="10">
        <f>$E310*VLOOKUP('Proj 2018'!$B310, 'Proj 36 2018'!$B$2:$R$311, 13, FALSE)/36</f>
        <v>58.5</v>
      </c>
      <c r="O310" s="10">
        <f>$E310*VLOOKUP('Proj 2018'!$B310, 'Proj 36 2018'!$B$2:$R$311, 14, FALSE)/36</f>
        <v>23.4</v>
      </c>
      <c r="P310" s="10">
        <f>$E310*VLOOKUP('Proj 2018'!$B310, 'Proj 36 2018'!$B$2:$R$311, 15, FALSE)/36</f>
        <v>27.299999999999997</v>
      </c>
      <c r="Q310" s="10">
        <f>$E310*VLOOKUP('Proj 2018'!$B310, 'Proj 36 2018'!$B$2:$R$311, 16, FALSE)/36</f>
        <v>66.3</v>
      </c>
      <c r="R310" s="10">
        <f>$E310*VLOOKUP('Proj 2018'!$B310, 'Proj 36 2018'!$B$2:$R$311, 17, FALSE)/36</f>
        <v>397.79999999999995</v>
      </c>
    </row>
    <row r="311" spans="1:21" x14ac:dyDescent="0.25">
      <c r="A311" s="5" t="s">
        <v>785</v>
      </c>
      <c r="B311" s="5" t="s">
        <v>495</v>
      </c>
      <c r="C311" s="5" t="s">
        <v>38</v>
      </c>
      <c r="D311" s="3">
        <f>VLOOKUP(B311, Table1[[Player]:['#NAME?]], 3, FALSE)+1</f>
        <v>20</v>
      </c>
      <c r="E311" s="3">
        <f>VLOOKUP(A311, Table3[], 5, FALSE)</f>
        <v>936</v>
      </c>
      <c r="F311" s="10">
        <f>E311*VLOOKUP('Proj 2018'!B311, 'Proj 36 2018'!$B$2:$R$311, 5, FALSE)/36</f>
        <v>192.4</v>
      </c>
      <c r="G311" s="10">
        <f>$E311*VLOOKUP('Proj 2018'!$B311, 'Proj 36 2018'!$B$2:$R$311, 6, FALSE)/36</f>
        <v>366.6</v>
      </c>
      <c r="H311" s="11">
        <f>VLOOKUP('Proj 2018'!$B311, 'Proj 36 2018'!$B$2:$R$311, 7, FALSE)</f>
        <v>0.52900000000000003</v>
      </c>
      <c r="I311" s="10">
        <f>$E311*VLOOKUP('Proj 2018'!$B311, 'Proj 36 2018'!$B$2:$R$311, 8, FALSE)/36</f>
        <v>0</v>
      </c>
      <c r="J311" s="10">
        <f>$E311*VLOOKUP('Proj 2018'!$B311, 'Proj 36 2018'!$B$2:$R$311, 9, FALSE)/36</f>
        <v>49.4</v>
      </c>
      <c r="K311" s="10">
        <f>$E311*VLOOKUP('Proj 2018'!$B311, 'Proj 36 2018'!$B$2:$R$311, 10, FALSE)/36</f>
        <v>75.400000000000006</v>
      </c>
      <c r="L311" s="11">
        <f>VLOOKUP('Proj 2018'!$B311, 'Proj 36 2018'!$B$2:$R$311, 11, FALSE)</f>
        <v>0.65300000000000002</v>
      </c>
      <c r="M311" s="10">
        <f>$E311*VLOOKUP('Proj 2018'!$B311, 'Proj 36 2018'!$B$2:$R$311, 12, FALSE)/36</f>
        <v>244.39999999999998</v>
      </c>
      <c r="N311" s="10">
        <f>$E311*VLOOKUP('Proj 2018'!$B311, 'Proj 36 2018'!$B$2:$R$311, 13, FALSE)/36</f>
        <v>46.8</v>
      </c>
      <c r="O311" s="10">
        <f>$E311*VLOOKUP('Proj 2018'!$B311, 'Proj 36 2018'!$B$2:$R$311, 14, FALSE)/36</f>
        <v>20.8</v>
      </c>
      <c r="P311" s="10">
        <f>$E311*VLOOKUP('Proj 2018'!$B311, 'Proj 36 2018'!$B$2:$R$311, 15, FALSE)/36</f>
        <v>52</v>
      </c>
      <c r="Q311" s="10">
        <f>$E311*VLOOKUP('Proj 2018'!$B311, 'Proj 36 2018'!$B$2:$R$311, 16, FALSE)/36</f>
        <v>46.8</v>
      </c>
      <c r="R311" s="10">
        <f>$E311*VLOOKUP('Proj 2018'!$B311, 'Proj 36 2018'!$B$2:$R$311, 17, FALSE)/36</f>
        <v>436.8</v>
      </c>
    </row>
    <row r="312" spans="1:2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spans="1:2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 spans="1:2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 spans="1:2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A66C-EB0C-493B-BBCB-25DCFB9262C6}">
  <dimension ref="A1:P36"/>
  <sheetViews>
    <sheetView workbookViewId="0">
      <selection activeCell="M38" sqref="M38"/>
    </sheetView>
  </sheetViews>
  <sheetFormatPr defaultRowHeight="15" x14ac:dyDescent="0.25"/>
  <sheetData>
    <row r="1" spans="1:16" x14ac:dyDescent="0.25">
      <c r="A1" t="s">
        <v>1027</v>
      </c>
    </row>
    <row r="2" spans="1:16" x14ac:dyDescent="0.25">
      <c r="B2" t="s">
        <v>8</v>
      </c>
      <c r="C2" t="s">
        <v>9</v>
      </c>
      <c r="D2" t="s">
        <v>10</v>
      </c>
      <c r="E2" t="s">
        <v>11</v>
      </c>
      <c r="F2" t="s">
        <v>17</v>
      </c>
      <c r="G2" t="s">
        <v>18</v>
      </c>
      <c r="H2" t="s">
        <v>19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28</v>
      </c>
    </row>
    <row r="3" spans="1:16" x14ac:dyDescent="0.25">
      <c r="A3" t="s">
        <v>73</v>
      </c>
      <c r="B3">
        <v>0.59308890000000003</v>
      </c>
      <c r="C3">
        <v>1.4131279999999999</v>
      </c>
      <c r="D3">
        <v>-6.4039999999999995E-4</v>
      </c>
      <c r="E3">
        <v>0.33292670000000002</v>
      </c>
      <c r="F3">
        <v>0.59496769999999999</v>
      </c>
      <c r="G3">
        <v>0.59038000000000002</v>
      </c>
      <c r="H3">
        <v>3.2606499999999997E-2</v>
      </c>
      <c r="I3">
        <v>-0.1142599</v>
      </c>
      <c r="J3">
        <v>0.32799450000000002</v>
      </c>
      <c r="K3">
        <v>-8.0181199999999994E-2</v>
      </c>
      <c r="L3">
        <v>-1.03389E-2</v>
      </c>
      <c r="M3">
        <v>-0.1936602</v>
      </c>
      <c r="N3">
        <v>2.115793</v>
      </c>
    </row>
    <row r="4" spans="1:16" x14ac:dyDescent="0.25">
      <c r="A4" t="s">
        <v>31</v>
      </c>
      <c r="B4">
        <v>-0.16268189999999999</v>
      </c>
      <c r="C4">
        <v>-0.67075779999999996</v>
      </c>
      <c r="D4">
        <v>7.6568000000000001E-3</v>
      </c>
      <c r="E4">
        <v>-0.24901180000000001</v>
      </c>
      <c r="F4">
        <v>-0.34367449999999999</v>
      </c>
      <c r="G4">
        <v>-0.44425290000000001</v>
      </c>
      <c r="H4">
        <v>-1.2761700000000001E-2</v>
      </c>
      <c r="I4">
        <v>0.17523320000000001</v>
      </c>
      <c r="J4">
        <v>-0.50586500000000001</v>
      </c>
      <c r="K4">
        <v>1.39855E-2</v>
      </c>
      <c r="L4">
        <v>-4.5195600000000002E-2</v>
      </c>
      <c r="M4">
        <v>5.0296100000000003E-2</v>
      </c>
      <c r="N4">
        <v>-0.91131490000000004</v>
      </c>
    </row>
    <row r="5" spans="1:16" x14ac:dyDescent="0.25">
      <c r="A5" t="s">
        <v>52</v>
      </c>
      <c r="B5">
        <v>-0.18639510000000001</v>
      </c>
      <c r="C5">
        <v>-0.76209139999999997</v>
      </c>
      <c r="D5">
        <v>7.5757999999999997E-3</v>
      </c>
      <c r="E5">
        <v>-6.3991900000000004E-2</v>
      </c>
      <c r="F5">
        <v>-0.44693569999999999</v>
      </c>
      <c r="G5">
        <v>-0.50043539999999997</v>
      </c>
      <c r="H5">
        <v>-2.4467200000000001E-2</v>
      </c>
      <c r="I5">
        <v>0.13065869999999999</v>
      </c>
      <c r="J5">
        <v>-6.5206700000000006E-2</v>
      </c>
      <c r="K5">
        <v>0.17047689999999999</v>
      </c>
      <c r="L5">
        <v>-0.1218181</v>
      </c>
      <c r="M5">
        <v>9.8260600000000003E-2</v>
      </c>
      <c r="N5">
        <v>-0.88276319999999997</v>
      </c>
    </row>
    <row r="6" spans="1:16" x14ac:dyDescent="0.25">
      <c r="A6" t="s">
        <v>27</v>
      </c>
      <c r="B6">
        <v>-0.62873040000000002</v>
      </c>
      <c r="C6">
        <v>-1.674301</v>
      </c>
      <c r="D6">
        <v>1.06619E-2</v>
      </c>
      <c r="E6">
        <v>-4.5975000000000002E-2</v>
      </c>
      <c r="F6">
        <v>-0.4323784</v>
      </c>
      <c r="G6">
        <v>-0.43509429999999999</v>
      </c>
      <c r="H6">
        <v>-2.1709599999999999E-2</v>
      </c>
      <c r="I6">
        <v>-0.50253829999999999</v>
      </c>
      <c r="J6">
        <v>-0.19509399999999999</v>
      </c>
      <c r="K6">
        <v>1.526E-4</v>
      </c>
      <c r="L6">
        <v>-2.73534E-2</v>
      </c>
      <c r="M6">
        <v>0.16280059999999999</v>
      </c>
      <c r="N6">
        <v>-1.725795</v>
      </c>
    </row>
    <row r="7" spans="1:16" x14ac:dyDescent="0.25">
      <c r="A7" t="s">
        <v>38</v>
      </c>
      <c r="B7">
        <v>-0.60856370000000004</v>
      </c>
      <c r="C7">
        <v>-1.6269769999999999</v>
      </c>
      <c r="D7">
        <v>1.29769E-2</v>
      </c>
      <c r="E7">
        <v>-0.41517779999999999</v>
      </c>
      <c r="F7">
        <v>-0.64168409999999998</v>
      </c>
      <c r="G7">
        <v>-0.57411199999999996</v>
      </c>
      <c r="H7">
        <v>-4.8918299999999998E-2</v>
      </c>
      <c r="I7">
        <v>0.18210570000000001</v>
      </c>
      <c r="J7">
        <v>-0.26933420000000002</v>
      </c>
      <c r="K7">
        <v>-8.1103999999999996E-2</v>
      </c>
      <c r="L7">
        <v>-6.0800399999999998E-2</v>
      </c>
      <c r="M7">
        <v>0.30402639999999997</v>
      </c>
      <c r="N7">
        <v>-2.2705139999999999</v>
      </c>
    </row>
    <row r="8" spans="1:16" x14ac:dyDescent="0.25">
      <c r="A8" t="s">
        <v>73</v>
      </c>
      <c r="B8">
        <v>-1.15564E-2</v>
      </c>
      <c r="C8">
        <v>-2.7921600000000001E-2</v>
      </c>
      <c r="D8">
        <v>1.8099999999999999E-5</v>
      </c>
      <c r="E8">
        <v>-5.5704999999999999E-3</v>
      </c>
      <c r="F8">
        <v>-1.16072E-2</v>
      </c>
      <c r="G8">
        <v>-1.21207E-2</v>
      </c>
      <c r="H8">
        <v>-4.682E-4</v>
      </c>
      <c r="I8">
        <v>1.2466999999999999E-3</v>
      </c>
      <c r="J8">
        <v>-4.5132000000000002E-3</v>
      </c>
      <c r="K8">
        <v>1.0392999999999999E-3</v>
      </c>
      <c r="L8" s="8">
        <v>-9.0400000000000005E-7</v>
      </c>
      <c r="M8">
        <v>2.8719000000000001E-3</v>
      </c>
      <c r="N8">
        <v>-4.0322200000000002E-2</v>
      </c>
      <c r="P8" t="s">
        <v>1028</v>
      </c>
    </row>
    <row r="9" spans="1:16" x14ac:dyDescent="0.25">
      <c r="A9" t="s">
        <v>31</v>
      </c>
      <c r="B9">
        <v>4.1377999999999996E-3</v>
      </c>
      <c r="C9">
        <v>1.43757E-2</v>
      </c>
      <c r="D9">
        <v>-1.114E-4</v>
      </c>
      <c r="E9">
        <v>4.6093000000000002E-3</v>
      </c>
      <c r="F9">
        <v>7.2560000000000003E-3</v>
      </c>
      <c r="G9">
        <v>9.1354999999999995E-3</v>
      </c>
      <c r="H9">
        <v>2.3570000000000001E-4</v>
      </c>
      <c r="I9">
        <v>-3.1703E-3</v>
      </c>
      <c r="J9">
        <v>8.6920000000000001E-3</v>
      </c>
      <c r="K9">
        <v>3.1720000000000001E-4</v>
      </c>
      <c r="L9">
        <v>9.4839999999999996E-4</v>
      </c>
      <c r="M9">
        <v>-5.8200000000000005E-4</v>
      </c>
      <c r="N9">
        <v>1.99825E-2</v>
      </c>
      <c r="P9" t="s">
        <v>1028</v>
      </c>
    </row>
    <row r="10" spans="1:16" x14ac:dyDescent="0.25">
      <c r="A10" t="s">
        <v>52</v>
      </c>
      <c r="B10">
        <v>3.7797E-3</v>
      </c>
      <c r="C10">
        <v>1.5292E-2</v>
      </c>
      <c r="D10">
        <v>-1.5100000000000001E-4</v>
      </c>
      <c r="E10">
        <v>1.4135E-3</v>
      </c>
      <c r="F10">
        <v>8.5804000000000002E-3</v>
      </c>
      <c r="G10">
        <v>9.8569E-3</v>
      </c>
      <c r="H10">
        <v>3.2810000000000001E-4</v>
      </c>
      <c r="I10">
        <v>-2.5144E-3</v>
      </c>
      <c r="J10">
        <v>6.1950000000000004E-4</v>
      </c>
      <c r="K10">
        <v>-2.8368E-3</v>
      </c>
      <c r="L10">
        <v>2.1415000000000002E-3</v>
      </c>
      <c r="M10">
        <v>-1.5367E-3</v>
      </c>
      <c r="N10">
        <v>1.75348E-2</v>
      </c>
      <c r="P10" t="s">
        <v>1028</v>
      </c>
    </row>
    <row r="11" spans="1:16" x14ac:dyDescent="0.25">
      <c r="A11" t="s">
        <v>27</v>
      </c>
      <c r="B11">
        <v>1.21379E-2</v>
      </c>
      <c r="C11">
        <v>3.21129E-2</v>
      </c>
      <c r="D11">
        <v>-1.8029999999999999E-4</v>
      </c>
      <c r="E11">
        <v>6.5189999999999996E-4</v>
      </c>
      <c r="F11">
        <v>8.5926000000000006E-3</v>
      </c>
      <c r="G11">
        <v>8.8461000000000008E-3</v>
      </c>
      <c r="H11">
        <v>3.3980000000000002E-4</v>
      </c>
      <c r="I11">
        <v>9.5189000000000003E-3</v>
      </c>
      <c r="J11">
        <v>3.1232999999999999E-3</v>
      </c>
      <c r="K11">
        <v>2.0159999999999999E-4</v>
      </c>
      <c r="L11">
        <v>2.2670000000000001E-4</v>
      </c>
      <c r="M11">
        <v>-2.6226000000000001E-3</v>
      </c>
      <c r="N11">
        <v>3.3347700000000001E-2</v>
      </c>
      <c r="P11" t="s">
        <v>1028</v>
      </c>
    </row>
    <row r="12" spans="1:16" x14ac:dyDescent="0.25">
      <c r="A12" t="s">
        <v>38</v>
      </c>
      <c r="B12">
        <v>1.03223E-2</v>
      </c>
      <c r="C12">
        <v>2.91083E-2</v>
      </c>
      <c r="D12">
        <v>-2.6729999999999999E-4</v>
      </c>
      <c r="E12">
        <v>7.1205000000000001E-3</v>
      </c>
      <c r="F12">
        <v>1.1880399999999999E-2</v>
      </c>
      <c r="G12">
        <v>1.0337799999999999E-2</v>
      </c>
      <c r="H12">
        <v>8.1720000000000002E-4</v>
      </c>
      <c r="I12">
        <v>-3.7276000000000002E-3</v>
      </c>
      <c r="J12">
        <v>4.0467000000000003E-3</v>
      </c>
      <c r="K12">
        <v>1.7711000000000001E-3</v>
      </c>
      <c r="L12">
        <v>1.0337E-3</v>
      </c>
      <c r="M12">
        <v>-5.1270999999999999E-3</v>
      </c>
      <c r="N12">
        <v>3.9572099999999999E-2</v>
      </c>
      <c r="P12" t="s">
        <v>1028</v>
      </c>
    </row>
    <row r="14" spans="1:16" x14ac:dyDescent="0.25">
      <c r="A14" t="s">
        <v>1031</v>
      </c>
      <c r="B14" t="s">
        <v>8</v>
      </c>
      <c r="C14" t="s">
        <v>9</v>
      </c>
      <c r="D14" t="s">
        <v>10</v>
      </c>
      <c r="E14" t="s">
        <v>11</v>
      </c>
      <c r="F14" t="s">
        <v>17</v>
      </c>
      <c r="G14" t="s">
        <v>18</v>
      </c>
      <c r="H14" t="s">
        <v>19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28</v>
      </c>
    </row>
    <row r="15" spans="1:16" x14ac:dyDescent="0.25">
      <c r="A15" t="s">
        <v>1029</v>
      </c>
      <c r="B15" s="12">
        <f>AVERAGE('Proj 2018'!F2:F311)</f>
        <v>280.11247311827941</v>
      </c>
      <c r="C15" s="12">
        <f>AVERAGE('Proj 2018'!G2:G311)</f>
        <v>607.96354838709681</v>
      </c>
      <c r="D15" s="12">
        <f>AVERAGE('Proj 2018'!H2:H311)</f>
        <v>0.46083870967741913</v>
      </c>
      <c r="E15" s="12">
        <f>AVERAGE('Proj 2018'!I2:I311)</f>
        <v>68.318378136200778</v>
      </c>
      <c r="F15" s="12">
        <f>AVERAGE('Proj 2018'!J2:J311)</f>
        <v>129.26828853046592</v>
      </c>
      <c r="G15" s="12">
        <f>AVERAGE('Proj 2018'!K2:K311)</f>
        <v>167.28661290322583</v>
      </c>
      <c r="H15" s="12">
        <f>AVERAGE('Proj 2018'!L2:L311)</f>
        <v>0.75715161290322519</v>
      </c>
      <c r="I15" s="12">
        <f>AVERAGE('Proj 2018'!M2:M311)</f>
        <v>309.61738351254479</v>
      </c>
      <c r="J15" s="12">
        <f>AVERAGE('Proj 2018'!N2:N311)</f>
        <v>157.96293906810035</v>
      </c>
      <c r="K15" s="12">
        <f>AVERAGE('Proj 2018'!O2:O311)</f>
        <v>54.879964157706141</v>
      </c>
      <c r="L15" s="12">
        <f>AVERAGE('Proj 2018'!P2:P311)</f>
        <v>34.00784946236557</v>
      </c>
      <c r="M15" s="12">
        <f>AVERAGE('Proj 2018'!Q2:Q311)</f>
        <v>94.571836917562678</v>
      </c>
      <c r="N15" s="12">
        <f>AVERAGE('Proj 2018'!R2:R311)</f>
        <v>757.8563709677419</v>
      </c>
    </row>
    <row r="16" spans="1:16" x14ac:dyDescent="0.25">
      <c r="A16" t="s">
        <v>1030</v>
      </c>
      <c r="B16">
        <f>_xlfn.STDEV.P('Proj 2018'!F2:F310)</f>
        <v>166.98445558578078</v>
      </c>
      <c r="C16">
        <f>_xlfn.STDEV.P('Proj 2018'!G2:G310)</f>
        <v>353.93664703632999</v>
      </c>
      <c r="D16">
        <f>_xlfn.STDEV.P('Proj 2018'!H2:H310)</f>
        <v>6.455601262011762E-2</v>
      </c>
      <c r="E16">
        <f>_xlfn.STDEV.P('Proj 2018'!I2:I310)</f>
        <v>59.640829485133892</v>
      </c>
      <c r="F16">
        <f>_xlfn.STDEV.P('Proj 2018'!J2:J310)</f>
        <v>116.99262577717404</v>
      </c>
      <c r="G16">
        <f>_xlfn.STDEV.P('Proj 2018'!K2:K310)</f>
        <v>141.76475663669183</v>
      </c>
      <c r="H16">
        <f>_xlfn.STDEV.P('Proj 2018'!L2:L310)</f>
        <v>9.9681291645251816E-2</v>
      </c>
      <c r="I16">
        <f>_xlfn.STDEV.P('Proj 2018'!M2:M310)</f>
        <v>199.12826290046695</v>
      </c>
      <c r="J16">
        <f>_xlfn.STDEV.P('Proj 2018'!N2:N310)</f>
        <v>143.60522670141052</v>
      </c>
      <c r="K16">
        <f>_xlfn.STDEV.P('Proj 2018'!O2:O310)</f>
        <v>31.819203778928131</v>
      </c>
      <c r="L16">
        <f>_xlfn.STDEV.P('Proj 2018'!P2:P310)</f>
        <v>32.269468794239842</v>
      </c>
      <c r="M16">
        <f>_xlfn.STDEV.P('Proj 2018'!Q2:Q310)</f>
        <v>62.886069753298692</v>
      </c>
      <c r="N16">
        <f>_xlfn.STDEV.P('Proj 2018'!R2:R310)</f>
        <v>472.83247716098276</v>
      </c>
    </row>
    <row r="18" spans="1:14" x14ac:dyDescent="0.25">
      <c r="A18" t="s">
        <v>73</v>
      </c>
    </row>
    <row r="19" spans="1:14" x14ac:dyDescent="0.25">
      <c r="A19" t="s">
        <v>1029</v>
      </c>
      <c r="B19">
        <f>AVERAGEIF('Proj 2018'!$C$2:$C$311, "PG", 'Proj 2018'!F$2:F$311)</f>
        <v>309.79780701754385</v>
      </c>
      <c r="C19">
        <f>AVERAGEIF('Proj 2018'!$C$2:$C$311, "PG", 'Proj 2018'!G$2:G$311)</f>
        <v>706.51447368421043</v>
      </c>
      <c r="D19">
        <f>AVERAGEIF('Proj 2018'!$C$2:$C$311, "PG", 'Proj 2018'!H$2:H$311)</f>
        <v>0.43029824561403524</v>
      </c>
      <c r="E19">
        <f>AVERAGEIF('Proj 2018'!$C$2:$C$311, "PG", 'Proj 2018'!I$2:I$311)</f>
        <v>88.154727095516577</v>
      </c>
      <c r="F19">
        <f>AVERAGEIF('Proj 2018'!$C$2:$C$311, "PG", 'Proj 2018'!J$2:J$311)</f>
        <v>171.15560428849903</v>
      </c>
      <c r="G19">
        <f>AVERAGEIF('Proj 2018'!$C$2:$C$311, "PG", 'Proj 2018'!K$2:K$311)</f>
        <v>206.54195906432741</v>
      </c>
      <c r="H19">
        <f>AVERAGEIF('Proj 2018'!$C$2:$C$311, "PG", 'Proj 2018'!L$2:L$311)</f>
        <v>0.8053157894736841</v>
      </c>
      <c r="I19">
        <f>AVERAGEIF('Proj 2018'!$C$2:$C$311, "PG", 'Proj 2018'!M$2:M$311)</f>
        <v>219.22631578947372</v>
      </c>
      <c r="J19">
        <f>AVERAGEIF('Proj 2018'!$C$2:$C$311, "PG", 'Proj 2018'!N$2:N$311)</f>
        <v>323.69644249512675</v>
      </c>
      <c r="K19">
        <f>AVERAGEIF('Proj 2018'!$C$2:$C$311, "PG", 'Proj 2018'!O$2:O$311)</f>
        <v>69.08079922027288</v>
      </c>
      <c r="L19">
        <f>AVERAGEIF('Proj 2018'!$C$2:$C$311, "PG", 'Proj 2018'!P$2:P$311)</f>
        <v>15.507797270955161</v>
      </c>
      <c r="M19">
        <f>AVERAGEIF('Proj 2018'!$C$2:$C$311, "PG", 'Proj 2018'!Q$2:Q$311)</f>
        <v>135.61393762183235</v>
      </c>
      <c r="N19">
        <f>AVERAGEIF('Proj 2018'!$C$2:$C$311, "PG", 'Proj 2018'!R$2:R$311)</f>
        <v>879.1796783625731</v>
      </c>
    </row>
    <row r="20" spans="1:14" x14ac:dyDescent="0.25">
      <c r="A20" t="s">
        <v>1030</v>
      </c>
      <c r="B20">
        <f t="array" ref="B20">STDEV(IF('Proj 2018'!$C$2:$C$311 = "PG",'Proj 2018'!F$2:F$311))</f>
        <v>188.22643720825712</v>
      </c>
      <c r="C20">
        <f t="array" ref="C20">STDEV(IF('Proj 2018'!$C$2:$C$311 = "PG",'Proj 2018'!G$2:G$311))</f>
        <v>407.21813282182228</v>
      </c>
      <c r="D20">
        <f t="array" ref="D20">STDEV(IF('Proj 2018'!$C$2:$C$311 = "PG",'Proj 2018'!H$2:H$311))</f>
        <v>3.8800296810481388E-2</v>
      </c>
      <c r="E20">
        <f t="array" ref="E20">STDEV(IF('Proj 2018'!$C$2:$C$311 = "PG",'Proj 2018'!I$2:I$311))</f>
        <v>70.121377630863194</v>
      </c>
      <c r="F20">
        <f t="array" ref="F20">STDEV(IF('Proj 2018'!$C$2:$C$311 = "PG",'Proj 2018'!J$2:J$311))</f>
        <v>153.97750286298955</v>
      </c>
      <c r="G20">
        <f t="array" ref="G20">STDEV(IF('Proj 2018'!$C$2:$C$311 = "PG",'Proj 2018'!K$2:K$311))</f>
        <v>179.11534891349572</v>
      </c>
      <c r="H20">
        <f t="array" ref="H20">STDEV(IF('Proj 2018'!$C$2:$C$311 = "PG",'Proj 2018'!L$2:L$311))</f>
        <v>6.8918989166043165E-2</v>
      </c>
      <c r="I20">
        <f t="array" ref="I20">STDEV(IF('Proj 2018'!$C$2:$C$311 = "PG",'Proj 2018'!M$2:M$311))</f>
        <v>134.39680971147348</v>
      </c>
      <c r="J20">
        <f t="array" ref="J20">STDEV(IF('Proj 2018'!$C$2:$C$311 = "PG",'Proj 2018'!N$2:N$311))</f>
        <v>196.47972569047889</v>
      </c>
      <c r="K20">
        <f t="array" ref="K20">STDEV(IF('Proj 2018'!$C$2:$C$311 = "PG",'Proj 2018'!O$2:O$311))</f>
        <v>35.106591752388766</v>
      </c>
      <c r="L20">
        <f t="array" ref="L20">STDEV(IF('Proj 2018'!$C$2:$C$311 = "PG",'Proj 2018'!P$2:P$311))</f>
        <v>13.134076084604292</v>
      </c>
      <c r="M20">
        <f t="array" ref="M20">STDEV(IF('Proj 2018'!$C$2:$C$311 = "PG",'Proj 2018'!Q$2:Q$311))</f>
        <v>85.929745522341662</v>
      </c>
      <c r="N20">
        <f t="array" ref="N20">STDEV(IF('Proj 2018'!$C$2:$C$311 = "PG",'Proj 2018'!R$2:R$311))</f>
        <v>572.95407198169664</v>
      </c>
    </row>
    <row r="22" spans="1:14" x14ac:dyDescent="0.25">
      <c r="A22" t="s">
        <v>31</v>
      </c>
    </row>
    <row r="23" spans="1:14" x14ac:dyDescent="0.25">
      <c r="A23" t="s">
        <v>1029</v>
      </c>
      <c r="B23">
        <f>AVERAGEIF('Proj 2018'!$C$2:$C$311, "SG", 'Proj 2018'!F$2:F$311)</f>
        <v>283.24893162393164</v>
      </c>
      <c r="C23">
        <f>AVERAGEIF('Proj 2018'!$C$2:$C$311, "SG", 'Proj 2018'!G$2:G$311)</f>
        <v>651.99119658119662</v>
      </c>
      <c r="D23">
        <f>AVERAGEIF('Proj 2018'!$C$2:$C$311, "SG", 'Proj 2018'!H$2:H$311)</f>
        <v>0.42793846153846166</v>
      </c>
      <c r="E23">
        <f>AVERAGEIF('Proj 2018'!$C$2:$C$311, "SG", 'Proj 2018'!I$2:I$311)</f>
        <v>102.9003846153846</v>
      </c>
      <c r="F23">
        <f>AVERAGEIF('Proj 2018'!$C$2:$C$311, "SG", 'Proj 2018'!J$2:J$311)</f>
        <v>114.00290598290599</v>
      </c>
      <c r="G23">
        <f>AVERAGEIF('Proj 2018'!$C$2:$C$311, "SG", 'Proj 2018'!K$2:K$311)</f>
        <v>140.88098290598293</v>
      </c>
      <c r="H23">
        <f>AVERAGEIF('Proj 2018'!$C$2:$C$311, "SG", 'Proj 2018'!L$2:L$311)</f>
        <v>0.80169230769230804</v>
      </c>
      <c r="I23">
        <f>AVERAGEIF('Proj 2018'!$C$2:$C$311, "SG", 'Proj 2018'!M$2:M$311)</f>
        <v>203.96358974358969</v>
      </c>
      <c r="J23">
        <f>AVERAGEIF('Proj 2018'!$C$2:$C$311, "SG", 'Proj 2018'!N$2:N$311)</f>
        <v>149.79457264957264</v>
      </c>
      <c r="K23">
        <f>AVERAGEIF('Proj 2018'!$C$2:$C$311, "SG", 'Proj 2018'!O$2:O$311)</f>
        <v>55.781923076923093</v>
      </c>
      <c r="L23">
        <f>AVERAGEIF('Proj 2018'!$C$2:$C$311, "SG", 'Proj 2018'!P$2:P$311)</f>
        <v>18.024230769230769</v>
      </c>
      <c r="M23">
        <f>AVERAGEIF('Proj 2018'!$C$2:$C$311, "SG", 'Proj 2018'!Q$2:Q$311)</f>
        <v>87.308589743589749</v>
      </c>
      <c r="N23">
        <f>AVERAGEIF('Proj 2018'!$C$2:$C$311, "SG", 'Proj 2018'!R$2:R$311)</f>
        <v>783.85115384615369</v>
      </c>
    </row>
    <row r="24" spans="1:14" x14ac:dyDescent="0.25">
      <c r="A24" t="s">
        <v>1030</v>
      </c>
      <c r="B24">
        <f t="array" ref="B24">STDEV(IF('Proj 2018'!$C$2:$C$311 = "SG",'Proj 2018'!F$2:F$311))</f>
        <v>159.70592241458996</v>
      </c>
      <c r="C24">
        <f t="array" ref="C24">STDEV(IF('Proj 2018'!$C$2:$C$311 = "SG",'Proj 2018'!G$2:G$311))</f>
        <v>343.49369196907037</v>
      </c>
      <c r="D24">
        <f t="array" ref="D24">STDEV(IF('Proj 2018'!$C$2:$C$311 = "SG",'Proj 2018'!H$2:H$311))</f>
        <v>3.228964468442095E-2</v>
      </c>
      <c r="E24">
        <f t="array" ref="E24">STDEV(IF('Proj 2018'!$C$2:$C$311 = "SG",'Proj 2018'!I$2:I$311))</f>
        <v>56.133184889702612</v>
      </c>
      <c r="F24">
        <f t="array" ref="F24">STDEV(IF('Proj 2018'!$C$2:$C$311 = "SG",'Proj 2018'!J$2:J$311))</f>
        <v>98.956196919471054</v>
      </c>
      <c r="G24">
        <f t="array" ref="G24">STDEV(IF('Proj 2018'!$C$2:$C$311 = "SG",'Proj 2018'!K$2:K$311))</f>
        <v>117.15606692349618</v>
      </c>
      <c r="H24">
        <f t="array" ref="H24">STDEV(IF('Proj 2018'!$C$2:$C$311 = "SG",'Proj 2018'!L$2:L$311))</f>
        <v>6.901175694150849E-2</v>
      </c>
      <c r="I24">
        <f t="array" ref="I24">STDEV(IF('Proj 2018'!$C$2:$C$311 = "SG",'Proj 2018'!M$2:M$311))</f>
        <v>93.522306026780186</v>
      </c>
      <c r="J24">
        <f t="array" ref="J24">STDEV(IF('Proj 2018'!$C$2:$C$311 = "SG",'Proj 2018'!N$2:N$311))</f>
        <v>84.865999940770436</v>
      </c>
      <c r="K24">
        <f t="array" ref="K24">STDEV(IF('Proj 2018'!$C$2:$C$311 = "SG",'Proj 2018'!O$2:O$311))</f>
        <v>25.574408326239666</v>
      </c>
      <c r="L24">
        <f t="array" ref="L24">STDEV(IF('Proj 2018'!$C$2:$C$311 = "SG",'Proj 2018'!P$2:P$311))</f>
        <v>11.801399293983287</v>
      </c>
      <c r="M24">
        <f t="array" ref="M24">STDEV(IF('Proj 2018'!$C$2:$C$311 = "SG",'Proj 2018'!Q$2:Q$311))</f>
        <v>47.521140869143558</v>
      </c>
      <c r="N24">
        <f t="array" ref="N24">STDEV(IF('Proj 2018'!$C$2:$C$311 = "SG",'Proj 2018'!R$2:R$311))</f>
        <v>440.66467671838006</v>
      </c>
    </row>
    <row r="26" spans="1:14" x14ac:dyDescent="0.25">
      <c r="A26" t="s">
        <v>52</v>
      </c>
    </row>
    <row r="27" spans="1:14" x14ac:dyDescent="0.25">
      <c r="A27" t="s">
        <v>1029</v>
      </c>
      <c r="B27">
        <f>AVERAGEIF('Proj 2018'!$C$2:$C$311, "SF", 'Proj 2018'!F$2:F$311)</f>
        <v>274.55837606837605</v>
      </c>
      <c r="C27">
        <f>AVERAGEIF('Proj 2018'!$C$2:$C$311, "SF", 'Proj 2018'!G$2:G$311)</f>
        <v>610.95256410256422</v>
      </c>
      <c r="D27">
        <f>AVERAGEIF('Proj 2018'!$C$2:$C$311, "SF", 'Proj 2018'!H$2:H$311)</f>
        <v>0.44003076923076928</v>
      </c>
      <c r="E27">
        <f>AVERAGEIF('Proj 2018'!$C$2:$C$311, "SF", 'Proj 2018'!I$2:I$311)</f>
        <v>75.555897435897435</v>
      </c>
      <c r="F27">
        <f>AVERAGEIF('Proj 2018'!$C$2:$C$311, "SF", 'Proj 2018'!J$2:J$311)</f>
        <v>133.22183760683765</v>
      </c>
      <c r="G27">
        <f>AVERAGEIF('Proj 2018'!$C$2:$C$311, "SF", 'Proj 2018'!K$2:K$311)</f>
        <v>169.63384615384615</v>
      </c>
      <c r="H27">
        <f>AVERAGEIF('Proj 2018'!$C$2:$C$311, "SF", 'Proj 2018'!L$2:L$311)</f>
        <v>0.75758461538461541</v>
      </c>
      <c r="I27">
        <f>AVERAGEIF('Proj 2018'!$C$2:$C$311, "SF", 'Proj 2018'!M$2:M$311)</f>
        <v>295.64555555555563</v>
      </c>
      <c r="J27">
        <f>AVERAGEIF('Proj 2018'!$C$2:$C$311, "SF", 'Proj 2018'!N$2:N$311)</f>
        <v>133.67901709401713</v>
      </c>
      <c r="K27">
        <f>AVERAGEIF('Proj 2018'!$C$2:$C$311, "SF", 'Proj 2018'!O$2:O$311)</f>
        <v>63.183717948717948</v>
      </c>
      <c r="L27">
        <f>AVERAGEIF('Proj 2018'!$C$2:$C$311, "SF", 'Proj 2018'!P$2:P$311)</f>
        <v>31.156367521367521</v>
      </c>
      <c r="M27">
        <f>AVERAGEIF('Proj 2018'!$C$2:$C$311, "SF", 'Proj 2018'!Q$2:Q$311)</f>
        <v>84.466452991452996</v>
      </c>
      <c r="N27">
        <f>AVERAGEIF('Proj 2018'!$C$2:$C$311, "SF", 'Proj 2018'!R$2:R$311)</f>
        <v>757.87982905982915</v>
      </c>
    </row>
    <row r="28" spans="1:14" x14ac:dyDescent="0.25">
      <c r="A28" t="s">
        <v>1030</v>
      </c>
      <c r="B28">
        <f t="array" ref="B28">STDEV(IF('Proj 2018'!$C$2:$C$311 = "SF",'Proj 2018'!F$2:F$311))</f>
        <v>171.07608715025111</v>
      </c>
      <c r="C28">
        <f t="array" ref="C28">STDEV(IF('Proj 2018'!$C$2:$C$311 = "SF",'Proj 2018'!G$2:G$311))</f>
        <v>348.05132841014961</v>
      </c>
      <c r="D28">
        <f t="array" ref="D28">STDEV(IF('Proj 2018'!$C$2:$C$311 = "SF",'Proj 2018'!H$2:H$311))</f>
        <v>4.77611142925033E-2</v>
      </c>
      <c r="E28">
        <f t="array" ref="E28">STDEV(IF('Proj 2018'!$C$2:$C$311 = "SF",'Proj 2018'!I$2:I$311))</f>
        <v>48.911566859125479</v>
      </c>
      <c r="F28">
        <f t="array" ref="F28">STDEV(IF('Proj 2018'!$C$2:$C$311 = "SF",'Proj 2018'!J$2:J$311))</f>
        <v>127.0388375445302</v>
      </c>
      <c r="G28">
        <f t="array" ref="G28">STDEV(IF('Proj 2018'!$C$2:$C$311 = "SF",'Proj 2018'!K$2:K$311))</f>
        <v>151.37741058509545</v>
      </c>
      <c r="H28">
        <f t="array" ref="H28">STDEV(IF('Proj 2018'!$C$2:$C$311 = "SF",'Proj 2018'!L$2:L$311))</f>
        <v>9.359618920989933E-2</v>
      </c>
      <c r="I28">
        <f t="array" ref="I28">STDEV(IF('Proj 2018'!$C$2:$C$311 = "SF",'Proj 2018'!M$2:M$311))</f>
        <v>144.81961702547412</v>
      </c>
      <c r="J28">
        <f t="array" ref="J28">STDEV(IF('Proj 2018'!$C$2:$C$311 = "SF",'Proj 2018'!N$2:N$311))</f>
        <v>110.46383056741348</v>
      </c>
      <c r="K28">
        <f t="array" ref="K28">STDEV(IF('Proj 2018'!$C$2:$C$311 = "SF",'Proj 2018'!O$2:O$311))</f>
        <v>35.649704674145767</v>
      </c>
      <c r="L28">
        <f t="array" ref="L28">STDEV(IF('Proj 2018'!$C$2:$C$311 = "SF",'Proj 2018'!P$2:P$311))</f>
        <v>25.86787099916954</v>
      </c>
      <c r="M28">
        <f t="array" ref="M28">STDEV(IF('Proj 2018'!$C$2:$C$311 = "SF",'Proj 2018'!Q$2:Q$311))</f>
        <v>57.77366947806226</v>
      </c>
      <c r="N28">
        <f t="array" ref="N28">STDEV(IF('Proj 2018'!$C$2:$C$311 = "SF",'Proj 2018'!R$2:R$311))</f>
        <v>489.46929804420176</v>
      </c>
    </row>
    <row r="30" spans="1:14" x14ac:dyDescent="0.25">
      <c r="A30" t="s">
        <v>27</v>
      </c>
    </row>
    <row r="31" spans="1:14" x14ac:dyDescent="0.25">
      <c r="A31" t="s">
        <v>1029</v>
      </c>
      <c r="B31">
        <f>AVERAGEIF('Proj 2018'!$C$2:$C$311, "PF", 'Proj 2018'!F$2:F$311)</f>
        <v>257.00550595238104</v>
      </c>
      <c r="C31">
        <f>AVERAGEIF('Proj 2018'!$C$2:$C$311, "PF", 'Proj 2018'!G$2:G$311)</f>
        <v>555.85143849206349</v>
      </c>
      <c r="D31">
        <f>AVERAGEIF('Proj 2018'!$C$2:$C$311, "PF", 'Proj 2018'!H$2:H$311)</f>
        <v>0.458482142857143</v>
      </c>
      <c r="E31">
        <f>AVERAGEIF('Proj 2018'!$C$2:$C$311, "PF", 'Proj 2018'!I$2:I$311)</f>
        <v>56.408878968253966</v>
      </c>
      <c r="F31">
        <f>AVERAGEIF('Proj 2018'!$C$2:$C$311, "PF", 'Proj 2018'!J$2:J$311)</f>
        <v>104.5796626984127</v>
      </c>
      <c r="G31">
        <f>AVERAGEIF('Proj 2018'!$C$2:$C$311, "PF", 'Proj 2018'!K$2:K$311)</f>
        <v>138.29702380952378</v>
      </c>
      <c r="H31">
        <f>AVERAGEIF('Proj 2018'!$C$2:$C$311, "PF", 'Proj 2018'!L$2:L$311)</f>
        <v>0.74369642857142859</v>
      </c>
      <c r="I31">
        <f>AVERAGEIF('Proj 2018'!$C$2:$C$311, "PF", 'Proj 2018'!M$2:M$311)</f>
        <v>357.0878968253968</v>
      </c>
      <c r="J31">
        <f>AVERAGEIF('Proj 2018'!$C$2:$C$311, "PF", 'Proj 2018'!N$2:N$311)</f>
        <v>100.72886904761904</v>
      </c>
      <c r="K31">
        <f>AVERAGEIF('Proj 2018'!$C$2:$C$311, "PF", 'Proj 2018'!O$2:O$311)</f>
        <v>44.551041666666677</v>
      </c>
      <c r="L31">
        <f>AVERAGEIF('Proj 2018'!$C$2:$C$311, "PF", 'Proj 2018'!P$2:P$311)</f>
        <v>37.705307539682529</v>
      </c>
      <c r="M31">
        <f>AVERAGEIF('Proj 2018'!$C$2:$C$311, "PF", 'Proj 2018'!Q$2:Q$311)</f>
        <v>78.410615079365087</v>
      </c>
      <c r="N31">
        <f>AVERAGEIF('Proj 2018'!$C$2:$C$311, "PF", 'Proj 2018'!R$2:R$311)</f>
        <v>674.20491071428546</v>
      </c>
    </row>
    <row r="32" spans="1:14" x14ac:dyDescent="0.25">
      <c r="A32" t="s">
        <v>1030</v>
      </c>
      <c r="B32">
        <f t="array" ref="B32">STDEV(IF('Proj 2018'!$C$2:$C$311 = "PF",'Proj 2018'!F$2:F$311))</f>
        <v>146.21567556716727</v>
      </c>
      <c r="C32">
        <f t="array" ref="C32">STDEV(IF('Proj 2018'!$C$2:$C$311 = "PF",'Proj 2018'!G$2:G$311))</f>
        <v>312.19600082655791</v>
      </c>
      <c r="D32">
        <f t="array" ref="D32">STDEV(IF('Proj 2018'!$C$2:$C$311 = "PF",'Proj 2018'!H$2:H$311))</f>
        <v>5.2480642689879578E-2</v>
      </c>
      <c r="E32">
        <f t="array" ref="E32">STDEV(IF('Proj 2018'!$C$2:$C$311 = "PF",'Proj 2018'!I$2:I$311))</f>
        <v>47.169799387998822</v>
      </c>
      <c r="F32">
        <f t="array" ref="F32">STDEV(IF('Proj 2018'!$C$2:$C$311 = "PF",'Proj 2018'!J$2:J$311))</f>
        <v>81.492120055025026</v>
      </c>
      <c r="G32">
        <f t="array" ref="G32">STDEV(IF('Proj 2018'!$C$2:$C$311 = "PF",'Proj 2018'!K$2:K$311))</f>
        <v>102.11504413796108</v>
      </c>
      <c r="H32">
        <f t="array" ref="H32">STDEV(IF('Proj 2018'!$C$2:$C$311 = "PF",'Proj 2018'!L$2:L$311))</f>
        <v>9.723222803593165E-2</v>
      </c>
      <c r="I32">
        <f t="array" ref="I32">STDEV(IF('Proj 2018'!$C$2:$C$311 = "PF",'Proj 2018'!M$2:M$311))</f>
        <v>174.68287121900201</v>
      </c>
      <c r="J32">
        <f t="array" ref="J32">STDEV(IF('Proj 2018'!$C$2:$C$311 = "PF",'Proj 2018'!N$2:N$311))</f>
        <v>88.436706909395241</v>
      </c>
      <c r="K32">
        <f t="array" ref="K32">STDEV(IF('Proj 2018'!$C$2:$C$311 = "PF",'Proj 2018'!O$2:O$311))</f>
        <v>27.365604740786988</v>
      </c>
      <c r="L32">
        <f t="array" ref="L32">STDEV(IF('Proj 2018'!$C$2:$C$311 = "PF",'Proj 2018'!P$2:P$311))</f>
        <v>30.531010381494479</v>
      </c>
      <c r="M32">
        <f t="array" ref="M32">STDEV(IF('Proj 2018'!$C$2:$C$311 = "PF",'Proj 2018'!Q$2:Q$311))</f>
        <v>45.896909176060895</v>
      </c>
      <c r="N32">
        <f t="array" ref="N32">STDEV(IF('Proj 2018'!$C$2:$C$311 = "PF",'Proj 2018'!R$2:R$311))</f>
        <v>385.33584995842943</v>
      </c>
    </row>
    <row r="34" spans="1:14" x14ac:dyDescent="0.25">
      <c r="A34" t="s">
        <v>38</v>
      </c>
    </row>
    <row r="35" spans="1:14" x14ac:dyDescent="0.25">
      <c r="A35" t="s">
        <v>1029</v>
      </c>
      <c r="B35">
        <f>AVERAGEIF('Proj 2018'!$C$2:$C$311, "C", 'Proj 2018'!F$2:F$311)</f>
        <v>276.51654228855728</v>
      </c>
      <c r="C35">
        <f>AVERAGEIF('Proj 2018'!$C$2:$C$311, "C", 'Proj 2018'!G$2:G$311)</f>
        <v>522.06492537313443</v>
      </c>
      <c r="D35">
        <f>AVERAGEIF('Proj 2018'!$C$2:$C$311, "C", 'Proj 2018'!H$2:H$311)</f>
        <v>0.54089552238806005</v>
      </c>
      <c r="E35">
        <f>AVERAGEIF('Proj 2018'!$C$2:$C$311, "C", 'Proj 2018'!I$2:I$311)</f>
        <v>20.825704809286901</v>
      </c>
      <c r="F35">
        <f>AVERAGEIF('Proj 2018'!$C$2:$C$311, "C", 'Proj 2018'!J$2:J$311)</f>
        <v>125.24224709784409</v>
      </c>
      <c r="G35">
        <f>AVERAGEIF('Proj 2018'!$C$2:$C$311, "C", 'Proj 2018'!K$2:K$311)</f>
        <v>181.46061359867335</v>
      </c>
      <c r="H35">
        <f>AVERAGEIF('Proj 2018'!$C$2:$C$311, "C", 'Proj 2018'!L$2:L$311)</f>
        <v>0.68379104477611907</v>
      </c>
      <c r="I35">
        <f>AVERAGEIF('Proj 2018'!$C$2:$C$311, "C", 'Proj 2018'!M$2:M$311)</f>
        <v>462.89510779436154</v>
      </c>
      <c r="J35">
        <f>AVERAGEIF('Proj 2018'!$C$2:$C$311, "C", 'Proj 2018'!N$2:N$311)</f>
        <v>96.286774461028187</v>
      </c>
      <c r="K35">
        <f>AVERAGEIF('Proj 2018'!$C$2:$C$311, "C", 'Proj 2018'!O$2:O$311)</f>
        <v>42.500870646766167</v>
      </c>
      <c r="L35">
        <f>AVERAGEIF('Proj 2018'!$C$2:$C$311, "C", 'Proj 2018'!P$2:P$311)</f>
        <v>64.929145936981769</v>
      </c>
      <c r="M35">
        <f>AVERAGEIF('Proj 2018'!$C$2:$C$311, "C", 'Proj 2018'!Q$2:Q$311)</f>
        <v>90.013474295190704</v>
      </c>
      <c r="N35">
        <f>AVERAGEIF('Proj 2018'!$C$2:$C$311, "C", 'Proj 2018'!R$2:R$311)</f>
        <v>699.31708126036517</v>
      </c>
    </row>
    <row r="36" spans="1:14" x14ac:dyDescent="0.25">
      <c r="A36" t="s">
        <v>1030</v>
      </c>
      <c r="B36">
        <f t="array" ref="B36">STDEV(IF('Proj 2018'!$C$2:$C$311 = "C",'Proj 2018'!F$2:F$311))</f>
        <v>168.54191816472806</v>
      </c>
      <c r="C36">
        <f t="array" ref="C36">STDEV(IF('Proj 2018'!$C$2:$C$311 = "C",'Proj 2018'!G$2:G$311))</f>
        <v>336.86390075945417</v>
      </c>
      <c r="D36">
        <f t="array" ref="D36">STDEV(IF('Proj 2018'!$C$2:$C$311 = "C",'Proj 2018'!H$2:H$311))</f>
        <v>6.3067816872803217E-2</v>
      </c>
      <c r="E36">
        <f t="array" ref="E36">STDEV(IF('Proj 2018'!$C$2:$C$311 = "C",'Proj 2018'!I$2:I$311))</f>
        <v>36.654644504410193</v>
      </c>
      <c r="F36">
        <f t="array" ref="F36">STDEV(IF('Proj 2018'!$C$2:$C$311 = "C",'Proj 2018'!J$2:J$311))</f>
        <v>105.30028991994472</v>
      </c>
      <c r="G36">
        <f t="array" ref="G36">STDEV(IF('Proj 2018'!$C$2:$C$311 = "C",'Proj 2018'!K$2:K$311))</f>
        <v>140.8501124690674</v>
      </c>
      <c r="H36">
        <f t="array" ref="H36">STDEV(IF('Proj 2018'!$C$2:$C$311 = "C",'Proj 2018'!L$2:L$311))</f>
        <v>0.10995033828181833</v>
      </c>
      <c r="I36">
        <f t="array" ref="I36">STDEV(IF('Proj 2018'!$C$2:$C$311 = "C",'Proj 2018'!M$2:M$311))</f>
        <v>268.5728812663242</v>
      </c>
      <c r="J36">
        <f t="array" ref="J36">STDEV(IF('Proj 2018'!$C$2:$C$311 = "C",'Proj 2018'!N$2:N$311))</f>
        <v>87.405832539040901</v>
      </c>
      <c r="K36">
        <f t="array" ref="K36">STDEV(IF('Proj 2018'!$C$2:$C$311 = "C",'Proj 2018'!O$2:O$311))</f>
        <v>27.063620993463054</v>
      </c>
      <c r="L36">
        <f t="array" ref="L36">STDEV(IF('Proj 2018'!$C$2:$C$311 = "C",'Proj 2018'!P$2:P$311))</f>
        <v>40.443826378307357</v>
      </c>
      <c r="M36">
        <f t="array" ref="M36">STDEV(IF('Proj 2018'!$C$2:$C$311 = "C",'Proj 2018'!Q$2:Q$311))</f>
        <v>57.031821608103051</v>
      </c>
      <c r="N36">
        <f t="array" ref="N36">STDEV(IF('Proj 2018'!$C$2:$C$311 = "C",'Proj 2018'!R$2:R$311))</f>
        <v>450.1051589146864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F040-63D6-4FA7-80E9-B215758C1E67}">
  <dimension ref="A1:AD356"/>
  <sheetViews>
    <sheetView topLeftCell="H1" workbookViewId="0">
      <selection activeCell="Q2" sqref="O2:Q2"/>
    </sheetView>
  </sheetViews>
  <sheetFormatPr defaultRowHeight="15" x14ac:dyDescent="0.25"/>
  <cols>
    <col min="30" max="30" width="10.71093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586</v>
      </c>
    </row>
    <row r="2" spans="1:30" x14ac:dyDescent="0.25">
      <c r="A2">
        <v>1</v>
      </c>
      <c r="B2" t="s">
        <v>30</v>
      </c>
      <c r="C2" t="s">
        <v>31</v>
      </c>
      <c r="D2">
        <v>23</v>
      </c>
      <c r="E2" t="s">
        <v>32</v>
      </c>
      <c r="F2">
        <v>68</v>
      </c>
      <c r="G2">
        <v>6</v>
      </c>
      <c r="H2">
        <v>1055</v>
      </c>
      <c r="I2">
        <v>4.5999999999999996</v>
      </c>
      <c r="J2">
        <v>11.6</v>
      </c>
      <c r="K2">
        <v>0.39300000000000002</v>
      </c>
      <c r="L2">
        <v>3.2</v>
      </c>
      <c r="M2">
        <v>8.4</v>
      </c>
      <c r="N2">
        <v>0.38100000000000001</v>
      </c>
      <c r="O2">
        <v>1.4</v>
      </c>
      <c r="P2">
        <v>3.2</v>
      </c>
      <c r="Q2">
        <v>0.42599999999999999</v>
      </c>
      <c r="R2">
        <v>1.5</v>
      </c>
      <c r="S2">
        <v>1.7</v>
      </c>
      <c r="T2">
        <v>0.89800000000000002</v>
      </c>
      <c r="U2">
        <v>0.6</v>
      </c>
      <c r="V2">
        <v>2.2999999999999998</v>
      </c>
      <c r="W2">
        <v>2.9</v>
      </c>
      <c r="X2">
        <v>1.4</v>
      </c>
      <c r="Y2">
        <v>1.3</v>
      </c>
      <c r="Z2">
        <v>0.3</v>
      </c>
      <c r="AA2">
        <v>1.1000000000000001</v>
      </c>
      <c r="AB2">
        <v>3.9</v>
      </c>
      <c r="AC2">
        <v>13.9</v>
      </c>
      <c r="AD2">
        <v>2017</v>
      </c>
    </row>
    <row r="3" spans="1:30" x14ac:dyDescent="0.25">
      <c r="A3">
        <v>2</v>
      </c>
      <c r="B3" t="s">
        <v>33</v>
      </c>
      <c r="C3" t="s">
        <v>27</v>
      </c>
      <c r="D3">
        <v>26</v>
      </c>
      <c r="E3" t="s">
        <v>34</v>
      </c>
      <c r="F3">
        <v>38</v>
      </c>
      <c r="G3">
        <v>1</v>
      </c>
      <c r="H3">
        <v>558</v>
      </c>
      <c r="I3">
        <v>4.5</v>
      </c>
      <c r="J3">
        <v>11</v>
      </c>
      <c r="K3">
        <v>0.41199999999999998</v>
      </c>
      <c r="L3">
        <v>2.4</v>
      </c>
      <c r="M3">
        <v>5.8</v>
      </c>
      <c r="N3">
        <v>0.41099999999999998</v>
      </c>
      <c r="O3">
        <v>2.1</v>
      </c>
      <c r="P3">
        <v>5.2</v>
      </c>
      <c r="Q3">
        <v>0.41299999999999998</v>
      </c>
      <c r="R3">
        <v>2.9</v>
      </c>
      <c r="S3">
        <v>3.9</v>
      </c>
      <c r="T3">
        <v>0.75</v>
      </c>
      <c r="U3">
        <v>1.3</v>
      </c>
      <c r="V3">
        <v>6.1</v>
      </c>
      <c r="W3">
        <v>7.4</v>
      </c>
      <c r="X3">
        <v>1.2</v>
      </c>
      <c r="Y3">
        <v>0.9</v>
      </c>
      <c r="Z3">
        <v>1</v>
      </c>
      <c r="AA3">
        <v>1.4</v>
      </c>
      <c r="AB3">
        <v>4.3</v>
      </c>
      <c r="AC3">
        <v>14.3</v>
      </c>
      <c r="AD3">
        <v>2017</v>
      </c>
    </row>
    <row r="4" spans="1:30" x14ac:dyDescent="0.25">
      <c r="A4">
        <v>3</v>
      </c>
      <c r="B4" t="s">
        <v>37</v>
      </c>
      <c r="C4" t="s">
        <v>38</v>
      </c>
      <c r="D4">
        <v>23</v>
      </c>
      <c r="E4" t="s">
        <v>32</v>
      </c>
      <c r="F4">
        <v>80</v>
      </c>
      <c r="G4">
        <v>80</v>
      </c>
      <c r="H4">
        <v>2389</v>
      </c>
      <c r="I4">
        <v>5.6</v>
      </c>
      <c r="J4">
        <v>9.9</v>
      </c>
      <c r="K4">
        <v>0.57099999999999995</v>
      </c>
      <c r="L4">
        <v>0</v>
      </c>
      <c r="M4">
        <v>0</v>
      </c>
      <c r="N4">
        <v>0</v>
      </c>
      <c r="O4">
        <v>5.6</v>
      </c>
      <c r="P4">
        <v>9.9</v>
      </c>
      <c r="Q4">
        <v>0.57199999999999995</v>
      </c>
      <c r="R4">
        <v>2.4</v>
      </c>
      <c r="S4">
        <v>3.9</v>
      </c>
      <c r="T4">
        <v>0.61099999999999999</v>
      </c>
      <c r="U4">
        <v>4.2</v>
      </c>
      <c r="V4">
        <v>5</v>
      </c>
      <c r="W4">
        <v>9.1999999999999993</v>
      </c>
      <c r="X4">
        <v>1.3</v>
      </c>
      <c r="Y4">
        <v>1.3</v>
      </c>
      <c r="Z4">
        <v>1.2</v>
      </c>
      <c r="AA4">
        <v>2.2000000000000002</v>
      </c>
      <c r="AB4">
        <v>2.9</v>
      </c>
      <c r="AC4">
        <v>13.6</v>
      </c>
      <c r="AD4">
        <v>2017</v>
      </c>
    </row>
    <row r="5" spans="1:30" x14ac:dyDescent="0.25">
      <c r="A5">
        <v>4</v>
      </c>
      <c r="B5" t="s">
        <v>39</v>
      </c>
      <c r="C5" t="s">
        <v>31</v>
      </c>
      <c r="D5">
        <v>31</v>
      </c>
      <c r="E5" t="s">
        <v>40</v>
      </c>
      <c r="F5">
        <v>61</v>
      </c>
      <c r="G5">
        <v>45</v>
      </c>
      <c r="H5">
        <v>1580</v>
      </c>
      <c r="I5">
        <v>4.2</v>
      </c>
      <c r="J5">
        <v>9.6</v>
      </c>
      <c r="K5">
        <v>0.44</v>
      </c>
      <c r="L5">
        <v>1.4</v>
      </c>
      <c r="M5">
        <v>3.4</v>
      </c>
      <c r="N5">
        <v>0.41099999999999998</v>
      </c>
      <c r="O5">
        <v>2.8</v>
      </c>
      <c r="P5">
        <v>6.1</v>
      </c>
      <c r="Q5">
        <v>0.45700000000000002</v>
      </c>
      <c r="R5">
        <v>1.9</v>
      </c>
      <c r="S5">
        <v>2.1</v>
      </c>
      <c r="T5">
        <v>0.89200000000000002</v>
      </c>
      <c r="U5">
        <v>0.2</v>
      </c>
      <c r="V5">
        <v>2.6</v>
      </c>
      <c r="W5">
        <v>2.8</v>
      </c>
      <c r="X5">
        <v>1.8</v>
      </c>
      <c r="Y5">
        <v>0.5</v>
      </c>
      <c r="Z5">
        <v>0.1</v>
      </c>
      <c r="AA5">
        <v>1</v>
      </c>
      <c r="AB5">
        <v>2.4</v>
      </c>
      <c r="AC5">
        <v>11.7</v>
      </c>
      <c r="AD5">
        <v>2017</v>
      </c>
    </row>
    <row r="6" spans="1:30" x14ac:dyDescent="0.25">
      <c r="A6">
        <v>5</v>
      </c>
      <c r="B6" t="s">
        <v>41</v>
      </c>
      <c r="C6" t="s">
        <v>38</v>
      </c>
      <c r="D6">
        <v>28</v>
      </c>
      <c r="E6" t="s">
        <v>42</v>
      </c>
      <c r="F6">
        <v>39</v>
      </c>
      <c r="G6">
        <v>15</v>
      </c>
      <c r="H6">
        <v>584</v>
      </c>
      <c r="I6">
        <v>5.5</v>
      </c>
      <c r="J6">
        <v>11</v>
      </c>
      <c r="K6">
        <v>0.5</v>
      </c>
      <c r="L6">
        <v>0</v>
      </c>
      <c r="M6">
        <v>0.2</v>
      </c>
      <c r="N6">
        <v>0</v>
      </c>
      <c r="O6">
        <v>5.5</v>
      </c>
      <c r="P6">
        <v>10.7</v>
      </c>
      <c r="Q6">
        <v>0.51100000000000001</v>
      </c>
      <c r="R6">
        <v>1.8</v>
      </c>
      <c r="S6">
        <v>2.5</v>
      </c>
      <c r="T6">
        <v>0.72499999999999998</v>
      </c>
      <c r="U6">
        <v>2.8</v>
      </c>
      <c r="V6">
        <v>8.1</v>
      </c>
      <c r="W6">
        <v>10.9</v>
      </c>
      <c r="X6">
        <v>0.7</v>
      </c>
      <c r="Y6">
        <v>1.2</v>
      </c>
      <c r="Z6">
        <v>1.4</v>
      </c>
      <c r="AA6">
        <v>1.9</v>
      </c>
      <c r="AB6">
        <v>4.7</v>
      </c>
      <c r="AC6">
        <v>12.8</v>
      </c>
      <c r="AD6">
        <v>2017</v>
      </c>
    </row>
    <row r="7" spans="1:30" x14ac:dyDescent="0.25">
      <c r="A7">
        <v>6</v>
      </c>
      <c r="B7" t="s">
        <v>43</v>
      </c>
      <c r="C7" t="s">
        <v>38</v>
      </c>
      <c r="D7">
        <v>28</v>
      </c>
      <c r="E7" t="s">
        <v>44</v>
      </c>
      <c r="F7">
        <v>62</v>
      </c>
      <c r="G7">
        <v>0</v>
      </c>
      <c r="H7">
        <v>531</v>
      </c>
      <c r="I7">
        <v>3.1</v>
      </c>
      <c r="J7">
        <v>5.8</v>
      </c>
      <c r="K7">
        <v>0.52300000000000002</v>
      </c>
      <c r="L7">
        <v>0</v>
      </c>
      <c r="M7">
        <v>0</v>
      </c>
      <c r="O7">
        <v>3.1</v>
      </c>
      <c r="P7">
        <v>5.8</v>
      </c>
      <c r="Q7">
        <v>0.52300000000000002</v>
      </c>
      <c r="R7">
        <v>1</v>
      </c>
      <c r="S7">
        <v>1.5</v>
      </c>
      <c r="T7">
        <v>0.68200000000000005</v>
      </c>
      <c r="U7">
        <v>3.5</v>
      </c>
      <c r="V7">
        <v>7.3</v>
      </c>
      <c r="W7">
        <v>10.7</v>
      </c>
      <c r="X7">
        <v>1.7</v>
      </c>
      <c r="Y7">
        <v>1.7</v>
      </c>
      <c r="Z7">
        <v>1.6</v>
      </c>
      <c r="AA7">
        <v>1.2</v>
      </c>
      <c r="AB7">
        <v>5.8</v>
      </c>
      <c r="AC7">
        <v>7.1</v>
      </c>
      <c r="AD7">
        <v>2017</v>
      </c>
    </row>
    <row r="8" spans="1:30" x14ac:dyDescent="0.25">
      <c r="A8">
        <v>7</v>
      </c>
      <c r="B8" t="s">
        <v>45</v>
      </c>
      <c r="C8" t="s">
        <v>27</v>
      </c>
      <c r="D8">
        <v>31</v>
      </c>
      <c r="E8" t="s">
        <v>46</v>
      </c>
      <c r="F8">
        <v>72</v>
      </c>
      <c r="G8">
        <v>72</v>
      </c>
      <c r="H8">
        <v>2335</v>
      </c>
      <c r="I8">
        <v>7.7</v>
      </c>
      <c r="J8">
        <v>16.2</v>
      </c>
      <c r="K8">
        <v>0.47699999999999998</v>
      </c>
      <c r="L8">
        <v>0.4</v>
      </c>
      <c r="M8">
        <v>0.9</v>
      </c>
      <c r="N8">
        <v>0.41099999999999998</v>
      </c>
      <c r="O8">
        <v>7.4</v>
      </c>
      <c r="P8">
        <v>15.3</v>
      </c>
      <c r="Q8">
        <v>0.48</v>
      </c>
      <c r="R8">
        <v>3.4</v>
      </c>
      <c r="S8">
        <v>4.2</v>
      </c>
      <c r="T8">
        <v>0.81200000000000006</v>
      </c>
      <c r="U8">
        <v>2.7</v>
      </c>
      <c r="V8">
        <v>5.4</v>
      </c>
      <c r="W8">
        <v>8.1</v>
      </c>
      <c r="X8">
        <v>2.1</v>
      </c>
      <c r="Y8">
        <v>0.7</v>
      </c>
      <c r="Z8">
        <v>1.4</v>
      </c>
      <c r="AA8">
        <v>1.5</v>
      </c>
      <c r="AB8">
        <v>2.4</v>
      </c>
      <c r="AC8">
        <v>19.2</v>
      </c>
      <c r="AD8">
        <v>2017</v>
      </c>
    </row>
    <row r="9" spans="1:30" x14ac:dyDescent="0.25">
      <c r="A9">
        <v>8</v>
      </c>
      <c r="B9" t="s">
        <v>47</v>
      </c>
      <c r="C9" t="s">
        <v>27</v>
      </c>
      <c r="D9">
        <v>27</v>
      </c>
      <c r="E9" t="s">
        <v>48</v>
      </c>
      <c r="F9">
        <v>61</v>
      </c>
      <c r="G9">
        <v>5</v>
      </c>
      <c r="H9">
        <v>871</v>
      </c>
      <c r="I9">
        <v>3.2</v>
      </c>
      <c r="J9">
        <v>6.9</v>
      </c>
      <c r="K9">
        <v>0.45800000000000002</v>
      </c>
      <c r="L9">
        <v>0</v>
      </c>
      <c r="M9">
        <v>0</v>
      </c>
      <c r="N9">
        <v>0</v>
      </c>
      <c r="O9">
        <v>3.2</v>
      </c>
      <c r="P9">
        <v>6.9</v>
      </c>
      <c r="Q9">
        <v>0.46100000000000002</v>
      </c>
      <c r="R9">
        <v>1</v>
      </c>
      <c r="S9">
        <v>1.4</v>
      </c>
      <c r="T9">
        <v>0.69699999999999995</v>
      </c>
      <c r="U9">
        <v>4.3</v>
      </c>
      <c r="V9">
        <v>4.7</v>
      </c>
      <c r="W9">
        <v>9.1</v>
      </c>
      <c r="X9">
        <v>2.4</v>
      </c>
      <c r="Y9">
        <v>0.7</v>
      </c>
      <c r="Z9">
        <v>1</v>
      </c>
      <c r="AA9">
        <v>1.2</v>
      </c>
      <c r="AB9">
        <v>3.2</v>
      </c>
      <c r="AC9">
        <v>7.3</v>
      </c>
      <c r="AD9">
        <v>2017</v>
      </c>
    </row>
    <row r="10" spans="1:30" x14ac:dyDescent="0.25">
      <c r="A10">
        <v>9</v>
      </c>
      <c r="B10" t="s">
        <v>49</v>
      </c>
      <c r="C10" t="s">
        <v>31</v>
      </c>
      <c r="D10">
        <v>35</v>
      </c>
      <c r="E10" t="s">
        <v>50</v>
      </c>
      <c r="F10">
        <v>71</v>
      </c>
      <c r="G10">
        <v>66</v>
      </c>
      <c r="H10">
        <v>1914</v>
      </c>
      <c r="I10">
        <v>5.2</v>
      </c>
      <c r="J10">
        <v>11.2</v>
      </c>
      <c r="K10">
        <v>0.46100000000000002</v>
      </c>
      <c r="L10">
        <v>0.3</v>
      </c>
      <c r="M10">
        <v>1</v>
      </c>
      <c r="N10">
        <v>0.27800000000000002</v>
      </c>
      <c r="O10">
        <v>4.9000000000000004</v>
      </c>
      <c r="P10">
        <v>10.199999999999999</v>
      </c>
      <c r="Q10">
        <v>0.47899999999999998</v>
      </c>
      <c r="R10">
        <v>1.5</v>
      </c>
      <c r="S10">
        <v>2.4</v>
      </c>
      <c r="T10">
        <v>0.61499999999999999</v>
      </c>
      <c r="U10">
        <v>3.1</v>
      </c>
      <c r="V10">
        <v>4.2</v>
      </c>
      <c r="W10">
        <v>7.4</v>
      </c>
      <c r="X10">
        <v>1.8</v>
      </c>
      <c r="Y10">
        <v>2.2000000000000002</v>
      </c>
      <c r="Z10">
        <v>0.5</v>
      </c>
      <c r="AA10">
        <v>1.9</v>
      </c>
      <c r="AB10">
        <v>3.3</v>
      </c>
      <c r="AC10">
        <v>12.1</v>
      </c>
      <c r="AD10">
        <v>2017</v>
      </c>
    </row>
    <row r="11" spans="1:30" x14ac:dyDescent="0.25">
      <c r="A11">
        <v>10</v>
      </c>
      <c r="B11" t="s">
        <v>51</v>
      </c>
      <c r="C11" t="s">
        <v>52</v>
      </c>
      <c r="D11">
        <v>26</v>
      </c>
      <c r="E11" t="s">
        <v>53</v>
      </c>
      <c r="F11">
        <v>61</v>
      </c>
      <c r="G11">
        <v>25</v>
      </c>
      <c r="H11">
        <v>1773</v>
      </c>
      <c r="I11">
        <v>3.7</v>
      </c>
      <c r="J11">
        <v>9.5</v>
      </c>
      <c r="K11">
        <v>0.39300000000000002</v>
      </c>
      <c r="L11">
        <v>1.4</v>
      </c>
      <c r="M11">
        <v>4.3</v>
      </c>
      <c r="N11">
        <v>0.33</v>
      </c>
      <c r="O11">
        <v>2.2999999999999998</v>
      </c>
      <c r="P11">
        <v>5.2</v>
      </c>
      <c r="Q11">
        <v>0.44500000000000001</v>
      </c>
      <c r="R11">
        <v>1.9</v>
      </c>
      <c r="S11">
        <v>2.8</v>
      </c>
      <c r="T11">
        <v>0.70599999999999996</v>
      </c>
      <c r="U11">
        <v>1.6</v>
      </c>
      <c r="V11">
        <v>7.6</v>
      </c>
      <c r="W11">
        <v>9.1999999999999993</v>
      </c>
      <c r="X11">
        <v>2</v>
      </c>
      <c r="Y11">
        <v>1.2</v>
      </c>
      <c r="Z11">
        <v>0.9</v>
      </c>
      <c r="AA11">
        <v>1.9</v>
      </c>
      <c r="AB11">
        <v>2.1</v>
      </c>
      <c r="AC11">
        <v>10.8</v>
      </c>
      <c r="AD11">
        <v>2017</v>
      </c>
    </row>
    <row r="12" spans="1:30" x14ac:dyDescent="0.25">
      <c r="A12">
        <v>13</v>
      </c>
      <c r="B12" t="s">
        <v>58</v>
      </c>
      <c r="C12" t="s">
        <v>52</v>
      </c>
      <c r="D12">
        <v>23</v>
      </c>
      <c r="E12" t="s">
        <v>34</v>
      </c>
      <c r="F12">
        <v>75</v>
      </c>
      <c r="G12">
        <v>10</v>
      </c>
      <c r="H12">
        <v>1228</v>
      </c>
      <c r="I12">
        <v>5.5</v>
      </c>
      <c r="J12">
        <v>12.9</v>
      </c>
      <c r="K12">
        <v>0.42399999999999999</v>
      </c>
      <c r="L12">
        <v>1.7</v>
      </c>
      <c r="M12">
        <v>5.7</v>
      </c>
      <c r="N12">
        <v>0.29899999999999999</v>
      </c>
      <c r="O12">
        <v>3.8</v>
      </c>
      <c r="P12">
        <v>7.2</v>
      </c>
      <c r="Q12">
        <v>0.52200000000000002</v>
      </c>
      <c r="R12">
        <v>3</v>
      </c>
      <c r="S12">
        <v>3.8</v>
      </c>
      <c r="T12">
        <v>0.79100000000000004</v>
      </c>
      <c r="U12">
        <v>2</v>
      </c>
      <c r="V12">
        <v>5.2</v>
      </c>
      <c r="W12">
        <v>7.2</v>
      </c>
      <c r="X12">
        <v>1.9</v>
      </c>
      <c r="Y12">
        <v>1.2</v>
      </c>
      <c r="Z12">
        <v>0.7</v>
      </c>
      <c r="AA12">
        <v>1.9</v>
      </c>
      <c r="AB12">
        <v>3.2</v>
      </c>
      <c r="AC12">
        <v>15.6</v>
      </c>
      <c r="AD12">
        <v>2017</v>
      </c>
    </row>
    <row r="13" spans="1:30" x14ac:dyDescent="0.25">
      <c r="A13">
        <v>14</v>
      </c>
      <c r="B13" t="s">
        <v>60</v>
      </c>
      <c r="C13" t="s">
        <v>31</v>
      </c>
      <c r="D13">
        <v>23</v>
      </c>
      <c r="E13" t="s">
        <v>46</v>
      </c>
      <c r="F13">
        <v>72</v>
      </c>
      <c r="G13">
        <v>14</v>
      </c>
      <c r="H13">
        <v>1020</v>
      </c>
      <c r="I13">
        <v>3.3</v>
      </c>
      <c r="J13">
        <v>7.4</v>
      </c>
      <c r="K13">
        <v>0.44500000000000001</v>
      </c>
      <c r="L13">
        <v>0.5</v>
      </c>
      <c r="M13">
        <v>1.4</v>
      </c>
      <c r="N13">
        <v>0.375</v>
      </c>
      <c r="O13">
        <v>2.8</v>
      </c>
      <c r="P13">
        <v>6</v>
      </c>
      <c r="Q13">
        <v>0.46200000000000002</v>
      </c>
      <c r="R13">
        <v>1.6</v>
      </c>
      <c r="S13">
        <v>2</v>
      </c>
      <c r="T13">
        <v>0.78900000000000003</v>
      </c>
      <c r="U13">
        <v>1.2</v>
      </c>
      <c r="V13">
        <v>6.2</v>
      </c>
      <c r="W13">
        <v>7.3</v>
      </c>
      <c r="X13">
        <v>3.2</v>
      </c>
      <c r="Y13">
        <v>1.8</v>
      </c>
      <c r="Z13">
        <v>0.9</v>
      </c>
      <c r="AA13">
        <v>1.4</v>
      </c>
      <c r="AB13">
        <v>2.2000000000000002</v>
      </c>
      <c r="AC13">
        <v>8.6999999999999993</v>
      </c>
      <c r="AD13">
        <v>2017</v>
      </c>
    </row>
    <row r="14" spans="1:30" x14ac:dyDescent="0.25">
      <c r="A14">
        <v>15</v>
      </c>
      <c r="B14" t="s">
        <v>61</v>
      </c>
      <c r="C14" t="s">
        <v>27</v>
      </c>
      <c r="D14">
        <v>28</v>
      </c>
      <c r="E14" t="s">
        <v>62</v>
      </c>
      <c r="F14">
        <v>72</v>
      </c>
      <c r="G14">
        <v>72</v>
      </c>
      <c r="H14">
        <v>2116</v>
      </c>
      <c r="I14">
        <v>5.5</v>
      </c>
      <c r="J14">
        <v>13.2</v>
      </c>
      <c r="K14">
        <v>0.41799999999999998</v>
      </c>
      <c r="L14">
        <v>3.5</v>
      </c>
      <c r="M14">
        <v>8.6</v>
      </c>
      <c r="N14">
        <v>0.40300000000000002</v>
      </c>
      <c r="O14">
        <v>2</v>
      </c>
      <c r="P14">
        <v>4.5</v>
      </c>
      <c r="Q14">
        <v>0.44600000000000001</v>
      </c>
      <c r="R14">
        <v>2.2000000000000002</v>
      </c>
      <c r="S14">
        <v>2.6</v>
      </c>
      <c r="T14">
        <v>0.86</v>
      </c>
      <c r="U14">
        <v>1.9</v>
      </c>
      <c r="V14">
        <v>3.7</v>
      </c>
      <c r="W14">
        <v>5.6</v>
      </c>
      <c r="X14">
        <v>1.2</v>
      </c>
      <c r="Y14">
        <v>0.5</v>
      </c>
      <c r="Z14">
        <v>0.2</v>
      </c>
      <c r="AA14">
        <v>0.9</v>
      </c>
      <c r="AB14">
        <v>2.4</v>
      </c>
      <c r="AC14">
        <v>16.7</v>
      </c>
      <c r="AD14">
        <v>2017</v>
      </c>
    </row>
    <row r="15" spans="1:30" x14ac:dyDescent="0.25">
      <c r="A15">
        <v>16</v>
      </c>
      <c r="B15" t="s">
        <v>63</v>
      </c>
      <c r="C15" t="s">
        <v>52</v>
      </c>
      <c r="D15">
        <v>22</v>
      </c>
      <c r="E15" t="s">
        <v>64</v>
      </c>
      <c r="F15">
        <v>80</v>
      </c>
      <c r="G15">
        <v>80</v>
      </c>
      <c r="H15">
        <v>2845</v>
      </c>
      <c r="I15">
        <v>8.3000000000000007</v>
      </c>
      <c r="J15">
        <v>15.9</v>
      </c>
      <c r="K15">
        <v>0.52100000000000002</v>
      </c>
      <c r="L15">
        <v>0.6</v>
      </c>
      <c r="M15">
        <v>2.2999999999999998</v>
      </c>
      <c r="N15">
        <v>0.27200000000000002</v>
      </c>
      <c r="O15">
        <v>7.7</v>
      </c>
      <c r="P15">
        <v>13.7</v>
      </c>
      <c r="Q15">
        <v>0.56299999999999994</v>
      </c>
      <c r="R15">
        <v>6</v>
      </c>
      <c r="S15">
        <v>7.7</v>
      </c>
      <c r="T15">
        <v>0.77</v>
      </c>
      <c r="U15">
        <v>1.8</v>
      </c>
      <c r="V15">
        <v>7.1</v>
      </c>
      <c r="W15">
        <v>8.9</v>
      </c>
      <c r="X15">
        <v>5.5</v>
      </c>
      <c r="Y15">
        <v>1.7</v>
      </c>
      <c r="Z15">
        <v>1.9</v>
      </c>
      <c r="AA15">
        <v>3</v>
      </c>
      <c r="AB15">
        <v>3.1</v>
      </c>
      <c r="AC15">
        <v>23.2</v>
      </c>
      <c r="AD15">
        <v>2017</v>
      </c>
    </row>
    <row r="16" spans="1:30" x14ac:dyDescent="0.25">
      <c r="A16">
        <v>17</v>
      </c>
      <c r="B16" t="s">
        <v>65</v>
      </c>
      <c r="C16" t="s">
        <v>52</v>
      </c>
      <c r="D16">
        <v>32</v>
      </c>
      <c r="E16" t="s">
        <v>66</v>
      </c>
      <c r="F16">
        <v>74</v>
      </c>
      <c r="G16">
        <v>74</v>
      </c>
      <c r="H16">
        <v>2538</v>
      </c>
      <c r="I16">
        <v>8.5</v>
      </c>
      <c r="J16">
        <v>19.7</v>
      </c>
      <c r="K16">
        <v>0.433</v>
      </c>
      <c r="L16">
        <v>2.1</v>
      </c>
      <c r="M16">
        <v>6</v>
      </c>
      <c r="N16">
        <v>0.35899999999999999</v>
      </c>
      <c r="O16">
        <v>6.4</v>
      </c>
      <c r="P16">
        <v>13.7</v>
      </c>
      <c r="Q16">
        <v>0.46600000000000003</v>
      </c>
      <c r="R16">
        <v>4.3</v>
      </c>
      <c r="S16">
        <v>5.2</v>
      </c>
      <c r="T16">
        <v>0.83299999999999996</v>
      </c>
      <c r="U16">
        <v>0.9</v>
      </c>
      <c r="V16">
        <v>5.3</v>
      </c>
      <c r="W16">
        <v>6.2</v>
      </c>
      <c r="X16">
        <v>3</v>
      </c>
      <c r="Y16">
        <v>0.9</v>
      </c>
      <c r="Z16">
        <v>0.5</v>
      </c>
      <c r="AA16">
        <v>2.2000000000000002</v>
      </c>
      <c r="AB16">
        <v>2.8</v>
      </c>
      <c r="AC16">
        <v>23.5</v>
      </c>
      <c r="AD16">
        <v>2017</v>
      </c>
    </row>
    <row r="17" spans="1:30" x14ac:dyDescent="0.25">
      <c r="A17">
        <v>19</v>
      </c>
      <c r="B17" t="s">
        <v>68</v>
      </c>
      <c r="C17" t="s">
        <v>52</v>
      </c>
      <c r="D17">
        <v>31</v>
      </c>
      <c r="E17" t="s">
        <v>62</v>
      </c>
      <c r="F17">
        <v>80</v>
      </c>
      <c r="G17">
        <v>80</v>
      </c>
      <c r="H17">
        <v>2773</v>
      </c>
      <c r="I17">
        <v>4.2</v>
      </c>
      <c r="J17">
        <v>10.4</v>
      </c>
      <c r="K17">
        <v>0.40899999999999997</v>
      </c>
      <c r="L17">
        <v>2.5</v>
      </c>
      <c r="M17">
        <v>7.2</v>
      </c>
      <c r="N17">
        <v>0.34399999999999997</v>
      </c>
      <c r="O17">
        <v>1.8</v>
      </c>
      <c r="P17">
        <v>3.2</v>
      </c>
      <c r="Q17">
        <v>0.55600000000000005</v>
      </c>
      <c r="R17">
        <v>1.2</v>
      </c>
      <c r="S17">
        <v>1.6</v>
      </c>
      <c r="T17">
        <v>0.73799999999999999</v>
      </c>
      <c r="U17">
        <v>0.7</v>
      </c>
      <c r="V17">
        <v>5.2</v>
      </c>
      <c r="W17">
        <v>5.9</v>
      </c>
      <c r="X17">
        <v>2.2999999999999998</v>
      </c>
      <c r="Y17">
        <v>1.9</v>
      </c>
      <c r="Z17">
        <v>0.3</v>
      </c>
      <c r="AA17">
        <v>0.9</v>
      </c>
      <c r="AB17">
        <v>1.7</v>
      </c>
      <c r="AC17">
        <v>12.2</v>
      </c>
      <c r="AD17">
        <v>2017</v>
      </c>
    </row>
    <row r="18" spans="1:30" x14ac:dyDescent="0.25">
      <c r="A18">
        <v>20</v>
      </c>
      <c r="B18" t="s">
        <v>69</v>
      </c>
      <c r="C18" t="s">
        <v>27</v>
      </c>
      <c r="D18">
        <v>28</v>
      </c>
      <c r="E18" t="s">
        <v>70</v>
      </c>
      <c r="F18">
        <v>41</v>
      </c>
      <c r="G18">
        <v>7</v>
      </c>
      <c r="H18">
        <v>639</v>
      </c>
      <c r="I18">
        <v>5.4</v>
      </c>
      <c r="J18">
        <v>12.1</v>
      </c>
      <c r="K18">
        <v>0.442</v>
      </c>
      <c r="L18">
        <v>3</v>
      </c>
      <c r="M18">
        <v>6.6</v>
      </c>
      <c r="N18">
        <v>0.45300000000000001</v>
      </c>
      <c r="O18">
        <v>2.4</v>
      </c>
      <c r="P18">
        <v>5.5</v>
      </c>
      <c r="Q18">
        <v>0.42899999999999999</v>
      </c>
      <c r="R18">
        <v>1.1000000000000001</v>
      </c>
      <c r="S18">
        <v>1.2</v>
      </c>
      <c r="T18">
        <v>0.86399999999999999</v>
      </c>
      <c r="U18">
        <v>1.4</v>
      </c>
      <c r="V18">
        <v>4.9000000000000004</v>
      </c>
      <c r="W18">
        <v>6.3</v>
      </c>
      <c r="X18">
        <v>2.4</v>
      </c>
      <c r="Y18">
        <v>1.1000000000000001</v>
      </c>
      <c r="Z18">
        <v>1.2</v>
      </c>
      <c r="AA18">
        <v>2</v>
      </c>
      <c r="AB18">
        <v>4.3</v>
      </c>
      <c r="AC18">
        <v>14.8</v>
      </c>
      <c r="AD18">
        <v>2017</v>
      </c>
    </row>
    <row r="19" spans="1:30" x14ac:dyDescent="0.25">
      <c r="A19">
        <v>22</v>
      </c>
      <c r="B19" t="s">
        <v>72</v>
      </c>
      <c r="C19" t="s">
        <v>73</v>
      </c>
      <c r="D19">
        <v>29</v>
      </c>
      <c r="E19" t="s">
        <v>74</v>
      </c>
      <c r="F19">
        <v>78</v>
      </c>
      <c r="G19">
        <v>20</v>
      </c>
      <c r="H19">
        <v>1538</v>
      </c>
      <c r="I19">
        <v>4.5999999999999996</v>
      </c>
      <c r="J19">
        <v>12.1</v>
      </c>
      <c r="K19">
        <v>0.377</v>
      </c>
      <c r="L19">
        <v>2.2000000000000002</v>
      </c>
      <c r="M19">
        <v>6.4</v>
      </c>
      <c r="N19">
        <v>0.34699999999999998</v>
      </c>
      <c r="O19">
        <v>2.2999999999999998</v>
      </c>
      <c r="P19">
        <v>5.7</v>
      </c>
      <c r="Q19">
        <v>0.41199999999999998</v>
      </c>
      <c r="R19">
        <v>3.1</v>
      </c>
      <c r="S19">
        <v>3.8</v>
      </c>
      <c r="T19">
        <v>0.81399999999999995</v>
      </c>
      <c r="U19">
        <v>0.4</v>
      </c>
      <c r="V19">
        <v>2.4</v>
      </c>
      <c r="W19">
        <v>2.7</v>
      </c>
      <c r="X19">
        <v>4.9000000000000004</v>
      </c>
      <c r="Y19">
        <v>0.7</v>
      </c>
      <c r="Z19">
        <v>0</v>
      </c>
      <c r="AA19">
        <v>2.1</v>
      </c>
      <c r="AB19">
        <v>2.4</v>
      </c>
      <c r="AC19">
        <v>14.4</v>
      </c>
      <c r="AD19">
        <v>2017</v>
      </c>
    </row>
    <row r="20" spans="1:30" x14ac:dyDescent="0.25">
      <c r="A20">
        <v>23</v>
      </c>
      <c r="B20" t="s">
        <v>75</v>
      </c>
      <c r="C20" t="s">
        <v>52</v>
      </c>
      <c r="D20">
        <v>27</v>
      </c>
      <c r="E20" t="s">
        <v>76</v>
      </c>
      <c r="F20">
        <v>68</v>
      </c>
      <c r="G20">
        <v>55</v>
      </c>
      <c r="H20">
        <v>1065</v>
      </c>
      <c r="I20">
        <v>3.8</v>
      </c>
      <c r="J20">
        <v>9.5</v>
      </c>
      <c r="K20">
        <v>0.40200000000000002</v>
      </c>
      <c r="L20">
        <v>2.9</v>
      </c>
      <c r="M20">
        <v>7.1</v>
      </c>
      <c r="N20">
        <v>0.41399999999999998</v>
      </c>
      <c r="O20">
        <v>0.9</v>
      </c>
      <c r="P20">
        <v>2.4</v>
      </c>
      <c r="Q20">
        <v>0.36599999999999999</v>
      </c>
      <c r="R20">
        <v>0.4</v>
      </c>
      <c r="S20">
        <v>0.5</v>
      </c>
      <c r="T20">
        <v>0.73299999999999998</v>
      </c>
      <c r="U20">
        <v>0.4</v>
      </c>
      <c r="V20">
        <v>4.4000000000000004</v>
      </c>
      <c r="W20">
        <v>4.8</v>
      </c>
      <c r="X20">
        <v>1.2</v>
      </c>
      <c r="Y20">
        <v>0.7</v>
      </c>
      <c r="Z20">
        <v>0.4</v>
      </c>
      <c r="AA20">
        <v>0.8</v>
      </c>
      <c r="AB20">
        <v>4</v>
      </c>
      <c r="AC20">
        <v>11</v>
      </c>
      <c r="AD20">
        <v>2017</v>
      </c>
    </row>
    <row r="21" spans="1:30" x14ac:dyDescent="0.25">
      <c r="A21">
        <v>24</v>
      </c>
      <c r="B21" t="s">
        <v>77</v>
      </c>
      <c r="C21" t="s">
        <v>31</v>
      </c>
      <c r="D21">
        <v>23</v>
      </c>
      <c r="E21" t="s">
        <v>66</v>
      </c>
      <c r="F21">
        <v>52</v>
      </c>
      <c r="G21">
        <v>13</v>
      </c>
      <c r="H21">
        <v>857</v>
      </c>
      <c r="I21">
        <v>3.4</v>
      </c>
      <c r="J21">
        <v>9.1</v>
      </c>
      <c r="K21">
        <v>0.378</v>
      </c>
      <c r="L21">
        <v>1</v>
      </c>
      <c r="M21">
        <v>3.6</v>
      </c>
      <c r="N21">
        <v>0.26700000000000002</v>
      </c>
      <c r="O21">
        <v>2.5</v>
      </c>
      <c r="P21">
        <v>5.5</v>
      </c>
      <c r="Q21">
        <v>0.45</v>
      </c>
      <c r="R21">
        <v>1.2</v>
      </c>
      <c r="S21">
        <v>1.8</v>
      </c>
      <c r="T21">
        <v>0.65100000000000002</v>
      </c>
      <c r="U21">
        <v>0.5</v>
      </c>
      <c r="V21">
        <v>3.6</v>
      </c>
      <c r="W21">
        <v>4.0999999999999996</v>
      </c>
      <c r="X21">
        <v>4.5</v>
      </c>
      <c r="Y21">
        <v>1.4</v>
      </c>
      <c r="Z21">
        <v>0.3</v>
      </c>
      <c r="AA21">
        <v>2.4</v>
      </c>
      <c r="AB21">
        <v>3.1</v>
      </c>
      <c r="AC21">
        <v>9</v>
      </c>
      <c r="AD21">
        <v>2017</v>
      </c>
    </row>
    <row r="22" spans="1:30" x14ac:dyDescent="0.25">
      <c r="A22">
        <v>26</v>
      </c>
      <c r="B22" t="s">
        <v>78</v>
      </c>
      <c r="C22" t="s">
        <v>31</v>
      </c>
      <c r="D22">
        <v>34</v>
      </c>
      <c r="E22" t="s">
        <v>79</v>
      </c>
      <c r="F22">
        <v>67</v>
      </c>
      <c r="G22">
        <v>0</v>
      </c>
      <c r="H22">
        <v>963</v>
      </c>
      <c r="I22">
        <v>6.4</v>
      </c>
      <c r="J22">
        <v>14.7</v>
      </c>
      <c r="K22">
        <v>0.439</v>
      </c>
      <c r="L22">
        <v>1.3</v>
      </c>
      <c r="M22">
        <v>3.7</v>
      </c>
      <c r="N22">
        <v>0.35699999999999998</v>
      </c>
      <c r="O22">
        <v>5.0999999999999996</v>
      </c>
      <c r="P22">
        <v>11</v>
      </c>
      <c r="Q22">
        <v>0.46600000000000003</v>
      </c>
      <c r="R22">
        <v>1.5</v>
      </c>
      <c r="S22">
        <v>1.7</v>
      </c>
      <c r="T22">
        <v>0.88900000000000001</v>
      </c>
      <c r="U22">
        <v>0.6</v>
      </c>
      <c r="V22">
        <v>3.3</v>
      </c>
      <c r="W22">
        <v>3.9</v>
      </c>
      <c r="X22">
        <v>3</v>
      </c>
      <c r="Y22">
        <v>1.2</v>
      </c>
      <c r="Z22">
        <v>0.3</v>
      </c>
      <c r="AA22">
        <v>1.8</v>
      </c>
      <c r="AB22">
        <v>3.1</v>
      </c>
      <c r="AC22">
        <v>15.7</v>
      </c>
      <c r="AD22">
        <v>2017</v>
      </c>
    </row>
    <row r="23" spans="1:30" x14ac:dyDescent="0.25">
      <c r="A23">
        <v>27</v>
      </c>
      <c r="B23" t="s">
        <v>80</v>
      </c>
      <c r="C23" t="s">
        <v>73</v>
      </c>
      <c r="D23">
        <v>32</v>
      </c>
      <c r="E23" t="s">
        <v>35</v>
      </c>
      <c r="F23">
        <v>35</v>
      </c>
      <c r="G23">
        <v>6</v>
      </c>
      <c r="H23">
        <v>771</v>
      </c>
      <c r="I23">
        <v>6.6</v>
      </c>
      <c r="J23">
        <v>16</v>
      </c>
      <c r="K23">
        <v>0.41399999999999998</v>
      </c>
      <c r="L23">
        <v>2.5</v>
      </c>
      <c r="M23">
        <v>6.9</v>
      </c>
      <c r="N23">
        <v>0.35799999999999998</v>
      </c>
      <c r="O23">
        <v>4.2</v>
      </c>
      <c r="P23">
        <v>9.1</v>
      </c>
      <c r="Q23">
        <v>0.45600000000000002</v>
      </c>
      <c r="R23">
        <v>2.1</v>
      </c>
      <c r="S23">
        <v>2.4</v>
      </c>
      <c r="T23">
        <v>0.86299999999999999</v>
      </c>
      <c r="U23">
        <v>0.4</v>
      </c>
      <c r="V23">
        <v>3.5</v>
      </c>
      <c r="W23">
        <v>3.9</v>
      </c>
      <c r="X23">
        <v>9</v>
      </c>
      <c r="Y23">
        <v>0.7</v>
      </c>
      <c r="Z23">
        <v>0</v>
      </c>
      <c r="AA23">
        <v>2.9</v>
      </c>
      <c r="AB23">
        <v>1.4</v>
      </c>
      <c r="AC23">
        <v>17.8</v>
      </c>
      <c r="AD23">
        <v>2017</v>
      </c>
    </row>
    <row r="24" spans="1:30" x14ac:dyDescent="0.25">
      <c r="A24">
        <v>28</v>
      </c>
      <c r="B24" t="s">
        <v>81</v>
      </c>
      <c r="C24" t="s">
        <v>27</v>
      </c>
      <c r="D24">
        <v>24</v>
      </c>
      <c r="E24" t="s">
        <v>35</v>
      </c>
      <c r="F24">
        <v>79</v>
      </c>
      <c r="G24">
        <v>79</v>
      </c>
      <c r="H24">
        <v>2803</v>
      </c>
      <c r="I24">
        <v>7.7</v>
      </c>
      <c r="J24">
        <v>16.399999999999999</v>
      </c>
      <c r="K24">
        <v>0.46800000000000003</v>
      </c>
      <c r="L24">
        <v>1</v>
      </c>
      <c r="M24">
        <v>2.9</v>
      </c>
      <c r="N24">
        <v>0.35099999999999998</v>
      </c>
      <c r="O24">
        <v>6.7</v>
      </c>
      <c r="P24">
        <v>13.6</v>
      </c>
      <c r="Q24">
        <v>0.49199999999999999</v>
      </c>
      <c r="R24">
        <v>3.1</v>
      </c>
      <c r="S24">
        <v>3.6</v>
      </c>
      <c r="T24">
        <v>0.86099999999999999</v>
      </c>
      <c r="U24">
        <v>1.2</v>
      </c>
      <c r="V24">
        <v>3.9</v>
      </c>
      <c r="W24">
        <v>5.0999999999999996</v>
      </c>
      <c r="X24">
        <v>1.5</v>
      </c>
      <c r="Y24">
        <v>0.8</v>
      </c>
      <c r="Z24">
        <v>0.2</v>
      </c>
      <c r="AA24">
        <v>1.3</v>
      </c>
      <c r="AB24">
        <v>1.6</v>
      </c>
      <c r="AC24">
        <v>19.5</v>
      </c>
      <c r="AD24">
        <v>2017</v>
      </c>
    </row>
    <row r="25" spans="1:30" x14ac:dyDescent="0.25">
      <c r="A25">
        <v>29</v>
      </c>
      <c r="B25" t="s">
        <v>82</v>
      </c>
      <c r="C25" t="s">
        <v>52</v>
      </c>
      <c r="D25">
        <v>36</v>
      </c>
      <c r="E25" t="s">
        <v>34</v>
      </c>
      <c r="F25">
        <v>74</v>
      </c>
      <c r="G25">
        <v>18</v>
      </c>
      <c r="H25">
        <v>1777</v>
      </c>
      <c r="I25">
        <v>3.7</v>
      </c>
      <c r="J25">
        <v>9.6</v>
      </c>
      <c r="K25">
        <v>0.39100000000000001</v>
      </c>
      <c r="L25">
        <v>1.8</v>
      </c>
      <c r="M25">
        <v>5.3</v>
      </c>
      <c r="N25">
        <v>0.33100000000000002</v>
      </c>
      <c r="O25">
        <v>2</v>
      </c>
      <c r="P25">
        <v>4.3</v>
      </c>
      <c r="Q25">
        <v>0.46700000000000003</v>
      </c>
      <c r="R25">
        <v>1.4</v>
      </c>
      <c r="S25">
        <v>1.8</v>
      </c>
      <c r="T25">
        <v>0.78700000000000003</v>
      </c>
      <c r="U25">
        <v>1.4</v>
      </c>
      <c r="V25">
        <v>6.4</v>
      </c>
      <c r="W25">
        <v>7.8</v>
      </c>
      <c r="X25">
        <v>4</v>
      </c>
      <c r="Y25">
        <v>1</v>
      </c>
      <c r="Z25">
        <v>0.5</v>
      </c>
      <c r="AA25">
        <v>2.2000000000000002</v>
      </c>
      <c r="AB25">
        <v>3.7</v>
      </c>
      <c r="AC25">
        <v>10.7</v>
      </c>
      <c r="AD25">
        <v>2017</v>
      </c>
    </row>
    <row r="26" spans="1:30" x14ac:dyDescent="0.25">
      <c r="A26">
        <v>30</v>
      </c>
      <c r="B26" t="s">
        <v>84</v>
      </c>
      <c r="C26" t="s">
        <v>31</v>
      </c>
      <c r="D26">
        <v>26</v>
      </c>
      <c r="E26" t="s">
        <v>70</v>
      </c>
      <c r="F26">
        <v>60</v>
      </c>
      <c r="G26">
        <v>19</v>
      </c>
      <c r="H26">
        <v>1705</v>
      </c>
      <c r="I26">
        <v>6.2</v>
      </c>
      <c r="J26">
        <v>14.1</v>
      </c>
      <c r="K26">
        <v>0.443</v>
      </c>
      <c r="L26">
        <v>1.8</v>
      </c>
      <c r="M26">
        <v>5</v>
      </c>
      <c r="N26">
        <v>0.37</v>
      </c>
      <c r="O26">
        <v>4.4000000000000004</v>
      </c>
      <c r="P26">
        <v>9.1</v>
      </c>
      <c r="Q26">
        <v>0.48299999999999998</v>
      </c>
      <c r="R26">
        <v>3</v>
      </c>
      <c r="S26">
        <v>4</v>
      </c>
      <c r="T26">
        <v>0.753</v>
      </c>
      <c r="U26">
        <v>1.2</v>
      </c>
      <c r="V26">
        <v>4.2</v>
      </c>
      <c r="W26">
        <v>5.5</v>
      </c>
      <c r="X26">
        <v>4.3</v>
      </c>
      <c r="Y26">
        <v>1</v>
      </c>
      <c r="Z26">
        <v>0.6</v>
      </c>
      <c r="AA26">
        <v>2</v>
      </c>
      <c r="AB26">
        <v>2.2999999999999998</v>
      </c>
      <c r="AC26">
        <v>17.3</v>
      </c>
      <c r="AD26">
        <v>2017</v>
      </c>
    </row>
    <row r="27" spans="1:30" x14ac:dyDescent="0.25">
      <c r="A27">
        <v>31</v>
      </c>
      <c r="B27" t="s">
        <v>85</v>
      </c>
      <c r="C27" t="s">
        <v>27</v>
      </c>
      <c r="D27">
        <v>31</v>
      </c>
      <c r="E27" t="s">
        <v>57</v>
      </c>
      <c r="F27">
        <v>52</v>
      </c>
      <c r="G27">
        <v>0</v>
      </c>
      <c r="H27">
        <v>577</v>
      </c>
      <c r="I27">
        <v>6.7</v>
      </c>
      <c r="J27">
        <v>11.6</v>
      </c>
      <c r="K27">
        <v>0.57499999999999996</v>
      </c>
      <c r="L27">
        <v>0.1</v>
      </c>
      <c r="M27">
        <v>0.2</v>
      </c>
      <c r="N27">
        <v>0.33300000000000002</v>
      </c>
      <c r="O27">
        <v>6.6</v>
      </c>
      <c r="P27">
        <v>11.4</v>
      </c>
      <c r="Q27">
        <v>0.57899999999999996</v>
      </c>
      <c r="R27">
        <v>4.8</v>
      </c>
      <c r="S27">
        <v>5.5</v>
      </c>
      <c r="T27">
        <v>0.875</v>
      </c>
      <c r="U27">
        <v>2.7</v>
      </c>
      <c r="V27">
        <v>5.4</v>
      </c>
      <c r="W27">
        <v>8</v>
      </c>
      <c r="X27">
        <v>1.3</v>
      </c>
      <c r="Y27">
        <v>0.9</v>
      </c>
      <c r="Z27">
        <v>0.7</v>
      </c>
      <c r="AA27">
        <v>1.8</v>
      </c>
      <c r="AB27">
        <v>2.8</v>
      </c>
      <c r="AC27">
        <v>18.2</v>
      </c>
      <c r="AD27">
        <v>2017</v>
      </c>
    </row>
    <row r="28" spans="1:30" x14ac:dyDescent="0.25">
      <c r="A28">
        <v>32</v>
      </c>
      <c r="B28" t="s">
        <v>86</v>
      </c>
      <c r="C28" t="s">
        <v>31</v>
      </c>
      <c r="D28">
        <v>28</v>
      </c>
      <c r="E28" t="s">
        <v>87</v>
      </c>
      <c r="F28">
        <v>77</v>
      </c>
      <c r="G28">
        <v>77</v>
      </c>
      <c r="H28">
        <v>2617</v>
      </c>
      <c r="I28">
        <v>5.4</v>
      </c>
      <c r="J28">
        <v>13.4</v>
      </c>
      <c r="K28">
        <v>0.40300000000000002</v>
      </c>
      <c r="L28">
        <v>1.9</v>
      </c>
      <c r="M28">
        <v>5.6</v>
      </c>
      <c r="N28">
        <v>0.33300000000000002</v>
      </c>
      <c r="O28">
        <v>3.5</v>
      </c>
      <c r="P28">
        <v>7.8</v>
      </c>
      <c r="Q28">
        <v>0.45300000000000001</v>
      </c>
      <c r="R28">
        <v>3.3</v>
      </c>
      <c r="S28">
        <v>3.9</v>
      </c>
      <c r="T28">
        <v>0.85599999999999998</v>
      </c>
      <c r="U28">
        <v>0.6</v>
      </c>
      <c r="V28">
        <v>6</v>
      </c>
      <c r="W28">
        <v>6.6</v>
      </c>
      <c r="X28">
        <v>6.3</v>
      </c>
      <c r="Y28">
        <v>1.2</v>
      </c>
      <c r="Z28">
        <v>0.4</v>
      </c>
      <c r="AA28">
        <v>2.7</v>
      </c>
      <c r="AB28">
        <v>1.5</v>
      </c>
      <c r="AC28">
        <v>16</v>
      </c>
      <c r="AD28">
        <v>2017</v>
      </c>
    </row>
    <row r="29" spans="1:30" x14ac:dyDescent="0.25">
      <c r="A29">
        <v>34</v>
      </c>
      <c r="B29" t="s">
        <v>89</v>
      </c>
      <c r="C29" t="s">
        <v>38</v>
      </c>
      <c r="D29">
        <v>30</v>
      </c>
      <c r="E29" t="s">
        <v>90</v>
      </c>
      <c r="F29">
        <v>75</v>
      </c>
      <c r="G29">
        <v>2</v>
      </c>
      <c r="H29">
        <v>1163</v>
      </c>
      <c r="I29">
        <v>4.4000000000000004</v>
      </c>
      <c r="J29">
        <v>8.6</v>
      </c>
      <c r="K29">
        <v>0.51300000000000001</v>
      </c>
      <c r="L29">
        <v>0</v>
      </c>
      <c r="M29">
        <v>0</v>
      </c>
      <c r="O29">
        <v>4.4000000000000004</v>
      </c>
      <c r="P29">
        <v>8.6</v>
      </c>
      <c r="Q29">
        <v>0.51300000000000001</v>
      </c>
      <c r="R29">
        <v>2.4</v>
      </c>
      <c r="S29">
        <v>2.9</v>
      </c>
      <c r="T29">
        <v>0.84</v>
      </c>
      <c r="U29">
        <v>3.4</v>
      </c>
      <c r="V29">
        <v>6.9</v>
      </c>
      <c r="W29">
        <v>10.3</v>
      </c>
      <c r="X29">
        <v>1</v>
      </c>
      <c r="Y29">
        <v>0.5</v>
      </c>
      <c r="Z29">
        <v>1.2</v>
      </c>
      <c r="AA29">
        <v>1.5</v>
      </c>
      <c r="AB29">
        <v>5.0999999999999996</v>
      </c>
      <c r="AC29">
        <v>11.3</v>
      </c>
      <c r="AD29">
        <v>2017</v>
      </c>
    </row>
    <row r="30" spans="1:30" x14ac:dyDescent="0.25">
      <c r="A30">
        <v>35</v>
      </c>
      <c r="B30" t="s">
        <v>91</v>
      </c>
      <c r="C30" t="s">
        <v>52</v>
      </c>
      <c r="D30">
        <v>27</v>
      </c>
      <c r="E30" t="s">
        <v>92</v>
      </c>
      <c r="F30">
        <v>73</v>
      </c>
      <c r="G30">
        <v>64</v>
      </c>
      <c r="H30">
        <v>1963</v>
      </c>
      <c r="I30">
        <v>5.4</v>
      </c>
      <c r="J30">
        <v>13.2</v>
      </c>
      <c r="K30">
        <v>0.40899999999999997</v>
      </c>
      <c r="L30">
        <v>1.7</v>
      </c>
      <c r="M30">
        <v>4.9000000000000004</v>
      </c>
      <c r="N30">
        <v>0.34599999999999997</v>
      </c>
      <c r="O30">
        <v>3.7</v>
      </c>
      <c r="P30">
        <v>8.3000000000000007</v>
      </c>
      <c r="Q30">
        <v>0.44600000000000001</v>
      </c>
      <c r="R30">
        <v>2.2000000000000002</v>
      </c>
      <c r="S30">
        <v>3.1</v>
      </c>
      <c r="T30">
        <v>0.70799999999999996</v>
      </c>
      <c r="U30">
        <v>0.8</v>
      </c>
      <c r="V30">
        <v>3.4</v>
      </c>
      <c r="W30">
        <v>4.2</v>
      </c>
      <c r="X30">
        <v>3.2</v>
      </c>
      <c r="Y30">
        <v>1.7</v>
      </c>
      <c r="Z30">
        <v>1</v>
      </c>
      <c r="AA30">
        <v>2.2999999999999998</v>
      </c>
      <c r="AB30">
        <v>3</v>
      </c>
      <c r="AC30">
        <v>14.7</v>
      </c>
      <c r="AD30">
        <v>2017</v>
      </c>
    </row>
    <row r="31" spans="1:30" x14ac:dyDescent="0.25">
      <c r="A31">
        <v>36</v>
      </c>
      <c r="B31" t="s">
        <v>93</v>
      </c>
      <c r="C31" t="s">
        <v>31</v>
      </c>
      <c r="D31">
        <v>23</v>
      </c>
      <c r="E31" t="s">
        <v>94</v>
      </c>
      <c r="F31">
        <v>77</v>
      </c>
      <c r="G31">
        <v>77</v>
      </c>
      <c r="H31">
        <v>2684</v>
      </c>
      <c r="I31">
        <v>8.5</v>
      </c>
      <c r="J31">
        <v>17.7</v>
      </c>
      <c r="K31">
        <v>0.48199999999999998</v>
      </c>
      <c r="L31">
        <v>3</v>
      </c>
      <c r="M31">
        <v>7.4</v>
      </c>
      <c r="N31">
        <v>0.40400000000000003</v>
      </c>
      <c r="O31">
        <v>5.6</v>
      </c>
      <c r="P31">
        <v>10.3</v>
      </c>
      <c r="Q31">
        <v>0.53800000000000003</v>
      </c>
      <c r="R31">
        <v>3.8</v>
      </c>
      <c r="S31">
        <v>4.5999999999999996</v>
      </c>
      <c r="T31">
        <v>0.82499999999999996</v>
      </c>
      <c r="U31">
        <v>0.7</v>
      </c>
      <c r="V31">
        <v>2.5</v>
      </c>
      <c r="W31">
        <v>3.2</v>
      </c>
      <c r="X31">
        <v>3.6</v>
      </c>
      <c r="Y31">
        <v>1.1000000000000001</v>
      </c>
      <c r="Z31">
        <v>0.3</v>
      </c>
      <c r="AA31">
        <v>2.1</v>
      </c>
      <c r="AB31">
        <v>2.2999999999999998</v>
      </c>
      <c r="AC31">
        <v>23.9</v>
      </c>
      <c r="AD31">
        <v>2017</v>
      </c>
    </row>
    <row r="32" spans="1:30" x14ac:dyDescent="0.25">
      <c r="A32">
        <v>38</v>
      </c>
      <c r="B32" t="s">
        <v>95</v>
      </c>
      <c r="C32" t="s">
        <v>27</v>
      </c>
      <c r="D32">
        <v>28</v>
      </c>
      <c r="E32" t="s">
        <v>64</v>
      </c>
      <c r="F32">
        <v>56</v>
      </c>
      <c r="G32">
        <v>6</v>
      </c>
      <c r="H32">
        <v>935</v>
      </c>
      <c r="I32">
        <v>8.3000000000000007</v>
      </c>
      <c r="J32">
        <v>15.6</v>
      </c>
      <c r="K32">
        <v>0.53200000000000003</v>
      </c>
      <c r="L32">
        <v>0.7</v>
      </c>
      <c r="M32">
        <v>1.7</v>
      </c>
      <c r="N32">
        <v>0.41899999999999998</v>
      </c>
      <c r="O32">
        <v>7.6</v>
      </c>
      <c r="P32">
        <v>14</v>
      </c>
      <c r="Q32">
        <v>0.54500000000000004</v>
      </c>
      <c r="R32">
        <v>3</v>
      </c>
      <c r="S32">
        <v>4</v>
      </c>
      <c r="T32">
        <v>0.74299999999999999</v>
      </c>
      <c r="U32">
        <v>1.5</v>
      </c>
      <c r="V32">
        <v>5.9</v>
      </c>
      <c r="W32">
        <v>7.4</v>
      </c>
      <c r="X32">
        <v>2</v>
      </c>
      <c r="Y32">
        <v>1</v>
      </c>
      <c r="Z32">
        <v>1</v>
      </c>
      <c r="AA32">
        <v>2.5</v>
      </c>
      <c r="AB32">
        <v>3.5</v>
      </c>
      <c r="AC32">
        <v>20.3</v>
      </c>
      <c r="AD32">
        <v>2017</v>
      </c>
    </row>
    <row r="33" spans="1:30" x14ac:dyDescent="0.25">
      <c r="A33">
        <v>39</v>
      </c>
      <c r="B33" t="s">
        <v>96</v>
      </c>
      <c r="C33" t="s">
        <v>31</v>
      </c>
      <c r="D33">
        <v>30</v>
      </c>
      <c r="E33" t="s">
        <v>87</v>
      </c>
      <c r="F33">
        <v>74</v>
      </c>
      <c r="G33">
        <v>0</v>
      </c>
      <c r="H33">
        <v>1778</v>
      </c>
      <c r="I33">
        <v>5.3</v>
      </c>
      <c r="J33">
        <v>12.5</v>
      </c>
      <c r="K33">
        <v>0.42899999999999999</v>
      </c>
      <c r="L33">
        <v>2.1</v>
      </c>
      <c r="M33">
        <v>5.7</v>
      </c>
      <c r="N33">
        <v>0.36</v>
      </c>
      <c r="O33">
        <v>3.3</v>
      </c>
      <c r="P33">
        <v>6.7</v>
      </c>
      <c r="Q33">
        <v>0.48799999999999999</v>
      </c>
      <c r="R33">
        <v>3</v>
      </c>
      <c r="S33">
        <v>3.4</v>
      </c>
      <c r="T33">
        <v>0.89300000000000002</v>
      </c>
      <c r="U33">
        <v>0.3</v>
      </c>
      <c r="V33">
        <v>3.3</v>
      </c>
      <c r="W33">
        <v>3.6</v>
      </c>
      <c r="X33">
        <v>3</v>
      </c>
      <c r="Y33">
        <v>0.9</v>
      </c>
      <c r="Z33">
        <v>0.2</v>
      </c>
      <c r="AA33">
        <v>1.4</v>
      </c>
      <c r="AB33">
        <v>1.8</v>
      </c>
      <c r="AC33">
        <v>15.8</v>
      </c>
      <c r="AD33">
        <v>2017</v>
      </c>
    </row>
    <row r="34" spans="1:30" x14ac:dyDescent="0.25">
      <c r="A34">
        <v>41</v>
      </c>
      <c r="B34" t="s">
        <v>97</v>
      </c>
      <c r="C34" t="s">
        <v>27</v>
      </c>
      <c r="D34">
        <v>19</v>
      </c>
      <c r="E34" t="s">
        <v>79</v>
      </c>
      <c r="F34">
        <v>43</v>
      </c>
      <c r="G34">
        <v>0</v>
      </c>
      <c r="H34">
        <v>574</v>
      </c>
      <c r="I34">
        <v>3.6</v>
      </c>
      <c r="J34">
        <v>10.1</v>
      </c>
      <c r="K34">
        <v>0.35399999999999998</v>
      </c>
      <c r="L34">
        <v>1.8</v>
      </c>
      <c r="M34">
        <v>6.3</v>
      </c>
      <c r="N34">
        <v>0.27700000000000002</v>
      </c>
      <c r="O34">
        <v>1.8</v>
      </c>
      <c r="P34">
        <v>3.8</v>
      </c>
      <c r="Q34">
        <v>0.48299999999999998</v>
      </c>
      <c r="R34">
        <v>0.3</v>
      </c>
      <c r="S34">
        <v>0.7</v>
      </c>
      <c r="T34">
        <v>0.36399999999999999</v>
      </c>
      <c r="U34">
        <v>1.4</v>
      </c>
      <c r="V34">
        <v>5</v>
      </c>
      <c r="W34">
        <v>6.5</v>
      </c>
      <c r="X34">
        <v>1.4</v>
      </c>
      <c r="Y34">
        <v>0.6</v>
      </c>
      <c r="Z34">
        <v>1.4</v>
      </c>
      <c r="AA34">
        <v>2</v>
      </c>
      <c r="AB34">
        <v>4.5999999999999996</v>
      </c>
      <c r="AC34">
        <v>9.1999999999999993</v>
      </c>
      <c r="AD34">
        <v>2017</v>
      </c>
    </row>
    <row r="35" spans="1:30" x14ac:dyDescent="0.25">
      <c r="A35">
        <v>44</v>
      </c>
      <c r="B35" t="s">
        <v>99</v>
      </c>
      <c r="C35" t="s">
        <v>27</v>
      </c>
      <c r="D35">
        <v>24</v>
      </c>
      <c r="E35" t="s">
        <v>46</v>
      </c>
      <c r="F35">
        <v>67</v>
      </c>
      <c r="G35">
        <v>6</v>
      </c>
      <c r="H35">
        <v>808</v>
      </c>
      <c r="I35">
        <v>4.5999999999999996</v>
      </c>
      <c r="J35">
        <v>10.4</v>
      </c>
      <c r="K35">
        <v>0.44</v>
      </c>
      <c r="L35">
        <v>3.1</v>
      </c>
      <c r="M35">
        <v>7.7</v>
      </c>
      <c r="N35">
        <v>0.39900000000000002</v>
      </c>
      <c r="O35">
        <v>1.5</v>
      </c>
      <c r="P35">
        <v>2.7</v>
      </c>
      <c r="Q35">
        <v>0.55700000000000005</v>
      </c>
      <c r="R35">
        <v>1.2</v>
      </c>
      <c r="S35">
        <v>1.5</v>
      </c>
      <c r="T35">
        <v>0.82399999999999995</v>
      </c>
      <c r="U35">
        <v>1</v>
      </c>
      <c r="V35">
        <v>3.4</v>
      </c>
      <c r="W35">
        <v>4.4000000000000004</v>
      </c>
      <c r="X35">
        <v>2</v>
      </c>
      <c r="Y35">
        <v>0.9</v>
      </c>
      <c r="Z35">
        <v>1.2</v>
      </c>
      <c r="AA35">
        <v>1.4</v>
      </c>
      <c r="AB35">
        <v>3.3</v>
      </c>
      <c r="AC35">
        <v>13.5</v>
      </c>
      <c r="AD35">
        <v>2017</v>
      </c>
    </row>
    <row r="36" spans="1:30" x14ac:dyDescent="0.25">
      <c r="A36">
        <v>45</v>
      </c>
      <c r="B36" t="s">
        <v>100</v>
      </c>
      <c r="C36" t="s">
        <v>31</v>
      </c>
      <c r="D36">
        <v>28</v>
      </c>
      <c r="E36" t="s">
        <v>62</v>
      </c>
      <c r="F36">
        <v>67</v>
      </c>
      <c r="G36">
        <v>67</v>
      </c>
      <c r="H36">
        <v>2058</v>
      </c>
      <c r="I36">
        <v>4</v>
      </c>
      <c r="J36">
        <v>9.5</v>
      </c>
      <c r="K36">
        <v>0.42</v>
      </c>
      <c r="L36">
        <v>1.9</v>
      </c>
      <c r="M36">
        <v>5</v>
      </c>
      <c r="N36">
        <v>0.38200000000000001</v>
      </c>
      <c r="O36">
        <v>2.1</v>
      </c>
      <c r="P36">
        <v>4.5</v>
      </c>
      <c r="Q36">
        <v>0.46300000000000002</v>
      </c>
      <c r="R36">
        <v>1.3</v>
      </c>
      <c r="S36">
        <v>1.7</v>
      </c>
      <c r="T36">
        <v>0.76800000000000002</v>
      </c>
      <c r="U36">
        <v>1.7</v>
      </c>
      <c r="V36">
        <v>5.2</v>
      </c>
      <c r="W36">
        <v>6.9</v>
      </c>
      <c r="X36">
        <v>4.9000000000000004</v>
      </c>
      <c r="Y36">
        <v>1.7</v>
      </c>
      <c r="Z36">
        <v>0.4</v>
      </c>
      <c r="AA36">
        <v>1.7</v>
      </c>
      <c r="AB36">
        <v>3.9</v>
      </c>
      <c r="AC36">
        <v>11.2</v>
      </c>
      <c r="AD36">
        <v>2017</v>
      </c>
    </row>
    <row r="37" spans="1:30" x14ac:dyDescent="0.25">
      <c r="A37">
        <v>46</v>
      </c>
      <c r="B37" t="s">
        <v>101</v>
      </c>
      <c r="C37" t="s">
        <v>38</v>
      </c>
      <c r="D37">
        <v>24</v>
      </c>
      <c r="E37" t="s">
        <v>74</v>
      </c>
      <c r="F37">
        <v>81</v>
      </c>
      <c r="G37">
        <v>27</v>
      </c>
      <c r="H37">
        <v>1793</v>
      </c>
      <c r="I37">
        <v>3.6</v>
      </c>
      <c r="J37">
        <v>6.8</v>
      </c>
      <c r="K37">
        <v>0.52800000000000002</v>
      </c>
      <c r="L37">
        <v>0</v>
      </c>
      <c r="M37">
        <v>0</v>
      </c>
      <c r="O37">
        <v>3.6</v>
      </c>
      <c r="P37">
        <v>6.8</v>
      </c>
      <c r="Q37">
        <v>0.52800000000000002</v>
      </c>
      <c r="R37">
        <v>2.5</v>
      </c>
      <c r="S37">
        <v>4.7</v>
      </c>
      <c r="T37">
        <v>0.53400000000000003</v>
      </c>
      <c r="U37">
        <v>3.2</v>
      </c>
      <c r="V37">
        <v>8.1999999999999993</v>
      </c>
      <c r="W37">
        <v>11.4</v>
      </c>
      <c r="X37">
        <v>1.5</v>
      </c>
      <c r="Y37">
        <v>0.5</v>
      </c>
      <c r="Z37">
        <v>1.8</v>
      </c>
      <c r="AA37">
        <v>1.9</v>
      </c>
      <c r="AB37">
        <v>4.0999999999999996</v>
      </c>
      <c r="AC37">
        <v>9.6999999999999993</v>
      </c>
      <c r="AD37">
        <v>2017</v>
      </c>
    </row>
    <row r="38" spans="1:30" x14ac:dyDescent="0.25">
      <c r="A38">
        <v>47</v>
      </c>
      <c r="B38" t="s">
        <v>102</v>
      </c>
      <c r="C38" t="s">
        <v>27</v>
      </c>
      <c r="D38">
        <v>28</v>
      </c>
      <c r="E38" t="s">
        <v>44</v>
      </c>
      <c r="F38">
        <v>65</v>
      </c>
      <c r="G38">
        <v>1</v>
      </c>
      <c r="H38">
        <v>1190</v>
      </c>
      <c r="I38">
        <v>4.5999999999999996</v>
      </c>
      <c r="J38">
        <v>10.8</v>
      </c>
      <c r="K38">
        <v>0.42399999999999999</v>
      </c>
      <c r="L38">
        <v>1.7</v>
      </c>
      <c r="M38">
        <v>5.4</v>
      </c>
      <c r="N38">
        <v>0.316</v>
      </c>
      <c r="O38">
        <v>2.9</v>
      </c>
      <c r="P38">
        <v>5.4</v>
      </c>
      <c r="Q38">
        <v>0.53100000000000003</v>
      </c>
      <c r="R38">
        <v>1.4</v>
      </c>
      <c r="S38">
        <v>1.8</v>
      </c>
      <c r="T38">
        <v>0.73799999999999999</v>
      </c>
      <c r="U38">
        <v>1.7</v>
      </c>
      <c r="V38">
        <v>5.7</v>
      </c>
      <c r="W38">
        <v>7.4</v>
      </c>
      <c r="X38">
        <v>2.4</v>
      </c>
      <c r="Y38">
        <v>1.2</v>
      </c>
      <c r="Z38">
        <v>0.6</v>
      </c>
      <c r="AA38">
        <v>1.8</v>
      </c>
      <c r="AB38">
        <v>4.7</v>
      </c>
      <c r="AC38">
        <v>12.2</v>
      </c>
      <c r="AD38">
        <v>2017</v>
      </c>
    </row>
    <row r="39" spans="1:30" x14ac:dyDescent="0.25">
      <c r="A39">
        <v>48</v>
      </c>
      <c r="B39" t="s">
        <v>103</v>
      </c>
      <c r="C39" t="s">
        <v>38</v>
      </c>
      <c r="D39">
        <v>25</v>
      </c>
      <c r="E39" t="s">
        <v>104</v>
      </c>
      <c r="F39">
        <v>67</v>
      </c>
      <c r="G39">
        <v>16</v>
      </c>
      <c r="H39">
        <v>1091</v>
      </c>
      <c r="I39">
        <v>4.9000000000000004</v>
      </c>
      <c r="J39">
        <v>9.6999999999999993</v>
      </c>
      <c r="K39">
        <v>0.51</v>
      </c>
      <c r="L39">
        <v>0</v>
      </c>
      <c r="M39">
        <v>0.1</v>
      </c>
      <c r="N39">
        <v>0.5</v>
      </c>
      <c r="O39">
        <v>4.9000000000000004</v>
      </c>
      <c r="P39">
        <v>9.6</v>
      </c>
      <c r="Q39">
        <v>0.51</v>
      </c>
      <c r="R39">
        <v>2.7</v>
      </c>
      <c r="S39">
        <v>3.6</v>
      </c>
      <c r="T39">
        <v>0.752</v>
      </c>
      <c r="U39">
        <v>4.8</v>
      </c>
      <c r="V39">
        <v>6.6</v>
      </c>
      <c r="W39">
        <v>11.3</v>
      </c>
      <c r="X39">
        <v>1.3</v>
      </c>
      <c r="Y39">
        <v>1</v>
      </c>
      <c r="Z39">
        <v>1.5</v>
      </c>
      <c r="AA39">
        <v>1.9</v>
      </c>
      <c r="AB39">
        <v>5.7</v>
      </c>
      <c r="AC39">
        <v>12.6</v>
      </c>
      <c r="AD39">
        <v>2017</v>
      </c>
    </row>
    <row r="40" spans="1:30" x14ac:dyDescent="0.25">
      <c r="A40">
        <v>49</v>
      </c>
      <c r="B40" t="s">
        <v>105</v>
      </c>
      <c r="C40" t="s">
        <v>73</v>
      </c>
      <c r="D40">
        <v>27</v>
      </c>
      <c r="E40" t="s">
        <v>79</v>
      </c>
      <c r="F40">
        <v>66</v>
      </c>
      <c r="G40">
        <v>66</v>
      </c>
      <c r="H40">
        <v>2176</v>
      </c>
      <c r="I40">
        <v>7.4</v>
      </c>
      <c r="J40">
        <v>17.100000000000001</v>
      </c>
      <c r="K40">
        <v>0.434</v>
      </c>
      <c r="L40">
        <v>1.7</v>
      </c>
      <c r="M40">
        <v>5.0999999999999996</v>
      </c>
      <c r="N40">
        <v>0.33500000000000002</v>
      </c>
      <c r="O40">
        <v>5.7</v>
      </c>
      <c r="P40">
        <v>12</v>
      </c>
      <c r="Q40">
        <v>0.47699999999999998</v>
      </c>
      <c r="R40">
        <v>6.4</v>
      </c>
      <c r="S40">
        <v>7.6</v>
      </c>
      <c r="T40">
        <v>0.84699999999999998</v>
      </c>
      <c r="U40">
        <v>0.9</v>
      </c>
      <c r="V40">
        <v>4.4000000000000004</v>
      </c>
      <c r="W40">
        <v>5.3</v>
      </c>
      <c r="X40">
        <v>6.9</v>
      </c>
      <c r="Y40">
        <v>1.5</v>
      </c>
      <c r="Z40">
        <v>0.5</v>
      </c>
      <c r="AA40">
        <v>3.7</v>
      </c>
      <c r="AB40">
        <v>2.7</v>
      </c>
      <c r="AC40">
        <v>23</v>
      </c>
      <c r="AD40">
        <v>2017</v>
      </c>
    </row>
    <row r="41" spans="1:30" x14ac:dyDescent="0.25">
      <c r="A41">
        <v>50</v>
      </c>
      <c r="B41" t="s">
        <v>106</v>
      </c>
      <c r="C41" t="s">
        <v>52</v>
      </c>
      <c r="D41">
        <v>27</v>
      </c>
      <c r="E41" t="s">
        <v>34</v>
      </c>
      <c r="F41">
        <v>81</v>
      </c>
      <c r="G41">
        <v>54</v>
      </c>
      <c r="H41">
        <v>2083</v>
      </c>
      <c r="I41">
        <v>6.5</v>
      </c>
      <c r="J41">
        <v>14.6</v>
      </c>
      <c r="K41">
        <v>0.44500000000000001</v>
      </c>
      <c r="L41">
        <v>2.5</v>
      </c>
      <c r="M41">
        <v>6.8</v>
      </c>
      <c r="N41">
        <v>0.36699999999999999</v>
      </c>
      <c r="O41">
        <v>4</v>
      </c>
      <c r="P41">
        <v>7.8</v>
      </c>
      <c r="Q41">
        <v>0.51200000000000001</v>
      </c>
      <c r="R41">
        <v>3.8</v>
      </c>
      <c r="S41">
        <v>4.2</v>
      </c>
      <c r="T41">
        <v>0.89300000000000002</v>
      </c>
      <c r="U41">
        <v>0.6</v>
      </c>
      <c r="V41">
        <v>4.0999999999999996</v>
      </c>
      <c r="W41">
        <v>4.8</v>
      </c>
      <c r="X41">
        <v>1.9</v>
      </c>
      <c r="Y41">
        <v>0.6</v>
      </c>
      <c r="Z41">
        <v>0.1</v>
      </c>
      <c r="AA41">
        <v>2.2999999999999998</v>
      </c>
      <c r="AB41">
        <v>2.5</v>
      </c>
      <c r="AC41">
        <v>19.2</v>
      </c>
      <c r="AD41">
        <v>2017</v>
      </c>
    </row>
    <row r="42" spans="1:30" x14ac:dyDescent="0.25">
      <c r="A42">
        <v>51</v>
      </c>
      <c r="B42" t="s">
        <v>107</v>
      </c>
      <c r="C42" t="s">
        <v>38</v>
      </c>
      <c r="D42">
        <v>32</v>
      </c>
      <c r="E42" t="s">
        <v>34</v>
      </c>
      <c r="F42">
        <v>27</v>
      </c>
      <c r="G42">
        <v>21</v>
      </c>
      <c r="H42">
        <v>583</v>
      </c>
      <c r="I42">
        <v>2.2999999999999998</v>
      </c>
      <c r="J42">
        <v>5</v>
      </c>
      <c r="K42">
        <v>0.46899999999999997</v>
      </c>
      <c r="L42">
        <v>0</v>
      </c>
      <c r="M42">
        <v>0.1</v>
      </c>
      <c r="N42">
        <v>0</v>
      </c>
      <c r="O42">
        <v>2.2999999999999998</v>
      </c>
      <c r="P42">
        <v>4.9000000000000004</v>
      </c>
      <c r="Q42">
        <v>0.47499999999999998</v>
      </c>
      <c r="R42">
        <v>0.2</v>
      </c>
      <c r="S42">
        <v>0.7</v>
      </c>
      <c r="T42">
        <v>0.27300000000000002</v>
      </c>
      <c r="U42">
        <v>3.5</v>
      </c>
      <c r="V42">
        <v>10</v>
      </c>
      <c r="W42">
        <v>13.5</v>
      </c>
      <c r="X42">
        <v>3</v>
      </c>
      <c r="Y42">
        <v>0.8</v>
      </c>
      <c r="Z42">
        <v>1.5</v>
      </c>
      <c r="AA42">
        <v>2.7</v>
      </c>
      <c r="AB42">
        <v>5.3</v>
      </c>
      <c r="AC42">
        <v>4.9000000000000004</v>
      </c>
      <c r="AD42">
        <v>2017</v>
      </c>
    </row>
    <row r="43" spans="1:30" x14ac:dyDescent="0.25">
      <c r="A43">
        <v>53</v>
      </c>
      <c r="B43" t="s">
        <v>109</v>
      </c>
      <c r="C43" t="s">
        <v>31</v>
      </c>
      <c r="D43">
        <v>20</v>
      </c>
      <c r="E43" t="s">
        <v>79</v>
      </c>
      <c r="F43">
        <v>78</v>
      </c>
      <c r="G43">
        <v>78</v>
      </c>
      <c r="H43">
        <v>2730</v>
      </c>
      <c r="I43">
        <v>8</v>
      </c>
      <c r="J43">
        <v>18.899999999999999</v>
      </c>
      <c r="K43">
        <v>0.42299999999999999</v>
      </c>
      <c r="L43">
        <v>1.9</v>
      </c>
      <c r="M43">
        <v>5.3</v>
      </c>
      <c r="N43">
        <v>0.36299999999999999</v>
      </c>
      <c r="O43">
        <v>6.1</v>
      </c>
      <c r="P43">
        <v>13.5</v>
      </c>
      <c r="Q43">
        <v>0.44700000000000001</v>
      </c>
      <c r="R43">
        <v>4.8</v>
      </c>
      <c r="S43">
        <v>5.8</v>
      </c>
      <c r="T43">
        <v>0.83199999999999996</v>
      </c>
      <c r="U43">
        <v>0.6</v>
      </c>
      <c r="V43">
        <v>2.7</v>
      </c>
      <c r="W43">
        <v>3.3</v>
      </c>
      <c r="X43">
        <v>3.5</v>
      </c>
      <c r="Y43">
        <v>0.9</v>
      </c>
      <c r="Z43">
        <v>0.3</v>
      </c>
      <c r="AA43">
        <v>3.2</v>
      </c>
      <c r="AB43">
        <v>3.2</v>
      </c>
      <c r="AC43">
        <v>22.8</v>
      </c>
      <c r="AD43">
        <v>2017</v>
      </c>
    </row>
    <row r="44" spans="1:30" x14ac:dyDescent="0.25">
      <c r="A44">
        <v>54</v>
      </c>
      <c r="B44" t="s">
        <v>110</v>
      </c>
      <c r="C44" t="s">
        <v>27</v>
      </c>
      <c r="D44">
        <v>29</v>
      </c>
      <c r="E44" t="s">
        <v>36</v>
      </c>
      <c r="F44">
        <v>71</v>
      </c>
      <c r="G44">
        <v>43</v>
      </c>
      <c r="H44">
        <v>1754</v>
      </c>
      <c r="I44">
        <v>6.3</v>
      </c>
      <c r="J44">
        <v>12.1</v>
      </c>
      <c r="K44">
        <v>0.51600000000000001</v>
      </c>
      <c r="L44">
        <v>0.5</v>
      </c>
      <c r="M44">
        <v>1.6</v>
      </c>
      <c r="N44">
        <v>0.32100000000000001</v>
      </c>
      <c r="O44">
        <v>5.7</v>
      </c>
      <c r="P44">
        <v>10.5</v>
      </c>
      <c r="Q44">
        <v>0.54600000000000004</v>
      </c>
      <c r="R44">
        <v>1.5</v>
      </c>
      <c r="S44">
        <v>2.2999999999999998</v>
      </c>
      <c r="T44">
        <v>0.67300000000000004</v>
      </c>
      <c r="U44">
        <v>2.9</v>
      </c>
      <c r="V44">
        <v>8.8000000000000007</v>
      </c>
      <c r="W44">
        <v>11.7</v>
      </c>
      <c r="X44">
        <v>2.8</v>
      </c>
      <c r="Y44">
        <v>1.5</v>
      </c>
      <c r="Z44">
        <v>0.6</v>
      </c>
      <c r="AA44">
        <v>2.6</v>
      </c>
      <c r="AB44">
        <v>3.1</v>
      </c>
      <c r="AC44">
        <v>14.6</v>
      </c>
      <c r="AD44">
        <v>2017</v>
      </c>
    </row>
    <row r="45" spans="1:30" x14ac:dyDescent="0.25">
      <c r="A45">
        <v>55</v>
      </c>
      <c r="B45" t="s">
        <v>111</v>
      </c>
      <c r="C45" t="s">
        <v>31</v>
      </c>
      <c r="D45">
        <v>26</v>
      </c>
      <c r="E45" t="s">
        <v>112</v>
      </c>
      <c r="F45">
        <v>55</v>
      </c>
      <c r="G45">
        <v>55</v>
      </c>
      <c r="H45">
        <v>1835</v>
      </c>
      <c r="I45">
        <v>7</v>
      </c>
      <c r="J45">
        <v>15.2</v>
      </c>
      <c r="K45">
        <v>0.46300000000000002</v>
      </c>
      <c r="L45">
        <v>2.1</v>
      </c>
      <c r="M45">
        <v>5.4</v>
      </c>
      <c r="N45">
        <v>0.39</v>
      </c>
      <c r="O45">
        <v>4.9000000000000004</v>
      </c>
      <c r="P45">
        <v>9.8000000000000007</v>
      </c>
      <c r="Q45">
        <v>0.504</v>
      </c>
      <c r="R45">
        <v>1.3</v>
      </c>
      <c r="S45">
        <v>1.8</v>
      </c>
      <c r="T45">
        <v>0.73099999999999998</v>
      </c>
      <c r="U45">
        <v>1.3</v>
      </c>
      <c r="V45">
        <v>5.3</v>
      </c>
      <c r="W45">
        <v>6.6</v>
      </c>
      <c r="X45">
        <v>2.4</v>
      </c>
      <c r="Y45">
        <v>1.3</v>
      </c>
      <c r="Z45">
        <v>0.2</v>
      </c>
      <c r="AA45">
        <v>1.7</v>
      </c>
      <c r="AB45">
        <v>2.8</v>
      </c>
      <c r="AC45">
        <v>17.5</v>
      </c>
      <c r="AD45">
        <v>2017</v>
      </c>
    </row>
    <row r="46" spans="1:30" x14ac:dyDescent="0.25">
      <c r="A46">
        <v>56</v>
      </c>
      <c r="B46" t="s">
        <v>113</v>
      </c>
      <c r="C46" t="s">
        <v>52</v>
      </c>
      <c r="D46">
        <v>30</v>
      </c>
      <c r="E46" t="s">
        <v>34</v>
      </c>
      <c r="F46">
        <v>82</v>
      </c>
      <c r="G46">
        <v>11</v>
      </c>
      <c r="H46">
        <v>1281</v>
      </c>
      <c r="I46">
        <v>4.0999999999999996</v>
      </c>
      <c r="J46">
        <v>9.8000000000000007</v>
      </c>
      <c r="K46">
        <v>0.42199999999999999</v>
      </c>
      <c r="L46">
        <v>0.8</v>
      </c>
      <c r="M46">
        <v>3.3</v>
      </c>
      <c r="N46">
        <v>0.22900000000000001</v>
      </c>
      <c r="O46">
        <v>3.4</v>
      </c>
      <c r="P46">
        <v>6.5</v>
      </c>
      <c r="Q46">
        <v>0.52200000000000002</v>
      </c>
      <c r="R46">
        <v>1.4</v>
      </c>
      <c r="S46">
        <v>1.9</v>
      </c>
      <c r="T46">
        <v>0.73499999999999999</v>
      </c>
      <c r="U46">
        <v>0.9</v>
      </c>
      <c r="V46">
        <v>3.8</v>
      </c>
      <c r="W46">
        <v>4.7</v>
      </c>
      <c r="X46">
        <v>2.7</v>
      </c>
      <c r="Y46">
        <v>1.7</v>
      </c>
      <c r="Z46">
        <v>0.6</v>
      </c>
      <c r="AA46">
        <v>1.5</v>
      </c>
      <c r="AB46">
        <v>3.7</v>
      </c>
      <c r="AC46">
        <v>10.4</v>
      </c>
      <c r="AD46">
        <v>2017</v>
      </c>
    </row>
    <row r="47" spans="1:30" x14ac:dyDescent="0.25">
      <c r="A47">
        <v>57</v>
      </c>
      <c r="B47" t="s">
        <v>114</v>
      </c>
      <c r="C47" t="s">
        <v>31</v>
      </c>
      <c r="D47">
        <v>24</v>
      </c>
      <c r="E47" t="s">
        <v>64</v>
      </c>
      <c r="F47">
        <v>75</v>
      </c>
      <c r="G47">
        <v>28</v>
      </c>
      <c r="H47">
        <v>1982</v>
      </c>
      <c r="I47">
        <v>5.3</v>
      </c>
      <c r="J47">
        <v>11.5</v>
      </c>
      <c r="K47">
        <v>0.45700000000000002</v>
      </c>
      <c r="L47">
        <v>1.4</v>
      </c>
      <c r="M47">
        <v>3.5</v>
      </c>
      <c r="N47">
        <v>0.40400000000000003</v>
      </c>
      <c r="O47">
        <v>3.9</v>
      </c>
      <c r="P47">
        <v>8</v>
      </c>
      <c r="Q47">
        <v>0.48</v>
      </c>
      <c r="R47">
        <v>2</v>
      </c>
      <c r="S47">
        <v>2.2999999999999998</v>
      </c>
      <c r="T47">
        <v>0.86499999999999999</v>
      </c>
      <c r="U47">
        <v>0.9</v>
      </c>
      <c r="V47">
        <v>3</v>
      </c>
      <c r="W47">
        <v>3.9</v>
      </c>
      <c r="X47">
        <v>5.8</v>
      </c>
      <c r="Y47">
        <v>1.5</v>
      </c>
      <c r="Z47">
        <v>0.2</v>
      </c>
      <c r="AA47">
        <v>2.1</v>
      </c>
      <c r="AB47">
        <v>2.5</v>
      </c>
      <c r="AC47">
        <v>13.9</v>
      </c>
      <c r="AD47">
        <v>2017</v>
      </c>
    </row>
    <row r="48" spans="1:30" x14ac:dyDescent="0.25">
      <c r="A48">
        <v>58</v>
      </c>
      <c r="B48" t="s">
        <v>115</v>
      </c>
      <c r="C48" t="s">
        <v>73</v>
      </c>
      <c r="D48">
        <v>32</v>
      </c>
      <c r="E48" t="s">
        <v>48</v>
      </c>
      <c r="F48">
        <v>65</v>
      </c>
      <c r="G48">
        <v>0</v>
      </c>
      <c r="H48">
        <v>894</v>
      </c>
      <c r="I48">
        <v>4.9000000000000004</v>
      </c>
      <c r="J48">
        <v>12.1</v>
      </c>
      <c r="K48">
        <v>0.40300000000000002</v>
      </c>
      <c r="L48">
        <v>1.9</v>
      </c>
      <c r="M48">
        <v>5.2</v>
      </c>
      <c r="N48">
        <v>0.375</v>
      </c>
      <c r="O48">
        <v>2.9</v>
      </c>
      <c r="P48">
        <v>6.9</v>
      </c>
      <c r="Q48">
        <v>0.42399999999999999</v>
      </c>
      <c r="R48">
        <v>1.3</v>
      </c>
      <c r="S48">
        <v>1.6</v>
      </c>
      <c r="T48">
        <v>0.8</v>
      </c>
      <c r="U48">
        <v>0.7</v>
      </c>
      <c r="V48">
        <v>2.1</v>
      </c>
      <c r="W48">
        <v>2.8</v>
      </c>
      <c r="X48">
        <v>5</v>
      </c>
      <c r="Y48">
        <v>1</v>
      </c>
      <c r="Z48">
        <v>0.4</v>
      </c>
      <c r="AA48">
        <v>2.7</v>
      </c>
      <c r="AB48">
        <v>3.7</v>
      </c>
      <c r="AC48">
        <v>13</v>
      </c>
      <c r="AD48">
        <v>2017</v>
      </c>
    </row>
    <row r="49" spans="1:30" x14ac:dyDescent="0.25">
      <c r="A49">
        <v>61</v>
      </c>
      <c r="B49" t="s">
        <v>117</v>
      </c>
      <c r="C49" t="s">
        <v>52</v>
      </c>
      <c r="D49">
        <v>20</v>
      </c>
      <c r="E49" t="s">
        <v>112</v>
      </c>
      <c r="F49">
        <v>78</v>
      </c>
      <c r="G49">
        <v>20</v>
      </c>
      <c r="H49">
        <v>1341</v>
      </c>
      <c r="I49">
        <v>5.2</v>
      </c>
      <c r="J49">
        <v>11.4</v>
      </c>
      <c r="K49">
        <v>0.45400000000000001</v>
      </c>
      <c r="L49">
        <v>1.2</v>
      </c>
      <c r="M49">
        <v>3.6</v>
      </c>
      <c r="N49">
        <v>0.34100000000000003</v>
      </c>
      <c r="O49">
        <v>3.9</v>
      </c>
      <c r="P49">
        <v>7.7</v>
      </c>
      <c r="Q49">
        <v>0.50700000000000001</v>
      </c>
      <c r="R49">
        <v>2.2999999999999998</v>
      </c>
      <c r="S49">
        <v>3.3</v>
      </c>
      <c r="T49">
        <v>0.68500000000000005</v>
      </c>
      <c r="U49">
        <v>1.2</v>
      </c>
      <c r="V49">
        <v>4.7</v>
      </c>
      <c r="W49">
        <v>5.9</v>
      </c>
      <c r="X49">
        <v>1.7</v>
      </c>
      <c r="Y49">
        <v>0.9</v>
      </c>
      <c r="Z49">
        <v>0.5</v>
      </c>
      <c r="AA49">
        <v>1.8</v>
      </c>
      <c r="AB49">
        <v>3.8</v>
      </c>
      <c r="AC49">
        <v>13.8</v>
      </c>
      <c r="AD49">
        <v>2017</v>
      </c>
    </row>
    <row r="50" spans="1:30" x14ac:dyDescent="0.25">
      <c r="A50">
        <v>62</v>
      </c>
      <c r="B50" t="s">
        <v>118</v>
      </c>
      <c r="C50" t="s">
        <v>52</v>
      </c>
      <c r="D50">
        <v>23</v>
      </c>
      <c r="E50" t="s">
        <v>35</v>
      </c>
      <c r="F50">
        <v>54</v>
      </c>
      <c r="G50">
        <v>2</v>
      </c>
      <c r="H50">
        <v>521</v>
      </c>
      <c r="I50">
        <v>3.6</v>
      </c>
      <c r="J50">
        <v>9.6999999999999993</v>
      </c>
      <c r="K50">
        <v>0.36899999999999999</v>
      </c>
      <c r="L50">
        <v>2</v>
      </c>
      <c r="M50">
        <v>6.6</v>
      </c>
      <c r="N50">
        <v>0.30499999999999999</v>
      </c>
      <c r="O50">
        <v>1.6</v>
      </c>
      <c r="P50">
        <v>3.2</v>
      </c>
      <c r="Q50">
        <v>0.5</v>
      </c>
      <c r="R50">
        <v>1.2</v>
      </c>
      <c r="S50">
        <v>1.5</v>
      </c>
      <c r="T50">
        <v>0.77300000000000002</v>
      </c>
      <c r="U50">
        <v>1.8</v>
      </c>
      <c r="V50">
        <v>4.8</v>
      </c>
      <c r="W50">
        <v>6.6</v>
      </c>
      <c r="X50">
        <v>3.2</v>
      </c>
      <c r="Y50">
        <v>1.2</v>
      </c>
      <c r="Z50">
        <v>0.6</v>
      </c>
      <c r="AA50">
        <v>1.8</v>
      </c>
      <c r="AB50">
        <v>3</v>
      </c>
      <c r="AC50">
        <v>10.4</v>
      </c>
      <c r="AD50">
        <v>2017</v>
      </c>
    </row>
    <row r="51" spans="1:30" x14ac:dyDescent="0.25">
      <c r="A51">
        <v>64</v>
      </c>
      <c r="B51" t="s">
        <v>120</v>
      </c>
      <c r="C51" t="s">
        <v>73</v>
      </c>
      <c r="D51">
        <v>24</v>
      </c>
      <c r="E51" t="s">
        <v>94</v>
      </c>
      <c r="F51">
        <v>57</v>
      </c>
      <c r="G51">
        <v>0</v>
      </c>
      <c r="H51">
        <v>703</v>
      </c>
      <c r="I51">
        <v>5.9</v>
      </c>
      <c r="J51">
        <v>13.1</v>
      </c>
      <c r="K51">
        <v>0.45500000000000002</v>
      </c>
      <c r="L51">
        <v>1.6</v>
      </c>
      <c r="M51">
        <v>3.6</v>
      </c>
      <c r="N51">
        <v>0.443</v>
      </c>
      <c r="O51">
        <v>4.4000000000000004</v>
      </c>
      <c r="P51">
        <v>9.5</v>
      </c>
      <c r="Q51">
        <v>0.45900000000000002</v>
      </c>
      <c r="R51">
        <v>1.1000000000000001</v>
      </c>
      <c r="S51">
        <v>1.5</v>
      </c>
      <c r="T51">
        <v>0.75900000000000001</v>
      </c>
      <c r="U51">
        <v>0.4</v>
      </c>
      <c r="V51">
        <v>2</v>
      </c>
      <c r="W51">
        <v>2.4</v>
      </c>
      <c r="X51">
        <v>5.0999999999999996</v>
      </c>
      <c r="Y51">
        <v>0.6</v>
      </c>
      <c r="Z51">
        <v>0.3</v>
      </c>
      <c r="AA51">
        <v>2.5</v>
      </c>
      <c r="AB51">
        <v>2.8</v>
      </c>
      <c r="AC51">
        <v>14.6</v>
      </c>
      <c r="AD51">
        <v>2017</v>
      </c>
    </row>
    <row r="52" spans="1:30" x14ac:dyDescent="0.25">
      <c r="A52">
        <v>65</v>
      </c>
      <c r="B52" t="s">
        <v>121</v>
      </c>
      <c r="C52" t="s">
        <v>31</v>
      </c>
      <c r="D52">
        <v>25</v>
      </c>
      <c r="E52" t="s">
        <v>108</v>
      </c>
      <c r="F52">
        <v>42</v>
      </c>
      <c r="G52">
        <v>0</v>
      </c>
      <c r="H52">
        <v>653</v>
      </c>
      <c r="I52">
        <v>5.5</v>
      </c>
      <c r="J52">
        <v>13.7</v>
      </c>
      <c r="K52">
        <v>0.39900000000000002</v>
      </c>
      <c r="L52">
        <v>1.4</v>
      </c>
      <c r="M52">
        <v>4.2</v>
      </c>
      <c r="N52">
        <v>0.32900000000000001</v>
      </c>
      <c r="O52">
        <v>4.0999999999999996</v>
      </c>
      <c r="P52">
        <v>9.5</v>
      </c>
      <c r="Q52">
        <v>0.43</v>
      </c>
      <c r="R52">
        <v>3.3</v>
      </c>
      <c r="S52">
        <v>4.3</v>
      </c>
      <c r="T52">
        <v>0.76900000000000002</v>
      </c>
      <c r="U52">
        <v>0.9</v>
      </c>
      <c r="V52">
        <v>5.7</v>
      </c>
      <c r="W52">
        <v>6.6</v>
      </c>
      <c r="X52">
        <v>1.7</v>
      </c>
      <c r="Y52">
        <v>1</v>
      </c>
      <c r="Z52">
        <v>0.3</v>
      </c>
      <c r="AA52">
        <v>1.9</v>
      </c>
      <c r="AB52">
        <v>2.8</v>
      </c>
      <c r="AC52">
        <v>15.6</v>
      </c>
      <c r="AD52">
        <v>2017</v>
      </c>
    </row>
    <row r="53" spans="1:30" x14ac:dyDescent="0.25">
      <c r="A53">
        <v>66</v>
      </c>
      <c r="B53" t="s">
        <v>122</v>
      </c>
      <c r="C53" t="s">
        <v>52</v>
      </c>
      <c r="D53">
        <v>27</v>
      </c>
      <c r="E53" t="s">
        <v>123</v>
      </c>
      <c r="F53">
        <v>76</v>
      </c>
      <c r="G53">
        <v>75</v>
      </c>
      <c r="H53">
        <v>2809</v>
      </c>
      <c r="I53">
        <v>7.3</v>
      </c>
      <c r="J53">
        <v>16</v>
      </c>
      <c r="K53">
        <v>0.45500000000000002</v>
      </c>
      <c r="L53">
        <v>1.2</v>
      </c>
      <c r="M53">
        <v>3.2</v>
      </c>
      <c r="N53">
        <v>0.36699999999999999</v>
      </c>
      <c r="O53">
        <v>6.1</v>
      </c>
      <c r="P53">
        <v>12.9</v>
      </c>
      <c r="Q53">
        <v>0.47699999999999998</v>
      </c>
      <c r="R53">
        <v>7.5</v>
      </c>
      <c r="S53">
        <v>8.6999999999999993</v>
      </c>
      <c r="T53">
        <v>0.86499999999999999</v>
      </c>
      <c r="U53">
        <v>1.7</v>
      </c>
      <c r="V53">
        <v>4.4000000000000004</v>
      </c>
      <c r="W53">
        <v>6</v>
      </c>
      <c r="X53">
        <v>5.3</v>
      </c>
      <c r="Y53">
        <v>1.8</v>
      </c>
      <c r="Z53">
        <v>0.4</v>
      </c>
      <c r="AA53">
        <v>2</v>
      </c>
      <c r="AB53">
        <v>1.4</v>
      </c>
      <c r="AC53">
        <v>23.3</v>
      </c>
      <c r="AD53">
        <v>2017</v>
      </c>
    </row>
    <row r="54" spans="1:30" x14ac:dyDescent="0.25">
      <c r="A54">
        <v>68</v>
      </c>
      <c r="B54" t="s">
        <v>126</v>
      </c>
      <c r="C54" t="s">
        <v>73</v>
      </c>
      <c r="D54">
        <v>35</v>
      </c>
      <c r="E54" t="s">
        <v>34</v>
      </c>
      <c r="F54">
        <v>41</v>
      </c>
      <c r="G54">
        <v>13</v>
      </c>
      <c r="H54">
        <v>539</v>
      </c>
      <c r="I54">
        <v>3.7</v>
      </c>
      <c r="J54">
        <v>8.9</v>
      </c>
      <c r="K54">
        <v>0.41</v>
      </c>
      <c r="L54">
        <v>1.3</v>
      </c>
      <c r="M54">
        <v>4.3</v>
      </c>
      <c r="N54">
        <v>0.313</v>
      </c>
      <c r="O54">
        <v>2.2999999999999998</v>
      </c>
      <c r="P54">
        <v>4.7</v>
      </c>
      <c r="Q54">
        <v>0.5</v>
      </c>
      <c r="R54">
        <v>0.7</v>
      </c>
      <c r="S54">
        <v>0.8</v>
      </c>
      <c r="T54">
        <v>0.91700000000000004</v>
      </c>
      <c r="U54">
        <v>1</v>
      </c>
      <c r="V54">
        <v>3.9</v>
      </c>
      <c r="W54">
        <v>4.9000000000000004</v>
      </c>
      <c r="X54">
        <v>5.9</v>
      </c>
      <c r="Y54">
        <v>0.7</v>
      </c>
      <c r="Z54">
        <v>0.1</v>
      </c>
      <c r="AA54">
        <v>2.7</v>
      </c>
      <c r="AB54">
        <v>2.4</v>
      </c>
      <c r="AC54">
        <v>9.4</v>
      </c>
      <c r="AD54">
        <v>2017</v>
      </c>
    </row>
    <row r="55" spans="1:30" x14ac:dyDescent="0.25">
      <c r="A55">
        <v>69</v>
      </c>
      <c r="B55" t="s">
        <v>127</v>
      </c>
      <c r="C55" t="s">
        <v>31</v>
      </c>
      <c r="D55">
        <v>23</v>
      </c>
      <c r="E55" t="s">
        <v>90</v>
      </c>
      <c r="F55">
        <v>76</v>
      </c>
      <c r="G55">
        <v>75</v>
      </c>
      <c r="H55">
        <v>2529</v>
      </c>
      <c r="I55">
        <v>5.3</v>
      </c>
      <c r="J55">
        <v>13.2</v>
      </c>
      <c r="K55">
        <v>0.39900000000000002</v>
      </c>
      <c r="L55">
        <v>2.2000000000000002</v>
      </c>
      <c r="M55">
        <v>6.2</v>
      </c>
      <c r="N55">
        <v>0.35</v>
      </c>
      <c r="O55">
        <v>3.1</v>
      </c>
      <c r="P55">
        <v>7</v>
      </c>
      <c r="Q55">
        <v>0.442</v>
      </c>
      <c r="R55">
        <v>2.2000000000000002</v>
      </c>
      <c r="S55">
        <v>2.6</v>
      </c>
      <c r="T55">
        <v>0.83199999999999996</v>
      </c>
      <c r="U55">
        <v>0.8</v>
      </c>
      <c r="V55">
        <v>2.7</v>
      </c>
      <c r="W55">
        <v>3.5</v>
      </c>
      <c r="X55">
        <v>2.7</v>
      </c>
      <c r="Y55">
        <v>1.3</v>
      </c>
      <c r="Z55">
        <v>0.2</v>
      </c>
      <c r="AA55">
        <v>1.2</v>
      </c>
      <c r="AB55">
        <v>1.7</v>
      </c>
      <c r="AC55">
        <v>14.9</v>
      </c>
      <c r="AD55">
        <v>2017</v>
      </c>
    </row>
    <row r="56" spans="1:30" x14ac:dyDescent="0.25">
      <c r="A56">
        <v>70</v>
      </c>
      <c r="B56" t="s">
        <v>128</v>
      </c>
      <c r="C56" t="s">
        <v>31</v>
      </c>
      <c r="D56">
        <v>25</v>
      </c>
      <c r="E56" t="s">
        <v>123</v>
      </c>
      <c r="F56">
        <v>39</v>
      </c>
      <c r="G56">
        <v>0</v>
      </c>
      <c r="H56">
        <v>592</v>
      </c>
      <c r="I56">
        <v>3.8</v>
      </c>
      <c r="J56">
        <v>10.5</v>
      </c>
      <c r="K56">
        <v>0.36399999999999999</v>
      </c>
      <c r="L56">
        <v>1.5</v>
      </c>
      <c r="M56">
        <v>5.7</v>
      </c>
      <c r="N56">
        <v>0.26600000000000001</v>
      </c>
      <c r="O56">
        <v>2.2999999999999998</v>
      </c>
      <c r="P56">
        <v>4.8</v>
      </c>
      <c r="Q56">
        <v>0.48099999999999998</v>
      </c>
      <c r="R56">
        <v>1.8</v>
      </c>
      <c r="S56">
        <v>2</v>
      </c>
      <c r="T56">
        <v>0.90900000000000003</v>
      </c>
      <c r="U56">
        <v>0.4</v>
      </c>
      <c r="V56">
        <v>2.7</v>
      </c>
      <c r="W56">
        <v>3</v>
      </c>
      <c r="X56">
        <v>2.2999999999999998</v>
      </c>
      <c r="Y56">
        <v>1.3</v>
      </c>
      <c r="Z56">
        <v>0.1</v>
      </c>
      <c r="AA56">
        <v>1.3</v>
      </c>
      <c r="AB56">
        <v>2.1</v>
      </c>
      <c r="AC56">
        <v>11</v>
      </c>
      <c r="AD56">
        <v>2017</v>
      </c>
    </row>
    <row r="57" spans="1:30" x14ac:dyDescent="0.25">
      <c r="A57">
        <v>71</v>
      </c>
      <c r="B57" t="s">
        <v>129</v>
      </c>
      <c r="C57" t="s">
        <v>38</v>
      </c>
      <c r="D57">
        <v>22</v>
      </c>
      <c r="E57" t="s">
        <v>62</v>
      </c>
      <c r="F57">
        <v>65</v>
      </c>
      <c r="G57">
        <v>59</v>
      </c>
      <c r="H57">
        <v>1551</v>
      </c>
      <c r="I57">
        <v>8.4</v>
      </c>
      <c r="J57">
        <v>13.1</v>
      </c>
      <c r="K57">
        <v>0.64300000000000002</v>
      </c>
      <c r="L57">
        <v>0</v>
      </c>
      <c r="M57">
        <v>0</v>
      </c>
      <c r="O57">
        <v>8.4</v>
      </c>
      <c r="P57">
        <v>13.1</v>
      </c>
      <c r="Q57">
        <v>0.64300000000000002</v>
      </c>
      <c r="R57">
        <v>2.2000000000000002</v>
      </c>
      <c r="S57">
        <v>4.0999999999999996</v>
      </c>
      <c r="T57">
        <v>0.53100000000000003</v>
      </c>
      <c r="U57">
        <v>4.0999999999999996</v>
      </c>
      <c r="V57">
        <v>8.1</v>
      </c>
      <c r="W57">
        <v>12.2</v>
      </c>
      <c r="X57">
        <v>1.5</v>
      </c>
      <c r="Y57">
        <v>0.8</v>
      </c>
      <c r="Z57">
        <v>1.8</v>
      </c>
      <c r="AA57">
        <v>2</v>
      </c>
      <c r="AB57">
        <v>4.2</v>
      </c>
      <c r="AC57">
        <v>19</v>
      </c>
      <c r="AD57">
        <v>2017</v>
      </c>
    </row>
    <row r="58" spans="1:30" x14ac:dyDescent="0.25">
      <c r="A58">
        <v>72</v>
      </c>
      <c r="B58" t="s">
        <v>130</v>
      </c>
      <c r="C58" t="s">
        <v>52</v>
      </c>
      <c r="D58">
        <v>30</v>
      </c>
      <c r="E58" t="s">
        <v>125</v>
      </c>
      <c r="F58">
        <v>72</v>
      </c>
      <c r="G58">
        <v>72</v>
      </c>
      <c r="H58">
        <v>1882</v>
      </c>
      <c r="I58">
        <v>4.2</v>
      </c>
      <c r="J58">
        <v>10.5</v>
      </c>
      <c r="K58">
        <v>0.4</v>
      </c>
      <c r="L58">
        <v>2.1</v>
      </c>
      <c r="M58">
        <v>6.1</v>
      </c>
      <c r="N58">
        <v>0.34100000000000003</v>
      </c>
      <c r="O58">
        <v>2.1</v>
      </c>
      <c r="P58">
        <v>4.4000000000000004</v>
      </c>
      <c r="Q58">
        <v>0.48299999999999998</v>
      </c>
      <c r="R58">
        <v>1.7</v>
      </c>
      <c r="S58">
        <v>2.2000000000000002</v>
      </c>
      <c r="T58">
        <v>0.76100000000000001</v>
      </c>
      <c r="U58">
        <v>1.2</v>
      </c>
      <c r="V58">
        <v>4.0999999999999996</v>
      </c>
      <c r="W58">
        <v>5.3</v>
      </c>
      <c r="X58">
        <v>1.4</v>
      </c>
      <c r="Y58">
        <v>1.5</v>
      </c>
      <c r="Z58">
        <v>0.5</v>
      </c>
      <c r="AA58">
        <v>1</v>
      </c>
      <c r="AB58">
        <v>2.7</v>
      </c>
      <c r="AC58">
        <v>12.2</v>
      </c>
      <c r="AD58">
        <v>2017</v>
      </c>
    </row>
    <row r="59" spans="1:30" x14ac:dyDescent="0.25">
      <c r="A59">
        <v>73</v>
      </c>
      <c r="B59" t="s">
        <v>131</v>
      </c>
      <c r="C59" t="s">
        <v>52</v>
      </c>
      <c r="D59">
        <v>40</v>
      </c>
      <c r="E59" t="s">
        <v>50</v>
      </c>
      <c r="F59">
        <v>73</v>
      </c>
      <c r="G59">
        <v>15</v>
      </c>
      <c r="H59">
        <v>1799</v>
      </c>
      <c r="I59">
        <v>3.9</v>
      </c>
      <c r="J59">
        <v>9.8000000000000007</v>
      </c>
      <c r="K59">
        <v>0.39400000000000002</v>
      </c>
      <c r="L59">
        <v>2.2000000000000002</v>
      </c>
      <c r="M59">
        <v>5.9</v>
      </c>
      <c r="N59">
        <v>0.378</v>
      </c>
      <c r="O59">
        <v>1.6</v>
      </c>
      <c r="P59">
        <v>3.9</v>
      </c>
      <c r="Q59">
        <v>0.41799999999999998</v>
      </c>
      <c r="R59">
        <v>1.8</v>
      </c>
      <c r="S59">
        <v>2.2999999999999998</v>
      </c>
      <c r="T59">
        <v>0.76500000000000001</v>
      </c>
      <c r="U59">
        <v>0.7</v>
      </c>
      <c r="V59">
        <v>3.8</v>
      </c>
      <c r="W59">
        <v>4.5</v>
      </c>
      <c r="X59">
        <v>2.7</v>
      </c>
      <c r="Y59">
        <v>1.2</v>
      </c>
      <c r="Z59">
        <v>0.7</v>
      </c>
      <c r="AA59">
        <v>1</v>
      </c>
      <c r="AB59">
        <v>3.3</v>
      </c>
      <c r="AC59">
        <v>11.7</v>
      </c>
      <c r="AD59">
        <v>2017</v>
      </c>
    </row>
    <row r="60" spans="1:30" x14ac:dyDescent="0.25">
      <c r="A60">
        <v>74</v>
      </c>
      <c r="B60" t="s">
        <v>132</v>
      </c>
      <c r="C60" t="s">
        <v>73</v>
      </c>
      <c r="D60">
        <v>25</v>
      </c>
      <c r="E60" t="s">
        <v>123</v>
      </c>
      <c r="F60">
        <v>45</v>
      </c>
      <c r="G60">
        <v>19</v>
      </c>
      <c r="H60">
        <v>846</v>
      </c>
      <c r="I60">
        <v>4.8</v>
      </c>
      <c r="J60">
        <v>13</v>
      </c>
      <c r="K60">
        <v>0.36599999999999999</v>
      </c>
      <c r="L60">
        <v>0.6</v>
      </c>
      <c r="M60">
        <v>2.7</v>
      </c>
      <c r="N60">
        <v>0.23400000000000001</v>
      </c>
      <c r="O60">
        <v>4.0999999999999996</v>
      </c>
      <c r="P60">
        <v>10.3</v>
      </c>
      <c r="Q60">
        <v>0.40100000000000002</v>
      </c>
      <c r="R60">
        <v>2.5</v>
      </c>
      <c r="S60">
        <v>3.3</v>
      </c>
      <c r="T60">
        <v>0.753</v>
      </c>
      <c r="U60">
        <v>1</v>
      </c>
      <c r="V60">
        <v>5.5</v>
      </c>
      <c r="W60">
        <v>6.5</v>
      </c>
      <c r="X60">
        <v>4.8</v>
      </c>
      <c r="Y60">
        <v>1.6</v>
      </c>
      <c r="Z60">
        <v>1</v>
      </c>
      <c r="AA60">
        <v>2.8</v>
      </c>
      <c r="AB60">
        <v>4.3</v>
      </c>
      <c r="AC60">
        <v>12.6</v>
      </c>
      <c r="AD60">
        <v>2017</v>
      </c>
    </row>
    <row r="61" spans="1:30" x14ac:dyDescent="0.25">
      <c r="A61">
        <v>75</v>
      </c>
      <c r="B61" t="s">
        <v>133</v>
      </c>
      <c r="C61" t="s">
        <v>52</v>
      </c>
      <c r="D61">
        <v>28</v>
      </c>
      <c r="E61" t="s">
        <v>34</v>
      </c>
      <c r="F61">
        <v>36</v>
      </c>
      <c r="G61">
        <v>2</v>
      </c>
      <c r="H61">
        <v>643</v>
      </c>
      <c r="I61">
        <v>4.3</v>
      </c>
      <c r="J61">
        <v>9.1999999999999993</v>
      </c>
      <c r="K61">
        <v>0.47</v>
      </c>
      <c r="L61">
        <v>0.8</v>
      </c>
      <c r="M61">
        <v>2.4</v>
      </c>
      <c r="N61">
        <v>0.34899999999999998</v>
      </c>
      <c r="O61">
        <v>3.5</v>
      </c>
      <c r="P61">
        <v>6.8</v>
      </c>
      <c r="Q61">
        <v>0.51200000000000001</v>
      </c>
      <c r="R61">
        <v>1</v>
      </c>
      <c r="S61">
        <v>1.6</v>
      </c>
      <c r="T61">
        <v>0.58599999999999997</v>
      </c>
      <c r="U61">
        <v>1.5</v>
      </c>
      <c r="V61">
        <v>4.8</v>
      </c>
      <c r="W61">
        <v>6.3</v>
      </c>
      <c r="X61">
        <v>2.1</v>
      </c>
      <c r="Y61">
        <v>1.3</v>
      </c>
      <c r="Z61">
        <v>0.2</v>
      </c>
      <c r="AA61">
        <v>1.6</v>
      </c>
      <c r="AB61">
        <v>2.8</v>
      </c>
      <c r="AC61">
        <v>10.4</v>
      </c>
      <c r="AD61">
        <v>2017</v>
      </c>
    </row>
    <row r="62" spans="1:30" x14ac:dyDescent="0.25">
      <c r="A62">
        <v>76</v>
      </c>
      <c r="B62" t="s">
        <v>134</v>
      </c>
      <c r="C62" t="s">
        <v>38</v>
      </c>
      <c r="D62">
        <v>23</v>
      </c>
      <c r="E62" t="s">
        <v>40</v>
      </c>
      <c r="F62">
        <v>75</v>
      </c>
      <c r="G62">
        <v>21</v>
      </c>
      <c r="H62">
        <v>1421</v>
      </c>
      <c r="I62">
        <v>6.5</v>
      </c>
      <c r="J62">
        <v>12.2</v>
      </c>
      <c r="K62">
        <v>0.53</v>
      </c>
      <c r="L62">
        <v>0</v>
      </c>
      <c r="M62">
        <v>0.1</v>
      </c>
      <c r="N62">
        <v>0</v>
      </c>
      <c r="O62">
        <v>6.5</v>
      </c>
      <c r="P62">
        <v>12.1</v>
      </c>
      <c r="Q62">
        <v>0.53200000000000003</v>
      </c>
      <c r="R62">
        <v>2.6</v>
      </c>
      <c r="S62">
        <v>3.8</v>
      </c>
      <c r="T62">
        <v>0.66900000000000004</v>
      </c>
      <c r="U62">
        <v>2.2000000000000002</v>
      </c>
      <c r="V62">
        <v>6.4</v>
      </c>
      <c r="W62">
        <v>8.6</v>
      </c>
      <c r="X62">
        <v>2</v>
      </c>
      <c r="Y62">
        <v>1.3</v>
      </c>
      <c r="Z62">
        <v>1.1000000000000001</v>
      </c>
      <c r="AA62">
        <v>1.7</v>
      </c>
      <c r="AB62">
        <v>3.7</v>
      </c>
      <c r="AC62">
        <v>15.5</v>
      </c>
      <c r="AD62">
        <v>2017</v>
      </c>
    </row>
    <row r="63" spans="1:30" x14ac:dyDescent="0.25">
      <c r="A63">
        <v>77</v>
      </c>
      <c r="B63" t="s">
        <v>135</v>
      </c>
      <c r="C63" t="s">
        <v>38</v>
      </c>
      <c r="D63">
        <v>34</v>
      </c>
      <c r="E63" t="s">
        <v>79</v>
      </c>
      <c r="F63">
        <v>47</v>
      </c>
      <c r="G63">
        <v>46</v>
      </c>
      <c r="H63">
        <v>1298</v>
      </c>
      <c r="I63">
        <v>4.2</v>
      </c>
      <c r="J63">
        <v>6.3</v>
      </c>
      <c r="K63">
        <v>0.67100000000000004</v>
      </c>
      <c r="L63">
        <v>0</v>
      </c>
      <c r="M63">
        <v>0</v>
      </c>
      <c r="O63">
        <v>4.2</v>
      </c>
      <c r="P63">
        <v>6.3</v>
      </c>
      <c r="Q63">
        <v>0.67100000000000004</v>
      </c>
      <c r="R63">
        <v>2.5</v>
      </c>
      <c r="S63">
        <v>3.4</v>
      </c>
      <c r="T63">
        <v>0.73399999999999999</v>
      </c>
      <c r="U63">
        <v>4.2</v>
      </c>
      <c r="V63">
        <v>10.7</v>
      </c>
      <c r="W63">
        <v>14.9</v>
      </c>
      <c r="X63">
        <v>0.8</v>
      </c>
      <c r="Y63">
        <v>0.9</v>
      </c>
      <c r="Z63">
        <v>0.7</v>
      </c>
      <c r="AA63">
        <v>1.8</v>
      </c>
      <c r="AB63">
        <v>3.5</v>
      </c>
      <c r="AC63">
        <v>11</v>
      </c>
      <c r="AD63">
        <v>2017</v>
      </c>
    </row>
    <row r="64" spans="1:30" x14ac:dyDescent="0.25">
      <c r="A64">
        <v>78</v>
      </c>
      <c r="B64" t="s">
        <v>136</v>
      </c>
      <c r="C64" t="s">
        <v>52</v>
      </c>
      <c r="D64">
        <v>29</v>
      </c>
      <c r="E64" t="s">
        <v>70</v>
      </c>
      <c r="F64">
        <v>71</v>
      </c>
      <c r="G64">
        <v>33</v>
      </c>
      <c r="H64">
        <v>2197</v>
      </c>
      <c r="I64">
        <v>7.1</v>
      </c>
      <c r="J64">
        <v>15.4</v>
      </c>
      <c r="K64">
        <v>0.46100000000000002</v>
      </c>
      <c r="L64">
        <v>1.8</v>
      </c>
      <c r="M64">
        <v>5.3</v>
      </c>
      <c r="N64">
        <v>0.33700000000000002</v>
      </c>
      <c r="O64">
        <v>5.3</v>
      </c>
      <c r="P64">
        <v>10</v>
      </c>
      <c r="Q64">
        <v>0.52700000000000002</v>
      </c>
      <c r="R64">
        <v>2.2999999999999998</v>
      </c>
      <c r="S64">
        <v>3.2</v>
      </c>
      <c r="T64">
        <v>0.72699999999999998</v>
      </c>
      <c r="U64">
        <v>1.7</v>
      </c>
      <c r="V64">
        <v>5.8</v>
      </c>
      <c r="W64">
        <v>7.5</v>
      </c>
      <c r="X64">
        <v>2.2999999999999998</v>
      </c>
      <c r="Y64">
        <v>0.8</v>
      </c>
      <c r="Z64">
        <v>0.5</v>
      </c>
      <c r="AA64">
        <v>1.9</v>
      </c>
      <c r="AB64">
        <v>2.8</v>
      </c>
      <c r="AC64">
        <v>18.3</v>
      </c>
      <c r="AD64">
        <v>2017</v>
      </c>
    </row>
    <row r="65" spans="1:30" x14ac:dyDescent="0.25">
      <c r="A65">
        <v>79</v>
      </c>
      <c r="B65" t="s">
        <v>137</v>
      </c>
      <c r="C65" t="s">
        <v>27</v>
      </c>
      <c r="D65">
        <v>19</v>
      </c>
      <c r="E65" t="s">
        <v>79</v>
      </c>
      <c r="F65">
        <v>82</v>
      </c>
      <c r="G65">
        <v>75</v>
      </c>
      <c r="H65">
        <v>1743</v>
      </c>
      <c r="I65">
        <v>5.9</v>
      </c>
      <c r="J65">
        <v>13.1</v>
      </c>
      <c r="K65">
        <v>0.44900000000000001</v>
      </c>
      <c r="L65">
        <v>1.5</v>
      </c>
      <c r="M65">
        <v>4.5999999999999996</v>
      </c>
      <c r="N65">
        <v>0.32100000000000001</v>
      </c>
      <c r="O65">
        <v>4.4000000000000004</v>
      </c>
      <c r="P65">
        <v>8.4</v>
      </c>
      <c r="Q65">
        <v>0.52</v>
      </c>
      <c r="R65">
        <v>2.2999999999999998</v>
      </c>
      <c r="S65">
        <v>3.7</v>
      </c>
      <c r="T65">
        <v>0.624</v>
      </c>
      <c r="U65">
        <v>2</v>
      </c>
      <c r="V65">
        <v>5.2</v>
      </c>
      <c r="W65">
        <v>7.2</v>
      </c>
      <c r="X65">
        <v>1.2</v>
      </c>
      <c r="Y65">
        <v>1.4</v>
      </c>
      <c r="Z65">
        <v>1.4</v>
      </c>
      <c r="AA65">
        <v>2.2000000000000002</v>
      </c>
      <c r="AB65">
        <v>5.4</v>
      </c>
      <c r="AC65">
        <v>15.6</v>
      </c>
      <c r="AD65">
        <v>2017</v>
      </c>
    </row>
    <row r="66" spans="1:30" x14ac:dyDescent="0.25">
      <c r="A66">
        <v>81</v>
      </c>
      <c r="B66" t="s">
        <v>139</v>
      </c>
      <c r="C66" t="s">
        <v>73</v>
      </c>
      <c r="D66">
        <v>24</v>
      </c>
      <c r="E66" t="s">
        <v>32</v>
      </c>
      <c r="F66">
        <v>64</v>
      </c>
      <c r="G66">
        <v>1</v>
      </c>
      <c r="H66">
        <v>973</v>
      </c>
      <c r="I66">
        <v>2.8</v>
      </c>
      <c r="J66">
        <v>8.3000000000000007</v>
      </c>
      <c r="K66">
        <v>0.34499999999999997</v>
      </c>
      <c r="L66">
        <v>0.4</v>
      </c>
      <c r="M66">
        <v>2.2999999999999998</v>
      </c>
      <c r="N66">
        <v>0.19</v>
      </c>
      <c r="O66">
        <v>2.4</v>
      </c>
      <c r="P66">
        <v>5.9</v>
      </c>
      <c r="Q66">
        <v>0.40600000000000003</v>
      </c>
      <c r="R66">
        <v>0.6</v>
      </c>
      <c r="S66">
        <v>1.1000000000000001</v>
      </c>
      <c r="T66">
        <v>0.54800000000000004</v>
      </c>
      <c r="U66">
        <v>0.7</v>
      </c>
      <c r="V66">
        <v>2.5</v>
      </c>
      <c r="W66">
        <v>3.2</v>
      </c>
      <c r="X66">
        <v>4.8</v>
      </c>
      <c r="Y66">
        <v>1</v>
      </c>
      <c r="Z66">
        <v>0.3</v>
      </c>
      <c r="AA66">
        <v>1.6</v>
      </c>
      <c r="AB66">
        <v>2.9</v>
      </c>
      <c r="AC66">
        <v>6.8</v>
      </c>
      <c r="AD66">
        <v>2017</v>
      </c>
    </row>
    <row r="67" spans="1:30" x14ac:dyDescent="0.25">
      <c r="A67">
        <v>82</v>
      </c>
      <c r="B67" t="s">
        <v>140</v>
      </c>
      <c r="C67" t="s">
        <v>31</v>
      </c>
      <c r="D67">
        <v>25</v>
      </c>
      <c r="E67" t="s">
        <v>83</v>
      </c>
      <c r="F67">
        <v>77</v>
      </c>
      <c r="G67">
        <v>0</v>
      </c>
      <c r="H67">
        <v>1137</v>
      </c>
      <c r="I67">
        <v>6.7</v>
      </c>
      <c r="J67">
        <v>13.7</v>
      </c>
      <c r="K67">
        <v>0.48699999999999999</v>
      </c>
      <c r="L67">
        <v>1.9</v>
      </c>
      <c r="M67">
        <v>5.2</v>
      </c>
      <c r="N67">
        <v>0.374</v>
      </c>
      <c r="O67">
        <v>4.7</v>
      </c>
      <c r="P67">
        <v>8.5</v>
      </c>
      <c r="Q67">
        <v>0.55600000000000005</v>
      </c>
      <c r="R67">
        <v>1.4</v>
      </c>
      <c r="S67">
        <v>1.8</v>
      </c>
      <c r="T67">
        <v>0.75900000000000001</v>
      </c>
      <c r="U67">
        <v>0.7</v>
      </c>
      <c r="V67">
        <v>3.1</v>
      </c>
      <c r="W67">
        <v>3.8</v>
      </c>
      <c r="X67">
        <v>2.8</v>
      </c>
      <c r="Y67">
        <v>1.2</v>
      </c>
      <c r="Z67">
        <v>0.3</v>
      </c>
      <c r="AA67">
        <v>1.7</v>
      </c>
      <c r="AB67">
        <v>2.4</v>
      </c>
      <c r="AC67">
        <v>16.7</v>
      </c>
      <c r="AD67">
        <v>2017</v>
      </c>
    </row>
    <row r="68" spans="1:30" x14ac:dyDescent="0.25">
      <c r="A68">
        <v>83</v>
      </c>
      <c r="B68" t="s">
        <v>141</v>
      </c>
      <c r="C68" t="s">
        <v>31</v>
      </c>
      <c r="D68">
        <v>24</v>
      </c>
      <c r="E68" t="s">
        <v>104</v>
      </c>
      <c r="F68">
        <v>82</v>
      </c>
      <c r="G68">
        <v>19</v>
      </c>
      <c r="H68">
        <v>2397</v>
      </c>
      <c r="I68">
        <v>7.2</v>
      </c>
      <c r="J68">
        <v>16.100000000000001</v>
      </c>
      <c r="K68">
        <v>0.44500000000000001</v>
      </c>
      <c r="L68">
        <v>1.8</v>
      </c>
      <c r="M68">
        <v>5.3</v>
      </c>
      <c r="N68">
        <v>0.32900000000000001</v>
      </c>
      <c r="O68">
        <v>5.4</v>
      </c>
      <c r="P68">
        <v>10.7</v>
      </c>
      <c r="Q68">
        <v>0.503</v>
      </c>
      <c r="R68">
        <v>2</v>
      </c>
      <c r="S68">
        <v>2.5</v>
      </c>
      <c r="T68">
        <v>0.79800000000000004</v>
      </c>
      <c r="U68">
        <v>0.7</v>
      </c>
      <c r="V68">
        <v>3</v>
      </c>
      <c r="W68">
        <v>3.7</v>
      </c>
      <c r="X68">
        <v>3.2</v>
      </c>
      <c r="Y68">
        <v>1.3</v>
      </c>
      <c r="Z68">
        <v>0.1</v>
      </c>
      <c r="AA68">
        <v>2.5</v>
      </c>
      <c r="AB68">
        <v>2.2999999999999998</v>
      </c>
      <c r="AC68">
        <v>18.100000000000001</v>
      </c>
      <c r="AD68">
        <v>2017</v>
      </c>
    </row>
    <row r="69" spans="1:30" x14ac:dyDescent="0.25">
      <c r="A69">
        <v>85</v>
      </c>
      <c r="B69" t="s">
        <v>143</v>
      </c>
      <c r="C69" t="s">
        <v>73</v>
      </c>
      <c r="D69">
        <v>29</v>
      </c>
      <c r="E69" t="s">
        <v>40</v>
      </c>
      <c r="F69">
        <v>68</v>
      </c>
      <c r="G69">
        <v>64</v>
      </c>
      <c r="H69">
        <v>2063</v>
      </c>
      <c r="I69">
        <v>5.9</v>
      </c>
      <c r="J69">
        <v>12.5</v>
      </c>
      <c r="K69">
        <v>0.47599999999999998</v>
      </c>
      <c r="L69">
        <v>1.3</v>
      </c>
      <c r="M69">
        <v>3.1</v>
      </c>
      <c r="N69">
        <v>0.41699999999999998</v>
      </c>
      <c r="O69">
        <v>4.7</v>
      </c>
      <c r="P69">
        <v>9.4</v>
      </c>
      <c r="Q69">
        <v>0.495</v>
      </c>
      <c r="R69">
        <v>2.6</v>
      </c>
      <c r="S69">
        <v>3</v>
      </c>
      <c r="T69">
        <v>0.86</v>
      </c>
      <c r="U69">
        <v>0.4</v>
      </c>
      <c r="V69">
        <v>2.2999999999999998</v>
      </c>
      <c r="W69">
        <v>2.7</v>
      </c>
      <c r="X69">
        <v>5.4</v>
      </c>
      <c r="Y69">
        <v>1.2</v>
      </c>
      <c r="Z69">
        <v>0.2</v>
      </c>
      <c r="AA69">
        <v>2</v>
      </c>
      <c r="AB69">
        <v>2.1</v>
      </c>
      <c r="AC69">
        <v>15.7</v>
      </c>
      <c r="AD69">
        <v>2017</v>
      </c>
    </row>
    <row r="70" spans="1:30" x14ac:dyDescent="0.25">
      <c r="A70">
        <v>87</v>
      </c>
      <c r="B70" t="s">
        <v>145</v>
      </c>
      <c r="C70" t="s">
        <v>73</v>
      </c>
      <c r="D70">
        <v>29</v>
      </c>
      <c r="E70" t="s">
        <v>50</v>
      </c>
      <c r="F70">
        <v>69</v>
      </c>
      <c r="G70">
        <v>68</v>
      </c>
      <c r="H70">
        <v>2292</v>
      </c>
      <c r="I70">
        <v>7.3</v>
      </c>
      <c r="J70">
        <v>15.8</v>
      </c>
      <c r="K70">
        <v>0.46</v>
      </c>
      <c r="L70">
        <v>2.7</v>
      </c>
      <c r="M70">
        <v>6.6</v>
      </c>
      <c r="N70">
        <v>0.40799999999999997</v>
      </c>
      <c r="O70">
        <v>4.5999999999999996</v>
      </c>
      <c r="P70">
        <v>9.3000000000000007</v>
      </c>
      <c r="Q70">
        <v>0.497</v>
      </c>
      <c r="R70">
        <v>5</v>
      </c>
      <c r="S70">
        <v>5.8</v>
      </c>
      <c r="T70">
        <v>0.85899999999999999</v>
      </c>
      <c r="U70">
        <v>0.5</v>
      </c>
      <c r="V70">
        <v>3.3</v>
      </c>
      <c r="W70">
        <v>3.8</v>
      </c>
      <c r="X70">
        <v>6.8</v>
      </c>
      <c r="Y70">
        <v>1.4</v>
      </c>
      <c r="Z70">
        <v>0.3</v>
      </c>
      <c r="AA70">
        <v>2.5</v>
      </c>
      <c r="AB70">
        <v>2</v>
      </c>
      <c r="AC70">
        <v>22.2</v>
      </c>
      <c r="AD70">
        <v>2017</v>
      </c>
    </row>
    <row r="71" spans="1:30" x14ac:dyDescent="0.25">
      <c r="A71">
        <v>90</v>
      </c>
      <c r="B71" t="s">
        <v>147</v>
      </c>
      <c r="C71" t="s">
        <v>38</v>
      </c>
      <c r="D71">
        <v>26</v>
      </c>
      <c r="E71" t="s">
        <v>34</v>
      </c>
      <c r="F71">
        <v>72</v>
      </c>
      <c r="G71">
        <v>72</v>
      </c>
      <c r="H71">
        <v>2465</v>
      </c>
      <c r="I71">
        <v>9.4</v>
      </c>
      <c r="J71">
        <v>20.9</v>
      </c>
      <c r="K71">
        <v>0.45200000000000001</v>
      </c>
      <c r="L71">
        <v>1.9</v>
      </c>
      <c r="M71">
        <v>5.3</v>
      </c>
      <c r="N71">
        <v>0.36099999999999999</v>
      </c>
      <c r="O71">
        <v>7.5</v>
      </c>
      <c r="P71">
        <v>15.6</v>
      </c>
      <c r="Q71">
        <v>0.48299999999999998</v>
      </c>
      <c r="R71">
        <v>7.6</v>
      </c>
      <c r="S71">
        <v>9.8000000000000007</v>
      </c>
      <c r="T71">
        <v>0.77200000000000002</v>
      </c>
      <c r="U71">
        <v>2.2000000000000002</v>
      </c>
      <c r="V71">
        <v>9.4</v>
      </c>
      <c r="W71">
        <v>11.6</v>
      </c>
      <c r="X71">
        <v>4.8</v>
      </c>
      <c r="Y71">
        <v>1.5</v>
      </c>
      <c r="Z71">
        <v>1.4</v>
      </c>
      <c r="AA71">
        <v>3.9</v>
      </c>
      <c r="AB71">
        <v>4.0999999999999996</v>
      </c>
      <c r="AC71">
        <v>28.4</v>
      </c>
      <c r="AD71">
        <v>2017</v>
      </c>
    </row>
    <row r="72" spans="1:30" x14ac:dyDescent="0.25">
      <c r="A72">
        <v>91</v>
      </c>
      <c r="B72" t="s">
        <v>148</v>
      </c>
      <c r="C72" t="s">
        <v>52</v>
      </c>
      <c r="D72">
        <v>26</v>
      </c>
      <c r="E72" t="s">
        <v>59</v>
      </c>
      <c r="F72">
        <v>67</v>
      </c>
      <c r="G72">
        <v>67</v>
      </c>
      <c r="H72">
        <v>2119</v>
      </c>
      <c r="I72">
        <v>5</v>
      </c>
      <c r="J72">
        <v>12.4</v>
      </c>
      <c r="K72">
        <v>0.39900000000000002</v>
      </c>
      <c r="L72">
        <v>2.2999999999999998</v>
      </c>
      <c r="M72">
        <v>7</v>
      </c>
      <c r="N72">
        <v>0.33300000000000002</v>
      </c>
      <c r="O72">
        <v>2.6</v>
      </c>
      <c r="P72">
        <v>5.4</v>
      </c>
      <c r="Q72">
        <v>0.48399999999999999</v>
      </c>
      <c r="R72">
        <v>2.4</v>
      </c>
      <c r="S72">
        <v>3</v>
      </c>
      <c r="T72">
        <v>0.82199999999999995</v>
      </c>
      <c r="U72">
        <v>1.6</v>
      </c>
      <c r="V72">
        <v>5.8</v>
      </c>
      <c r="W72">
        <v>7.4</v>
      </c>
      <c r="X72">
        <v>1.7</v>
      </c>
      <c r="Y72">
        <v>2.2000000000000002</v>
      </c>
      <c r="Z72">
        <v>1.2</v>
      </c>
      <c r="AA72">
        <v>2.2000000000000002</v>
      </c>
      <c r="AB72">
        <v>3.4</v>
      </c>
      <c r="AC72">
        <v>14.7</v>
      </c>
      <c r="AD72">
        <v>2017</v>
      </c>
    </row>
    <row r="73" spans="1:30" x14ac:dyDescent="0.25">
      <c r="A73">
        <v>92</v>
      </c>
      <c r="B73" t="s">
        <v>149</v>
      </c>
      <c r="C73" t="s">
        <v>31</v>
      </c>
      <c r="D73">
        <v>24</v>
      </c>
      <c r="E73" t="s">
        <v>53</v>
      </c>
      <c r="F73">
        <v>79</v>
      </c>
      <c r="G73">
        <v>7</v>
      </c>
      <c r="H73">
        <v>2254</v>
      </c>
      <c r="I73">
        <v>4.8</v>
      </c>
      <c r="J73">
        <v>10.3</v>
      </c>
      <c r="K73">
        <v>0.46800000000000003</v>
      </c>
      <c r="L73">
        <v>2.1</v>
      </c>
      <c r="M73">
        <v>4.8</v>
      </c>
      <c r="N73">
        <v>0.44400000000000001</v>
      </c>
      <c r="O73">
        <v>2.7</v>
      </c>
      <c r="P73">
        <v>5.5</v>
      </c>
      <c r="Q73">
        <v>0.49</v>
      </c>
      <c r="R73">
        <v>1.7</v>
      </c>
      <c r="S73">
        <v>2</v>
      </c>
      <c r="T73">
        <v>0.84699999999999998</v>
      </c>
      <c r="U73">
        <v>0.3</v>
      </c>
      <c r="V73">
        <v>3.3</v>
      </c>
      <c r="W73">
        <v>3.6</v>
      </c>
      <c r="X73">
        <v>1.5</v>
      </c>
      <c r="Y73">
        <v>0.9</v>
      </c>
      <c r="Z73">
        <v>0.3</v>
      </c>
      <c r="AA73">
        <v>1</v>
      </c>
      <c r="AB73">
        <v>2.7</v>
      </c>
      <c r="AC73">
        <v>13.5</v>
      </c>
      <c r="AD73">
        <v>2017</v>
      </c>
    </row>
    <row r="74" spans="1:30" x14ac:dyDescent="0.25">
      <c r="A74">
        <v>93</v>
      </c>
      <c r="B74" t="s">
        <v>150</v>
      </c>
      <c r="C74" t="s">
        <v>31</v>
      </c>
      <c r="D74">
        <v>36</v>
      </c>
      <c r="E74" t="s">
        <v>57</v>
      </c>
      <c r="F74">
        <v>82</v>
      </c>
      <c r="G74">
        <v>1</v>
      </c>
      <c r="H74">
        <v>2157</v>
      </c>
      <c r="I74">
        <v>6</v>
      </c>
      <c r="J74">
        <v>14.5</v>
      </c>
      <c r="K74">
        <v>0.41299999999999998</v>
      </c>
      <c r="L74">
        <v>1.9</v>
      </c>
      <c r="M74">
        <v>5.4</v>
      </c>
      <c r="N74">
        <v>0.36</v>
      </c>
      <c r="O74">
        <v>4.0999999999999996</v>
      </c>
      <c r="P74">
        <v>9.1</v>
      </c>
      <c r="Q74">
        <v>0.443</v>
      </c>
      <c r="R74">
        <v>2.9</v>
      </c>
      <c r="S74">
        <v>3.4</v>
      </c>
      <c r="T74">
        <v>0.85699999999999998</v>
      </c>
      <c r="U74">
        <v>0.3</v>
      </c>
      <c r="V74">
        <v>1.9</v>
      </c>
      <c r="W74">
        <v>2.2000000000000002</v>
      </c>
      <c r="X74">
        <v>3.6</v>
      </c>
      <c r="Y74">
        <v>1</v>
      </c>
      <c r="Z74">
        <v>0.2</v>
      </c>
      <c r="AA74">
        <v>2.2000000000000002</v>
      </c>
      <c r="AB74">
        <v>1.9</v>
      </c>
      <c r="AC74">
        <v>16.8</v>
      </c>
      <c r="AD74">
        <v>2017</v>
      </c>
    </row>
    <row r="75" spans="1:30" x14ac:dyDescent="0.25">
      <c r="A75">
        <v>95</v>
      </c>
      <c r="B75" t="s">
        <v>151</v>
      </c>
      <c r="C75" t="s">
        <v>52</v>
      </c>
      <c r="D75">
        <v>26</v>
      </c>
      <c r="E75" t="s">
        <v>112</v>
      </c>
      <c r="F75">
        <v>72</v>
      </c>
      <c r="G75">
        <v>72</v>
      </c>
      <c r="H75">
        <v>2335</v>
      </c>
      <c r="I75">
        <v>5.0999999999999996</v>
      </c>
      <c r="J75">
        <v>11.1</v>
      </c>
      <c r="K75">
        <v>0.46300000000000002</v>
      </c>
      <c r="L75">
        <v>2.4</v>
      </c>
      <c r="M75">
        <v>6.1</v>
      </c>
      <c r="N75">
        <v>0.39800000000000002</v>
      </c>
      <c r="O75">
        <v>2.7</v>
      </c>
      <c r="P75">
        <v>5</v>
      </c>
      <c r="Q75">
        <v>0.54</v>
      </c>
      <c r="R75">
        <v>2.7</v>
      </c>
      <c r="S75">
        <v>3.3</v>
      </c>
      <c r="T75">
        <v>0.81100000000000005</v>
      </c>
      <c r="U75">
        <v>0.7</v>
      </c>
      <c r="V75">
        <v>5.7</v>
      </c>
      <c r="W75">
        <v>6.4</v>
      </c>
      <c r="X75">
        <v>2.4</v>
      </c>
      <c r="Y75">
        <v>1.1000000000000001</v>
      </c>
      <c r="Z75">
        <v>0.4</v>
      </c>
      <c r="AA75">
        <v>1.2</v>
      </c>
      <c r="AB75">
        <v>2.5</v>
      </c>
      <c r="AC75">
        <v>15.4</v>
      </c>
      <c r="AD75">
        <v>2017</v>
      </c>
    </row>
    <row r="76" spans="1:30" x14ac:dyDescent="0.25">
      <c r="A76">
        <v>96</v>
      </c>
      <c r="B76" t="s">
        <v>152</v>
      </c>
      <c r="C76" t="s">
        <v>52</v>
      </c>
      <c r="D76">
        <v>29</v>
      </c>
      <c r="E76" t="s">
        <v>42</v>
      </c>
      <c r="F76">
        <v>66</v>
      </c>
      <c r="G76">
        <v>35</v>
      </c>
      <c r="H76">
        <v>1649</v>
      </c>
      <c r="I76">
        <v>3.8</v>
      </c>
      <c r="J76">
        <v>7.8</v>
      </c>
      <c r="K76">
        <v>0.48499999999999999</v>
      </c>
      <c r="L76">
        <v>1.6</v>
      </c>
      <c r="M76">
        <v>4</v>
      </c>
      <c r="N76">
        <v>0.39200000000000002</v>
      </c>
      <c r="O76">
        <v>2.2000000000000002</v>
      </c>
      <c r="P76">
        <v>3.9</v>
      </c>
      <c r="Q76">
        <v>0.57899999999999996</v>
      </c>
      <c r="R76">
        <v>0.3</v>
      </c>
      <c r="S76">
        <v>0.6</v>
      </c>
      <c r="T76">
        <v>0.59299999999999997</v>
      </c>
      <c r="U76">
        <v>1.2</v>
      </c>
      <c r="V76">
        <v>4.8</v>
      </c>
      <c r="W76">
        <v>6</v>
      </c>
      <c r="X76">
        <v>0.8</v>
      </c>
      <c r="Y76">
        <v>0.9</v>
      </c>
      <c r="Z76">
        <v>0.6</v>
      </c>
      <c r="AA76">
        <v>0.6</v>
      </c>
      <c r="AB76">
        <v>2.2000000000000002</v>
      </c>
      <c r="AC76">
        <v>9.5</v>
      </c>
      <c r="AD76">
        <v>2017</v>
      </c>
    </row>
    <row r="77" spans="1:30" x14ac:dyDescent="0.25">
      <c r="A77">
        <v>97</v>
      </c>
      <c r="B77" t="s">
        <v>153</v>
      </c>
      <c r="C77" t="s">
        <v>73</v>
      </c>
      <c r="D77">
        <v>26</v>
      </c>
      <c r="E77" t="s">
        <v>35</v>
      </c>
      <c r="F77">
        <v>70</v>
      </c>
      <c r="G77">
        <v>42</v>
      </c>
      <c r="H77">
        <v>2029</v>
      </c>
      <c r="I77">
        <v>6</v>
      </c>
      <c r="J77">
        <v>12.5</v>
      </c>
      <c r="K77">
        <v>0.48099999999999998</v>
      </c>
      <c r="L77">
        <v>2.4</v>
      </c>
      <c r="M77">
        <v>5.7</v>
      </c>
      <c r="N77">
        <v>0.42499999999999999</v>
      </c>
      <c r="O77">
        <v>3.6</v>
      </c>
      <c r="P77">
        <v>6.8</v>
      </c>
      <c r="Q77">
        <v>0.52800000000000002</v>
      </c>
      <c r="R77">
        <v>1.5</v>
      </c>
      <c r="S77">
        <v>1.8</v>
      </c>
      <c r="T77">
        <v>0.85</v>
      </c>
      <c r="U77">
        <v>0.4</v>
      </c>
      <c r="V77">
        <v>2.7</v>
      </c>
      <c r="W77">
        <v>3.2</v>
      </c>
      <c r="X77">
        <v>3.4</v>
      </c>
      <c r="Y77">
        <v>1.4</v>
      </c>
      <c r="Z77">
        <v>0.1</v>
      </c>
      <c r="AA77">
        <v>1.6</v>
      </c>
      <c r="AB77">
        <v>2.2000000000000002</v>
      </c>
      <c r="AC77">
        <v>15.9</v>
      </c>
      <c r="AD77">
        <v>2017</v>
      </c>
    </row>
    <row r="78" spans="1:30" x14ac:dyDescent="0.25">
      <c r="A78">
        <v>98</v>
      </c>
      <c r="B78" t="s">
        <v>154</v>
      </c>
      <c r="C78" t="s">
        <v>73</v>
      </c>
      <c r="D78">
        <v>28</v>
      </c>
      <c r="E78" t="s">
        <v>83</v>
      </c>
      <c r="F78">
        <v>79</v>
      </c>
      <c r="G78">
        <v>79</v>
      </c>
      <c r="H78">
        <v>2638</v>
      </c>
      <c r="I78">
        <v>9.1999999999999993</v>
      </c>
      <c r="J78">
        <v>19.7</v>
      </c>
      <c r="K78">
        <v>0.46800000000000003</v>
      </c>
      <c r="L78">
        <v>4.4000000000000004</v>
      </c>
      <c r="M78">
        <v>10.8</v>
      </c>
      <c r="N78">
        <v>0.41099999999999998</v>
      </c>
      <c r="O78">
        <v>4.8</v>
      </c>
      <c r="P78">
        <v>8.9</v>
      </c>
      <c r="Q78">
        <v>0.53700000000000003</v>
      </c>
      <c r="R78">
        <v>4.4000000000000004</v>
      </c>
      <c r="S78">
        <v>4.9000000000000004</v>
      </c>
      <c r="T78">
        <v>0.89800000000000002</v>
      </c>
      <c r="U78">
        <v>0.8</v>
      </c>
      <c r="V78">
        <v>4</v>
      </c>
      <c r="W78">
        <v>4.8</v>
      </c>
      <c r="X78">
        <v>7.2</v>
      </c>
      <c r="Y78">
        <v>1.9</v>
      </c>
      <c r="Z78">
        <v>0.2</v>
      </c>
      <c r="AA78">
        <v>3.3</v>
      </c>
      <c r="AB78">
        <v>2.5</v>
      </c>
      <c r="AC78">
        <v>27.3</v>
      </c>
      <c r="AD78">
        <v>2017</v>
      </c>
    </row>
    <row r="79" spans="1:30" x14ac:dyDescent="0.25">
      <c r="A79">
        <v>99</v>
      </c>
      <c r="B79" t="s">
        <v>155</v>
      </c>
      <c r="C79" t="s">
        <v>31</v>
      </c>
      <c r="D79">
        <v>25</v>
      </c>
      <c r="E79" t="s">
        <v>50</v>
      </c>
      <c r="F79">
        <v>67</v>
      </c>
      <c r="G79">
        <v>3</v>
      </c>
      <c r="H79">
        <v>1183</v>
      </c>
      <c r="I79">
        <v>5.6</v>
      </c>
      <c r="J79">
        <v>15.1</v>
      </c>
      <c r="K79">
        <v>0.374</v>
      </c>
      <c r="L79">
        <v>4.2</v>
      </c>
      <c r="M79">
        <v>10.8</v>
      </c>
      <c r="N79">
        <v>0.38900000000000001</v>
      </c>
      <c r="O79">
        <v>1.4</v>
      </c>
      <c r="P79">
        <v>4.3</v>
      </c>
      <c r="Q79">
        <v>0.33600000000000002</v>
      </c>
      <c r="R79">
        <v>1.3</v>
      </c>
      <c r="S79">
        <v>1.6</v>
      </c>
      <c r="T79">
        <v>0.79600000000000004</v>
      </c>
      <c r="U79">
        <v>0.7</v>
      </c>
      <c r="V79">
        <v>2.4</v>
      </c>
      <c r="W79">
        <v>3</v>
      </c>
      <c r="X79">
        <v>1.4</v>
      </c>
      <c r="Y79">
        <v>0.6</v>
      </c>
      <c r="Z79">
        <v>0.1</v>
      </c>
      <c r="AA79">
        <v>1.4</v>
      </c>
      <c r="AB79">
        <v>2.7</v>
      </c>
      <c r="AC79">
        <v>16.8</v>
      </c>
      <c r="AD79">
        <v>2017</v>
      </c>
    </row>
    <row r="80" spans="1:30" x14ac:dyDescent="0.25">
      <c r="A80">
        <v>100</v>
      </c>
      <c r="B80" t="s">
        <v>156</v>
      </c>
      <c r="C80" t="s">
        <v>38</v>
      </c>
      <c r="D80">
        <v>23</v>
      </c>
      <c r="E80" t="s">
        <v>42</v>
      </c>
      <c r="F80">
        <v>75</v>
      </c>
      <c r="G80">
        <v>75</v>
      </c>
      <c r="H80">
        <v>2708</v>
      </c>
      <c r="I80">
        <v>10.199999999999999</v>
      </c>
      <c r="J80">
        <v>20.3</v>
      </c>
      <c r="K80">
        <v>0.505</v>
      </c>
      <c r="L80">
        <v>0.5</v>
      </c>
      <c r="M80">
        <v>1.8</v>
      </c>
      <c r="N80">
        <v>0.29899999999999999</v>
      </c>
      <c r="O80">
        <v>9.6999999999999993</v>
      </c>
      <c r="P80">
        <v>18.5</v>
      </c>
      <c r="Q80">
        <v>0.52400000000000002</v>
      </c>
      <c r="R80">
        <v>6.9</v>
      </c>
      <c r="S80">
        <v>8.6</v>
      </c>
      <c r="T80">
        <v>0.80200000000000005</v>
      </c>
      <c r="U80">
        <v>2.2999999999999998</v>
      </c>
      <c r="V80">
        <v>9.5</v>
      </c>
      <c r="W80">
        <v>11.8</v>
      </c>
      <c r="X80">
        <v>2.1</v>
      </c>
      <c r="Y80">
        <v>1.2</v>
      </c>
      <c r="Z80">
        <v>2.2000000000000002</v>
      </c>
      <c r="AA80">
        <v>2.4</v>
      </c>
      <c r="AB80">
        <v>2.2000000000000002</v>
      </c>
      <c r="AC80">
        <v>27.9</v>
      </c>
      <c r="AD80">
        <v>2017</v>
      </c>
    </row>
    <row r="81" spans="1:30" x14ac:dyDescent="0.25">
      <c r="A81">
        <v>102</v>
      </c>
      <c r="B81" t="s">
        <v>157</v>
      </c>
      <c r="C81" t="s">
        <v>27</v>
      </c>
      <c r="D81">
        <v>27</v>
      </c>
      <c r="E81" t="s">
        <v>53</v>
      </c>
      <c r="F81">
        <v>46</v>
      </c>
      <c r="G81">
        <v>12</v>
      </c>
      <c r="H81">
        <v>789</v>
      </c>
      <c r="I81">
        <v>3.4</v>
      </c>
      <c r="J81">
        <v>6.5</v>
      </c>
      <c r="K81">
        <v>0.52800000000000002</v>
      </c>
      <c r="L81">
        <v>0</v>
      </c>
      <c r="M81">
        <v>0</v>
      </c>
      <c r="O81">
        <v>3.4</v>
      </c>
      <c r="P81">
        <v>6.5</v>
      </c>
      <c r="Q81">
        <v>0.52800000000000002</v>
      </c>
      <c r="R81">
        <v>2.2999999999999998</v>
      </c>
      <c r="S81">
        <v>3.7</v>
      </c>
      <c r="T81">
        <v>0.61699999999999999</v>
      </c>
      <c r="U81">
        <v>4.4000000000000004</v>
      </c>
      <c r="V81">
        <v>6.8</v>
      </c>
      <c r="W81">
        <v>11.1</v>
      </c>
      <c r="X81">
        <v>1.2</v>
      </c>
      <c r="Y81">
        <v>0.7</v>
      </c>
      <c r="Z81">
        <v>1</v>
      </c>
      <c r="AA81">
        <v>1.7</v>
      </c>
      <c r="AB81">
        <v>6.3</v>
      </c>
      <c r="AC81">
        <v>9.1</v>
      </c>
      <c r="AD81">
        <v>2017</v>
      </c>
    </row>
    <row r="82" spans="1:30" x14ac:dyDescent="0.25">
      <c r="A82">
        <v>103</v>
      </c>
      <c r="B82" t="s">
        <v>158</v>
      </c>
      <c r="C82" t="s">
        <v>38</v>
      </c>
      <c r="D82">
        <v>27</v>
      </c>
      <c r="E82" t="s">
        <v>46</v>
      </c>
      <c r="F82">
        <v>76</v>
      </c>
      <c r="G82">
        <v>37</v>
      </c>
      <c r="H82">
        <v>1330</v>
      </c>
      <c r="I82">
        <v>4.4000000000000004</v>
      </c>
      <c r="J82">
        <v>7</v>
      </c>
      <c r="K82">
        <v>0.622</v>
      </c>
      <c r="L82">
        <v>0</v>
      </c>
      <c r="M82">
        <v>0</v>
      </c>
      <c r="O82">
        <v>4.4000000000000004</v>
      </c>
      <c r="P82">
        <v>7</v>
      </c>
      <c r="Q82">
        <v>0.622</v>
      </c>
      <c r="R82">
        <v>1.8</v>
      </c>
      <c r="S82">
        <v>2.5</v>
      </c>
      <c r="T82">
        <v>0.69899999999999995</v>
      </c>
      <c r="U82">
        <v>3.5</v>
      </c>
      <c r="V82">
        <v>9.9</v>
      </c>
      <c r="W82">
        <v>13.4</v>
      </c>
      <c r="X82">
        <v>1.2</v>
      </c>
      <c r="Y82">
        <v>1</v>
      </c>
      <c r="Z82">
        <v>1.7</v>
      </c>
      <c r="AA82">
        <v>1.7</v>
      </c>
      <c r="AB82">
        <v>4.9000000000000004</v>
      </c>
      <c r="AC82">
        <v>10.5</v>
      </c>
      <c r="AD82">
        <v>2017</v>
      </c>
    </row>
    <row r="83" spans="1:30" x14ac:dyDescent="0.25">
      <c r="A83">
        <v>104</v>
      </c>
      <c r="B83" t="s">
        <v>159</v>
      </c>
      <c r="C83" t="s">
        <v>52</v>
      </c>
      <c r="D83">
        <v>22</v>
      </c>
      <c r="E83" t="s">
        <v>62</v>
      </c>
      <c r="F83">
        <v>77</v>
      </c>
      <c r="G83">
        <v>2</v>
      </c>
      <c r="H83">
        <v>1419</v>
      </c>
      <c r="I83">
        <v>5.2</v>
      </c>
      <c r="J83">
        <v>10.9</v>
      </c>
      <c r="K83">
        <v>0.47299999999999998</v>
      </c>
      <c r="L83">
        <v>1.5</v>
      </c>
      <c r="M83">
        <v>4.7</v>
      </c>
      <c r="N83">
        <v>0.32100000000000001</v>
      </c>
      <c r="O83">
        <v>3.6</v>
      </c>
      <c r="P83">
        <v>6.1</v>
      </c>
      <c r="Q83">
        <v>0.59099999999999997</v>
      </c>
      <c r="R83">
        <v>1</v>
      </c>
      <c r="S83">
        <v>1.7</v>
      </c>
      <c r="T83">
        <v>0.55900000000000005</v>
      </c>
      <c r="U83">
        <v>2.4</v>
      </c>
      <c r="V83">
        <v>4.8</v>
      </c>
      <c r="W83">
        <v>7.2</v>
      </c>
      <c r="X83">
        <v>1.9</v>
      </c>
      <c r="Y83">
        <v>1</v>
      </c>
      <c r="Z83">
        <v>0.5</v>
      </c>
      <c r="AA83">
        <v>1</v>
      </c>
      <c r="AB83">
        <v>2.1</v>
      </c>
      <c r="AC83">
        <v>12.8</v>
      </c>
      <c r="AD83">
        <v>2017</v>
      </c>
    </row>
    <row r="84" spans="1:30" x14ac:dyDescent="0.25">
      <c r="A84">
        <v>105</v>
      </c>
      <c r="B84" t="s">
        <v>160</v>
      </c>
      <c r="C84" t="s">
        <v>73</v>
      </c>
      <c r="D84">
        <v>27</v>
      </c>
      <c r="E84" t="s">
        <v>92</v>
      </c>
      <c r="F84">
        <v>73</v>
      </c>
      <c r="G84">
        <v>2</v>
      </c>
      <c r="H84">
        <v>1248</v>
      </c>
      <c r="I84">
        <v>4.2</v>
      </c>
      <c r="J84">
        <v>11.2</v>
      </c>
      <c r="K84">
        <v>0.374</v>
      </c>
      <c r="L84">
        <v>0.7</v>
      </c>
      <c r="M84">
        <v>3.2</v>
      </c>
      <c r="N84">
        <v>0.23599999999999999</v>
      </c>
      <c r="O84">
        <v>3.4</v>
      </c>
      <c r="P84">
        <v>8</v>
      </c>
      <c r="Q84">
        <v>0.42799999999999999</v>
      </c>
      <c r="R84">
        <v>2.2000000000000002</v>
      </c>
      <c r="S84">
        <v>2.7</v>
      </c>
      <c r="T84">
        <v>0.80600000000000005</v>
      </c>
      <c r="U84">
        <v>0.3</v>
      </c>
      <c r="V84">
        <v>3.3</v>
      </c>
      <c r="W84">
        <v>3.5</v>
      </c>
      <c r="X84">
        <v>5.6</v>
      </c>
      <c r="Y84">
        <v>1.1000000000000001</v>
      </c>
      <c r="Z84">
        <v>0</v>
      </c>
      <c r="AA84">
        <v>2.7</v>
      </c>
      <c r="AB84">
        <v>3.2</v>
      </c>
      <c r="AC84">
        <v>11.3</v>
      </c>
      <c r="AD84">
        <v>2017</v>
      </c>
    </row>
    <row r="85" spans="1:30" x14ac:dyDescent="0.25">
      <c r="A85">
        <v>106</v>
      </c>
      <c r="B85" t="s">
        <v>161</v>
      </c>
      <c r="C85" t="s">
        <v>73</v>
      </c>
      <c r="D85">
        <v>26</v>
      </c>
      <c r="E85" t="s">
        <v>64</v>
      </c>
      <c r="F85">
        <v>76</v>
      </c>
      <c r="G85">
        <v>54</v>
      </c>
      <c r="H85">
        <v>1986</v>
      </c>
      <c r="I85">
        <v>3.8</v>
      </c>
      <c r="J85">
        <v>9.6999999999999993</v>
      </c>
      <c r="K85">
        <v>0.39</v>
      </c>
      <c r="L85">
        <v>1.4</v>
      </c>
      <c r="M85">
        <v>3.9</v>
      </c>
      <c r="N85">
        <v>0.36699999999999999</v>
      </c>
      <c r="O85">
        <v>2.2999999999999998</v>
      </c>
      <c r="P85">
        <v>5.8</v>
      </c>
      <c r="Q85">
        <v>0.40400000000000003</v>
      </c>
      <c r="R85">
        <v>1.5</v>
      </c>
      <c r="S85">
        <v>1.7</v>
      </c>
      <c r="T85">
        <v>0.85399999999999998</v>
      </c>
      <c r="U85">
        <v>0.4</v>
      </c>
      <c r="V85">
        <v>2.2000000000000002</v>
      </c>
      <c r="W85">
        <v>2.7</v>
      </c>
      <c r="X85">
        <v>6.5</v>
      </c>
      <c r="Y85">
        <v>1</v>
      </c>
      <c r="Z85">
        <v>0</v>
      </c>
      <c r="AA85">
        <v>2.4</v>
      </c>
      <c r="AB85">
        <v>2.8</v>
      </c>
      <c r="AC85">
        <v>10.5</v>
      </c>
      <c r="AD85">
        <v>2017</v>
      </c>
    </row>
    <row r="86" spans="1:30" x14ac:dyDescent="0.25">
      <c r="A86">
        <v>107</v>
      </c>
      <c r="B86" t="s">
        <v>162</v>
      </c>
      <c r="C86" t="s">
        <v>52</v>
      </c>
      <c r="D86">
        <v>31</v>
      </c>
      <c r="E86" t="s">
        <v>104</v>
      </c>
      <c r="F86">
        <v>56</v>
      </c>
      <c r="G86">
        <v>49</v>
      </c>
      <c r="H86">
        <v>1486</v>
      </c>
      <c r="I86">
        <v>4</v>
      </c>
      <c r="J86">
        <v>10.3</v>
      </c>
      <c r="K86">
        <v>0.38700000000000001</v>
      </c>
      <c r="L86">
        <v>1.2</v>
      </c>
      <c r="M86">
        <v>4</v>
      </c>
      <c r="N86">
        <v>0.309</v>
      </c>
      <c r="O86">
        <v>2.7</v>
      </c>
      <c r="P86">
        <v>6.3</v>
      </c>
      <c r="Q86">
        <v>0.436</v>
      </c>
      <c r="R86">
        <v>1.1000000000000001</v>
      </c>
      <c r="S86">
        <v>1.5</v>
      </c>
      <c r="T86">
        <v>0.73</v>
      </c>
      <c r="U86">
        <v>1.5</v>
      </c>
      <c r="V86">
        <v>5.6</v>
      </c>
      <c r="W86">
        <v>7.1</v>
      </c>
      <c r="X86">
        <v>1.8</v>
      </c>
      <c r="Y86">
        <v>1.2</v>
      </c>
      <c r="Z86">
        <v>0.5</v>
      </c>
      <c r="AA86">
        <v>1</v>
      </c>
      <c r="AB86">
        <v>1.5</v>
      </c>
      <c r="AC86">
        <v>10.3</v>
      </c>
      <c r="AD86">
        <v>2017</v>
      </c>
    </row>
    <row r="87" spans="1:30" x14ac:dyDescent="0.25">
      <c r="A87">
        <v>108</v>
      </c>
      <c r="B87" t="s">
        <v>163</v>
      </c>
      <c r="C87" t="s">
        <v>31</v>
      </c>
      <c r="D87">
        <v>27</v>
      </c>
      <c r="E87" t="s">
        <v>125</v>
      </c>
      <c r="F87">
        <v>74</v>
      </c>
      <c r="G87">
        <v>74</v>
      </c>
      <c r="H87">
        <v>2620</v>
      </c>
      <c r="I87">
        <v>9.9</v>
      </c>
      <c r="J87">
        <v>21.2</v>
      </c>
      <c r="K87">
        <v>0.46700000000000003</v>
      </c>
      <c r="L87">
        <v>0.5</v>
      </c>
      <c r="M87">
        <v>1.7</v>
      </c>
      <c r="N87">
        <v>0.26600000000000001</v>
      </c>
      <c r="O87">
        <v>9.5</v>
      </c>
      <c r="P87">
        <v>19.5</v>
      </c>
      <c r="Q87">
        <v>0.48399999999999999</v>
      </c>
      <c r="R87">
        <v>7.5</v>
      </c>
      <c r="S87">
        <v>8.9</v>
      </c>
      <c r="T87">
        <v>0.84199999999999997</v>
      </c>
      <c r="U87">
        <v>1</v>
      </c>
      <c r="V87">
        <v>4.3</v>
      </c>
      <c r="W87">
        <v>5.3</v>
      </c>
      <c r="X87">
        <v>4</v>
      </c>
      <c r="Y87">
        <v>1.1000000000000001</v>
      </c>
      <c r="Z87">
        <v>0.2</v>
      </c>
      <c r="AA87">
        <v>2.5</v>
      </c>
      <c r="AB87">
        <v>1.8</v>
      </c>
      <c r="AC87">
        <v>27.8</v>
      </c>
      <c r="AD87">
        <v>2017</v>
      </c>
    </row>
    <row r="88" spans="1:30" x14ac:dyDescent="0.25">
      <c r="A88">
        <v>110</v>
      </c>
      <c r="B88" t="s">
        <v>164</v>
      </c>
      <c r="C88" t="s">
        <v>27</v>
      </c>
      <c r="D88">
        <v>34</v>
      </c>
      <c r="E88" t="s">
        <v>108</v>
      </c>
      <c r="F88">
        <v>73</v>
      </c>
      <c r="G88">
        <v>33</v>
      </c>
      <c r="H88">
        <v>1283</v>
      </c>
      <c r="I88">
        <v>4.0999999999999996</v>
      </c>
      <c r="J88">
        <v>9.1999999999999993</v>
      </c>
      <c r="K88">
        <v>0.44600000000000001</v>
      </c>
      <c r="L88">
        <v>0.6</v>
      </c>
      <c r="M88">
        <v>2.2999999999999998</v>
      </c>
      <c r="N88">
        <v>0.247</v>
      </c>
      <c r="O88">
        <v>3.5</v>
      </c>
      <c r="P88">
        <v>6.9</v>
      </c>
      <c r="Q88">
        <v>0.51200000000000001</v>
      </c>
      <c r="R88">
        <v>0.7</v>
      </c>
      <c r="S88">
        <v>1</v>
      </c>
      <c r="T88">
        <v>0.74299999999999999</v>
      </c>
      <c r="U88">
        <v>1.3</v>
      </c>
      <c r="V88">
        <v>3.1</v>
      </c>
      <c r="W88">
        <v>4.4000000000000004</v>
      </c>
      <c r="X88">
        <v>4.8</v>
      </c>
      <c r="Y88">
        <v>0.5</v>
      </c>
      <c r="Z88">
        <v>0.3</v>
      </c>
      <c r="AA88">
        <v>2.4</v>
      </c>
      <c r="AB88">
        <v>2.2999999999999998</v>
      </c>
      <c r="AC88">
        <v>9.5</v>
      </c>
      <c r="AD88">
        <v>2017</v>
      </c>
    </row>
    <row r="89" spans="1:30" x14ac:dyDescent="0.25">
      <c r="A89">
        <v>111</v>
      </c>
      <c r="B89" t="s">
        <v>165</v>
      </c>
      <c r="C89" t="s">
        <v>27</v>
      </c>
      <c r="D89">
        <v>27</v>
      </c>
      <c r="E89" t="s">
        <v>44</v>
      </c>
      <c r="F89">
        <v>82</v>
      </c>
      <c r="G89">
        <v>82</v>
      </c>
      <c r="H89">
        <v>2653</v>
      </c>
      <c r="I89">
        <v>4.5</v>
      </c>
      <c r="J89">
        <v>9</v>
      </c>
      <c r="K89">
        <v>0.502</v>
      </c>
      <c r="L89">
        <v>0.2</v>
      </c>
      <c r="M89">
        <v>0.6</v>
      </c>
      <c r="N89">
        <v>0.372</v>
      </c>
      <c r="O89">
        <v>4.3</v>
      </c>
      <c r="P89">
        <v>8.4</v>
      </c>
      <c r="Q89">
        <v>0.51100000000000001</v>
      </c>
      <c r="R89">
        <v>1.8</v>
      </c>
      <c r="S89">
        <v>2.2999999999999998</v>
      </c>
      <c r="T89">
        <v>0.81399999999999995</v>
      </c>
      <c r="U89">
        <v>2.6</v>
      </c>
      <c r="V89">
        <v>6.2</v>
      </c>
      <c r="W89">
        <v>8.8000000000000007</v>
      </c>
      <c r="X89">
        <v>2.1</v>
      </c>
      <c r="Y89">
        <v>1.2</v>
      </c>
      <c r="Z89">
        <v>1.3</v>
      </c>
      <c r="AA89">
        <v>1.5</v>
      </c>
      <c r="AB89">
        <v>3.4</v>
      </c>
      <c r="AC89">
        <v>11.1</v>
      </c>
      <c r="AD89">
        <v>2017</v>
      </c>
    </row>
    <row r="90" spans="1:30" x14ac:dyDescent="0.25">
      <c r="A90">
        <v>112</v>
      </c>
      <c r="B90" t="s">
        <v>166</v>
      </c>
      <c r="C90" t="s">
        <v>73</v>
      </c>
      <c r="D90">
        <v>23</v>
      </c>
      <c r="E90" t="s">
        <v>36</v>
      </c>
      <c r="F90">
        <v>59</v>
      </c>
      <c r="G90">
        <v>18</v>
      </c>
      <c r="H90">
        <v>1334</v>
      </c>
      <c r="I90">
        <v>3.6</v>
      </c>
      <c r="J90">
        <v>8.1</v>
      </c>
      <c r="K90">
        <v>0.44400000000000001</v>
      </c>
      <c r="L90">
        <v>1</v>
      </c>
      <c r="M90">
        <v>2.7</v>
      </c>
      <c r="N90">
        <v>0.376</v>
      </c>
      <c r="O90">
        <v>2.6</v>
      </c>
      <c r="P90">
        <v>5.4</v>
      </c>
      <c r="Q90">
        <v>0.47799999999999998</v>
      </c>
      <c r="R90">
        <v>3.4</v>
      </c>
      <c r="S90">
        <v>4.3</v>
      </c>
      <c r="T90">
        <v>0.79200000000000004</v>
      </c>
      <c r="U90">
        <v>0.7</v>
      </c>
      <c r="V90">
        <v>3.7</v>
      </c>
      <c r="W90">
        <v>4.4000000000000004</v>
      </c>
      <c r="X90">
        <v>5</v>
      </c>
      <c r="Y90">
        <v>1.2</v>
      </c>
      <c r="Z90">
        <v>0.6</v>
      </c>
      <c r="AA90">
        <v>1.8</v>
      </c>
      <c r="AB90">
        <v>3.2</v>
      </c>
      <c r="AC90">
        <v>11.7</v>
      </c>
      <c r="AD90">
        <v>2017</v>
      </c>
    </row>
    <row r="91" spans="1:30" x14ac:dyDescent="0.25">
      <c r="A91">
        <v>114</v>
      </c>
      <c r="B91" t="s">
        <v>168</v>
      </c>
      <c r="C91" t="s">
        <v>73</v>
      </c>
      <c r="D91">
        <v>30</v>
      </c>
      <c r="E91" t="s">
        <v>76</v>
      </c>
      <c r="F91">
        <v>73</v>
      </c>
      <c r="G91">
        <v>73</v>
      </c>
      <c r="H91">
        <v>2459</v>
      </c>
      <c r="I91">
        <v>7.8</v>
      </c>
      <c r="J91">
        <v>16.5</v>
      </c>
      <c r="K91">
        <v>0.47499999999999998</v>
      </c>
      <c r="L91">
        <v>1.7</v>
      </c>
      <c r="M91">
        <v>4.2</v>
      </c>
      <c r="N91">
        <v>0.40500000000000003</v>
      </c>
      <c r="O91">
        <v>6.1</v>
      </c>
      <c r="P91">
        <v>12.2</v>
      </c>
      <c r="Q91">
        <v>0.499</v>
      </c>
      <c r="R91">
        <v>4.4000000000000004</v>
      </c>
      <c r="S91">
        <v>5.5</v>
      </c>
      <c r="T91">
        <v>0.79</v>
      </c>
      <c r="U91">
        <v>0.9</v>
      </c>
      <c r="V91">
        <v>3.2</v>
      </c>
      <c r="W91">
        <v>4.0999999999999996</v>
      </c>
      <c r="X91">
        <v>6.2</v>
      </c>
      <c r="Y91">
        <v>1.3</v>
      </c>
      <c r="Z91">
        <v>0.2</v>
      </c>
      <c r="AA91">
        <v>3.1</v>
      </c>
      <c r="AB91">
        <v>2.9</v>
      </c>
      <c r="AC91">
        <v>21.7</v>
      </c>
      <c r="AD91">
        <v>2017</v>
      </c>
    </row>
    <row r="92" spans="1:30" x14ac:dyDescent="0.25">
      <c r="A92">
        <v>115</v>
      </c>
      <c r="B92" t="s">
        <v>169</v>
      </c>
      <c r="C92" t="s">
        <v>38</v>
      </c>
      <c r="D92">
        <v>23</v>
      </c>
      <c r="E92" t="s">
        <v>90</v>
      </c>
      <c r="F92">
        <v>81</v>
      </c>
      <c r="G92">
        <v>81</v>
      </c>
      <c r="H92">
        <v>2409</v>
      </c>
      <c r="I92">
        <v>7.2</v>
      </c>
      <c r="J92">
        <v>13.6</v>
      </c>
      <c r="K92">
        <v>0.53</v>
      </c>
      <c r="L92">
        <v>0</v>
      </c>
      <c r="M92">
        <v>0.1</v>
      </c>
      <c r="N92">
        <v>0.28599999999999998</v>
      </c>
      <c r="O92">
        <v>7.2</v>
      </c>
      <c r="P92">
        <v>13.5</v>
      </c>
      <c r="Q92">
        <v>0.53200000000000003</v>
      </c>
      <c r="R92">
        <v>2</v>
      </c>
      <c r="S92">
        <v>5.3</v>
      </c>
      <c r="T92">
        <v>0.38600000000000001</v>
      </c>
      <c r="U92">
        <v>5.2</v>
      </c>
      <c r="V92">
        <v>11.5</v>
      </c>
      <c r="W92">
        <v>16.7</v>
      </c>
      <c r="X92">
        <v>1.3</v>
      </c>
      <c r="Y92">
        <v>1.9</v>
      </c>
      <c r="Z92">
        <v>1.3</v>
      </c>
      <c r="AA92">
        <v>2.2999999999999998</v>
      </c>
      <c r="AB92">
        <v>3.5</v>
      </c>
      <c r="AC92">
        <v>16.5</v>
      </c>
      <c r="AD92">
        <v>2017</v>
      </c>
    </row>
    <row r="93" spans="1:30" x14ac:dyDescent="0.25">
      <c r="A93">
        <v>116</v>
      </c>
      <c r="B93" t="s">
        <v>170</v>
      </c>
      <c r="C93" t="s">
        <v>27</v>
      </c>
      <c r="D93">
        <v>31</v>
      </c>
      <c r="E93" t="s">
        <v>79</v>
      </c>
      <c r="F93">
        <v>64</v>
      </c>
      <c r="G93">
        <v>7</v>
      </c>
      <c r="H93">
        <v>1362</v>
      </c>
      <c r="I93">
        <v>4.0999999999999996</v>
      </c>
      <c r="J93">
        <v>9.1</v>
      </c>
      <c r="K93">
        <v>0.45400000000000001</v>
      </c>
      <c r="L93">
        <v>2</v>
      </c>
      <c r="M93">
        <v>5.4</v>
      </c>
      <c r="N93">
        <v>0.379</v>
      </c>
      <c r="O93">
        <v>2.1</v>
      </c>
      <c r="P93">
        <v>3.8</v>
      </c>
      <c r="Q93">
        <v>0.55900000000000005</v>
      </c>
      <c r="R93">
        <v>1.1000000000000001</v>
      </c>
      <c r="S93">
        <v>1.7</v>
      </c>
      <c r="T93">
        <v>0.66200000000000003</v>
      </c>
      <c r="U93">
        <v>0.8</v>
      </c>
      <c r="V93">
        <v>5.0999999999999996</v>
      </c>
      <c r="W93">
        <v>5.9</v>
      </c>
      <c r="X93">
        <v>3.2</v>
      </c>
      <c r="Y93">
        <v>1.1000000000000001</v>
      </c>
      <c r="Z93">
        <v>0.4</v>
      </c>
      <c r="AA93">
        <v>1.9</v>
      </c>
      <c r="AB93">
        <v>4.0999999999999996</v>
      </c>
      <c r="AC93">
        <v>11.5</v>
      </c>
      <c r="AD93">
        <v>2017</v>
      </c>
    </row>
    <row r="94" spans="1:30" x14ac:dyDescent="0.25">
      <c r="A94">
        <v>117</v>
      </c>
      <c r="B94" t="s">
        <v>171</v>
      </c>
      <c r="C94" t="s">
        <v>52</v>
      </c>
      <c r="D94">
        <v>36</v>
      </c>
      <c r="E94" t="s">
        <v>34</v>
      </c>
      <c r="F94">
        <v>53</v>
      </c>
      <c r="G94">
        <v>2</v>
      </c>
      <c r="H94">
        <v>841</v>
      </c>
      <c r="I94">
        <v>4</v>
      </c>
      <c r="J94">
        <v>9.4</v>
      </c>
      <c r="K94">
        <v>0.42299999999999999</v>
      </c>
      <c r="L94">
        <v>2.2999999999999998</v>
      </c>
      <c r="M94">
        <v>5.7</v>
      </c>
      <c r="N94">
        <v>0.39600000000000002</v>
      </c>
      <c r="O94">
        <v>1.7</v>
      </c>
      <c r="P94">
        <v>3.7</v>
      </c>
      <c r="Q94">
        <v>0.46500000000000002</v>
      </c>
      <c r="R94">
        <v>1.5</v>
      </c>
      <c r="S94">
        <v>1.9</v>
      </c>
      <c r="T94">
        <v>0.8</v>
      </c>
      <c r="U94">
        <v>0.8</v>
      </c>
      <c r="V94">
        <v>4.2</v>
      </c>
      <c r="W94">
        <v>4.9000000000000004</v>
      </c>
      <c r="X94">
        <v>2.1</v>
      </c>
      <c r="Y94">
        <v>0.6</v>
      </c>
      <c r="Z94">
        <v>0.3</v>
      </c>
      <c r="AA94">
        <v>1.2</v>
      </c>
      <c r="AB94">
        <v>2.9</v>
      </c>
      <c r="AC94">
        <v>11.8</v>
      </c>
      <c r="AD94">
        <v>2017</v>
      </c>
    </row>
    <row r="95" spans="1:30" x14ac:dyDescent="0.25">
      <c r="A95">
        <v>118</v>
      </c>
      <c r="B95" t="s">
        <v>172</v>
      </c>
      <c r="C95" t="s">
        <v>73</v>
      </c>
      <c r="D95">
        <v>22</v>
      </c>
      <c r="E95" t="s">
        <v>44</v>
      </c>
      <c r="F95">
        <v>78</v>
      </c>
      <c r="G95">
        <v>7</v>
      </c>
      <c r="H95">
        <v>1333</v>
      </c>
      <c r="I95">
        <v>3.2</v>
      </c>
      <c r="J95">
        <v>8.5</v>
      </c>
      <c r="K95">
        <v>0.377</v>
      </c>
      <c r="L95">
        <v>0.6</v>
      </c>
      <c r="M95">
        <v>2</v>
      </c>
      <c r="N95">
        <v>0.28799999999999998</v>
      </c>
      <c r="O95">
        <v>2.6</v>
      </c>
      <c r="P95">
        <v>6.5</v>
      </c>
      <c r="Q95">
        <v>0.40400000000000003</v>
      </c>
      <c r="R95">
        <v>1</v>
      </c>
      <c r="S95">
        <v>1.6</v>
      </c>
      <c r="T95">
        <v>0.61</v>
      </c>
      <c r="U95">
        <v>0.6</v>
      </c>
      <c r="V95">
        <v>3.8</v>
      </c>
      <c r="W95">
        <v>4.5</v>
      </c>
      <c r="X95">
        <v>5.0999999999999996</v>
      </c>
      <c r="Y95">
        <v>2.1</v>
      </c>
      <c r="Z95">
        <v>1</v>
      </c>
      <c r="AA95">
        <v>2.4</v>
      </c>
      <c r="AB95">
        <v>4.8</v>
      </c>
      <c r="AC95">
        <v>7.9</v>
      </c>
      <c r="AD95">
        <v>2017</v>
      </c>
    </row>
    <row r="96" spans="1:30" x14ac:dyDescent="0.25">
      <c r="A96">
        <v>119</v>
      </c>
      <c r="B96" t="s">
        <v>173</v>
      </c>
      <c r="C96" t="s">
        <v>52</v>
      </c>
      <c r="D96">
        <v>28</v>
      </c>
      <c r="E96" t="s">
        <v>83</v>
      </c>
      <c r="F96">
        <v>62</v>
      </c>
      <c r="G96">
        <v>62</v>
      </c>
      <c r="H96">
        <v>2070</v>
      </c>
      <c r="I96">
        <v>9.6</v>
      </c>
      <c r="J96">
        <v>17.8</v>
      </c>
      <c r="K96">
        <v>0.53700000000000003</v>
      </c>
      <c r="L96">
        <v>2</v>
      </c>
      <c r="M96">
        <v>5.4</v>
      </c>
      <c r="N96">
        <v>0.375</v>
      </c>
      <c r="O96">
        <v>7.5</v>
      </c>
      <c r="P96">
        <v>12.4</v>
      </c>
      <c r="Q96">
        <v>0.60799999999999998</v>
      </c>
      <c r="R96">
        <v>5.8</v>
      </c>
      <c r="S96">
        <v>6.7</v>
      </c>
      <c r="T96">
        <v>0.875</v>
      </c>
      <c r="U96">
        <v>0.7</v>
      </c>
      <c r="V96">
        <v>8.1999999999999993</v>
      </c>
      <c r="W96">
        <v>8.9</v>
      </c>
      <c r="X96">
        <v>5.2</v>
      </c>
      <c r="Y96">
        <v>1.1000000000000001</v>
      </c>
      <c r="Z96">
        <v>1.7</v>
      </c>
      <c r="AA96">
        <v>2.4</v>
      </c>
      <c r="AB96">
        <v>2</v>
      </c>
      <c r="AC96">
        <v>27</v>
      </c>
      <c r="AD96">
        <v>2017</v>
      </c>
    </row>
    <row r="97" spans="1:30" x14ac:dyDescent="0.25">
      <c r="A97">
        <v>122</v>
      </c>
      <c r="B97" t="s">
        <v>175</v>
      </c>
      <c r="C97" t="s">
        <v>31</v>
      </c>
      <c r="D97">
        <v>29</v>
      </c>
      <c r="E97" t="s">
        <v>76</v>
      </c>
      <c r="F97">
        <v>62</v>
      </c>
      <c r="G97">
        <v>13</v>
      </c>
      <c r="H97">
        <v>1500</v>
      </c>
      <c r="I97">
        <v>5.5</v>
      </c>
      <c r="J97">
        <v>13.3</v>
      </c>
      <c r="K97">
        <v>0.41599999999999998</v>
      </c>
      <c r="L97">
        <v>3.6</v>
      </c>
      <c r="M97">
        <v>9.5</v>
      </c>
      <c r="N97">
        <v>0.378</v>
      </c>
      <c r="O97">
        <v>2</v>
      </c>
      <c r="P97">
        <v>3.9</v>
      </c>
      <c r="Q97">
        <v>0.50900000000000001</v>
      </c>
      <c r="R97">
        <v>0.9</v>
      </c>
      <c r="S97">
        <v>1</v>
      </c>
      <c r="T97">
        <v>0.86</v>
      </c>
      <c r="U97">
        <v>0.4</v>
      </c>
      <c r="V97">
        <v>2.7</v>
      </c>
      <c r="W97">
        <v>3.2</v>
      </c>
      <c r="X97">
        <v>1.7</v>
      </c>
      <c r="Y97">
        <v>0.8</v>
      </c>
      <c r="Z97">
        <v>0.1</v>
      </c>
      <c r="AA97">
        <v>0.7</v>
      </c>
      <c r="AB97">
        <v>1.7</v>
      </c>
      <c r="AC97">
        <v>15.6</v>
      </c>
      <c r="AD97">
        <v>2017</v>
      </c>
    </row>
    <row r="98" spans="1:30" x14ac:dyDescent="0.25">
      <c r="A98">
        <v>123</v>
      </c>
      <c r="B98" t="s">
        <v>176</v>
      </c>
      <c r="C98" t="s">
        <v>31</v>
      </c>
      <c r="D98">
        <v>31</v>
      </c>
      <c r="E98" t="s">
        <v>48</v>
      </c>
      <c r="F98">
        <v>74</v>
      </c>
      <c r="G98">
        <v>33</v>
      </c>
      <c r="H98">
        <v>1998</v>
      </c>
      <c r="I98">
        <v>4.5</v>
      </c>
      <c r="J98">
        <v>10</v>
      </c>
      <c r="K98">
        <v>0.443</v>
      </c>
      <c r="L98">
        <v>0.8</v>
      </c>
      <c r="M98">
        <v>2.4</v>
      </c>
      <c r="N98">
        <v>0.31900000000000001</v>
      </c>
      <c r="O98">
        <v>3.7</v>
      </c>
      <c r="P98">
        <v>7.6</v>
      </c>
      <c r="Q98">
        <v>0.48299999999999998</v>
      </c>
      <c r="R98">
        <v>1.7</v>
      </c>
      <c r="S98">
        <v>2.2999999999999998</v>
      </c>
      <c r="T98">
        <v>0.72699999999999998</v>
      </c>
      <c r="U98">
        <v>0.3</v>
      </c>
      <c r="V98">
        <v>3.3</v>
      </c>
      <c r="W98">
        <v>3.7</v>
      </c>
      <c r="X98">
        <v>4.3</v>
      </c>
      <c r="Y98">
        <v>1.4</v>
      </c>
      <c r="Z98">
        <v>0.5</v>
      </c>
      <c r="AA98">
        <v>2.4</v>
      </c>
      <c r="AB98">
        <v>2.7</v>
      </c>
      <c r="AC98">
        <v>11.4</v>
      </c>
      <c r="AD98">
        <v>2017</v>
      </c>
    </row>
    <row r="99" spans="1:30" x14ac:dyDescent="0.25">
      <c r="A99">
        <v>124</v>
      </c>
      <c r="B99" t="s">
        <v>177</v>
      </c>
      <c r="C99" t="s">
        <v>38</v>
      </c>
      <c r="D99">
        <v>22</v>
      </c>
      <c r="E99" t="s">
        <v>59</v>
      </c>
      <c r="F99">
        <v>31</v>
      </c>
      <c r="G99">
        <v>31</v>
      </c>
      <c r="H99">
        <v>786</v>
      </c>
      <c r="I99">
        <v>9.1999999999999993</v>
      </c>
      <c r="J99">
        <v>19.600000000000001</v>
      </c>
      <c r="K99">
        <v>0.46600000000000003</v>
      </c>
      <c r="L99">
        <v>1.6</v>
      </c>
      <c r="M99">
        <v>4.5</v>
      </c>
      <c r="N99">
        <v>0.36699999999999999</v>
      </c>
      <c r="O99">
        <v>7.5</v>
      </c>
      <c r="P99">
        <v>15.2</v>
      </c>
      <c r="Q99">
        <v>0.495</v>
      </c>
      <c r="R99">
        <v>8.6999999999999993</v>
      </c>
      <c r="S99">
        <v>11.2</v>
      </c>
      <c r="T99">
        <v>0.78300000000000003</v>
      </c>
      <c r="U99">
        <v>2.8</v>
      </c>
      <c r="V99">
        <v>8.3000000000000007</v>
      </c>
      <c r="W99">
        <v>11.1</v>
      </c>
      <c r="X99">
        <v>3</v>
      </c>
      <c r="Y99">
        <v>1.2</v>
      </c>
      <c r="Z99">
        <v>3.5</v>
      </c>
      <c r="AA99">
        <v>5.4</v>
      </c>
      <c r="AB99">
        <v>5.0999999999999996</v>
      </c>
      <c r="AC99">
        <v>28.7</v>
      </c>
      <c r="AD99">
        <v>2017</v>
      </c>
    </row>
    <row r="100" spans="1:30" x14ac:dyDescent="0.25">
      <c r="A100">
        <v>125</v>
      </c>
      <c r="B100" t="s">
        <v>178</v>
      </c>
      <c r="C100" t="s">
        <v>52</v>
      </c>
      <c r="D100">
        <v>26</v>
      </c>
      <c r="E100" t="s">
        <v>50</v>
      </c>
      <c r="F100">
        <v>64</v>
      </c>
      <c r="G100">
        <v>28</v>
      </c>
      <c r="H100">
        <v>1501</v>
      </c>
      <c r="I100">
        <v>3.5</v>
      </c>
      <c r="J100">
        <v>7.7</v>
      </c>
      <c r="K100">
        <v>0.45500000000000002</v>
      </c>
      <c r="L100">
        <v>1.2</v>
      </c>
      <c r="M100">
        <v>3.3</v>
      </c>
      <c r="N100">
        <v>0.372</v>
      </c>
      <c r="O100">
        <v>2.2999999999999998</v>
      </c>
      <c r="P100">
        <v>4.4000000000000004</v>
      </c>
      <c r="Q100">
        <v>0.51600000000000001</v>
      </c>
      <c r="R100">
        <v>2.1</v>
      </c>
      <c r="S100">
        <v>2.6</v>
      </c>
      <c r="T100">
        <v>0.78200000000000003</v>
      </c>
      <c r="U100">
        <v>1.7</v>
      </c>
      <c r="V100">
        <v>4.5999999999999996</v>
      </c>
      <c r="W100">
        <v>6.2</v>
      </c>
      <c r="X100">
        <v>1.5</v>
      </c>
      <c r="Y100">
        <v>1.1000000000000001</v>
      </c>
      <c r="Z100">
        <v>0.5</v>
      </c>
      <c r="AA100">
        <v>1.4</v>
      </c>
      <c r="AB100">
        <v>4</v>
      </c>
      <c r="AC100">
        <v>10.3</v>
      </c>
      <c r="AD100">
        <v>2017</v>
      </c>
    </row>
    <row r="101" spans="1:30" x14ac:dyDescent="0.25">
      <c r="A101">
        <v>126</v>
      </c>
      <c r="B101" t="s">
        <v>179</v>
      </c>
      <c r="C101" t="s">
        <v>73</v>
      </c>
      <c r="D101">
        <v>22</v>
      </c>
      <c r="E101" t="s">
        <v>34</v>
      </c>
      <c r="F101">
        <v>53</v>
      </c>
      <c r="G101">
        <v>2</v>
      </c>
      <c r="H101">
        <v>588</v>
      </c>
      <c r="I101">
        <v>5.5</v>
      </c>
      <c r="J101">
        <v>12.7</v>
      </c>
      <c r="K101">
        <v>0.433</v>
      </c>
      <c r="L101">
        <v>1.7</v>
      </c>
      <c r="M101">
        <v>4.3</v>
      </c>
      <c r="N101">
        <v>0.38600000000000001</v>
      </c>
      <c r="O101">
        <v>3.9</v>
      </c>
      <c r="P101">
        <v>8.4</v>
      </c>
      <c r="Q101">
        <v>0.45700000000000002</v>
      </c>
      <c r="R101">
        <v>1.3</v>
      </c>
      <c r="S101">
        <v>1.5</v>
      </c>
      <c r="T101">
        <v>0.84</v>
      </c>
      <c r="U101">
        <v>0.6</v>
      </c>
      <c r="V101">
        <v>2.2000000000000002</v>
      </c>
      <c r="W101">
        <v>2.8</v>
      </c>
      <c r="X101">
        <v>5.3</v>
      </c>
      <c r="Y101">
        <v>1.5</v>
      </c>
      <c r="Z101">
        <v>0.1</v>
      </c>
      <c r="AA101">
        <v>2.8</v>
      </c>
      <c r="AB101">
        <v>3.6</v>
      </c>
      <c r="AC101">
        <v>14</v>
      </c>
      <c r="AD101">
        <v>2017</v>
      </c>
    </row>
    <row r="102" spans="1:30" x14ac:dyDescent="0.25">
      <c r="A102">
        <v>127</v>
      </c>
      <c r="B102" t="s">
        <v>180</v>
      </c>
      <c r="C102" t="s">
        <v>52</v>
      </c>
      <c r="D102">
        <v>27</v>
      </c>
      <c r="E102" t="s">
        <v>34</v>
      </c>
      <c r="F102">
        <v>40</v>
      </c>
      <c r="G102">
        <v>6</v>
      </c>
      <c r="H102">
        <v>788</v>
      </c>
      <c r="I102">
        <v>6.9</v>
      </c>
      <c r="J102">
        <v>16.899999999999999</v>
      </c>
      <c r="K102">
        <v>0.40500000000000003</v>
      </c>
      <c r="L102">
        <v>1.9</v>
      </c>
      <c r="M102">
        <v>5.4</v>
      </c>
      <c r="N102">
        <v>0.35599999999999998</v>
      </c>
      <c r="O102">
        <v>4.9000000000000004</v>
      </c>
      <c r="P102">
        <v>11.5</v>
      </c>
      <c r="Q102">
        <v>0.42899999999999999</v>
      </c>
      <c r="R102">
        <v>3.2</v>
      </c>
      <c r="S102">
        <v>4.2</v>
      </c>
      <c r="T102">
        <v>0.75</v>
      </c>
      <c r="U102">
        <v>0.6</v>
      </c>
      <c r="V102">
        <v>5.7</v>
      </c>
      <c r="W102">
        <v>6.3</v>
      </c>
      <c r="X102">
        <v>5.7</v>
      </c>
      <c r="Y102">
        <v>1.6</v>
      </c>
      <c r="Z102">
        <v>0.4</v>
      </c>
      <c r="AA102">
        <v>2.8</v>
      </c>
      <c r="AB102">
        <v>2.7</v>
      </c>
      <c r="AC102">
        <v>18.8</v>
      </c>
      <c r="AD102">
        <v>2017</v>
      </c>
    </row>
    <row r="103" spans="1:30" x14ac:dyDescent="0.25">
      <c r="A103">
        <v>128</v>
      </c>
      <c r="B103" t="s">
        <v>181</v>
      </c>
      <c r="C103" t="s">
        <v>73</v>
      </c>
      <c r="D103">
        <v>21</v>
      </c>
      <c r="E103" t="s">
        <v>108</v>
      </c>
      <c r="F103">
        <v>66</v>
      </c>
      <c r="G103">
        <v>26</v>
      </c>
      <c r="H103">
        <v>1228</v>
      </c>
      <c r="I103">
        <v>4.5</v>
      </c>
      <c r="J103">
        <v>10.6</v>
      </c>
      <c r="K103">
        <v>0.42699999999999999</v>
      </c>
      <c r="L103">
        <v>1.3</v>
      </c>
      <c r="M103">
        <v>4.4000000000000004</v>
      </c>
      <c r="N103">
        <v>0.29499999999999998</v>
      </c>
      <c r="O103">
        <v>3.3</v>
      </c>
      <c r="P103">
        <v>6.3</v>
      </c>
      <c r="Q103">
        <v>0.51900000000000002</v>
      </c>
      <c r="R103">
        <v>1.7</v>
      </c>
      <c r="S103">
        <v>2.1</v>
      </c>
      <c r="T103">
        <v>0.79500000000000004</v>
      </c>
      <c r="U103">
        <v>0.9</v>
      </c>
      <c r="V103">
        <v>3</v>
      </c>
      <c r="W103">
        <v>3.9</v>
      </c>
      <c r="X103">
        <v>3.3</v>
      </c>
      <c r="Y103">
        <v>0.6</v>
      </c>
      <c r="Z103">
        <v>0.4</v>
      </c>
      <c r="AA103">
        <v>2.2999999999999998</v>
      </c>
      <c r="AB103">
        <v>4.3</v>
      </c>
      <c r="AC103">
        <v>12.1</v>
      </c>
      <c r="AD103">
        <v>2017</v>
      </c>
    </row>
    <row r="104" spans="1:30" x14ac:dyDescent="0.25">
      <c r="A104">
        <v>129</v>
      </c>
      <c r="B104" t="s">
        <v>182</v>
      </c>
      <c r="C104" t="s">
        <v>27</v>
      </c>
      <c r="D104">
        <v>27</v>
      </c>
      <c r="E104" t="s">
        <v>70</v>
      </c>
      <c r="F104">
        <v>61</v>
      </c>
      <c r="G104">
        <v>34</v>
      </c>
      <c r="H104">
        <v>1296</v>
      </c>
      <c r="I104">
        <v>6.3</v>
      </c>
      <c r="J104">
        <v>11.6</v>
      </c>
      <c r="K104">
        <v>0.54800000000000004</v>
      </c>
      <c r="L104">
        <v>0</v>
      </c>
      <c r="M104">
        <v>0.2</v>
      </c>
      <c r="N104">
        <v>0</v>
      </c>
      <c r="O104">
        <v>6.3</v>
      </c>
      <c r="P104">
        <v>11.4</v>
      </c>
      <c r="Q104">
        <v>0.55600000000000005</v>
      </c>
      <c r="R104">
        <v>3.6</v>
      </c>
      <c r="S104">
        <v>5.2</v>
      </c>
      <c r="T104">
        <v>0.69299999999999995</v>
      </c>
      <c r="U104">
        <v>5.0999999999999996</v>
      </c>
      <c r="V104">
        <v>7.7</v>
      </c>
      <c r="W104">
        <v>12.8</v>
      </c>
      <c r="X104">
        <v>1.5</v>
      </c>
      <c r="Y104">
        <v>1.2</v>
      </c>
      <c r="Z104">
        <v>1.1000000000000001</v>
      </c>
      <c r="AA104">
        <v>1.6</v>
      </c>
      <c r="AB104">
        <v>3.4</v>
      </c>
      <c r="AC104">
        <v>16.3</v>
      </c>
      <c r="AD104">
        <v>2017</v>
      </c>
    </row>
    <row r="105" spans="1:30" x14ac:dyDescent="0.25">
      <c r="A105">
        <v>131</v>
      </c>
      <c r="B105" t="s">
        <v>184</v>
      </c>
      <c r="C105" t="s">
        <v>27</v>
      </c>
      <c r="D105">
        <v>25</v>
      </c>
      <c r="E105" t="s">
        <v>108</v>
      </c>
      <c r="F105">
        <v>50</v>
      </c>
      <c r="G105">
        <v>39</v>
      </c>
      <c r="H105">
        <v>1186</v>
      </c>
      <c r="I105">
        <v>6.2</v>
      </c>
      <c r="J105">
        <v>12.7</v>
      </c>
      <c r="K105">
        <v>0.48699999999999999</v>
      </c>
      <c r="L105">
        <v>0.1</v>
      </c>
      <c r="M105">
        <v>0.3</v>
      </c>
      <c r="N105">
        <v>0.3</v>
      </c>
      <c r="O105">
        <v>6.1</v>
      </c>
      <c r="P105">
        <v>12.4</v>
      </c>
      <c r="Q105">
        <v>0.49099999999999999</v>
      </c>
      <c r="R105">
        <v>2</v>
      </c>
      <c r="S105">
        <v>3.3</v>
      </c>
      <c r="T105">
        <v>0.61499999999999999</v>
      </c>
      <c r="U105">
        <v>2.8</v>
      </c>
      <c r="V105">
        <v>6.5</v>
      </c>
      <c r="W105">
        <v>9.3000000000000007</v>
      </c>
      <c r="X105">
        <v>1.7</v>
      </c>
      <c r="Y105">
        <v>1.4</v>
      </c>
      <c r="Z105">
        <v>1.2</v>
      </c>
      <c r="AA105">
        <v>1.8</v>
      </c>
      <c r="AB105">
        <v>3.1</v>
      </c>
      <c r="AC105">
        <v>14.4</v>
      </c>
      <c r="AD105">
        <v>2017</v>
      </c>
    </row>
    <row r="106" spans="1:30" x14ac:dyDescent="0.25">
      <c r="A106">
        <v>133</v>
      </c>
      <c r="B106" t="s">
        <v>185</v>
      </c>
      <c r="C106" t="s">
        <v>38</v>
      </c>
      <c r="D106">
        <v>24</v>
      </c>
      <c r="E106" t="s">
        <v>123</v>
      </c>
      <c r="F106">
        <v>66</v>
      </c>
      <c r="G106">
        <v>0</v>
      </c>
      <c r="H106">
        <v>1040</v>
      </c>
      <c r="I106">
        <v>4.4000000000000004</v>
      </c>
      <c r="J106">
        <v>7.7</v>
      </c>
      <c r="K106">
        <v>0.57899999999999996</v>
      </c>
      <c r="L106">
        <v>0</v>
      </c>
      <c r="M106">
        <v>0</v>
      </c>
      <c r="O106">
        <v>4.4000000000000004</v>
      </c>
      <c r="P106">
        <v>7.7</v>
      </c>
      <c r="Q106">
        <v>0.57899999999999996</v>
      </c>
      <c r="R106">
        <v>2.1</v>
      </c>
      <c r="S106">
        <v>3.2</v>
      </c>
      <c r="T106">
        <v>0.64500000000000002</v>
      </c>
      <c r="U106">
        <v>4.3</v>
      </c>
      <c r="V106">
        <v>6.5</v>
      </c>
      <c r="W106">
        <v>10.8</v>
      </c>
      <c r="X106">
        <v>1.4</v>
      </c>
      <c r="Y106">
        <v>0.9</v>
      </c>
      <c r="Z106">
        <v>0.6</v>
      </c>
      <c r="AA106">
        <v>1.1000000000000001</v>
      </c>
      <c r="AB106">
        <v>3.8</v>
      </c>
      <c r="AC106">
        <v>10.9</v>
      </c>
      <c r="AD106">
        <v>2017</v>
      </c>
    </row>
    <row r="107" spans="1:30" x14ac:dyDescent="0.25">
      <c r="A107">
        <v>134</v>
      </c>
      <c r="B107" t="s">
        <v>186</v>
      </c>
      <c r="C107" t="s">
        <v>73</v>
      </c>
      <c r="D107">
        <v>32</v>
      </c>
      <c r="E107" t="s">
        <v>57</v>
      </c>
      <c r="F107">
        <v>80</v>
      </c>
      <c r="G107">
        <v>11</v>
      </c>
      <c r="H107">
        <v>1700</v>
      </c>
      <c r="I107">
        <v>4.7</v>
      </c>
      <c r="J107">
        <v>10.9</v>
      </c>
      <c r="K107">
        <v>0.43</v>
      </c>
      <c r="L107">
        <v>1</v>
      </c>
      <c r="M107">
        <v>3</v>
      </c>
      <c r="N107">
        <v>0.31900000000000001</v>
      </c>
      <c r="O107">
        <v>3.7</v>
      </c>
      <c r="P107">
        <v>7.8</v>
      </c>
      <c r="Q107">
        <v>0.47299999999999998</v>
      </c>
      <c r="R107">
        <v>1.1000000000000001</v>
      </c>
      <c r="S107">
        <v>1.4</v>
      </c>
      <c r="T107">
        <v>0.78100000000000003</v>
      </c>
      <c r="U107">
        <v>0.7</v>
      </c>
      <c r="V107">
        <v>3.9</v>
      </c>
      <c r="W107">
        <v>4.5999999999999996</v>
      </c>
      <c r="X107">
        <v>4</v>
      </c>
      <c r="Y107">
        <v>1.4</v>
      </c>
      <c r="Z107">
        <v>0.5</v>
      </c>
      <c r="AA107">
        <v>1.8</v>
      </c>
      <c r="AB107">
        <v>2.6</v>
      </c>
      <c r="AC107">
        <v>11.4</v>
      </c>
      <c r="AD107">
        <v>2017</v>
      </c>
    </row>
    <row r="108" spans="1:30" x14ac:dyDescent="0.25">
      <c r="A108">
        <v>135</v>
      </c>
      <c r="B108" t="s">
        <v>187</v>
      </c>
      <c r="C108" t="s">
        <v>73</v>
      </c>
      <c r="D108">
        <v>23</v>
      </c>
      <c r="E108" t="s">
        <v>34</v>
      </c>
      <c r="F108">
        <v>46</v>
      </c>
      <c r="G108">
        <v>29</v>
      </c>
      <c r="H108">
        <v>1197</v>
      </c>
      <c r="I108">
        <v>4.8</v>
      </c>
      <c r="J108">
        <v>11.8</v>
      </c>
      <c r="K108">
        <v>0.40600000000000003</v>
      </c>
      <c r="L108">
        <v>2</v>
      </c>
      <c r="M108">
        <v>5.3</v>
      </c>
      <c r="N108">
        <v>0.38600000000000001</v>
      </c>
      <c r="O108">
        <v>2.8</v>
      </c>
      <c r="P108">
        <v>6.6</v>
      </c>
      <c r="Q108">
        <v>0.42199999999999999</v>
      </c>
      <c r="R108">
        <v>2.2000000000000002</v>
      </c>
      <c r="S108">
        <v>2.7</v>
      </c>
      <c r="T108">
        <v>0.83099999999999996</v>
      </c>
      <c r="U108">
        <v>0.6</v>
      </c>
      <c r="V108">
        <v>2.7</v>
      </c>
      <c r="W108">
        <v>3.3</v>
      </c>
      <c r="X108">
        <v>5.2</v>
      </c>
      <c r="Y108">
        <v>1.3</v>
      </c>
      <c r="Z108">
        <v>0.3</v>
      </c>
      <c r="AA108">
        <v>2.1</v>
      </c>
      <c r="AB108">
        <v>2.7</v>
      </c>
      <c r="AC108">
        <v>13.9</v>
      </c>
      <c r="AD108">
        <v>2017</v>
      </c>
    </row>
    <row r="109" spans="1:30" x14ac:dyDescent="0.25">
      <c r="A109">
        <v>136</v>
      </c>
      <c r="B109" t="s">
        <v>188</v>
      </c>
      <c r="C109" t="s">
        <v>27</v>
      </c>
      <c r="D109">
        <v>23</v>
      </c>
      <c r="E109" t="s">
        <v>35</v>
      </c>
      <c r="F109">
        <v>81</v>
      </c>
      <c r="G109">
        <v>35</v>
      </c>
      <c r="H109">
        <v>1642</v>
      </c>
      <c r="I109">
        <v>2.7</v>
      </c>
      <c r="J109">
        <v>7.3</v>
      </c>
      <c r="K109">
        <v>0.372</v>
      </c>
      <c r="L109">
        <v>1.2</v>
      </c>
      <c r="M109">
        <v>4.2</v>
      </c>
      <c r="N109">
        <v>0.29299999999999998</v>
      </c>
      <c r="O109">
        <v>1.5</v>
      </c>
      <c r="P109">
        <v>3.1</v>
      </c>
      <c r="Q109">
        <v>0.47899999999999998</v>
      </c>
      <c r="R109">
        <v>1</v>
      </c>
      <c r="S109">
        <v>1.3</v>
      </c>
      <c r="T109">
        <v>0.754</v>
      </c>
      <c r="U109">
        <v>1.2</v>
      </c>
      <c r="V109">
        <v>3.7</v>
      </c>
      <c r="W109">
        <v>4.9000000000000004</v>
      </c>
      <c r="X109">
        <v>1.5</v>
      </c>
      <c r="Y109">
        <v>1.1000000000000001</v>
      </c>
      <c r="Z109">
        <v>0.5</v>
      </c>
      <c r="AA109">
        <v>1</v>
      </c>
      <c r="AB109">
        <v>2.7</v>
      </c>
      <c r="AC109">
        <v>7.7</v>
      </c>
      <c r="AD109">
        <v>2017</v>
      </c>
    </row>
    <row r="110" spans="1:30" x14ac:dyDescent="0.25">
      <c r="A110">
        <v>138</v>
      </c>
      <c r="B110" t="s">
        <v>189</v>
      </c>
      <c r="C110" t="s">
        <v>31</v>
      </c>
      <c r="D110">
        <v>24</v>
      </c>
      <c r="E110" t="s">
        <v>74</v>
      </c>
      <c r="F110">
        <v>68</v>
      </c>
      <c r="G110">
        <v>66</v>
      </c>
      <c r="H110">
        <v>2234</v>
      </c>
      <c r="I110">
        <v>6.6</v>
      </c>
      <c r="J110">
        <v>15</v>
      </c>
      <c r="K110">
        <v>0.439</v>
      </c>
      <c r="L110">
        <v>2.1</v>
      </c>
      <c r="M110">
        <v>5.8</v>
      </c>
      <c r="N110">
        <v>0.35599999999999998</v>
      </c>
      <c r="O110">
        <v>4.5</v>
      </c>
      <c r="P110">
        <v>9.1999999999999993</v>
      </c>
      <c r="Q110">
        <v>0.49099999999999999</v>
      </c>
      <c r="R110">
        <v>3.6</v>
      </c>
      <c r="S110">
        <v>4.5</v>
      </c>
      <c r="T110">
        <v>0.80500000000000005</v>
      </c>
      <c r="U110">
        <v>0.7</v>
      </c>
      <c r="V110">
        <v>2.7</v>
      </c>
      <c r="W110">
        <v>3.4</v>
      </c>
      <c r="X110">
        <v>3.3</v>
      </c>
      <c r="Y110">
        <v>1.1000000000000001</v>
      </c>
      <c r="Z110">
        <v>0.1</v>
      </c>
      <c r="AA110">
        <v>2.2999999999999998</v>
      </c>
      <c r="AB110">
        <v>2.9</v>
      </c>
      <c r="AC110">
        <v>18.8</v>
      </c>
      <c r="AD110">
        <v>2017</v>
      </c>
    </row>
    <row r="111" spans="1:30" x14ac:dyDescent="0.25">
      <c r="A111">
        <v>139</v>
      </c>
      <c r="B111" t="s">
        <v>190</v>
      </c>
      <c r="C111" t="s">
        <v>31</v>
      </c>
      <c r="D111">
        <v>33</v>
      </c>
      <c r="E111" t="s">
        <v>36</v>
      </c>
      <c r="F111">
        <v>69</v>
      </c>
      <c r="G111">
        <v>40</v>
      </c>
      <c r="H111">
        <v>1284</v>
      </c>
      <c r="I111">
        <v>3.3</v>
      </c>
      <c r="J111">
        <v>9.1</v>
      </c>
      <c r="K111">
        <v>0.36299999999999999</v>
      </c>
      <c r="L111">
        <v>1.9</v>
      </c>
      <c r="M111">
        <v>5.7</v>
      </c>
      <c r="N111">
        <v>0.33</v>
      </c>
      <c r="O111">
        <v>1.4</v>
      </c>
      <c r="P111">
        <v>3.4</v>
      </c>
      <c r="Q111">
        <v>0.41799999999999998</v>
      </c>
      <c r="R111">
        <v>1.5</v>
      </c>
      <c r="S111">
        <v>1.8</v>
      </c>
      <c r="T111">
        <v>0.85699999999999998</v>
      </c>
      <c r="U111">
        <v>0.3</v>
      </c>
      <c r="V111">
        <v>4.0999999999999996</v>
      </c>
      <c r="W111">
        <v>4.3</v>
      </c>
      <c r="X111">
        <v>3.8</v>
      </c>
      <c r="Y111">
        <v>1</v>
      </c>
      <c r="Z111">
        <v>0.3</v>
      </c>
      <c r="AA111">
        <v>2.2000000000000002</v>
      </c>
      <c r="AB111">
        <v>2.8</v>
      </c>
      <c r="AC111">
        <v>10</v>
      </c>
      <c r="AD111">
        <v>2017</v>
      </c>
    </row>
    <row r="112" spans="1:30" x14ac:dyDescent="0.25">
      <c r="A112">
        <v>140</v>
      </c>
      <c r="B112" t="s">
        <v>191</v>
      </c>
      <c r="C112" t="s">
        <v>73</v>
      </c>
      <c r="D112">
        <v>26</v>
      </c>
      <c r="E112" t="s">
        <v>42</v>
      </c>
      <c r="F112">
        <v>65</v>
      </c>
      <c r="G112">
        <v>35</v>
      </c>
      <c r="H112">
        <v>1525</v>
      </c>
      <c r="I112">
        <v>3.8</v>
      </c>
      <c r="J112">
        <v>9.5</v>
      </c>
      <c r="K112">
        <v>0.40300000000000002</v>
      </c>
      <c r="L112">
        <v>0.9</v>
      </c>
      <c r="M112">
        <v>3</v>
      </c>
      <c r="N112">
        <v>0.313</v>
      </c>
      <c r="O112">
        <v>2.9</v>
      </c>
      <c r="P112">
        <v>6.5</v>
      </c>
      <c r="Q112">
        <v>0.44600000000000001</v>
      </c>
      <c r="R112">
        <v>2.2999999999999998</v>
      </c>
      <c r="S112">
        <v>3</v>
      </c>
      <c r="T112">
        <v>0.76</v>
      </c>
      <c r="U112">
        <v>0.8</v>
      </c>
      <c r="V112">
        <v>3.3</v>
      </c>
      <c r="W112">
        <v>4.0999999999999996</v>
      </c>
      <c r="X112">
        <v>7.9</v>
      </c>
      <c r="Y112">
        <v>1.3</v>
      </c>
      <c r="Z112">
        <v>0.1</v>
      </c>
      <c r="AA112">
        <v>2.4</v>
      </c>
      <c r="AB112">
        <v>3.1</v>
      </c>
      <c r="AC112">
        <v>11</v>
      </c>
      <c r="AD112">
        <v>2017</v>
      </c>
    </row>
    <row r="113" spans="1:30" x14ac:dyDescent="0.25">
      <c r="A113">
        <v>141</v>
      </c>
      <c r="B113" t="s">
        <v>192</v>
      </c>
      <c r="C113" t="s">
        <v>38</v>
      </c>
      <c r="D113">
        <v>33</v>
      </c>
      <c r="E113" t="s">
        <v>55</v>
      </c>
      <c r="F113">
        <v>74</v>
      </c>
      <c r="G113">
        <v>15</v>
      </c>
      <c r="H113">
        <v>1398</v>
      </c>
      <c r="I113">
        <v>6.1</v>
      </c>
      <c r="J113">
        <v>13.4</v>
      </c>
      <c r="K113">
        <v>0.45800000000000002</v>
      </c>
      <c r="L113">
        <v>3.5</v>
      </c>
      <c r="M113">
        <v>8.6</v>
      </c>
      <c r="N113">
        <v>0.40899999999999997</v>
      </c>
      <c r="O113">
        <v>2.6</v>
      </c>
      <c r="P113">
        <v>4.8</v>
      </c>
      <c r="Q113">
        <v>0.54600000000000004</v>
      </c>
      <c r="R113">
        <v>1.6</v>
      </c>
      <c r="S113">
        <v>1.9</v>
      </c>
      <c r="T113">
        <v>0.85099999999999998</v>
      </c>
      <c r="U113">
        <v>1</v>
      </c>
      <c r="V113">
        <v>6.5</v>
      </c>
      <c r="W113">
        <v>7.5</v>
      </c>
      <c r="X113">
        <v>1.2</v>
      </c>
      <c r="Y113">
        <v>0.8</v>
      </c>
      <c r="Z113">
        <v>1</v>
      </c>
      <c r="AA113">
        <v>1.4</v>
      </c>
      <c r="AB113">
        <v>3.6</v>
      </c>
      <c r="AC113">
        <v>17.399999999999999</v>
      </c>
      <c r="AD113">
        <v>2017</v>
      </c>
    </row>
    <row r="114" spans="1:30" x14ac:dyDescent="0.25">
      <c r="A114">
        <v>142</v>
      </c>
      <c r="B114" t="s">
        <v>193</v>
      </c>
      <c r="C114" t="s">
        <v>52</v>
      </c>
      <c r="D114">
        <v>28</v>
      </c>
      <c r="E114" t="s">
        <v>70</v>
      </c>
      <c r="F114">
        <v>63</v>
      </c>
      <c r="G114">
        <v>63</v>
      </c>
      <c r="H114">
        <v>2134</v>
      </c>
      <c r="I114">
        <v>5.7</v>
      </c>
      <c r="J114">
        <v>12.7</v>
      </c>
      <c r="K114">
        <v>0.44700000000000001</v>
      </c>
      <c r="L114">
        <v>2.1</v>
      </c>
      <c r="M114">
        <v>5.5</v>
      </c>
      <c r="N114">
        <v>0.38900000000000001</v>
      </c>
      <c r="O114">
        <v>3.5</v>
      </c>
      <c r="P114">
        <v>7.2</v>
      </c>
      <c r="Q114">
        <v>0.49099999999999999</v>
      </c>
      <c r="R114">
        <v>5.9</v>
      </c>
      <c r="S114">
        <v>6.5</v>
      </c>
      <c r="T114">
        <v>0.90200000000000002</v>
      </c>
      <c r="U114">
        <v>0.7</v>
      </c>
      <c r="V114">
        <v>4.8</v>
      </c>
      <c r="W114">
        <v>5.5</v>
      </c>
      <c r="X114">
        <v>2.2999999999999998</v>
      </c>
      <c r="Y114">
        <v>0.7</v>
      </c>
      <c r="Z114">
        <v>0.3</v>
      </c>
      <c r="AA114">
        <v>1.4</v>
      </c>
      <c r="AB114">
        <v>1.6</v>
      </c>
      <c r="AC114">
        <v>19.3</v>
      </c>
      <c r="AD114">
        <v>2017</v>
      </c>
    </row>
    <row r="115" spans="1:30" x14ac:dyDescent="0.25">
      <c r="A115">
        <v>143</v>
      </c>
      <c r="B115" t="s">
        <v>194</v>
      </c>
      <c r="C115" t="s">
        <v>73</v>
      </c>
      <c r="D115">
        <v>25</v>
      </c>
      <c r="E115" t="s">
        <v>34</v>
      </c>
      <c r="F115">
        <v>74</v>
      </c>
      <c r="G115">
        <v>2</v>
      </c>
      <c r="H115">
        <v>1495</v>
      </c>
      <c r="I115">
        <v>5</v>
      </c>
      <c r="J115">
        <v>13.1</v>
      </c>
      <c r="K115">
        <v>0.38</v>
      </c>
      <c r="L115">
        <v>2.9</v>
      </c>
      <c r="M115">
        <v>7.4</v>
      </c>
      <c r="N115">
        <v>0.39</v>
      </c>
      <c r="O115">
        <v>2.1</v>
      </c>
      <c r="P115">
        <v>5.7</v>
      </c>
      <c r="Q115">
        <v>0.36699999999999999</v>
      </c>
      <c r="R115">
        <v>1.2</v>
      </c>
      <c r="S115">
        <v>1.5</v>
      </c>
      <c r="T115">
        <v>0.79700000000000004</v>
      </c>
      <c r="U115">
        <v>0.7</v>
      </c>
      <c r="V115">
        <v>3.1</v>
      </c>
      <c r="W115">
        <v>3.8</v>
      </c>
      <c r="X115">
        <v>2.2000000000000002</v>
      </c>
      <c r="Y115">
        <v>1.1000000000000001</v>
      </c>
      <c r="Z115">
        <v>0.1</v>
      </c>
      <c r="AA115">
        <v>1.1000000000000001</v>
      </c>
      <c r="AB115">
        <v>2.2999999999999998</v>
      </c>
      <c r="AC115">
        <v>14.1</v>
      </c>
      <c r="AD115">
        <v>2017</v>
      </c>
    </row>
    <row r="116" spans="1:30" x14ac:dyDescent="0.25">
      <c r="A116">
        <v>145</v>
      </c>
      <c r="B116" t="s">
        <v>195</v>
      </c>
      <c r="C116" t="s">
        <v>38</v>
      </c>
      <c r="D116">
        <v>32</v>
      </c>
      <c r="E116" t="s">
        <v>50</v>
      </c>
      <c r="F116">
        <v>74</v>
      </c>
      <c r="G116">
        <v>74</v>
      </c>
      <c r="H116">
        <v>2531</v>
      </c>
      <c r="I116">
        <v>7.6</v>
      </c>
      <c r="J116">
        <v>16.5</v>
      </c>
      <c r="K116">
        <v>0.45900000000000002</v>
      </c>
      <c r="L116">
        <v>1.5</v>
      </c>
      <c r="M116">
        <v>3.8</v>
      </c>
      <c r="N116">
        <v>0.38800000000000001</v>
      </c>
      <c r="O116">
        <v>6.1</v>
      </c>
      <c r="P116">
        <v>12.7</v>
      </c>
      <c r="Q116">
        <v>0.48</v>
      </c>
      <c r="R116">
        <v>4</v>
      </c>
      <c r="S116">
        <v>4.7</v>
      </c>
      <c r="T116">
        <v>0.83699999999999997</v>
      </c>
      <c r="U116">
        <v>0.9</v>
      </c>
      <c r="V116">
        <v>5.7</v>
      </c>
      <c r="W116">
        <v>6.6</v>
      </c>
      <c r="X116">
        <v>4.8</v>
      </c>
      <c r="Y116">
        <v>1</v>
      </c>
      <c r="Z116">
        <v>1.4</v>
      </c>
      <c r="AA116">
        <v>2.4</v>
      </c>
      <c r="AB116">
        <v>2.4</v>
      </c>
      <c r="AC116">
        <v>20.6</v>
      </c>
      <c r="AD116">
        <v>2017</v>
      </c>
    </row>
    <row r="117" spans="1:30" x14ac:dyDescent="0.25">
      <c r="A117">
        <v>146</v>
      </c>
      <c r="B117" t="s">
        <v>196</v>
      </c>
      <c r="C117" t="s">
        <v>38</v>
      </c>
      <c r="D117">
        <v>36</v>
      </c>
      <c r="E117" t="s">
        <v>46</v>
      </c>
      <c r="F117">
        <v>64</v>
      </c>
      <c r="G117">
        <v>39</v>
      </c>
      <c r="H117">
        <v>1627</v>
      </c>
      <c r="I117">
        <v>6.7</v>
      </c>
      <c r="J117">
        <v>13.4</v>
      </c>
      <c r="K117">
        <v>0.502</v>
      </c>
      <c r="L117">
        <v>1.2</v>
      </c>
      <c r="M117">
        <v>2.2999999999999998</v>
      </c>
      <c r="N117">
        <v>0.53800000000000003</v>
      </c>
      <c r="O117">
        <v>5.5</v>
      </c>
      <c r="P117">
        <v>11.1</v>
      </c>
      <c r="Q117">
        <v>0.49399999999999999</v>
      </c>
      <c r="R117">
        <v>2.9</v>
      </c>
      <c r="S117">
        <v>4.0999999999999996</v>
      </c>
      <c r="T117">
        <v>0.70699999999999996</v>
      </c>
      <c r="U117">
        <v>2.4</v>
      </c>
      <c r="V117">
        <v>8.6999999999999993</v>
      </c>
      <c r="W117">
        <v>11.1</v>
      </c>
      <c r="X117">
        <v>3.3</v>
      </c>
      <c r="Y117">
        <v>0.5</v>
      </c>
      <c r="Z117">
        <v>1.5</v>
      </c>
      <c r="AA117">
        <v>1.8</v>
      </c>
      <c r="AB117">
        <v>2.4</v>
      </c>
      <c r="AC117">
        <v>17.5</v>
      </c>
      <c r="AD117">
        <v>2017</v>
      </c>
    </row>
    <row r="118" spans="1:30" x14ac:dyDescent="0.25">
      <c r="A118">
        <v>147</v>
      </c>
      <c r="B118" t="s">
        <v>197</v>
      </c>
      <c r="C118" t="s">
        <v>52</v>
      </c>
      <c r="D118">
        <v>30</v>
      </c>
      <c r="E118" t="s">
        <v>40</v>
      </c>
      <c r="F118">
        <v>30</v>
      </c>
      <c r="G118">
        <v>30</v>
      </c>
      <c r="H118">
        <v>1013</v>
      </c>
      <c r="I118">
        <v>7.1</v>
      </c>
      <c r="J118">
        <v>15.7</v>
      </c>
      <c r="K118">
        <v>0.45500000000000002</v>
      </c>
      <c r="L118">
        <v>1.5</v>
      </c>
      <c r="M118">
        <v>4</v>
      </c>
      <c r="N118">
        <v>0.372</v>
      </c>
      <c r="O118">
        <v>5.7</v>
      </c>
      <c r="P118">
        <v>11.7</v>
      </c>
      <c r="Q118">
        <v>0.48299999999999998</v>
      </c>
      <c r="R118">
        <v>4.2</v>
      </c>
      <c r="S118">
        <v>4.9000000000000004</v>
      </c>
      <c r="T118">
        <v>0.85499999999999998</v>
      </c>
      <c r="U118">
        <v>1.2</v>
      </c>
      <c r="V118">
        <v>5.5</v>
      </c>
      <c r="W118">
        <v>6.8</v>
      </c>
      <c r="X118">
        <v>2.9</v>
      </c>
      <c r="Y118">
        <v>1.6</v>
      </c>
      <c r="Z118">
        <v>0.9</v>
      </c>
      <c r="AA118">
        <v>2.6</v>
      </c>
      <c r="AB118">
        <v>2.8</v>
      </c>
      <c r="AC118">
        <v>20</v>
      </c>
      <c r="AD118">
        <v>2017</v>
      </c>
    </row>
    <row r="119" spans="1:30" x14ac:dyDescent="0.25">
      <c r="A119">
        <v>150</v>
      </c>
      <c r="B119" t="s">
        <v>199</v>
      </c>
      <c r="C119" t="s">
        <v>52</v>
      </c>
      <c r="D119">
        <v>26</v>
      </c>
      <c r="E119" t="s">
        <v>48</v>
      </c>
      <c r="F119">
        <v>75</v>
      </c>
      <c r="G119">
        <v>75</v>
      </c>
      <c r="H119">
        <v>2689</v>
      </c>
      <c r="I119">
        <v>8.3000000000000007</v>
      </c>
      <c r="J119">
        <v>18</v>
      </c>
      <c r="K119">
        <v>0.46100000000000002</v>
      </c>
      <c r="L119">
        <v>2.6</v>
      </c>
      <c r="M119">
        <v>6.6</v>
      </c>
      <c r="N119">
        <v>0.39300000000000002</v>
      </c>
      <c r="O119">
        <v>5.7</v>
      </c>
      <c r="P119">
        <v>11.4</v>
      </c>
      <c r="Q119">
        <v>0.501</v>
      </c>
      <c r="R119">
        <v>4.5</v>
      </c>
      <c r="S119">
        <v>5</v>
      </c>
      <c r="T119">
        <v>0.89800000000000002</v>
      </c>
      <c r="U119">
        <v>0.8</v>
      </c>
      <c r="V119">
        <v>5.8</v>
      </c>
      <c r="W119">
        <v>6.6</v>
      </c>
      <c r="X119">
        <v>3.4</v>
      </c>
      <c r="Y119">
        <v>1.6</v>
      </c>
      <c r="Z119">
        <v>0.4</v>
      </c>
      <c r="AA119">
        <v>2.9</v>
      </c>
      <c r="AB119">
        <v>2.8</v>
      </c>
      <c r="AC119">
        <v>23.8</v>
      </c>
      <c r="AD119">
        <v>2017</v>
      </c>
    </row>
    <row r="120" spans="1:30" x14ac:dyDescent="0.25">
      <c r="A120">
        <v>153</v>
      </c>
      <c r="B120" t="s">
        <v>200</v>
      </c>
      <c r="C120" t="s">
        <v>27</v>
      </c>
      <c r="D120">
        <v>31</v>
      </c>
      <c r="E120" t="s">
        <v>34</v>
      </c>
      <c r="F120">
        <v>78</v>
      </c>
      <c r="G120">
        <v>71</v>
      </c>
      <c r="H120">
        <v>1989</v>
      </c>
      <c r="I120">
        <v>6.6</v>
      </c>
      <c r="J120">
        <v>12.8</v>
      </c>
      <c r="K120">
        <v>0.51500000000000001</v>
      </c>
      <c r="L120">
        <v>0.1</v>
      </c>
      <c r="M120">
        <v>0.2</v>
      </c>
      <c r="N120">
        <v>0.23100000000000001</v>
      </c>
      <c r="O120">
        <v>6.6</v>
      </c>
      <c r="P120">
        <v>12.6</v>
      </c>
      <c r="Q120">
        <v>0.52</v>
      </c>
      <c r="R120">
        <v>2</v>
      </c>
      <c r="S120">
        <v>2.9</v>
      </c>
      <c r="T120">
        <v>0.71499999999999997</v>
      </c>
      <c r="U120">
        <v>2.9</v>
      </c>
      <c r="V120">
        <v>5.9</v>
      </c>
      <c r="W120">
        <v>8.8000000000000007</v>
      </c>
      <c r="X120">
        <v>1.3</v>
      </c>
      <c r="Y120">
        <v>0.7</v>
      </c>
      <c r="Z120">
        <v>1.2</v>
      </c>
      <c r="AA120">
        <v>1.9</v>
      </c>
      <c r="AB120">
        <v>3</v>
      </c>
      <c r="AC120">
        <v>15.3</v>
      </c>
      <c r="AD120">
        <v>2017</v>
      </c>
    </row>
    <row r="121" spans="1:30" x14ac:dyDescent="0.25">
      <c r="A121">
        <v>154</v>
      </c>
      <c r="B121" t="s">
        <v>201</v>
      </c>
      <c r="C121" t="s">
        <v>31</v>
      </c>
      <c r="D121">
        <v>39</v>
      </c>
      <c r="E121" t="s">
        <v>46</v>
      </c>
      <c r="F121">
        <v>69</v>
      </c>
      <c r="G121">
        <v>0</v>
      </c>
      <c r="H121">
        <v>1291</v>
      </c>
      <c r="I121">
        <v>4.8</v>
      </c>
      <c r="J121">
        <v>12.2</v>
      </c>
      <c r="K121">
        <v>0.39</v>
      </c>
      <c r="L121">
        <v>2.5</v>
      </c>
      <c r="M121">
        <v>6.3</v>
      </c>
      <c r="N121">
        <v>0.39200000000000002</v>
      </c>
      <c r="O121">
        <v>2.2999999999999998</v>
      </c>
      <c r="P121">
        <v>5.9</v>
      </c>
      <c r="Q121">
        <v>0.38700000000000001</v>
      </c>
      <c r="R121">
        <v>2.4</v>
      </c>
      <c r="S121">
        <v>3</v>
      </c>
      <c r="T121">
        <v>0.80400000000000005</v>
      </c>
      <c r="U121">
        <v>0.8</v>
      </c>
      <c r="V121">
        <v>3.6</v>
      </c>
      <c r="W121">
        <v>4.4000000000000004</v>
      </c>
      <c r="X121">
        <v>5.0999999999999996</v>
      </c>
      <c r="Y121">
        <v>2.2999999999999998</v>
      </c>
      <c r="Z121">
        <v>0.4</v>
      </c>
      <c r="AA121">
        <v>2.7</v>
      </c>
      <c r="AB121">
        <v>3.3</v>
      </c>
      <c r="AC121">
        <v>14.4</v>
      </c>
      <c r="AD121">
        <v>2017</v>
      </c>
    </row>
    <row r="122" spans="1:30" x14ac:dyDescent="0.25">
      <c r="A122">
        <v>155</v>
      </c>
      <c r="B122" t="s">
        <v>202</v>
      </c>
      <c r="C122" t="s">
        <v>38</v>
      </c>
      <c r="D122">
        <v>24</v>
      </c>
      <c r="E122" t="s">
        <v>108</v>
      </c>
      <c r="F122">
        <v>81</v>
      </c>
      <c r="G122">
        <v>81</v>
      </c>
      <c r="H122">
        <v>2744</v>
      </c>
      <c r="I122">
        <v>5.4</v>
      </c>
      <c r="J122">
        <v>8.1999999999999993</v>
      </c>
      <c r="K122">
        <v>0.66100000000000003</v>
      </c>
      <c r="L122">
        <v>0</v>
      </c>
      <c r="M122">
        <v>0</v>
      </c>
      <c r="N122">
        <v>0</v>
      </c>
      <c r="O122">
        <v>5.4</v>
      </c>
      <c r="P122">
        <v>8.1999999999999993</v>
      </c>
      <c r="Q122">
        <v>0.66200000000000003</v>
      </c>
      <c r="R122">
        <v>4.0999999999999996</v>
      </c>
      <c r="S122">
        <v>6.2</v>
      </c>
      <c r="T122">
        <v>0.65300000000000002</v>
      </c>
      <c r="U122">
        <v>4.0999999999999996</v>
      </c>
      <c r="V122">
        <v>9.5</v>
      </c>
      <c r="W122">
        <v>13.6</v>
      </c>
      <c r="X122">
        <v>1.3</v>
      </c>
      <c r="Y122">
        <v>0.6</v>
      </c>
      <c r="Z122">
        <v>2.8</v>
      </c>
      <c r="AA122">
        <v>1.9</v>
      </c>
      <c r="AB122">
        <v>3.2</v>
      </c>
      <c r="AC122">
        <v>14.9</v>
      </c>
      <c r="AD122">
        <v>2017</v>
      </c>
    </row>
    <row r="123" spans="1:30" x14ac:dyDescent="0.25">
      <c r="A123">
        <v>157</v>
      </c>
      <c r="B123" t="s">
        <v>204</v>
      </c>
      <c r="C123" t="s">
        <v>52</v>
      </c>
      <c r="D123">
        <v>21</v>
      </c>
      <c r="E123" t="s">
        <v>74</v>
      </c>
      <c r="F123">
        <v>80</v>
      </c>
      <c r="G123">
        <v>72</v>
      </c>
      <c r="H123">
        <v>2298</v>
      </c>
      <c r="I123">
        <v>6.2</v>
      </c>
      <c r="J123">
        <v>13.6</v>
      </c>
      <c r="K123">
        <v>0.45400000000000001</v>
      </c>
      <c r="L123">
        <v>1.2</v>
      </c>
      <c r="M123">
        <v>4.2</v>
      </c>
      <c r="N123">
        <v>0.28799999999999998</v>
      </c>
      <c r="O123">
        <v>5</v>
      </c>
      <c r="P123">
        <v>9.4</v>
      </c>
      <c r="Q123">
        <v>0.52800000000000002</v>
      </c>
      <c r="R123">
        <v>2.4</v>
      </c>
      <c r="S123">
        <v>3.4</v>
      </c>
      <c r="T123">
        <v>0.71899999999999997</v>
      </c>
      <c r="U123">
        <v>1.8</v>
      </c>
      <c r="V123">
        <v>4.5</v>
      </c>
      <c r="W123">
        <v>6.3</v>
      </c>
      <c r="X123">
        <v>2.2999999999999998</v>
      </c>
      <c r="Y123">
        <v>1</v>
      </c>
      <c r="Z123">
        <v>0.6</v>
      </c>
      <c r="AA123">
        <v>1.4</v>
      </c>
      <c r="AB123">
        <v>2.7</v>
      </c>
      <c r="AC123">
        <v>16</v>
      </c>
      <c r="AD123">
        <v>2017</v>
      </c>
    </row>
    <row r="124" spans="1:30" x14ac:dyDescent="0.25">
      <c r="A124">
        <v>158</v>
      </c>
      <c r="B124" t="s">
        <v>205</v>
      </c>
      <c r="C124" t="s">
        <v>31</v>
      </c>
      <c r="D124">
        <v>28</v>
      </c>
      <c r="E124" t="s">
        <v>62</v>
      </c>
      <c r="F124">
        <v>75</v>
      </c>
      <c r="G124">
        <v>15</v>
      </c>
      <c r="H124">
        <v>2323</v>
      </c>
      <c r="I124">
        <v>6.4</v>
      </c>
      <c r="J124">
        <v>15.7</v>
      </c>
      <c r="K124">
        <v>0.40600000000000003</v>
      </c>
      <c r="L124">
        <v>3.8</v>
      </c>
      <c r="M124">
        <v>10.199999999999999</v>
      </c>
      <c r="N124">
        <v>0.372</v>
      </c>
      <c r="O124">
        <v>2.6</v>
      </c>
      <c r="P124">
        <v>5.5</v>
      </c>
      <c r="Q124">
        <v>0.46800000000000003</v>
      </c>
      <c r="R124">
        <v>2.2999999999999998</v>
      </c>
      <c r="S124">
        <v>2.7</v>
      </c>
      <c r="T124">
        <v>0.84</v>
      </c>
      <c r="U124">
        <v>0.4</v>
      </c>
      <c r="V124">
        <v>2.7</v>
      </c>
      <c r="W124">
        <v>3.1</v>
      </c>
      <c r="X124">
        <v>2.9</v>
      </c>
      <c r="Y124">
        <v>0.7</v>
      </c>
      <c r="Z124">
        <v>0.6</v>
      </c>
      <c r="AA124">
        <v>1.9</v>
      </c>
      <c r="AB124">
        <v>2.2999999999999998</v>
      </c>
      <c r="AC124">
        <v>18.899999999999999</v>
      </c>
      <c r="AD124">
        <v>2017</v>
      </c>
    </row>
    <row r="125" spans="1:30" x14ac:dyDescent="0.25">
      <c r="A125">
        <v>159</v>
      </c>
      <c r="B125" t="s">
        <v>206</v>
      </c>
      <c r="C125" t="s">
        <v>38</v>
      </c>
      <c r="D125">
        <v>32</v>
      </c>
      <c r="E125" t="s">
        <v>94</v>
      </c>
      <c r="F125">
        <v>82</v>
      </c>
      <c r="G125">
        <v>82</v>
      </c>
      <c r="H125">
        <v>2556</v>
      </c>
      <c r="I125">
        <v>5.5</v>
      </c>
      <c r="J125">
        <v>9.5</v>
      </c>
      <c r="K125">
        <v>0.57899999999999996</v>
      </c>
      <c r="L125">
        <v>0</v>
      </c>
      <c r="M125">
        <v>0</v>
      </c>
      <c r="N125">
        <v>0</v>
      </c>
      <c r="O125">
        <v>5.5</v>
      </c>
      <c r="P125">
        <v>9.5</v>
      </c>
      <c r="Q125">
        <v>0.57999999999999996</v>
      </c>
      <c r="R125">
        <v>1.5</v>
      </c>
      <c r="S125">
        <v>2.2000000000000002</v>
      </c>
      <c r="T125">
        <v>0.64800000000000002</v>
      </c>
      <c r="U125">
        <v>3.4</v>
      </c>
      <c r="V125">
        <v>8.6</v>
      </c>
      <c r="W125">
        <v>12</v>
      </c>
      <c r="X125">
        <v>1.7</v>
      </c>
      <c r="Y125">
        <v>0.6</v>
      </c>
      <c r="Z125">
        <v>0.9</v>
      </c>
      <c r="AA125">
        <v>1.7</v>
      </c>
      <c r="AB125">
        <v>3</v>
      </c>
      <c r="AC125">
        <v>12.4</v>
      </c>
      <c r="AD125">
        <v>2017</v>
      </c>
    </row>
    <row r="126" spans="1:30" x14ac:dyDescent="0.25">
      <c r="A126">
        <v>161</v>
      </c>
      <c r="B126" t="s">
        <v>207</v>
      </c>
      <c r="C126" t="s">
        <v>52</v>
      </c>
      <c r="D126">
        <v>22</v>
      </c>
      <c r="E126" t="s">
        <v>34</v>
      </c>
      <c r="F126">
        <v>80</v>
      </c>
      <c r="G126">
        <v>4</v>
      </c>
      <c r="H126">
        <v>1531</v>
      </c>
      <c r="I126">
        <v>3.6</v>
      </c>
      <c r="J126">
        <v>7.7</v>
      </c>
      <c r="K126">
        <v>0.46300000000000002</v>
      </c>
      <c r="L126">
        <v>1</v>
      </c>
      <c r="M126">
        <v>2.7</v>
      </c>
      <c r="N126">
        <v>0.371</v>
      </c>
      <c r="O126">
        <v>2.6</v>
      </c>
      <c r="P126">
        <v>5</v>
      </c>
      <c r="Q126">
        <v>0.51400000000000001</v>
      </c>
      <c r="R126">
        <v>2.1</v>
      </c>
      <c r="S126">
        <v>3.5</v>
      </c>
      <c r="T126">
        <v>0.61199999999999999</v>
      </c>
      <c r="U126">
        <v>0.9</v>
      </c>
      <c r="V126">
        <v>3.9</v>
      </c>
      <c r="W126">
        <v>4.8</v>
      </c>
      <c r="X126">
        <v>1.1000000000000001</v>
      </c>
      <c r="Y126">
        <v>0.8</v>
      </c>
      <c r="Z126">
        <v>1.9</v>
      </c>
      <c r="AA126">
        <v>1</v>
      </c>
      <c r="AB126">
        <v>3.5</v>
      </c>
      <c r="AC126">
        <v>10.3</v>
      </c>
      <c r="AD126">
        <v>2017</v>
      </c>
    </row>
    <row r="127" spans="1:30" x14ac:dyDescent="0.25">
      <c r="A127">
        <v>162</v>
      </c>
      <c r="B127" t="s">
        <v>208</v>
      </c>
      <c r="C127" t="s">
        <v>73</v>
      </c>
      <c r="D127">
        <v>24</v>
      </c>
      <c r="E127" t="s">
        <v>123</v>
      </c>
      <c r="F127">
        <v>63</v>
      </c>
      <c r="G127">
        <v>28</v>
      </c>
      <c r="H127">
        <v>1028</v>
      </c>
      <c r="I127">
        <v>4.5</v>
      </c>
      <c r="J127">
        <v>10.5</v>
      </c>
      <c r="K127">
        <v>0.42499999999999999</v>
      </c>
      <c r="L127">
        <v>1.7</v>
      </c>
      <c r="M127">
        <v>4.7</v>
      </c>
      <c r="N127">
        <v>0.36599999999999999</v>
      </c>
      <c r="O127">
        <v>2.8</v>
      </c>
      <c r="P127">
        <v>5.8</v>
      </c>
      <c r="Q127">
        <v>0.47299999999999998</v>
      </c>
      <c r="R127">
        <v>2.2999999999999998</v>
      </c>
      <c r="S127">
        <v>2.6</v>
      </c>
      <c r="T127">
        <v>0.89</v>
      </c>
      <c r="U127">
        <v>0.6</v>
      </c>
      <c r="V127">
        <v>3.3</v>
      </c>
      <c r="W127">
        <v>3.9</v>
      </c>
      <c r="X127">
        <v>4.2</v>
      </c>
      <c r="Y127">
        <v>1.6</v>
      </c>
      <c r="Z127">
        <v>0.3</v>
      </c>
      <c r="AA127">
        <v>1.5</v>
      </c>
      <c r="AB127">
        <v>3.3</v>
      </c>
      <c r="AC127">
        <v>13</v>
      </c>
      <c r="AD127">
        <v>2017</v>
      </c>
    </row>
    <row r="128" spans="1:30" x14ac:dyDescent="0.25">
      <c r="A128">
        <v>163</v>
      </c>
      <c r="B128" t="s">
        <v>209</v>
      </c>
      <c r="C128" t="s">
        <v>31</v>
      </c>
      <c r="D128">
        <v>29</v>
      </c>
      <c r="E128" t="s">
        <v>46</v>
      </c>
      <c r="F128">
        <v>68</v>
      </c>
      <c r="G128">
        <v>68</v>
      </c>
      <c r="H128">
        <v>1807</v>
      </c>
      <c r="I128">
        <v>3.5</v>
      </c>
      <c r="J128">
        <v>8.9</v>
      </c>
      <c r="K128">
        <v>0.39200000000000002</v>
      </c>
      <c r="L128">
        <v>2.4</v>
      </c>
      <c r="M128">
        <v>6.2</v>
      </c>
      <c r="N128">
        <v>0.379</v>
      </c>
      <c r="O128">
        <v>1.2</v>
      </c>
      <c r="P128">
        <v>2.7</v>
      </c>
      <c r="Q128">
        <v>0.42</v>
      </c>
      <c r="R128">
        <v>0.5</v>
      </c>
      <c r="S128">
        <v>0.6</v>
      </c>
      <c r="T128">
        <v>0.84399999999999997</v>
      </c>
      <c r="U128">
        <v>0.6</v>
      </c>
      <c r="V128">
        <v>3.8</v>
      </c>
      <c r="W128">
        <v>4.5</v>
      </c>
      <c r="X128">
        <v>2.5</v>
      </c>
      <c r="Y128">
        <v>1.4</v>
      </c>
      <c r="Z128">
        <v>1.1000000000000001</v>
      </c>
      <c r="AA128">
        <v>1.5</v>
      </c>
      <c r="AB128">
        <v>2.4</v>
      </c>
      <c r="AC128">
        <v>9.9</v>
      </c>
      <c r="AD128">
        <v>2017</v>
      </c>
    </row>
    <row r="129" spans="1:30" x14ac:dyDescent="0.25">
      <c r="A129">
        <v>164</v>
      </c>
      <c r="B129" t="s">
        <v>210</v>
      </c>
      <c r="C129" t="s">
        <v>27</v>
      </c>
      <c r="D129">
        <v>26</v>
      </c>
      <c r="E129" t="s">
        <v>83</v>
      </c>
      <c r="F129">
        <v>76</v>
      </c>
      <c r="G129">
        <v>76</v>
      </c>
      <c r="H129">
        <v>2471</v>
      </c>
      <c r="I129">
        <v>4</v>
      </c>
      <c r="J129">
        <v>9.5</v>
      </c>
      <c r="K129">
        <v>0.41799999999999998</v>
      </c>
      <c r="L129">
        <v>1.2</v>
      </c>
      <c r="M129">
        <v>3.8</v>
      </c>
      <c r="N129">
        <v>0.308</v>
      </c>
      <c r="O129">
        <v>2.8</v>
      </c>
      <c r="P129">
        <v>5.6</v>
      </c>
      <c r="Q129">
        <v>0.49399999999999999</v>
      </c>
      <c r="R129">
        <v>2.2000000000000002</v>
      </c>
      <c r="S129">
        <v>3.1</v>
      </c>
      <c r="T129">
        <v>0.70899999999999996</v>
      </c>
      <c r="U129">
        <v>1.4</v>
      </c>
      <c r="V129">
        <v>7.3</v>
      </c>
      <c r="W129">
        <v>8.6999999999999993</v>
      </c>
      <c r="X129">
        <v>7.8</v>
      </c>
      <c r="Y129">
        <v>2.2000000000000002</v>
      </c>
      <c r="Z129">
        <v>1.5</v>
      </c>
      <c r="AA129">
        <v>2.7</v>
      </c>
      <c r="AB129">
        <v>3.2</v>
      </c>
      <c r="AC129">
        <v>11.3</v>
      </c>
      <c r="AD129">
        <v>2017</v>
      </c>
    </row>
    <row r="130" spans="1:30" x14ac:dyDescent="0.25">
      <c r="A130">
        <v>165</v>
      </c>
      <c r="B130" t="s">
        <v>211</v>
      </c>
      <c r="C130" t="s">
        <v>52</v>
      </c>
      <c r="D130">
        <v>31</v>
      </c>
      <c r="E130" t="s">
        <v>112</v>
      </c>
      <c r="F130">
        <v>47</v>
      </c>
      <c r="G130">
        <v>0</v>
      </c>
      <c r="H130">
        <v>538</v>
      </c>
      <c r="I130">
        <v>6.4</v>
      </c>
      <c r="J130">
        <v>15.5</v>
      </c>
      <c r="K130">
        <v>0.40899999999999997</v>
      </c>
      <c r="L130">
        <v>2.6</v>
      </c>
      <c r="M130">
        <v>7.4</v>
      </c>
      <c r="N130">
        <v>0.35099999999999998</v>
      </c>
      <c r="O130">
        <v>3.7</v>
      </c>
      <c r="P130">
        <v>8.1</v>
      </c>
      <c r="Q130">
        <v>0.46300000000000002</v>
      </c>
      <c r="R130">
        <v>2.2000000000000002</v>
      </c>
      <c r="S130">
        <v>2.7</v>
      </c>
      <c r="T130">
        <v>0.80500000000000005</v>
      </c>
      <c r="U130">
        <v>1.1000000000000001</v>
      </c>
      <c r="V130">
        <v>4.5999999999999996</v>
      </c>
      <c r="W130">
        <v>5.6</v>
      </c>
      <c r="X130">
        <v>2.2000000000000002</v>
      </c>
      <c r="Y130">
        <v>0.6</v>
      </c>
      <c r="Z130">
        <v>0.5</v>
      </c>
      <c r="AA130">
        <v>1.7</v>
      </c>
      <c r="AB130">
        <v>3.2</v>
      </c>
      <c r="AC130">
        <v>17.5</v>
      </c>
      <c r="AD130">
        <v>2017</v>
      </c>
    </row>
    <row r="131" spans="1:30" x14ac:dyDescent="0.25">
      <c r="A131">
        <v>166</v>
      </c>
      <c r="B131" t="s">
        <v>212</v>
      </c>
      <c r="C131" t="s">
        <v>27</v>
      </c>
      <c r="D131">
        <v>26</v>
      </c>
      <c r="E131" t="s">
        <v>50</v>
      </c>
      <c r="F131">
        <v>77</v>
      </c>
      <c r="G131">
        <v>75</v>
      </c>
      <c r="H131">
        <v>2101</v>
      </c>
      <c r="I131">
        <v>4.3</v>
      </c>
      <c r="J131">
        <v>8.6</v>
      </c>
      <c r="K131">
        <v>0.5</v>
      </c>
      <c r="L131">
        <v>0.9</v>
      </c>
      <c r="M131">
        <v>2.5</v>
      </c>
      <c r="N131">
        <v>0.379</v>
      </c>
      <c r="O131">
        <v>3.3</v>
      </c>
      <c r="P131">
        <v>6.1</v>
      </c>
      <c r="Q131">
        <v>0.54900000000000004</v>
      </c>
      <c r="R131">
        <v>2.2999999999999998</v>
      </c>
      <c r="S131">
        <v>2.9</v>
      </c>
      <c r="T131">
        <v>0.80200000000000005</v>
      </c>
      <c r="U131">
        <v>2.9</v>
      </c>
      <c r="V131">
        <v>6.5</v>
      </c>
      <c r="W131">
        <v>9.3000000000000007</v>
      </c>
      <c r="X131">
        <v>1.4</v>
      </c>
      <c r="Y131">
        <v>0.8</v>
      </c>
      <c r="Z131">
        <v>0.6</v>
      </c>
      <c r="AA131">
        <v>1.6</v>
      </c>
      <c r="AB131">
        <v>4.2</v>
      </c>
      <c r="AC131">
        <v>11.8</v>
      </c>
      <c r="AD131">
        <v>2017</v>
      </c>
    </row>
    <row r="132" spans="1:30" x14ac:dyDescent="0.25">
      <c r="A132">
        <v>167</v>
      </c>
      <c r="B132" t="s">
        <v>213</v>
      </c>
      <c r="C132" t="s">
        <v>27</v>
      </c>
      <c r="D132">
        <v>30</v>
      </c>
      <c r="E132" t="s">
        <v>74</v>
      </c>
      <c r="F132">
        <v>69</v>
      </c>
      <c r="G132">
        <v>11</v>
      </c>
      <c r="H132">
        <v>1534</v>
      </c>
      <c r="I132">
        <v>5.2</v>
      </c>
      <c r="J132">
        <v>13.1</v>
      </c>
      <c r="K132">
        <v>0.39400000000000002</v>
      </c>
      <c r="L132">
        <v>1.2</v>
      </c>
      <c r="M132">
        <v>4.5</v>
      </c>
      <c r="N132">
        <v>0.27500000000000002</v>
      </c>
      <c r="O132">
        <v>3.9</v>
      </c>
      <c r="P132">
        <v>8.6</v>
      </c>
      <c r="Q132">
        <v>0.45800000000000002</v>
      </c>
      <c r="R132">
        <v>3.4</v>
      </c>
      <c r="S132">
        <v>3.9</v>
      </c>
      <c r="T132">
        <v>0.86299999999999999</v>
      </c>
      <c r="U132">
        <v>0.9</v>
      </c>
      <c r="V132">
        <v>4.0999999999999996</v>
      </c>
      <c r="W132">
        <v>5</v>
      </c>
      <c r="X132">
        <v>1.9</v>
      </c>
      <c r="Y132">
        <v>0.9</v>
      </c>
      <c r="Z132">
        <v>0.3</v>
      </c>
      <c r="AA132">
        <v>1.8</v>
      </c>
      <c r="AB132">
        <v>2.4</v>
      </c>
      <c r="AC132">
        <v>15</v>
      </c>
      <c r="AD132">
        <v>2017</v>
      </c>
    </row>
    <row r="133" spans="1:30" x14ac:dyDescent="0.25">
      <c r="A133">
        <v>168</v>
      </c>
      <c r="B133" t="s">
        <v>214</v>
      </c>
      <c r="C133" t="s">
        <v>27</v>
      </c>
      <c r="D133">
        <v>27</v>
      </c>
      <c r="E133" t="s">
        <v>57</v>
      </c>
      <c r="F133">
        <v>61</v>
      </c>
      <c r="G133">
        <v>61</v>
      </c>
      <c r="H133">
        <v>2076</v>
      </c>
      <c r="I133">
        <v>8.3000000000000007</v>
      </c>
      <c r="J133">
        <v>16.8</v>
      </c>
      <c r="K133">
        <v>0.49299999999999999</v>
      </c>
      <c r="L133">
        <v>0.7</v>
      </c>
      <c r="M133">
        <v>2</v>
      </c>
      <c r="N133">
        <v>0.33600000000000002</v>
      </c>
      <c r="O133">
        <v>7.6</v>
      </c>
      <c r="P133">
        <v>14.9</v>
      </c>
      <c r="Q133">
        <v>0.51400000000000001</v>
      </c>
      <c r="R133">
        <v>5.5</v>
      </c>
      <c r="S133">
        <v>7.3</v>
      </c>
      <c r="T133">
        <v>0.76</v>
      </c>
      <c r="U133">
        <v>1.9</v>
      </c>
      <c r="V133">
        <v>6.7</v>
      </c>
      <c r="W133">
        <v>8.6</v>
      </c>
      <c r="X133">
        <v>5.2</v>
      </c>
      <c r="Y133">
        <v>1</v>
      </c>
      <c r="Z133">
        <v>0.4</v>
      </c>
      <c r="AA133">
        <v>2.5</v>
      </c>
      <c r="AB133">
        <v>2.7</v>
      </c>
      <c r="AC133">
        <v>22.8</v>
      </c>
      <c r="AD133">
        <v>2017</v>
      </c>
    </row>
    <row r="134" spans="1:30" x14ac:dyDescent="0.25">
      <c r="A134">
        <v>169</v>
      </c>
      <c r="B134" t="s">
        <v>215</v>
      </c>
      <c r="C134" t="s">
        <v>38</v>
      </c>
      <c r="D134">
        <v>26</v>
      </c>
      <c r="E134" t="s">
        <v>36</v>
      </c>
      <c r="F134">
        <v>64</v>
      </c>
      <c r="G134">
        <v>7</v>
      </c>
      <c r="H134">
        <v>1177</v>
      </c>
      <c r="I134">
        <v>5.3</v>
      </c>
      <c r="J134">
        <v>11.6</v>
      </c>
      <c r="K134">
        <v>0.45900000000000002</v>
      </c>
      <c r="L134">
        <v>1.7</v>
      </c>
      <c r="M134">
        <v>5.5</v>
      </c>
      <c r="N134">
        <v>0.30599999999999999</v>
      </c>
      <c r="O134">
        <v>3.6</v>
      </c>
      <c r="P134">
        <v>6.1</v>
      </c>
      <c r="Q134">
        <v>0.59799999999999998</v>
      </c>
      <c r="R134">
        <v>1.2</v>
      </c>
      <c r="S134">
        <v>1.6</v>
      </c>
      <c r="T134">
        <v>0.75</v>
      </c>
      <c r="U134">
        <v>2.2000000000000002</v>
      </c>
      <c r="V134">
        <v>5.8</v>
      </c>
      <c r="W134">
        <v>8</v>
      </c>
      <c r="X134">
        <v>1.7</v>
      </c>
      <c r="Y134">
        <v>0.9</v>
      </c>
      <c r="Z134">
        <v>1.3</v>
      </c>
      <c r="AA134">
        <v>1.3</v>
      </c>
      <c r="AB134">
        <v>2.8</v>
      </c>
      <c r="AC134">
        <v>13.5</v>
      </c>
      <c r="AD134">
        <v>2017</v>
      </c>
    </row>
    <row r="135" spans="1:30" x14ac:dyDescent="0.25">
      <c r="A135">
        <v>171</v>
      </c>
      <c r="B135" t="s">
        <v>216</v>
      </c>
      <c r="C135" t="s">
        <v>31</v>
      </c>
      <c r="D135">
        <v>24</v>
      </c>
      <c r="E135" t="s">
        <v>92</v>
      </c>
      <c r="F135">
        <v>79</v>
      </c>
      <c r="G135">
        <v>30</v>
      </c>
      <c r="H135">
        <v>2154</v>
      </c>
      <c r="I135">
        <v>6.9</v>
      </c>
      <c r="J135">
        <v>15.2</v>
      </c>
      <c r="K135">
        <v>0.45500000000000002</v>
      </c>
      <c r="L135">
        <v>2.5</v>
      </c>
      <c r="M135">
        <v>7</v>
      </c>
      <c r="N135">
        <v>0.35699999999999998</v>
      </c>
      <c r="O135">
        <v>4.4000000000000004</v>
      </c>
      <c r="P135">
        <v>8.3000000000000007</v>
      </c>
      <c r="Q135">
        <v>0.53700000000000003</v>
      </c>
      <c r="R135">
        <v>2.7</v>
      </c>
      <c r="S135">
        <v>3.6</v>
      </c>
      <c r="T135">
        <v>0.76600000000000001</v>
      </c>
      <c r="U135">
        <v>0.6</v>
      </c>
      <c r="V135">
        <v>3.2</v>
      </c>
      <c r="W135">
        <v>3.7</v>
      </c>
      <c r="X135">
        <v>3</v>
      </c>
      <c r="Y135">
        <v>0.9</v>
      </c>
      <c r="Z135">
        <v>0.3</v>
      </c>
      <c r="AA135">
        <v>1.8</v>
      </c>
      <c r="AB135">
        <v>1.7</v>
      </c>
      <c r="AC135">
        <v>19.100000000000001</v>
      </c>
      <c r="AD135">
        <v>2017</v>
      </c>
    </row>
    <row r="136" spans="1:30" x14ac:dyDescent="0.25">
      <c r="A136">
        <v>172</v>
      </c>
      <c r="B136" t="s">
        <v>217</v>
      </c>
      <c r="C136" t="s">
        <v>73</v>
      </c>
      <c r="D136">
        <v>27</v>
      </c>
      <c r="E136" t="s">
        <v>62</v>
      </c>
      <c r="F136">
        <v>81</v>
      </c>
      <c r="G136">
        <v>81</v>
      </c>
      <c r="H136">
        <v>2947</v>
      </c>
      <c r="I136">
        <v>8.1999999999999993</v>
      </c>
      <c r="J136">
        <v>18.7</v>
      </c>
      <c r="K136">
        <v>0.44</v>
      </c>
      <c r="L136">
        <v>3.2</v>
      </c>
      <c r="M136">
        <v>9.1999999999999993</v>
      </c>
      <c r="N136">
        <v>0.34699999999999998</v>
      </c>
      <c r="O136">
        <v>5</v>
      </c>
      <c r="P136">
        <v>9.5</v>
      </c>
      <c r="Q136">
        <v>0.53</v>
      </c>
      <c r="R136">
        <v>9.1</v>
      </c>
      <c r="S136">
        <v>10.8</v>
      </c>
      <c r="T136">
        <v>0.84699999999999998</v>
      </c>
      <c r="U136">
        <v>1.2</v>
      </c>
      <c r="V136">
        <v>6.9</v>
      </c>
      <c r="W136">
        <v>8.1</v>
      </c>
      <c r="X136">
        <v>11.1</v>
      </c>
      <c r="Y136">
        <v>1.5</v>
      </c>
      <c r="Z136">
        <v>0.5</v>
      </c>
      <c r="AA136">
        <v>5.7</v>
      </c>
      <c r="AB136">
        <v>2.6</v>
      </c>
      <c r="AC136">
        <v>28.8</v>
      </c>
      <c r="AD136">
        <v>2017</v>
      </c>
    </row>
    <row r="137" spans="1:30" x14ac:dyDescent="0.25">
      <c r="A137">
        <v>173</v>
      </c>
      <c r="B137" t="s">
        <v>218</v>
      </c>
      <c r="C137" t="s">
        <v>52</v>
      </c>
      <c r="D137">
        <v>23</v>
      </c>
      <c r="E137" t="s">
        <v>53</v>
      </c>
      <c r="F137">
        <v>77</v>
      </c>
      <c r="G137">
        <v>69</v>
      </c>
      <c r="H137">
        <v>2223</v>
      </c>
      <c r="I137">
        <v>5.0999999999999996</v>
      </c>
      <c r="J137">
        <v>10.1</v>
      </c>
      <c r="K137">
        <v>0.503</v>
      </c>
      <c r="L137">
        <v>1.1000000000000001</v>
      </c>
      <c r="M137">
        <v>3.1</v>
      </c>
      <c r="N137">
        <v>0.35099999999999998</v>
      </c>
      <c r="O137">
        <v>4</v>
      </c>
      <c r="P137">
        <v>7</v>
      </c>
      <c r="Q137">
        <v>0.57199999999999995</v>
      </c>
      <c r="R137">
        <v>1.2</v>
      </c>
      <c r="S137">
        <v>2</v>
      </c>
      <c r="T137">
        <v>0.621</v>
      </c>
      <c r="U137">
        <v>2</v>
      </c>
      <c r="V137">
        <v>3.5</v>
      </c>
      <c r="W137">
        <v>5.5</v>
      </c>
      <c r="X137">
        <v>1.4</v>
      </c>
      <c r="Y137">
        <v>1.4</v>
      </c>
      <c r="Z137">
        <v>1.1000000000000001</v>
      </c>
      <c r="AA137">
        <v>1.4</v>
      </c>
      <c r="AB137">
        <v>3.5</v>
      </c>
      <c r="AC137">
        <v>12.5</v>
      </c>
      <c r="AD137">
        <v>2017</v>
      </c>
    </row>
    <row r="138" spans="1:30" x14ac:dyDescent="0.25">
      <c r="A138">
        <v>175</v>
      </c>
      <c r="B138" t="s">
        <v>220</v>
      </c>
      <c r="C138" t="s">
        <v>38</v>
      </c>
      <c r="D138">
        <v>23</v>
      </c>
      <c r="E138" t="s">
        <v>62</v>
      </c>
      <c r="F138">
        <v>58</v>
      </c>
      <c r="G138">
        <v>14</v>
      </c>
      <c r="H138">
        <v>1064</v>
      </c>
      <c r="I138">
        <v>7.6</v>
      </c>
      <c r="J138">
        <v>11.7</v>
      </c>
      <c r="K138">
        <v>0.65200000000000002</v>
      </c>
      <c r="L138">
        <v>0</v>
      </c>
      <c r="M138">
        <v>0.2</v>
      </c>
      <c r="N138">
        <v>0.14299999999999999</v>
      </c>
      <c r="O138">
        <v>7.6</v>
      </c>
      <c r="P138">
        <v>11.4</v>
      </c>
      <c r="Q138">
        <v>0.66300000000000003</v>
      </c>
      <c r="R138">
        <v>2.6</v>
      </c>
      <c r="S138">
        <v>4.0999999999999996</v>
      </c>
      <c r="T138">
        <v>0.628</v>
      </c>
      <c r="U138">
        <v>2.7</v>
      </c>
      <c r="V138">
        <v>4.7</v>
      </c>
      <c r="W138">
        <v>7.4</v>
      </c>
      <c r="X138">
        <v>2.2000000000000002</v>
      </c>
      <c r="Y138">
        <v>0.7</v>
      </c>
      <c r="Z138">
        <v>1.4</v>
      </c>
      <c r="AA138">
        <v>1.5</v>
      </c>
      <c r="AB138">
        <v>4.3</v>
      </c>
      <c r="AC138">
        <v>17.8</v>
      </c>
      <c r="AD138">
        <v>2017</v>
      </c>
    </row>
    <row r="139" spans="1:30" x14ac:dyDescent="0.25">
      <c r="A139">
        <v>176</v>
      </c>
      <c r="B139" t="s">
        <v>221</v>
      </c>
      <c r="C139" t="s">
        <v>73</v>
      </c>
      <c r="D139">
        <v>33</v>
      </c>
      <c r="E139" t="s">
        <v>35</v>
      </c>
      <c r="F139">
        <v>65</v>
      </c>
      <c r="G139">
        <v>0</v>
      </c>
      <c r="H139">
        <v>1087</v>
      </c>
      <c r="I139">
        <v>4.5</v>
      </c>
      <c r="J139">
        <v>11.3</v>
      </c>
      <c r="K139">
        <v>0.39900000000000002</v>
      </c>
      <c r="L139">
        <v>1.9</v>
      </c>
      <c r="M139">
        <v>5.9</v>
      </c>
      <c r="N139">
        <v>0.32800000000000001</v>
      </c>
      <c r="O139">
        <v>2.6</v>
      </c>
      <c r="P139">
        <v>5.4</v>
      </c>
      <c r="Q139">
        <v>0.47599999999999998</v>
      </c>
      <c r="R139">
        <v>3.5</v>
      </c>
      <c r="S139">
        <v>4.3</v>
      </c>
      <c r="T139">
        <v>0.82899999999999996</v>
      </c>
      <c r="U139">
        <v>0.4</v>
      </c>
      <c r="V139">
        <v>3.8</v>
      </c>
      <c r="W139">
        <v>4.2</v>
      </c>
      <c r="X139">
        <v>4.5</v>
      </c>
      <c r="Y139">
        <v>1.4</v>
      </c>
      <c r="Z139">
        <v>0.2</v>
      </c>
      <c r="AA139">
        <v>1.9</v>
      </c>
      <c r="AB139">
        <v>3.3</v>
      </c>
      <c r="AC139">
        <v>14.5</v>
      </c>
      <c r="AD139">
        <v>2017</v>
      </c>
    </row>
    <row r="140" spans="1:30" x14ac:dyDescent="0.25">
      <c r="A140">
        <v>177</v>
      </c>
      <c r="B140" t="s">
        <v>222</v>
      </c>
      <c r="C140" t="s">
        <v>31</v>
      </c>
      <c r="D140">
        <v>22</v>
      </c>
      <c r="E140" t="s">
        <v>70</v>
      </c>
      <c r="F140">
        <v>57</v>
      </c>
      <c r="G140">
        <v>56</v>
      </c>
      <c r="H140">
        <v>1782</v>
      </c>
      <c r="I140">
        <v>6.5</v>
      </c>
      <c r="J140">
        <v>12.9</v>
      </c>
      <c r="K140">
        <v>0.502</v>
      </c>
      <c r="L140">
        <v>2.2000000000000002</v>
      </c>
      <c r="M140">
        <v>5.2</v>
      </c>
      <c r="N140">
        <v>0.42</v>
      </c>
      <c r="O140">
        <v>4.3</v>
      </c>
      <c r="P140">
        <v>7.7</v>
      </c>
      <c r="Q140">
        <v>0.55800000000000005</v>
      </c>
      <c r="R140">
        <v>2.1</v>
      </c>
      <c r="S140">
        <v>2.7</v>
      </c>
      <c r="T140">
        <v>0.77600000000000002</v>
      </c>
      <c r="U140">
        <v>1</v>
      </c>
      <c r="V140">
        <v>2.6</v>
      </c>
      <c r="W140">
        <v>3.6</v>
      </c>
      <c r="X140">
        <v>3.3</v>
      </c>
      <c r="Y140">
        <v>1.4</v>
      </c>
      <c r="Z140">
        <v>0.2</v>
      </c>
      <c r="AA140">
        <v>1.5</v>
      </c>
      <c r="AB140">
        <v>1.9</v>
      </c>
      <c r="AC140">
        <v>17.2</v>
      </c>
      <c r="AD140">
        <v>2017</v>
      </c>
    </row>
    <row r="141" spans="1:30" x14ac:dyDescent="0.25">
      <c r="A141">
        <v>178</v>
      </c>
      <c r="B141" t="s">
        <v>223</v>
      </c>
      <c r="C141" t="s">
        <v>31</v>
      </c>
      <c r="D141">
        <v>25</v>
      </c>
      <c r="E141" t="s">
        <v>36</v>
      </c>
      <c r="F141">
        <v>52</v>
      </c>
      <c r="G141">
        <v>11</v>
      </c>
      <c r="H141">
        <v>1138</v>
      </c>
      <c r="I141">
        <v>4.9000000000000004</v>
      </c>
      <c r="J141">
        <v>11.5</v>
      </c>
      <c r="K141">
        <v>0.42499999999999999</v>
      </c>
      <c r="L141">
        <v>2.7</v>
      </c>
      <c r="M141">
        <v>7</v>
      </c>
      <c r="N141">
        <v>0.38500000000000001</v>
      </c>
      <c r="O141">
        <v>2.2000000000000002</v>
      </c>
      <c r="P141">
        <v>4.5</v>
      </c>
      <c r="Q141">
        <v>0.48899999999999999</v>
      </c>
      <c r="R141">
        <v>1.1000000000000001</v>
      </c>
      <c r="S141">
        <v>1.6</v>
      </c>
      <c r="T141">
        <v>0.71399999999999997</v>
      </c>
      <c r="U141">
        <v>0.5</v>
      </c>
      <c r="V141">
        <v>4.0999999999999996</v>
      </c>
      <c r="W141">
        <v>4.7</v>
      </c>
      <c r="X141">
        <v>1.7</v>
      </c>
      <c r="Y141">
        <v>0.9</v>
      </c>
      <c r="Z141">
        <v>0.3</v>
      </c>
      <c r="AA141">
        <v>1.7</v>
      </c>
      <c r="AB141">
        <v>3.8</v>
      </c>
      <c r="AC141">
        <v>13.5</v>
      </c>
      <c r="AD141">
        <v>2017</v>
      </c>
    </row>
    <row r="142" spans="1:30" x14ac:dyDescent="0.25">
      <c r="A142">
        <v>180</v>
      </c>
      <c r="B142" t="s">
        <v>224</v>
      </c>
      <c r="C142" t="s">
        <v>27</v>
      </c>
      <c r="D142">
        <v>24</v>
      </c>
      <c r="E142" t="s">
        <v>90</v>
      </c>
      <c r="F142">
        <v>82</v>
      </c>
      <c r="G142">
        <v>48</v>
      </c>
      <c r="H142">
        <v>2567</v>
      </c>
      <c r="I142">
        <v>7.2</v>
      </c>
      <c r="J142">
        <v>14.9</v>
      </c>
      <c r="K142">
        <v>0.48099999999999998</v>
      </c>
      <c r="L142">
        <v>1.5</v>
      </c>
      <c r="M142">
        <v>4.4000000000000004</v>
      </c>
      <c r="N142">
        <v>0.34699999999999998</v>
      </c>
      <c r="O142">
        <v>5.6</v>
      </c>
      <c r="P142">
        <v>10.5</v>
      </c>
      <c r="Q142">
        <v>0.53700000000000003</v>
      </c>
      <c r="R142">
        <v>2.7</v>
      </c>
      <c r="S142">
        <v>3.2</v>
      </c>
      <c r="T142">
        <v>0.84099999999999997</v>
      </c>
      <c r="U142">
        <v>0.9</v>
      </c>
      <c r="V142">
        <v>5</v>
      </c>
      <c r="W142">
        <v>5.8</v>
      </c>
      <c r="X142">
        <v>2</v>
      </c>
      <c r="Y142">
        <v>0.8</v>
      </c>
      <c r="Z142">
        <v>0.5</v>
      </c>
      <c r="AA142">
        <v>1.3</v>
      </c>
      <c r="AB142">
        <v>1.9</v>
      </c>
      <c r="AC142">
        <v>18.5</v>
      </c>
      <c r="AD142">
        <v>2017</v>
      </c>
    </row>
    <row r="143" spans="1:30" x14ac:dyDescent="0.25">
      <c r="A143">
        <v>182</v>
      </c>
      <c r="B143" t="s">
        <v>226</v>
      </c>
      <c r="C143" t="s">
        <v>73</v>
      </c>
      <c r="D143">
        <v>22</v>
      </c>
      <c r="E143" t="s">
        <v>50</v>
      </c>
      <c r="F143">
        <v>72</v>
      </c>
      <c r="G143">
        <v>18</v>
      </c>
      <c r="H143">
        <v>1474</v>
      </c>
      <c r="I143">
        <v>2.9</v>
      </c>
      <c r="J143">
        <v>8.8000000000000007</v>
      </c>
      <c r="K143">
        <v>0.32500000000000001</v>
      </c>
      <c r="L143">
        <v>1.1000000000000001</v>
      </c>
      <c r="M143">
        <v>3.8</v>
      </c>
      <c r="N143">
        <v>0.27600000000000002</v>
      </c>
      <c r="O143">
        <v>1.8</v>
      </c>
      <c r="P143">
        <v>5</v>
      </c>
      <c r="Q143">
        <v>0.36299999999999999</v>
      </c>
      <c r="R143">
        <v>3.6</v>
      </c>
      <c r="S143">
        <v>4.7</v>
      </c>
      <c r="T143">
        <v>0.76300000000000001</v>
      </c>
      <c r="U143">
        <v>0.6</v>
      </c>
      <c r="V143">
        <v>2.8</v>
      </c>
      <c r="W143">
        <v>3.3</v>
      </c>
      <c r="X143">
        <v>4.8</v>
      </c>
      <c r="Y143">
        <v>1.3</v>
      </c>
      <c r="Z143">
        <v>0.5</v>
      </c>
      <c r="AA143">
        <v>2.1</v>
      </c>
      <c r="AB143">
        <v>4.7</v>
      </c>
      <c r="AC143">
        <v>10.4</v>
      </c>
      <c r="AD143">
        <v>2017</v>
      </c>
    </row>
    <row r="144" spans="1:30" x14ac:dyDescent="0.25">
      <c r="A144">
        <v>184</v>
      </c>
      <c r="B144" t="s">
        <v>228</v>
      </c>
      <c r="C144" t="s">
        <v>27</v>
      </c>
      <c r="D144">
        <v>28</v>
      </c>
      <c r="E144" t="s">
        <v>34</v>
      </c>
      <c r="F144">
        <v>54</v>
      </c>
      <c r="G144">
        <v>1</v>
      </c>
      <c r="H144">
        <v>797</v>
      </c>
      <c r="I144">
        <v>6.1</v>
      </c>
      <c r="J144">
        <v>12.5</v>
      </c>
      <c r="K144">
        <v>0.48399999999999999</v>
      </c>
      <c r="L144">
        <v>1.1000000000000001</v>
      </c>
      <c r="M144">
        <v>3.7</v>
      </c>
      <c r="N144">
        <v>0.309</v>
      </c>
      <c r="O144">
        <v>4.9000000000000004</v>
      </c>
      <c r="P144">
        <v>8.9</v>
      </c>
      <c r="Q144">
        <v>0.55600000000000005</v>
      </c>
      <c r="R144">
        <v>2</v>
      </c>
      <c r="S144">
        <v>2.2999999999999998</v>
      </c>
      <c r="T144">
        <v>0.84599999999999997</v>
      </c>
      <c r="U144">
        <v>1.7</v>
      </c>
      <c r="V144">
        <v>6.9</v>
      </c>
      <c r="W144">
        <v>8.6</v>
      </c>
      <c r="X144">
        <v>3.7</v>
      </c>
      <c r="Y144">
        <v>0.7</v>
      </c>
      <c r="Z144">
        <v>1.4</v>
      </c>
      <c r="AA144">
        <v>2.2000000000000002</v>
      </c>
      <c r="AB144">
        <v>3.5</v>
      </c>
      <c r="AC144">
        <v>15.2</v>
      </c>
      <c r="AD144">
        <v>2017</v>
      </c>
    </row>
    <row r="145" spans="1:30" x14ac:dyDescent="0.25">
      <c r="A145">
        <v>185</v>
      </c>
      <c r="B145" t="s">
        <v>229</v>
      </c>
      <c r="C145" t="s">
        <v>52</v>
      </c>
      <c r="D145">
        <v>26</v>
      </c>
      <c r="E145" t="s">
        <v>108</v>
      </c>
      <c r="F145">
        <v>73</v>
      </c>
      <c r="G145">
        <v>73</v>
      </c>
      <c r="H145">
        <v>2516</v>
      </c>
      <c r="I145">
        <v>7.8</v>
      </c>
      <c r="J145">
        <v>16.5</v>
      </c>
      <c r="K145">
        <v>0.47099999999999997</v>
      </c>
      <c r="L145">
        <v>2.1</v>
      </c>
      <c r="M145">
        <v>5.4</v>
      </c>
      <c r="N145">
        <v>0.39800000000000002</v>
      </c>
      <c r="O145">
        <v>5.7</v>
      </c>
      <c r="P145">
        <v>11.2</v>
      </c>
      <c r="Q145">
        <v>0.50600000000000001</v>
      </c>
      <c r="R145">
        <v>5.2</v>
      </c>
      <c r="S145">
        <v>6.1</v>
      </c>
      <c r="T145">
        <v>0.84399999999999997</v>
      </c>
      <c r="U145">
        <v>0.7</v>
      </c>
      <c r="V145">
        <v>4.9000000000000004</v>
      </c>
      <c r="W145">
        <v>5.6</v>
      </c>
      <c r="X145">
        <v>3.6</v>
      </c>
      <c r="Y145">
        <v>1</v>
      </c>
      <c r="Z145">
        <v>0.3</v>
      </c>
      <c r="AA145">
        <v>2</v>
      </c>
      <c r="AB145">
        <v>1.7</v>
      </c>
      <c r="AC145">
        <v>22.9</v>
      </c>
      <c r="AD145">
        <v>2017</v>
      </c>
    </row>
    <row r="146" spans="1:30" x14ac:dyDescent="0.25">
      <c r="A146">
        <v>186</v>
      </c>
      <c r="B146" t="s">
        <v>230</v>
      </c>
      <c r="C146" t="s">
        <v>31</v>
      </c>
      <c r="D146">
        <v>29</v>
      </c>
      <c r="E146" t="s">
        <v>59</v>
      </c>
      <c r="F146">
        <v>72</v>
      </c>
      <c r="G146">
        <v>41</v>
      </c>
      <c r="H146">
        <v>1667</v>
      </c>
      <c r="I146">
        <v>5.0999999999999996</v>
      </c>
      <c r="J146">
        <v>11.9</v>
      </c>
      <c r="K146">
        <v>0.42299999999999999</v>
      </c>
      <c r="L146">
        <v>1.3</v>
      </c>
      <c r="M146">
        <v>3.7</v>
      </c>
      <c r="N146">
        <v>0.35299999999999998</v>
      </c>
      <c r="O146">
        <v>3.7</v>
      </c>
      <c r="P146">
        <v>8.1999999999999993</v>
      </c>
      <c r="Q146">
        <v>0.45500000000000002</v>
      </c>
      <c r="R146">
        <v>2.9</v>
      </c>
      <c r="S146">
        <v>3.6</v>
      </c>
      <c r="T146">
        <v>0.80600000000000005</v>
      </c>
      <c r="U146">
        <v>0.7</v>
      </c>
      <c r="V146">
        <v>3.3</v>
      </c>
      <c r="W146">
        <v>4</v>
      </c>
      <c r="X146">
        <v>2.4</v>
      </c>
      <c r="Y146">
        <v>0.9</v>
      </c>
      <c r="Z146">
        <v>0.3</v>
      </c>
      <c r="AA146">
        <v>1.3</v>
      </c>
      <c r="AB146">
        <v>2.8</v>
      </c>
      <c r="AC146">
        <v>14.3</v>
      </c>
      <c r="AD146">
        <v>2017</v>
      </c>
    </row>
    <row r="147" spans="1:30" x14ac:dyDescent="0.25">
      <c r="A147">
        <v>187</v>
      </c>
      <c r="B147" t="s">
        <v>231</v>
      </c>
      <c r="C147" t="s">
        <v>38</v>
      </c>
      <c r="D147">
        <v>26</v>
      </c>
      <c r="E147" t="s">
        <v>64</v>
      </c>
      <c r="F147">
        <v>58</v>
      </c>
      <c r="G147">
        <v>39</v>
      </c>
      <c r="H147">
        <v>1123</v>
      </c>
      <c r="I147">
        <v>5.0999999999999996</v>
      </c>
      <c r="J147">
        <v>9.9</v>
      </c>
      <c r="K147">
        <v>0.51500000000000001</v>
      </c>
      <c r="L147">
        <v>0</v>
      </c>
      <c r="M147">
        <v>0</v>
      </c>
      <c r="N147">
        <v>0</v>
      </c>
      <c r="O147">
        <v>5.0999999999999996</v>
      </c>
      <c r="P147">
        <v>9.9</v>
      </c>
      <c r="Q147">
        <v>0.51600000000000001</v>
      </c>
      <c r="R147">
        <v>2.4</v>
      </c>
      <c r="S147">
        <v>3.4</v>
      </c>
      <c r="T147">
        <v>0.69199999999999995</v>
      </c>
      <c r="U147">
        <v>2.9</v>
      </c>
      <c r="V147">
        <v>6.5</v>
      </c>
      <c r="W147">
        <v>9.5</v>
      </c>
      <c r="X147">
        <v>1.8</v>
      </c>
      <c r="Y147">
        <v>0.9</v>
      </c>
      <c r="Z147">
        <v>2.5</v>
      </c>
      <c r="AA147">
        <v>1.7</v>
      </c>
      <c r="AB147">
        <v>4.8</v>
      </c>
      <c r="AC147">
        <v>12.6</v>
      </c>
      <c r="AD147">
        <v>2017</v>
      </c>
    </row>
    <row r="148" spans="1:30" x14ac:dyDescent="0.25">
      <c r="A148">
        <v>188</v>
      </c>
      <c r="B148" t="s">
        <v>232</v>
      </c>
      <c r="C148" t="s">
        <v>27</v>
      </c>
      <c r="D148">
        <v>21</v>
      </c>
      <c r="E148" t="s">
        <v>70</v>
      </c>
      <c r="F148">
        <v>62</v>
      </c>
      <c r="G148">
        <v>9</v>
      </c>
      <c r="H148">
        <v>842</v>
      </c>
      <c r="I148">
        <v>4.3</v>
      </c>
      <c r="J148">
        <v>9.6</v>
      </c>
      <c r="K148">
        <v>0.45100000000000001</v>
      </c>
      <c r="L148">
        <v>2</v>
      </c>
      <c r="M148">
        <v>4.8</v>
      </c>
      <c r="N148">
        <v>0.40699999999999997</v>
      </c>
      <c r="O148">
        <v>2.4</v>
      </c>
      <c r="P148">
        <v>4.7</v>
      </c>
      <c r="Q148">
        <v>0.495</v>
      </c>
      <c r="R148">
        <v>2.4</v>
      </c>
      <c r="S148">
        <v>3.2</v>
      </c>
      <c r="T148">
        <v>0.75</v>
      </c>
      <c r="U148">
        <v>1.8</v>
      </c>
      <c r="V148">
        <v>6.2</v>
      </c>
      <c r="W148">
        <v>8</v>
      </c>
      <c r="X148">
        <v>1.2</v>
      </c>
      <c r="Y148">
        <v>1.3</v>
      </c>
      <c r="Z148">
        <v>0.5</v>
      </c>
      <c r="AA148">
        <v>1.3</v>
      </c>
      <c r="AB148">
        <v>2.7</v>
      </c>
      <c r="AC148">
        <v>13</v>
      </c>
      <c r="AD148">
        <v>2017</v>
      </c>
    </row>
    <row r="149" spans="1:30" x14ac:dyDescent="0.25">
      <c r="A149">
        <v>189</v>
      </c>
      <c r="B149" t="s">
        <v>233</v>
      </c>
      <c r="C149" t="s">
        <v>38</v>
      </c>
      <c r="D149">
        <v>22</v>
      </c>
      <c r="E149" t="s">
        <v>66</v>
      </c>
      <c r="F149">
        <v>72</v>
      </c>
      <c r="G149">
        <v>22</v>
      </c>
      <c r="H149">
        <v>1324</v>
      </c>
      <c r="I149">
        <v>6.7</v>
      </c>
      <c r="J149">
        <v>12.6</v>
      </c>
      <c r="K149">
        <v>0.52900000000000003</v>
      </c>
      <c r="L149">
        <v>0.1</v>
      </c>
      <c r="M149">
        <v>0.4</v>
      </c>
      <c r="N149">
        <v>0.26700000000000002</v>
      </c>
      <c r="O149">
        <v>6.6</v>
      </c>
      <c r="P149">
        <v>12.2</v>
      </c>
      <c r="Q149">
        <v>0.53800000000000003</v>
      </c>
      <c r="R149">
        <v>2.5</v>
      </c>
      <c r="S149">
        <v>3.4</v>
      </c>
      <c r="T149">
        <v>0.72799999999999998</v>
      </c>
      <c r="U149">
        <v>4.5999999999999996</v>
      </c>
      <c r="V149">
        <v>9</v>
      </c>
      <c r="W149">
        <v>13.6</v>
      </c>
      <c r="X149">
        <v>2.6</v>
      </c>
      <c r="Y149">
        <v>1.1000000000000001</v>
      </c>
      <c r="Z149">
        <v>1</v>
      </c>
      <c r="AA149">
        <v>2.7</v>
      </c>
      <c r="AB149">
        <v>4.0999999999999996</v>
      </c>
      <c r="AC149">
        <v>16</v>
      </c>
      <c r="AD149">
        <v>2017</v>
      </c>
    </row>
    <row r="150" spans="1:30" x14ac:dyDescent="0.25">
      <c r="A150">
        <v>190</v>
      </c>
      <c r="B150" t="s">
        <v>234</v>
      </c>
      <c r="C150" t="s">
        <v>52</v>
      </c>
      <c r="D150">
        <v>21</v>
      </c>
      <c r="E150" t="s">
        <v>74</v>
      </c>
      <c r="F150">
        <v>65</v>
      </c>
      <c r="G150">
        <v>2</v>
      </c>
      <c r="H150">
        <v>960</v>
      </c>
      <c r="I150">
        <v>4.4000000000000004</v>
      </c>
      <c r="J150">
        <v>12.4</v>
      </c>
      <c r="K150">
        <v>0.35499999999999998</v>
      </c>
      <c r="L150">
        <v>1.6</v>
      </c>
      <c r="M150">
        <v>5.4</v>
      </c>
      <c r="N150">
        <v>0.29899999999999999</v>
      </c>
      <c r="O150">
        <v>2.8</v>
      </c>
      <c r="P150">
        <v>7</v>
      </c>
      <c r="Q150">
        <v>0.39800000000000002</v>
      </c>
      <c r="R150">
        <v>1.5</v>
      </c>
      <c r="S150">
        <v>1.9</v>
      </c>
      <c r="T150">
        <v>0.8</v>
      </c>
      <c r="U150">
        <v>0.7</v>
      </c>
      <c r="V150">
        <v>4.7</v>
      </c>
      <c r="W150">
        <v>5.5</v>
      </c>
      <c r="X150">
        <v>2.2999999999999998</v>
      </c>
      <c r="Y150">
        <v>1.1000000000000001</v>
      </c>
      <c r="Z150">
        <v>0.6</v>
      </c>
      <c r="AA150">
        <v>2.2000000000000002</v>
      </c>
      <c r="AB150">
        <v>2.8</v>
      </c>
      <c r="AC150">
        <v>11.9</v>
      </c>
      <c r="AD150">
        <v>2017</v>
      </c>
    </row>
    <row r="151" spans="1:30" x14ac:dyDescent="0.25">
      <c r="A151">
        <v>191</v>
      </c>
      <c r="B151" t="s">
        <v>235</v>
      </c>
      <c r="C151" t="s">
        <v>38</v>
      </c>
      <c r="D151">
        <v>30</v>
      </c>
      <c r="E151" t="s">
        <v>34</v>
      </c>
      <c r="F151">
        <v>48</v>
      </c>
      <c r="G151">
        <v>13</v>
      </c>
      <c r="H151">
        <v>682</v>
      </c>
      <c r="I151">
        <v>4.2</v>
      </c>
      <c r="J151">
        <v>7.8</v>
      </c>
      <c r="K151">
        <v>0.54400000000000004</v>
      </c>
      <c r="L151">
        <v>0</v>
      </c>
      <c r="M151">
        <v>0</v>
      </c>
      <c r="O151">
        <v>4.2</v>
      </c>
      <c r="P151">
        <v>7.8</v>
      </c>
      <c r="Q151">
        <v>0.54400000000000004</v>
      </c>
      <c r="R151">
        <v>3.2</v>
      </c>
      <c r="S151">
        <v>4</v>
      </c>
      <c r="T151">
        <v>0.81299999999999994</v>
      </c>
      <c r="U151">
        <v>2.9</v>
      </c>
      <c r="V151">
        <v>5.2</v>
      </c>
      <c r="W151">
        <v>8</v>
      </c>
      <c r="X151">
        <v>1.1000000000000001</v>
      </c>
      <c r="Y151">
        <v>0.4</v>
      </c>
      <c r="Z151">
        <v>2.4</v>
      </c>
      <c r="AA151">
        <v>1.7</v>
      </c>
      <c r="AB151">
        <v>5.3</v>
      </c>
      <c r="AC151">
        <v>11.7</v>
      </c>
      <c r="AD151">
        <v>2017</v>
      </c>
    </row>
    <row r="152" spans="1:30" x14ac:dyDescent="0.25">
      <c r="A152">
        <v>192</v>
      </c>
      <c r="B152" t="s">
        <v>236</v>
      </c>
      <c r="C152" t="s">
        <v>31</v>
      </c>
      <c r="D152">
        <v>23</v>
      </c>
      <c r="E152" t="s">
        <v>34</v>
      </c>
      <c r="F152">
        <v>82</v>
      </c>
      <c r="G152">
        <v>55</v>
      </c>
      <c r="H152">
        <v>1888</v>
      </c>
      <c r="I152">
        <v>6.2</v>
      </c>
      <c r="J152">
        <v>14.6</v>
      </c>
      <c r="K152">
        <v>0.42599999999999999</v>
      </c>
      <c r="L152">
        <v>2.8</v>
      </c>
      <c r="M152">
        <v>7.2</v>
      </c>
      <c r="N152">
        <v>0.39100000000000001</v>
      </c>
      <c r="O152">
        <v>3.4</v>
      </c>
      <c r="P152">
        <v>7.4</v>
      </c>
      <c r="Q152">
        <v>0.46100000000000002</v>
      </c>
      <c r="R152">
        <v>1.2</v>
      </c>
      <c r="S152">
        <v>1.4</v>
      </c>
      <c r="T152">
        <v>0.84199999999999997</v>
      </c>
      <c r="U152">
        <v>0.7</v>
      </c>
      <c r="V152">
        <v>4.5</v>
      </c>
      <c r="W152">
        <v>5.0999999999999996</v>
      </c>
      <c r="X152">
        <v>2.2999999999999998</v>
      </c>
      <c r="Y152">
        <v>0.7</v>
      </c>
      <c r="Z152">
        <v>0.2</v>
      </c>
      <c r="AA152">
        <v>1.9</v>
      </c>
      <c r="AB152">
        <v>2.2000000000000002</v>
      </c>
      <c r="AC152">
        <v>16.5</v>
      </c>
      <c r="AD152">
        <v>2017</v>
      </c>
    </row>
    <row r="153" spans="1:30" x14ac:dyDescent="0.25">
      <c r="A153">
        <v>193</v>
      </c>
      <c r="B153" t="s">
        <v>237</v>
      </c>
      <c r="C153" t="s">
        <v>38</v>
      </c>
      <c r="D153">
        <v>34</v>
      </c>
      <c r="E153" t="s">
        <v>62</v>
      </c>
      <c r="F153">
        <v>67</v>
      </c>
      <c r="G153">
        <v>8</v>
      </c>
      <c r="H153">
        <v>1198</v>
      </c>
      <c r="I153">
        <v>7.4</v>
      </c>
      <c r="J153">
        <v>11.9</v>
      </c>
      <c r="K153">
        <v>0.61699999999999999</v>
      </c>
      <c r="L153">
        <v>0.1</v>
      </c>
      <c r="M153">
        <v>0.3</v>
      </c>
      <c r="N153">
        <v>0.33300000000000002</v>
      </c>
      <c r="O153">
        <v>7.3</v>
      </c>
      <c r="P153">
        <v>11.7</v>
      </c>
      <c r="Q153">
        <v>0.624</v>
      </c>
      <c r="R153">
        <v>3.5</v>
      </c>
      <c r="S153">
        <v>5.9</v>
      </c>
      <c r="T153">
        <v>0.58899999999999997</v>
      </c>
      <c r="U153">
        <v>2.9</v>
      </c>
      <c r="V153">
        <v>5.6</v>
      </c>
      <c r="W153">
        <v>8.5</v>
      </c>
      <c r="X153">
        <v>2</v>
      </c>
      <c r="Y153">
        <v>1.7</v>
      </c>
      <c r="Z153">
        <v>1.2</v>
      </c>
      <c r="AA153">
        <v>2.2000000000000002</v>
      </c>
      <c r="AB153">
        <v>4.9000000000000004</v>
      </c>
      <c r="AC153">
        <v>18.3</v>
      </c>
      <c r="AD153">
        <v>2017</v>
      </c>
    </row>
    <row r="154" spans="1:30" x14ac:dyDescent="0.25">
      <c r="A154">
        <v>194</v>
      </c>
      <c r="B154" t="s">
        <v>238</v>
      </c>
      <c r="C154" t="s">
        <v>73</v>
      </c>
      <c r="D154">
        <v>30</v>
      </c>
      <c r="E154" t="s">
        <v>108</v>
      </c>
      <c r="F154">
        <v>49</v>
      </c>
      <c r="G154">
        <v>49</v>
      </c>
      <c r="H154">
        <v>1544</v>
      </c>
      <c r="I154">
        <v>6.7</v>
      </c>
      <c r="J154">
        <v>14.1</v>
      </c>
      <c r="K154">
        <v>0.47699999999999998</v>
      </c>
      <c r="L154">
        <v>2.2000000000000002</v>
      </c>
      <c r="M154">
        <v>5.4</v>
      </c>
      <c r="N154">
        <v>0.40300000000000002</v>
      </c>
      <c r="O154">
        <v>4.5</v>
      </c>
      <c r="P154">
        <v>8.6999999999999993</v>
      </c>
      <c r="Q154">
        <v>0.52300000000000002</v>
      </c>
      <c r="R154">
        <v>3.7</v>
      </c>
      <c r="S154">
        <v>4.5999999999999996</v>
      </c>
      <c r="T154">
        <v>0.80100000000000005</v>
      </c>
      <c r="U154">
        <v>0.5</v>
      </c>
      <c r="V154">
        <v>3.4</v>
      </c>
      <c r="W154">
        <v>3.9</v>
      </c>
      <c r="X154">
        <v>4.8</v>
      </c>
      <c r="Y154">
        <v>1.2</v>
      </c>
      <c r="Z154">
        <v>0.3</v>
      </c>
      <c r="AA154">
        <v>2</v>
      </c>
      <c r="AB154">
        <v>2.7</v>
      </c>
      <c r="AC154">
        <v>19.3</v>
      </c>
      <c r="AD154">
        <v>2017</v>
      </c>
    </row>
    <row r="155" spans="1:30" x14ac:dyDescent="0.25">
      <c r="A155">
        <v>196</v>
      </c>
      <c r="B155" t="s">
        <v>240</v>
      </c>
      <c r="C155" t="s">
        <v>52</v>
      </c>
      <c r="D155">
        <v>25</v>
      </c>
      <c r="E155" t="s">
        <v>42</v>
      </c>
      <c r="F155">
        <v>80</v>
      </c>
      <c r="G155">
        <v>71</v>
      </c>
      <c r="H155">
        <v>2374</v>
      </c>
      <c r="I155">
        <v>2.8</v>
      </c>
      <c r="J155">
        <v>7.2</v>
      </c>
      <c r="K155">
        <v>0.38300000000000001</v>
      </c>
      <c r="L155">
        <v>1.4</v>
      </c>
      <c r="M155">
        <v>4.0999999999999996</v>
      </c>
      <c r="N155">
        <v>0.34799999999999998</v>
      </c>
      <c r="O155">
        <v>1.3</v>
      </c>
      <c r="P155">
        <v>3.2</v>
      </c>
      <c r="Q155">
        <v>0.42799999999999999</v>
      </c>
      <c r="R155">
        <v>1.6</v>
      </c>
      <c r="S155">
        <v>1.9</v>
      </c>
      <c r="T155">
        <v>0.80500000000000005</v>
      </c>
      <c r="U155">
        <v>0.8</v>
      </c>
      <c r="V155">
        <v>3.9</v>
      </c>
      <c r="W155">
        <v>4.7</v>
      </c>
      <c r="X155">
        <v>2.1</v>
      </c>
      <c r="Y155">
        <v>1.1000000000000001</v>
      </c>
      <c r="Z155">
        <v>0.5</v>
      </c>
      <c r="AA155">
        <v>1.2</v>
      </c>
      <c r="AB155">
        <v>2.8</v>
      </c>
      <c r="AC155">
        <v>8.5</v>
      </c>
      <c r="AD155">
        <v>2017</v>
      </c>
    </row>
    <row r="156" spans="1:30" x14ac:dyDescent="0.25">
      <c r="A156">
        <v>198</v>
      </c>
      <c r="B156" t="s">
        <v>242</v>
      </c>
      <c r="C156" t="s">
        <v>73</v>
      </c>
      <c r="D156">
        <v>26</v>
      </c>
      <c r="E156" t="s">
        <v>42</v>
      </c>
      <c r="F156">
        <v>67</v>
      </c>
      <c r="G156">
        <v>61</v>
      </c>
      <c r="H156">
        <v>2190</v>
      </c>
      <c r="I156">
        <v>6.7</v>
      </c>
      <c r="J156">
        <v>14.7</v>
      </c>
      <c r="K156">
        <v>0.45400000000000001</v>
      </c>
      <c r="L156">
        <v>1.6</v>
      </c>
      <c r="M156">
        <v>4.5999999999999996</v>
      </c>
      <c r="N156">
        <v>0.35599999999999998</v>
      </c>
      <c r="O156">
        <v>5</v>
      </c>
      <c r="P156">
        <v>10.1</v>
      </c>
      <c r="Q156">
        <v>0.498</v>
      </c>
      <c r="R156">
        <v>2</v>
      </c>
      <c r="S156">
        <v>2.8</v>
      </c>
      <c r="T156">
        <v>0.70799999999999996</v>
      </c>
      <c r="U156">
        <v>0.8</v>
      </c>
      <c r="V156">
        <v>3.6</v>
      </c>
      <c r="W156">
        <v>4.3</v>
      </c>
      <c r="X156">
        <v>8</v>
      </c>
      <c r="Y156">
        <v>1.6</v>
      </c>
      <c r="Z156">
        <v>0.7</v>
      </c>
      <c r="AA156">
        <v>3.2</v>
      </c>
      <c r="AB156">
        <v>2.2000000000000002</v>
      </c>
      <c r="AC156">
        <v>16.899999999999999</v>
      </c>
      <c r="AD156">
        <v>2017</v>
      </c>
    </row>
    <row r="157" spans="1:30" x14ac:dyDescent="0.25">
      <c r="A157">
        <v>199</v>
      </c>
      <c r="B157" t="s">
        <v>243</v>
      </c>
      <c r="C157" t="s">
        <v>31</v>
      </c>
      <c r="D157">
        <v>27</v>
      </c>
      <c r="E157" t="s">
        <v>66</v>
      </c>
      <c r="F157">
        <v>82</v>
      </c>
      <c r="G157">
        <v>4</v>
      </c>
      <c r="H157">
        <v>1639</v>
      </c>
      <c r="I157">
        <v>5.0999999999999996</v>
      </c>
      <c r="J157">
        <v>11.8</v>
      </c>
      <c r="K157">
        <v>0.433</v>
      </c>
      <c r="L157">
        <v>2.1</v>
      </c>
      <c r="M157">
        <v>6</v>
      </c>
      <c r="N157">
        <v>0.35499999999999998</v>
      </c>
      <c r="O157">
        <v>3</v>
      </c>
      <c r="P157">
        <v>5.8</v>
      </c>
      <c r="Q157">
        <v>0.51300000000000001</v>
      </c>
      <c r="R157">
        <v>1.4</v>
      </c>
      <c r="S157">
        <v>1.8</v>
      </c>
      <c r="T157">
        <v>0.82499999999999996</v>
      </c>
      <c r="U157">
        <v>0.6</v>
      </c>
      <c r="V157">
        <v>4.3</v>
      </c>
      <c r="W157">
        <v>4.9000000000000004</v>
      </c>
      <c r="X157">
        <v>2.2000000000000002</v>
      </c>
      <c r="Y157">
        <v>1.4</v>
      </c>
      <c r="Z157">
        <v>0.7</v>
      </c>
      <c r="AA157">
        <v>1.4</v>
      </c>
      <c r="AB157">
        <v>2.4</v>
      </c>
      <c r="AC157">
        <v>13.8</v>
      </c>
      <c r="AD157">
        <v>2017</v>
      </c>
    </row>
    <row r="158" spans="1:30" x14ac:dyDescent="0.25">
      <c r="A158">
        <v>200</v>
      </c>
      <c r="B158" t="s">
        <v>244</v>
      </c>
      <c r="C158" t="s">
        <v>52</v>
      </c>
      <c r="D158">
        <v>22</v>
      </c>
      <c r="E158" t="s">
        <v>36</v>
      </c>
      <c r="F158">
        <v>78</v>
      </c>
      <c r="G158">
        <v>50</v>
      </c>
      <c r="H158">
        <v>1761</v>
      </c>
      <c r="I158">
        <v>4.8</v>
      </c>
      <c r="J158">
        <v>11.1</v>
      </c>
      <c r="K158">
        <v>0.434</v>
      </c>
      <c r="L158">
        <v>0.3</v>
      </c>
      <c r="M158">
        <v>1.4</v>
      </c>
      <c r="N158">
        <v>0.224</v>
      </c>
      <c r="O158">
        <v>4.5</v>
      </c>
      <c r="P158">
        <v>9.6999999999999993</v>
      </c>
      <c r="Q158">
        <v>0.46300000000000002</v>
      </c>
      <c r="R158">
        <v>3.9</v>
      </c>
      <c r="S158">
        <v>5.2</v>
      </c>
      <c r="T158">
        <v>0.751</v>
      </c>
      <c r="U158">
        <v>2</v>
      </c>
      <c r="V158">
        <v>7.3</v>
      </c>
      <c r="W158">
        <v>9.1999999999999993</v>
      </c>
      <c r="X158">
        <v>3.1</v>
      </c>
      <c r="Y158">
        <v>1.7</v>
      </c>
      <c r="Z158">
        <v>0.9</v>
      </c>
      <c r="AA158">
        <v>2.4</v>
      </c>
      <c r="AB158">
        <v>3.6</v>
      </c>
      <c r="AC158">
        <v>13.8</v>
      </c>
      <c r="AD158">
        <v>2017</v>
      </c>
    </row>
    <row r="159" spans="1:30" x14ac:dyDescent="0.25">
      <c r="A159">
        <v>201</v>
      </c>
      <c r="B159" t="s">
        <v>245</v>
      </c>
      <c r="C159" t="s">
        <v>38</v>
      </c>
      <c r="D159">
        <v>23</v>
      </c>
      <c r="E159" t="s">
        <v>59</v>
      </c>
      <c r="F159">
        <v>57</v>
      </c>
      <c r="G159">
        <v>17</v>
      </c>
      <c r="H159">
        <v>1193</v>
      </c>
      <c r="I159">
        <v>6.9</v>
      </c>
      <c r="J159">
        <v>12.4</v>
      </c>
      <c r="K159">
        <v>0.55800000000000005</v>
      </c>
      <c r="L159">
        <v>0.8</v>
      </c>
      <c r="M159">
        <v>2.2999999999999998</v>
      </c>
      <c r="N159">
        <v>0.35099999999999998</v>
      </c>
      <c r="O159">
        <v>6.1</v>
      </c>
      <c r="P159">
        <v>10.1</v>
      </c>
      <c r="Q159">
        <v>0.60599999999999998</v>
      </c>
      <c r="R159">
        <v>2.2000000000000002</v>
      </c>
      <c r="S159">
        <v>3.1</v>
      </c>
      <c r="T159">
        <v>0.69899999999999995</v>
      </c>
      <c r="U159">
        <v>2.8</v>
      </c>
      <c r="V159">
        <v>6.5</v>
      </c>
      <c r="W159">
        <v>9.4</v>
      </c>
      <c r="X159">
        <v>1.8</v>
      </c>
      <c r="Y159">
        <v>1.3</v>
      </c>
      <c r="Z159">
        <v>1.7</v>
      </c>
      <c r="AA159">
        <v>1.7</v>
      </c>
      <c r="AB159">
        <v>4.0999999999999996</v>
      </c>
      <c r="AC159">
        <v>16.899999999999999</v>
      </c>
      <c r="AD159">
        <v>2017</v>
      </c>
    </row>
    <row r="160" spans="1:30" x14ac:dyDescent="0.25">
      <c r="A160">
        <v>202</v>
      </c>
      <c r="B160" t="s">
        <v>246</v>
      </c>
      <c r="C160" t="s">
        <v>31</v>
      </c>
      <c r="D160">
        <v>24</v>
      </c>
      <c r="E160" t="s">
        <v>108</v>
      </c>
      <c r="F160">
        <v>59</v>
      </c>
      <c r="G160">
        <v>55</v>
      </c>
      <c r="H160">
        <v>1593</v>
      </c>
      <c r="I160">
        <v>6.1</v>
      </c>
      <c r="J160">
        <v>15.1</v>
      </c>
      <c r="K160">
        <v>0.40799999999999997</v>
      </c>
      <c r="L160">
        <v>2.6</v>
      </c>
      <c r="M160">
        <v>6.9</v>
      </c>
      <c r="N160">
        <v>0.371</v>
      </c>
      <c r="O160">
        <v>3.6</v>
      </c>
      <c r="P160">
        <v>8.1</v>
      </c>
      <c r="Q160">
        <v>0.44</v>
      </c>
      <c r="R160">
        <v>2</v>
      </c>
      <c r="S160">
        <v>2.6</v>
      </c>
      <c r="T160">
        <v>0.78300000000000003</v>
      </c>
      <c r="U160">
        <v>0.4</v>
      </c>
      <c r="V160">
        <v>4.2</v>
      </c>
      <c r="W160">
        <v>4.5999999999999996</v>
      </c>
      <c r="X160">
        <v>2.2000000000000002</v>
      </c>
      <c r="Y160">
        <v>0.9</v>
      </c>
      <c r="Z160">
        <v>0.2</v>
      </c>
      <c r="AA160">
        <v>1.5</v>
      </c>
      <c r="AB160">
        <v>3</v>
      </c>
      <c r="AC160">
        <v>16.899999999999999</v>
      </c>
      <c r="AD160">
        <v>2017</v>
      </c>
    </row>
    <row r="161" spans="1:30" x14ac:dyDescent="0.25">
      <c r="A161">
        <v>203</v>
      </c>
      <c r="B161" t="s">
        <v>247</v>
      </c>
      <c r="C161" t="s">
        <v>38</v>
      </c>
      <c r="D161">
        <v>30</v>
      </c>
      <c r="E161" t="s">
        <v>112</v>
      </c>
      <c r="F161">
        <v>68</v>
      </c>
      <c r="G161">
        <v>68</v>
      </c>
      <c r="H161">
        <v>2193</v>
      </c>
      <c r="I161">
        <v>6.2</v>
      </c>
      <c r="J161">
        <v>13.1</v>
      </c>
      <c r="K161">
        <v>0.47299999999999998</v>
      </c>
      <c r="L161">
        <v>1.4</v>
      </c>
      <c r="M161">
        <v>4</v>
      </c>
      <c r="N161">
        <v>0.35499999999999998</v>
      </c>
      <c r="O161">
        <v>4.8</v>
      </c>
      <c r="P161">
        <v>9.1999999999999993</v>
      </c>
      <c r="Q161">
        <v>0.52400000000000002</v>
      </c>
      <c r="R161">
        <v>1.8</v>
      </c>
      <c r="S161">
        <v>2.2000000000000002</v>
      </c>
      <c r="T161">
        <v>0.8</v>
      </c>
      <c r="U161">
        <v>1.6</v>
      </c>
      <c r="V161">
        <v>6.1</v>
      </c>
      <c r="W161">
        <v>7.6</v>
      </c>
      <c r="X161">
        <v>5.5</v>
      </c>
      <c r="Y161">
        <v>0.9</v>
      </c>
      <c r="Z161">
        <v>1.4</v>
      </c>
      <c r="AA161">
        <v>1.9</v>
      </c>
      <c r="AB161">
        <v>2.2999999999999998</v>
      </c>
      <c r="AC161">
        <v>15.6</v>
      </c>
      <c r="AD161">
        <v>2017</v>
      </c>
    </row>
    <row r="162" spans="1:30" x14ac:dyDescent="0.25">
      <c r="A162">
        <v>205</v>
      </c>
      <c r="B162" t="s">
        <v>248</v>
      </c>
      <c r="C162" t="s">
        <v>38</v>
      </c>
      <c r="D162">
        <v>31</v>
      </c>
      <c r="E162" t="s">
        <v>92</v>
      </c>
      <c r="F162">
        <v>74</v>
      </c>
      <c r="G162">
        <v>74</v>
      </c>
      <c r="H162">
        <v>2199</v>
      </c>
      <c r="I162">
        <v>6.4</v>
      </c>
      <c r="J162">
        <v>10</v>
      </c>
      <c r="K162">
        <v>0.63300000000000001</v>
      </c>
      <c r="L162">
        <v>0</v>
      </c>
      <c r="M162">
        <v>0</v>
      </c>
      <c r="N162">
        <v>0</v>
      </c>
      <c r="O162">
        <v>6.4</v>
      </c>
      <c r="P162">
        <v>10</v>
      </c>
      <c r="Q162">
        <v>0.63500000000000001</v>
      </c>
      <c r="R162">
        <v>3.7</v>
      </c>
      <c r="S162">
        <v>6.9</v>
      </c>
      <c r="T162">
        <v>0.53300000000000003</v>
      </c>
      <c r="U162">
        <v>4.8</v>
      </c>
      <c r="V162">
        <v>10.5</v>
      </c>
      <c r="W162">
        <v>15.4</v>
      </c>
      <c r="X162">
        <v>1.7</v>
      </c>
      <c r="Y162">
        <v>1</v>
      </c>
      <c r="Z162">
        <v>1.5</v>
      </c>
      <c r="AA162">
        <v>2.8</v>
      </c>
      <c r="AB162">
        <v>3.3</v>
      </c>
      <c r="AC162">
        <v>16.399999999999999</v>
      </c>
      <c r="AD162">
        <v>2017</v>
      </c>
    </row>
    <row r="163" spans="1:30" x14ac:dyDescent="0.25">
      <c r="A163">
        <v>208</v>
      </c>
      <c r="B163" t="s">
        <v>251</v>
      </c>
      <c r="C163" t="s">
        <v>27</v>
      </c>
      <c r="D163">
        <v>31</v>
      </c>
      <c r="E163" t="s">
        <v>92</v>
      </c>
      <c r="F163">
        <v>56</v>
      </c>
      <c r="G163">
        <v>4</v>
      </c>
      <c r="H163">
        <v>689</v>
      </c>
      <c r="I163">
        <v>4.5</v>
      </c>
      <c r="J163">
        <v>11.2</v>
      </c>
      <c r="K163">
        <v>0.40699999999999997</v>
      </c>
      <c r="L163">
        <v>1</v>
      </c>
      <c r="M163">
        <v>2.8</v>
      </c>
      <c r="N163">
        <v>0.35199999999999998</v>
      </c>
      <c r="O163">
        <v>3.6</v>
      </c>
      <c r="P163">
        <v>8.4</v>
      </c>
      <c r="Q163">
        <v>0.42499999999999999</v>
      </c>
      <c r="R163">
        <v>3.3</v>
      </c>
      <c r="S163">
        <v>4.3</v>
      </c>
      <c r="T163">
        <v>0.78</v>
      </c>
      <c r="U163">
        <v>3.1</v>
      </c>
      <c r="V163">
        <v>7.6</v>
      </c>
      <c r="W163">
        <v>10.8</v>
      </c>
      <c r="X163">
        <v>1.5</v>
      </c>
      <c r="Y163">
        <v>0.8</v>
      </c>
      <c r="Z163">
        <v>1.1000000000000001</v>
      </c>
      <c r="AA163">
        <v>1.5</v>
      </c>
      <c r="AB163">
        <v>3.6</v>
      </c>
      <c r="AC163">
        <v>13.4</v>
      </c>
      <c r="AD163">
        <v>2017</v>
      </c>
    </row>
    <row r="164" spans="1:30" x14ac:dyDescent="0.25">
      <c r="A164">
        <v>210</v>
      </c>
      <c r="B164" t="s">
        <v>253</v>
      </c>
      <c r="C164" t="s">
        <v>27</v>
      </c>
      <c r="D164">
        <v>27</v>
      </c>
      <c r="E164" t="s">
        <v>34</v>
      </c>
      <c r="F164">
        <v>79</v>
      </c>
      <c r="G164">
        <v>79</v>
      </c>
      <c r="H164">
        <v>2422</v>
      </c>
      <c r="I164">
        <v>7</v>
      </c>
      <c r="J164">
        <v>14.6</v>
      </c>
      <c r="K164">
        <v>0.48</v>
      </c>
      <c r="L164">
        <v>1.8</v>
      </c>
      <c r="M164">
        <v>4.7</v>
      </c>
      <c r="N164">
        <v>0.39100000000000001</v>
      </c>
      <c r="O164">
        <v>5.2</v>
      </c>
      <c r="P164">
        <v>9.9</v>
      </c>
      <c r="Q164">
        <v>0.52200000000000002</v>
      </c>
      <c r="R164">
        <v>1.6</v>
      </c>
      <c r="S164">
        <v>1.9</v>
      </c>
      <c r="T164">
        <v>0.85599999999999998</v>
      </c>
      <c r="U164">
        <v>1.9</v>
      </c>
      <c r="V164">
        <v>6.1</v>
      </c>
      <c r="W164">
        <v>8</v>
      </c>
      <c r="X164">
        <v>1.1000000000000001</v>
      </c>
      <c r="Y164">
        <v>0.6</v>
      </c>
      <c r="Z164">
        <v>1.8</v>
      </c>
      <c r="AA164">
        <v>1.6</v>
      </c>
      <c r="AB164">
        <v>3.2</v>
      </c>
      <c r="AC164">
        <v>17.399999999999999</v>
      </c>
      <c r="AD164">
        <v>2017</v>
      </c>
    </row>
    <row r="165" spans="1:30" x14ac:dyDescent="0.25">
      <c r="A165">
        <v>211</v>
      </c>
      <c r="B165" t="s">
        <v>254</v>
      </c>
      <c r="C165" t="s">
        <v>52</v>
      </c>
      <c r="D165">
        <v>33</v>
      </c>
      <c r="E165" t="s">
        <v>83</v>
      </c>
      <c r="F165">
        <v>76</v>
      </c>
      <c r="G165">
        <v>0</v>
      </c>
      <c r="H165">
        <v>1998</v>
      </c>
      <c r="I165">
        <v>3.9</v>
      </c>
      <c r="J165">
        <v>7.5</v>
      </c>
      <c r="K165">
        <v>0.52800000000000002</v>
      </c>
      <c r="L165">
        <v>1.2</v>
      </c>
      <c r="M165">
        <v>3.2</v>
      </c>
      <c r="N165">
        <v>0.36199999999999999</v>
      </c>
      <c r="O165">
        <v>2.8</v>
      </c>
      <c r="P165">
        <v>4.3</v>
      </c>
      <c r="Q165">
        <v>0.65100000000000002</v>
      </c>
      <c r="R165">
        <v>1.3</v>
      </c>
      <c r="S165">
        <v>1.8</v>
      </c>
      <c r="T165">
        <v>0.70599999999999996</v>
      </c>
      <c r="U165">
        <v>0.9</v>
      </c>
      <c r="V165">
        <v>4.5999999999999996</v>
      </c>
      <c r="W165">
        <v>5.5</v>
      </c>
      <c r="X165">
        <v>4.7</v>
      </c>
      <c r="Y165">
        <v>1.4</v>
      </c>
      <c r="Z165">
        <v>0.7</v>
      </c>
      <c r="AA165">
        <v>1</v>
      </c>
      <c r="AB165">
        <v>1.7</v>
      </c>
      <c r="AC165">
        <v>10.3</v>
      </c>
      <c r="AD165">
        <v>2017</v>
      </c>
    </row>
    <row r="166" spans="1:30" x14ac:dyDescent="0.25">
      <c r="A166">
        <v>212</v>
      </c>
      <c r="B166" t="s">
        <v>255</v>
      </c>
      <c r="C166" t="s">
        <v>27</v>
      </c>
      <c r="D166">
        <v>29</v>
      </c>
      <c r="E166" t="s">
        <v>34</v>
      </c>
      <c r="F166">
        <v>82</v>
      </c>
      <c r="G166">
        <v>52</v>
      </c>
      <c r="H166">
        <v>2142</v>
      </c>
      <c r="I166">
        <v>6.5</v>
      </c>
      <c r="J166">
        <v>15</v>
      </c>
      <c r="K166">
        <v>0.43099999999999999</v>
      </c>
      <c r="L166">
        <v>2.4</v>
      </c>
      <c r="M166">
        <v>6.8</v>
      </c>
      <c r="N166">
        <v>0.35299999999999998</v>
      </c>
      <c r="O166">
        <v>4.0999999999999996</v>
      </c>
      <c r="P166">
        <v>8.1999999999999993</v>
      </c>
      <c r="Q166">
        <v>0.496</v>
      </c>
      <c r="R166">
        <v>2.7</v>
      </c>
      <c r="S166">
        <v>3.5</v>
      </c>
      <c r="T166">
        <v>0.77800000000000002</v>
      </c>
      <c r="U166">
        <v>1.9</v>
      </c>
      <c r="V166">
        <v>6.2</v>
      </c>
      <c r="W166">
        <v>8.1</v>
      </c>
      <c r="X166">
        <v>2.4</v>
      </c>
      <c r="Y166">
        <v>1</v>
      </c>
      <c r="Z166">
        <v>0.4</v>
      </c>
      <c r="AA166">
        <v>1.9</v>
      </c>
      <c r="AB166">
        <v>3.5</v>
      </c>
      <c r="AC166">
        <v>18</v>
      </c>
      <c r="AD166">
        <v>2017</v>
      </c>
    </row>
    <row r="167" spans="1:30" x14ac:dyDescent="0.25">
      <c r="A167">
        <v>213</v>
      </c>
      <c r="B167" t="s">
        <v>256</v>
      </c>
      <c r="C167" t="s">
        <v>52</v>
      </c>
      <c r="D167">
        <v>29</v>
      </c>
      <c r="E167" t="s">
        <v>108</v>
      </c>
      <c r="F167">
        <v>82</v>
      </c>
      <c r="G167">
        <v>26</v>
      </c>
      <c r="H167">
        <v>1972</v>
      </c>
      <c r="I167">
        <v>3.7</v>
      </c>
      <c r="J167">
        <v>8.1999999999999993</v>
      </c>
      <c r="K167">
        <v>0.45200000000000001</v>
      </c>
      <c r="L167">
        <v>2.2000000000000002</v>
      </c>
      <c r="M167">
        <v>5.0999999999999996</v>
      </c>
      <c r="N167">
        <v>0.441</v>
      </c>
      <c r="O167">
        <v>1.5</v>
      </c>
      <c r="P167">
        <v>3.1</v>
      </c>
      <c r="Q167">
        <v>0.47099999999999997</v>
      </c>
      <c r="R167">
        <v>0.9</v>
      </c>
      <c r="S167">
        <v>1.2</v>
      </c>
      <c r="T167">
        <v>0.73499999999999999</v>
      </c>
      <c r="U167">
        <v>0.4</v>
      </c>
      <c r="V167">
        <v>4.3</v>
      </c>
      <c r="W167">
        <v>4.8</v>
      </c>
      <c r="X167">
        <v>4.0999999999999996</v>
      </c>
      <c r="Y167">
        <v>1.8</v>
      </c>
      <c r="Z167">
        <v>0.1</v>
      </c>
      <c r="AA167">
        <v>2</v>
      </c>
      <c r="AB167">
        <v>3</v>
      </c>
      <c r="AC167">
        <v>10.6</v>
      </c>
      <c r="AD167">
        <v>2017</v>
      </c>
    </row>
    <row r="168" spans="1:30" x14ac:dyDescent="0.25">
      <c r="A168">
        <v>214</v>
      </c>
      <c r="B168" t="s">
        <v>257</v>
      </c>
      <c r="C168" t="s">
        <v>52</v>
      </c>
      <c r="D168">
        <v>19</v>
      </c>
      <c r="E168" t="s">
        <v>104</v>
      </c>
      <c r="F168">
        <v>79</v>
      </c>
      <c r="G168">
        <v>40</v>
      </c>
      <c r="H168">
        <v>2279</v>
      </c>
      <c r="I168">
        <v>4.4000000000000004</v>
      </c>
      <c r="J168">
        <v>10.8</v>
      </c>
      <c r="K168">
        <v>0.40200000000000002</v>
      </c>
      <c r="L168">
        <v>0.9</v>
      </c>
      <c r="M168">
        <v>3</v>
      </c>
      <c r="N168">
        <v>0.29399999999999998</v>
      </c>
      <c r="O168">
        <v>3.5</v>
      </c>
      <c r="P168">
        <v>7.9</v>
      </c>
      <c r="Q168">
        <v>0.443</v>
      </c>
      <c r="R168">
        <v>2.1</v>
      </c>
      <c r="S168">
        <v>3.4</v>
      </c>
      <c r="T168">
        <v>0.621</v>
      </c>
      <c r="U168">
        <v>0.9</v>
      </c>
      <c r="V168">
        <v>4</v>
      </c>
      <c r="W168">
        <v>5</v>
      </c>
      <c r="X168">
        <v>2.6</v>
      </c>
      <c r="Y168">
        <v>0.8</v>
      </c>
      <c r="Z168">
        <v>0.6</v>
      </c>
      <c r="AA168">
        <v>1.8</v>
      </c>
      <c r="AB168">
        <v>2.5</v>
      </c>
      <c r="AC168">
        <v>11.7</v>
      </c>
      <c r="AD168">
        <v>2017</v>
      </c>
    </row>
    <row r="169" spans="1:30" x14ac:dyDescent="0.25">
      <c r="A169">
        <v>215</v>
      </c>
      <c r="B169" t="s">
        <v>258</v>
      </c>
      <c r="C169" t="s">
        <v>73</v>
      </c>
      <c r="D169">
        <v>24</v>
      </c>
      <c r="E169" t="s">
        <v>55</v>
      </c>
      <c r="F169">
        <v>72</v>
      </c>
      <c r="G169">
        <v>72</v>
      </c>
      <c r="H169">
        <v>2525</v>
      </c>
      <c r="I169">
        <v>9.6</v>
      </c>
      <c r="J169">
        <v>20.2</v>
      </c>
      <c r="K169">
        <v>0.47299999999999998</v>
      </c>
      <c r="L169">
        <v>2.5</v>
      </c>
      <c r="M169">
        <v>6.3</v>
      </c>
      <c r="N169">
        <v>0.40100000000000002</v>
      </c>
      <c r="O169">
        <v>7</v>
      </c>
      <c r="P169">
        <v>14</v>
      </c>
      <c r="Q169">
        <v>0.505</v>
      </c>
      <c r="R169">
        <v>4.2</v>
      </c>
      <c r="S169">
        <v>4.7</v>
      </c>
      <c r="T169">
        <v>0.90500000000000003</v>
      </c>
      <c r="U169">
        <v>0.7</v>
      </c>
      <c r="V169">
        <v>2.5</v>
      </c>
      <c r="W169">
        <v>3.3</v>
      </c>
      <c r="X169">
        <v>6</v>
      </c>
      <c r="Y169">
        <v>1.2</v>
      </c>
      <c r="Z169">
        <v>0.3</v>
      </c>
      <c r="AA169">
        <v>2.6</v>
      </c>
      <c r="AB169">
        <v>2.2000000000000002</v>
      </c>
      <c r="AC169">
        <v>25.9</v>
      </c>
      <c r="AD169">
        <v>2017</v>
      </c>
    </row>
    <row r="170" spans="1:30" x14ac:dyDescent="0.25">
      <c r="A170">
        <v>219</v>
      </c>
      <c r="B170" t="s">
        <v>260</v>
      </c>
      <c r="C170" t="s">
        <v>73</v>
      </c>
      <c r="D170">
        <v>26</v>
      </c>
      <c r="E170" t="s">
        <v>90</v>
      </c>
      <c r="F170">
        <v>52</v>
      </c>
      <c r="G170">
        <v>50</v>
      </c>
      <c r="H170">
        <v>1424</v>
      </c>
      <c r="I170">
        <v>7.2</v>
      </c>
      <c r="J170">
        <v>17.100000000000001</v>
      </c>
      <c r="K170">
        <v>0.41899999999999998</v>
      </c>
      <c r="L170">
        <v>1.7</v>
      </c>
      <c r="M170">
        <v>4.7</v>
      </c>
      <c r="N170">
        <v>0.35899999999999999</v>
      </c>
      <c r="O170">
        <v>5.5</v>
      </c>
      <c r="P170">
        <v>12.5</v>
      </c>
      <c r="Q170">
        <v>0.442</v>
      </c>
      <c r="R170">
        <v>3</v>
      </c>
      <c r="S170">
        <v>3.4</v>
      </c>
      <c r="T170">
        <v>0.86799999999999999</v>
      </c>
      <c r="U170">
        <v>0.5</v>
      </c>
      <c r="V170">
        <v>2.4</v>
      </c>
      <c r="W170">
        <v>2.9</v>
      </c>
      <c r="X170">
        <v>6.8</v>
      </c>
      <c r="Y170">
        <v>0.9</v>
      </c>
      <c r="Z170">
        <v>0.1</v>
      </c>
      <c r="AA170">
        <v>2.9</v>
      </c>
      <c r="AB170">
        <v>3.3</v>
      </c>
      <c r="AC170">
        <v>19</v>
      </c>
      <c r="AD170">
        <v>2017</v>
      </c>
    </row>
    <row r="171" spans="1:30" x14ac:dyDescent="0.25">
      <c r="A171">
        <v>220</v>
      </c>
      <c r="B171" t="s">
        <v>261</v>
      </c>
      <c r="C171" t="s">
        <v>52</v>
      </c>
      <c r="D171">
        <v>32</v>
      </c>
      <c r="E171" t="s">
        <v>55</v>
      </c>
      <c r="F171">
        <v>74</v>
      </c>
      <c r="G171">
        <v>74</v>
      </c>
      <c r="H171">
        <v>2794</v>
      </c>
      <c r="I171">
        <v>9.5</v>
      </c>
      <c r="J171">
        <v>17.3</v>
      </c>
      <c r="K171">
        <v>0.54800000000000004</v>
      </c>
      <c r="L171">
        <v>1.6</v>
      </c>
      <c r="M171">
        <v>4.4000000000000004</v>
      </c>
      <c r="N171">
        <v>0.36299999999999999</v>
      </c>
      <c r="O171">
        <v>7.9</v>
      </c>
      <c r="P171">
        <v>12.9</v>
      </c>
      <c r="Q171">
        <v>0.61099999999999999</v>
      </c>
      <c r="R171">
        <v>4.5999999999999996</v>
      </c>
      <c r="S171">
        <v>6.8</v>
      </c>
      <c r="T171">
        <v>0.67400000000000004</v>
      </c>
      <c r="U171">
        <v>1.2</v>
      </c>
      <c r="V171">
        <v>7</v>
      </c>
      <c r="W171">
        <v>8.1999999999999993</v>
      </c>
      <c r="X171">
        <v>8.3000000000000007</v>
      </c>
      <c r="Y171">
        <v>1.2</v>
      </c>
      <c r="Z171">
        <v>0.6</v>
      </c>
      <c r="AA171">
        <v>3.9</v>
      </c>
      <c r="AB171">
        <v>1.7</v>
      </c>
      <c r="AC171">
        <v>25.2</v>
      </c>
      <c r="AD171">
        <v>2017</v>
      </c>
    </row>
    <row r="172" spans="1:30" x14ac:dyDescent="0.25">
      <c r="A172">
        <v>221</v>
      </c>
      <c r="B172" t="s">
        <v>262</v>
      </c>
      <c r="C172" t="s">
        <v>38</v>
      </c>
      <c r="D172">
        <v>32</v>
      </c>
      <c r="E172" t="s">
        <v>48</v>
      </c>
      <c r="F172">
        <v>66</v>
      </c>
      <c r="G172">
        <v>1</v>
      </c>
      <c r="H172">
        <v>931</v>
      </c>
      <c r="I172">
        <v>9.1</v>
      </c>
      <c r="J172">
        <v>18.2</v>
      </c>
      <c r="K172">
        <v>0.499</v>
      </c>
      <c r="L172">
        <v>0</v>
      </c>
      <c r="M172">
        <v>0</v>
      </c>
      <c r="N172">
        <v>0</v>
      </c>
      <c r="O172">
        <v>9.1</v>
      </c>
      <c r="P172">
        <v>18.2</v>
      </c>
      <c r="Q172">
        <v>0.5</v>
      </c>
      <c r="R172">
        <v>2.5</v>
      </c>
      <c r="S172">
        <v>3.3</v>
      </c>
      <c r="T172">
        <v>0.76500000000000001</v>
      </c>
      <c r="U172">
        <v>2.9</v>
      </c>
      <c r="V172">
        <v>7.8</v>
      </c>
      <c r="W172">
        <v>10.7</v>
      </c>
      <c r="X172">
        <v>2.2000000000000002</v>
      </c>
      <c r="Y172">
        <v>0.7</v>
      </c>
      <c r="Z172">
        <v>0.6</v>
      </c>
      <c r="AA172">
        <v>1.3</v>
      </c>
      <c r="AB172">
        <v>4.8</v>
      </c>
      <c r="AC172">
        <v>20.7</v>
      </c>
      <c r="AD172">
        <v>2017</v>
      </c>
    </row>
    <row r="173" spans="1:30" x14ac:dyDescent="0.25">
      <c r="A173">
        <v>222</v>
      </c>
      <c r="B173" t="s">
        <v>263</v>
      </c>
      <c r="C173" t="s">
        <v>52</v>
      </c>
      <c r="D173">
        <v>36</v>
      </c>
      <c r="E173" t="s">
        <v>55</v>
      </c>
      <c r="F173">
        <v>79</v>
      </c>
      <c r="G173">
        <v>13</v>
      </c>
      <c r="H173">
        <v>1614</v>
      </c>
      <c r="I173">
        <v>3.4</v>
      </c>
      <c r="J173">
        <v>7.7</v>
      </c>
      <c r="K173">
        <v>0.44600000000000001</v>
      </c>
      <c r="L173">
        <v>1.4</v>
      </c>
      <c r="M173">
        <v>4.0999999999999996</v>
      </c>
      <c r="N173">
        <v>0.33300000000000002</v>
      </c>
      <c r="O173">
        <v>2</v>
      </c>
      <c r="P173">
        <v>3.5</v>
      </c>
      <c r="Q173">
        <v>0.57999999999999996</v>
      </c>
      <c r="R173">
        <v>1.8</v>
      </c>
      <c r="S173">
        <v>2.4</v>
      </c>
      <c r="T173">
        <v>0.74099999999999999</v>
      </c>
      <c r="U173">
        <v>0.6</v>
      </c>
      <c r="V173">
        <v>3.9</v>
      </c>
      <c r="W173">
        <v>4.5</v>
      </c>
      <c r="X173">
        <v>1.7</v>
      </c>
      <c r="Y173">
        <v>0.6</v>
      </c>
      <c r="Z173">
        <v>0.2</v>
      </c>
      <c r="AA173">
        <v>1.2</v>
      </c>
      <c r="AB173">
        <v>3.4</v>
      </c>
      <c r="AC173">
        <v>10</v>
      </c>
      <c r="AD173">
        <v>2017</v>
      </c>
    </row>
    <row r="174" spans="1:30" x14ac:dyDescent="0.25">
      <c r="A174">
        <v>224</v>
      </c>
      <c r="B174" t="s">
        <v>265</v>
      </c>
      <c r="C174" t="s">
        <v>73</v>
      </c>
      <c r="D174">
        <v>27</v>
      </c>
      <c r="E174" t="s">
        <v>34</v>
      </c>
      <c r="F174">
        <v>81</v>
      </c>
      <c r="G174">
        <v>13</v>
      </c>
      <c r="H174">
        <v>1802</v>
      </c>
      <c r="I174">
        <v>3.8</v>
      </c>
      <c r="J174">
        <v>10.7</v>
      </c>
      <c r="K174">
        <v>0.35899999999999999</v>
      </c>
      <c r="L174">
        <v>1.6</v>
      </c>
      <c r="M174">
        <v>5</v>
      </c>
      <c r="N174">
        <v>0.313</v>
      </c>
      <c r="O174">
        <v>2.2999999999999998</v>
      </c>
      <c r="P174">
        <v>5.7</v>
      </c>
      <c r="Q174">
        <v>0.39900000000000002</v>
      </c>
      <c r="R174">
        <v>2.2999999999999998</v>
      </c>
      <c r="S174">
        <v>3</v>
      </c>
      <c r="T174">
        <v>0.75</v>
      </c>
      <c r="U174">
        <v>0.6</v>
      </c>
      <c r="V174">
        <v>3.3</v>
      </c>
      <c r="W174">
        <v>3.9</v>
      </c>
      <c r="X174">
        <v>7.9</v>
      </c>
      <c r="Y174">
        <v>1.4</v>
      </c>
      <c r="Z174">
        <v>0.1</v>
      </c>
      <c r="AA174">
        <v>2.6</v>
      </c>
      <c r="AB174">
        <v>2.2999999999999998</v>
      </c>
      <c r="AC174">
        <v>11.5</v>
      </c>
      <c r="AD174">
        <v>2017</v>
      </c>
    </row>
    <row r="175" spans="1:30" x14ac:dyDescent="0.25">
      <c r="A175">
        <v>225</v>
      </c>
      <c r="B175" t="s">
        <v>266</v>
      </c>
      <c r="C175" t="s">
        <v>27</v>
      </c>
      <c r="D175">
        <v>29</v>
      </c>
      <c r="E175" t="s">
        <v>112</v>
      </c>
      <c r="F175">
        <v>78</v>
      </c>
      <c r="G175">
        <v>6</v>
      </c>
      <c r="H175">
        <v>1232</v>
      </c>
      <c r="I175">
        <v>3.3</v>
      </c>
      <c r="J175">
        <v>7.7</v>
      </c>
      <c r="K175">
        <v>0.435</v>
      </c>
      <c r="L175">
        <v>1.3</v>
      </c>
      <c r="M175">
        <v>3.8</v>
      </c>
      <c r="N175">
        <v>0.34599999999999997</v>
      </c>
      <c r="O175">
        <v>2</v>
      </c>
      <c r="P175">
        <v>3.9</v>
      </c>
      <c r="Q175">
        <v>0.52300000000000002</v>
      </c>
      <c r="R175">
        <v>0.8</v>
      </c>
      <c r="S175">
        <v>1.1000000000000001</v>
      </c>
      <c r="T175">
        <v>0.70299999999999996</v>
      </c>
      <c r="U175">
        <v>1.7</v>
      </c>
      <c r="V175">
        <v>6.2</v>
      </c>
      <c r="W175">
        <v>7.9</v>
      </c>
      <c r="X175">
        <v>2.1</v>
      </c>
      <c r="Y175">
        <v>0.7</v>
      </c>
      <c r="Z175">
        <v>0.5</v>
      </c>
      <c r="AA175">
        <v>1.1000000000000001</v>
      </c>
      <c r="AB175">
        <v>3.6</v>
      </c>
      <c r="AC175">
        <v>8.6999999999999993</v>
      </c>
      <c r="AD175">
        <v>2017</v>
      </c>
    </row>
    <row r="176" spans="1:30" x14ac:dyDescent="0.25">
      <c r="A176">
        <v>226</v>
      </c>
      <c r="B176" t="s">
        <v>267</v>
      </c>
      <c r="C176" t="s">
        <v>27</v>
      </c>
      <c r="D176">
        <v>29</v>
      </c>
      <c r="E176" t="s">
        <v>112</v>
      </c>
      <c r="F176">
        <v>80</v>
      </c>
      <c r="G176">
        <v>77</v>
      </c>
      <c r="H176">
        <v>1608</v>
      </c>
      <c r="I176">
        <v>4.8</v>
      </c>
      <c r="J176">
        <v>8.3000000000000007</v>
      </c>
      <c r="K176">
        <v>0.57599999999999996</v>
      </c>
      <c r="L176">
        <v>0.6</v>
      </c>
      <c r="M176">
        <v>1.5</v>
      </c>
      <c r="N176">
        <v>0.40899999999999997</v>
      </c>
      <c r="O176">
        <v>4.2</v>
      </c>
      <c r="P176">
        <v>6.8</v>
      </c>
      <c r="Q176">
        <v>0.61199999999999999</v>
      </c>
      <c r="R176">
        <v>1.5</v>
      </c>
      <c r="S176">
        <v>2.2000000000000002</v>
      </c>
      <c r="T176">
        <v>0.67</v>
      </c>
      <c r="U176">
        <v>2.6</v>
      </c>
      <c r="V176">
        <v>5.6</v>
      </c>
      <c r="W176">
        <v>8.1999999999999993</v>
      </c>
      <c r="X176">
        <v>3.1</v>
      </c>
      <c r="Y176">
        <v>1.1000000000000001</v>
      </c>
      <c r="Z176">
        <v>1.4</v>
      </c>
      <c r="AA176">
        <v>1.7</v>
      </c>
      <c r="AB176">
        <v>4.7</v>
      </c>
      <c r="AC176">
        <v>11.6</v>
      </c>
      <c r="AD176">
        <v>2017</v>
      </c>
    </row>
    <row r="177" spans="1:30" x14ac:dyDescent="0.25">
      <c r="A177">
        <v>228</v>
      </c>
      <c r="B177" t="s">
        <v>268</v>
      </c>
      <c r="C177" t="s">
        <v>27</v>
      </c>
      <c r="D177">
        <v>29</v>
      </c>
      <c r="E177" t="s">
        <v>76</v>
      </c>
      <c r="F177">
        <v>76</v>
      </c>
      <c r="G177">
        <v>5</v>
      </c>
      <c r="H177">
        <v>2085</v>
      </c>
      <c r="I177">
        <v>6.4</v>
      </c>
      <c r="J177">
        <v>13.3</v>
      </c>
      <c r="K177">
        <v>0.47899999999999998</v>
      </c>
      <c r="L177">
        <v>1.5</v>
      </c>
      <c r="M177">
        <v>4.4000000000000004</v>
      </c>
      <c r="N177">
        <v>0.34</v>
      </c>
      <c r="O177">
        <v>4.9000000000000004</v>
      </c>
      <c r="P177">
        <v>8.9</v>
      </c>
      <c r="Q177">
        <v>0.54800000000000004</v>
      </c>
      <c r="R177">
        <v>2.6</v>
      </c>
      <c r="S177">
        <v>3.7</v>
      </c>
      <c r="T177">
        <v>0.70699999999999996</v>
      </c>
      <c r="U177">
        <v>1.1000000000000001</v>
      </c>
      <c r="V177">
        <v>5.4</v>
      </c>
      <c r="W177">
        <v>6.5</v>
      </c>
      <c r="X177">
        <v>4.8</v>
      </c>
      <c r="Y177">
        <v>1.3</v>
      </c>
      <c r="Z177">
        <v>1.5</v>
      </c>
      <c r="AA177">
        <v>3</v>
      </c>
      <c r="AB177">
        <v>3.4</v>
      </c>
      <c r="AC177">
        <v>16.8</v>
      </c>
      <c r="AD177">
        <v>2017</v>
      </c>
    </row>
    <row r="178" spans="1:30" x14ac:dyDescent="0.25">
      <c r="A178">
        <v>229</v>
      </c>
      <c r="B178" t="s">
        <v>269</v>
      </c>
      <c r="C178" t="s">
        <v>52</v>
      </c>
      <c r="D178">
        <v>35</v>
      </c>
      <c r="E178" t="s">
        <v>108</v>
      </c>
      <c r="F178">
        <v>78</v>
      </c>
      <c r="G178">
        <v>14</v>
      </c>
      <c r="H178">
        <v>1843</v>
      </c>
      <c r="I178">
        <v>5.3</v>
      </c>
      <c r="J178">
        <v>12.2</v>
      </c>
      <c r="K178">
        <v>0.436</v>
      </c>
      <c r="L178">
        <v>2.1</v>
      </c>
      <c r="M178">
        <v>5</v>
      </c>
      <c r="N178">
        <v>0.41099999999999998</v>
      </c>
      <c r="O178">
        <v>3.3</v>
      </c>
      <c r="P178">
        <v>7.2</v>
      </c>
      <c r="Q178">
        <v>0.45400000000000001</v>
      </c>
      <c r="R178">
        <v>1.2</v>
      </c>
      <c r="S178">
        <v>1.5</v>
      </c>
      <c r="T178">
        <v>0.81799999999999995</v>
      </c>
      <c r="U178">
        <v>0.6</v>
      </c>
      <c r="V178">
        <v>4.0999999999999996</v>
      </c>
      <c r="W178">
        <v>4.7</v>
      </c>
      <c r="X178">
        <v>2.8</v>
      </c>
      <c r="Y178">
        <v>0.7</v>
      </c>
      <c r="Z178">
        <v>0.4</v>
      </c>
      <c r="AA178">
        <v>1.3</v>
      </c>
      <c r="AB178">
        <v>1.8</v>
      </c>
      <c r="AC178">
        <v>14</v>
      </c>
      <c r="AD178">
        <v>2017</v>
      </c>
    </row>
    <row r="179" spans="1:30" x14ac:dyDescent="0.25">
      <c r="A179">
        <v>230</v>
      </c>
      <c r="B179" t="s">
        <v>270</v>
      </c>
      <c r="C179" t="s">
        <v>52</v>
      </c>
      <c r="D179">
        <v>20</v>
      </c>
      <c r="E179" t="s">
        <v>90</v>
      </c>
      <c r="F179">
        <v>77</v>
      </c>
      <c r="G179">
        <v>1</v>
      </c>
      <c r="H179">
        <v>1371</v>
      </c>
      <c r="I179">
        <v>3.4</v>
      </c>
      <c r="J179">
        <v>9.6</v>
      </c>
      <c r="K179">
        <v>0.35299999999999998</v>
      </c>
      <c r="L179">
        <v>1.2</v>
      </c>
      <c r="M179">
        <v>4</v>
      </c>
      <c r="N179">
        <v>0.29199999999999998</v>
      </c>
      <c r="O179">
        <v>2.2000000000000002</v>
      </c>
      <c r="P179">
        <v>5.5</v>
      </c>
      <c r="Q179">
        <v>0.39800000000000002</v>
      </c>
      <c r="R179">
        <v>0.9</v>
      </c>
      <c r="S179">
        <v>1.4</v>
      </c>
      <c r="T179">
        <v>0.67900000000000005</v>
      </c>
      <c r="U179">
        <v>0.9</v>
      </c>
      <c r="V179">
        <v>4</v>
      </c>
      <c r="W179">
        <v>5</v>
      </c>
      <c r="X179">
        <v>2.8</v>
      </c>
      <c r="Y179">
        <v>1.5</v>
      </c>
      <c r="Z179">
        <v>0.6</v>
      </c>
      <c r="AA179">
        <v>1.9</v>
      </c>
      <c r="AB179">
        <v>3.2</v>
      </c>
      <c r="AC179">
        <v>8.9</v>
      </c>
      <c r="AD179">
        <v>2017</v>
      </c>
    </row>
    <row r="180" spans="1:30" x14ac:dyDescent="0.25">
      <c r="A180">
        <v>231</v>
      </c>
      <c r="B180" t="s">
        <v>271</v>
      </c>
      <c r="C180" t="s">
        <v>73</v>
      </c>
      <c r="D180">
        <v>24</v>
      </c>
      <c r="E180" t="s">
        <v>76</v>
      </c>
      <c r="F180">
        <v>73</v>
      </c>
      <c r="G180">
        <v>0</v>
      </c>
      <c r="H180">
        <v>2178</v>
      </c>
      <c r="I180">
        <v>5.9</v>
      </c>
      <c r="J180">
        <v>13.6</v>
      </c>
      <c r="K180">
        <v>0.433</v>
      </c>
      <c r="L180">
        <v>1.5</v>
      </c>
      <c r="M180">
        <v>4.0999999999999996</v>
      </c>
      <c r="N180">
        <v>0.372</v>
      </c>
      <c r="O180">
        <v>4.4000000000000004</v>
      </c>
      <c r="P180">
        <v>9.5</v>
      </c>
      <c r="Q180">
        <v>0.46</v>
      </c>
      <c r="R180">
        <v>3.2</v>
      </c>
      <c r="S180">
        <v>4.2</v>
      </c>
      <c r="T180">
        <v>0.76800000000000002</v>
      </c>
      <c r="U180">
        <v>0.8</v>
      </c>
      <c r="V180">
        <v>4</v>
      </c>
      <c r="W180">
        <v>4.8</v>
      </c>
      <c r="X180">
        <v>3.9</v>
      </c>
      <c r="Y180">
        <v>1.4</v>
      </c>
      <c r="Z180">
        <v>0.7</v>
      </c>
      <c r="AA180">
        <v>1.5</v>
      </c>
      <c r="AB180">
        <v>2.9</v>
      </c>
      <c r="AC180">
        <v>16.600000000000001</v>
      </c>
      <c r="AD180">
        <v>2017</v>
      </c>
    </row>
    <row r="181" spans="1:30" x14ac:dyDescent="0.25">
      <c r="A181">
        <v>232</v>
      </c>
      <c r="B181" t="s">
        <v>272</v>
      </c>
      <c r="C181" t="s">
        <v>52</v>
      </c>
      <c r="D181">
        <v>29</v>
      </c>
      <c r="E181" t="s">
        <v>57</v>
      </c>
      <c r="F181">
        <v>68</v>
      </c>
      <c r="G181">
        <v>3</v>
      </c>
      <c r="H181">
        <v>810</v>
      </c>
      <c r="I181">
        <v>3.2</v>
      </c>
      <c r="J181">
        <v>8.9</v>
      </c>
      <c r="K181">
        <v>0.36499999999999999</v>
      </c>
      <c r="L181">
        <v>1.3</v>
      </c>
      <c r="M181">
        <v>5.2</v>
      </c>
      <c r="N181">
        <v>0.246</v>
      </c>
      <c r="O181">
        <v>2</v>
      </c>
      <c r="P181">
        <v>3.6</v>
      </c>
      <c r="Q181">
        <v>0.53700000000000003</v>
      </c>
      <c r="R181">
        <v>0.5</v>
      </c>
      <c r="S181">
        <v>0.8</v>
      </c>
      <c r="T181">
        <v>0.64700000000000002</v>
      </c>
      <c r="U181">
        <v>1.2</v>
      </c>
      <c r="V181">
        <v>6.9</v>
      </c>
      <c r="W181">
        <v>8</v>
      </c>
      <c r="X181">
        <v>1</v>
      </c>
      <c r="Y181">
        <v>1.3</v>
      </c>
      <c r="Z181">
        <v>1.3</v>
      </c>
      <c r="AA181">
        <v>0.8</v>
      </c>
      <c r="AB181">
        <v>3.7</v>
      </c>
      <c r="AC181">
        <v>8.3000000000000007</v>
      </c>
      <c r="AD181">
        <v>2017</v>
      </c>
    </row>
    <row r="182" spans="1:30" x14ac:dyDescent="0.25">
      <c r="A182">
        <v>233</v>
      </c>
      <c r="B182" t="s">
        <v>273</v>
      </c>
      <c r="C182" t="s">
        <v>38</v>
      </c>
      <c r="D182">
        <v>21</v>
      </c>
      <c r="E182" t="s">
        <v>70</v>
      </c>
      <c r="F182">
        <v>73</v>
      </c>
      <c r="G182">
        <v>59</v>
      </c>
      <c r="H182">
        <v>2038</v>
      </c>
      <c r="I182">
        <v>8.6999999999999993</v>
      </c>
      <c r="J182">
        <v>15.1</v>
      </c>
      <c r="K182">
        <v>0.57799999999999996</v>
      </c>
      <c r="L182">
        <v>0.8</v>
      </c>
      <c r="M182">
        <v>2.5</v>
      </c>
      <c r="N182">
        <v>0.32400000000000001</v>
      </c>
      <c r="O182">
        <v>7.9</v>
      </c>
      <c r="P182">
        <v>12.6</v>
      </c>
      <c r="Q182">
        <v>0.628</v>
      </c>
      <c r="R182">
        <v>3.3</v>
      </c>
      <c r="S182">
        <v>4</v>
      </c>
      <c r="T182">
        <v>0.82499999999999996</v>
      </c>
      <c r="U182">
        <v>3.7</v>
      </c>
      <c r="V182">
        <v>8.9</v>
      </c>
      <c r="W182">
        <v>12.7</v>
      </c>
      <c r="X182">
        <v>6.3</v>
      </c>
      <c r="Y182">
        <v>1.1000000000000001</v>
      </c>
      <c r="Z182">
        <v>1</v>
      </c>
      <c r="AA182">
        <v>3</v>
      </c>
      <c r="AB182">
        <v>3.8</v>
      </c>
      <c r="AC182">
        <v>21.6</v>
      </c>
      <c r="AD182">
        <v>2017</v>
      </c>
    </row>
    <row r="183" spans="1:30" x14ac:dyDescent="0.25">
      <c r="A183">
        <v>236</v>
      </c>
      <c r="B183" t="s">
        <v>275</v>
      </c>
      <c r="C183" t="s">
        <v>52</v>
      </c>
      <c r="D183">
        <v>19</v>
      </c>
      <c r="E183" t="s">
        <v>79</v>
      </c>
      <c r="F183">
        <v>32</v>
      </c>
      <c r="G183">
        <v>8</v>
      </c>
      <c r="H183">
        <v>545</v>
      </c>
      <c r="I183">
        <v>4.5</v>
      </c>
      <c r="J183">
        <v>8</v>
      </c>
      <c r="K183">
        <v>0.56200000000000006</v>
      </c>
      <c r="L183">
        <v>0.2</v>
      </c>
      <c r="M183">
        <v>0.7</v>
      </c>
      <c r="N183">
        <v>0.27300000000000002</v>
      </c>
      <c r="O183">
        <v>4.3</v>
      </c>
      <c r="P183">
        <v>7.3</v>
      </c>
      <c r="Q183">
        <v>0.59099999999999997</v>
      </c>
      <c r="R183">
        <v>1.9</v>
      </c>
      <c r="S183">
        <v>2.7</v>
      </c>
      <c r="T183">
        <v>0.70699999999999996</v>
      </c>
      <c r="U183">
        <v>2.6</v>
      </c>
      <c r="V183">
        <v>2.6</v>
      </c>
      <c r="W183">
        <v>5.2</v>
      </c>
      <c r="X183">
        <v>0.8</v>
      </c>
      <c r="Y183">
        <v>0.9</v>
      </c>
      <c r="Z183">
        <v>0.9</v>
      </c>
      <c r="AA183">
        <v>0.9</v>
      </c>
      <c r="AB183">
        <v>4.2</v>
      </c>
      <c r="AC183">
        <v>11.1</v>
      </c>
      <c r="AD183">
        <v>2017</v>
      </c>
    </row>
    <row r="184" spans="1:30" x14ac:dyDescent="0.25">
      <c r="A184">
        <v>238</v>
      </c>
      <c r="B184" t="s">
        <v>277</v>
      </c>
      <c r="C184" t="s">
        <v>27</v>
      </c>
      <c r="D184">
        <v>25</v>
      </c>
      <c r="E184" t="s">
        <v>34</v>
      </c>
      <c r="F184">
        <v>54</v>
      </c>
      <c r="G184">
        <v>12</v>
      </c>
      <c r="H184">
        <v>1270</v>
      </c>
      <c r="I184">
        <v>6.5</v>
      </c>
      <c r="J184">
        <v>13.9</v>
      </c>
      <c r="K184">
        <v>0.47</v>
      </c>
      <c r="L184">
        <v>0.5</v>
      </c>
      <c r="M184">
        <v>2.1</v>
      </c>
      <c r="N184">
        <v>0.253</v>
      </c>
      <c r="O184">
        <v>6</v>
      </c>
      <c r="P184">
        <v>11.8</v>
      </c>
      <c r="Q184">
        <v>0.50800000000000001</v>
      </c>
      <c r="R184">
        <v>2.9</v>
      </c>
      <c r="S184">
        <v>4.8</v>
      </c>
      <c r="T184">
        <v>0.60599999999999998</v>
      </c>
      <c r="U184">
        <v>1.8</v>
      </c>
      <c r="V184">
        <v>6.8</v>
      </c>
      <c r="W184">
        <v>8.6999999999999993</v>
      </c>
      <c r="X184">
        <v>1.7</v>
      </c>
      <c r="Y184">
        <v>1.1000000000000001</v>
      </c>
      <c r="Z184">
        <v>1.5</v>
      </c>
      <c r="AA184">
        <v>1.4</v>
      </c>
      <c r="AB184">
        <v>1.9</v>
      </c>
      <c r="AC184">
        <v>16.600000000000001</v>
      </c>
      <c r="AD184">
        <v>2017</v>
      </c>
    </row>
    <row r="185" spans="1:30" x14ac:dyDescent="0.25">
      <c r="A185">
        <v>239</v>
      </c>
      <c r="B185" t="s">
        <v>278</v>
      </c>
      <c r="C185" t="s">
        <v>73</v>
      </c>
      <c r="D185">
        <v>20</v>
      </c>
      <c r="E185" t="s">
        <v>44</v>
      </c>
      <c r="F185">
        <v>60</v>
      </c>
      <c r="G185">
        <v>0</v>
      </c>
      <c r="H185">
        <v>774</v>
      </c>
      <c r="I185">
        <v>3.5</v>
      </c>
      <c r="J185">
        <v>8.4</v>
      </c>
      <c r="K185">
        <v>0.41399999999999998</v>
      </c>
      <c r="L185">
        <v>1.2</v>
      </c>
      <c r="M185">
        <v>3.4</v>
      </c>
      <c r="N185">
        <v>0.35599999999999998</v>
      </c>
      <c r="O185">
        <v>2.2999999999999998</v>
      </c>
      <c r="P185">
        <v>5</v>
      </c>
      <c r="Q185">
        <v>0.45400000000000001</v>
      </c>
      <c r="R185">
        <v>1.5</v>
      </c>
      <c r="S185">
        <v>2</v>
      </c>
      <c r="T185">
        <v>0.76700000000000002</v>
      </c>
      <c r="U185">
        <v>0.5</v>
      </c>
      <c r="V185">
        <v>2.7</v>
      </c>
      <c r="W185">
        <v>3.1</v>
      </c>
      <c r="X185">
        <v>7.3</v>
      </c>
      <c r="Y185">
        <v>2.2000000000000002</v>
      </c>
      <c r="Z185">
        <v>0.2</v>
      </c>
      <c r="AA185">
        <v>1.8</v>
      </c>
      <c r="AB185">
        <v>2.2999999999999998</v>
      </c>
      <c r="AC185">
        <v>9.6999999999999993</v>
      </c>
      <c r="AD185">
        <v>2017</v>
      </c>
    </row>
    <row r="186" spans="1:30" x14ac:dyDescent="0.25">
      <c r="A186">
        <v>240</v>
      </c>
      <c r="B186" t="s">
        <v>279</v>
      </c>
      <c r="C186" t="s">
        <v>38</v>
      </c>
      <c r="D186">
        <v>28</v>
      </c>
      <c r="E186" t="s">
        <v>57</v>
      </c>
      <c r="F186">
        <v>81</v>
      </c>
      <c r="G186">
        <v>81</v>
      </c>
      <c r="H186">
        <v>2570</v>
      </c>
      <c r="I186">
        <v>5.8</v>
      </c>
      <c r="J186">
        <v>8.1</v>
      </c>
      <c r="K186">
        <v>0.71399999999999997</v>
      </c>
      <c r="L186">
        <v>0</v>
      </c>
      <c r="M186">
        <v>0</v>
      </c>
      <c r="N186">
        <v>0</v>
      </c>
      <c r="O186">
        <v>5.8</v>
      </c>
      <c r="P186">
        <v>8.1</v>
      </c>
      <c r="Q186">
        <v>0.71699999999999997</v>
      </c>
      <c r="R186">
        <v>2.9</v>
      </c>
      <c r="S186">
        <v>6</v>
      </c>
      <c r="T186">
        <v>0.48199999999999998</v>
      </c>
      <c r="U186">
        <v>4.2</v>
      </c>
      <c r="V186">
        <v>11.4</v>
      </c>
      <c r="W186">
        <v>15.6</v>
      </c>
      <c r="X186">
        <v>1.3</v>
      </c>
      <c r="Y186">
        <v>0.7</v>
      </c>
      <c r="Z186">
        <v>1.9</v>
      </c>
      <c r="AA186">
        <v>1.6</v>
      </c>
      <c r="AB186">
        <v>3</v>
      </c>
      <c r="AC186">
        <v>14.4</v>
      </c>
      <c r="AD186">
        <v>2017</v>
      </c>
    </row>
    <row r="187" spans="1:30" x14ac:dyDescent="0.25">
      <c r="A187">
        <v>241</v>
      </c>
      <c r="B187" t="s">
        <v>280</v>
      </c>
      <c r="C187" t="s">
        <v>73</v>
      </c>
      <c r="D187">
        <v>25</v>
      </c>
      <c r="E187" t="s">
        <v>125</v>
      </c>
      <c r="F187">
        <v>80</v>
      </c>
      <c r="G187">
        <v>22</v>
      </c>
      <c r="H187">
        <v>2003</v>
      </c>
      <c r="I187">
        <v>5.4</v>
      </c>
      <c r="J187">
        <v>11.9</v>
      </c>
      <c r="K187">
        <v>0.45200000000000001</v>
      </c>
      <c r="L187">
        <v>0.9</v>
      </c>
      <c r="M187">
        <v>2.4</v>
      </c>
      <c r="N187">
        <v>0.35599999999999998</v>
      </c>
      <c r="O187">
        <v>4.5</v>
      </c>
      <c r="P187">
        <v>9.5</v>
      </c>
      <c r="Q187">
        <v>0.47699999999999998</v>
      </c>
      <c r="R187">
        <v>1.7</v>
      </c>
      <c r="S187">
        <v>2.2000000000000002</v>
      </c>
      <c r="T187">
        <v>0.77</v>
      </c>
      <c r="U187">
        <v>0.9</v>
      </c>
      <c r="V187">
        <v>3.3</v>
      </c>
      <c r="W187">
        <v>4.2</v>
      </c>
      <c r="X187">
        <v>4.8</v>
      </c>
      <c r="Y187">
        <v>1.2</v>
      </c>
      <c r="Z187">
        <v>0.2</v>
      </c>
      <c r="AA187">
        <v>1.9</v>
      </c>
      <c r="AB187">
        <v>2.5</v>
      </c>
      <c r="AC187">
        <v>13.3</v>
      </c>
      <c r="AD187">
        <v>2017</v>
      </c>
    </row>
    <row r="188" spans="1:30" x14ac:dyDescent="0.25">
      <c r="A188">
        <v>242</v>
      </c>
      <c r="B188" t="s">
        <v>281</v>
      </c>
      <c r="C188" t="s">
        <v>38</v>
      </c>
      <c r="D188">
        <v>23</v>
      </c>
      <c r="E188" t="s">
        <v>87</v>
      </c>
      <c r="F188">
        <v>75</v>
      </c>
      <c r="G188">
        <v>16</v>
      </c>
      <c r="H188">
        <v>1954</v>
      </c>
      <c r="I188">
        <v>5.9</v>
      </c>
      <c r="J188">
        <v>14.8</v>
      </c>
      <c r="K188">
        <v>0.39900000000000002</v>
      </c>
      <c r="L188">
        <v>2.1</v>
      </c>
      <c r="M188">
        <v>6.5</v>
      </c>
      <c r="N188">
        <v>0.32800000000000001</v>
      </c>
      <c r="O188">
        <v>3.8</v>
      </c>
      <c r="P188">
        <v>8.3000000000000007</v>
      </c>
      <c r="Q188">
        <v>0.45500000000000002</v>
      </c>
      <c r="R188">
        <v>2.2000000000000002</v>
      </c>
      <c r="S188">
        <v>2.9</v>
      </c>
      <c r="T188">
        <v>0.75600000000000001</v>
      </c>
      <c r="U188">
        <v>1.1000000000000001</v>
      </c>
      <c r="V188">
        <v>5.0999999999999996</v>
      </c>
      <c r="W188">
        <v>6.2</v>
      </c>
      <c r="X188">
        <v>3</v>
      </c>
      <c r="Y188">
        <v>0.8</v>
      </c>
      <c r="Z188">
        <v>0.6</v>
      </c>
      <c r="AA188">
        <v>1.4</v>
      </c>
      <c r="AB188">
        <v>2.6</v>
      </c>
      <c r="AC188">
        <v>16.100000000000001</v>
      </c>
      <c r="AD188">
        <v>2017</v>
      </c>
    </row>
    <row r="189" spans="1:30" x14ac:dyDescent="0.25">
      <c r="A189">
        <v>243</v>
      </c>
      <c r="B189" t="s">
        <v>282</v>
      </c>
      <c r="C189" t="s">
        <v>38</v>
      </c>
      <c r="D189">
        <v>24</v>
      </c>
      <c r="E189" t="s">
        <v>32</v>
      </c>
      <c r="F189">
        <v>72</v>
      </c>
      <c r="G189">
        <v>0</v>
      </c>
      <c r="H189">
        <v>1533</v>
      </c>
      <c r="I189">
        <v>9.4</v>
      </c>
      <c r="J189">
        <v>17.3</v>
      </c>
      <c r="K189">
        <v>0.54500000000000004</v>
      </c>
      <c r="L189">
        <v>0.1</v>
      </c>
      <c r="M189">
        <v>0.9</v>
      </c>
      <c r="N189">
        <v>0.13200000000000001</v>
      </c>
      <c r="O189">
        <v>9.3000000000000007</v>
      </c>
      <c r="P189">
        <v>16.399999999999999</v>
      </c>
      <c r="Q189">
        <v>0.56799999999999995</v>
      </c>
      <c r="R189">
        <v>5.3</v>
      </c>
      <c r="S189">
        <v>6.7</v>
      </c>
      <c r="T189">
        <v>0.78600000000000003</v>
      </c>
      <c r="U189">
        <v>4.5999999999999996</v>
      </c>
      <c r="V189">
        <v>6.7</v>
      </c>
      <c r="W189">
        <v>11.3</v>
      </c>
      <c r="X189">
        <v>1.6</v>
      </c>
      <c r="Y189">
        <v>0.8</v>
      </c>
      <c r="Z189">
        <v>0.9</v>
      </c>
      <c r="AA189">
        <v>2.9</v>
      </c>
      <c r="AB189">
        <v>3.6</v>
      </c>
      <c r="AC189">
        <v>24.3</v>
      </c>
      <c r="AD189">
        <v>2017</v>
      </c>
    </row>
    <row r="190" spans="1:30" x14ac:dyDescent="0.25">
      <c r="A190">
        <v>245</v>
      </c>
      <c r="B190" t="s">
        <v>284</v>
      </c>
      <c r="C190" t="s">
        <v>52</v>
      </c>
      <c r="D190">
        <v>23</v>
      </c>
      <c r="E190" t="s">
        <v>87</v>
      </c>
      <c r="F190">
        <v>81</v>
      </c>
      <c r="G190">
        <v>81</v>
      </c>
      <c r="H190">
        <v>2349</v>
      </c>
      <c r="I190">
        <v>4.5</v>
      </c>
      <c r="J190">
        <v>9.5</v>
      </c>
      <c r="K190">
        <v>0.47699999999999998</v>
      </c>
      <c r="L190">
        <v>0</v>
      </c>
      <c r="M190">
        <v>0.1</v>
      </c>
      <c r="N190">
        <v>0.111</v>
      </c>
      <c r="O190">
        <v>4.5</v>
      </c>
      <c r="P190">
        <v>9.3000000000000007</v>
      </c>
      <c r="Q190">
        <v>0.48299999999999998</v>
      </c>
      <c r="R190">
        <v>2.2999999999999998</v>
      </c>
      <c r="S190">
        <v>3</v>
      </c>
      <c r="T190">
        <v>0.78400000000000003</v>
      </c>
      <c r="U190">
        <v>2.4</v>
      </c>
      <c r="V190">
        <v>6.3</v>
      </c>
      <c r="W190">
        <v>8.6999999999999993</v>
      </c>
      <c r="X190">
        <v>1.7</v>
      </c>
      <c r="Y190">
        <v>1.2</v>
      </c>
      <c r="Z190">
        <v>1.2</v>
      </c>
      <c r="AA190">
        <v>0.9</v>
      </c>
      <c r="AB190">
        <v>2.9</v>
      </c>
      <c r="AC190">
        <v>11.4</v>
      </c>
      <c r="AD190">
        <v>2017</v>
      </c>
    </row>
    <row r="191" spans="1:30" x14ac:dyDescent="0.25">
      <c r="A191">
        <v>246</v>
      </c>
      <c r="B191" t="s">
        <v>285</v>
      </c>
      <c r="C191" t="s">
        <v>31</v>
      </c>
      <c r="D191">
        <v>27</v>
      </c>
      <c r="E191" t="s">
        <v>36</v>
      </c>
      <c r="F191">
        <v>70</v>
      </c>
      <c r="G191">
        <v>24</v>
      </c>
      <c r="H191">
        <v>1754</v>
      </c>
      <c r="I191">
        <v>6.3</v>
      </c>
      <c r="J191">
        <v>15.1</v>
      </c>
      <c r="K191">
        <v>0.41499999999999998</v>
      </c>
      <c r="L191">
        <v>2.2000000000000002</v>
      </c>
      <c r="M191">
        <v>6.3</v>
      </c>
      <c r="N191">
        <v>0.34100000000000003</v>
      </c>
      <c r="O191">
        <v>4.0999999999999996</v>
      </c>
      <c r="P191">
        <v>8.8000000000000007</v>
      </c>
      <c r="Q191">
        <v>0.46800000000000003</v>
      </c>
      <c r="R191">
        <v>4.2</v>
      </c>
      <c r="S191">
        <v>5</v>
      </c>
      <c r="T191">
        <v>0.84299999999999997</v>
      </c>
      <c r="U191">
        <v>0.5</v>
      </c>
      <c r="V191">
        <v>5.3</v>
      </c>
      <c r="W191">
        <v>5.7</v>
      </c>
      <c r="X191">
        <v>3.2</v>
      </c>
      <c r="Y191">
        <v>0.9</v>
      </c>
      <c r="Z191">
        <v>0.1</v>
      </c>
      <c r="AA191">
        <v>2.8</v>
      </c>
      <c r="AB191">
        <v>2.4</v>
      </c>
      <c r="AC191">
        <v>18.899999999999999</v>
      </c>
      <c r="AD191">
        <v>2017</v>
      </c>
    </row>
    <row r="192" spans="1:30" x14ac:dyDescent="0.25">
      <c r="A192">
        <v>247</v>
      </c>
      <c r="B192" t="s">
        <v>286</v>
      </c>
      <c r="C192" t="s">
        <v>31</v>
      </c>
      <c r="D192">
        <v>25</v>
      </c>
      <c r="E192" t="s">
        <v>79</v>
      </c>
      <c r="F192">
        <v>54</v>
      </c>
      <c r="G192">
        <v>5</v>
      </c>
      <c r="H192">
        <v>1140</v>
      </c>
      <c r="I192">
        <v>6.6</v>
      </c>
      <c r="J192">
        <v>16.600000000000001</v>
      </c>
      <c r="K192">
        <v>0.39800000000000002</v>
      </c>
      <c r="L192">
        <v>1.4</v>
      </c>
      <c r="M192">
        <v>4.4000000000000004</v>
      </c>
      <c r="N192">
        <v>0.32400000000000001</v>
      </c>
      <c r="O192">
        <v>5.2</v>
      </c>
      <c r="P192">
        <v>12.2</v>
      </c>
      <c r="Q192">
        <v>0.42499999999999999</v>
      </c>
      <c r="R192">
        <v>4.2</v>
      </c>
      <c r="S192">
        <v>4.9000000000000004</v>
      </c>
      <c r="T192">
        <v>0.85699999999999998</v>
      </c>
      <c r="U192">
        <v>0.8</v>
      </c>
      <c r="V192">
        <v>2.9</v>
      </c>
      <c r="W192">
        <v>3.7</v>
      </c>
      <c r="X192">
        <v>4.0999999999999996</v>
      </c>
      <c r="Y192">
        <v>0.9</v>
      </c>
      <c r="Z192">
        <v>0.2</v>
      </c>
      <c r="AA192">
        <v>2.8</v>
      </c>
      <c r="AB192">
        <v>2.7</v>
      </c>
      <c r="AC192">
        <v>18.8</v>
      </c>
      <c r="AD192">
        <v>2017</v>
      </c>
    </row>
    <row r="193" spans="1:30" x14ac:dyDescent="0.25">
      <c r="A193">
        <v>248</v>
      </c>
      <c r="B193" t="s">
        <v>287</v>
      </c>
      <c r="C193" t="s">
        <v>31</v>
      </c>
      <c r="D193">
        <v>35</v>
      </c>
      <c r="E193" t="s">
        <v>34</v>
      </c>
      <c r="F193">
        <v>67</v>
      </c>
      <c r="G193">
        <v>22</v>
      </c>
      <c r="H193">
        <v>1753</v>
      </c>
      <c r="I193">
        <v>4.9000000000000004</v>
      </c>
      <c r="J193">
        <v>10.6</v>
      </c>
      <c r="K193">
        <v>0.46400000000000002</v>
      </c>
      <c r="L193">
        <v>3.3</v>
      </c>
      <c r="M193">
        <v>7.4</v>
      </c>
      <c r="N193">
        <v>0.45100000000000001</v>
      </c>
      <c r="O193">
        <v>1.6</v>
      </c>
      <c r="P193">
        <v>3.2</v>
      </c>
      <c r="Q193">
        <v>0.49399999999999999</v>
      </c>
      <c r="R193">
        <v>0.8</v>
      </c>
      <c r="S193">
        <v>0.9</v>
      </c>
      <c r="T193">
        <v>0.90500000000000003</v>
      </c>
      <c r="U193">
        <v>0.1</v>
      </c>
      <c r="V193">
        <v>3.7</v>
      </c>
      <c r="W193">
        <v>3.8</v>
      </c>
      <c r="X193">
        <v>2.2999999999999998</v>
      </c>
      <c r="Y193">
        <v>0.7</v>
      </c>
      <c r="Z193">
        <v>0.4</v>
      </c>
      <c r="AA193">
        <v>1.4</v>
      </c>
      <c r="AB193">
        <v>2.2000000000000002</v>
      </c>
      <c r="AC193">
        <v>13.9</v>
      </c>
      <c r="AD193">
        <v>2017</v>
      </c>
    </row>
    <row r="194" spans="1:30" x14ac:dyDescent="0.25">
      <c r="A194">
        <v>249</v>
      </c>
      <c r="B194" t="s">
        <v>288</v>
      </c>
      <c r="C194" t="s">
        <v>38</v>
      </c>
      <c r="D194">
        <v>27</v>
      </c>
      <c r="E194" t="s">
        <v>40</v>
      </c>
      <c r="F194">
        <v>71</v>
      </c>
      <c r="G194">
        <v>62</v>
      </c>
      <c r="H194">
        <v>1419</v>
      </c>
      <c r="I194">
        <v>5.5</v>
      </c>
      <c r="J194">
        <v>9.9</v>
      </c>
      <c r="K194">
        <v>0.55100000000000005</v>
      </c>
      <c r="L194">
        <v>0</v>
      </c>
      <c r="M194">
        <v>0</v>
      </c>
      <c r="N194">
        <v>0</v>
      </c>
      <c r="O194">
        <v>5.5</v>
      </c>
      <c r="P194">
        <v>9.9</v>
      </c>
      <c r="Q194">
        <v>0.55200000000000005</v>
      </c>
      <c r="R194">
        <v>1</v>
      </c>
      <c r="S194">
        <v>1.6</v>
      </c>
      <c r="T194">
        <v>0.61299999999999999</v>
      </c>
      <c r="U194">
        <v>3</v>
      </c>
      <c r="V194">
        <v>7.2</v>
      </c>
      <c r="W194">
        <v>10.199999999999999</v>
      </c>
      <c r="X194">
        <v>1.2</v>
      </c>
      <c r="Y194">
        <v>0.9</v>
      </c>
      <c r="Z194">
        <v>1.2</v>
      </c>
      <c r="AA194">
        <v>1.5</v>
      </c>
      <c r="AB194">
        <v>4.4000000000000004</v>
      </c>
      <c r="AC194">
        <v>11.9</v>
      </c>
      <c r="AD194">
        <v>2017</v>
      </c>
    </row>
    <row r="195" spans="1:30" x14ac:dyDescent="0.25">
      <c r="A195">
        <v>250</v>
      </c>
      <c r="B195" t="s">
        <v>289</v>
      </c>
      <c r="C195" t="s">
        <v>52</v>
      </c>
      <c r="D195">
        <v>27</v>
      </c>
      <c r="E195" t="s">
        <v>66</v>
      </c>
      <c r="F195">
        <v>68</v>
      </c>
      <c r="G195">
        <v>5</v>
      </c>
      <c r="H195">
        <v>1016</v>
      </c>
      <c r="I195">
        <v>5.6</v>
      </c>
      <c r="J195">
        <v>13.1</v>
      </c>
      <c r="K195">
        <v>0.42799999999999999</v>
      </c>
      <c r="L195">
        <v>1.9</v>
      </c>
      <c r="M195">
        <v>6</v>
      </c>
      <c r="N195">
        <v>0.32100000000000001</v>
      </c>
      <c r="O195">
        <v>3.7</v>
      </c>
      <c r="P195">
        <v>7.1</v>
      </c>
      <c r="Q195">
        <v>0.51700000000000002</v>
      </c>
      <c r="R195">
        <v>1.9</v>
      </c>
      <c r="S195">
        <v>2.4</v>
      </c>
      <c r="T195">
        <v>0.80900000000000005</v>
      </c>
      <c r="U195">
        <v>1.7</v>
      </c>
      <c r="V195">
        <v>2.8</v>
      </c>
      <c r="W195">
        <v>4.5</v>
      </c>
      <c r="X195">
        <v>2.4</v>
      </c>
      <c r="Y195">
        <v>1</v>
      </c>
      <c r="Z195">
        <v>0.4</v>
      </c>
      <c r="AA195">
        <v>1.8</v>
      </c>
      <c r="AB195">
        <v>2.8</v>
      </c>
      <c r="AC195">
        <v>15.1</v>
      </c>
      <c r="AD195">
        <v>2017</v>
      </c>
    </row>
    <row r="196" spans="1:30" x14ac:dyDescent="0.25">
      <c r="A196">
        <v>251</v>
      </c>
      <c r="B196" t="s">
        <v>290</v>
      </c>
      <c r="C196" t="s">
        <v>27</v>
      </c>
      <c r="D196">
        <v>20</v>
      </c>
      <c r="E196" t="s">
        <v>40</v>
      </c>
      <c r="F196">
        <v>33</v>
      </c>
      <c r="G196">
        <v>12</v>
      </c>
      <c r="H196">
        <v>612</v>
      </c>
      <c r="I196">
        <v>6.9</v>
      </c>
      <c r="J196">
        <v>12.8</v>
      </c>
      <c r="K196">
        <v>0.53700000000000003</v>
      </c>
      <c r="L196">
        <v>0.2</v>
      </c>
      <c r="M196">
        <v>0.5</v>
      </c>
      <c r="N196">
        <v>0.375</v>
      </c>
      <c r="O196">
        <v>6.7</v>
      </c>
      <c r="P196">
        <v>12.4</v>
      </c>
      <c r="Q196">
        <v>0.54300000000000004</v>
      </c>
      <c r="R196">
        <v>3.1</v>
      </c>
      <c r="S196">
        <v>4.4000000000000004</v>
      </c>
      <c r="T196">
        <v>0.70299999999999996</v>
      </c>
      <c r="U196">
        <v>3</v>
      </c>
      <c r="V196">
        <v>6.5</v>
      </c>
      <c r="W196">
        <v>9.5</v>
      </c>
      <c r="X196">
        <v>1.6</v>
      </c>
      <c r="Y196">
        <v>0.9</v>
      </c>
      <c r="Z196">
        <v>0.8</v>
      </c>
      <c r="AA196">
        <v>2.2000000000000002</v>
      </c>
      <c r="AB196">
        <v>3.8</v>
      </c>
      <c r="AC196">
        <v>17</v>
      </c>
      <c r="AD196">
        <v>2017</v>
      </c>
    </row>
    <row r="197" spans="1:30" x14ac:dyDescent="0.25">
      <c r="A197">
        <v>252</v>
      </c>
      <c r="B197" t="s">
        <v>291</v>
      </c>
      <c r="C197" t="s">
        <v>31</v>
      </c>
      <c r="D197">
        <v>24</v>
      </c>
      <c r="E197" t="s">
        <v>87</v>
      </c>
      <c r="F197">
        <v>62</v>
      </c>
      <c r="G197">
        <v>5</v>
      </c>
      <c r="H197">
        <v>1143</v>
      </c>
      <c r="I197">
        <v>7.1</v>
      </c>
      <c r="J197">
        <v>15.5</v>
      </c>
      <c r="K197">
        <v>0.46</v>
      </c>
      <c r="L197">
        <v>1.3</v>
      </c>
      <c r="M197">
        <v>4.5999999999999996</v>
      </c>
      <c r="N197">
        <v>0.28100000000000003</v>
      </c>
      <c r="O197">
        <v>5.8</v>
      </c>
      <c r="P197">
        <v>10.9</v>
      </c>
      <c r="Q197">
        <v>0.53600000000000003</v>
      </c>
      <c r="R197">
        <v>3.5</v>
      </c>
      <c r="S197">
        <v>4.0999999999999996</v>
      </c>
      <c r="T197">
        <v>0.85299999999999998</v>
      </c>
      <c r="U197">
        <v>0.9</v>
      </c>
      <c r="V197">
        <v>7.4</v>
      </c>
      <c r="W197">
        <v>8.3000000000000007</v>
      </c>
      <c r="X197">
        <v>2.4</v>
      </c>
      <c r="Y197">
        <v>0.9</v>
      </c>
      <c r="Z197">
        <v>0.7</v>
      </c>
      <c r="AA197">
        <v>1.3</v>
      </c>
      <c r="AB197">
        <v>3.1</v>
      </c>
      <c r="AC197">
        <v>19</v>
      </c>
      <c r="AD197">
        <v>2017</v>
      </c>
    </row>
    <row r="198" spans="1:30" x14ac:dyDescent="0.25">
      <c r="A198">
        <v>254</v>
      </c>
      <c r="B198" t="s">
        <v>292</v>
      </c>
      <c r="C198" t="s">
        <v>27</v>
      </c>
      <c r="D198">
        <v>25</v>
      </c>
      <c r="E198" t="s">
        <v>34</v>
      </c>
      <c r="F198">
        <v>70</v>
      </c>
      <c r="G198">
        <v>1</v>
      </c>
      <c r="H198">
        <v>980</v>
      </c>
      <c r="I198">
        <v>5.4</v>
      </c>
      <c r="J198">
        <v>12.3</v>
      </c>
      <c r="K198">
        <v>0.44</v>
      </c>
      <c r="L198">
        <v>1.2</v>
      </c>
      <c r="M198">
        <v>3.6</v>
      </c>
      <c r="N198">
        <v>0.33700000000000002</v>
      </c>
      <c r="O198">
        <v>4.2</v>
      </c>
      <c r="P198">
        <v>8.6999999999999993</v>
      </c>
      <c r="Q198">
        <v>0.48299999999999998</v>
      </c>
      <c r="R198">
        <v>1.7</v>
      </c>
      <c r="S198">
        <v>2.7</v>
      </c>
      <c r="T198">
        <v>0.63</v>
      </c>
      <c r="U198">
        <v>2.6</v>
      </c>
      <c r="V198">
        <v>6.6</v>
      </c>
      <c r="W198">
        <v>9.1999999999999993</v>
      </c>
      <c r="X198">
        <v>2.6</v>
      </c>
      <c r="Y198">
        <v>0.9</v>
      </c>
      <c r="Z198">
        <v>0.2</v>
      </c>
      <c r="AA198">
        <v>2.1</v>
      </c>
      <c r="AB198">
        <v>3</v>
      </c>
      <c r="AC198">
        <v>13.8</v>
      </c>
      <c r="AD198">
        <v>2017</v>
      </c>
    </row>
    <row r="199" spans="1:30" x14ac:dyDescent="0.25">
      <c r="A199">
        <v>255</v>
      </c>
      <c r="B199" t="s">
        <v>293</v>
      </c>
      <c r="C199" t="s">
        <v>31</v>
      </c>
      <c r="D199">
        <v>21</v>
      </c>
      <c r="E199" t="s">
        <v>44</v>
      </c>
      <c r="F199">
        <v>47</v>
      </c>
      <c r="G199">
        <v>47</v>
      </c>
      <c r="H199">
        <v>1749</v>
      </c>
      <c r="I199">
        <v>6.7</v>
      </c>
      <c r="J199">
        <v>14.6</v>
      </c>
      <c r="K199">
        <v>0.45900000000000002</v>
      </c>
      <c r="L199">
        <v>2.5</v>
      </c>
      <c r="M199">
        <v>6.4</v>
      </c>
      <c r="N199">
        <v>0.38700000000000001</v>
      </c>
      <c r="O199">
        <v>4.2</v>
      </c>
      <c r="P199">
        <v>8.1999999999999993</v>
      </c>
      <c r="Q199">
        <v>0.51500000000000001</v>
      </c>
      <c r="R199">
        <v>2.4</v>
      </c>
      <c r="S199">
        <v>2.9</v>
      </c>
      <c r="T199">
        <v>0.83599999999999997</v>
      </c>
      <c r="U199">
        <v>0.4</v>
      </c>
      <c r="V199">
        <v>2.9</v>
      </c>
      <c r="W199">
        <v>3.3</v>
      </c>
      <c r="X199">
        <v>2.9</v>
      </c>
      <c r="Y199">
        <v>0.8</v>
      </c>
      <c r="Z199">
        <v>0.2</v>
      </c>
      <c r="AA199">
        <v>1.7</v>
      </c>
      <c r="AB199">
        <v>2.1</v>
      </c>
      <c r="AC199">
        <v>18.3</v>
      </c>
      <c r="AD199">
        <v>2017</v>
      </c>
    </row>
    <row r="200" spans="1:30" x14ac:dyDescent="0.25">
      <c r="A200">
        <v>256</v>
      </c>
      <c r="B200" t="s">
        <v>294</v>
      </c>
      <c r="C200" t="s">
        <v>73</v>
      </c>
      <c r="D200">
        <v>29</v>
      </c>
      <c r="E200" t="s">
        <v>40</v>
      </c>
      <c r="F200">
        <v>69</v>
      </c>
      <c r="G200">
        <v>24</v>
      </c>
      <c r="H200">
        <v>1732</v>
      </c>
      <c r="I200">
        <v>4.9000000000000004</v>
      </c>
      <c r="J200">
        <v>10.8</v>
      </c>
      <c r="K200">
        <v>0.45400000000000001</v>
      </c>
      <c r="L200">
        <v>0.7</v>
      </c>
      <c r="M200">
        <v>2.5</v>
      </c>
      <c r="N200">
        <v>0.28799999999999998</v>
      </c>
      <c r="O200">
        <v>4.2</v>
      </c>
      <c r="P200">
        <v>8.4</v>
      </c>
      <c r="Q200">
        <v>0.502</v>
      </c>
      <c r="R200">
        <v>3.6</v>
      </c>
      <c r="S200">
        <v>4.5</v>
      </c>
      <c r="T200">
        <v>0.79700000000000004</v>
      </c>
      <c r="U200">
        <v>0.9</v>
      </c>
      <c r="V200">
        <v>2.8</v>
      </c>
      <c r="W200">
        <v>3.7</v>
      </c>
      <c r="X200">
        <v>6.9</v>
      </c>
      <c r="Y200">
        <v>1.5</v>
      </c>
      <c r="Z200">
        <v>0.1</v>
      </c>
      <c r="AA200">
        <v>2.7</v>
      </c>
      <c r="AB200">
        <v>2.5</v>
      </c>
      <c r="AC200">
        <v>14.2</v>
      </c>
      <c r="AD200">
        <v>2017</v>
      </c>
    </row>
    <row r="201" spans="1:30" x14ac:dyDescent="0.25">
      <c r="A201">
        <v>258</v>
      </c>
      <c r="B201" t="s">
        <v>295</v>
      </c>
      <c r="C201" t="s">
        <v>31</v>
      </c>
      <c r="D201">
        <v>31</v>
      </c>
      <c r="E201" t="s">
        <v>66</v>
      </c>
      <c r="F201">
        <v>77</v>
      </c>
      <c r="G201">
        <v>74</v>
      </c>
      <c r="H201">
        <v>2459</v>
      </c>
      <c r="I201">
        <v>4.7</v>
      </c>
      <c r="J201">
        <v>10.3</v>
      </c>
      <c r="K201">
        <v>0.45600000000000002</v>
      </c>
      <c r="L201">
        <v>1.6</v>
      </c>
      <c r="M201">
        <v>3.9</v>
      </c>
      <c r="N201">
        <v>0.40100000000000002</v>
      </c>
      <c r="O201">
        <v>3.1</v>
      </c>
      <c r="P201">
        <v>6.4</v>
      </c>
      <c r="Q201">
        <v>0.49</v>
      </c>
      <c r="R201">
        <v>1.2</v>
      </c>
      <c r="S201">
        <v>1.4</v>
      </c>
      <c r="T201">
        <v>0.86699999999999999</v>
      </c>
      <c r="U201">
        <v>0.8</v>
      </c>
      <c r="V201">
        <v>3</v>
      </c>
      <c r="W201">
        <v>3.8</v>
      </c>
      <c r="X201">
        <v>2.6</v>
      </c>
      <c r="Y201">
        <v>1.2</v>
      </c>
      <c r="Z201">
        <v>0.4</v>
      </c>
      <c r="AA201">
        <v>1</v>
      </c>
      <c r="AB201">
        <v>2.1</v>
      </c>
      <c r="AC201">
        <v>12.2</v>
      </c>
      <c r="AD201">
        <v>2017</v>
      </c>
    </row>
    <row r="202" spans="1:30" x14ac:dyDescent="0.25">
      <c r="A202">
        <v>259</v>
      </c>
      <c r="B202" t="s">
        <v>296</v>
      </c>
      <c r="C202" t="s">
        <v>27</v>
      </c>
      <c r="D202">
        <v>33</v>
      </c>
      <c r="E202" t="s">
        <v>46</v>
      </c>
      <c r="F202">
        <v>79</v>
      </c>
      <c r="G202">
        <v>10</v>
      </c>
      <c r="H202">
        <v>1477</v>
      </c>
      <c r="I202">
        <v>6</v>
      </c>
      <c r="J202">
        <v>10.199999999999999</v>
      </c>
      <c r="K202">
        <v>0.59</v>
      </c>
      <c r="L202">
        <v>0</v>
      </c>
      <c r="M202">
        <v>0</v>
      </c>
      <c r="O202">
        <v>6</v>
      </c>
      <c r="P202">
        <v>10.199999999999999</v>
      </c>
      <c r="Q202">
        <v>0.59</v>
      </c>
      <c r="R202">
        <v>1.9</v>
      </c>
      <c r="S202">
        <v>2.8</v>
      </c>
      <c r="T202">
        <v>0.70799999999999996</v>
      </c>
      <c r="U202">
        <v>3.6</v>
      </c>
      <c r="V202">
        <v>7.1</v>
      </c>
      <c r="W202">
        <v>10.7</v>
      </c>
      <c r="X202">
        <v>3</v>
      </c>
      <c r="Y202">
        <v>0.8</v>
      </c>
      <c r="Z202">
        <v>1</v>
      </c>
      <c r="AA202">
        <v>2</v>
      </c>
      <c r="AB202">
        <v>3</v>
      </c>
      <c r="AC202">
        <v>14</v>
      </c>
      <c r="AD202">
        <v>2017</v>
      </c>
    </row>
    <row r="203" spans="1:30" x14ac:dyDescent="0.25">
      <c r="A203">
        <v>260</v>
      </c>
      <c r="B203" t="s">
        <v>297</v>
      </c>
      <c r="C203" t="s">
        <v>38</v>
      </c>
      <c r="D203">
        <v>23</v>
      </c>
      <c r="E203" t="s">
        <v>79</v>
      </c>
      <c r="F203">
        <v>77</v>
      </c>
      <c r="G203">
        <v>34</v>
      </c>
      <c r="H203">
        <v>1560</v>
      </c>
      <c r="I203">
        <v>5.3</v>
      </c>
      <c r="J203">
        <v>10.7</v>
      </c>
      <c r="K203">
        <v>0.497</v>
      </c>
      <c r="L203">
        <v>0.1</v>
      </c>
      <c r="M203">
        <v>0.3</v>
      </c>
      <c r="N203">
        <v>0.25</v>
      </c>
      <c r="O203">
        <v>5.2</v>
      </c>
      <c r="P203">
        <v>10.4</v>
      </c>
      <c r="Q203">
        <v>0.503</v>
      </c>
      <c r="R203">
        <v>3.5</v>
      </c>
      <c r="S203">
        <v>4.8</v>
      </c>
      <c r="T203">
        <v>0.72099999999999997</v>
      </c>
      <c r="U203">
        <v>3.6</v>
      </c>
      <c r="V203">
        <v>8.1999999999999993</v>
      </c>
      <c r="W203">
        <v>11.8</v>
      </c>
      <c r="X203">
        <v>1</v>
      </c>
      <c r="Y203">
        <v>0.9</v>
      </c>
      <c r="Z203">
        <v>2.2999999999999998</v>
      </c>
      <c r="AA203">
        <v>2.4</v>
      </c>
      <c r="AB203">
        <v>5.6</v>
      </c>
      <c r="AC203">
        <v>14.1</v>
      </c>
      <c r="AD203">
        <v>2017</v>
      </c>
    </row>
    <row r="204" spans="1:30" x14ac:dyDescent="0.25">
      <c r="A204">
        <v>261</v>
      </c>
      <c r="B204" t="s">
        <v>298</v>
      </c>
      <c r="C204" t="s">
        <v>52</v>
      </c>
      <c r="D204">
        <v>25</v>
      </c>
      <c r="E204" t="s">
        <v>46</v>
      </c>
      <c r="F204">
        <v>74</v>
      </c>
      <c r="G204">
        <v>74</v>
      </c>
      <c r="H204">
        <v>2474</v>
      </c>
      <c r="I204">
        <v>9.3000000000000007</v>
      </c>
      <c r="J204">
        <v>19.100000000000001</v>
      </c>
      <c r="K204">
        <v>0.48499999999999999</v>
      </c>
      <c r="L204">
        <v>2.1</v>
      </c>
      <c r="M204">
        <v>5.6</v>
      </c>
      <c r="N204">
        <v>0.38</v>
      </c>
      <c r="O204">
        <v>7.1</v>
      </c>
      <c r="P204">
        <v>13.5</v>
      </c>
      <c r="Q204">
        <v>0.52900000000000003</v>
      </c>
      <c r="R204">
        <v>6.8</v>
      </c>
      <c r="S204">
        <v>7.8</v>
      </c>
      <c r="T204">
        <v>0.88</v>
      </c>
      <c r="U204">
        <v>1.2</v>
      </c>
      <c r="V204">
        <v>5.0999999999999996</v>
      </c>
      <c r="W204">
        <v>6.3</v>
      </c>
      <c r="X204">
        <v>3.8</v>
      </c>
      <c r="Y204">
        <v>1.9</v>
      </c>
      <c r="Z204">
        <v>0.8</v>
      </c>
      <c r="AA204">
        <v>2.2000000000000002</v>
      </c>
      <c r="AB204">
        <v>1.8</v>
      </c>
      <c r="AC204">
        <v>27.5</v>
      </c>
      <c r="AD204">
        <v>2017</v>
      </c>
    </row>
    <row r="205" spans="1:30" x14ac:dyDescent="0.25">
      <c r="A205">
        <v>262</v>
      </c>
      <c r="B205" t="s">
        <v>299</v>
      </c>
      <c r="C205" t="s">
        <v>27</v>
      </c>
      <c r="D205">
        <v>24</v>
      </c>
      <c r="E205" t="s">
        <v>53</v>
      </c>
      <c r="F205">
        <v>74</v>
      </c>
      <c r="G205">
        <v>12</v>
      </c>
      <c r="H205">
        <v>1222</v>
      </c>
      <c r="I205">
        <v>4.3</v>
      </c>
      <c r="J205">
        <v>11.1</v>
      </c>
      <c r="K205">
        <v>0.38600000000000001</v>
      </c>
      <c r="L205">
        <v>2.2000000000000002</v>
      </c>
      <c r="M205">
        <v>6.3</v>
      </c>
      <c r="N205">
        <v>0.34699999999999998</v>
      </c>
      <c r="O205">
        <v>2.1</v>
      </c>
      <c r="P205">
        <v>4.9000000000000004</v>
      </c>
      <c r="Q205">
        <v>0.436</v>
      </c>
      <c r="R205">
        <v>1</v>
      </c>
      <c r="S205">
        <v>1.2</v>
      </c>
      <c r="T205">
        <v>0.875</v>
      </c>
      <c r="U205">
        <v>0.8</v>
      </c>
      <c r="V205">
        <v>6.2</v>
      </c>
      <c r="W205">
        <v>7</v>
      </c>
      <c r="X205">
        <v>2.1</v>
      </c>
      <c r="Y205">
        <v>0.4</v>
      </c>
      <c r="Z205">
        <v>0.8</v>
      </c>
      <c r="AA205">
        <v>1</v>
      </c>
      <c r="AB205">
        <v>5.0999999999999996</v>
      </c>
      <c r="AC205">
        <v>11.8</v>
      </c>
      <c r="AD205">
        <v>2017</v>
      </c>
    </row>
    <row r="206" spans="1:30" x14ac:dyDescent="0.25">
      <c r="A206">
        <v>263</v>
      </c>
      <c r="B206" t="s">
        <v>300</v>
      </c>
      <c r="C206" t="s">
        <v>27</v>
      </c>
      <c r="D206">
        <v>27</v>
      </c>
      <c r="E206" t="s">
        <v>90</v>
      </c>
      <c r="F206">
        <v>75</v>
      </c>
      <c r="G206">
        <v>34</v>
      </c>
      <c r="H206">
        <v>1944</v>
      </c>
      <c r="I206">
        <v>5.7</v>
      </c>
      <c r="J206">
        <v>12</v>
      </c>
      <c r="K206">
        <v>0.48</v>
      </c>
      <c r="L206">
        <v>0.9</v>
      </c>
      <c r="M206">
        <v>3.1</v>
      </c>
      <c r="N206">
        <v>0.29299999999999998</v>
      </c>
      <c r="O206">
        <v>4.8</v>
      </c>
      <c r="P206">
        <v>8.9</v>
      </c>
      <c r="Q206">
        <v>0.54500000000000004</v>
      </c>
      <c r="R206">
        <v>1.8</v>
      </c>
      <c r="S206">
        <v>2.1</v>
      </c>
      <c r="T206">
        <v>0.86699999999999999</v>
      </c>
      <c r="U206">
        <v>1.9</v>
      </c>
      <c r="V206">
        <v>5.6</v>
      </c>
      <c r="W206">
        <v>7.4</v>
      </c>
      <c r="X206">
        <v>2.1</v>
      </c>
      <c r="Y206">
        <v>0.6</v>
      </c>
      <c r="Z206">
        <v>0.5</v>
      </c>
      <c r="AA206">
        <v>1.2</v>
      </c>
      <c r="AB206">
        <v>2.7</v>
      </c>
      <c r="AC206">
        <v>14.2</v>
      </c>
      <c r="AD206">
        <v>2017</v>
      </c>
    </row>
    <row r="207" spans="1:30" x14ac:dyDescent="0.25">
      <c r="A207">
        <v>264</v>
      </c>
      <c r="B207" t="s">
        <v>301</v>
      </c>
      <c r="C207" t="s">
        <v>52</v>
      </c>
      <c r="D207">
        <v>22</v>
      </c>
      <c r="E207" t="s">
        <v>36</v>
      </c>
      <c r="F207">
        <v>57</v>
      </c>
      <c r="G207">
        <v>26</v>
      </c>
      <c r="H207">
        <v>1237</v>
      </c>
      <c r="I207">
        <v>5</v>
      </c>
      <c r="J207">
        <v>11.1</v>
      </c>
      <c r="K207">
        <v>0.45</v>
      </c>
      <c r="L207">
        <v>1.7</v>
      </c>
      <c r="M207">
        <v>5.4</v>
      </c>
      <c r="N207">
        <v>0.32100000000000001</v>
      </c>
      <c r="O207">
        <v>3.3</v>
      </c>
      <c r="P207">
        <v>5.7</v>
      </c>
      <c r="Q207">
        <v>0.57099999999999995</v>
      </c>
      <c r="R207">
        <v>1.9</v>
      </c>
      <c r="S207">
        <v>2.7</v>
      </c>
      <c r="T207">
        <v>0.72</v>
      </c>
      <c r="U207">
        <v>0.7</v>
      </c>
      <c r="V207">
        <v>4.8</v>
      </c>
      <c r="W207">
        <v>5.5</v>
      </c>
      <c r="X207">
        <v>3.2</v>
      </c>
      <c r="Y207">
        <v>1.4</v>
      </c>
      <c r="Z207">
        <v>0.2</v>
      </c>
      <c r="AA207">
        <v>1.7</v>
      </c>
      <c r="AB207">
        <v>2.6</v>
      </c>
      <c r="AC207">
        <v>13.6</v>
      </c>
      <c r="AD207">
        <v>2017</v>
      </c>
    </row>
    <row r="208" spans="1:30" x14ac:dyDescent="0.25">
      <c r="A208">
        <v>265</v>
      </c>
      <c r="B208" t="s">
        <v>302</v>
      </c>
      <c r="C208" t="s">
        <v>31</v>
      </c>
      <c r="D208">
        <v>28</v>
      </c>
      <c r="E208" t="s">
        <v>34</v>
      </c>
      <c r="F208">
        <v>62</v>
      </c>
      <c r="G208">
        <v>19</v>
      </c>
      <c r="H208">
        <v>777</v>
      </c>
      <c r="I208">
        <v>2.5</v>
      </c>
      <c r="J208">
        <v>6.6</v>
      </c>
      <c r="K208">
        <v>0.38700000000000001</v>
      </c>
      <c r="L208">
        <v>0.8</v>
      </c>
      <c r="M208">
        <v>2.1</v>
      </c>
      <c r="N208">
        <v>0.37</v>
      </c>
      <c r="O208">
        <v>1.8</v>
      </c>
      <c r="P208">
        <v>4.4000000000000004</v>
      </c>
      <c r="Q208">
        <v>0.39600000000000002</v>
      </c>
      <c r="R208">
        <v>1.2</v>
      </c>
      <c r="S208">
        <v>1.9</v>
      </c>
      <c r="T208">
        <v>0.625</v>
      </c>
      <c r="U208">
        <v>0.9</v>
      </c>
      <c r="V208">
        <v>4.0999999999999996</v>
      </c>
      <c r="W208">
        <v>5</v>
      </c>
      <c r="X208">
        <v>2.5</v>
      </c>
      <c r="Y208">
        <v>2.2000000000000002</v>
      </c>
      <c r="Z208">
        <v>0.6</v>
      </c>
      <c r="AA208">
        <v>1.9</v>
      </c>
      <c r="AB208">
        <v>3.8</v>
      </c>
      <c r="AC208">
        <v>7</v>
      </c>
      <c r="AD208">
        <v>2017</v>
      </c>
    </row>
    <row r="209" spans="1:30" x14ac:dyDescent="0.25">
      <c r="A209">
        <v>266</v>
      </c>
      <c r="B209" t="s">
        <v>303</v>
      </c>
      <c r="C209" t="s">
        <v>73</v>
      </c>
      <c r="D209">
        <v>26</v>
      </c>
      <c r="E209" t="s">
        <v>53</v>
      </c>
      <c r="F209">
        <v>75</v>
      </c>
      <c r="G209">
        <v>75</v>
      </c>
      <c r="H209">
        <v>2694</v>
      </c>
      <c r="I209">
        <v>8.8000000000000007</v>
      </c>
      <c r="J209">
        <v>19.899999999999999</v>
      </c>
      <c r="K209">
        <v>0.44400000000000001</v>
      </c>
      <c r="L209">
        <v>2.9</v>
      </c>
      <c r="M209">
        <v>7.7</v>
      </c>
      <c r="N209">
        <v>0.37</v>
      </c>
      <c r="O209">
        <v>6</v>
      </c>
      <c r="P209">
        <v>12.1</v>
      </c>
      <c r="Q209">
        <v>0.49199999999999999</v>
      </c>
      <c r="R209">
        <v>6.5</v>
      </c>
      <c r="S209">
        <v>7.3</v>
      </c>
      <c r="T209">
        <v>0.89500000000000002</v>
      </c>
      <c r="U209">
        <v>0.6</v>
      </c>
      <c r="V209">
        <v>4.3</v>
      </c>
      <c r="W209">
        <v>4.9000000000000004</v>
      </c>
      <c r="X209">
        <v>5.9</v>
      </c>
      <c r="Y209">
        <v>0.9</v>
      </c>
      <c r="Z209">
        <v>0.3</v>
      </c>
      <c r="AA209">
        <v>2.6</v>
      </c>
      <c r="AB209">
        <v>2</v>
      </c>
      <c r="AC209">
        <v>27</v>
      </c>
      <c r="AD209">
        <v>2017</v>
      </c>
    </row>
    <row r="210" spans="1:30" x14ac:dyDescent="0.25">
      <c r="A210">
        <v>267</v>
      </c>
      <c r="B210" t="s">
        <v>304</v>
      </c>
      <c r="C210" t="s">
        <v>73</v>
      </c>
      <c r="D210">
        <v>28</v>
      </c>
      <c r="E210" t="s">
        <v>36</v>
      </c>
      <c r="F210">
        <v>36</v>
      </c>
      <c r="G210">
        <v>33</v>
      </c>
      <c r="H210">
        <v>883</v>
      </c>
      <c r="I210">
        <v>7.1</v>
      </c>
      <c r="J210">
        <v>16.3</v>
      </c>
      <c r="K210">
        <v>0.438</v>
      </c>
      <c r="L210">
        <v>2.4</v>
      </c>
      <c r="M210">
        <v>6.4</v>
      </c>
      <c r="N210">
        <v>0.372</v>
      </c>
      <c r="O210">
        <v>4.8</v>
      </c>
      <c r="P210">
        <v>9.9</v>
      </c>
      <c r="Q210">
        <v>0.48</v>
      </c>
      <c r="R210">
        <v>4.7</v>
      </c>
      <c r="S210">
        <v>5.7</v>
      </c>
      <c r="T210">
        <v>0.81599999999999995</v>
      </c>
      <c r="U210">
        <v>0.4</v>
      </c>
      <c r="V210">
        <v>5.0999999999999996</v>
      </c>
      <c r="W210">
        <v>5.5</v>
      </c>
      <c r="X210">
        <v>7.5</v>
      </c>
      <c r="Y210">
        <v>1.7</v>
      </c>
      <c r="Z210">
        <v>0.6</v>
      </c>
      <c r="AA210">
        <v>3.5</v>
      </c>
      <c r="AB210">
        <v>3.2</v>
      </c>
      <c r="AC210">
        <v>21.3</v>
      </c>
      <c r="AD210">
        <v>2017</v>
      </c>
    </row>
    <row r="211" spans="1:30" x14ac:dyDescent="0.25">
      <c r="A211">
        <v>268</v>
      </c>
      <c r="B211" t="s">
        <v>305</v>
      </c>
      <c r="C211" t="s">
        <v>73</v>
      </c>
      <c r="D211">
        <v>31</v>
      </c>
      <c r="E211" t="s">
        <v>83</v>
      </c>
      <c r="F211">
        <v>76</v>
      </c>
      <c r="G211">
        <v>3</v>
      </c>
      <c r="H211">
        <v>1345</v>
      </c>
      <c r="I211">
        <v>4.5999999999999996</v>
      </c>
      <c r="J211">
        <v>8.5</v>
      </c>
      <c r="K211">
        <v>0.54700000000000004</v>
      </c>
      <c r="L211">
        <v>0</v>
      </c>
      <c r="M211">
        <v>0.1</v>
      </c>
      <c r="N211">
        <v>0.33300000000000002</v>
      </c>
      <c r="O211">
        <v>4.5999999999999996</v>
      </c>
      <c r="P211">
        <v>8.4</v>
      </c>
      <c r="Q211">
        <v>0.55000000000000004</v>
      </c>
      <c r="R211">
        <v>1.1000000000000001</v>
      </c>
      <c r="S211">
        <v>1.6</v>
      </c>
      <c r="T211">
        <v>0.7</v>
      </c>
      <c r="U211">
        <v>0.7</v>
      </c>
      <c r="V211">
        <v>3.3</v>
      </c>
      <c r="W211">
        <v>4</v>
      </c>
      <c r="X211">
        <v>3.7</v>
      </c>
      <c r="Y211">
        <v>1</v>
      </c>
      <c r="Z211">
        <v>0.5</v>
      </c>
      <c r="AA211">
        <v>1.7</v>
      </c>
      <c r="AB211">
        <v>3.2</v>
      </c>
      <c r="AC211">
        <v>10.4</v>
      </c>
      <c r="AD211">
        <v>2017</v>
      </c>
    </row>
    <row r="212" spans="1:30" x14ac:dyDescent="0.25">
      <c r="A212">
        <v>271</v>
      </c>
      <c r="B212" t="s">
        <v>307</v>
      </c>
      <c r="C212" t="s">
        <v>38</v>
      </c>
      <c r="D212">
        <v>28</v>
      </c>
      <c r="E212" t="s">
        <v>36</v>
      </c>
      <c r="F212">
        <v>75</v>
      </c>
      <c r="G212">
        <v>75</v>
      </c>
      <c r="H212">
        <v>2222</v>
      </c>
      <c r="I212">
        <v>9</v>
      </c>
      <c r="J212">
        <v>19</v>
      </c>
      <c r="K212">
        <v>0.47399999999999998</v>
      </c>
      <c r="L212">
        <v>2.2000000000000002</v>
      </c>
      <c r="M212">
        <v>6.3</v>
      </c>
      <c r="N212">
        <v>0.34599999999999997</v>
      </c>
      <c r="O212">
        <v>6.8</v>
      </c>
      <c r="P212">
        <v>12.7</v>
      </c>
      <c r="Q212">
        <v>0.53600000000000003</v>
      </c>
      <c r="R212">
        <v>4.8</v>
      </c>
      <c r="S212">
        <v>5.9</v>
      </c>
      <c r="T212">
        <v>0.81</v>
      </c>
      <c r="U212">
        <v>2</v>
      </c>
      <c r="V212">
        <v>4.5999999999999996</v>
      </c>
      <c r="W212">
        <v>6.5</v>
      </c>
      <c r="X212">
        <v>2.9</v>
      </c>
      <c r="Y212">
        <v>0.6</v>
      </c>
      <c r="Z212">
        <v>2</v>
      </c>
      <c r="AA212">
        <v>3</v>
      </c>
      <c r="AB212">
        <v>3.1</v>
      </c>
      <c r="AC212">
        <v>24.9</v>
      </c>
      <c r="AD212">
        <v>2017</v>
      </c>
    </row>
    <row r="213" spans="1:30" x14ac:dyDescent="0.25">
      <c r="A213">
        <v>272</v>
      </c>
      <c r="B213" t="s">
        <v>308</v>
      </c>
      <c r="C213" t="s">
        <v>38</v>
      </c>
      <c r="D213">
        <v>28</v>
      </c>
      <c r="E213" t="s">
        <v>123</v>
      </c>
      <c r="F213">
        <v>81</v>
      </c>
      <c r="G213">
        <v>81</v>
      </c>
      <c r="H213">
        <v>2271</v>
      </c>
      <c r="I213">
        <v>6.1</v>
      </c>
      <c r="J213">
        <v>12.3</v>
      </c>
      <c r="K213">
        <v>0.49299999999999999</v>
      </c>
      <c r="L213">
        <v>0</v>
      </c>
      <c r="M213">
        <v>0</v>
      </c>
      <c r="N213">
        <v>0</v>
      </c>
      <c r="O213">
        <v>6.1</v>
      </c>
      <c r="P213">
        <v>12.3</v>
      </c>
      <c r="Q213">
        <v>0.49399999999999999</v>
      </c>
      <c r="R213">
        <v>1.2</v>
      </c>
      <c r="S213">
        <v>1.6</v>
      </c>
      <c r="T213">
        <v>0.72099999999999997</v>
      </c>
      <c r="U213">
        <v>3.9</v>
      </c>
      <c r="V213">
        <v>4.4000000000000004</v>
      </c>
      <c r="W213">
        <v>8.1999999999999993</v>
      </c>
      <c r="X213">
        <v>1.3</v>
      </c>
      <c r="Y213">
        <v>0.3</v>
      </c>
      <c r="Z213">
        <v>1.9</v>
      </c>
      <c r="AA213">
        <v>1.4</v>
      </c>
      <c r="AB213">
        <v>2.4</v>
      </c>
      <c r="AC213">
        <v>13.3</v>
      </c>
      <c r="AD213">
        <v>2017</v>
      </c>
    </row>
    <row r="214" spans="1:30" x14ac:dyDescent="0.25">
      <c r="A214">
        <v>273</v>
      </c>
      <c r="B214" t="s">
        <v>309</v>
      </c>
      <c r="C214" t="s">
        <v>27</v>
      </c>
      <c r="D214">
        <v>28</v>
      </c>
      <c r="E214" t="s">
        <v>55</v>
      </c>
      <c r="F214">
        <v>60</v>
      </c>
      <c r="G214">
        <v>60</v>
      </c>
      <c r="H214">
        <v>1885</v>
      </c>
      <c r="I214">
        <v>7.1</v>
      </c>
      <c r="J214">
        <v>16.600000000000001</v>
      </c>
      <c r="K214">
        <v>0.42699999999999999</v>
      </c>
      <c r="L214">
        <v>2.8</v>
      </c>
      <c r="M214">
        <v>7.4</v>
      </c>
      <c r="N214">
        <v>0.373</v>
      </c>
      <c r="O214">
        <v>4.3</v>
      </c>
      <c r="P214">
        <v>9.1</v>
      </c>
      <c r="Q214">
        <v>0.47099999999999997</v>
      </c>
      <c r="R214">
        <v>4.9000000000000004</v>
      </c>
      <c r="S214">
        <v>5.6</v>
      </c>
      <c r="T214">
        <v>0.871</v>
      </c>
      <c r="U214">
        <v>2.8</v>
      </c>
      <c r="V214">
        <v>9.9</v>
      </c>
      <c r="W214">
        <v>12.7</v>
      </c>
      <c r="X214">
        <v>2.2000000000000002</v>
      </c>
      <c r="Y214">
        <v>1</v>
      </c>
      <c r="Z214">
        <v>0.4</v>
      </c>
      <c r="AA214">
        <v>2.2999999999999998</v>
      </c>
      <c r="AB214">
        <v>2.4</v>
      </c>
      <c r="AC214">
        <v>21.8</v>
      </c>
      <c r="AD214">
        <v>2017</v>
      </c>
    </row>
    <row r="215" spans="1:30" x14ac:dyDescent="0.25">
      <c r="A215">
        <v>274</v>
      </c>
      <c r="B215" t="s">
        <v>310</v>
      </c>
      <c r="C215" t="s">
        <v>73</v>
      </c>
      <c r="D215">
        <v>30</v>
      </c>
      <c r="E215" t="s">
        <v>125</v>
      </c>
      <c r="F215">
        <v>60</v>
      </c>
      <c r="G215">
        <v>60</v>
      </c>
      <c r="H215">
        <v>2244</v>
      </c>
      <c r="I215">
        <v>6.8</v>
      </c>
      <c r="J215">
        <v>14.7</v>
      </c>
      <c r="K215">
        <v>0.46400000000000002</v>
      </c>
      <c r="L215">
        <v>3.1</v>
      </c>
      <c r="M215">
        <v>7.5</v>
      </c>
      <c r="N215">
        <v>0.41199999999999998</v>
      </c>
      <c r="O215">
        <v>3.7</v>
      </c>
      <c r="P215">
        <v>7.2</v>
      </c>
      <c r="Q215">
        <v>0.51800000000000002</v>
      </c>
      <c r="R215">
        <v>4.8</v>
      </c>
      <c r="S215">
        <v>5.9</v>
      </c>
      <c r="T215">
        <v>0.81899999999999995</v>
      </c>
      <c r="U215">
        <v>0.8</v>
      </c>
      <c r="V215">
        <v>3.8</v>
      </c>
      <c r="W215">
        <v>4.5999999999999996</v>
      </c>
      <c r="X215">
        <v>6.7</v>
      </c>
      <c r="Y215">
        <v>1.4</v>
      </c>
      <c r="Z215">
        <v>0.3</v>
      </c>
      <c r="AA215">
        <v>2.8</v>
      </c>
      <c r="AB215">
        <v>2.7</v>
      </c>
      <c r="AC215">
        <v>21.6</v>
      </c>
      <c r="AD215">
        <v>2017</v>
      </c>
    </row>
    <row r="216" spans="1:30" x14ac:dyDescent="0.25">
      <c r="A216">
        <v>276</v>
      </c>
      <c r="B216" t="s">
        <v>311</v>
      </c>
      <c r="C216" t="s">
        <v>52</v>
      </c>
      <c r="D216">
        <v>21</v>
      </c>
      <c r="E216" t="s">
        <v>59</v>
      </c>
      <c r="F216">
        <v>69</v>
      </c>
      <c r="G216">
        <v>19</v>
      </c>
      <c r="H216">
        <v>1190</v>
      </c>
      <c r="I216">
        <v>4.4000000000000004</v>
      </c>
      <c r="J216">
        <v>10.9</v>
      </c>
      <c r="K216">
        <v>0.40200000000000002</v>
      </c>
      <c r="L216">
        <v>1.5</v>
      </c>
      <c r="M216">
        <v>4.9000000000000004</v>
      </c>
      <c r="N216">
        <v>0.311</v>
      </c>
      <c r="O216">
        <v>2.9</v>
      </c>
      <c r="P216">
        <v>6.1</v>
      </c>
      <c r="Q216">
        <v>0.47499999999999998</v>
      </c>
      <c r="R216">
        <v>3.2</v>
      </c>
      <c r="S216">
        <v>3.7</v>
      </c>
      <c r="T216">
        <v>0.85399999999999998</v>
      </c>
      <c r="U216">
        <v>0.8</v>
      </c>
      <c r="V216">
        <v>3.8</v>
      </c>
      <c r="W216">
        <v>4.5</v>
      </c>
      <c r="X216">
        <v>2.2999999999999998</v>
      </c>
      <c r="Y216">
        <v>1</v>
      </c>
      <c r="Z216">
        <v>0.3</v>
      </c>
      <c r="AA216">
        <v>2.2000000000000002</v>
      </c>
      <c r="AB216">
        <v>4.7</v>
      </c>
      <c r="AC216">
        <v>13.5</v>
      </c>
      <c r="AD216">
        <v>2017</v>
      </c>
    </row>
    <row r="217" spans="1:30" x14ac:dyDescent="0.25">
      <c r="A217">
        <v>277</v>
      </c>
      <c r="B217" t="s">
        <v>312</v>
      </c>
      <c r="C217" t="s">
        <v>27</v>
      </c>
      <c r="D217">
        <v>21</v>
      </c>
      <c r="E217" t="s">
        <v>108</v>
      </c>
      <c r="F217">
        <v>71</v>
      </c>
      <c r="G217">
        <v>4</v>
      </c>
      <c r="H217">
        <v>1158</v>
      </c>
      <c r="I217">
        <v>4.9000000000000004</v>
      </c>
      <c r="J217">
        <v>13.6</v>
      </c>
      <c r="K217">
        <v>0.36199999999999999</v>
      </c>
      <c r="L217">
        <v>2</v>
      </c>
      <c r="M217">
        <v>6.3</v>
      </c>
      <c r="N217">
        <v>0.31900000000000001</v>
      </c>
      <c r="O217">
        <v>2.9</v>
      </c>
      <c r="P217">
        <v>7.3</v>
      </c>
      <c r="Q217">
        <v>0.4</v>
      </c>
      <c r="R217">
        <v>1.8</v>
      </c>
      <c r="S217">
        <v>2.5</v>
      </c>
      <c r="T217">
        <v>0.72199999999999998</v>
      </c>
      <c r="U217">
        <v>1.5</v>
      </c>
      <c r="V217">
        <v>5.8</v>
      </c>
      <c r="W217">
        <v>7.3</v>
      </c>
      <c r="X217">
        <v>2.1</v>
      </c>
      <c r="Y217">
        <v>0.8</v>
      </c>
      <c r="Z217">
        <v>0.6</v>
      </c>
      <c r="AA217">
        <v>2</v>
      </c>
      <c r="AB217">
        <v>3</v>
      </c>
      <c r="AC217">
        <v>13.7</v>
      </c>
      <c r="AD217">
        <v>2017</v>
      </c>
    </row>
    <row r="218" spans="1:30" x14ac:dyDescent="0.25">
      <c r="A218">
        <v>279</v>
      </c>
      <c r="B218" t="s">
        <v>313</v>
      </c>
      <c r="C218" t="s">
        <v>73</v>
      </c>
      <c r="D218">
        <v>26</v>
      </c>
      <c r="E218" t="s">
        <v>108</v>
      </c>
      <c r="F218">
        <v>55</v>
      </c>
      <c r="G218">
        <v>9</v>
      </c>
      <c r="H218">
        <v>1205</v>
      </c>
      <c r="I218">
        <v>5.0999999999999996</v>
      </c>
      <c r="J218">
        <v>11.4</v>
      </c>
      <c r="K218">
        <v>0.44600000000000001</v>
      </c>
      <c r="L218">
        <v>1.1000000000000001</v>
      </c>
      <c r="M218">
        <v>3.6</v>
      </c>
      <c r="N218">
        <v>0.308</v>
      </c>
      <c r="O218">
        <v>4</v>
      </c>
      <c r="P218">
        <v>7.8</v>
      </c>
      <c r="Q218">
        <v>0.51</v>
      </c>
      <c r="R218">
        <v>1.6</v>
      </c>
      <c r="S218">
        <v>2.2999999999999998</v>
      </c>
      <c r="T218">
        <v>0.68799999999999994</v>
      </c>
      <c r="U218">
        <v>0.6</v>
      </c>
      <c r="V218">
        <v>3.1</v>
      </c>
      <c r="W218">
        <v>3.7</v>
      </c>
      <c r="X218">
        <v>4.5999999999999996</v>
      </c>
      <c r="Y218">
        <v>1.3</v>
      </c>
      <c r="Z218">
        <v>0.1</v>
      </c>
      <c r="AA218">
        <v>2.7</v>
      </c>
      <c r="AB218">
        <v>3</v>
      </c>
      <c r="AC218">
        <v>12.8</v>
      </c>
      <c r="AD218">
        <v>2017</v>
      </c>
    </row>
    <row r="219" spans="1:30" x14ac:dyDescent="0.25">
      <c r="A219">
        <v>280</v>
      </c>
      <c r="B219" t="s">
        <v>314</v>
      </c>
      <c r="C219" t="s">
        <v>38</v>
      </c>
      <c r="D219">
        <v>30</v>
      </c>
      <c r="E219" t="s">
        <v>94</v>
      </c>
      <c r="F219">
        <v>31</v>
      </c>
      <c r="G219">
        <v>0</v>
      </c>
      <c r="H219">
        <v>555</v>
      </c>
      <c r="I219">
        <v>4.2</v>
      </c>
      <c r="J219">
        <v>7.2</v>
      </c>
      <c r="K219">
        <v>0.58599999999999997</v>
      </c>
      <c r="L219">
        <v>0</v>
      </c>
      <c r="M219">
        <v>0</v>
      </c>
      <c r="O219">
        <v>4.2</v>
      </c>
      <c r="P219">
        <v>7.2</v>
      </c>
      <c r="Q219">
        <v>0.58599999999999997</v>
      </c>
      <c r="R219">
        <v>2.8</v>
      </c>
      <c r="S219">
        <v>4.9000000000000004</v>
      </c>
      <c r="T219">
        <v>0.57299999999999995</v>
      </c>
      <c r="U219">
        <v>3</v>
      </c>
      <c r="V219">
        <v>6.7</v>
      </c>
      <c r="W219">
        <v>9.6999999999999993</v>
      </c>
      <c r="X219">
        <v>1.2</v>
      </c>
      <c r="Y219">
        <v>2.1</v>
      </c>
      <c r="Z219">
        <v>1.6</v>
      </c>
      <c r="AA219">
        <v>2.2000000000000002</v>
      </c>
      <c r="AB219">
        <v>5.8</v>
      </c>
      <c r="AC219">
        <v>11.2</v>
      </c>
      <c r="AD219">
        <v>2017</v>
      </c>
    </row>
    <row r="220" spans="1:30" x14ac:dyDescent="0.25">
      <c r="A220">
        <v>281</v>
      </c>
      <c r="B220" t="s">
        <v>315</v>
      </c>
      <c r="C220" t="s">
        <v>38</v>
      </c>
      <c r="D220">
        <v>19</v>
      </c>
      <c r="E220" t="s">
        <v>64</v>
      </c>
      <c r="F220">
        <v>57</v>
      </c>
      <c r="G220">
        <v>34</v>
      </c>
      <c r="H220">
        <v>562</v>
      </c>
      <c r="I220">
        <v>5.3</v>
      </c>
      <c r="J220">
        <v>11.6</v>
      </c>
      <c r="K220">
        <v>0.45900000000000002</v>
      </c>
      <c r="L220">
        <v>1.8</v>
      </c>
      <c r="M220">
        <v>4.7</v>
      </c>
      <c r="N220">
        <v>0.378</v>
      </c>
      <c r="O220">
        <v>3.5</v>
      </c>
      <c r="P220">
        <v>6.9</v>
      </c>
      <c r="Q220">
        <v>0.51400000000000001</v>
      </c>
      <c r="R220">
        <v>2</v>
      </c>
      <c r="S220">
        <v>3.1</v>
      </c>
      <c r="T220">
        <v>0.65300000000000002</v>
      </c>
      <c r="U220">
        <v>2.6</v>
      </c>
      <c r="V220">
        <v>4.7</v>
      </c>
      <c r="W220">
        <v>7.3</v>
      </c>
      <c r="X220">
        <v>1.5</v>
      </c>
      <c r="Y220">
        <v>0.6</v>
      </c>
      <c r="Z220">
        <v>1.7</v>
      </c>
      <c r="AA220">
        <v>1.1000000000000001</v>
      </c>
      <c r="AB220">
        <v>5.4</v>
      </c>
      <c r="AC220">
        <v>14.5</v>
      </c>
      <c r="AD220">
        <v>2017</v>
      </c>
    </row>
    <row r="221" spans="1:30" x14ac:dyDescent="0.25">
      <c r="A221">
        <v>283</v>
      </c>
      <c r="B221" t="s">
        <v>317</v>
      </c>
      <c r="C221" t="s">
        <v>27</v>
      </c>
      <c r="D221">
        <v>22</v>
      </c>
      <c r="E221" t="s">
        <v>50</v>
      </c>
      <c r="F221">
        <v>42</v>
      </c>
      <c r="G221">
        <v>3</v>
      </c>
      <c r="H221">
        <v>558</v>
      </c>
      <c r="I221">
        <v>3.7</v>
      </c>
      <c r="J221">
        <v>9.6999999999999993</v>
      </c>
      <c r="K221">
        <v>0.38400000000000001</v>
      </c>
      <c r="L221">
        <v>0.6</v>
      </c>
      <c r="M221">
        <v>1.6</v>
      </c>
      <c r="N221">
        <v>0.36</v>
      </c>
      <c r="O221">
        <v>3.2</v>
      </c>
      <c r="P221">
        <v>8.1</v>
      </c>
      <c r="Q221">
        <v>0.38900000000000001</v>
      </c>
      <c r="R221">
        <v>2.6</v>
      </c>
      <c r="S221">
        <v>3.2</v>
      </c>
      <c r="T221">
        <v>0.8</v>
      </c>
      <c r="U221">
        <v>2.7</v>
      </c>
      <c r="V221">
        <v>7.7</v>
      </c>
      <c r="W221">
        <v>10.5</v>
      </c>
      <c r="X221">
        <v>0.5</v>
      </c>
      <c r="Y221">
        <v>1.1000000000000001</v>
      </c>
      <c r="Z221">
        <v>0.6</v>
      </c>
      <c r="AA221">
        <v>1.8</v>
      </c>
      <c r="AB221">
        <v>5.9</v>
      </c>
      <c r="AC221">
        <v>10.6</v>
      </c>
      <c r="AD221">
        <v>2017</v>
      </c>
    </row>
    <row r="222" spans="1:30" x14ac:dyDescent="0.25">
      <c r="A222">
        <v>284</v>
      </c>
      <c r="B222" t="s">
        <v>318</v>
      </c>
      <c r="C222" t="s">
        <v>31</v>
      </c>
      <c r="D222">
        <v>30</v>
      </c>
      <c r="E222" t="s">
        <v>35</v>
      </c>
      <c r="F222">
        <v>73</v>
      </c>
      <c r="G222">
        <v>73</v>
      </c>
      <c r="H222">
        <v>2495</v>
      </c>
      <c r="I222">
        <v>4.8</v>
      </c>
      <c r="J222">
        <v>12.2</v>
      </c>
      <c r="K222">
        <v>0.39300000000000002</v>
      </c>
      <c r="L222">
        <v>2.5</v>
      </c>
      <c r="M222">
        <v>6.9</v>
      </c>
      <c r="N222">
        <v>0.36299999999999999</v>
      </c>
      <c r="O222">
        <v>2.2999999999999998</v>
      </c>
      <c r="P222">
        <v>5.3</v>
      </c>
      <c r="Q222">
        <v>0.432</v>
      </c>
      <c r="R222">
        <v>2.1</v>
      </c>
      <c r="S222">
        <v>2.6</v>
      </c>
      <c r="T222">
        <v>0.81599999999999995</v>
      </c>
      <c r="U222">
        <v>0.3</v>
      </c>
      <c r="V222">
        <v>3.5</v>
      </c>
      <c r="W222">
        <v>3.7</v>
      </c>
      <c r="X222">
        <v>3</v>
      </c>
      <c r="Y222">
        <v>1.1000000000000001</v>
      </c>
      <c r="Z222">
        <v>0.2</v>
      </c>
      <c r="AA222">
        <v>1.5</v>
      </c>
      <c r="AB222">
        <v>2.2999999999999998</v>
      </c>
      <c r="AC222">
        <v>14.2</v>
      </c>
      <c r="AD222">
        <v>2017</v>
      </c>
    </row>
    <row r="223" spans="1:30" x14ac:dyDescent="0.25">
      <c r="A223">
        <v>285</v>
      </c>
      <c r="B223" t="s">
        <v>319</v>
      </c>
      <c r="C223" t="s">
        <v>52</v>
      </c>
      <c r="D223">
        <v>30</v>
      </c>
      <c r="E223" t="s">
        <v>57</v>
      </c>
      <c r="F223">
        <v>80</v>
      </c>
      <c r="G223">
        <v>76</v>
      </c>
      <c r="H223">
        <v>1787</v>
      </c>
      <c r="I223">
        <v>3.8</v>
      </c>
      <c r="J223">
        <v>7.6</v>
      </c>
      <c r="K223">
        <v>0.505</v>
      </c>
      <c r="L223">
        <v>0.9</v>
      </c>
      <c r="M223">
        <v>2.2000000000000002</v>
      </c>
      <c r="N223">
        <v>0.39100000000000001</v>
      </c>
      <c r="O223">
        <v>3</v>
      </c>
      <c r="P223">
        <v>5.4</v>
      </c>
      <c r="Q223">
        <v>0.55200000000000005</v>
      </c>
      <c r="R223">
        <v>1.2</v>
      </c>
      <c r="S223">
        <v>1.8</v>
      </c>
      <c r="T223">
        <v>0.67800000000000005</v>
      </c>
      <c r="U223">
        <v>0.9</v>
      </c>
      <c r="V223">
        <v>2.5</v>
      </c>
      <c r="W223">
        <v>3.4</v>
      </c>
      <c r="X223">
        <v>0.8</v>
      </c>
      <c r="Y223">
        <v>1.6</v>
      </c>
      <c r="Z223">
        <v>0.7</v>
      </c>
      <c r="AA223">
        <v>0.9</v>
      </c>
      <c r="AB223">
        <v>2.5</v>
      </c>
      <c r="AC223">
        <v>9.8000000000000007</v>
      </c>
      <c r="AD223">
        <v>2017</v>
      </c>
    </row>
    <row r="224" spans="1:30" x14ac:dyDescent="0.25">
      <c r="A224">
        <v>287</v>
      </c>
      <c r="B224" t="s">
        <v>321</v>
      </c>
      <c r="C224" t="s">
        <v>31</v>
      </c>
      <c r="D224">
        <v>21</v>
      </c>
      <c r="E224" t="s">
        <v>83</v>
      </c>
      <c r="F224">
        <v>71</v>
      </c>
      <c r="G224">
        <v>20</v>
      </c>
      <c r="H224">
        <v>1074</v>
      </c>
      <c r="I224">
        <v>3.6</v>
      </c>
      <c r="J224">
        <v>8.1999999999999993</v>
      </c>
      <c r="K224">
        <v>0.433</v>
      </c>
      <c r="L224">
        <v>1.4</v>
      </c>
      <c r="M224">
        <v>4.0999999999999996</v>
      </c>
      <c r="N224">
        <v>0.33300000000000002</v>
      </c>
      <c r="O224">
        <v>2.2000000000000002</v>
      </c>
      <c r="P224">
        <v>4.0999999999999996</v>
      </c>
      <c r="Q224">
        <v>0.53300000000000003</v>
      </c>
      <c r="R224">
        <v>1</v>
      </c>
      <c r="S224">
        <v>1.2</v>
      </c>
      <c r="T224">
        <v>0.78400000000000003</v>
      </c>
      <c r="U224">
        <v>0.7</v>
      </c>
      <c r="V224">
        <v>2.6</v>
      </c>
      <c r="W224">
        <v>3.4</v>
      </c>
      <c r="X224">
        <v>2.6</v>
      </c>
      <c r="Y224">
        <v>1.1000000000000001</v>
      </c>
      <c r="Z224">
        <v>0.5</v>
      </c>
      <c r="AA224">
        <v>1.2</v>
      </c>
      <c r="AB224">
        <v>2.1</v>
      </c>
      <c r="AC224">
        <v>9.5</v>
      </c>
      <c r="AD224">
        <v>2017</v>
      </c>
    </row>
    <row r="225" spans="1:30" x14ac:dyDescent="0.25">
      <c r="A225">
        <v>288</v>
      </c>
      <c r="B225" t="s">
        <v>322</v>
      </c>
      <c r="C225" t="s">
        <v>31</v>
      </c>
      <c r="D225">
        <v>25</v>
      </c>
      <c r="E225" t="s">
        <v>53</v>
      </c>
      <c r="F225">
        <v>80</v>
      </c>
      <c r="G225">
        <v>80</v>
      </c>
      <c r="H225">
        <v>2796</v>
      </c>
      <c r="I225">
        <v>8.9</v>
      </c>
      <c r="J225">
        <v>18.600000000000001</v>
      </c>
      <c r="K225">
        <v>0.48</v>
      </c>
      <c r="L225">
        <v>2.4</v>
      </c>
      <c r="M225">
        <v>5.7</v>
      </c>
      <c r="N225">
        <v>0.42099999999999999</v>
      </c>
      <c r="O225">
        <v>6.5</v>
      </c>
      <c r="P225">
        <v>12.9</v>
      </c>
      <c r="Q225">
        <v>0.50600000000000001</v>
      </c>
      <c r="R225">
        <v>3.5</v>
      </c>
      <c r="S225">
        <v>3.8</v>
      </c>
      <c r="T225">
        <v>0.91200000000000003</v>
      </c>
      <c r="U225">
        <v>0.8</v>
      </c>
      <c r="V225">
        <v>2.9</v>
      </c>
      <c r="W225">
        <v>3.7</v>
      </c>
      <c r="X225">
        <v>3.7</v>
      </c>
      <c r="Y225">
        <v>0.9</v>
      </c>
      <c r="Z225">
        <v>0.5</v>
      </c>
      <c r="AA225">
        <v>2.2000000000000002</v>
      </c>
      <c r="AB225">
        <v>2.6</v>
      </c>
      <c r="AC225">
        <v>23.7</v>
      </c>
      <c r="AD225">
        <v>2017</v>
      </c>
    </row>
    <row r="226" spans="1:30" x14ac:dyDescent="0.25">
      <c r="A226">
        <v>289</v>
      </c>
      <c r="B226" t="s">
        <v>323</v>
      </c>
      <c r="C226" t="s">
        <v>73</v>
      </c>
      <c r="D226">
        <v>24</v>
      </c>
      <c r="E226" t="s">
        <v>59</v>
      </c>
      <c r="F226">
        <v>81</v>
      </c>
      <c r="G226">
        <v>51</v>
      </c>
      <c r="H226">
        <v>2133</v>
      </c>
      <c r="I226">
        <v>4</v>
      </c>
      <c r="J226">
        <v>8.6</v>
      </c>
      <c r="K226">
        <v>0.46100000000000002</v>
      </c>
      <c r="L226">
        <v>0.2</v>
      </c>
      <c r="M226">
        <v>0.9</v>
      </c>
      <c r="N226">
        <v>0.2</v>
      </c>
      <c r="O226">
        <v>3.8</v>
      </c>
      <c r="P226">
        <v>7.7</v>
      </c>
      <c r="Q226">
        <v>0.49199999999999999</v>
      </c>
      <c r="R226">
        <v>1.2</v>
      </c>
      <c r="S226">
        <v>1.5</v>
      </c>
      <c r="T226">
        <v>0.81100000000000005</v>
      </c>
      <c r="U226">
        <v>0.7</v>
      </c>
      <c r="V226">
        <v>3.6</v>
      </c>
      <c r="W226">
        <v>4.2</v>
      </c>
      <c r="X226">
        <v>9</v>
      </c>
      <c r="Y226">
        <v>2.2999999999999998</v>
      </c>
      <c r="Z226">
        <v>0.2</v>
      </c>
      <c r="AA226">
        <v>2.7</v>
      </c>
      <c r="AB226">
        <v>2.2999999999999998</v>
      </c>
      <c r="AC226">
        <v>9.4</v>
      </c>
      <c r="AD226">
        <v>2017</v>
      </c>
    </row>
    <row r="227" spans="1:30" x14ac:dyDescent="0.25">
      <c r="A227">
        <v>291</v>
      </c>
      <c r="B227" t="s">
        <v>325</v>
      </c>
      <c r="C227" t="s">
        <v>52</v>
      </c>
      <c r="D227">
        <v>23</v>
      </c>
      <c r="E227" t="s">
        <v>34</v>
      </c>
      <c r="F227">
        <v>49</v>
      </c>
      <c r="G227">
        <v>0</v>
      </c>
      <c r="H227">
        <v>505</v>
      </c>
      <c r="I227">
        <v>5.5</v>
      </c>
      <c r="J227">
        <v>12</v>
      </c>
      <c r="K227">
        <v>0.45600000000000002</v>
      </c>
      <c r="L227">
        <v>1.4</v>
      </c>
      <c r="M227">
        <v>4.7</v>
      </c>
      <c r="N227">
        <v>0.30299999999999999</v>
      </c>
      <c r="O227">
        <v>4.0999999999999996</v>
      </c>
      <c r="P227">
        <v>7.3</v>
      </c>
      <c r="Q227">
        <v>0.55300000000000005</v>
      </c>
      <c r="R227">
        <v>2.2999999999999998</v>
      </c>
      <c r="S227">
        <v>2.7</v>
      </c>
      <c r="T227">
        <v>0.84199999999999997</v>
      </c>
      <c r="U227">
        <v>1.1000000000000001</v>
      </c>
      <c r="V227">
        <v>4.8</v>
      </c>
      <c r="W227">
        <v>5.8</v>
      </c>
      <c r="X227">
        <v>0.9</v>
      </c>
      <c r="Y227">
        <v>1.4</v>
      </c>
      <c r="Z227">
        <v>1.3</v>
      </c>
      <c r="AA227">
        <v>2.1</v>
      </c>
      <c r="AB227">
        <v>3.5</v>
      </c>
      <c r="AC227">
        <v>14.7</v>
      </c>
      <c r="AD227">
        <v>2017</v>
      </c>
    </row>
    <row r="228" spans="1:30" x14ac:dyDescent="0.25">
      <c r="A228">
        <v>292</v>
      </c>
      <c r="B228" t="s">
        <v>326</v>
      </c>
      <c r="C228" t="s">
        <v>52</v>
      </c>
      <c r="D228">
        <v>25</v>
      </c>
      <c r="E228" t="s">
        <v>34</v>
      </c>
      <c r="F228">
        <v>66</v>
      </c>
      <c r="G228">
        <v>5</v>
      </c>
      <c r="H228">
        <v>1508</v>
      </c>
      <c r="I228">
        <v>5.3</v>
      </c>
      <c r="J228">
        <v>11.9</v>
      </c>
      <c r="K228">
        <v>0.44700000000000001</v>
      </c>
      <c r="L228">
        <v>1.8</v>
      </c>
      <c r="M228">
        <v>5</v>
      </c>
      <c r="N228">
        <v>0.37</v>
      </c>
      <c r="O228">
        <v>3.5</v>
      </c>
      <c r="P228">
        <v>6.9</v>
      </c>
      <c r="Q228">
        <v>0.502</v>
      </c>
      <c r="R228">
        <v>1.7</v>
      </c>
      <c r="S228">
        <v>2</v>
      </c>
      <c r="T228">
        <v>0.84499999999999997</v>
      </c>
      <c r="U228">
        <v>0.5</v>
      </c>
      <c r="V228">
        <v>3.8</v>
      </c>
      <c r="W228">
        <v>4.3</v>
      </c>
      <c r="X228">
        <v>1.4</v>
      </c>
      <c r="Y228">
        <v>0.3</v>
      </c>
      <c r="Z228">
        <v>0.1</v>
      </c>
      <c r="AA228">
        <v>0.9</v>
      </c>
      <c r="AB228">
        <v>1.9</v>
      </c>
      <c r="AC228">
        <v>14.1</v>
      </c>
      <c r="AD228">
        <v>2017</v>
      </c>
    </row>
    <row r="229" spans="1:30" x14ac:dyDescent="0.25">
      <c r="A229">
        <v>293</v>
      </c>
      <c r="B229" t="s">
        <v>327</v>
      </c>
      <c r="C229" t="s">
        <v>38</v>
      </c>
      <c r="D229">
        <v>29</v>
      </c>
      <c r="E229" t="s">
        <v>83</v>
      </c>
      <c r="F229">
        <v>77</v>
      </c>
      <c r="G229">
        <v>10</v>
      </c>
      <c r="H229">
        <v>739</v>
      </c>
      <c r="I229">
        <v>10.1</v>
      </c>
      <c r="J229">
        <v>15.5</v>
      </c>
      <c r="K229">
        <v>0.65200000000000002</v>
      </c>
      <c r="L229">
        <v>0</v>
      </c>
      <c r="M229">
        <v>0.1</v>
      </c>
      <c r="N229">
        <v>0</v>
      </c>
      <c r="O229">
        <v>10.1</v>
      </c>
      <c r="P229">
        <v>15.4</v>
      </c>
      <c r="Q229">
        <v>0.65800000000000003</v>
      </c>
      <c r="R229">
        <v>2.7</v>
      </c>
      <c r="S229">
        <v>5.4</v>
      </c>
      <c r="T229">
        <v>0.505</v>
      </c>
      <c r="U229">
        <v>4.9000000000000004</v>
      </c>
      <c r="V229">
        <v>7</v>
      </c>
      <c r="W229">
        <v>11.9</v>
      </c>
      <c r="X229">
        <v>0.8</v>
      </c>
      <c r="Y229">
        <v>0.9</v>
      </c>
      <c r="Z229">
        <v>3.3</v>
      </c>
      <c r="AA229">
        <v>1.9</v>
      </c>
      <c r="AB229">
        <v>5.3</v>
      </c>
      <c r="AC229">
        <v>23</v>
      </c>
      <c r="AD229">
        <v>2017</v>
      </c>
    </row>
    <row r="230" spans="1:30" x14ac:dyDescent="0.25">
      <c r="A230">
        <v>294</v>
      </c>
      <c r="B230" t="s">
        <v>328</v>
      </c>
      <c r="C230" t="s">
        <v>31</v>
      </c>
      <c r="D230">
        <v>25</v>
      </c>
      <c r="E230" t="s">
        <v>76</v>
      </c>
      <c r="F230">
        <v>78</v>
      </c>
      <c r="G230">
        <v>65</v>
      </c>
      <c r="H230">
        <v>1966</v>
      </c>
      <c r="I230">
        <v>3.5</v>
      </c>
      <c r="J230">
        <v>8.4</v>
      </c>
      <c r="K230">
        <v>0.41299999999999998</v>
      </c>
      <c r="L230">
        <v>1.3</v>
      </c>
      <c r="M230">
        <v>4</v>
      </c>
      <c r="N230">
        <v>0.33200000000000002</v>
      </c>
      <c r="O230">
        <v>2.1</v>
      </c>
      <c r="P230">
        <v>4.4000000000000004</v>
      </c>
      <c r="Q230">
        <v>0.48799999999999999</v>
      </c>
      <c r="R230">
        <v>0.8</v>
      </c>
      <c r="S230">
        <v>1.3</v>
      </c>
      <c r="T230">
        <v>0.62</v>
      </c>
      <c r="U230">
        <v>1.7</v>
      </c>
      <c r="V230">
        <v>3</v>
      </c>
      <c r="W230">
        <v>4.7</v>
      </c>
      <c r="X230">
        <v>2.2999999999999998</v>
      </c>
      <c r="Y230">
        <v>0.8</v>
      </c>
      <c r="Z230">
        <v>0.3</v>
      </c>
      <c r="AA230">
        <v>1</v>
      </c>
      <c r="AB230">
        <v>2.6</v>
      </c>
      <c r="AC230">
        <v>9.1</v>
      </c>
      <c r="AD230">
        <v>2017</v>
      </c>
    </row>
    <row r="231" spans="1:30" x14ac:dyDescent="0.25">
      <c r="A231">
        <v>295</v>
      </c>
      <c r="B231" t="s">
        <v>329</v>
      </c>
      <c r="C231" t="s">
        <v>31</v>
      </c>
      <c r="D231">
        <v>23</v>
      </c>
      <c r="E231" t="s">
        <v>40</v>
      </c>
      <c r="F231">
        <v>61</v>
      </c>
      <c r="G231">
        <v>26</v>
      </c>
      <c r="H231">
        <v>1176</v>
      </c>
      <c r="I231">
        <v>5.5</v>
      </c>
      <c r="J231">
        <v>12.8</v>
      </c>
      <c r="K231">
        <v>0.43</v>
      </c>
      <c r="L231">
        <v>2</v>
      </c>
      <c r="M231">
        <v>5.2</v>
      </c>
      <c r="N231">
        <v>0.38200000000000001</v>
      </c>
      <c r="O231">
        <v>3.5</v>
      </c>
      <c r="P231">
        <v>7.6</v>
      </c>
      <c r="Q231">
        <v>0.46200000000000002</v>
      </c>
      <c r="R231">
        <v>2.1</v>
      </c>
      <c r="S231">
        <v>2.8</v>
      </c>
      <c r="T231">
        <v>0.753</v>
      </c>
      <c r="U231">
        <v>0.6</v>
      </c>
      <c r="V231">
        <v>3.4</v>
      </c>
      <c r="W231">
        <v>3.9</v>
      </c>
      <c r="X231">
        <v>1.6</v>
      </c>
      <c r="Y231">
        <v>0.9</v>
      </c>
      <c r="Z231">
        <v>0.2</v>
      </c>
      <c r="AA231">
        <v>1.9</v>
      </c>
      <c r="AB231">
        <v>3.3</v>
      </c>
      <c r="AC231">
        <v>15.2</v>
      </c>
      <c r="AD231">
        <v>2017</v>
      </c>
    </row>
    <row r="232" spans="1:30" x14ac:dyDescent="0.25">
      <c r="A232">
        <v>298</v>
      </c>
      <c r="B232" t="s">
        <v>332</v>
      </c>
      <c r="C232" t="s">
        <v>31</v>
      </c>
      <c r="D232">
        <v>29</v>
      </c>
      <c r="E232" t="s">
        <v>74</v>
      </c>
      <c r="F232">
        <v>36</v>
      </c>
      <c r="G232">
        <v>10</v>
      </c>
      <c r="H232">
        <v>738</v>
      </c>
      <c r="I232">
        <v>5</v>
      </c>
      <c r="J232">
        <v>12.5</v>
      </c>
      <c r="K232">
        <v>0.40200000000000002</v>
      </c>
      <c r="L232">
        <v>2.7</v>
      </c>
      <c r="M232">
        <v>6.7</v>
      </c>
      <c r="N232">
        <v>0.40899999999999997</v>
      </c>
      <c r="O232">
        <v>2.2999999999999998</v>
      </c>
      <c r="P232">
        <v>5.8</v>
      </c>
      <c r="Q232">
        <v>0.39500000000000002</v>
      </c>
      <c r="R232">
        <v>3.2</v>
      </c>
      <c r="S232">
        <v>3.6</v>
      </c>
      <c r="T232">
        <v>0.878</v>
      </c>
      <c r="U232">
        <v>0.2</v>
      </c>
      <c r="V232">
        <v>3.5</v>
      </c>
      <c r="W232">
        <v>3.8</v>
      </c>
      <c r="X232">
        <v>2.2000000000000002</v>
      </c>
      <c r="Y232">
        <v>1.7</v>
      </c>
      <c r="Z232">
        <v>0.2</v>
      </c>
      <c r="AA232">
        <v>1.8</v>
      </c>
      <c r="AB232">
        <v>2</v>
      </c>
      <c r="AC232">
        <v>16</v>
      </c>
      <c r="AD232">
        <v>2017</v>
      </c>
    </row>
    <row r="233" spans="1:30" x14ac:dyDescent="0.25">
      <c r="A233">
        <v>299</v>
      </c>
      <c r="B233" t="s">
        <v>333</v>
      </c>
      <c r="C233" t="s">
        <v>38</v>
      </c>
      <c r="D233">
        <v>30</v>
      </c>
      <c r="E233" t="s">
        <v>35</v>
      </c>
      <c r="F233">
        <v>73</v>
      </c>
      <c r="G233">
        <v>11</v>
      </c>
      <c r="H233">
        <v>905</v>
      </c>
      <c r="I233">
        <v>3.5</v>
      </c>
      <c r="J233">
        <v>5.4</v>
      </c>
      <c r="K233">
        <v>0.64200000000000002</v>
      </c>
      <c r="L233">
        <v>0</v>
      </c>
      <c r="M233">
        <v>0.1</v>
      </c>
      <c r="N233">
        <v>0.33300000000000002</v>
      </c>
      <c r="O233">
        <v>3.5</v>
      </c>
      <c r="P233">
        <v>5.3</v>
      </c>
      <c r="Q233">
        <v>0.64900000000000002</v>
      </c>
      <c r="R233">
        <v>1.4</v>
      </c>
      <c r="S233">
        <v>2.4</v>
      </c>
      <c r="T233">
        <v>0.59</v>
      </c>
      <c r="U233">
        <v>3.9</v>
      </c>
      <c r="V233">
        <v>8.4</v>
      </c>
      <c r="W233">
        <v>12.3</v>
      </c>
      <c r="X233">
        <v>0.6</v>
      </c>
      <c r="Y233">
        <v>1.3</v>
      </c>
      <c r="Z233">
        <v>2.4</v>
      </c>
      <c r="AA233">
        <v>1.6</v>
      </c>
      <c r="AB233">
        <v>6</v>
      </c>
      <c r="AC233">
        <v>8.5</v>
      </c>
      <c r="AD233">
        <v>2017</v>
      </c>
    </row>
    <row r="234" spans="1:30" x14ac:dyDescent="0.25">
      <c r="A234">
        <v>301</v>
      </c>
      <c r="B234" t="s">
        <v>335</v>
      </c>
      <c r="C234" t="s">
        <v>52</v>
      </c>
      <c r="D234">
        <v>25</v>
      </c>
      <c r="E234" t="s">
        <v>64</v>
      </c>
      <c r="F234">
        <v>29</v>
      </c>
      <c r="G234">
        <v>23</v>
      </c>
      <c r="H234">
        <v>889</v>
      </c>
      <c r="I234">
        <v>6.1</v>
      </c>
      <c r="J234">
        <v>13.5</v>
      </c>
      <c r="K234">
        <v>0.45</v>
      </c>
      <c r="L234">
        <v>1.8</v>
      </c>
      <c r="M234">
        <v>4.2</v>
      </c>
      <c r="N234">
        <v>0.433</v>
      </c>
      <c r="O234">
        <v>4.3</v>
      </c>
      <c r="P234">
        <v>9.3000000000000007</v>
      </c>
      <c r="Q234">
        <v>0.45900000000000002</v>
      </c>
      <c r="R234">
        <v>3.3</v>
      </c>
      <c r="S234">
        <v>3.7</v>
      </c>
      <c r="T234">
        <v>0.88</v>
      </c>
      <c r="U234">
        <v>0.4</v>
      </c>
      <c r="V234">
        <v>4.5</v>
      </c>
      <c r="W234">
        <v>5</v>
      </c>
      <c r="X234">
        <v>4</v>
      </c>
      <c r="Y234">
        <v>1.7</v>
      </c>
      <c r="Z234">
        <v>0.3</v>
      </c>
      <c r="AA234">
        <v>2.6</v>
      </c>
      <c r="AB234">
        <v>3.2</v>
      </c>
      <c r="AC234">
        <v>17.3</v>
      </c>
      <c r="AD234">
        <v>2017</v>
      </c>
    </row>
    <row r="235" spans="1:30" x14ac:dyDescent="0.25">
      <c r="A235">
        <v>302</v>
      </c>
      <c r="B235" t="s">
        <v>336</v>
      </c>
      <c r="C235" t="s">
        <v>52</v>
      </c>
      <c r="D235">
        <v>29</v>
      </c>
      <c r="E235" t="s">
        <v>48</v>
      </c>
      <c r="F235">
        <v>76</v>
      </c>
      <c r="G235">
        <v>29</v>
      </c>
      <c r="H235">
        <v>1776</v>
      </c>
      <c r="I235">
        <v>5.7</v>
      </c>
      <c r="J235">
        <v>13.1</v>
      </c>
      <c r="K235">
        <v>0.434</v>
      </c>
      <c r="L235">
        <v>3.4</v>
      </c>
      <c r="M235">
        <v>8.3000000000000007</v>
      </c>
      <c r="N235">
        <v>0.41299999999999998</v>
      </c>
      <c r="O235">
        <v>2.2999999999999998</v>
      </c>
      <c r="P235">
        <v>4.8</v>
      </c>
      <c r="Q235">
        <v>0.47099999999999997</v>
      </c>
      <c r="R235">
        <v>1.7</v>
      </c>
      <c r="S235">
        <v>1.9</v>
      </c>
      <c r="T235">
        <v>0.90300000000000002</v>
      </c>
      <c r="U235">
        <v>0.6</v>
      </c>
      <c r="V235">
        <v>4</v>
      </c>
      <c r="W235">
        <v>4.5999999999999996</v>
      </c>
      <c r="X235">
        <v>1</v>
      </c>
      <c r="Y235">
        <v>0.9</v>
      </c>
      <c r="Z235">
        <v>0.5</v>
      </c>
      <c r="AA235">
        <v>0.8</v>
      </c>
      <c r="AB235">
        <v>3.1</v>
      </c>
      <c r="AC235">
        <v>16.5</v>
      </c>
      <c r="AD235">
        <v>2017</v>
      </c>
    </row>
    <row r="236" spans="1:30" x14ac:dyDescent="0.25">
      <c r="A236">
        <v>304</v>
      </c>
      <c r="B236" t="s">
        <v>338</v>
      </c>
      <c r="C236" t="s">
        <v>73</v>
      </c>
      <c r="D236">
        <v>28</v>
      </c>
      <c r="E236" t="s">
        <v>46</v>
      </c>
      <c r="F236">
        <v>80</v>
      </c>
      <c r="G236">
        <v>8</v>
      </c>
      <c r="H236">
        <v>1754</v>
      </c>
      <c r="I236">
        <v>5.6</v>
      </c>
      <c r="J236">
        <v>12.7</v>
      </c>
      <c r="K236">
        <v>0.44</v>
      </c>
      <c r="L236">
        <v>3</v>
      </c>
      <c r="M236">
        <v>7.3</v>
      </c>
      <c r="N236">
        <v>0.41399999999999998</v>
      </c>
      <c r="O236">
        <v>2.6</v>
      </c>
      <c r="P236">
        <v>5.5</v>
      </c>
      <c r="Q236">
        <v>0.47399999999999998</v>
      </c>
      <c r="R236">
        <v>1.4</v>
      </c>
      <c r="S236">
        <v>1.6</v>
      </c>
      <c r="T236">
        <v>0.82499999999999996</v>
      </c>
      <c r="U236">
        <v>0.5</v>
      </c>
      <c r="V236">
        <v>2.4</v>
      </c>
      <c r="W236">
        <v>2.9</v>
      </c>
      <c r="X236">
        <v>5.7</v>
      </c>
      <c r="Y236">
        <v>1.3</v>
      </c>
      <c r="Z236">
        <v>0.1</v>
      </c>
      <c r="AA236">
        <v>2.1</v>
      </c>
      <c r="AB236">
        <v>2.2000000000000002</v>
      </c>
      <c r="AC236">
        <v>15.6</v>
      </c>
      <c r="AD236">
        <v>2017</v>
      </c>
    </row>
    <row r="237" spans="1:30" x14ac:dyDescent="0.25">
      <c r="A237">
        <v>306</v>
      </c>
      <c r="B237" t="s">
        <v>340</v>
      </c>
      <c r="C237" t="s">
        <v>27</v>
      </c>
      <c r="D237">
        <v>31</v>
      </c>
      <c r="E237" t="s">
        <v>92</v>
      </c>
      <c r="F237">
        <v>69</v>
      </c>
      <c r="G237">
        <v>67</v>
      </c>
      <c r="H237">
        <v>2343</v>
      </c>
      <c r="I237">
        <v>6.6</v>
      </c>
      <c r="J237">
        <v>14.9</v>
      </c>
      <c r="K237">
        <v>0.442</v>
      </c>
      <c r="L237">
        <v>1.2</v>
      </c>
      <c r="M237">
        <v>3.7</v>
      </c>
      <c r="N237">
        <v>0.311</v>
      </c>
      <c r="O237">
        <v>5.5</v>
      </c>
      <c r="P237">
        <v>11.2</v>
      </c>
      <c r="Q237">
        <v>0.48599999999999999</v>
      </c>
      <c r="R237">
        <v>4.8</v>
      </c>
      <c r="S237">
        <v>6.2</v>
      </c>
      <c r="T237">
        <v>0.76800000000000002</v>
      </c>
      <c r="U237">
        <v>1.7</v>
      </c>
      <c r="V237">
        <v>6.5</v>
      </c>
      <c r="W237">
        <v>8.1999999999999993</v>
      </c>
      <c r="X237">
        <v>3.9</v>
      </c>
      <c r="Y237">
        <v>1.4</v>
      </c>
      <c r="Z237">
        <v>1</v>
      </c>
      <c r="AA237">
        <v>2.4</v>
      </c>
      <c r="AB237">
        <v>2.9</v>
      </c>
      <c r="AC237">
        <v>19.100000000000001</v>
      </c>
      <c r="AD237">
        <v>2017</v>
      </c>
    </row>
    <row r="238" spans="1:30" x14ac:dyDescent="0.25">
      <c r="A238">
        <v>307</v>
      </c>
      <c r="B238" t="s">
        <v>341</v>
      </c>
      <c r="C238" t="s">
        <v>27</v>
      </c>
      <c r="D238">
        <v>25</v>
      </c>
      <c r="E238" t="s">
        <v>123</v>
      </c>
      <c r="F238">
        <v>70</v>
      </c>
      <c r="G238">
        <v>15</v>
      </c>
      <c r="H238">
        <v>1679</v>
      </c>
      <c r="I238">
        <v>5.5</v>
      </c>
      <c r="J238">
        <v>13.4</v>
      </c>
      <c r="K238">
        <v>0.41299999999999998</v>
      </c>
      <c r="L238">
        <v>2.8</v>
      </c>
      <c r="M238">
        <v>8.1</v>
      </c>
      <c r="N238">
        <v>0.34200000000000003</v>
      </c>
      <c r="O238">
        <v>2.8</v>
      </c>
      <c r="P238">
        <v>5.3</v>
      </c>
      <c r="Q238">
        <v>0.52</v>
      </c>
      <c r="R238">
        <v>2.1</v>
      </c>
      <c r="S238">
        <v>2.7</v>
      </c>
      <c r="T238">
        <v>0.77300000000000002</v>
      </c>
      <c r="U238">
        <v>1.3</v>
      </c>
      <c r="V238">
        <v>6.9</v>
      </c>
      <c r="W238">
        <v>8.1999999999999993</v>
      </c>
      <c r="X238">
        <v>1.6</v>
      </c>
      <c r="Y238">
        <v>1.1000000000000001</v>
      </c>
      <c r="Z238">
        <v>1.2</v>
      </c>
      <c r="AA238">
        <v>1.7</v>
      </c>
      <c r="AB238">
        <v>2.7</v>
      </c>
      <c r="AC238">
        <v>16</v>
      </c>
      <c r="AD238">
        <v>2017</v>
      </c>
    </row>
    <row r="239" spans="1:30" x14ac:dyDescent="0.25">
      <c r="A239">
        <v>308</v>
      </c>
      <c r="B239" t="s">
        <v>342</v>
      </c>
      <c r="C239" t="s">
        <v>38</v>
      </c>
      <c r="D239">
        <v>26</v>
      </c>
      <c r="E239" t="s">
        <v>64</v>
      </c>
      <c r="F239">
        <v>81</v>
      </c>
      <c r="G239">
        <v>0</v>
      </c>
      <c r="H239">
        <v>1823</v>
      </c>
      <c r="I239">
        <v>7.6</v>
      </c>
      <c r="J239">
        <v>14.3</v>
      </c>
      <c r="K239">
        <v>0.53300000000000003</v>
      </c>
      <c r="L239">
        <v>0</v>
      </c>
      <c r="M239">
        <v>0.1</v>
      </c>
      <c r="N239">
        <v>0</v>
      </c>
      <c r="O239">
        <v>7.6</v>
      </c>
      <c r="P239">
        <v>14.3</v>
      </c>
      <c r="Q239">
        <v>0.53600000000000003</v>
      </c>
      <c r="R239">
        <v>3.5</v>
      </c>
      <c r="S239">
        <v>4.7</v>
      </c>
      <c r="T239">
        <v>0.74099999999999999</v>
      </c>
      <c r="U239">
        <v>3.3</v>
      </c>
      <c r="V239">
        <v>7.2</v>
      </c>
      <c r="W239">
        <v>10.5</v>
      </c>
      <c r="X239">
        <v>3.7</v>
      </c>
      <c r="Y239">
        <v>1.8</v>
      </c>
      <c r="Z239">
        <v>0.8</v>
      </c>
      <c r="AA239">
        <v>2.8</v>
      </c>
      <c r="AB239">
        <v>3.3</v>
      </c>
      <c r="AC239">
        <v>18.8</v>
      </c>
      <c r="AD239">
        <v>2017</v>
      </c>
    </row>
    <row r="240" spans="1:30" x14ac:dyDescent="0.25">
      <c r="A240">
        <v>309</v>
      </c>
      <c r="B240" t="s">
        <v>343</v>
      </c>
      <c r="C240" t="s">
        <v>31</v>
      </c>
      <c r="D240">
        <v>27</v>
      </c>
      <c r="E240" t="s">
        <v>42</v>
      </c>
      <c r="F240">
        <v>73</v>
      </c>
      <c r="G240">
        <v>22</v>
      </c>
      <c r="H240">
        <v>1820</v>
      </c>
      <c r="I240">
        <v>5.6</v>
      </c>
      <c r="J240">
        <v>12.2</v>
      </c>
      <c r="K240">
        <v>0.45700000000000002</v>
      </c>
      <c r="L240">
        <v>1.5</v>
      </c>
      <c r="M240">
        <v>4.0999999999999996</v>
      </c>
      <c r="N240">
        <v>0.37</v>
      </c>
      <c r="O240">
        <v>4.0999999999999996</v>
      </c>
      <c r="P240">
        <v>8.1</v>
      </c>
      <c r="Q240">
        <v>0.501</v>
      </c>
      <c r="R240">
        <v>1.1000000000000001</v>
      </c>
      <c r="S240">
        <v>1.5</v>
      </c>
      <c r="T240">
        <v>0.77</v>
      </c>
      <c r="U240">
        <v>0.7</v>
      </c>
      <c r="V240">
        <v>2.4</v>
      </c>
      <c r="W240">
        <v>3</v>
      </c>
      <c r="X240">
        <v>3.2</v>
      </c>
      <c r="Y240">
        <v>1</v>
      </c>
      <c r="Z240">
        <v>0.6</v>
      </c>
      <c r="AA240">
        <v>1.2</v>
      </c>
      <c r="AB240">
        <v>2.6</v>
      </c>
      <c r="AC240">
        <v>13.8</v>
      </c>
      <c r="AD240">
        <v>2017</v>
      </c>
    </row>
    <row r="241" spans="1:30" x14ac:dyDescent="0.25">
      <c r="A241">
        <v>310</v>
      </c>
      <c r="B241" t="s">
        <v>344</v>
      </c>
      <c r="C241" t="s">
        <v>52</v>
      </c>
      <c r="D241">
        <v>27</v>
      </c>
      <c r="E241" t="s">
        <v>90</v>
      </c>
      <c r="F241">
        <v>79</v>
      </c>
      <c r="G241">
        <v>79</v>
      </c>
      <c r="H241">
        <v>2565</v>
      </c>
      <c r="I241">
        <v>5.9</v>
      </c>
      <c r="J241">
        <v>14.1</v>
      </c>
      <c r="K241">
        <v>0.41799999999999998</v>
      </c>
      <c r="L241">
        <v>1.7</v>
      </c>
      <c r="M241">
        <v>5</v>
      </c>
      <c r="N241">
        <v>0.33100000000000002</v>
      </c>
      <c r="O241">
        <v>4.3</v>
      </c>
      <c r="P241">
        <v>9.1</v>
      </c>
      <c r="Q241">
        <v>0.46600000000000003</v>
      </c>
      <c r="R241">
        <v>2</v>
      </c>
      <c r="S241">
        <v>2.6</v>
      </c>
      <c r="T241">
        <v>0.78400000000000003</v>
      </c>
      <c r="U241">
        <v>1.1000000000000001</v>
      </c>
      <c r="V241">
        <v>4.0999999999999996</v>
      </c>
      <c r="W241">
        <v>5.0999999999999996</v>
      </c>
      <c r="X241">
        <v>2.2000000000000002</v>
      </c>
      <c r="Y241">
        <v>0.7</v>
      </c>
      <c r="Z241">
        <v>0.4</v>
      </c>
      <c r="AA241">
        <v>1.2</v>
      </c>
      <c r="AB241">
        <v>2.4</v>
      </c>
      <c r="AC241">
        <v>15.5</v>
      </c>
      <c r="AD241">
        <v>2017</v>
      </c>
    </row>
    <row r="242" spans="1:30" x14ac:dyDescent="0.25">
      <c r="A242">
        <v>311</v>
      </c>
      <c r="B242" t="s">
        <v>345</v>
      </c>
      <c r="C242" t="s">
        <v>27</v>
      </c>
      <c r="D242">
        <v>27</v>
      </c>
      <c r="E242" t="s">
        <v>94</v>
      </c>
      <c r="F242">
        <v>76</v>
      </c>
      <c r="G242">
        <v>76</v>
      </c>
      <c r="H242">
        <v>2374</v>
      </c>
      <c r="I242">
        <v>6.2</v>
      </c>
      <c r="J242">
        <v>13.5</v>
      </c>
      <c r="K242">
        <v>0.45700000000000002</v>
      </c>
      <c r="L242">
        <v>1.1000000000000001</v>
      </c>
      <c r="M242">
        <v>3</v>
      </c>
      <c r="N242">
        <v>0.36199999999999999</v>
      </c>
      <c r="O242">
        <v>5.0999999999999996</v>
      </c>
      <c r="P242">
        <v>10.5</v>
      </c>
      <c r="Q242">
        <v>0.48299999999999998</v>
      </c>
      <c r="R242">
        <v>2.7</v>
      </c>
      <c r="S242">
        <v>3.3</v>
      </c>
      <c r="T242">
        <v>0.83699999999999997</v>
      </c>
      <c r="U242">
        <v>1.6</v>
      </c>
      <c r="V242">
        <v>5.9</v>
      </c>
      <c r="W242">
        <v>7.5</v>
      </c>
      <c r="X242">
        <v>1.9</v>
      </c>
      <c r="Y242">
        <v>1.2</v>
      </c>
      <c r="Z242">
        <v>0.6</v>
      </c>
      <c r="AA242">
        <v>2</v>
      </c>
      <c r="AB242">
        <v>3.9</v>
      </c>
      <c r="AC242">
        <v>16.100000000000001</v>
      </c>
      <c r="AD242">
        <v>2017</v>
      </c>
    </row>
    <row r="243" spans="1:30" x14ac:dyDescent="0.25">
      <c r="A243">
        <v>312</v>
      </c>
      <c r="B243" t="s">
        <v>346</v>
      </c>
      <c r="C243" t="s">
        <v>31</v>
      </c>
      <c r="D243">
        <v>31</v>
      </c>
      <c r="E243" t="s">
        <v>34</v>
      </c>
      <c r="F243">
        <v>49</v>
      </c>
      <c r="G243">
        <v>7</v>
      </c>
      <c r="H243">
        <v>714</v>
      </c>
      <c r="I243">
        <v>4.9000000000000004</v>
      </c>
      <c r="J243">
        <v>12.7</v>
      </c>
      <c r="K243">
        <v>0.38900000000000001</v>
      </c>
      <c r="L243">
        <v>2.1</v>
      </c>
      <c r="M243">
        <v>6.7</v>
      </c>
      <c r="N243">
        <v>0.308</v>
      </c>
      <c r="O243">
        <v>2.9</v>
      </c>
      <c r="P243">
        <v>6</v>
      </c>
      <c r="Q243">
        <v>0.47899999999999998</v>
      </c>
      <c r="R243">
        <v>1.7</v>
      </c>
      <c r="S243">
        <v>1.9</v>
      </c>
      <c r="T243">
        <v>0.91900000000000004</v>
      </c>
      <c r="U243">
        <v>0.6</v>
      </c>
      <c r="V243">
        <v>1</v>
      </c>
      <c r="W243">
        <v>1.6</v>
      </c>
      <c r="X243">
        <v>1.3</v>
      </c>
      <c r="Y243">
        <v>1.2</v>
      </c>
      <c r="Z243">
        <v>0.1</v>
      </c>
      <c r="AA243">
        <v>0.3</v>
      </c>
      <c r="AB243">
        <v>2.2000000000000002</v>
      </c>
      <c r="AC243">
        <v>13.7</v>
      </c>
      <c r="AD243">
        <v>2017</v>
      </c>
    </row>
    <row r="244" spans="1:30" x14ac:dyDescent="0.25">
      <c r="A244">
        <v>314</v>
      </c>
      <c r="B244" t="s">
        <v>348</v>
      </c>
      <c r="C244" t="s">
        <v>38</v>
      </c>
      <c r="D244">
        <v>30</v>
      </c>
      <c r="E244" t="s">
        <v>104</v>
      </c>
      <c r="F244">
        <v>54</v>
      </c>
      <c r="G244">
        <v>52</v>
      </c>
      <c r="H244">
        <v>1104</v>
      </c>
      <c r="I244">
        <v>5.5</v>
      </c>
      <c r="J244">
        <v>10.7</v>
      </c>
      <c r="K244">
        <v>0.51500000000000001</v>
      </c>
      <c r="L244">
        <v>0</v>
      </c>
      <c r="M244">
        <v>0</v>
      </c>
      <c r="N244">
        <v>0</v>
      </c>
      <c r="O244">
        <v>5.5</v>
      </c>
      <c r="P244">
        <v>10.7</v>
      </c>
      <c r="Q244">
        <v>0.51700000000000002</v>
      </c>
      <c r="R244">
        <v>2.1</v>
      </c>
      <c r="S244">
        <v>2.5</v>
      </c>
      <c r="T244">
        <v>0.80800000000000005</v>
      </c>
      <c r="U244">
        <v>3.4</v>
      </c>
      <c r="V244">
        <v>5.2</v>
      </c>
      <c r="W244">
        <v>8.6</v>
      </c>
      <c r="X244">
        <v>1.4</v>
      </c>
      <c r="Y244">
        <v>0.5</v>
      </c>
      <c r="Z244">
        <v>1</v>
      </c>
      <c r="AA244">
        <v>2.2999999999999998</v>
      </c>
      <c r="AB244">
        <v>4.3</v>
      </c>
      <c r="AC244">
        <v>13.1</v>
      </c>
      <c r="AD244">
        <v>2017</v>
      </c>
    </row>
    <row r="245" spans="1:30" x14ac:dyDescent="0.25">
      <c r="A245">
        <v>315</v>
      </c>
      <c r="B245" t="s">
        <v>349</v>
      </c>
      <c r="C245" t="s">
        <v>73</v>
      </c>
      <c r="D245">
        <v>20</v>
      </c>
      <c r="E245" t="s">
        <v>70</v>
      </c>
      <c r="F245">
        <v>55</v>
      </c>
      <c r="G245">
        <v>41</v>
      </c>
      <c r="H245">
        <v>1406</v>
      </c>
      <c r="I245">
        <v>5.3</v>
      </c>
      <c r="J245">
        <v>14.1</v>
      </c>
      <c r="K245">
        <v>0.377</v>
      </c>
      <c r="L245">
        <v>1.4</v>
      </c>
      <c r="M245">
        <v>4.5999999999999996</v>
      </c>
      <c r="N245">
        <v>0.315</v>
      </c>
      <c r="O245">
        <v>3.9</v>
      </c>
      <c r="P245">
        <v>9.6</v>
      </c>
      <c r="Q245">
        <v>0.40799999999999997</v>
      </c>
      <c r="R245">
        <v>3.4</v>
      </c>
      <c r="S245">
        <v>4.3</v>
      </c>
      <c r="T245">
        <v>0.78400000000000003</v>
      </c>
      <c r="U245">
        <v>0.7</v>
      </c>
      <c r="V245">
        <v>3.8</v>
      </c>
      <c r="W245">
        <v>4.5999999999999996</v>
      </c>
      <c r="X245">
        <v>5.6</v>
      </c>
      <c r="Y245">
        <v>1</v>
      </c>
      <c r="Z245">
        <v>0.3</v>
      </c>
      <c r="AA245">
        <v>3.1</v>
      </c>
      <c r="AB245">
        <v>2.4</v>
      </c>
      <c r="AC245">
        <v>15.4</v>
      </c>
      <c r="AD245">
        <v>2017</v>
      </c>
    </row>
    <row r="246" spans="1:30" x14ac:dyDescent="0.25">
      <c r="A246">
        <v>316</v>
      </c>
      <c r="B246" t="s">
        <v>350</v>
      </c>
      <c r="C246" t="s">
        <v>52</v>
      </c>
      <c r="D246">
        <v>24</v>
      </c>
      <c r="E246" t="s">
        <v>44</v>
      </c>
      <c r="F246">
        <v>78</v>
      </c>
      <c r="G246">
        <v>1</v>
      </c>
      <c r="H246">
        <v>1516</v>
      </c>
      <c r="I246">
        <v>6.8</v>
      </c>
      <c r="J246">
        <v>14.2</v>
      </c>
      <c r="K246">
        <v>0.48199999999999998</v>
      </c>
      <c r="L246">
        <v>1.2</v>
      </c>
      <c r="M246">
        <v>3.4</v>
      </c>
      <c r="N246">
        <v>0.33800000000000002</v>
      </c>
      <c r="O246">
        <v>5.7</v>
      </c>
      <c r="P246">
        <v>10.8</v>
      </c>
      <c r="Q246">
        <v>0.52800000000000002</v>
      </c>
      <c r="R246">
        <v>3.5</v>
      </c>
      <c r="S246">
        <v>4.5</v>
      </c>
      <c r="T246">
        <v>0.77400000000000002</v>
      </c>
      <c r="U246">
        <v>2</v>
      </c>
      <c r="V246">
        <v>3.2</v>
      </c>
      <c r="W246">
        <v>5.2</v>
      </c>
      <c r="X246">
        <v>0.8</v>
      </c>
      <c r="Y246">
        <v>0.5</v>
      </c>
      <c r="Z246">
        <v>0.1</v>
      </c>
      <c r="AA246">
        <v>1.3</v>
      </c>
      <c r="AB246">
        <v>2</v>
      </c>
      <c r="AC246">
        <v>18.3</v>
      </c>
      <c r="AD246">
        <v>2017</v>
      </c>
    </row>
    <row r="247" spans="1:30" x14ac:dyDescent="0.25">
      <c r="A247">
        <v>318</v>
      </c>
      <c r="B247" t="s">
        <v>351</v>
      </c>
      <c r="C247" t="s">
        <v>31</v>
      </c>
      <c r="D247">
        <v>19</v>
      </c>
      <c r="E247" t="s">
        <v>70</v>
      </c>
      <c r="F247">
        <v>82</v>
      </c>
      <c r="G247">
        <v>10</v>
      </c>
      <c r="H247">
        <v>1764</v>
      </c>
      <c r="I247">
        <v>6</v>
      </c>
      <c r="J247">
        <v>14.9</v>
      </c>
      <c r="K247">
        <v>0.40400000000000003</v>
      </c>
      <c r="L247">
        <v>2.2999999999999998</v>
      </c>
      <c r="M247">
        <v>7</v>
      </c>
      <c r="N247">
        <v>0.33400000000000002</v>
      </c>
      <c r="O247">
        <v>3.7</v>
      </c>
      <c r="P247">
        <v>7.9</v>
      </c>
      <c r="Q247">
        <v>0.46600000000000003</v>
      </c>
      <c r="R247">
        <v>2.2000000000000002</v>
      </c>
      <c r="S247">
        <v>2.4</v>
      </c>
      <c r="T247">
        <v>0.88300000000000001</v>
      </c>
      <c r="U247">
        <v>0.8</v>
      </c>
      <c r="V247">
        <v>3.5</v>
      </c>
      <c r="W247">
        <v>4.4000000000000004</v>
      </c>
      <c r="X247">
        <v>3.5</v>
      </c>
      <c r="Y247">
        <v>1</v>
      </c>
      <c r="Z247">
        <v>0.5</v>
      </c>
      <c r="AA247">
        <v>2.2999999999999998</v>
      </c>
      <c r="AB247">
        <v>2.5</v>
      </c>
      <c r="AC247">
        <v>16.600000000000001</v>
      </c>
      <c r="AD247">
        <v>2017</v>
      </c>
    </row>
    <row r="248" spans="1:30" x14ac:dyDescent="0.25">
      <c r="A248">
        <v>319</v>
      </c>
      <c r="B248" t="s">
        <v>352</v>
      </c>
      <c r="C248" t="s">
        <v>38</v>
      </c>
      <c r="D248">
        <v>25</v>
      </c>
      <c r="E248" t="s">
        <v>92</v>
      </c>
      <c r="F248">
        <v>70</v>
      </c>
      <c r="G248">
        <v>3</v>
      </c>
      <c r="H248">
        <v>1237</v>
      </c>
      <c r="I248">
        <v>4.9000000000000004</v>
      </c>
      <c r="J248">
        <v>9.8000000000000007</v>
      </c>
      <c r="K248">
        <v>0.504</v>
      </c>
      <c r="L248">
        <v>1.3</v>
      </c>
      <c r="M248">
        <v>3.2</v>
      </c>
      <c r="N248">
        <v>0.41799999999999998</v>
      </c>
      <c r="O248">
        <v>3.6</v>
      </c>
      <c r="P248">
        <v>6.6</v>
      </c>
      <c r="Q248">
        <v>0.54600000000000004</v>
      </c>
      <c r="R248">
        <v>1.4</v>
      </c>
      <c r="S248">
        <v>1.9</v>
      </c>
      <c r="T248">
        <v>0.76600000000000001</v>
      </c>
      <c r="U248">
        <v>2.2000000000000002</v>
      </c>
      <c r="V248">
        <v>4.8</v>
      </c>
      <c r="W248">
        <v>7</v>
      </c>
      <c r="X248">
        <v>2.8</v>
      </c>
      <c r="Y248">
        <v>0.9</v>
      </c>
      <c r="Z248">
        <v>1.2</v>
      </c>
      <c r="AA248">
        <v>1.6</v>
      </c>
      <c r="AB248">
        <v>2.8</v>
      </c>
      <c r="AC248">
        <v>12.7</v>
      </c>
      <c r="AD248">
        <v>2017</v>
      </c>
    </row>
    <row r="249" spans="1:30" x14ac:dyDescent="0.25">
      <c r="A249">
        <v>320</v>
      </c>
      <c r="B249" t="s">
        <v>353</v>
      </c>
      <c r="C249" t="s">
        <v>27</v>
      </c>
      <c r="D249">
        <v>24</v>
      </c>
      <c r="E249" t="s">
        <v>104</v>
      </c>
      <c r="F249">
        <v>63</v>
      </c>
      <c r="G249">
        <v>7</v>
      </c>
      <c r="H249">
        <v>1442</v>
      </c>
      <c r="I249">
        <v>4.7</v>
      </c>
      <c r="J249">
        <v>9</v>
      </c>
      <c r="K249">
        <v>0.52600000000000002</v>
      </c>
      <c r="L249">
        <v>0.2</v>
      </c>
      <c r="M249">
        <v>0.9</v>
      </c>
      <c r="N249">
        <v>0.27800000000000002</v>
      </c>
      <c r="O249">
        <v>4.5</v>
      </c>
      <c r="P249">
        <v>8.1</v>
      </c>
      <c r="Q249">
        <v>0.55400000000000005</v>
      </c>
      <c r="R249">
        <v>1.5</v>
      </c>
      <c r="S249">
        <v>2</v>
      </c>
      <c r="T249">
        <v>0.73799999999999999</v>
      </c>
      <c r="U249">
        <v>3</v>
      </c>
      <c r="V249">
        <v>6.2</v>
      </c>
      <c r="W249">
        <v>9.1999999999999993</v>
      </c>
      <c r="X249">
        <v>2.4</v>
      </c>
      <c r="Y249">
        <v>2</v>
      </c>
      <c r="Z249">
        <v>1</v>
      </c>
      <c r="AA249">
        <v>1.4</v>
      </c>
      <c r="AB249">
        <v>3.7</v>
      </c>
      <c r="AC249">
        <v>11.2</v>
      </c>
      <c r="AD249">
        <v>2017</v>
      </c>
    </row>
    <row r="250" spans="1:30" x14ac:dyDescent="0.25">
      <c r="A250">
        <v>321</v>
      </c>
      <c r="B250" t="s">
        <v>354</v>
      </c>
      <c r="C250" t="s">
        <v>73</v>
      </c>
      <c r="D250">
        <v>25</v>
      </c>
      <c r="E250" t="s">
        <v>53</v>
      </c>
      <c r="F250">
        <v>53</v>
      </c>
      <c r="G250">
        <v>2</v>
      </c>
      <c r="H250">
        <v>512</v>
      </c>
      <c r="I250">
        <v>5.0999999999999996</v>
      </c>
      <c r="J250">
        <v>12.9</v>
      </c>
      <c r="K250">
        <v>0.39900000000000002</v>
      </c>
      <c r="L250">
        <v>2.4</v>
      </c>
      <c r="M250">
        <v>6.5</v>
      </c>
      <c r="N250">
        <v>0.37</v>
      </c>
      <c r="O250">
        <v>2.7</v>
      </c>
      <c r="P250">
        <v>6.4</v>
      </c>
      <c r="Q250">
        <v>0.42899999999999999</v>
      </c>
      <c r="R250">
        <v>2.7</v>
      </c>
      <c r="S250">
        <v>3.4</v>
      </c>
      <c r="T250">
        <v>0.77600000000000002</v>
      </c>
      <c r="U250">
        <v>0.6</v>
      </c>
      <c r="V250">
        <v>3.7</v>
      </c>
      <c r="W250">
        <v>4.3</v>
      </c>
      <c r="X250">
        <v>4.7</v>
      </c>
      <c r="Y250">
        <v>2.2999999999999998</v>
      </c>
      <c r="Z250">
        <v>0.1</v>
      </c>
      <c r="AA250">
        <v>2.9</v>
      </c>
      <c r="AB250">
        <v>2.7</v>
      </c>
      <c r="AC250">
        <v>15.3</v>
      </c>
      <c r="AD250">
        <v>2017</v>
      </c>
    </row>
    <row r="251" spans="1:30" x14ac:dyDescent="0.25">
      <c r="A251">
        <v>324</v>
      </c>
      <c r="B251" t="s">
        <v>356</v>
      </c>
      <c r="C251" t="s">
        <v>73</v>
      </c>
      <c r="D251">
        <v>34</v>
      </c>
      <c r="E251" t="s">
        <v>70</v>
      </c>
      <c r="F251">
        <v>75</v>
      </c>
      <c r="G251">
        <v>39</v>
      </c>
      <c r="H251">
        <v>2045</v>
      </c>
      <c r="I251">
        <v>4.7</v>
      </c>
      <c r="J251">
        <v>10.6</v>
      </c>
      <c r="K251">
        <v>0.44400000000000001</v>
      </c>
      <c r="L251">
        <v>1.9</v>
      </c>
      <c r="M251">
        <v>4.8</v>
      </c>
      <c r="N251">
        <v>0.38800000000000001</v>
      </c>
      <c r="O251">
        <v>2.9</v>
      </c>
      <c r="P251">
        <v>5.8</v>
      </c>
      <c r="Q251">
        <v>0.48899999999999999</v>
      </c>
      <c r="R251">
        <v>0.8</v>
      </c>
      <c r="S251">
        <v>1.1000000000000001</v>
      </c>
      <c r="T251">
        <v>0.71399999999999997</v>
      </c>
      <c r="U251">
        <v>0.5</v>
      </c>
      <c r="V251">
        <v>2.9</v>
      </c>
      <c r="W251">
        <v>3.4</v>
      </c>
      <c r="X251">
        <v>6.8</v>
      </c>
      <c r="Y251">
        <v>1</v>
      </c>
      <c r="Z251">
        <v>0.1</v>
      </c>
      <c r="AA251">
        <v>2.2999999999999998</v>
      </c>
      <c r="AB251">
        <v>3.5</v>
      </c>
      <c r="AC251">
        <v>12.1</v>
      </c>
      <c r="AD251">
        <v>2017</v>
      </c>
    </row>
    <row r="252" spans="1:30" x14ac:dyDescent="0.25">
      <c r="A252">
        <v>328</v>
      </c>
      <c r="B252" t="s">
        <v>359</v>
      </c>
      <c r="C252" t="s">
        <v>38</v>
      </c>
      <c r="D252">
        <v>31</v>
      </c>
      <c r="E252" t="s">
        <v>66</v>
      </c>
      <c r="F252">
        <v>46</v>
      </c>
      <c r="G252">
        <v>46</v>
      </c>
      <c r="H252">
        <v>1015</v>
      </c>
      <c r="I252">
        <v>3.5</v>
      </c>
      <c r="J252">
        <v>7.2</v>
      </c>
      <c r="K252">
        <v>0.49</v>
      </c>
      <c r="L252">
        <v>0</v>
      </c>
      <c r="M252">
        <v>0</v>
      </c>
      <c r="N252">
        <v>0</v>
      </c>
      <c r="O252">
        <v>3.5</v>
      </c>
      <c r="P252">
        <v>7.1</v>
      </c>
      <c r="Q252">
        <v>0.49299999999999999</v>
      </c>
      <c r="R252">
        <v>1.2</v>
      </c>
      <c r="S252">
        <v>2.8</v>
      </c>
      <c r="T252">
        <v>0.436</v>
      </c>
      <c r="U252">
        <v>5.7</v>
      </c>
      <c r="V252">
        <v>8.5</v>
      </c>
      <c r="W252">
        <v>14.3</v>
      </c>
      <c r="X252">
        <v>3.7</v>
      </c>
      <c r="Y252">
        <v>1.1000000000000001</v>
      </c>
      <c r="Z252">
        <v>1.3</v>
      </c>
      <c r="AA252">
        <v>2.1</v>
      </c>
      <c r="AB252">
        <v>4.5</v>
      </c>
      <c r="AC252">
        <v>8.1999999999999993</v>
      </c>
      <c r="AD252">
        <v>2017</v>
      </c>
    </row>
    <row r="253" spans="1:30" x14ac:dyDescent="0.25">
      <c r="A253">
        <v>329</v>
      </c>
      <c r="B253" t="s">
        <v>360</v>
      </c>
      <c r="C253" t="s">
        <v>38</v>
      </c>
      <c r="D253">
        <v>22</v>
      </c>
      <c r="E253" t="s">
        <v>34</v>
      </c>
      <c r="F253">
        <v>51</v>
      </c>
      <c r="G253">
        <v>19</v>
      </c>
      <c r="H253">
        <v>1047</v>
      </c>
      <c r="I253">
        <v>6.3</v>
      </c>
      <c r="J253">
        <v>10.6</v>
      </c>
      <c r="K253">
        <v>0.59499999999999997</v>
      </c>
      <c r="L253">
        <v>0</v>
      </c>
      <c r="M253">
        <v>0</v>
      </c>
      <c r="N253">
        <v>0</v>
      </c>
      <c r="O253">
        <v>6.3</v>
      </c>
      <c r="P253">
        <v>10.6</v>
      </c>
      <c r="Q253">
        <v>0.59699999999999998</v>
      </c>
      <c r="R253">
        <v>2.6</v>
      </c>
      <c r="S253">
        <v>3.8</v>
      </c>
      <c r="T253">
        <v>0.69399999999999995</v>
      </c>
      <c r="U253">
        <v>3.2</v>
      </c>
      <c r="V253">
        <v>6.9</v>
      </c>
      <c r="W253">
        <v>10.1</v>
      </c>
      <c r="X253">
        <v>1.7</v>
      </c>
      <c r="Y253">
        <v>2.2000000000000002</v>
      </c>
      <c r="Z253">
        <v>1.7</v>
      </c>
      <c r="AA253">
        <v>1.8</v>
      </c>
      <c r="AB253">
        <v>4.3</v>
      </c>
      <c r="AC253">
        <v>15.3</v>
      </c>
      <c r="AD253">
        <v>2017</v>
      </c>
    </row>
    <row r="254" spans="1:30" x14ac:dyDescent="0.25">
      <c r="A254">
        <v>330</v>
      </c>
      <c r="B254" t="s">
        <v>361</v>
      </c>
      <c r="C254" t="s">
        <v>38</v>
      </c>
      <c r="D254">
        <v>24</v>
      </c>
      <c r="E254" t="s">
        <v>125</v>
      </c>
      <c r="F254">
        <v>57</v>
      </c>
      <c r="G254">
        <v>6</v>
      </c>
      <c r="H254">
        <v>1088</v>
      </c>
      <c r="I254">
        <v>3.4</v>
      </c>
      <c r="J254">
        <v>5.2</v>
      </c>
      <c r="K254">
        <v>0.66</v>
      </c>
      <c r="L254">
        <v>0.1</v>
      </c>
      <c r="M254">
        <v>0.4</v>
      </c>
      <c r="N254">
        <v>0.25</v>
      </c>
      <c r="O254">
        <v>3.3</v>
      </c>
      <c r="P254">
        <v>4.8</v>
      </c>
      <c r="Q254">
        <v>0.69399999999999995</v>
      </c>
      <c r="R254">
        <v>1.5</v>
      </c>
      <c r="S254">
        <v>2.2000000000000002</v>
      </c>
      <c r="T254">
        <v>0.65700000000000003</v>
      </c>
      <c r="U254">
        <v>2.7</v>
      </c>
      <c r="V254">
        <v>5.4</v>
      </c>
      <c r="W254">
        <v>8.1</v>
      </c>
      <c r="X254">
        <v>1.4</v>
      </c>
      <c r="Y254">
        <v>1.7</v>
      </c>
      <c r="Z254">
        <v>2.9</v>
      </c>
      <c r="AA254">
        <v>1.5</v>
      </c>
      <c r="AB254">
        <v>4.5</v>
      </c>
      <c r="AC254">
        <v>8.4</v>
      </c>
      <c r="AD254">
        <v>2017</v>
      </c>
    </row>
    <row r="255" spans="1:30" x14ac:dyDescent="0.25">
      <c r="A255">
        <v>332</v>
      </c>
      <c r="B255" t="s">
        <v>363</v>
      </c>
      <c r="C255" t="s">
        <v>27</v>
      </c>
      <c r="D255">
        <v>38</v>
      </c>
      <c r="E255" t="s">
        <v>35</v>
      </c>
      <c r="F255">
        <v>54</v>
      </c>
      <c r="G255">
        <v>54</v>
      </c>
      <c r="H255">
        <v>1424</v>
      </c>
      <c r="I255">
        <v>7.5</v>
      </c>
      <c r="J255">
        <v>17.100000000000001</v>
      </c>
      <c r="K255">
        <v>0.437</v>
      </c>
      <c r="L255">
        <v>2</v>
      </c>
      <c r="M255">
        <v>5.3</v>
      </c>
      <c r="N255">
        <v>0.378</v>
      </c>
      <c r="O255">
        <v>5.5</v>
      </c>
      <c r="P255">
        <v>11.9</v>
      </c>
      <c r="Q255">
        <v>0.46300000000000002</v>
      </c>
      <c r="R255">
        <v>2.5</v>
      </c>
      <c r="S255">
        <v>2.8</v>
      </c>
      <c r="T255">
        <v>0.875</v>
      </c>
      <c r="U255">
        <v>0.6</v>
      </c>
      <c r="V255">
        <v>8.3000000000000007</v>
      </c>
      <c r="W255">
        <v>8.9</v>
      </c>
      <c r="X255">
        <v>2.1</v>
      </c>
      <c r="Y255">
        <v>0.8</v>
      </c>
      <c r="Z255">
        <v>1</v>
      </c>
      <c r="AA255">
        <v>1.3</v>
      </c>
      <c r="AB255">
        <v>2.9</v>
      </c>
      <c r="AC255">
        <v>19.399999999999999</v>
      </c>
      <c r="AD255">
        <v>2017</v>
      </c>
    </row>
    <row r="256" spans="1:30" x14ac:dyDescent="0.25">
      <c r="A256">
        <v>333</v>
      </c>
      <c r="B256" t="s">
        <v>364</v>
      </c>
      <c r="C256" t="s">
        <v>38</v>
      </c>
      <c r="D256">
        <v>22</v>
      </c>
      <c r="E256" t="s">
        <v>34</v>
      </c>
      <c r="F256">
        <v>65</v>
      </c>
      <c r="G256">
        <v>48</v>
      </c>
      <c r="H256">
        <v>1391</v>
      </c>
      <c r="I256">
        <v>7</v>
      </c>
      <c r="J256">
        <v>13.8</v>
      </c>
      <c r="K256">
        <v>0.50700000000000001</v>
      </c>
      <c r="L256">
        <v>0</v>
      </c>
      <c r="M256">
        <v>0</v>
      </c>
      <c r="N256">
        <v>0</v>
      </c>
      <c r="O256">
        <v>7</v>
      </c>
      <c r="P256">
        <v>13.8</v>
      </c>
      <c r="Q256">
        <v>0.50800000000000001</v>
      </c>
      <c r="R256">
        <v>3.1</v>
      </c>
      <c r="S256">
        <v>5.4</v>
      </c>
      <c r="T256">
        <v>0.57099999999999995</v>
      </c>
      <c r="U256">
        <v>4</v>
      </c>
      <c r="V256">
        <v>8.1</v>
      </c>
      <c r="W256">
        <v>12.1</v>
      </c>
      <c r="X256">
        <v>3.2</v>
      </c>
      <c r="Y256">
        <v>1.3</v>
      </c>
      <c r="Z256">
        <v>1.9</v>
      </c>
      <c r="AA256">
        <v>3.7</v>
      </c>
      <c r="AB256">
        <v>4.2</v>
      </c>
      <c r="AC256">
        <v>17.100000000000001</v>
      </c>
      <c r="AD256">
        <v>2017</v>
      </c>
    </row>
    <row r="257" spans="1:30" x14ac:dyDescent="0.25">
      <c r="A257">
        <v>336</v>
      </c>
      <c r="B257" t="s">
        <v>366</v>
      </c>
      <c r="C257" t="s">
        <v>38</v>
      </c>
      <c r="D257">
        <v>26</v>
      </c>
      <c r="E257" t="s">
        <v>66</v>
      </c>
      <c r="F257">
        <v>79</v>
      </c>
      <c r="G257">
        <v>8</v>
      </c>
      <c r="H257">
        <v>1229</v>
      </c>
      <c r="I257">
        <v>6.3</v>
      </c>
      <c r="J257">
        <v>12.1</v>
      </c>
      <c r="K257">
        <v>0.52100000000000002</v>
      </c>
      <c r="L257">
        <v>0.1</v>
      </c>
      <c r="M257">
        <v>0.5</v>
      </c>
      <c r="N257">
        <v>0.11799999999999999</v>
      </c>
      <c r="O257">
        <v>6.2</v>
      </c>
      <c r="P257">
        <v>11.6</v>
      </c>
      <c r="Q257">
        <v>0.53800000000000003</v>
      </c>
      <c r="R257">
        <v>1.9</v>
      </c>
      <c r="S257">
        <v>2.4</v>
      </c>
      <c r="T257">
        <v>0.77100000000000002</v>
      </c>
      <c r="U257">
        <v>4.5999999999999996</v>
      </c>
      <c r="V257">
        <v>8.3000000000000007</v>
      </c>
      <c r="W257">
        <v>12.9</v>
      </c>
      <c r="X257">
        <v>3.4</v>
      </c>
      <c r="Y257">
        <v>1.1000000000000001</v>
      </c>
      <c r="Z257">
        <v>3</v>
      </c>
      <c r="AA257">
        <v>2.2000000000000002</v>
      </c>
      <c r="AB257">
        <v>5.0999999999999996</v>
      </c>
      <c r="AC257">
        <v>14.5</v>
      </c>
      <c r="AD257">
        <v>2017</v>
      </c>
    </row>
    <row r="258" spans="1:30" x14ac:dyDescent="0.25">
      <c r="A258">
        <v>338</v>
      </c>
      <c r="B258" t="s">
        <v>367</v>
      </c>
      <c r="C258" t="s">
        <v>38</v>
      </c>
      <c r="D258">
        <v>21</v>
      </c>
      <c r="E258" t="s">
        <v>59</v>
      </c>
      <c r="F258">
        <v>50</v>
      </c>
      <c r="G258">
        <v>33</v>
      </c>
      <c r="H258">
        <v>1134</v>
      </c>
      <c r="I258">
        <v>7.7</v>
      </c>
      <c r="J258">
        <v>15</v>
      </c>
      <c r="K258">
        <v>0.51400000000000001</v>
      </c>
      <c r="L258">
        <v>0</v>
      </c>
      <c r="M258">
        <v>0</v>
      </c>
      <c r="O258">
        <v>7.7</v>
      </c>
      <c r="P258">
        <v>15</v>
      </c>
      <c r="Q258">
        <v>0.51400000000000001</v>
      </c>
      <c r="R258">
        <v>3.4</v>
      </c>
      <c r="S258">
        <v>5</v>
      </c>
      <c r="T258">
        <v>0.67100000000000004</v>
      </c>
      <c r="U258">
        <v>2.6</v>
      </c>
      <c r="V258">
        <v>5</v>
      </c>
      <c r="W258">
        <v>7.6</v>
      </c>
      <c r="X258">
        <v>1.8</v>
      </c>
      <c r="Y258">
        <v>0.6</v>
      </c>
      <c r="Z258">
        <v>1.6</v>
      </c>
      <c r="AA258">
        <v>2.9</v>
      </c>
      <c r="AB258">
        <v>3.9</v>
      </c>
      <c r="AC258">
        <v>18.7</v>
      </c>
      <c r="AD258">
        <v>2017</v>
      </c>
    </row>
    <row r="259" spans="1:30" x14ac:dyDescent="0.25">
      <c r="A259">
        <v>339</v>
      </c>
      <c r="B259" t="s">
        <v>368</v>
      </c>
      <c r="C259" t="s">
        <v>31</v>
      </c>
      <c r="D259">
        <v>24</v>
      </c>
      <c r="E259" t="s">
        <v>32</v>
      </c>
      <c r="F259">
        <v>67</v>
      </c>
      <c r="G259">
        <v>67</v>
      </c>
      <c r="H259">
        <v>2222</v>
      </c>
      <c r="I259">
        <v>6.7</v>
      </c>
      <c r="J259">
        <v>15.1</v>
      </c>
      <c r="K259">
        <v>0.442</v>
      </c>
      <c r="L259">
        <v>2.1</v>
      </c>
      <c r="M259">
        <v>5.7</v>
      </c>
      <c r="N259">
        <v>0.36099999999999999</v>
      </c>
      <c r="O259">
        <v>4.5999999999999996</v>
      </c>
      <c r="P259">
        <v>9.4</v>
      </c>
      <c r="Q259">
        <v>0.49099999999999999</v>
      </c>
      <c r="R259">
        <v>1.9</v>
      </c>
      <c r="S259">
        <v>2.5</v>
      </c>
      <c r="T259">
        <v>0.753</v>
      </c>
      <c r="U259">
        <v>0.6</v>
      </c>
      <c r="V259">
        <v>4.0999999999999996</v>
      </c>
      <c r="W259">
        <v>4.7</v>
      </c>
      <c r="X259">
        <v>2.9</v>
      </c>
      <c r="Y259">
        <v>1.3</v>
      </c>
      <c r="Z259">
        <v>0.3</v>
      </c>
      <c r="AA259">
        <v>1.9</v>
      </c>
      <c r="AB259">
        <v>2.5</v>
      </c>
      <c r="AC259">
        <v>17.3</v>
      </c>
      <c r="AD259">
        <v>2017</v>
      </c>
    </row>
    <row r="260" spans="1:30" x14ac:dyDescent="0.25">
      <c r="A260">
        <v>340</v>
      </c>
      <c r="B260" t="s">
        <v>369</v>
      </c>
      <c r="C260" t="s">
        <v>38</v>
      </c>
      <c r="D260">
        <v>25</v>
      </c>
      <c r="E260" t="s">
        <v>112</v>
      </c>
      <c r="F260">
        <v>75</v>
      </c>
      <c r="G260">
        <v>6</v>
      </c>
      <c r="H260">
        <v>1538</v>
      </c>
      <c r="I260">
        <v>6.1</v>
      </c>
      <c r="J260">
        <v>11.9</v>
      </c>
      <c r="K260">
        <v>0.51200000000000001</v>
      </c>
      <c r="L260">
        <v>1.6</v>
      </c>
      <c r="M260">
        <v>4.5</v>
      </c>
      <c r="N260">
        <v>0.35399999999999998</v>
      </c>
      <c r="O260">
        <v>4.5</v>
      </c>
      <c r="P260">
        <v>7.4</v>
      </c>
      <c r="Q260">
        <v>0.60799999999999998</v>
      </c>
      <c r="R260">
        <v>2.1</v>
      </c>
      <c r="S260">
        <v>2.9</v>
      </c>
      <c r="T260">
        <v>0.73199999999999998</v>
      </c>
      <c r="U260">
        <v>1.7</v>
      </c>
      <c r="V260">
        <v>6.7</v>
      </c>
      <c r="W260">
        <v>8.4</v>
      </c>
      <c r="X260">
        <v>3.5</v>
      </c>
      <c r="Y260">
        <v>1</v>
      </c>
      <c r="Z260">
        <v>0.7</v>
      </c>
      <c r="AA260">
        <v>2.2000000000000002</v>
      </c>
      <c r="AB260">
        <v>4.8</v>
      </c>
      <c r="AC260">
        <v>15.9</v>
      </c>
      <c r="AD260">
        <v>2017</v>
      </c>
    </row>
    <row r="261" spans="1:30" x14ac:dyDescent="0.25">
      <c r="A261">
        <v>343</v>
      </c>
      <c r="B261" t="s">
        <v>370</v>
      </c>
      <c r="C261" t="s">
        <v>52</v>
      </c>
      <c r="D261">
        <v>21</v>
      </c>
      <c r="E261" t="s">
        <v>94</v>
      </c>
      <c r="F261">
        <v>79</v>
      </c>
      <c r="G261">
        <v>5</v>
      </c>
      <c r="H261">
        <v>1605</v>
      </c>
      <c r="I261">
        <v>4.2</v>
      </c>
      <c r="J261">
        <v>9.9</v>
      </c>
      <c r="K261">
        <v>0.42099999999999999</v>
      </c>
      <c r="L261">
        <v>1.2</v>
      </c>
      <c r="M261">
        <v>4.2</v>
      </c>
      <c r="N261">
        <v>0.28699999999999998</v>
      </c>
      <c r="O261">
        <v>3</v>
      </c>
      <c r="P261">
        <v>5.7</v>
      </c>
      <c r="Q261">
        <v>0.52</v>
      </c>
      <c r="R261">
        <v>1.7</v>
      </c>
      <c r="S261">
        <v>2.2000000000000002</v>
      </c>
      <c r="T261">
        <v>0.75800000000000001</v>
      </c>
      <c r="U261">
        <v>1.4</v>
      </c>
      <c r="V261">
        <v>4.5</v>
      </c>
      <c r="W261">
        <v>5.9</v>
      </c>
      <c r="X261">
        <v>1.1000000000000001</v>
      </c>
      <c r="Y261">
        <v>1.3</v>
      </c>
      <c r="Z261">
        <v>0.4</v>
      </c>
      <c r="AA261">
        <v>1.1000000000000001</v>
      </c>
      <c r="AB261">
        <v>4.4000000000000004</v>
      </c>
      <c r="AC261">
        <v>11.2</v>
      </c>
      <c r="AD261">
        <v>2017</v>
      </c>
    </row>
    <row r="262" spans="1:30" x14ac:dyDescent="0.25">
      <c r="A262">
        <v>344</v>
      </c>
      <c r="B262" t="s">
        <v>371</v>
      </c>
      <c r="C262" t="s">
        <v>38</v>
      </c>
      <c r="D262">
        <v>32</v>
      </c>
      <c r="E262" t="s">
        <v>83</v>
      </c>
      <c r="F262">
        <v>70</v>
      </c>
      <c r="G262">
        <v>70</v>
      </c>
      <c r="H262">
        <v>1268</v>
      </c>
      <c r="I262">
        <v>4.7</v>
      </c>
      <c r="J262">
        <v>8.6999999999999993</v>
      </c>
      <c r="K262">
        <v>0.53400000000000003</v>
      </c>
      <c r="L262">
        <v>0</v>
      </c>
      <c r="M262">
        <v>0.1</v>
      </c>
      <c r="N262">
        <v>0</v>
      </c>
      <c r="O262">
        <v>4.7</v>
      </c>
      <c r="P262">
        <v>8.6999999999999993</v>
      </c>
      <c r="Q262">
        <v>0.53800000000000003</v>
      </c>
      <c r="R262">
        <v>2.8</v>
      </c>
      <c r="S262">
        <v>3.6</v>
      </c>
      <c r="T262">
        <v>0.77800000000000002</v>
      </c>
      <c r="U262">
        <v>4</v>
      </c>
      <c r="V262">
        <v>7.7</v>
      </c>
      <c r="W262">
        <v>11.6</v>
      </c>
      <c r="X262">
        <v>3.7</v>
      </c>
      <c r="Y262">
        <v>1.7</v>
      </c>
      <c r="Z262">
        <v>0.9</v>
      </c>
      <c r="AA262">
        <v>2.5</v>
      </c>
      <c r="AB262">
        <v>4.7</v>
      </c>
      <c r="AC262">
        <v>12.1</v>
      </c>
      <c r="AD262">
        <v>2017</v>
      </c>
    </row>
    <row r="263" spans="1:30" x14ac:dyDescent="0.25">
      <c r="A263">
        <v>346</v>
      </c>
      <c r="B263" t="s">
        <v>372</v>
      </c>
      <c r="C263" t="s">
        <v>27</v>
      </c>
      <c r="D263">
        <v>21</v>
      </c>
      <c r="E263" t="s">
        <v>64</v>
      </c>
      <c r="F263">
        <v>51</v>
      </c>
      <c r="G263">
        <v>50</v>
      </c>
      <c r="H263">
        <v>1728</v>
      </c>
      <c r="I263">
        <v>8.3000000000000007</v>
      </c>
      <c r="J263">
        <v>17</v>
      </c>
      <c r="K263">
        <v>0.49</v>
      </c>
      <c r="L263">
        <v>1.4</v>
      </c>
      <c r="M263">
        <v>3.7</v>
      </c>
      <c r="N263">
        <v>0.36499999999999999</v>
      </c>
      <c r="O263">
        <v>7</v>
      </c>
      <c r="P263">
        <v>13.2</v>
      </c>
      <c r="Q263">
        <v>0.52500000000000002</v>
      </c>
      <c r="R263">
        <v>3.4</v>
      </c>
      <c r="S263">
        <v>4.5</v>
      </c>
      <c r="T263">
        <v>0.74299999999999999</v>
      </c>
      <c r="U263">
        <v>1.6</v>
      </c>
      <c r="V263">
        <v>4.9000000000000004</v>
      </c>
      <c r="W263">
        <v>6.5</v>
      </c>
      <c r="X263">
        <v>3</v>
      </c>
      <c r="Y263">
        <v>1</v>
      </c>
      <c r="Z263">
        <v>0.5</v>
      </c>
      <c r="AA263">
        <v>1.9</v>
      </c>
      <c r="AB263">
        <v>2.2999999999999998</v>
      </c>
      <c r="AC263">
        <v>21.4</v>
      </c>
      <c r="AD263">
        <v>2017</v>
      </c>
    </row>
    <row r="264" spans="1:30" x14ac:dyDescent="0.25">
      <c r="A264">
        <v>347</v>
      </c>
      <c r="B264" t="s">
        <v>373</v>
      </c>
      <c r="C264" t="s">
        <v>73</v>
      </c>
      <c r="D264">
        <v>34</v>
      </c>
      <c r="E264" t="s">
        <v>46</v>
      </c>
      <c r="F264">
        <v>63</v>
      </c>
      <c r="G264">
        <v>63</v>
      </c>
      <c r="H264">
        <v>1587</v>
      </c>
      <c r="I264">
        <v>6</v>
      </c>
      <c r="J264">
        <v>12.9</v>
      </c>
      <c r="K264">
        <v>0.46600000000000003</v>
      </c>
      <c r="L264">
        <v>0.5</v>
      </c>
      <c r="M264">
        <v>1.6</v>
      </c>
      <c r="N264">
        <v>0.33300000000000002</v>
      </c>
      <c r="O264">
        <v>5.5</v>
      </c>
      <c r="P264">
        <v>11.3</v>
      </c>
      <c r="Q264">
        <v>0.48399999999999999</v>
      </c>
      <c r="R264">
        <v>1.9</v>
      </c>
      <c r="S264">
        <v>2.7</v>
      </c>
      <c r="T264">
        <v>0.72599999999999998</v>
      </c>
      <c r="U264">
        <v>0.2</v>
      </c>
      <c r="V264">
        <v>2.4</v>
      </c>
      <c r="W264">
        <v>2.6</v>
      </c>
      <c r="X264">
        <v>6.5</v>
      </c>
      <c r="Y264">
        <v>0.8</v>
      </c>
      <c r="Z264">
        <v>0</v>
      </c>
      <c r="AA264">
        <v>2</v>
      </c>
      <c r="AB264">
        <v>2.1</v>
      </c>
      <c r="AC264">
        <v>14.5</v>
      </c>
      <c r="AD264">
        <v>2017</v>
      </c>
    </row>
    <row r="265" spans="1:30" x14ac:dyDescent="0.25">
      <c r="A265">
        <v>348</v>
      </c>
      <c r="B265" t="s">
        <v>374</v>
      </c>
      <c r="C265" t="s">
        <v>52</v>
      </c>
      <c r="D265">
        <v>28</v>
      </c>
      <c r="E265" t="s">
        <v>50</v>
      </c>
      <c r="F265">
        <v>34</v>
      </c>
      <c r="G265">
        <v>34</v>
      </c>
      <c r="H265">
        <v>675</v>
      </c>
      <c r="I265">
        <v>4</v>
      </c>
      <c r="J265">
        <v>11.8</v>
      </c>
      <c r="K265">
        <v>0.33800000000000002</v>
      </c>
      <c r="L265">
        <v>1.3</v>
      </c>
      <c r="M265">
        <v>5</v>
      </c>
      <c r="N265">
        <v>0.26900000000000002</v>
      </c>
      <c r="O265">
        <v>2.7</v>
      </c>
      <c r="P265">
        <v>6.9</v>
      </c>
      <c r="Q265">
        <v>0.38800000000000001</v>
      </c>
      <c r="R265">
        <v>1.9</v>
      </c>
      <c r="S265">
        <v>2.2999999999999998</v>
      </c>
      <c r="T265">
        <v>0.81399999999999995</v>
      </c>
      <c r="U265">
        <v>0.3</v>
      </c>
      <c r="V265">
        <v>4.2</v>
      </c>
      <c r="W265">
        <v>4.5</v>
      </c>
      <c r="X265">
        <v>2.9</v>
      </c>
      <c r="Y265">
        <v>1.1000000000000001</v>
      </c>
      <c r="Z265">
        <v>0.3</v>
      </c>
      <c r="AA265">
        <v>1.3</v>
      </c>
      <c r="AB265">
        <v>2.8</v>
      </c>
      <c r="AC265">
        <v>11.2</v>
      </c>
      <c r="AD265">
        <v>2017</v>
      </c>
    </row>
    <row r="266" spans="1:30" x14ac:dyDescent="0.25">
      <c r="A266">
        <v>350</v>
      </c>
      <c r="B266" t="s">
        <v>376</v>
      </c>
      <c r="C266" t="s">
        <v>27</v>
      </c>
      <c r="D266">
        <v>27</v>
      </c>
      <c r="E266" t="s">
        <v>125</v>
      </c>
      <c r="F266">
        <v>65</v>
      </c>
      <c r="G266">
        <v>8</v>
      </c>
      <c r="H266">
        <v>1599</v>
      </c>
      <c r="I266">
        <v>3.5</v>
      </c>
      <c r="J266">
        <v>8.6</v>
      </c>
      <c r="K266">
        <v>0.40100000000000002</v>
      </c>
      <c r="L266">
        <v>2.1</v>
      </c>
      <c r="M266">
        <v>5.7</v>
      </c>
      <c r="N266">
        <v>0.372</v>
      </c>
      <c r="O266">
        <v>1.4</v>
      </c>
      <c r="P266">
        <v>2.9</v>
      </c>
      <c r="Q266">
        <v>0.45800000000000002</v>
      </c>
      <c r="R266">
        <v>1</v>
      </c>
      <c r="S266">
        <v>1.4</v>
      </c>
      <c r="T266">
        <v>0.71699999999999997</v>
      </c>
      <c r="U266">
        <v>1.4</v>
      </c>
      <c r="V266">
        <v>5.2</v>
      </c>
      <c r="W266">
        <v>6.6</v>
      </c>
      <c r="X266">
        <v>1.7</v>
      </c>
      <c r="Y266">
        <v>0.9</v>
      </c>
      <c r="Z266">
        <v>0.5</v>
      </c>
      <c r="AA266">
        <v>0.9</v>
      </c>
      <c r="AB266">
        <v>2.7</v>
      </c>
      <c r="AC266">
        <v>10</v>
      </c>
      <c r="AD266">
        <v>2017</v>
      </c>
    </row>
    <row r="267" spans="1:30" x14ac:dyDescent="0.25">
      <c r="A267">
        <v>351</v>
      </c>
      <c r="B267" t="s">
        <v>377</v>
      </c>
      <c r="C267" t="s">
        <v>73</v>
      </c>
      <c r="D267">
        <v>31</v>
      </c>
      <c r="E267" t="s">
        <v>57</v>
      </c>
      <c r="F267">
        <v>61</v>
      </c>
      <c r="G267">
        <v>61</v>
      </c>
      <c r="H267">
        <v>1921</v>
      </c>
      <c r="I267">
        <v>7</v>
      </c>
      <c r="J267">
        <v>14.7</v>
      </c>
      <c r="K267">
        <v>0.47599999999999998</v>
      </c>
      <c r="L267">
        <v>2.2999999999999998</v>
      </c>
      <c r="M267">
        <v>5.7</v>
      </c>
      <c r="N267">
        <v>0.41099999999999998</v>
      </c>
      <c r="O267">
        <v>4.7</v>
      </c>
      <c r="P267">
        <v>9.1</v>
      </c>
      <c r="Q267">
        <v>0.51800000000000002</v>
      </c>
      <c r="R267">
        <v>4.3</v>
      </c>
      <c r="S267">
        <v>4.9000000000000004</v>
      </c>
      <c r="T267">
        <v>0.89200000000000002</v>
      </c>
      <c r="U267">
        <v>0.7</v>
      </c>
      <c r="V267">
        <v>4.9000000000000004</v>
      </c>
      <c r="W267">
        <v>5.7</v>
      </c>
      <c r="X267">
        <v>10.6</v>
      </c>
      <c r="Y267">
        <v>2.2000000000000002</v>
      </c>
      <c r="Z267">
        <v>0.1</v>
      </c>
      <c r="AA267">
        <v>2.8</v>
      </c>
      <c r="AB267">
        <v>2.7</v>
      </c>
      <c r="AC267">
        <v>20.7</v>
      </c>
      <c r="AD267">
        <v>2017</v>
      </c>
    </row>
    <row r="268" spans="1:30" x14ac:dyDescent="0.25">
      <c r="A268">
        <v>354</v>
      </c>
      <c r="B268" t="s">
        <v>380</v>
      </c>
      <c r="C268" t="s">
        <v>73</v>
      </c>
      <c r="D268">
        <v>22</v>
      </c>
      <c r="E268" t="s">
        <v>74</v>
      </c>
      <c r="F268">
        <v>82</v>
      </c>
      <c r="G268">
        <v>58</v>
      </c>
      <c r="H268">
        <v>2412</v>
      </c>
      <c r="I268">
        <v>6.4</v>
      </c>
      <c r="J268">
        <v>13.6</v>
      </c>
      <c r="K268">
        <v>0.47099999999999997</v>
      </c>
      <c r="L268">
        <v>0.6</v>
      </c>
      <c r="M268">
        <v>2.2000000000000002</v>
      </c>
      <c r="N268">
        <v>0.27400000000000002</v>
      </c>
      <c r="O268">
        <v>5.8</v>
      </c>
      <c r="P268">
        <v>11.4</v>
      </c>
      <c r="Q268">
        <v>0.50900000000000001</v>
      </c>
      <c r="R268">
        <v>2.2000000000000002</v>
      </c>
      <c r="S268">
        <v>3.1</v>
      </c>
      <c r="T268">
        <v>0.69199999999999995</v>
      </c>
      <c r="U268">
        <v>1.3</v>
      </c>
      <c r="V268">
        <v>4.4000000000000004</v>
      </c>
      <c r="W268">
        <v>5.8</v>
      </c>
      <c r="X268">
        <v>7.9</v>
      </c>
      <c r="Y268">
        <v>1.3</v>
      </c>
      <c r="Z268">
        <v>0.6</v>
      </c>
      <c r="AA268">
        <v>2.7</v>
      </c>
      <c r="AB268">
        <v>2.6</v>
      </c>
      <c r="AC268">
        <v>15.6</v>
      </c>
      <c r="AD268">
        <v>2017</v>
      </c>
    </row>
    <row r="269" spans="1:30" x14ac:dyDescent="0.25">
      <c r="A269">
        <v>358</v>
      </c>
      <c r="B269" t="s">
        <v>382</v>
      </c>
      <c r="C269" t="s">
        <v>38</v>
      </c>
      <c r="D269">
        <v>26</v>
      </c>
      <c r="E269" t="s">
        <v>34</v>
      </c>
      <c r="F269">
        <v>81</v>
      </c>
      <c r="G269">
        <v>64</v>
      </c>
      <c r="H269">
        <v>2148</v>
      </c>
      <c r="I269">
        <v>5.6</v>
      </c>
      <c r="J269">
        <v>10.4</v>
      </c>
      <c r="K269">
        <v>0.53600000000000003</v>
      </c>
      <c r="L269">
        <v>0</v>
      </c>
      <c r="M269">
        <v>0.1</v>
      </c>
      <c r="N269">
        <v>0</v>
      </c>
      <c r="O269">
        <v>5.6</v>
      </c>
      <c r="P269">
        <v>10.3</v>
      </c>
      <c r="Q269">
        <v>0.54100000000000004</v>
      </c>
      <c r="R269">
        <v>2.9</v>
      </c>
      <c r="S269">
        <v>5</v>
      </c>
      <c r="T269">
        <v>0.57999999999999996</v>
      </c>
      <c r="U269">
        <v>2.8</v>
      </c>
      <c r="V269">
        <v>7.3</v>
      </c>
      <c r="W269">
        <v>10.1</v>
      </c>
      <c r="X269">
        <v>4.8</v>
      </c>
      <c r="Y269">
        <v>1.2</v>
      </c>
      <c r="Z269">
        <v>1.5</v>
      </c>
      <c r="AA269">
        <v>2.2000000000000002</v>
      </c>
      <c r="AB269">
        <v>3.8</v>
      </c>
      <c r="AC269">
        <v>14.1</v>
      </c>
      <c r="AD269">
        <v>2017</v>
      </c>
    </row>
    <row r="270" spans="1:30" x14ac:dyDescent="0.25">
      <c r="A270">
        <v>360</v>
      </c>
      <c r="B270" t="s">
        <v>384</v>
      </c>
      <c r="C270" t="s">
        <v>38</v>
      </c>
      <c r="D270">
        <v>21</v>
      </c>
      <c r="E270" t="s">
        <v>125</v>
      </c>
      <c r="F270">
        <v>54</v>
      </c>
      <c r="G270">
        <v>4</v>
      </c>
      <c r="H270">
        <v>626</v>
      </c>
      <c r="I270">
        <v>3.9</v>
      </c>
      <c r="J270">
        <v>6.6</v>
      </c>
      <c r="K270">
        <v>0.58299999999999996</v>
      </c>
      <c r="L270">
        <v>0</v>
      </c>
      <c r="M270">
        <v>0</v>
      </c>
      <c r="O270">
        <v>3.9</v>
      </c>
      <c r="P270">
        <v>6.6</v>
      </c>
      <c r="Q270">
        <v>0.58299999999999996</v>
      </c>
      <c r="R270">
        <v>1.8</v>
      </c>
      <c r="S270">
        <v>3.3</v>
      </c>
      <c r="T270">
        <v>0.54400000000000004</v>
      </c>
      <c r="U270">
        <v>4.5</v>
      </c>
      <c r="V270">
        <v>5</v>
      </c>
      <c r="W270">
        <v>9.5</v>
      </c>
      <c r="X270">
        <v>0.7</v>
      </c>
      <c r="Y270">
        <v>1</v>
      </c>
      <c r="Z270">
        <v>1.2</v>
      </c>
      <c r="AA270">
        <v>1.7</v>
      </c>
      <c r="AB270">
        <v>6.5</v>
      </c>
      <c r="AC270">
        <v>9.5</v>
      </c>
      <c r="AD270">
        <v>2017</v>
      </c>
    </row>
    <row r="271" spans="1:30" x14ac:dyDescent="0.25">
      <c r="A271">
        <v>361</v>
      </c>
      <c r="B271" t="s">
        <v>385</v>
      </c>
      <c r="C271" t="s">
        <v>52</v>
      </c>
      <c r="D271">
        <v>23</v>
      </c>
      <c r="E271" t="s">
        <v>94</v>
      </c>
      <c r="F271">
        <v>80</v>
      </c>
      <c r="G271">
        <v>80</v>
      </c>
      <c r="H271">
        <v>2605</v>
      </c>
      <c r="I271">
        <v>5.7</v>
      </c>
      <c r="J271">
        <v>11.1</v>
      </c>
      <c r="K271">
        <v>0.51600000000000001</v>
      </c>
      <c r="L271">
        <v>2</v>
      </c>
      <c r="M271">
        <v>4.7</v>
      </c>
      <c r="N271">
        <v>0.434</v>
      </c>
      <c r="O271">
        <v>3.7</v>
      </c>
      <c r="P271">
        <v>6.4</v>
      </c>
      <c r="Q271">
        <v>0.57599999999999996</v>
      </c>
      <c r="R271">
        <v>1.4</v>
      </c>
      <c r="S271">
        <v>1.6</v>
      </c>
      <c r="T271">
        <v>0.83199999999999996</v>
      </c>
      <c r="U271">
        <v>1.6</v>
      </c>
      <c r="V271">
        <v>5.5</v>
      </c>
      <c r="W271">
        <v>7.1</v>
      </c>
      <c r="X271">
        <v>1.7</v>
      </c>
      <c r="Y271">
        <v>1.6</v>
      </c>
      <c r="Z271">
        <v>0.6</v>
      </c>
      <c r="AA271">
        <v>0.6</v>
      </c>
      <c r="AB271">
        <v>2.7</v>
      </c>
      <c r="AC271">
        <v>14.9</v>
      </c>
      <c r="AD271">
        <v>2017</v>
      </c>
    </row>
    <row r="272" spans="1:30" x14ac:dyDescent="0.25">
      <c r="A272">
        <v>362</v>
      </c>
      <c r="B272" t="s">
        <v>386</v>
      </c>
      <c r="C272" t="s">
        <v>27</v>
      </c>
      <c r="D272">
        <v>21</v>
      </c>
      <c r="E272" t="s">
        <v>123</v>
      </c>
      <c r="F272">
        <v>64</v>
      </c>
      <c r="G272">
        <v>13</v>
      </c>
      <c r="H272">
        <v>1000</v>
      </c>
      <c r="I272">
        <v>6.6</v>
      </c>
      <c r="J272">
        <v>13.5</v>
      </c>
      <c r="K272">
        <v>0.48799999999999999</v>
      </c>
      <c r="L272">
        <v>1.2</v>
      </c>
      <c r="M272">
        <v>3.5</v>
      </c>
      <c r="N272">
        <v>0.33300000000000002</v>
      </c>
      <c r="O272">
        <v>5.4</v>
      </c>
      <c r="P272">
        <v>10</v>
      </c>
      <c r="Q272">
        <v>0.54100000000000004</v>
      </c>
      <c r="R272">
        <v>1.4</v>
      </c>
      <c r="S272">
        <v>2.1</v>
      </c>
      <c r="T272">
        <v>0.66100000000000003</v>
      </c>
      <c r="U272">
        <v>2.7</v>
      </c>
      <c r="V272">
        <v>8</v>
      </c>
      <c r="W272">
        <v>10.7</v>
      </c>
      <c r="X272">
        <v>1.3</v>
      </c>
      <c r="Y272">
        <v>0.6</v>
      </c>
      <c r="Z272">
        <v>0.4</v>
      </c>
      <c r="AA272">
        <v>1.3</v>
      </c>
      <c r="AB272">
        <v>3.4</v>
      </c>
      <c r="AC272">
        <v>15.7</v>
      </c>
      <c r="AD272">
        <v>2017</v>
      </c>
    </row>
    <row r="273" spans="1:30" x14ac:dyDescent="0.25">
      <c r="A273">
        <v>363</v>
      </c>
      <c r="B273" t="s">
        <v>387</v>
      </c>
      <c r="C273" t="s">
        <v>27</v>
      </c>
      <c r="D273">
        <v>21</v>
      </c>
      <c r="E273" t="s">
        <v>66</v>
      </c>
      <c r="F273">
        <v>66</v>
      </c>
      <c r="G273">
        <v>65</v>
      </c>
      <c r="H273">
        <v>2164</v>
      </c>
      <c r="I273">
        <v>7.4</v>
      </c>
      <c r="J273">
        <v>16.399999999999999</v>
      </c>
      <c r="K273">
        <v>0.45</v>
      </c>
      <c r="L273">
        <v>1.9</v>
      </c>
      <c r="M273">
        <v>5.2</v>
      </c>
      <c r="N273">
        <v>0.35699999999999998</v>
      </c>
      <c r="O273">
        <v>5.5</v>
      </c>
      <c r="P273">
        <v>11.2</v>
      </c>
      <c r="Q273">
        <v>0.49299999999999999</v>
      </c>
      <c r="R273">
        <v>3.3</v>
      </c>
      <c r="S273">
        <v>4.2</v>
      </c>
      <c r="T273">
        <v>0.78600000000000003</v>
      </c>
      <c r="U273">
        <v>1.8</v>
      </c>
      <c r="V273">
        <v>6.1</v>
      </c>
      <c r="W273">
        <v>7.9</v>
      </c>
      <c r="X273">
        <v>1.6</v>
      </c>
      <c r="Y273">
        <v>0.8</v>
      </c>
      <c r="Z273">
        <v>2.1</v>
      </c>
      <c r="AA273">
        <v>2</v>
      </c>
      <c r="AB273">
        <v>4.0999999999999996</v>
      </c>
      <c r="AC273">
        <v>19.899999999999999</v>
      </c>
      <c r="AD273">
        <v>2017</v>
      </c>
    </row>
    <row r="274" spans="1:30" x14ac:dyDescent="0.25">
      <c r="A274">
        <v>364</v>
      </c>
      <c r="B274" t="s">
        <v>388</v>
      </c>
      <c r="C274" t="s">
        <v>38</v>
      </c>
      <c r="D274">
        <v>25</v>
      </c>
      <c r="E274" t="s">
        <v>35</v>
      </c>
      <c r="F274">
        <v>77</v>
      </c>
      <c r="G274">
        <v>3</v>
      </c>
      <c r="H274">
        <v>1333</v>
      </c>
      <c r="I274">
        <v>5.2</v>
      </c>
      <c r="J274">
        <v>10.199999999999999</v>
      </c>
      <c r="K274">
        <v>0.51500000000000001</v>
      </c>
      <c r="L274">
        <v>0.6</v>
      </c>
      <c r="M274">
        <v>2</v>
      </c>
      <c r="N274">
        <v>0.28399999999999997</v>
      </c>
      <c r="O274">
        <v>4.7</v>
      </c>
      <c r="P274">
        <v>8.1999999999999993</v>
      </c>
      <c r="Q274">
        <v>0.57099999999999995</v>
      </c>
      <c r="R274">
        <v>2.9</v>
      </c>
      <c r="S274">
        <v>3.8</v>
      </c>
      <c r="T274">
        <v>0.75900000000000001</v>
      </c>
      <c r="U274">
        <v>2.5</v>
      </c>
      <c r="V274">
        <v>5.8</v>
      </c>
      <c r="W274">
        <v>8.3000000000000007</v>
      </c>
      <c r="X274">
        <v>1.3</v>
      </c>
      <c r="Y274">
        <v>1.6</v>
      </c>
      <c r="Z274">
        <v>1.1000000000000001</v>
      </c>
      <c r="AA274">
        <v>0.9</v>
      </c>
      <c r="AB274">
        <v>3.6</v>
      </c>
      <c r="AC274">
        <v>13.9</v>
      </c>
      <c r="AD274">
        <v>2017</v>
      </c>
    </row>
    <row r="275" spans="1:30" x14ac:dyDescent="0.25">
      <c r="A275">
        <v>365</v>
      </c>
      <c r="B275" t="s">
        <v>389</v>
      </c>
      <c r="C275" t="s">
        <v>31</v>
      </c>
      <c r="D275">
        <v>23</v>
      </c>
      <c r="E275" t="s">
        <v>125</v>
      </c>
      <c r="F275">
        <v>76</v>
      </c>
      <c r="G275">
        <v>18</v>
      </c>
      <c r="H275">
        <v>1368</v>
      </c>
      <c r="I275">
        <v>6</v>
      </c>
      <c r="J275">
        <v>13.3</v>
      </c>
      <c r="K275">
        <v>0.44900000000000001</v>
      </c>
      <c r="L275">
        <v>1.5</v>
      </c>
      <c r="M275">
        <v>4.5999999999999996</v>
      </c>
      <c r="N275">
        <v>0.32400000000000001</v>
      </c>
      <c r="O275">
        <v>4.5</v>
      </c>
      <c r="P275">
        <v>8.8000000000000007</v>
      </c>
      <c r="Q275">
        <v>0.51400000000000001</v>
      </c>
      <c r="R275">
        <v>3.3</v>
      </c>
      <c r="S275">
        <v>4.2</v>
      </c>
      <c r="T275">
        <v>0.79200000000000004</v>
      </c>
      <c r="U275">
        <v>0.7</v>
      </c>
      <c r="V275">
        <v>3.8</v>
      </c>
      <c r="W275">
        <v>4.4000000000000004</v>
      </c>
      <c r="X275">
        <v>2.2000000000000002</v>
      </c>
      <c r="Y275">
        <v>1.4</v>
      </c>
      <c r="Z275">
        <v>0.4</v>
      </c>
      <c r="AA275">
        <v>1.8</v>
      </c>
      <c r="AB275">
        <v>3.3</v>
      </c>
      <c r="AC275">
        <v>16.7</v>
      </c>
      <c r="AD275">
        <v>2017</v>
      </c>
    </row>
    <row r="276" spans="1:30" x14ac:dyDescent="0.25">
      <c r="A276">
        <v>370</v>
      </c>
      <c r="B276" t="s">
        <v>391</v>
      </c>
      <c r="C276" t="s">
        <v>27</v>
      </c>
      <c r="D276">
        <v>22</v>
      </c>
      <c r="E276" t="s">
        <v>104</v>
      </c>
      <c r="F276">
        <v>74</v>
      </c>
      <c r="G276">
        <v>73</v>
      </c>
      <c r="H276">
        <v>2132</v>
      </c>
      <c r="I276">
        <v>6.4</v>
      </c>
      <c r="J276">
        <v>13.1</v>
      </c>
      <c r="K276">
        <v>0.48799999999999999</v>
      </c>
      <c r="L276">
        <v>0.3</v>
      </c>
      <c r="M276">
        <v>1.1000000000000001</v>
      </c>
      <c r="N276">
        <v>0.27</v>
      </c>
      <c r="O276">
        <v>6.1</v>
      </c>
      <c r="P276">
        <v>12</v>
      </c>
      <c r="Q276">
        <v>0.50700000000000001</v>
      </c>
      <c r="R276">
        <v>3.4</v>
      </c>
      <c r="S276">
        <v>4.8</v>
      </c>
      <c r="T276">
        <v>0.72299999999999998</v>
      </c>
      <c r="U276">
        <v>2.5</v>
      </c>
      <c r="V276">
        <v>8.1999999999999993</v>
      </c>
      <c r="W276">
        <v>10.7</v>
      </c>
      <c r="X276">
        <v>4.5</v>
      </c>
      <c r="Y276">
        <v>0.8</v>
      </c>
      <c r="Z276">
        <v>0.6</v>
      </c>
      <c r="AA276">
        <v>2.9</v>
      </c>
      <c r="AB276">
        <v>4.2</v>
      </c>
      <c r="AC276">
        <v>16.5</v>
      </c>
      <c r="AD276">
        <v>2017</v>
      </c>
    </row>
    <row r="277" spans="1:30" x14ac:dyDescent="0.25">
      <c r="A277">
        <v>371</v>
      </c>
      <c r="B277" t="s">
        <v>392</v>
      </c>
      <c r="C277" t="s">
        <v>27</v>
      </c>
      <c r="D277">
        <v>35</v>
      </c>
      <c r="E277" t="s">
        <v>50</v>
      </c>
      <c r="F277">
        <v>73</v>
      </c>
      <c r="G277">
        <v>5</v>
      </c>
      <c r="H277">
        <v>1786</v>
      </c>
      <c r="I277">
        <v>8.6999999999999993</v>
      </c>
      <c r="J277">
        <v>19.399999999999999</v>
      </c>
      <c r="K277">
        <v>0.44900000000000001</v>
      </c>
      <c r="L277">
        <v>0.4</v>
      </c>
      <c r="M277">
        <v>1.9</v>
      </c>
      <c r="N277">
        <v>0.223</v>
      </c>
      <c r="O277">
        <v>8.3000000000000007</v>
      </c>
      <c r="P277">
        <v>17.5</v>
      </c>
      <c r="Q277">
        <v>0.47399999999999998</v>
      </c>
      <c r="R277">
        <v>2.8</v>
      </c>
      <c r="S277">
        <v>3.9</v>
      </c>
      <c r="T277">
        <v>0.73099999999999998</v>
      </c>
      <c r="U277">
        <v>3.7</v>
      </c>
      <c r="V277">
        <v>8.4</v>
      </c>
      <c r="W277">
        <v>12.1</v>
      </c>
      <c r="X277">
        <v>2.5</v>
      </c>
      <c r="Y277">
        <v>0.8</v>
      </c>
      <c r="Z277">
        <v>0.2</v>
      </c>
      <c r="AA277">
        <v>2</v>
      </c>
      <c r="AB277">
        <v>2.7</v>
      </c>
      <c r="AC277">
        <v>20.7</v>
      </c>
      <c r="AD277">
        <v>2017</v>
      </c>
    </row>
    <row r="278" spans="1:30" x14ac:dyDescent="0.25">
      <c r="A278">
        <v>372</v>
      </c>
      <c r="B278" t="s">
        <v>393</v>
      </c>
      <c r="C278" t="s">
        <v>31</v>
      </c>
      <c r="D278">
        <v>32</v>
      </c>
      <c r="E278" t="s">
        <v>57</v>
      </c>
      <c r="F278">
        <v>78</v>
      </c>
      <c r="G278">
        <v>78</v>
      </c>
      <c r="H278">
        <v>2198</v>
      </c>
      <c r="I278">
        <v>6.5</v>
      </c>
      <c r="J278">
        <v>14.6</v>
      </c>
      <c r="K278">
        <v>0.44500000000000001</v>
      </c>
      <c r="L278">
        <v>3.3</v>
      </c>
      <c r="M278">
        <v>7.7</v>
      </c>
      <c r="N278">
        <v>0.42899999999999999</v>
      </c>
      <c r="O278">
        <v>3.2</v>
      </c>
      <c r="P278">
        <v>6.9</v>
      </c>
      <c r="Q278">
        <v>0.46200000000000002</v>
      </c>
      <c r="R278">
        <v>2.9</v>
      </c>
      <c r="S278">
        <v>3.3</v>
      </c>
      <c r="T278">
        <v>0.89100000000000001</v>
      </c>
      <c r="U278">
        <v>0.2</v>
      </c>
      <c r="V278">
        <v>2.6</v>
      </c>
      <c r="W278">
        <v>2.8</v>
      </c>
      <c r="X278">
        <v>1.8</v>
      </c>
      <c r="Y278">
        <v>0.9</v>
      </c>
      <c r="Z278">
        <v>0.2</v>
      </c>
      <c r="AA278">
        <v>1.6</v>
      </c>
      <c r="AB278">
        <v>2</v>
      </c>
      <c r="AC278">
        <v>19.2</v>
      </c>
      <c r="AD278">
        <v>2017</v>
      </c>
    </row>
    <row r="279" spans="1:30" x14ac:dyDescent="0.25">
      <c r="A279">
        <v>373</v>
      </c>
      <c r="B279" t="s">
        <v>394</v>
      </c>
      <c r="C279" t="s">
        <v>38</v>
      </c>
      <c r="D279">
        <v>26</v>
      </c>
      <c r="E279" t="s">
        <v>76</v>
      </c>
      <c r="F279">
        <v>71</v>
      </c>
      <c r="G279">
        <v>5</v>
      </c>
      <c r="H279">
        <v>1031</v>
      </c>
      <c r="I279">
        <v>5.7</v>
      </c>
      <c r="J279">
        <v>10</v>
      </c>
      <c r="K279">
        <v>0.56799999999999995</v>
      </c>
      <c r="L279">
        <v>0</v>
      </c>
      <c r="M279">
        <v>0.1</v>
      </c>
      <c r="N279">
        <v>0.25</v>
      </c>
      <c r="O279">
        <v>5.6</v>
      </c>
      <c r="P279">
        <v>9.8000000000000007</v>
      </c>
      <c r="Q279">
        <v>0.57299999999999995</v>
      </c>
      <c r="R279">
        <v>1.7</v>
      </c>
      <c r="S279">
        <v>3.1</v>
      </c>
      <c r="T279">
        <v>0.55700000000000005</v>
      </c>
      <c r="U279">
        <v>4.5</v>
      </c>
      <c r="V279">
        <v>7.1</v>
      </c>
      <c r="W279">
        <v>11.6</v>
      </c>
      <c r="X279">
        <v>0.9</v>
      </c>
      <c r="Y279">
        <v>0.6</v>
      </c>
      <c r="Z279">
        <v>1.6</v>
      </c>
      <c r="AA279">
        <v>1.1000000000000001</v>
      </c>
      <c r="AB279">
        <v>4.8</v>
      </c>
      <c r="AC279">
        <v>13.1</v>
      </c>
      <c r="AD279">
        <v>2017</v>
      </c>
    </row>
    <row r="280" spans="1:30" x14ac:dyDescent="0.25">
      <c r="A280">
        <v>374</v>
      </c>
      <c r="B280" t="s">
        <v>395</v>
      </c>
      <c r="C280" t="s">
        <v>31</v>
      </c>
      <c r="D280">
        <v>23</v>
      </c>
      <c r="E280" t="s">
        <v>76</v>
      </c>
      <c r="F280">
        <v>53</v>
      </c>
      <c r="G280">
        <v>34</v>
      </c>
      <c r="H280">
        <v>1614</v>
      </c>
      <c r="I280">
        <v>4.5</v>
      </c>
      <c r="J280">
        <v>11.4</v>
      </c>
      <c r="K280">
        <v>0.39400000000000002</v>
      </c>
      <c r="L280">
        <v>1.7</v>
      </c>
      <c r="M280">
        <v>5.0999999999999996</v>
      </c>
      <c r="N280">
        <v>0.33</v>
      </c>
      <c r="O280">
        <v>2.8</v>
      </c>
      <c r="P280">
        <v>6.4</v>
      </c>
      <c r="Q280">
        <v>0.44400000000000001</v>
      </c>
      <c r="R280">
        <v>1.3</v>
      </c>
      <c r="S280">
        <v>1.7</v>
      </c>
      <c r="T280">
        <v>0.77900000000000003</v>
      </c>
      <c r="U280">
        <v>0.8</v>
      </c>
      <c r="V280">
        <v>3</v>
      </c>
      <c r="W280">
        <v>3.7</v>
      </c>
      <c r="X280">
        <v>3.1</v>
      </c>
      <c r="Y280">
        <v>1.3</v>
      </c>
      <c r="Z280">
        <v>0.9</v>
      </c>
      <c r="AA280">
        <v>1.4</v>
      </c>
      <c r="AB280">
        <v>2.9</v>
      </c>
      <c r="AC280">
        <v>12</v>
      </c>
      <c r="AD280">
        <v>2017</v>
      </c>
    </row>
    <row r="281" spans="1:30" x14ac:dyDescent="0.25">
      <c r="A281">
        <v>376</v>
      </c>
      <c r="B281" t="s">
        <v>396</v>
      </c>
      <c r="C281" t="s">
        <v>31</v>
      </c>
      <c r="D281">
        <v>24</v>
      </c>
      <c r="E281" t="s">
        <v>57</v>
      </c>
      <c r="F281">
        <v>74</v>
      </c>
      <c r="G281">
        <v>29</v>
      </c>
      <c r="H281">
        <v>2054</v>
      </c>
      <c r="I281">
        <v>5.7</v>
      </c>
      <c r="J281">
        <v>12.8</v>
      </c>
      <c r="K281">
        <v>0.442</v>
      </c>
      <c r="L281">
        <v>1.9</v>
      </c>
      <c r="M281">
        <v>5.2</v>
      </c>
      <c r="N281">
        <v>0.371</v>
      </c>
      <c r="O281">
        <v>3.7</v>
      </c>
      <c r="P281">
        <v>7.6</v>
      </c>
      <c r="Q281">
        <v>0.49099999999999999</v>
      </c>
      <c r="R281">
        <v>2.2999999999999998</v>
      </c>
      <c r="S281">
        <v>3.3</v>
      </c>
      <c r="T281">
        <v>0.69099999999999995</v>
      </c>
      <c r="U281">
        <v>0.4</v>
      </c>
      <c r="V281">
        <v>2.5</v>
      </c>
      <c r="W281">
        <v>2.8</v>
      </c>
      <c r="X281">
        <v>3.6</v>
      </c>
      <c r="Y281">
        <v>0.8</v>
      </c>
      <c r="Z281">
        <v>0.2</v>
      </c>
      <c r="AA281">
        <v>2</v>
      </c>
      <c r="AB281">
        <v>3.3</v>
      </c>
      <c r="AC281">
        <v>15.6</v>
      </c>
      <c r="AD281">
        <v>2017</v>
      </c>
    </row>
    <row r="282" spans="1:30" x14ac:dyDescent="0.25">
      <c r="A282">
        <v>377</v>
      </c>
      <c r="B282" t="s">
        <v>397</v>
      </c>
      <c r="C282" t="s">
        <v>52</v>
      </c>
      <c r="D282">
        <v>25</v>
      </c>
      <c r="E282" t="s">
        <v>32</v>
      </c>
      <c r="F282">
        <v>79</v>
      </c>
      <c r="G282">
        <v>79</v>
      </c>
      <c r="H282">
        <v>2376</v>
      </c>
      <c r="I282">
        <v>3.3</v>
      </c>
      <c r="J282">
        <v>7</v>
      </c>
      <c r="K282">
        <v>0.46400000000000002</v>
      </c>
      <c r="L282">
        <v>0.7</v>
      </c>
      <c r="M282">
        <v>2.8</v>
      </c>
      <c r="N282">
        <v>0.245</v>
      </c>
      <c r="O282">
        <v>2.6</v>
      </c>
      <c r="P282">
        <v>4.2</v>
      </c>
      <c r="Q282">
        <v>0.60899999999999999</v>
      </c>
      <c r="R282">
        <v>0.7</v>
      </c>
      <c r="S282">
        <v>1.7</v>
      </c>
      <c r="T282">
        <v>0.42299999999999999</v>
      </c>
      <c r="U282">
        <v>1.5</v>
      </c>
      <c r="V282">
        <v>4.5999999999999996</v>
      </c>
      <c r="W282">
        <v>6.1</v>
      </c>
      <c r="X282">
        <v>1.2</v>
      </c>
      <c r="Y282">
        <v>1.4</v>
      </c>
      <c r="Z282">
        <v>1.2</v>
      </c>
      <c r="AA282">
        <v>0.8</v>
      </c>
      <c r="AB282">
        <v>3.1</v>
      </c>
      <c r="AC282">
        <v>7.9</v>
      </c>
      <c r="AD282">
        <v>2017</v>
      </c>
    </row>
    <row r="283" spans="1:30" x14ac:dyDescent="0.25">
      <c r="A283">
        <v>379</v>
      </c>
      <c r="B283" t="s">
        <v>399</v>
      </c>
      <c r="C283" t="s">
        <v>52</v>
      </c>
      <c r="D283">
        <v>23</v>
      </c>
      <c r="E283" t="s">
        <v>48</v>
      </c>
      <c r="F283">
        <v>69</v>
      </c>
      <c r="G283">
        <v>27</v>
      </c>
      <c r="H283">
        <v>1427</v>
      </c>
      <c r="I283">
        <v>4</v>
      </c>
      <c r="J283">
        <v>8.5</v>
      </c>
      <c r="K283">
        <v>0.46700000000000003</v>
      </c>
      <c r="L283">
        <v>1.2</v>
      </c>
      <c r="M283">
        <v>3.2</v>
      </c>
      <c r="N283">
        <v>0.39200000000000002</v>
      </c>
      <c r="O283">
        <v>2.7</v>
      </c>
      <c r="P283">
        <v>5.4</v>
      </c>
      <c r="Q283">
        <v>0.51200000000000001</v>
      </c>
      <c r="R283">
        <v>1.4</v>
      </c>
      <c r="S283">
        <v>1.9</v>
      </c>
      <c r="T283">
        <v>0.71099999999999997</v>
      </c>
      <c r="U283">
        <v>1.4</v>
      </c>
      <c r="V283">
        <v>4.8</v>
      </c>
      <c r="W283">
        <v>6.2</v>
      </c>
      <c r="X283">
        <v>1.2</v>
      </c>
      <c r="Y283">
        <v>1</v>
      </c>
      <c r="Z283">
        <v>0.5</v>
      </c>
      <c r="AA283">
        <v>0.9</v>
      </c>
      <c r="AB283">
        <v>1.6</v>
      </c>
      <c r="AC283">
        <v>10.6</v>
      </c>
      <c r="AD283">
        <v>2017</v>
      </c>
    </row>
    <row r="284" spans="1:30" x14ac:dyDescent="0.25">
      <c r="A284">
        <v>380</v>
      </c>
      <c r="B284" t="s">
        <v>400</v>
      </c>
      <c r="C284" t="s">
        <v>27</v>
      </c>
      <c r="D284">
        <v>25</v>
      </c>
      <c r="E284" t="s">
        <v>104</v>
      </c>
      <c r="F284">
        <v>48</v>
      </c>
      <c r="G284">
        <v>1</v>
      </c>
      <c r="H284">
        <v>560</v>
      </c>
      <c r="I284">
        <v>6.8</v>
      </c>
      <c r="J284">
        <v>12.6</v>
      </c>
      <c r="K284">
        <v>0.53600000000000003</v>
      </c>
      <c r="L284">
        <v>0</v>
      </c>
      <c r="M284">
        <v>0.1</v>
      </c>
      <c r="N284">
        <v>0</v>
      </c>
      <c r="O284">
        <v>6.8</v>
      </c>
      <c r="P284">
        <v>12.5</v>
      </c>
      <c r="Q284">
        <v>0.53800000000000003</v>
      </c>
      <c r="R284">
        <v>2</v>
      </c>
      <c r="S284">
        <v>4.2</v>
      </c>
      <c r="T284">
        <v>0.47</v>
      </c>
      <c r="U284">
        <v>5.4</v>
      </c>
      <c r="V284">
        <v>8.9</v>
      </c>
      <c r="W284">
        <v>14.3</v>
      </c>
      <c r="X284">
        <v>2</v>
      </c>
      <c r="Y284">
        <v>1.7</v>
      </c>
      <c r="Z284">
        <v>0.6</v>
      </c>
      <c r="AA284">
        <v>3</v>
      </c>
      <c r="AB284">
        <v>4.9000000000000004</v>
      </c>
      <c r="AC284">
        <v>15.5</v>
      </c>
      <c r="AD284">
        <v>2017</v>
      </c>
    </row>
    <row r="285" spans="1:30" x14ac:dyDescent="0.25">
      <c r="A285">
        <v>381</v>
      </c>
      <c r="B285" t="s">
        <v>401</v>
      </c>
      <c r="C285" t="s">
        <v>73</v>
      </c>
      <c r="D285">
        <v>30</v>
      </c>
      <c r="E285" t="s">
        <v>59</v>
      </c>
      <c r="F285">
        <v>68</v>
      </c>
      <c r="G285">
        <v>30</v>
      </c>
      <c r="H285">
        <v>1518</v>
      </c>
      <c r="I285">
        <v>5</v>
      </c>
      <c r="J285">
        <v>12.7</v>
      </c>
      <c r="K285">
        <v>0.39200000000000002</v>
      </c>
      <c r="L285">
        <v>2.2000000000000002</v>
      </c>
      <c r="M285">
        <v>6</v>
      </c>
      <c r="N285">
        <v>0.36499999999999999</v>
      </c>
      <c r="O285">
        <v>2.8</v>
      </c>
      <c r="P285">
        <v>6.7</v>
      </c>
      <c r="Q285">
        <v>0.41499999999999998</v>
      </c>
      <c r="R285">
        <v>0.4</v>
      </c>
      <c r="S285">
        <v>0.6</v>
      </c>
      <c r="T285">
        <v>0.66700000000000004</v>
      </c>
      <c r="U285">
        <v>0.5</v>
      </c>
      <c r="V285">
        <v>3.2</v>
      </c>
      <c r="W285">
        <v>3.7</v>
      </c>
      <c r="X285">
        <v>8.1999999999999993</v>
      </c>
      <c r="Y285">
        <v>1.2</v>
      </c>
      <c r="Z285">
        <v>0.1</v>
      </c>
      <c r="AA285">
        <v>3</v>
      </c>
      <c r="AB285">
        <v>2.2999999999999998</v>
      </c>
      <c r="AC285">
        <v>12.6</v>
      </c>
      <c r="AD285">
        <v>2017</v>
      </c>
    </row>
    <row r="286" spans="1:30" x14ac:dyDescent="0.25">
      <c r="A286">
        <v>382</v>
      </c>
      <c r="B286" t="s">
        <v>402</v>
      </c>
      <c r="C286" t="s">
        <v>73</v>
      </c>
      <c r="D286">
        <v>30</v>
      </c>
      <c r="E286" t="s">
        <v>123</v>
      </c>
      <c r="F286">
        <v>69</v>
      </c>
      <c r="G286">
        <v>42</v>
      </c>
      <c r="H286">
        <v>1843</v>
      </c>
      <c r="I286">
        <v>4.5</v>
      </c>
      <c r="J286">
        <v>11</v>
      </c>
      <c r="K286">
        <v>0.40799999999999997</v>
      </c>
      <c r="L286">
        <v>1</v>
      </c>
      <c r="M286">
        <v>2.6</v>
      </c>
      <c r="N286">
        <v>0.376</v>
      </c>
      <c r="O286">
        <v>3.5</v>
      </c>
      <c r="P286">
        <v>8.4</v>
      </c>
      <c r="Q286">
        <v>0.41799999999999998</v>
      </c>
      <c r="R286">
        <v>0.6</v>
      </c>
      <c r="S286">
        <v>1</v>
      </c>
      <c r="T286">
        <v>0.6</v>
      </c>
      <c r="U286">
        <v>1.4</v>
      </c>
      <c r="V286">
        <v>5.5</v>
      </c>
      <c r="W286">
        <v>6.9</v>
      </c>
      <c r="X286">
        <v>9</v>
      </c>
      <c r="Y286">
        <v>1.9</v>
      </c>
      <c r="Z286">
        <v>0.2</v>
      </c>
      <c r="AA286">
        <v>3.3</v>
      </c>
      <c r="AB286">
        <v>2.8</v>
      </c>
      <c r="AC286">
        <v>10.5</v>
      </c>
      <c r="AD286">
        <v>2017</v>
      </c>
    </row>
    <row r="287" spans="1:30" x14ac:dyDescent="0.25">
      <c r="A287">
        <v>383</v>
      </c>
      <c r="B287" t="s">
        <v>403</v>
      </c>
      <c r="C287" t="s">
        <v>73</v>
      </c>
      <c r="D287">
        <v>28</v>
      </c>
      <c r="E287" t="s">
        <v>66</v>
      </c>
      <c r="F287">
        <v>64</v>
      </c>
      <c r="G287">
        <v>64</v>
      </c>
      <c r="H287">
        <v>2082</v>
      </c>
      <c r="I287">
        <v>8</v>
      </c>
      <c r="J287">
        <v>16.899999999999999</v>
      </c>
      <c r="K287">
        <v>0.47099999999999997</v>
      </c>
      <c r="L287">
        <v>0.2</v>
      </c>
      <c r="M287">
        <v>1</v>
      </c>
      <c r="N287">
        <v>0.217</v>
      </c>
      <c r="O287">
        <v>7.7</v>
      </c>
      <c r="P287">
        <v>15.9</v>
      </c>
      <c r="Q287">
        <v>0.48699999999999999</v>
      </c>
      <c r="R287">
        <v>3.8</v>
      </c>
      <c r="S287">
        <v>4.4000000000000004</v>
      </c>
      <c r="T287">
        <v>0.874</v>
      </c>
      <c r="U287">
        <v>1.1000000000000001</v>
      </c>
      <c r="V287">
        <v>3.1</v>
      </c>
      <c r="W287">
        <v>4.3</v>
      </c>
      <c r="X287">
        <v>4.9000000000000004</v>
      </c>
      <c r="Y287">
        <v>0.8</v>
      </c>
      <c r="Z287">
        <v>0.3</v>
      </c>
      <c r="AA287">
        <v>2.5</v>
      </c>
      <c r="AB287">
        <v>1.5</v>
      </c>
      <c r="AC287">
        <v>20</v>
      </c>
      <c r="AD287">
        <v>2017</v>
      </c>
    </row>
    <row r="288" spans="1:30" x14ac:dyDescent="0.25">
      <c r="A288">
        <v>384</v>
      </c>
      <c r="B288" t="s">
        <v>404</v>
      </c>
      <c r="C288" t="s">
        <v>52</v>
      </c>
      <c r="D288">
        <v>25</v>
      </c>
      <c r="E288" t="s">
        <v>34</v>
      </c>
      <c r="F288">
        <v>78</v>
      </c>
      <c r="G288">
        <v>24</v>
      </c>
      <c r="H288">
        <v>1955</v>
      </c>
      <c r="I288">
        <v>6</v>
      </c>
      <c r="J288">
        <v>13.7</v>
      </c>
      <c r="K288">
        <v>0.437</v>
      </c>
      <c r="L288">
        <v>2.6</v>
      </c>
      <c r="M288">
        <v>7.2</v>
      </c>
      <c r="N288">
        <v>0.36299999999999999</v>
      </c>
      <c r="O288">
        <v>3.4</v>
      </c>
      <c r="P288">
        <v>6.5</v>
      </c>
      <c r="Q288">
        <v>0.51800000000000002</v>
      </c>
      <c r="R288">
        <v>1.2</v>
      </c>
      <c r="S288">
        <v>1.4</v>
      </c>
      <c r="T288">
        <v>0.83099999999999996</v>
      </c>
      <c r="U288">
        <v>0.3</v>
      </c>
      <c r="V288">
        <v>3.5</v>
      </c>
      <c r="W288">
        <v>3.8</v>
      </c>
      <c r="X288">
        <v>1.6</v>
      </c>
      <c r="Y288">
        <v>1.6</v>
      </c>
      <c r="Z288">
        <v>0.6</v>
      </c>
      <c r="AA288">
        <v>1.3</v>
      </c>
      <c r="AB288">
        <v>2.6</v>
      </c>
      <c r="AC288">
        <v>15.8</v>
      </c>
      <c r="AD288">
        <v>2017</v>
      </c>
    </row>
    <row r="289" spans="1:30" x14ac:dyDescent="0.25">
      <c r="A289">
        <v>385</v>
      </c>
      <c r="B289" t="s">
        <v>405</v>
      </c>
      <c r="C289" t="s">
        <v>73</v>
      </c>
      <c r="D289">
        <v>22</v>
      </c>
      <c r="E289" t="s">
        <v>112</v>
      </c>
      <c r="F289">
        <v>74</v>
      </c>
      <c r="G289">
        <v>0</v>
      </c>
      <c r="H289">
        <v>1263</v>
      </c>
      <c r="I289">
        <v>4.3</v>
      </c>
      <c r="J289">
        <v>11.7</v>
      </c>
      <c r="K289">
        <v>0.36699999999999999</v>
      </c>
      <c r="L289">
        <v>1.6</v>
      </c>
      <c r="M289">
        <v>5.0999999999999996</v>
      </c>
      <c r="N289">
        <v>0.318</v>
      </c>
      <c r="O289">
        <v>2.7</v>
      </c>
      <c r="P289">
        <v>6.6</v>
      </c>
      <c r="Q289">
        <v>0.40500000000000003</v>
      </c>
      <c r="R289">
        <v>1.5</v>
      </c>
      <c r="S289">
        <v>1.9</v>
      </c>
      <c r="T289">
        <v>0.77300000000000002</v>
      </c>
      <c r="U289">
        <v>1.1000000000000001</v>
      </c>
      <c r="V289">
        <v>5.3</v>
      </c>
      <c r="W289">
        <v>6.5</v>
      </c>
      <c r="X289">
        <v>3.7</v>
      </c>
      <c r="Y289">
        <v>1.3</v>
      </c>
      <c r="Z289">
        <v>0.3</v>
      </c>
      <c r="AA289">
        <v>1.3</v>
      </c>
      <c r="AB289">
        <v>2</v>
      </c>
      <c r="AC289">
        <v>11.7</v>
      </c>
      <c r="AD289">
        <v>2017</v>
      </c>
    </row>
    <row r="290" spans="1:30" x14ac:dyDescent="0.25">
      <c r="A290">
        <v>386</v>
      </c>
      <c r="B290" t="s">
        <v>406</v>
      </c>
      <c r="C290" t="s">
        <v>73</v>
      </c>
      <c r="D290">
        <v>26</v>
      </c>
      <c r="E290" t="s">
        <v>44</v>
      </c>
      <c r="F290">
        <v>75</v>
      </c>
      <c r="G290">
        <v>75</v>
      </c>
      <c r="H290">
        <v>2469</v>
      </c>
      <c r="I290">
        <v>3.8</v>
      </c>
      <c r="J290">
        <v>9.5</v>
      </c>
      <c r="K290">
        <v>0.40200000000000002</v>
      </c>
      <c r="L290">
        <v>0.9</v>
      </c>
      <c r="M290">
        <v>2.9</v>
      </c>
      <c r="N290">
        <v>0.30599999999999999</v>
      </c>
      <c r="O290">
        <v>2.9</v>
      </c>
      <c r="P290">
        <v>6.6</v>
      </c>
      <c r="Q290">
        <v>0.443</v>
      </c>
      <c r="R290">
        <v>3.7</v>
      </c>
      <c r="S290">
        <v>4.2</v>
      </c>
      <c r="T290">
        <v>0.89100000000000001</v>
      </c>
      <c r="U290">
        <v>1</v>
      </c>
      <c r="V290">
        <v>3.5</v>
      </c>
      <c r="W290">
        <v>4.4000000000000004</v>
      </c>
      <c r="X290">
        <v>9.9</v>
      </c>
      <c r="Y290">
        <v>1.9</v>
      </c>
      <c r="Z290">
        <v>0.1</v>
      </c>
      <c r="AA290">
        <v>2.8</v>
      </c>
      <c r="AB290">
        <v>2.9</v>
      </c>
      <c r="AC290">
        <v>12.2</v>
      </c>
      <c r="AD290">
        <v>2017</v>
      </c>
    </row>
    <row r="291" spans="1:30" x14ac:dyDescent="0.25">
      <c r="A291">
        <v>388</v>
      </c>
      <c r="B291" t="s">
        <v>408</v>
      </c>
      <c r="C291" t="s">
        <v>31</v>
      </c>
      <c r="D291">
        <v>31</v>
      </c>
      <c r="E291" t="s">
        <v>44</v>
      </c>
      <c r="F291">
        <v>47</v>
      </c>
      <c r="G291">
        <v>33</v>
      </c>
      <c r="H291">
        <v>1030</v>
      </c>
      <c r="I291">
        <v>2.4</v>
      </c>
      <c r="J291">
        <v>6.5</v>
      </c>
      <c r="K291">
        <v>0.374</v>
      </c>
      <c r="L291">
        <v>1.5</v>
      </c>
      <c r="M291">
        <v>4</v>
      </c>
      <c r="N291">
        <v>0.38600000000000001</v>
      </c>
      <c r="O291">
        <v>0.9</v>
      </c>
      <c r="P291">
        <v>2.6</v>
      </c>
      <c r="Q291">
        <v>0.35599999999999998</v>
      </c>
      <c r="R291">
        <v>0.5</v>
      </c>
      <c r="S291">
        <v>0.6</v>
      </c>
      <c r="T291">
        <v>0.72199999999999998</v>
      </c>
      <c r="U291">
        <v>0.6</v>
      </c>
      <c r="V291">
        <v>2.9</v>
      </c>
      <c r="W291">
        <v>3.5</v>
      </c>
      <c r="X291">
        <v>1.6</v>
      </c>
      <c r="Y291">
        <v>0.8</v>
      </c>
      <c r="Z291">
        <v>0.8</v>
      </c>
      <c r="AA291">
        <v>1</v>
      </c>
      <c r="AB291">
        <v>1.5</v>
      </c>
      <c r="AC291">
        <v>6.9</v>
      </c>
      <c r="AD291">
        <v>2017</v>
      </c>
    </row>
    <row r="292" spans="1:30" x14ac:dyDescent="0.25">
      <c r="A292">
        <v>389</v>
      </c>
      <c r="B292" t="s">
        <v>409</v>
      </c>
      <c r="C292" t="s">
        <v>73</v>
      </c>
      <c r="D292">
        <v>20</v>
      </c>
      <c r="E292" t="s">
        <v>104</v>
      </c>
      <c r="F292">
        <v>63</v>
      </c>
      <c r="G292">
        <v>60</v>
      </c>
      <c r="H292">
        <v>1811</v>
      </c>
      <c r="I292">
        <v>7</v>
      </c>
      <c r="J292">
        <v>17.2</v>
      </c>
      <c r="K292">
        <v>0.40500000000000003</v>
      </c>
      <c r="L292">
        <v>2.7</v>
      </c>
      <c r="M292">
        <v>7.6</v>
      </c>
      <c r="N292">
        <v>0.35199999999999998</v>
      </c>
      <c r="O292">
        <v>4.3</v>
      </c>
      <c r="P292">
        <v>9.6</v>
      </c>
      <c r="Q292">
        <v>0.44700000000000001</v>
      </c>
      <c r="R292">
        <v>2.9</v>
      </c>
      <c r="S292">
        <v>3.7</v>
      </c>
      <c r="T292">
        <v>0.78200000000000003</v>
      </c>
      <c r="U292">
        <v>0.6</v>
      </c>
      <c r="V292">
        <v>3.8</v>
      </c>
      <c r="W292">
        <v>4.4000000000000004</v>
      </c>
      <c r="X292">
        <v>6</v>
      </c>
      <c r="Y292">
        <v>1.7</v>
      </c>
      <c r="Z292">
        <v>0.3</v>
      </c>
      <c r="AA292">
        <v>3.5</v>
      </c>
      <c r="AB292">
        <v>2.6</v>
      </c>
      <c r="AC292">
        <v>19.600000000000001</v>
      </c>
      <c r="AD292">
        <v>2017</v>
      </c>
    </row>
    <row r="293" spans="1:30" x14ac:dyDescent="0.25">
      <c r="A293">
        <v>390</v>
      </c>
      <c r="B293" t="s">
        <v>410</v>
      </c>
      <c r="C293" t="s">
        <v>27</v>
      </c>
      <c r="D293">
        <v>20</v>
      </c>
      <c r="E293" t="s">
        <v>32</v>
      </c>
      <c r="F293">
        <v>81</v>
      </c>
      <c r="G293">
        <v>66</v>
      </c>
      <c r="H293">
        <v>1632</v>
      </c>
      <c r="I293">
        <v>4.2</v>
      </c>
      <c r="J293">
        <v>10.6</v>
      </c>
      <c r="K293">
        <v>0.39900000000000002</v>
      </c>
      <c r="L293">
        <v>1.1000000000000001</v>
      </c>
      <c r="M293">
        <v>3.5</v>
      </c>
      <c r="N293">
        <v>0.32100000000000001</v>
      </c>
      <c r="O293">
        <v>3.1</v>
      </c>
      <c r="P293">
        <v>7.1</v>
      </c>
      <c r="Q293">
        <v>0.438</v>
      </c>
      <c r="R293">
        <v>1</v>
      </c>
      <c r="S293">
        <v>1.5</v>
      </c>
      <c r="T293">
        <v>0.65700000000000003</v>
      </c>
      <c r="U293">
        <v>1</v>
      </c>
      <c r="V293">
        <v>5.3</v>
      </c>
      <c r="W293">
        <v>6.4</v>
      </c>
      <c r="X293">
        <v>1.8</v>
      </c>
      <c r="Y293">
        <v>0.9</v>
      </c>
      <c r="Z293">
        <v>0.7</v>
      </c>
      <c r="AA293">
        <v>1.8</v>
      </c>
      <c r="AB293">
        <v>4.4000000000000004</v>
      </c>
      <c r="AC293">
        <v>10.6</v>
      </c>
      <c r="AD293">
        <v>2017</v>
      </c>
    </row>
    <row r="294" spans="1:30" x14ac:dyDescent="0.25">
      <c r="A294">
        <v>392</v>
      </c>
      <c r="B294" t="s">
        <v>411</v>
      </c>
      <c r="C294" t="s">
        <v>27</v>
      </c>
      <c r="D294">
        <v>22</v>
      </c>
      <c r="E294" t="s">
        <v>59</v>
      </c>
      <c r="F294">
        <v>81</v>
      </c>
      <c r="G294">
        <v>36</v>
      </c>
      <c r="H294">
        <v>2129</v>
      </c>
      <c r="I294">
        <v>6.4</v>
      </c>
      <c r="J294">
        <v>15.7</v>
      </c>
      <c r="K294">
        <v>0.41099999999999998</v>
      </c>
      <c r="L294">
        <v>1.8</v>
      </c>
      <c r="M294">
        <v>5.8</v>
      </c>
      <c r="N294">
        <v>0.311</v>
      </c>
      <c r="O294">
        <v>4.7</v>
      </c>
      <c r="P294">
        <v>9.9</v>
      </c>
      <c r="Q294">
        <v>0.46899999999999997</v>
      </c>
      <c r="R294">
        <v>2.9</v>
      </c>
      <c r="S294">
        <v>3.7</v>
      </c>
      <c r="T294">
        <v>0.78200000000000003</v>
      </c>
      <c r="U294">
        <v>1.9</v>
      </c>
      <c r="V294">
        <v>6.8</v>
      </c>
      <c r="W294">
        <v>8.6999999999999993</v>
      </c>
      <c r="X294">
        <v>3.1</v>
      </c>
      <c r="Y294">
        <v>1</v>
      </c>
      <c r="Z294">
        <v>0.5</v>
      </c>
      <c r="AA294">
        <v>3.1</v>
      </c>
      <c r="AB294">
        <v>2.7</v>
      </c>
      <c r="AC294">
        <v>17.600000000000001</v>
      </c>
      <c r="AD294">
        <v>2017</v>
      </c>
    </row>
    <row r="295" spans="1:30" x14ac:dyDescent="0.25">
      <c r="A295">
        <v>393</v>
      </c>
      <c r="B295" t="s">
        <v>412</v>
      </c>
      <c r="C295" t="s">
        <v>31</v>
      </c>
      <c r="D295">
        <v>25</v>
      </c>
      <c r="E295" t="s">
        <v>94</v>
      </c>
      <c r="F295">
        <v>57</v>
      </c>
      <c r="G295">
        <v>3</v>
      </c>
      <c r="H295">
        <v>719</v>
      </c>
      <c r="I295">
        <v>3.1</v>
      </c>
      <c r="J295">
        <v>7.4</v>
      </c>
      <c r="K295">
        <v>0.41499999999999998</v>
      </c>
      <c r="L295">
        <v>0.5</v>
      </c>
      <c r="M295">
        <v>1.9</v>
      </c>
      <c r="N295">
        <v>0.24299999999999999</v>
      </c>
      <c r="O295">
        <v>2.6</v>
      </c>
      <c r="P295">
        <v>5.5</v>
      </c>
      <c r="Q295">
        <v>0.47299999999999998</v>
      </c>
      <c r="R295">
        <v>1.2</v>
      </c>
      <c r="S295">
        <v>1.7</v>
      </c>
      <c r="T295">
        <v>0.69699999999999995</v>
      </c>
      <c r="U295">
        <v>1.3</v>
      </c>
      <c r="V295">
        <v>2.9</v>
      </c>
      <c r="W295">
        <v>4.2</v>
      </c>
      <c r="X295">
        <v>4.5999999999999996</v>
      </c>
      <c r="Y295">
        <v>1.3</v>
      </c>
      <c r="Z295">
        <v>0.3</v>
      </c>
      <c r="AA295">
        <v>1.9</v>
      </c>
      <c r="AB295">
        <v>3</v>
      </c>
      <c r="AC295">
        <v>7.7</v>
      </c>
      <c r="AD295">
        <v>2017</v>
      </c>
    </row>
    <row r="296" spans="1:30" x14ac:dyDescent="0.25">
      <c r="A296">
        <v>394</v>
      </c>
      <c r="B296" t="s">
        <v>413</v>
      </c>
      <c r="C296" t="s">
        <v>73</v>
      </c>
      <c r="D296">
        <v>23</v>
      </c>
      <c r="E296" t="s">
        <v>92</v>
      </c>
      <c r="F296">
        <v>79</v>
      </c>
      <c r="G296">
        <v>78</v>
      </c>
      <c r="H296">
        <v>2485</v>
      </c>
      <c r="I296">
        <v>7.9</v>
      </c>
      <c r="J296">
        <v>17.600000000000001</v>
      </c>
      <c r="K296">
        <v>0.45100000000000001</v>
      </c>
      <c r="L296">
        <v>1.4</v>
      </c>
      <c r="M296">
        <v>4.3</v>
      </c>
      <c r="N296">
        <v>0.34</v>
      </c>
      <c r="O296">
        <v>6.5</v>
      </c>
      <c r="P296">
        <v>13.3</v>
      </c>
      <c r="Q296">
        <v>0.48699999999999999</v>
      </c>
      <c r="R296">
        <v>3.2</v>
      </c>
      <c r="S296">
        <v>3.7</v>
      </c>
      <c r="T296">
        <v>0.85499999999999998</v>
      </c>
      <c r="U296">
        <v>0.6</v>
      </c>
      <c r="V296">
        <v>3</v>
      </c>
      <c r="W296">
        <v>3.6</v>
      </c>
      <c r="X296">
        <v>7.2</v>
      </c>
      <c r="Y296">
        <v>1.1000000000000001</v>
      </c>
      <c r="Z296">
        <v>0.2</v>
      </c>
      <c r="AA296">
        <v>3.7</v>
      </c>
      <c r="AB296">
        <v>2.2000000000000002</v>
      </c>
      <c r="AC296">
        <v>20.5</v>
      </c>
      <c r="AD296">
        <v>2017</v>
      </c>
    </row>
    <row r="297" spans="1:30" x14ac:dyDescent="0.25">
      <c r="A297">
        <v>397</v>
      </c>
      <c r="B297" t="s">
        <v>416</v>
      </c>
      <c r="C297" t="s">
        <v>52</v>
      </c>
      <c r="D297">
        <v>32</v>
      </c>
      <c r="E297" t="s">
        <v>92</v>
      </c>
      <c r="F297">
        <v>62</v>
      </c>
      <c r="G297">
        <v>42</v>
      </c>
      <c r="H297">
        <v>1596</v>
      </c>
      <c r="I297">
        <v>3.9</v>
      </c>
      <c r="J297">
        <v>8.9</v>
      </c>
      <c r="K297">
        <v>0.441</v>
      </c>
      <c r="L297">
        <v>0.9</v>
      </c>
      <c r="M297">
        <v>2.7</v>
      </c>
      <c r="N297">
        <v>0.34200000000000003</v>
      </c>
      <c r="O297">
        <v>3</v>
      </c>
      <c r="P297">
        <v>6.2</v>
      </c>
      <c r="Q297">
        <v>0.48399999999999999</v>
      </c>
      <c r="R297">
        <v>1.2</v>
      </c>
      <c r="S297">
        <v>1.7</v>
      </c>
      <c r="T297">
        <v>0.73299999999999998</v>
      </c>
      <c r="U297">
        <v>1.2</v>
      </c>
      <c r="V297">
        <v>4.9000000000000004</v>
      </c>
      <c r="W297">
        <v>6.1</v>
      </c>
      <c r="X297">
        <v>2.4</v>
      </c>
      <c r="Y297">
        <v>2.2000000000000002</v>
      </c>
      <c r="Z297">
        <v>0.7</v>
      </c>
      <c r="AA297">
        <v>1.3</v>
      </c>
      <c r="AB297">
        <v>2.2000000000000002</v>
      </c>
      <c r="AC297">
        <v>10</v>
      </c>
      <c r="AD297">
        <v>2017</v>
      </c>
    </row>
    <row r="298" spans="1:30" x14ac:dyDescent="0.25">
      <c r="A298">
        <v>399</v>
      </c>
      <c r="B298" t="s">
        <v>417</v>
      </c>
      <c r="C298" t="s">
        <v>27</v>
      </c>
      <c r="D298">
        <v>27</v>
      </c>
      <c r="E298" t="s">
        <v>48</v>
      </c>
      <c r="F298">
        <v>49</v>
      </c>
      <c r="G298">
        <v>3</v>
      </c>
      <c r="H298">
        <v>559</v>
      </c>
      <c r="I298">
        <v>7</v>
      </c>
      <c r="J298">
        <v>12.8</v>
      </c>
      <c r="K298">
        <v>0.55100000000000005</v>
      </c>
      <c r="L298">
        <v>0</v>
      </c>
      <c r="M298">
        <v>0.1</v>
      </c>
      <c r="N298">
        <v>0</v>
      </c>
      <c r="O298">
        <v>7</v>
      </c>
      <c r="P298">
        <v>12.6</v>
      </c>
      <c r="Q298">
        <v>0.55600000000000005</v>
      </c>
      <c r="R298">
        <v>0.9</v>
      </c>
      <c r="S298">
        <v>1.4</v>
      </c>
      <c r="T298">
        <v>0.63600000000000001</v>
      </c>
      <c r="U298">
        <v>2.6</v>
      </c>
      <c r="V298">
        <v>6.5</v>
      </c>
      <c r="W298">
        <v>9.1</v>
      </c>
      <c r="X298">
        <v>1.5</v>
      </c>
      <c r="Y298">
        <v>0.5</v>
      </c>
      <c r="Z298">
        <v>1.3</v>
      </c>
      <c r="AA298">
        <v>1.9</v>
      </c>
      <c r="AB298">
        <v>4.3</v>
      </c>
      <c r="AC298">
        <v>14.9</v>
      </c>
      <c r="AD298">
        <v>2017</v>
      </c>
    </row>
    <row r="299" spans="1:30" x14ac:dyDescent="0.25">
      <c r="A299">
        <v>400</v>
      </c>
      <c r="B299" t="s">
        <v>418</v>
      </c>
      <c r="C299" t="s">
        <v>73</v>
      </c>
      <c r="D299">
        <v>30</v>
      </c>
      <c r="E299" t="s">
        <v>87</v>
      </c>
      <c r="F299">
        <v>50</v>
      </c>
      <c r="G299">
        <v>1</v>
      </c>
      <c r="H299">
        <v>811</v>
      </c>
      <c r="I299">
        <v>4.4000000000000004</v>
      </c>
      <c r="J299">
        <v>11.7</v>
      </c>
      <c r="K299">
        <v>0.38</v>
      </c>
      <c r="L299">
        <v>0.9</v>
      </c>
      <c r="M299">
        <v>2.8</v>
      </c>
      <c r="N299">
        <v>0.33900000000000002</v>
      </c>
      <c r="O299">
        <v>3.5</v>
      </c>
      <c r="P299">
        <v>8.9</v>
      </c>
      <c r="Q299">
        <v>0.39300000000000002</v>
      </c>
      <c r="R299">
        <v>4</v>
      </c>
      <c r="S299">
        <v>5.2</v>
      </c>
      <c r="T299">
        <v>0.77100000000000002</v>
      </c>
      <c r="U299">
        <v>0.5</v>
      </c>
      <c r="V299">
        <v>2.8</v>
      </c>
      <c r="W299">
        <v>3.2</v>
      </c>
      <c r="X299">
        <v>5.7</v>
      </c>
      <c r="Y299">
        <v>1.2</v>
      </c>
      <c r="Z299">
        <v>0.1</v>
      </c>
      <c r="AA299">
        <v>2</v>
      </c>
      <c r="AB299">
        <v>1.9</v>
      </c>
      <c r="AC299">
        <v>13.8</v>
      </c>
      <c r="AD299">
        <v>2017</v>
      </c>
    </row>
    <row r="300" spans="1:30" x14ac:dyDescent="0.25">
      <c r="A300">
        <v>401</v>
      </c>
      <c r="B300" t="s">
        <v>419</v>
      </c>
      <c r="C300" t="s">
        <v>31</v>
      </c>
      <c r="D300">
        <v>26</v>
      </c>
      <c r="E300" t="s">
        <v>55</v>
      </c>
      <c r="F300">
        <v>76</v>
      </c>
      <c r="G300">
        <v>31</v>
      </c>
      <c r="H300">
        <v>1937</v>
      </c>
      <c r="I300">
        <v>3.7</v>
      </c>
      <c r="J300">
        <v>9.1</v>
      </c>
      <c r="K300">
        <v>0.41099999999999998</v>
      </c>
      <c r="L300">
        <v>1.7</v>
      </c>
      <c r="M300">
        <v>4.9000000000000004</v>
      </c>
      <c r="N300">
        <v>0.36</v>
      </c>
      <c r="O300">
        <v>2</v>
      </c>
      <c r="P300">
        <v>4.2</v>
      </c>
      <c r="Q300">
        <v>0.46899999999999997</v>
      </c>
      <c r="R300">
        <v>1.3</v>
      </c>
      <c r="S300">
        <v>1.7</v>
      </c>
      <c r="T300">
        <v>0.78900000000000003</v>
      </c>
      <c r="U300">
        <v>0.7</v>
      </c>
      <c r="V300">
        <v>3.3</v>
      </c>
      <c r="W300">
        <v>4.0999999999999996</v>
      </c>
      <c r="X300">
        <v>2</v>
      </c>
      <c r="Y300">
        <v>1.2</v>
      </c>
      <c r="Z300">
        <v>0.5</v>
      </c>
      <c r="AA300">
        <v>1.4</v>
      </c>
      <c r="AB300">
        <v>2.8</v>
      </c>
      <c r="AC300">
        <v>10.5</v>
      </c>
      <c r="AD300">
        <v>2017</v>
      </c>
    </row>
    <row r="301" spans="1:30" x14ac:dyDescent="0.25">
      <c r="A301">
        <v>402</v>
      </c>
      <c r="B301" t="s">
        <v>420</v>
      </c>
      <c r="C301" t="s">
        <v>27</v>
      </c>
      <c r="D301">
        <v>22</v>
      </c>
      <c r="E301" t="s">
        <v>125</v>
      </c>
      <c r="F301">
        <v>55</v>
      </c>
      <c r="G301">
        <v>38</v>
      </c>
      <c r="H301">
        <v>859</v>
      </c>
      <c r="I301">
        <v>4.3</v>
      </c>
      <c r="J301">
        <v>8.6</v>
      </c>
      <c r="K301">
        <v>0.502</v>
      </c>
      <c r="L301">
        <v>0</v>
      </c>
      <c r="M301">
        <v>0.3</v>
      </c>
      <c r="N301">
        <v>0.14299999999999999</v>
      </c>
      <c r="O301">
        <v>4.3</v>
      </c>
      <c r="P301">
        <v>8.3000000000000007</v>
      </c>
      <c r="Q301">
        <v>0.51500000000000001</v>
      </c>
      <c r="R301">
        <v>0.9</v>
      </c>
      <c r="S301">
        <v>1.3</v>
      </c>
      <c r="T301">
        <v>0.68799999999999994</v>
      </c>
      <c r="U301">
        <v>2.7</v>
      </c>
      <c r="V301">
        <v>5.0999999999999996</v>
      </c>
      <c r="W301">
        <v>7.8</v>
      </c>
      <c r="X301">
        <v>0.7</v>
      </c>
      <c r="Y301">
        <v>1.1000000000000001</v>
      </c>
      <c r="Z301">
        <v>1.9</v>
      </c>
      <c r="AA301">
        <v>1.4</v>
      </c>
      <c r="AB301">
        <v>4.5999999999999996</v>
      </c>
      <c r="AC301">
        <v>9.6</v>
      </c>
      <c r="AD301">
        <v>2017</v>
      </c>
    </row>
    <row r="302" spans="1:30" x14ac:dyDescent="0.25">
      <c r="A302">
        <v>403</v>
      </c>
      <c r="B302" t="s">
        <v>421</v>
      </c>
      <c r="C302" t="s">
        <v>31</v>
      </c>
      <c r="D302">
        <v>27</v>
      </c>
      <c r="E302" t="s">
        <v>46</v>
      </c>
      <c r="F302">
        <v>78</v>
      </c>
      <c r="G302">
        <v>8</v>
      </c>
      <c r="H302">
        <v>1392</v>
      </c>
      <c r="I302">
        <v>4.5999999999999996</v>
      </c>
      <c r="J302">
        <v>10.9</v>
      </c>
      <c r="K302">
        <v>0.42</v>
      </c>
      <c r="L302">
        <v>0.8</v>
      </c>
      <c r="M302">
        <v>2.6</v>
      </c>
      <c r="N302">
        <v>0.29399999999999998</v>
      </c>
      <c r="O302">
        <v>3.8</v>
      </c>
      <c r="P302">
        <v>8.1999999999999993</v>
      </c>
      <c r="Q302">
        <v>0.46100000000000002</v>
      </c>
      <c r="R302">
        <v>2.6</v>
      </c>
      <c r="S302">
        <v>3.4</v>
      </c>
      <c r="T302">
        <v>0.75</v>
      </c>
      <c r="U302">
        <v>0.5</v>
      </c>
      <c r="V302">
        <v>3.6</v>
      </c>
      <c r="W302">
        <v>4.0999999999999996</v>
      </c>
      <c r="X302">
        <v>3.3</v>
      </c>
      <c r="Y302">
        <v>1.2</v>
      </c>
      <c r="Z302">
        <v>0.6</v>
      </c>
      <c r="AA302">
        <v>2</v>
      </c>
      <c r="AB302">
        <v>3.8</v>
      </c>
      <c r="AC302">
        <v>12.5</v>
      </c>
      <c r="AD302">
        <v>2017</v>
      </c>
    </row>
    <row r="303" spans="1:30" x14ac:dyDescent="0.25">
      <c r="A303">
        <v>405</v>
      </c>
      <c r="B303" t="s">
        <v>423</v>
      </c>
      <c r="C303" t="s">
        <v>31</v>
      </c>
      <c r="D303">
        <v>22</v>
      </c>
      <c r="E303" t="s">
        <v>112</v>
      </c>
      <c r="F303">
        <v>79</v>
      </c>
      <c r="G303">
        <v>24</v>
      </c>
      <c r="H303">
        <v>2399</v>
      </c>
      <c r="I303">
        <v>4</v>
      </c>
      <c r="J303">
        <v>11.2</v>
      </c>
      <c r="K303">
        <v>0.35899999999999999</v>
      </c>
      <c r="L303">
        <v>1.4</v>
      </c>
      <c r="M303">
        <v>5</v>
      </c>
      <c r="N303">
        <v>0.28299999999999997</v>
      </c>
      <c r="O303">
        <v>2.6</v>
      </c>
      <c r="P303">
        <v>6.3</v>
      </c>
      <c r="Q303">
        <v>0.42</v>
      </c>
      <c r="R303">
        <v>3</v>
      </c>
      <c r="S303">
        <v>3.8</v>
      </c>
      <c r="T303">
        <v>0.81200000000000006</v>
      </c>
      <c r="U303">
        <v>1.2</v>
      </c>
      <c r="V303">
        <v>3.4</v>
      </c>
      <c r="W303">
        <v>4.5999999999999996</v>
      </c>
      <c r="X303">
        <v>5.5</v>
      </c>
      <c r="Y303">
        <v>1.9</v>
      </c>
      <c r="Z303">
        <v>0.5</v>
      </c>
      <c r="AA303">
        <v>2.4</v>
      </c>
      <c r="AB303">
        <v>2.9</v>
      </c>
      <c r="AC303">
        <v>12.5</v>
      </c>
      <c r="AD303">
        <v>2017</v>
      </c>
    </row>
    <row r="304" spans="1:30" x14ac:dyDescent="0.25">
      <c r="A304">
        <v>406</v>
      </c>
      <c r="B304" t="s">
        <v>424</v>
      </c>
      <c r="C304" t="s">
        <v>73</v>
      </c>
      <c r="D304">
        <v>28</v>
      </c>
      <c r="E304" t="s">
        <v>90</v>
      </c>
      <c r="F304">
        <v>81</v>
      </c>
      <c r="G304">
        <v>32</v>
      </c>
      <c r="H304">
        <v>1955</v>
      </c>
      <c r="I304">
        <v>6.1</v>
      </c>
      <c r="J304">
        <v>13.8</v>
      </c>
      <c r="K304">
        <v>0.439</v>
      </c>
      <c r="L304">
        <v>0.5</v>
      </c>
      <c r="M304">
        <v>1.9</v>
      </c>
      <c r="N304">
        <v>0.26700000000000002</v>
      </c>
      <c r="O304">
        <v>5.5</v>
      </c>
      <c r="P304">
        <v>11.9</v>
      </c>
      <c r="Q304">
        <v>0.46700000000000003</v>
      </c>
      <c r="R304">
        <v>1.3</v>
      </c>
      <c r="S304">
        <v>1.9</v>
      </c>
      <c r="T304">
        <v>0.70599999999999996</v>
      </c>
      <c r="U304">
        <v>0.4</v>
      </c>
      <c r="V304">
        <v>3.9</v>
      </c>
      <c r="W304">
        <v>4.3</v>
      </c>
      <c r="X304">
        <v>7.7</v>
      </c>
      <c r="Y304">
        <v>1.1000000000000001</v>
      </c>
      <c r="Z304">
        <v>0.6</v>
      </c>
      <c r="AA304">
        <v>2.1</v>
      </c>
      <c r="AB304">
        <v>2.2999999999999998</v>
      </c>
      <c r="AC304">
        <v>14</v>
      </c>
      <c r="AD304">
        <v>2017</v>
      </c>
    </row>
    <row r="305" spans="1:30" x14ac:dyDescent="0.25">
      <c r="A305">
        <v>407</v>
      </c>
      <c r="B305" t="s">
        <v>425</v>
      </c>
      <c r="C305" t="s">
        <v>31</v>
      </c>
      <c r="D305">
        <v>31</v>
      </c>
      <c r="E305" t="s">
        <v>55</v>
      </c>
      <c r="F305">
        <v>41</v>
      </c>
      <c r="G305">
        <v>35</v>
      </c>
      <c r="H305">
        <v>1187</v>
      </c>
      <c r="I305">
        <v>3.7</v>
      </c>
      <c r="J305">
        <v>10.8</v>
      </c>
      <c r="K305">
        <v>0.34599999999999997</v>
      </c>
      <c r="L305">
        <v>2.9</v>
      </c>
      <c r="M305">
        <v>8.1999999999999993</v>
      </c>
      <c r="N305">
        <v>0.35099999999999998</v>
      </c>
      <c r="O305">
        <v>0.8</v>
      </c>
      <c r="P305">
        <v>2.6</v>
      </c>
      <c r="Q305">
        <v>0.32900000000000001</v>
      </c>
      <c r="R305">
        <v>0.3</v>
      </c>
      <c r="S305">
        <v>0.5</v>
      </c>
      <c r="T305">
        <v>0.66700000000000004</v>
      </c>
      <c r="U305">
        <v>0.5</v>
      </c>
      <c r="V305">
        <v>2.9</v>
      </c>
      <c r="W305">
        <v>3.4</v>
      </c>
      <c r="X305">
        <v>1.9</v>
      </c>
      <c r="Y305">
        <v>1.2</v>
      </c>
      <c r="Z305">
        <v>0.3</v>
      </c>
      <c r="AA305">
        <v>0.8</v>
      </c>
      <c r="AB305">
        <v>2.2999999999999998</v>
      </c>
      <c r="AC305">
        <v>10.6</v>
      </c>
      <c r="AD305">
        <v>2017</v>
      </c>
    </row>
    <row r="306" spans="1:30" x14ac:dyDescent="0.25">
      <c r="A306">
        <v>408</v>
      </c>
      <c r="B306" t="s">
        <v>426</v>
      </c>
      <c r="C306" t="s">
        <v>38</v>
      </c>
      <c r="D306">
        <v>30</v>
      </c>
      <c r="E306" t="s">
        <v>94</v>
      </c>
      <c r="F306">
        <v>74</v>
      </c>
      <c r="G306">
        <v>3</v>
      </c>
      <c r="H306">
        <v>1068</v>
      </c>
      <c r="I306">
        <v>5.9</v>
      </c>
      <c r="J306">
        <v>11.1</v>
      </c>
      <c r="K306">
        <v>0.52900000000000003</v>
      </c>
      <c r="L306">
        <v>1.2</v>
      </c>
      <c r="M306">
        <v>2.6</v>
      </c>
      <c r="N306">
        <v>0.47399999999999998</v>
      </c>
      <c r="O306">
        <v>4.5999999999999996</v>
      </c>
      <c r="P306">
        <v>8.5</v>
      </c>
      <c r="Q306">
        <v>0.54600000000000004</v>
      </c>
      <c r="R306">
        <v>1.2</v>
      </c>
      <c r="S306">
        <v>1.7</v>
      </c>
      <c r="T306">
        <v>0.68600000000000005</v>
      </c>
      <c r="U306">
        <v>2.2000000000000002</v>
      </c>
      <c r="V306">
        <v>6.5</v>
      </c>
      <c r="W306">
        <v>8.6999999999999993</v>
      </c>
      <c r="X306">
        <v>1.2</v>
      </c>
      <c r="Y306">
        <v>0.7</v>
      </c>
      <c r="Z306">
        <v>1.8</v>
      </c>
      <c r="AA306">
        <v>2</v>
      </c>
      <c r="AB306">
        <v>5.7</v>
      </c>
      <c r="AC306">
        <v>14.2</v>
      </c>
      <c r="AD306">
        <v>2017</v>
      </c>
    </row>
    <row r="307" spans="1:30" x14ac:dyDescent="0.25">
      <c r="A307">
        <v>409</v>
      </c>
      <c r="B307" t="s">
        <v>427</v>
      </c>
      <c r="C307" t="s">
        <v>31</v>
      </c>
      <c r="D307">
        <v>25</v>
      </c>
      <c r="E307" t="s">
        <v>64</v>
      </c>
      <c r="F307">
        <v>80</v>
      </c>
      <c r="G307">
        <v>80</v>
      </c>
      <c r="H307">
        <v>2336</v>
      </c>
      <c r="I307">
        <v>3.8</v>
      </c>
      <c r="J307">
        <v>8.3000000000000007</v>
      </c>
      <c r="K307">
        <v>0.45500000000000002</v>
      </c>
      <c r="L307">
        <v>2.2000000000000002</v>
      </c>
      <c r="M307">
        <v>5.5</v>
      </c>
      <c r="N307">
        <v>0.40600000000000003</v>
      </c>
      <c r="O307">
        <v>1.6</v>
      </c>
      <c r="P307">
        <v>2.9</v>
      </c>
      <c r="Q307">
        <v>0.54800000000000004</v>
      </c>
      <c r="R307">
        <v>0.7</v>
      </c>
      <c r="S307">
        <v>0.9</v>
      </c>
      <c r="T307">
        <v>0.81</v>
      </c>
      <c r="U307">
        <v>0.3</v>
      </c>
      <c r="V307">
        <v>3.5</v>
      </c>
      <c r="W307">
        <v>3.8</v>
      </c>
      <c r="X307">
        <v>1.5</v>
      </c>
      <c r="Y307">
        <v>0.8</v>
      </c>
      <c r="Z307">
        <v>0.2</v>
      </c>
      <c r="AA307">
        <v>0.8</v>
      </c>
      <c r="AB307">
        <v>1.9</v>
      </c>
      <c r="AC307">
        <v>10.5</v>
      </c>
      <c r="AD307">
        <v>2017</v>
      </c>
    </row>
    <row r="308" spans="1:30" x14ac:dyDescent="0.25">
      <c r="A308">
        <v>410</v>
      </c>
      <c r="B308" t="s">
        <v>428</v>
      </c>
      <c r="C308" t="s">
        <v>38</v>
      </c>
      <c r="D308">
        <v>29</v>
      </c>
      <c r="E308" t="s">
        <v>57</v>
      </c>
      <c r="F308">
        <v>82</v>
      </c>
      <c r="G308">
        <v>2</v>
      </c>
      <c r="H308">
        <v>1286</v>
      </c>
      <c r="I308">
        <v>6.8</v>
      </c>
      <c r="J308">
        <v>15.3</v>
      </c>
      <c r="K308">
        <v>0.44500000000000001</v>
      </c>
      <c r="L308">
        <v>2.9</v>
      </c>
      <c r="M308">
        <v>7.8</v>
      </c>
      <c r="N308">
        <v>0.372</v>
      </c>
      <c r="O308">
        <v>3.9</v>
      </c>
      <c r="P308">
        <v>7.6</v>
      </c>
      <c r="Q308">
        <v>0.52</v>
      </c>
      <c r="R308">
        <v>3.4</v>
      </c>
      <c r="S308">
        <v>3.8</v>
      </c>
      <c r="T308">
        <v>0.876</v>
      </c>
      <c r="U308">
        <v>2.5</v>
      </c>
      <c r="V308">
        <v>8</v>
      </c>
      <c r="W308">
        <v>10.4</v>
      </c>
      <c r="X308">
        <v>1.8</v>
      </c>
      <c r="Y308">
        <v>0.6</v>
      </c>
      <c r="Z308">
        <v>1.1000000000000001</v>
      </c>
      <c r="AA308">
        <v>1.9</v>
      </c>
      <c r="AB308">
        <v>6.4</v>
      </c>
      <c r="AC308">
        <v>19.899999999999999</v>
      </c>
      <c r="AD308">
        <v>2017</v>
      </c>
    </row>
    <row r="309" spans="1:30" x14ac:dyDescent="0.25">
      <c r="A309">
        <v>412</v>
      </c>
      <c r="B309" t="s">
        <v>430</v>
      </c>
      <c r="C309" t="s">
        <v>31</v>
      </c>
      <c r="D309">
        <v>23</v>
      </c>
      <c r="E309" t="s">
        <v>59</v>
      </c>
      <c r="F309">
        <v>80</v>
      </c>
      <c r="G309">
        <v>27</v>
      </c>
      <c r="H309">
        <v>2188</v>
      </c>
      <c r="I309">
        <v>4.0999999999999996</v>
      </c>
      <c r="J309">
        <v>10.4</v>
      </c>
      <c r="K309">
        <v>0.39600000000000002</v>
      </c>
      <c r="L309">
        <v>2.2000000000000002</v>
      </c>
      <c r="M309">
        <v>5.9</v>
      </c>
      <c r="N309">
        <v>0.36799999999999999</v>
      </c>
      <c r="O309">
        <v>2</v>
      </c>
      <c r="P309">
        <v>4.5</v>
      </c>
      <c r="Q309">
        <v>0.433</v>
      </c>
      <c r="R309">
        <v>2</v>
      </c>
      <c r="S309">
        <v>2.5</v>
      </c>
      <c r="T309">
        <v>0.81299999999999994</v>
      </c>
      <c r="U309">
        <v>0.3</v>
      </c>
      <c r="V309">
        <v>3.4</v>
      </c>
      <c r="W309">
        <v>3.7</v>
      </c>
      <c r="X309">
        <v>3.1</v>
      </c>
      <c r="Y309">
        <v>0.7</v>
      </c>
      <c r="Z309">
        <v>0.5</v>
      </c>
      <c r="AA309">
        <v>2.1</v>
      </c>
      <c r="AB309">
        <v>2.4</v>
      </c>
      <c r="AC309">
        <v>12.4</v>
      </c>
      <c r="AD309">
        <v>2017</v>
      </c>
    </row>
    <row r="310" spans="1:30" x14ac:dyDescent="0.25">
      <c r="A310">
        <v>416</v>
      </c>
      <c r="B310" t="s">
        <v>433</v>
      </c>
      <c r="C310" t="s">
        <v>73</v>
      </c>
      <c r="D310">
        <v>30</v>
      </c>
      <c r="E310" t="s">
        <v>48</v>
      </c>
      <c r="F310">
        <v>39</v>
      </c>
      <c r="G310">
        <v>0</v>
      </c>
      <c r="H310">
        <v>696</v>
      </c>
      <c r="I310">
        <v>4.7</v>
      </c>
      <c r="J310">
        <v>12.6</v>
      </c>
      <c r="K310">
        <v>0.373</v>
      </c>
      <c r="L310">
        <v>1</v>
      </c>
      <c r="M310">
        <v>3.1</v>
      </c>
      <c r="N310">
        <v>0.317</v>
      </c>
      <c r="O310">
        <v>3.7</v>
      </c>
      <c r="P310">
        <v>9.5</v>
      </c>
      <c r="Q310">
        <v>0.39100000000000001</v>
      </c>
      <c r="R310">
        <v>4.0999999999999996</v>
      </c>
      <c r="S310">
        <v>5.5</v>
      </c>
      <c r="T310">
        <v>0.748</v>
      </c>
      <c r="U310">
        <v>0.3</v>
      </c>
      <c r="V310">
        <v>4</v>
      </c>
      <c r="W310">
        <v>4.3</v>
      </c>
      <c r="X310">
        <v>4.3</v>
      </c>
      <c r="Y310">
        <v>0.8</v>
      </c>
      <c r="Z310">
        <v>0</v>
      </c>
      <c r="AA310">
        <v>2.7</v>
      </c>
      <c r="AB310">
        <v>2.2999999999999998</v>
      </c>
      <c r="AC310">
        <v>14.5</v>
      </c>
      <c r="AD310">
        <v>2017</v>
      </c>
    </row>
    <row r="311" spans="1:30" x14ac:dyDescent="0.25">
      <c r="A311">
        <v>420</v>
      </c>
      <c r="B311" t="s">
        <v>436</v>
      </c>
      <c r="C311" t="s">
        <v>73</v>
      </c>
      <c r="D311">
        <v>28</v>
      </c>
      <c r="E311" t="s">
        <v>48</v>
      </c>
      <c r="F311">
        <v>82</v>
      </c>
      <c r="G311">
        <v>82</v>
      </c>
      <c r="H311">
        <v>2657</v>
      </c>
      <c r="I311">
        <v>5.4</v>
      </c>
      <c r="J311">
        <v>12.3</v>
      </c>
      <c r="K311">
        <v>0.442</v>
      </c>
      <c r="L311">
        <v>1.2</v>
      </c>
      <c r="M311">
        <v>3.4</v>
      </c>
      <c r="N311">
        <v>0.35699999999999998</v>
      </c>
      <c r="O311">
        <v>4.2</v>
      </c>
      <c r="P311">
        <v>8.9</v>
      </c>
      <c r="Q311">
        <v>0.47499999999999998</v>
      </c>
      <c r="R311">
        <v>4.9000000000000004</v>
      </c>
      <c r="S311">
        <v>5.6</v>
      </c>
      <c r="T311">
        <v>0.86699999999999999</v>
      </c>
      <c r="U311">
        <v>0.4</v>
      </c>
      <c r="V311">
        <v>4</v>
      </c>
      <c r="W311">
        <v>4.5</v>
      </c>
      <c r="X311">
        <v>8.6999999999999993</v>
      </c>
      <c r="Y311">
        <v>1.4</v>
      </c>
      <c r="Z311">
        <v>0.4</v>
      </c>
      <c r="AA311">
        <v>2.9</v>
      </c>
      <c r="AB311">
        <v>2.2000000000000002</v>
      </c>
      <c r="AC311">
        <v>17</v>
      </c>
      <c r="AD311">
        <v>2017</v>
      </c>
    </row>
    <row r="312" spans="1:30" x14ac:dyDescent="0.25">
      <c r="A312">
        <v>421</v>
      </c>
      <c r="B312" t="s">
        <v>437</v>
      </c>
      <c r="C312" t="s">
        <v>27</v>
      </c>
      <c r="D312">
        <v>31</v>
      </c>
      <c r="E312" t="s">
        <v>64</v>
      </c>
      <c r="F312">
        <v>70</v>
      </c>
      <c r="G312">
        <v>2</v>
      </c>
      <c r="H312">
        <v>1133</v>
      </c>
      <c r="I312">
        <v>5</v>
      </c>
      <c r="J312">
        <v>13.3</v>
      </c>
      <c r="K312">
        <v>0.373</v>
      </c>
      <c r="L312">
        <v>3.3</v>
      </c>
      <c r="M312">
        <v>9.6999999999999993</v>
      </c>
      <c r="N312">
        <v>0.34100000000000003</v>
      </c>
      <c r="O312">
        <v>1.7</v>
      </c>
      <c r="P312">
        <v>3.6</v>
      </c>
      <c r="Q312">
        <v>0.46</v>
      </c>
      <c r="R312">
        <v>1.1000000000000001</v>
      </c>
      <c r="S312">
        <v>1.4</v>
      </c>
      <c r="T312">
        <v>0.77800000000000002</v>
      </c>
      <c r="U312">
        <v>0.3</v>
      </c>
      <c r="V312">
        <v>4.8</v>
      </c>
      <c r="W312">
        <v>5.0999999999999996</v>
      </c>
      <c r="X312">
        <v>1.5</v>
      </c>
      <c r="Y312">
        <v>0.4</v>
      </c>
      <c r="Z312">
        <v>0.4</v>
      </c>
      <c r="AA312">
        <v>1.2</v>
      </c>
      <c r="AB312">
        <v>3.5</v>
      </c>
      <c r="AC312">
        <v>14.3</v>
      </c>
      <c r="AD312">
        <v>2017</v>
      </c>
    </row>
    <row r="313" spans="1:30" x14ac:dyDescent="0.25">
      <c r="A313">
        <v>422</v>
      </c>
      <c r="B313" t="s">
        <v>438</v>
      </c>
      <c r="C313" t="s">
        <v>31</v>
      </c>
      <c r="D313">
        <v>30</v>
      </c>
      <c r="E313" t="s">
        <v>40</v>
      </c>
      <c r="F313">
        <v>65</v>
      </c>
      <c r="G313">
        <v>21</v>
      </c>
      <c r="H313">
        <v>1728</v>
      </c>
      <c r="I313">
        <v>3.8</v>
      </c>
      <c r="J313">
        <v>9</v>
      </c>
      <c r="K313">
        <v>0.42399999999999999</v>
      </c>
      <c r="L313">
        <v>1.7</v>
      </c>
      <c r="M313">
        <v>4.5999999999999996</v>
      </c>
      <c r="N313">
        <v>0.373</v>
      </c>
      <c r="O313">
        <v>2.1</v>
      </c>
      <c r="P313">
        <v>4.4000000000000004</v>
      </c>
      <c r="Q313">
        <v>0.47599999999999998</v>
      </c>
      <c r="R313">
        <v>1.2</v>
      </c>
      <c r="S313">
        <v>1.5</v>
      </c>
      <c r="T313">
        <v>0.78400000000000003</v>
      </c>
      <c r="U313">
        <v>0.7</v>
      </c>
      <c r="V313">
        <v>3.2</v>
      </c>
      <c r="W313">
        <v>3.8</v>
      </c>
      <c r="X313">
        <v>3.5</v>
      </c>
      <c r="Y313">
        <v>1.7</v>
      </c>
      <c r="Z313">
        <v>0.6</v>
      </c>
      <c r="AA313">
        <v>1.6</v>
      </c>
      <c r="AB313">
        <v>2.9</v>
      </c>
      <c r="AC313">
        <v>10.5</v>
      </c>
      <c r="AD313">
        <v>2017</v>
      </c>
    </row>
    <row r="314" spans="1:30" x14ac:dyDescent="0.25">
      <c r="A314">
        <v>423</v>
      </c>
      <c r="B314" t="s">
        <v>439</v>
      </c>
      <c r="C314" t="s">
        <v>31</v>
      </c>
      <c r="D314">
        <v>39</v>
      </c>
      <c r="E314" t="s">
        <v>64</v>
      </c>
      <c r="F314">
        <v>74</v>
      </c>
      <c r="G314">
        <v>0</v>
      </c>
      <c r="H314">
        <v>1365</v>
      </c>
      <c r="I314">
        <v>2.8</v>
      </c>
      <c r="J314">
        <v>6.4</v>
      </c>
      <c r="K314">
        <v>0.432</v>
      </c>
      <c r="L314">
        <v>1.9</v>
      </c>
      <c r="M314">
        <v>4.5</v>
      </c>
      <c r="N314">
        <v>0.42699999999999999</v>
      </c>
      <c r="O314">
        <v>0.8</v>
      </c>
      <c r="P314">
        <v>1.9</v>
      </c>
      <c r="Q314">
        <v>0.44400000000000001</v>
      </c>
      <c r="R314">
        <v>0.6</v>
      </c>
      <c r="S314">
        <v>0.8</v>
      </c>
      <c r="T314">
        <v>0.82799999999999996</v>
      </c>
      <c r="U314">
        <v>0.4</v>
      </c>
      <c r="V314">
        <v>2.4</v>
      </c>
      <c r="W314">
        <v>2.8</v>
      </c>
      <c r="X314">
        <v>2.6</v>
      </c>
      <c r="Y314">
        <v>1.2</v>
      </c>
      <c r="Z314">
        <v>0.5</v>
      </c>
      <c r="AA314">
        <v>0.9</v>
      </c>
      <c r="AB314">
        <v>2.5</v>
      </c>
      <c r="AC314">
        <v>8.1</v>
      </c>
      <c r="AD314">
        <v>2017</v>
      </c>
    </row>
    <row r="315" spans="1:30" x14ac:dyDescent="0.25">
      <c r="A315">
        <v>424</v>
      </c>
      <c r="B315" t="s">
        <v>440</v>
      </c>
      <c r="C315" t="s">
        <v>73</v>
      </c>
      <c r="D315">
        <v>27</v>
      </c>
      <c r="E315" t="s">
        <v>112</v>
      </c>
      <c r="F315">
        <v>76</v>
      </c>
      <c r="G315">
        <v>76</v>
      </c>
      <c r="H315">
        <v>2569</v>
      </c>
      <c r="I315">
        <v>9.6</v>
      </c>
      <c r="J315">
        <v>20.6</v>
      </c>
      <c r="K315">
        <v>0.46300000000000002</v>
      </c>
      <c r="L315">
        <v>3.4</v>
      </c>
      <c r="M315">
        <v>9.1</v>
      </c>
      <c r="N315">
        <v>0.379</v>
      </c>
      <c r="O315">
        <v>6.1</v>
      </c>
      <c r="P315">
        <v>11.6</v>
      </c>
      <c r="Q315">
        <v>0.52800000000000002</v>
      </c>
      <c r="R315">
        <v>8.3000000000000007</v>
      </c>
      <c r="S315">
        <v>9.1</v>
      </c>
      <c r="T315">
        <v>0.90900000000000003</v>
      </c>
      <c r="U315">
        <v>0.6</v>
      </c>
      <c r="V315">
        <v>2.2999999999999998</v>
      </c>
      <c r="W315">
        <v>2.9</v>
      </c>
      <c r="X315">
        <v>6.3</v>
      </c>
      <c r="Y315">
        <v>1</v>
      </c>
      <c r="Z315">
        <v>0.2</v>
      </c>
      <c r="AA315">
        <v>2.9</v>
      </c>
      <c r="AB315">
        <v>2.2999999999999998</v>
      </c>
      <c r="AC315">
        <v>30.8</v>
      </c>
      <c r="AD315">
        <v>2017</v>
      </c>
    </row>
    <row r="316" spans="1:30" x14ac:dyDescent="0.25">
      <c r="A316">
        <v>425</v>
      </c>
      <c r="B316" t="s">
        <v>441</v>
      </c>
      <c r="C316" t="s">
        <v>27</v>
      </c>
      <c r="D316">
        <v>28</v>
      </c>
      <c r="E316" t="s">
        <v>66</v>
      </c>
      <c r="F316">
        <v>46</v>
      </c>
      <c r="G316">
        <v>15</v>
      </c>
      <c r="H316">
        <v>968</v>
      </c>
      <c r="I316">
        <v>3.6</v>
      </c>
      <c r="J316">
        <v>9.1</v>
      </c>
      <c r="K316">
        <v>0.39800000000000002</v>
      </c>
      <c r="L316">
        <v>1.4</v>
      </c>
      <c r="M316">
        <v>3.2</v>
      </c>
      <c r="N316">
        <v>0.44700000000000001</v>
      </c>
      <c r="O316">
        <v>2.2000000000000002</v>
      </c>
      <c r="P316">
        <v>5.9</v>
      </c>
      <c r="Q316">
        <v>0.371</v>
      </c>
      <c r="R316">
        <v>1.6</v>
      </c>
      <c r="S316">
        <v>1.9</v>
      </c>
      <c r="T316">
        <v>0.84299999999999997</v>
      </c>
      <c r="U316">
        <v>1.2</v>
      </c>
      <c r="V316">
        <v>4.0999999999999996</v>
      </c>
      <c r="W316">
        <v>5.3</v>
      </c>
      <c r="X316">
        <v>1.3</v>
      </c>
      <c r="Y316">
        <v>0.8</v>
      </c>
      <c r="Z316">
        <v>0.2</v>
      </c>
      <c r="AA316">
        <v>0.9</v>
      </c>
      <c r="AB316">
        <v>3.2</v>
      </c>
      <c r="AC316">
        <v>10.199999999999999</v>
      </c>
      <c r="AD316">
        <v>2017</v>
      </c>
    </row>
    <row r="317" spans="1:30" x14ac:dyDescent="0.25">
      <c r="A317">
        <v>426</v>
      </c>
      <c r="B317" t="s">
        <v>442</v>
      </c>
      <c r="C317" t="s">
        <v>31</v>
      </c>
      <c r="D317">
        <v>25</v>
      </c>
      <c r="E317" t="s">
        <v>34</v>
      </c>
      <c r="F317">
        <v>40</v>
      </c>
      <c r="G317">
        <v>9</v>
      </c>
      <c r="H317">
        <v>752</v>
      </c>
      <c r="I317">
        <v>3.7</v>
      </c>
      <c r="J317">
        <v>9.6</v>
      </c>
      <c r="K317">
        <v>0.38500000000000001</v>
      </c>
      <c r="L317">
        <v>1.5</v>
      </c>
      <c r="M317">
        <v>4.5</v>
      </c>
      <c r="N317">
        <v>0.33700000000000002</v>
      </c>
      <c r="O317">
        <v>2.2000000000000002</v>
      </c>
      <c r="P317">
        <v>5</v>
      </c>
      <c r="Q317">
        <v>0.42899999999999999</v>
      </c>
      <c r="R317">
        <v>0.9</v>
      </c>
      <c r="S317">
        <v>1.4</v>
      </c>
      <c r="T317">
        <v>0.65500000000000003</v>
      </c>
      <c r="U317">
        <v>0.9</v>
      </c>
      <c r="V317">
        <v>4.5</v>
      </c>
      <c r="W317">
        <v>5.4</v>
      </c>
      <c r="X317">
        <v>1.7</v>
      </c>
      <c r="Y317">
        <v>1</v>
      </c>
      <c r="Z317">
        <v>0.3</v>
      </c>
      <c r="AA317">
        <v>0.5</v>
      </c>
      <c r="AB317">
        <v>3.3</v>
      </c>
      <c r="AC317">
        <v>9.8000000000000007</v>
      </c>
      <c r="AD317">
        <v>2017</v>
      </c>
    </row>
    <row r="318" spans="1:30" x14ac:dyDescent="0.25">
      <c r="A318">
        <v>427</v>
      </c>
      <c r="B318" t="s">
        <v>443</v>
      </c>
      <c r="C318" t="s">
        <v>31</v>
      </c>
      <c r="D318">
        <v>26</v>
      </c>
      <c r="E318" t="s">
        <v>83</v>
      </c>
      <c r="F318">
        <v>78</v>
      </c>
      <c r="G318">
        <v>78</v>
      </c>
      <c r="H318">
        <v>2649</v>
      </c>
      <c r="I318">
        <v>8.8000000000000007</v>
      </c>
      <c r="J318">
        <v>18.7</v>
      </c>
      <c r="K318">
        <v>0.46800000000000003</v>
      </c>
      <c r="L318">
        <v>3.6</v>
      </c>
      <c r="M318">
        <v>8.8000000000000007</v>
      </c>
      <c r="N318">
        <v>0.41399999999999998</v>
      </c>
      <c r="O318">
        <v>5.0999999999999996</v>
      </c>
      <c r="P318">
        <v>9.9</v>
      </c>
      <c r="Q318">
        <v>0.51600000000000001</v>
      </c>
      <c r="R318">
        <v>2.5</v>
      </c>
      <c r="S318">
        <v>3</v>
      </c>
      <c r="T318">
        <v>0.85299999999999998</v>
      </c>
      <c r="U318">
        <v>0.7</v>
      </c>
      <c r="V318">
        <v>3.2</v>
      </c>
      <c r="W318">
        <v>3.9</v>
      </c>
      <c r="X318">
        <v>2.2000000000000002</v>
      </c>
      <c r="Y318">
        <v>0.9</v>
      </c>
      <c r="Z318">
        <v>0.5</v>
      </c>
      <c r="AA318">
        <v>1.7</v>
      </c>
      <c r="AB318">
        <v>1.9</v>
      </c>
      <c r="AC318">
        <v>23.7</v>
      </c>
      <c r="AD318">
        <v>2017</v>
      </c>
    </row>
    <row r="319" spans="1:30" x14ac:dyDescent="0.25">
      <c r="A319">
        <v>428</v>
      </c>
      <c r="B319" t="s">
        <v>444</v>
      </c>
      <c r="C319" t="s">
        <v>38</v>
      </c>
      <c r="D319">
        <v>25</v>
      </c>
      <c r="E319" t="s">
        <v>55</v>
      </c>
      <c r="F319">
        <v>78</v>
      </c>
      <c r="G319">
        <v>78</v>
      </c>
      <c r="H319">
        <v>2336</v>
      </c>
      <c r="I319">
        <v>4</v>
      </c>
      <c r="J319">
        <v>6.7</v>
      </c>
      <c r="K319">
        <v>0.6</v>
      </c>
      <c r="L319">
        <v>0</v>
      </c>
      <c r="M319">
        <v>0</v>
      </c>
      <c r="N319">
        <v>0</v>
      </c>
      <c r="O319">
        <v>4</v>
      </c>
      <c r="P319">
        <v>6.7</v>
      </c>
      <c r="Q319">
        <v>0.60399999999999998</v>
      </c>
      <c r="R319">
        <v>1.6</v>
      </c>
      <c r="S319">
        <v>3.3</v>
      </c>
      <c r="T319">
        <v>0.498</v>
      </c>
      <c r="U319">
        <v>4.4000000000000004</v>
      </c>
      <c r="V319">
        <v>6.6</v>
      </c>
      <c r="W319">
        <v>11</v>
      </c>
      <c r="X319">
        <v>1.2</v>
      </c>
      <c r="Y319">
        <v>0.6</v>
      </c>
      <c r="Z319">
        <v>1.3</v>
      </c>
      <c r="AA319">
        <v>1</v>
      </c>
      <c r="AB319">
        <v>2.7</v>
      </c>
      <c r="AC319">
        <v>9.6999999999999993</v>
      </c>
      <c r="AD319">
        <v>2017</v>
      </c>
    </row>
    <row r="320" spans="1:30" x14ac:dyDescent="0.25">
      <c r="A320">
        <v>429</v>
      </c>
      <c r="B320" t="s">
        <v>445</v>
      </c>
      <c r="C320" t="s">
        <v>31</v>
      </c>
      <c r="D320">
        <v>29</v>
      </c>
      <c r="E320" t="s">
        <v>94</v>
      </c>
      <c r="F320">
        <v>33</v>
      </c>
      <c r="G320">
        <v>1</v>
      </c>
      <c r="H320">
        <v>575</v>
      </c>
      <c r="I320">
        <v>5.3</v>
      </c>
      <c r="J320">
        <v>13.1</v>
      </c>
      <c r="K320">
        <v>0.4</v>
      </c>
      <c r="L320">
        <v>1.8</v>
      </c>
      <c r="M320">
        <v>5</v>
      </c>
      <c r="N320">
        <v>0.35</v>
      </c>
      <c r="O320">
        <v>3.5</v>
      </c>
      <c r="P320">
        <v>8.1</v>
      </c>
      <c r="Q320">
        <v>0.43099999999999999</v>
      </c>
      <c r="R320">
        <v>1.4</v>
      </c>
      <c r="S320">
        <v>1.7</v>
      </c>
      <c r="T320">
        <v>0.85199999999999998</v>
      </c>
      <c r="U320">
        <v>1.4</v>
      </c>
      <c r="V320">
        <v>3.4</v>
      </c>
      <c r="W320">
        <v>4.8</v>
      </c>
      <c r="X320">
        <v>2.6</v>
      </c>
      <c r="Y320">
        <v>1.2</v>
      </c>
      <c r="Z320">
        <v>0.2</v>
      </c>
      <c r="AA320">
        <v>1.6</v>
      </c>
      <c r="AB320">
        <v>3</v>
      </c>
      <c r="AC320">
        <v>13.7</v>
      </c>
      <c r="AD320">
        <v>2017</v>
      </c>
    </row>
    <row r="321" spans="1:30" x14ac:dyDescent="0.25">
      <c r="A321">
        <v>431</v>
      </c>
      <c r="B321" t="s">
        <v>446</v>
      </c>
      <c r="C321" t="s">
        <v>27</v>
      </c>
      <c r="D321">
        <v>31</v>
      </c>
      <c r="E321" t="s">
        <v>40</v>
      </c>
      <c r="F321">
        <v>65</v>
      </c>
      <c r="G321">
        <v>9</v>
      </c>
      <c r="H321">
        <v>1477</v>
      </c>
      <c r="I321">
        <v>3.8</v>
      </c>
      <c r="J321">
        <v>8.6</v>
      </c>
      <c r="K321">
        <v>0.442</v>
      </c>
      <c r="L321">
        <v>2.2000000000000002</v>
      </c>
      <c r="M321">
        <v>5.6</v>
      </c>
      <c r="N321">
        <v>0.39100000000000001</v>
      </c>
      <c r="O321">
        <v>1.6</v>
      </c>
      <c r="P321">
        <v>2.9</v>
      </c>
      <c r="Q321">
        <v>0.53700000000000003</v>
      </c>
      <c r="R321">
        <v>1.5</v>
      </c>
      <c r="S321">
        <v>2</v>
      </c>
      <c r="T321">
        <v>0.74399999999999999</v>
      </c>
      <c r="U321">
        <v>1.2</v>
      </c>
      <c r="V321">
        <v>4.5</v>
      </c>
      <c r="W321">
        <v>5.8</v>
      </c>
      <c r="X321">
        <v>1.9</v>
      </c>
      <c r="Y321">
        <v>0.8</v>
      </c>
      <c r="Z321">
        <v>0.5</v>
      </c>
      <c r="AA321">
        <v>1.4</v>
      </c>
      <c r="AB321">
        <v>2.7</v>
      </c>
      <c r="AC321">
        <v>11.2</v>
      </c>
      <c r="AD321">
        <v>2017</v>
      </c>
    </row>
    <row r="322" spans="1:30" x14ac:dyDescent="0.25">
      <c r="A322">
        <v>433</v>
      </c>
      <c r="B322" t="s">
        <v>448</v>
      </c>
      <c r="C322" t="s">
        <v>38</v>
      </c>
      <c r="D322">
        <v>21</v>
      </c>
      <c r="E322" t="s">
        <v>44</v>
      </c>
      <c r="F322">
        <v>82</v>
      </c>
      <c r="G322">
        <v>82</v>
      </c>
      <c r="H322">
        <v>3030</v>
      </c>
      <c r="I322">
        <v>9.5</v>
      </c>
      <c r="J322">
        <v>17.600000000000001</v>
      </c>
      <c r="K322">
        <v>0.54200000000000004</v>
      </c>
      <c r="L322">
        <v>1.2</v>
      </c>
      <c r="M322">
        <v>3.3</v>
      </c>
      <c r="N322">
        <v>0.36699999999999999</v>
      </c>
      <c r="O322">
        <v>8.3000000000000007</v>
      </c>
      <c r="P322">
        <v>14.3</v>
      </c>
      <c r="Q322">
        <v>0.58199999999999996</v>
      </c>
      <c r="R322">
        <v>4.2</v>
      </c>
      <c r="S322">
        <v>5.0999999999999996</v>
      </c>
      <c r="T322">
        <v>0.83199999999999996</v>
      </c>
      <c r="U322">
        <v>3.5</v>
      </c>
      <c r="V322">
        <v>8.4</v>
      </c>
      <c r="W322">
        <v>12</v>
      </c>
      <c r="X322">
        <v>2.6</v>
      </c>
      <c r="Y322">
        <v>0.7</v>
      </c>
      <c r="Z322">
        <v>1.2</v>
      </c>
      <c r="AA322">
        <v>2.5</v>
      </c>
      <c r="AB322">
        <v>2.9</v>
      </c>
      <c r="AC322">
        <v>24.5</v>
      </c>
      <c r="AD322">
        <v>2017</v>
      </c>
    </row>
    <row r="323" spans="1:30" x14ac:dyDescent="0.25">
      <c r="A323">
        <v>434</v>
      </c>
      <c r="B323" t="s">
        <v>449</v>
      </c>
      <c r="C323" t="s">
        <v>52</v>
      </c>
      <c r="D323">
        <v>31</v>
      </c>
      <c r="E323" t="s">
        <v>34</v>
      </c>
      <c r="F323">
        <v>81</v>
      </c>
      <c r="G323">
        <v>21</v>
      </c>
      <c r="H323">
        <v>2236</v>
      </c>
      <c r="I323">
        <v>3.2</v>
      </c>
      <c r="J323">
        <v>7.8</v>
      </c>
      <c r="K323">
        <v>0.41299999999999998</v>
      </c>
      <c r="L323">
        <v>1.1000000000000001</v>
      </c>
      <c r="M323">
        <v>3.2</v>
      </c>
      <c r="N323">
        <v>0.35699999999999998</v>
      </c>
      <c r="O323">
        <v>2.1</v>
      </c>
      <c r="P323">
        <v>4.5999999999999996</v>
      </c>
      <c r="Q323">
        <v>0.45100000000000001</v>
      </c>
      <c r="R323">
        <v>1.2</v>
      </c>
      <c r="S323">
        <v>1.5</v>
      </c>
      <c r="T323">
        <v>0.77400000000000002</v>
      </c>
      <c r="U323">
        <v>1.9</v>
      </c>
      <c r="V323">
        <v>5.7</v>
      </c>
      <c r="W323">
        <v>7.6</v>
      </c>
      <c r="X323">
        <v>1.6</v>
      </c>
      <c r="Y323">
        <v>1.9</v>
      </c>
      <c r="Z323">
        <v>0.3</v>
      </c>
      <c r="AA323">
        <v>1.1000000000000001</v>
      </c>
      <c r="AB323">
        <v>3.2</v>
      </c>
      <c r="AC323">
        <v>8.6999999999999993</v>
      </c>
      <c r="AD323">
        <v>2017</v>
      </c>
    </row>
    <row r="324" spans="1:30" x14ac:dyDescent="0.25">
      <c r="A324">
        <v>435</v>
      </c>
      <c r="B324" t="s">
        <v>450</v>
      </c>
      <c r="C324" t="s">
        <v>52</v>
      </c>
      <c r="D324">
        <v>28</v>
      </c>
      <c r="E324" t="s">
        <v>53</v>
      </c>
      <c r="F324">
        <v>65</v>
      </c>
      <c r="G324">
        <v>12</v>
      </c>
      <c r="H324">
        <v>1658</v>
      </c>
      <c r="I324">
        <v>5.0999999999999996</v>
      </c>
      <c r="J324">
        <v>12</v>
      </c>
      <c r="K324">
        <v>0.42599999999999999</v>
      </c>
      <c r="L324">
        <v>0.7</v>
      </c>
      <c r="M324">
        <v>2.6</v>
      </c>
      <c r="N324">
        <v>0.26300000000000001</v>
      </c>
      <c r="O324">
        <v>4.4000000000000004</v>
      </c>
      <c r="P324">
        <v>9.4</v>
      </c>
      <c r="Q324">
        <v>0.47</v>
      </c>
      <c r="R324">
        <v>1.8</v>
      </c>
      <c r="S324">
        <v>2.2000000000000002</v>
      </c>
      <c r="T324">
        <v>0.82499999999999996</v>
      </c>
      <c r="U324">
        <v>0.8</v>
      </c>
      <c r="V324">
        <v>4.5999999999999996</v>
      </c>
      <c r="W324">
        <v>5.4</v>
      </c>
      <c r="X324">
        <v>4.5</v>
      </c>
      <c r="Y324">
        <v>1.2</v>
      </c>
      <c r="Z324">
        <v>0.5</v>
      </c>
      <c r="AA324">
        <v>2.2000000000000002</v>
      </c>
      <c r="AB324">
        <v>2.6</v>
      </c>
      <c r="AC324">
        <v>12.7</v>
      </c>
      <c r="AD324">
        <v>2017</v>
      </c>
    </row>
    <row r="325" spans="1:30" x14ac:dyDescent="0.25">
      <c r="A325">
        <v>436</v>
      </c>
      <c r="B325" t="s">
        <v>451</v>
      </c>
      <c r="C325" t="s">
        <v>38</v>
      </c>
      <c r="D325">
        <v>20</v>
      </c>
      <c r="E325" t="s">
        <v>48</v>
      </c>
      <c r="F325">
        <v>81</v>
      </c>
      <c r="G325">
        <v>81</v>
      </c>
      <c r="H325">
        <v>2541</v>
      </c>
      <c r="I325">
        <v>6.3</v>
      </c>
      <c r="J325">
        <v>12.3</v>
      </c>
      <c r="K325">
        <v>0.51100000000000001</v>
      </c>
      <c r="L325">
        <v>0.6</v>
      </c>
      <c r="M325">
        <v>1.6</v>
      </c>
      <c r="N325">
        <v>0.34799999999999998</v>
      </c>
      <c r="O325">
        <v>5.7</v>
      </c>
      <c r="P325">
        <v>10.7</v>
      </c>
      <c r="Q325">
        <v>0.53600000000000003</v>
      </c>
      <c r="R325">
        <v>3.5</v>
      </c>
      <c r="S325">
        <v>4.3</v>
      </c>
      <c r="T325">
        <v>0.80900000000000005</v>
      </c>
      <c r="U325">
        <v>2</v>
      </c>
      <c r="V325">
        <v>6.4</v>
      </c>
      <c r="W325">
        <v>8.3000000000000007</v>
      </c>
      <c r="X325">
        <v>1.5</v>
      </c>
      <c r="Y325">
        <v>1</v>
      </c>
      <c r="Z325">
        <v>2.4</v>
      </c>
      <c r="AA325">
        <v>1.5</v>
      </c>
      <c r="AB325">
        <v>3.7</v>
      </c>
      <c r="AC325">
        <v>16.600000000000001</v>
      </c>
      <c r="AD325">
        <v>2017</v>
      </c>
    </row>
    <row r="326" spans="1:30" x14ac:dyDescent="0.25">
      <c r="A326">
        <v>437</v>
      </c>
      <c r="B326" t="s">
        <v>452</v>
      </c>
      <c r="C326" t="s">
        <v>73</v>
      </c>
      <c r="D326">
        <v>34</v>
      </c>
      <c r="E326" t="s">
        <v>90</v>
      </c>
      <c r="F326">
        <v>39</v>
      </c>
      <c r="G326">
        <v>0</v>
      </c>
      <c r="H326">
        <v>560</v>
      </c>
      <c r="I326">
        <v>5.9</v>
      </c>
      <c r="J326">
        <v>12.7</v>
      </c>
      <c r="K326">
        <v>0.46700000000000003</v>
      </c>
      <c r="L326">
        <v>0.7</v>
      </c>
      <c r="M326">
        <v>2.1</v>
      </c>
      <c r="N326">
        <v>0.34399999999999997</v>
      </c>
      <c r="O326">
        <v>5.2</v>
      </c>
      <c r="P326">
        <v>10.6</v>
      </c>
      <c r="Q326">
        <v>0.49099999999999999</v>
      </c>
      <c r="R326">
        <v>2.1</v>
      </c>
      <c r="S326">
        <v>2.2000000000000002</v>
      </c>
      <c r="T326">
        <v>0.94099999999999995</v>
      </c>
      <c r="U326">
        <v>0.4</v>
      </c>
      <c r="V326">
        <v>3.3</v>
      </c>
      <c r="W326">
        <v>3.7</v>
      </c>
      <c r="X326">
        <v>8.4</v>
      </c>
      <c r="Y326">
        <v>0.8</v>
      </c>
      <c r="Z326">
        <v>0</v>
      </c>
      <c r="AA326">
        <v>2.2999999999999998</v>
      </c>
      <c r="AB326">
        <v>1.9</v>
      </c>
      <c r="AC326">
        <v>14.6</v>
      </c>
      <c r="AD326">
        <v>2017</v>
      </c>
    </row>
    <row r="327" spans="1:30" x14ac:dyDescent="0.25">
      <c r="A327">
        <v>438</v>
      </c>
      <c r="B327" t="s">
        <v>453</v>
      </c>
      <c r="C327" t="s">
        <v>73</v>
      </c>
      <c r="D327">
        <v>21</v>
      </c>
      <c r="E327" t="s">
        <v>79</v>
      </c>
      <c r="F327">
        <v>61</v>
      </c>
      <c r="G327">
        <v>15</v>
      </c>
      <c r="H327">
        <v>1123</v>
      </c>
      <c r="I327">
        <v>5.9</v>
      </c>
      <c r="J327">
        <v>14</v>
      </c>
      <c r="K327">
        <v>0.42099999999999999</v>
      </c>
      <c r="L327">
        <v>0.7</v>
      </c>
      <c r="M327">
        <v>2.5</v>
      </c>
      <c r="N327">
        <v>0.26600000000000001</v>
      </c>
      <c r="O327">
        <v>5.2</v>
      </c>
      <c r="P327">
        <v>11.5</v>
      </c>
      <c r="Q327">
        <v>0.45500000000000002</v>
      </c>
      <c r="R327">
        <v>1.8</v>
      </c>
      <c r="S327">
        <v>2.2999999999999998</v>
      </c>
      <c r="T327">
        <v>0.77500000000000002</v>
      </c>
      <c r="U327">
        <v>0.6</v>
      </c>
      <c r="V327">
        <v>2.4</v>
      </c>
      <c r="W327">
        <v>3</v>
      </c>
      <c r="X327">
        <v>7.2</v>
      </c>
      <c r="Y327">
        <v>1.5</v>
      </c>
      <c r="Z327">
        <v>0.2</v>
      </c>
      <c r="AA327">
        <v>2.5</v>
      </c>
      <c r="AB327">
        <v>2.2999999999999998</v>
      </c>
      <c r="AC327">
        <v>14.2</v>
      </c>
      <c r="AD327">
        <v>2017</v>
      </c>
    </row>
    <row r="328" spans="1:30" x14ac:dyDescent="0.25">
      <c r="A328">
        <v>440</v>
      </c>
      <c r="B328" t="s">
        <v>454</v>
      </c>
      <c r="C328" t="s">
        <v>38</v>
      </c>
      <c r="D328">
        <v>24</v>
      </c>
      <c r="E328" t="s">
        <v>125</v>
      </c>
      <c r="F328">
        <v>80</v>
      </c>
      <c r="G328">
        <v>80</v>
      </c>
      <c r="H328">
        <v>2066</v>
      </c>
      <c r="I328">
        <v>6.8</v>
      </c>
      <c r="J328">
        <v>12.2</v>
      </c>
      <c r="K328">
        <v>0.55700000000000005</v>
      </c>
      <c r="L328">
        <v>0</v>
      </c>
      <c r="M328">
        <v>0</v>
      </c>
      <c r="N328">
        <v>0.5</v>
      </c>
      <c r="O328">
        <v>6.8</v>
      </c>
      <c r="P328">
        <v>12.2</v>
      </c>
      <c r="Q328">
        <v>0.55700000000000005</v>
      </c>
      <c r="R328">
        <v>3.1</v>
      </c>
      <c r="S328">
        <v>3.8</v>
      </c>
      <c r="T328">
        <v>0.81100000000000005</v>
      </c>
      <c r="U328">
        <v>3.9</v>
      </c>
      <c r="V328">
        <v>9.3000000000000007</v>
      </c>
      <c r="W328">
        <v>13.2</v>
      </c>
      <c r="X328">
        <v>1</v>
      </c>
      <c r="Y328">
        <v>0.6</v>
      </c>
      <c r="Z328">
        <v>1.1000000000000001</v>
      </c>
      <c r="AA328">
        <v>1.8</v>
      </c>
      <c r="AB328">
        <v>3.8</v>
      </c>
      <c r="AC328">
        <v>16.7</v>
      </c>
      <c r="AD328">
        <v>2017</v>
      </c>
    </row>
    <row r="329" spans="1:30" x14ac:dyDescent="0.25">
      <c r="A329">
        <v>441</v>
      </c>
      <c r="B329" t="s">
        <v>455</v>
      </c>
      <c r="C329" t="s">
        <v>31</v>
      </c>
      <c r="D329">
        <v>23</v>
      </c>
      <c r="E329" t="s">
        <v>123</v>
      </c>
      <c r="F329">
        <v>57</v>
      </c>
      <c r="G329">
        <v>0</v>
      </c>
      <c r="H329">
        <v>976</v>
      </c>
      <c r="I329">
        <v>3.8</v>
      </c>
      <c r="J329">
        <v>10.6</v>
      </c>
      <c r="K329">
        <v>0.35399999999999998</v>
      </c>
      <c r="L329">
        <v>2.7</v>
      </c>
      <c r="M329">
        <v>7.7</v>
      </c>
      <c r="N329">
        <v>0.35099999999999998</v>
      </c>
      <c r="O329">
        <v>1.1000000000000001</v>
      </c>
      <c r="P329">
        <v>3</v>
      </c>
      <c r="Q329">
        <v>0.36299999999999999</v>
      </c>
      <c r="R329">
        <v>0.5</v>
      </c>
      <c r="S329">
        <v>0.7</v>
      </c>
      <c r="T329">
        <v>0.77800000000000002</v>
      </c>
      <c r="U329">
        <v>0.4</v>
      </c>
      <c r="V329">
        <v>5.2</v>
      </c>
      <c r="W329">
        <v>5.6</v>
      </c>
      <c r="X329">
        <v>2.2999999999999998</v>
      </c>
      <c r="Y329">
        <v>1.1000000000000001</v>
      </c>
      <c r="Z329">
        <v>0.3</v>
      </c>
      <c r="AA329">
        <v>1.8</v>
      </c>
      <c r="AB329">
        <v>3.2</v>
      </c>
      <c r="AC329">
        <v>10.7</v>
      </c>
      <c r="AD329">
        <v>2017</v>
      </c>
    </row>
    <row r="330" spans="1:30" x14ac:dyDescent="0.25">
      <c r="A330">
        <v>446</v>
      </c>
      <c r="B330" t="s">
        <v>459</v>
      </c>
      <c r="C330" t="s">
        <v>27</v>
      </c>
      <c r="D330">
        <v>21</v>
      </c>
      <c r="E330" t="s">
        <v>53</v>
      </c>
      <c r="F330">
        <v>74</v>
      </c>
      <c r="G330">
        <v>41</v>
      </c>
      <c r="H330">
        <v>1265</v>
      </c>
      <c r="I330">
        <v>3.7</v>
      </c>
      <c r="J330">
        <v>7.7</v>
      </c>
      <c r="K330">
        <v>0.48099999999999998</v>
      </c>
      <c r="L330">
        <v>0.2</v>
      </c>
      <c r="M330">
        <v>0.6</v>
      </c>
      <c r="N330">
        <v>0.35</v>
      </c>
      <c r="O330">
        <v>3.5</v>
      </c>
      <c r="P330">
        <v>7.1</v>
      </c>
      <c r="Q330">
        <v>0.49199999999999999</v>
      </c>
      <c r="R330">
        <v>1.7</v>
      </c>
      <c r="S330">
        <v>2.7</v>
      </c>
      <c r="T330">
        <v>0.63800000000000001</v>
      </c>
      <c r="U330">
        <v>3.7</v>
      </c>
      <c r="V330">
        <v>7.3</v>
      </c>
      <c r="W330">
        <v>11</v>
      </c>
      <c r="X330">
        <v>0.9</v>
      </c>
      <c r="Y330">
        <v>0.9</v>
      </c>
      <c r="Z330">
        <v>0.8</v>
      </c>
      <c r="AA330">
        <v>1.8</v>
      </c>
      <c r="AB330">
        <v>4.4000000000000004</v>
      </c>
      <c r="AC330">
        <v>9.3000000000000007</v>
      </c>
      <c r="AD330">
        <v>2017</v>
      </c>
    </row>
    <row r="331" spans="1:30" x14ac:dyDescent="0.25">
      <c r="A331">
        <v>447</v>
      </c>
      <c r="B331" t="s">
        <v>460</v>
      </c>
      <c r="C331" t="s">
        <v>38</v>
      </c>
      <c r="D331">
        <v>26</v>
      </c>
      <c r="E331" t="s">
        <v>74</v>
      </c>
      <c r="F331">
        <v>75</v>
      </c>
      <c r="G331">
        <v>55</v>
      </c>
      <c r="H331">
        <v>2163</v>
      </c>
      <c r="I331">
        <v>8</v>
      </c>
      <c r="J331">
        <v>17.2</v>
      </c>
      <c r="K331">
        <v>0.46800000000000003</v>
      </c>
      <c r="L331">
        <v>0.4</v>
      </c>
      <c r="M331">
        <v>1.2</v>
      </c>
      <c r="N331">
        <v>0.307</v>
      </c>
      <c r="O331">
        <v>7.7</v>
      </c>
      <c r="P331">
        <v>15.9</v>
      </c>
      <c r="Q331">
        <v>0.48099999999999998</v>
      </c>
      <c r="R331">
        <v>1.8</v>
      </c>
      <c r="S331">
        <v>2.7</v>
      </c>
      <c r="T331">
        <v>0.66900000000000004</v>
      </c>
      <c r="U331">
        <v>2.9</v>
      </c>
      <c r="V331">
        <v>10</v>
      </c>
      <c r="W331">
        <v>13</v>
      </c>
      <c r="X331">
        <v>3.5</v>
      </c>
      <c r="Y331">
        <v>1.3</v>
      </c>
      <c r="Z331">
        <v>1.2</v>
      </c>
      <c r="AA331">
        <v>1.9</v>
      </c>
      <c r="AB331">
        <v>3</v>
      </c>
      <c r="AC331">
        <v>18.2</v>
      </c>
      <c r="AD331">
        <v>2017</v>
      </c>
    </row>
    <row r="332" spans="1:30" x14ac:dyDescent="0.25">
      <c r="A332">
        <v>449</v>
      </c>
      <c r="B332" t="s">
        <v>462</v>
      </c>
      <c r="C332" t="s">
        <v>31</v>
      </c>
      <c r="D332">
        <v>35</v>
      </c>
      <c r="E332" t="s">
        <v>123</v>
      </c>
      <c r="F332">
        <v>60</v>
      </c>
      <c r="G332">
        <v>59</v>
      </c>
      <c r="H332">
        <v>1792</v>
      </c>
      <c r="I332">
        <v>8.3000000000000007</v>
      </c>
      <c r="J332">
        <v>19.2</v>
      </c>
      <c r="K332">
        <v>0.434</v>
      </c>
      <c r="L332">
        <v>0.9</v>
      </c>
      <c r="M332">
        <v>2.9</v>
      </c>
      <c r="N332">
        <v>0.31</v>
      </c>
      <c r="O332">
        <v>7.4</v>
      </c>
      <c r="P332">
        <v>16.3</v>
      </c>
      <c r="Q332">
        <v>0.45600000000000002</v>
      </c>
      <c r="R332">
        <v>4.5</v>
      </c>
      <c r="S332">
        <v>5.6</v>
      </c>
      <c r="T332">
        <v>0.79400000000000004</v>
      </c>
      <c r="U332">
        <v>1.3</v>
      </c>
      <c r="V332">
        <v>4.2</v>
      </c>
      <c r="W332">
        <v>5.4</v>
      </c>
      <c r="X332">
        <v>4.5999999999999996</v>
      </c>
      <c r="Y332">
        <v>1.7</v>
      </c>
      <c r="Z332">
        <v>0.8</v>
      </c>
      <c r="AA332">
        <v>2.8</v>
      </c>
      <c r="AB332">
        <v>2.2999999999999998</v>
      </c>
      <c r="AC332">
        <v>22</v>
      </c>
      <c r="AD332">
        <v>2017</v>
      </c>
    </row>
    <row r="333" spans="1:30" x14ac:dyDescent="0.25">
      <c r="A333">
        <v>450</v>
      </c>
      <c r="B333" t="s">
        <v>463</v>
      </c>
      <c r="C333" t="s">
        <v>31</v>
      </c>
      <c r="D333">
        <v>25</v>
      </c>
      <c r="E333" t="s">
        <v>76</v>
      </c>
      <c r="F333">
        <v>46</v>
      </c>
      <c r="G333">
        <v>43</v>
      </c>
      <c r="H333">
        <v>1384</v>
      </c>
      <c r="I333">
        <v>7.3</v>
      </c>
      <c r="J333">
        <v>17.2</v>
      </c>
      <c r="K333">
        <v>0.42399999999999999</v>
      </c>
      <c r="L333">
        <v>2.2000000000000002</v>
      </c>
      <c r="M333">
        <v>5.6</v>
      </c>
      <c r="N333">
        <v>0.39500000000000002</v>
      </c>
      <c r="O333">
        <v>5.0999999999999996</v>
      </c>
      <c r="P333">
        <v>11.7</v>
      </c>
      <c r="Q333">
        <v>0.438</v>
      </c>
      <c r="R333">
        <v>2.1</v>
      </c>
      <c r="S333">
        <v>3.3</v>
      </c>
      <c r="T333">
        <v>0.64600000000000002</v>
      </c>
      <c r="U333">
        <v>0.5</v>
      </c>
      <c r="V333">
        <v>3.5</v>
      </c>
      <c r="W333">
        <v>4</v>
      </c>
      <c r="X333">
        <v>5.2</v>
      </c>
      <c r="Y333">
        <v>1.1000000000000001</v>
      </c>
      <c r="Z333">
        <v>0.5</v>
      </c>
      <c r="AA333">
        <v>2.7</v>
      </c>
      <c r="AB333">
        <v>2.5</v>
      </c>
      <c r="AC333">
        <v>19</v>
      </c>
      <c r="AD333">
        <v>2017</v>
      </c>
    </row>
    <row r="334" spans="1:30" x14ac:dyDescent="0.25">
      <c r="A334">
        <v>451</v>
      </c>
      <c r="B334" t="s">
        <v>464</v>
      </c>
      <c r="C334" t="s">
        <v>73</v>
      </c>
      <c r="D334">
        <v>26</v>
      </c>
      <c r="E334" t="s">
        <v>87</v>
      </c>
      <c r="F334">
        <v>79</v>
      </c>
      <c r="G334">
        <v>79</v>
      </c>
      <c r="H334">
        <v>2739</v>
      </c>
      <c r="I334">
        <v>8.5</v>
      </c>
      <c r="J334">
        <v>19</v>
      </c>
      <c r="K334">
        <v>0.44400000000000001</v>
      </c>
      <c r="L334">
        <v>3.2</v>
      </c>
      <c r="M334">
        <v>7.9</v>
      </c>
      <c r="N334">
        <v>0.39900000000000002</v>
      </c>
      <c r="O334">
        <v>5.3</v>
      </c>
      <c r="P334">
        <v>11.1</v>
      </c>
      <c r="Q334">
        <v>0.47599999999999998</v>
      </c>
      <c r="R334">
        <v>4</v>
      </c>
      <c r="S334">
        <v>4.7</v>
      </c>
      <c r="T334">
        <v>0.84699999999999998</v>
      </c>
      <c r="U334">
        <v>0.6</v>
      </c>
      <c r="V334">
        <v>3.5</v>
      </c>
      <c r="W334">
        <v>4</v>
      </c>
      <c r="X334">
        <v>5.7</v>
      </c>
      <c r="Y334">
        <v>1.1000000000000001</v>
      </c>
      <c r="Z334">
        <v>0.3</v>
      </c>
      <c r="AA334">
        <v>2.2000000000000002</v>
      </c>
      <c r="AB334">
        <v>1.6</v>
      </c>
      <c r="AC334">
        <v>24.1</v>
      </c>
      <c r="AD334">
        <v>2017</v>
      </c>
    </row>
    <row r="335" spans="1:30" x14ac:dyDescent="0.25">
      <c r="A335">
        <v>452</v>
      </c>
      <c r="B335" t="s">
        <v>465</v>
      </c>
      <c r="C335" t="s">
        <v>73</v>
      </c>
      <c r="D335">
        <v>26</v>
      </c>
      <c r="E335" t="s">
        <v>94</v>
      </c>
      <c r="F335">
        <v>78</v>
      </c>
      <c r="G335">
        <v>78</v>
      </c>
      <c r="H335">
        <v>2836</v>
      </c>
      <c r="I335">
        <v>8.1999999999999993</v>
      </c>
      <c r="J335">
        <v>18.2</v>
      </c>
      <c r="K335">
        <v>0.45100000000000001</v>
      </c>
      <c r="L335">
        <v>1.1000000000000001</v>
      </c>
      <c r="M335">
        <v>3.5</v>
      </c>
      <c r="N335">
        <v>0.32700000000000001</v>
      </c>
      <c r="O335">
        <v>7.1</v>
      </c>
      <c r="P335">
        <v>14.8</v>
      </c>
      <c r="Q335">
        <v>0.48</v>
      </c>
      <c r="R335">
        <v>5.4</v>
      </c>
      <c r="S335">
        <v>6.7</v>
      </c>
      <c r="T335">
        <v>0.80100000000000005</v>
      </c>
      <c r="U335">
        <v>0.7</v>
      </c>
      <c r="V335">
        <v>3.4</v>
      </c>
      <c r="W335">
        <v>4.0999999999999996</v>
      </c>
      <c r="X335">
        <v>10.5</v>
      </c>
      <c r="Y335">
        <v>2</v>
      </c>
      <c r="Z335">
        <v>0.6</v>
      </c>
      <c r="AA335">
        <v>4.0999999999999996</v>
      </c>
      <c r="AB335">
        <v>1.9</v>
      </c>
      <c r="AC335">
        <v>22.9</v>
      </c>
      <c r="AD335">
        <v>2017</v>
      </c>
    </row>
    <row r="336" spans="1:30" x14ac:dyDescent="0.25">
      <c r="A336">
        <v>453</v>
      </c>
      <c r="B336" t="s">
        <v>466</v>
      </c>
      <c r="C336" t="s">
        <v>52</v>
      </c>
      <c r="D336">
        <v>22</v>
      </c>
      <c r="E336" t="s">
        <v>92</v>
      </c>
      <c r="F336">
        <v>59</v>
      </c>
      <c r="G336">
        <v>10</v>
      </c>
      <c r="H336">
        <v>981</v>
      </c>
      <c r="I336">
        <v>4.2</v>
      </c>
      <c r="J336">
        <v>10.5</v>
      </c>
      <c r="K336">
        <v>0.4</v>
      </c>
      <c r="L336">
        <v>1.2</v>
      </c>
      <c r="M336">
        <v>3.7</v>
      </c>
      <c r="N336">
        <v>0.32400000000000001</v>
      </c>
      <c r="O336">
        <v>3</v>
      </c>
      <c r="P336">
        <v>6.7</v>
      </c>
      <c r="Q336">
        <v>0.443</v>
      </c>
      <c r="R336">
        <v>2.7</v>
      </c>
      <c r="S336">
        <v>3.4</v>
      </c>
      <c r="T336">
        <v>0.78700000000000003</v>
      </c>
      <c r="U336">
        <v>0.9</v>
      </c>
      <c r="V336">
        <v>4.8</v>
      </c>
      <c r="W336">
        <v>5.8</v>
      </c>
      <c r="X336">
        <v>2</v>
      </c>
      <c r="Y336">
        <v>1.6</v>
      </c>
      <c r="Z336">
        <v>1</v>
      </c>
      <c r="AA336">
        <v>2.2000000000000002</v>
      </c>
      <c r="AB336">
        <v>3.5</v>
      </c>
      <c r="AC336">
        <v>12.3</v>
      </c>
      <c r="AD336">
        <v>2017</v>
      </c>
    </row>
    <row r="337" spans="1:30" x14ac:dyDescent="0.25">
      <c r="A337">
        <v>454</v>
      </c>
      <c r="B337" t="s">
        <v>467</v>
      </c>
      <c r="C337" t="s">
        <v>52</v>
      </c>
      <c r="D337">
        <v>23</v>
      </c>
      <c r="E337" t="s">
        <v>79</v>
      </c>
      <c r="F337">
        <v>66</v>
      </c>
      <c r="G337">
        <v>59</v>
      </c>
      <c r="H337">
        <v>2048</v>
      </c>
      <c r="I337">
        <v>7.1</v>
      </c>
      <c r="J337">
        <v>14.3</v>
      </c>
      <c r="K337">
        <v>0.495</v>
      </c>
      <c r="L337">
        <v>0.5</v>
      </c>
      <c r="M337">
        <v>1.7</v>
      </c>
      <c r="N337">
        <v>0.26500000000000001</v>
      </c>
      <c r="O337">
        <v>6.6</v>
      </c>
      <c r="P337">
        <v>12.6</v>
      </c>
      <c r="Q337">
        <v>0.52700000000000002</v>
      </c>
      <c r="R337">
        <v>2.1</v>
      </c>
      <c r="S337">
        <v>2.7</v>
      </c>
      <c r="T337">
        <v>0.77300000000000002</v>
      </c>
      <c r="U337">
        <v>2.2000000000000002</v>
      </c>
      <c r="V337">
        <v>3.8</v>
      </c>
      <c r="W337">
        <v>6</v>
      </c>
      <c r="X337">
        <v>1.3</v>
      </c>
      <c r="Y337">
        <v>1.3</v>
      </c>
      <c r="Z337">
        <v>0.7</v>
      </c>
      <c r="AA337">
        <v>1</v>
      </c>
      <c r="AB337">
        <v>3.1</v>
      </c>
      <c r="AC337">
        <v>16.7</v>
      </c>
      <c r="AD337">
        <v>2017</v>
      </c>
    </row>
    <row r="338" spans="1:30" x14ac:dyDescent="0.25">
      <c r="A338">
        <v>455</v>
      </c>
      <c r="B338" t="s">
        <v>468</v>
      </c>
      <c r="C338" t="s">
        <v>73</v>
      </c>
      <c r="D338">
        <v>32</v>
      </c>
      <c r="E338" t="s">
        <v>74</v>
      </c>
      <c r="F338">
        <v>62</v>
      </c>
      <c r="G338">
        <v>9</v>
      </c>
      <c r="H338">
        <v>1012</v>
      </c>
      <c r="I338">
        <v>3.4</v>
      </c>
      <c r="J338">
        <v>8.8000000000000007</v>
      </c>
      <c r="K338">
        <v>0.38700000000000001</v>
      </c>
      <c r="L338">
        <v>1.1000000000000001</v>
      </c>
      <c r="M338">
        <v>3.7</v>
      </c>
      <c r="N338">
        <v>0.30499999999999999</v>
      </c>
      <c r="O338">
        <v>2.2999999999999998</v>
      </c>
      <c r="P338">
        <v>5.0999999999999996</v>
      </c>
      <c r="Q338">
        <v>0.44800000000000001</v>
      </c>
      <c r="R338">
        <v>2</v>
      </c>
      <c r="S338">
        <v>2.2999999999999998</v>
      </c>
      <c r="T338">
        <v>0.86399999999999999</v>
      </c>
      <c r="U338">
        <v>0.6</v>
      </c>
      <c r="V338">
        <v>2.6</v>
      </c>
      <c r="W338">
        <v>3.2</v>
      </c>
      <c r="X338">
        <v>4.0999999999999996</v>
      </c>
      <c r="Y338">
        <v>1.5</v>
      </c>
      <c r="Z338">
        <v>0.1</v>
      </c>
      <c r="AA338">
        <v>1.7</v>
      </c>
      <c r="AB338">
        <v>3</v>
      </c>
      <c r="AC338">
        <v>10</v>
      </c>
      <c r="AD338">
        <v>2017</v>
      </c>
    </row>
    <row r="339" spans="1:30" x14ac:dyDescent="0.25">
      <c r="A339">
        <v>457</v>
      </c>
      <c r="B339" t="s">
        <v>470</v>
      </c>
      <c r="C339" t="s">
        <v>38</v>
      </c>
      <c r="D339">
        <v>36</v>
      </c>
      <c r="E339" t="s">
        <v>83</v>
      </c>
      <c r="F339">
        <v>68</v>
      </c>
      <c r="G339">
        <v>0</v>
      </c>
      <c r="H339">
        <v>854</v>
      </c>
      <c r="I339">
        <v>5.7</v>
      </c>
      <c r="J339">
        <v>10.6</v>
      </c>
      <c r="K339">
        <v>0.53600000000000003</v>
      </c>
      <c r="L339">
        <v>0.1</v>
      </c>
      <c r="M339">
        <v>0.3</v>
      </c>
      <c r="N339">
        <v>0.375</v>
      </c>
      <c r="O339">
        <v>5.6</v>
      </c>
      <c r="P339">
        <v>10.3</v>
      </c>
      <c r="Q339">
        <v>0.54100000000000004</v>
      </c>
      <c r="R339">
        <v>1.8</v>
      </c>
      <c r="S339">
        <v>2.4</v>
      </c>
      <c r="T339">
        <v>0.76800000000000002</v>
      </c>
      <c r="U339">
        <v>2</v>
      </c>
      <c r="V339">
        <v>6.6</v>
      </c>
      <c r="W339">
        <v>8.6</v>
      </c>
      <c r="X339">
        <v>6.4</v>
      </c>
      <c r="Y339">
        <v>1.8</v>
      </c>
      <c r="Z339">
        <v>2</v>
      </c>
      <c r="AA339">
        <v>3.3</v>
      </c>
      <c r="AB339">
        <v>4.4000000000000004</v>
      </c>
      <c r="AC339">
        <v>13.3</v>
      </c>
      <c r="AD339">
        <v>2017</v>
      </c>
    </row>
    <row r="340" spans="1:30" x14ac:dyDescent="0.25">
      <c r="A340">
        <v>458</v>
      </c>
      <c r="B340" t="s">
        <v>471</v>
      </c>
      <c r="C340" t="s">
        <v>73</v>
      </c>
      <c r="D340">
        <v>28</v>
      </c>
      <c r="E340" t="s">
        <v>32</v>
      </c>
      <c r="F340">
        <v>81</v>
      </c>
      <c r="G340">
        <v>81</v>
      </c>
      <c r="H340">
        <v>2802</v>
      </c>
      <c r="I340">
        <v>10.6</v>
      </c>
      <c r="J340">
        <v>24.9</v>
      </c>
      <c r="K340">
        <v>0.42499999999999999</v>
      </c>
      <c r="L340">
        <v>2.6</v>
      </c>
      <c r="M340">
        <v>7.5</v>
      </c>
      <c r="N340">
        <v>0.34300000000000003</v>
      </c>
      <c r="O340">
        <v>8</v>
      </c>
      <c r="P340">
        <v>17.399999999999999</v>
      </c>
      <c r="Q340">
        <v>0.45900000000000002</v>
      </c>
      <c r="R340">
        <v>9.1</v>
      </c>
      <c r="S340">
        <v>10.8</v>
      </c>
      <c r="T340">
        <v>0.84499999999999997</v>
      </c>
      <c r="U340">
        <v>1.8</v>
      </c>
      <c r="V340">
        <v>9.3000000000000007</v>
      </c>
      <c r="W340">
        <v>11.1</v>
      </c>
      <c r="X340">
        <v>10.8</v>
      </c>
      <c r="Y340">
        <v>1.7</v>
      </c>
      <c r="Z340">
        <v>0.4</v>
      </c>
      <c r="AA340">
        <v>5.6</v>
      </c>
      <c r="AB340">
        <v>2.4</v>
      </c>
      <c r="AC340">
        <v>32.9</v>
      </c>
      <c r="AD340">
        <v>2017</v>
      </c>
    </row>
    <row r="341" spans="1:30" x14ac:dyDescent="0.25">
      <c r="A341">
        <v>460</v>
      </c>
      <c r="B341" t="s">
        <v>472</v>
      </c>
      <c r="C341" t="s">
        <v>73</v>
      </c>
      <c r="D341">
        <v>21</v>
      </c>
      <c r="E341" t="s">
        <v>36</v>
      </c>
      <c r="F341">
        <v>73</v>
      </c>
      <c r="G341">
        <v>26</v>
      </c>
      <c r="H341">
        <v>1643</v>
      </c>
      <c r="I341">
        <v>4.5</v>
      </c>
      <c r="J341">
        <v>11.1</v>
      </c>
      <c r="K341">
        <v>0.40200000000000002</v>
      </c>
      <c r="L341">
        <v>1</v>
      </c>
      <c r="M341">
        <v>3.3</v>
      </c>
      <c r="N341">
        <v>0.29499999999999998</v>
      </c>
      <c r="O341">
        <v>3.5</v>
      </c>
      <c r="P341">
        <v>7.9</v>
      </c>
      <c r="Q341">
        <v>0.44600000000000001</v>
      </c>
      <c r="R341">
        <v>2</v>
      </c>
      <c r="S341">
        <v>2.5</v>
      </c>
      <c r="T341">
        <v>0.80500000000000005</v>
      </c>
      <c r="U341">
        <v>0.7</v>
      </c>
      <c r="V341">
        <v>3.3</v>
      </c>
      <c r="W341">
        <v>4</v>
      </c>
      <c r="X341">
        <v>4.2</v>
      </c>
      <c r="Y341">
        <v>0.9</v>
      </c>
      <c r="Z341">
        <v>0.8</v>
      </c>
      <c r="AA341">
        <v>3.1</v>
      </c>
      <c r="AB341">
        <v>3.8</v>
      </c>
      <c r="AC341">
        <v>11.9</v>
      </c>
      <c r="AD341">
        <v>2017</v>
      </c>
    </row>
    <row r="342" spans="1:30" x14ac:dyDescent="0.25">
      <c r="A342">
        <v>461</v>
      </c>
      <c r="B342" t="s">
        <v>473</v>
      </c>
      <c r="C342" t="s">
        <v>38</v>
      </c>
      <c r="D342">
        <v>27</v>
      </c>
      <c r="E342" t="s">
        <v>76</v>
      </c>
      <c r="F342">
        <v>77</v>
      </c>
      <c r="G342">
        <v>77</v>
      </c>
      <c r="H342">
        <v>2513</v>
      </c>
      <c r="I342">
        <v>7.8</v>
      </c>
      <c r="J342">
        <v>13.9</v>
      </c>
      <c r="K342">
        <v>0.55700000000000005</v>
      </c>
      <c r="L342">
        <v>0</v>
      </c>
      <c r="M342">
        <v>0</v>
      </c>
      <c r="O342">
        <v>7.8</v>
      </c>
      <c r="P342">
        <v>13.9</v>
      </c>
      <c r="Q342">
        <v>0.55700000000000005</v>
      </c>
      <c r="R342">
        <v>3.2</v>
      </c>
      <c r="S342">
        <v>5.0999999999999996</v>
      </c>
      <c r="T342">
        <v>0.628</v>
      </c>
      <c r="U342">
        <v>4.2</v>
      </c>
      <c r="V342">
        <v>11.4</v>
      </c>
      <c r="W342">
        <v>15.6</v>
      </c>
      <c r="X342">
        <v>0.8</v>
      </c>
      <c r="Y342">
        <v>0.8</v>
      </c>
      <c r="Z342">
        <v>2.2999999999999998</v>
      </c>
      <c r="AA342">
        <v>2.2000000000000002</v>
      </c>
      <c r="AB342">
        <v>3.2</v>
      </c>
      <c r="AC342">
        <v>18.8</v>
      </c>
      <c r="AD342">
        <v>2017</v>
      </c>
    </row>
    <row r="343" spans="1:30" x14ac:dyDescent="0.25">
      <c r="A343">
        <v>462</v>
      </c>
      <c r="B343" t="s">
        <v>474</v>
      </c>
      <c r="C343" t="s">
        <v>52</v>
      </c>
      <c r="D343">
        <v>21</v>
      </c>
      <c r="E343" t="s">
        <v>44</v>
      </c>
      <c r="F343">
        <v>82</v>
      </c>
      <c r="G343">
        <v>82</v>
      </c>
      <c r="H343">
        <v>3048</v>
      </c>
      <c r="I343">
        <v>8.4</v>
      </c>
      <c r="J343">
        <v>18.5</v>
      </c>
      <c r="K343">
        <v>0.45200000000000001</v>
      </c>
      <c r="L343">
        <v>1.2</v>
      </c>
      <c r="M343">
        <v>3.4</v>
      </c>
      <c r="N343">
        <v>0.35599999999999998</v>
      </c>
      <c r="O343">
        <v>7.2</v>
      </c>
      <c r="P343">
        <v>15.1</v>
      </c>
      <c r="Q343">
        <v>0.47299999999999998</v>
      </c>
      <c r="R343">
        <v>4.9000000000000004</v>
      </c>
      <c r="S343">
        <v>6.4</v>
      </c>
      <c r="T343">
        <v>0.76</v>
      </c>
      <c r="U343">
        <v>1.2</v>
      </c>
      <c r="V343">
        <v>2.7</v>
      </c>
      <c r="W343">
        <v>3.9</v>
      </c>
      <c r="X343">
        <v>2.2000000000000002</v>
      </c>
      <c r="Y343">
        <v>1</v>
      </c>
      <c r="Z343">
        <v>0.4</v>
      </c>
      <c r="AA343">
        <v>2.2000000000000002</v>
      </c>
      <c r="AB343">
        <v>2.2000000000000002</v>
      </c>
      <c r="AC343">
        <v>22.8</v>
      </c>
      <c r="AD343">
        <v>2017</v>
      </c>
    </row>
    <row r="344" spans="1:30" x14ac:dyDescent="0.25">
      <c r="A344">
        <v>464</v>
      </c>
      <c r="B344" t="s">
        <v>476</v>
      </c>
      <c r="C344" t="s">
        <v>38</v>
      </c>
      <c r="D344">
        <v>24</v>
      </c>
      <c r="E344" t="s">
        <v>79</v>
      </c>
      <c r="F344">
        <v>47</v>
      </c>
      <c r="G344">
        <v>0</v>
      </c>
      <c r="H344">
        <v>708</v>
      </c>
      <c r="I344">
        <v>7</v>
      </c>
      <c r="J344">
        <v>13.6</v>
      </c>
      <c r="K344">
        <v>0.51700000000000002</v>
      </c>
      <c r="L344">
        <v>0</v>
      </c>
      <c r="M344">
        <v>0.1</v>
      </c>
      <c r="N344">
        <v>0</v>
      </c>
      <c r="O344">
        <v>7</v>
      </c>
      <c r="P344">
        <v>13.5</v>
      </c>
      <c r="Q344">
        <v>0.51900000000000002</v>
      </c>
      <c r="R344">
        <v>3.6</v>
      </c>
      <c r="S344">
        <v>5.7</v>
      </c>
      <c r="T344">
        <v>0.625</v>
      </c>
      <c r="U344">
        <v>4.8</v>
      </c>
      <c r="V344">
        <v>10.1</v>
      </c>
      <c r="W344">
        <v>14.8</v>
      </c>
      <c r="X344">
        <v>1.2</v>
      </c>
      <c r="Y344">
        <v>1.4</v>
      </c>
      <c r="Z344">
        <v>1.6</v>
      </c>
      <c r="AA344">
        <v>1.9</v>
      </c>
      <c r="AB344">
        <v>6.4</v>
      </c>
      <c r="AC344">
        <v>17.600000000000001</v>
      </c>
      <c r="AD344">
        <v>2017</v>
      </c>
    </row>
    <row r="345" spans="1:30" x14ac:dyDescent="0.25">
      <c r="A345">
        <v>465</v>
      </c>
      <c r="B345" t="s">
        <v>477</v>
      </c>
      <c r="C345" t="s">
        <v>73</v>
      </c>
      <c r="D345">
        <v>32</v>
      </c>
      <c r="E345" t="s">
        <v>34</v>
      </c>
      <c r="F345">
        <v>64</v>
      </c>
      <c r="G345">
        <v>44</v>
      </c>
      <c r="H345">
        <v>1657</v>
      </c>
      <c r="I345">
        <v>5.7</v>
      </c>
      <c r="J345">
        <v>13</v>
      </c>
      <c r="K345">
        <v>0.438</v>
      </c>
      <c r="L345">
        <v>1.8</v>
      </c>
      <c r="M345">
        <v>5.0999999999999996</v>
      </c>
      <c r="N345">
        <v>0.36299999999999999</v>
      </c>
      <c r="O345">
        <v>3.9</v>
      </c>
      <c r="P345">
        <v>8</v>
      </c>
      <c r="Q345">
        <v>0.48599999999999999</v>
      </c>
      <c r="R345">
        <v>2</v>
      </c>
      <c r="S345">
        <v>2.4</v>
      </c>
      <c r="T345">
        <v>0.82599999999999996</v>
      </c>
      <c r="U345">
        <v>0.3</v>
      </c>
      <c r="V345">
        <v>2.9</v>
      </c>
      <c r="W345">
        <v>3.2</v>
      </c>
      <c r="X345">
        <v>7.8</v>
      </c>
      <c r="Y345">
        <v>0.7</v>
      </c>
      <c r="Z345">
        <v>0.2</v>
      </c>
      <c r="AA345">
        <v>3</v>
      </c>
      <c r="AB345">
        <v>3</v>
      </c>
      <c r="AC345">
        <v>15.2</v>
      </c>
      <c r="AD345">
        <v>2017</v>
      </c>
    </row>
    <row r="346" spans="1:30" x14ac:dyDescent="0.25">
      <c r="A346">
        <v>466</v>
      </c>
      <c r="B346" t="s">
        <v>478</v>
      </c>
      <c r="C346" t="s">
        <v>27</v>
      </c>
      <c r="D346">
        <v>25</v>
      </c>
      <c r="E346" t="s">
        <v>34</v>
      </c>
      <c r="F346">
        <v>50</v>
      </c>
      <c r="G346">
        <v>11</v>
      </c>
      <c r="H346">
        <v>804</v>
      </c>
      <c r="I346">
        <v>4.8</v>
      </c>
      <c r="J346">
        <v>10.9</v>
      </c>
      <c r="K346">
        <v>0.443</v>
      </c>
      <c r="L346">
        <v>1.3</v>
      </c>
      <c r="M346">
        <v>4.3</v>
      </c>
      <c r="N346">
        <v>0.309</v>
      </c>
      <c r="O346">
        <v>3.5</v>
      </c>
      <c r="P346">
        <v>6.6</v>
      </c>
      <c r="Q346">
        <v>0.53100000000000003</v>
      </c>
      <c r="R346">
        <v>2.6</v>
      </c>
      <c r="S346">
        <v>4</v>
      </c>
      <c r="T346">
        <v>0.65200000000000002</v>
      </c>
      <c r="U346">
        <v>0.9</v>
      </c>
      <c r="V346">
        <v>5</v>
      </c>
      <c r="W346">
        <v>5.8</v>
      </c>
      <c r="X346">
        <v>1.3</v>
      </c>
      <c r="Y346">
        <v>0.6</v>
      </c>
      <c r="Z346">
        <v>0.3</v>
      </c>
      <c r="AA346">
        <v>1.3</v>
      </c>
      <c r="AB346">
        <v>2.7</v>
      </c>
      <c r="AC346">
        <v>13.6</v>
      </c>
      <c r="AD346">
        <v>2017</v>
      </c>
    </row>
    <row r="347" spans="1:30" x14ac:dyDescent="0.25">
      <c r="A347">
        <v>467</v>
      </c>
      <c r="B347" t="s">
        <v>479</v>
      </c>
      <c r="C347" t="s">
        <v>31</v>
      </c>
      <c r="D347">
        <v>30</v>
      </c>
      <c r="E347" t="s">
        <v>34</v>
      </c>
      <c r="F347">
        <v>81</v>
      </c>
      <c r="G347">
        <v>1</v>
      </c>
      <c r="H347">
        <v>1994</v>
      </c>
      <c r="I347">
        <v>7.7</v>
      </c>
      <c r="J347">
        <v>18</v>
      </c>
      <c r="K347">
        <v>0.42899999999999999</v>
      </c>
      <c r="L347">
        <v>2.9</v>
      </c>
      <c r="M347">
        <v>8.1</v>
      </c>
      <c r="N347">
        <v>0.36499999999999999</v>
      </c>
      <c r="O347">
        <v>4.8</v>
      </c>
      <c r="P347">
        <v>10</v>
      </c>
      <c r="Q347">
        <v>0.48</v>
      </c>
      <c r="R347">
        <v>7.3</v>
      </c>
      <c r="S347">
        <v>8.3000000000000007</v>
      </c>
      <c r="T347">
        <v>0.88</v>
      </c>
      <c r="U347">
        <v>0.5</v>
      </c>
      <c r="V347">
        <v>3.2</v>
      </c>
      <c r="W347">
        <v>3.6</v>
      </c>
      <c r="X347">
        <v>4.3</v>
      </c>
      <c r="Y347">
        <v>1.4</v>
      </c>
      <c r="Z347">
        <v>0.4</v>
      </c>
      <c r="AA347">
        <v>2.9</v>
      </c>
      <c r="AB347">
        <v>1.7</v>
      </c>
      <c r="AC347">
        <v>25.7</v>
      </c>
      <c r="AD347">
        <v>2017</v>
      </c>
    </row>
    <row r="348" spans="1:30" x14ac:dyDescent="0.25">
      <c r="A348">
        <v>468</v>
      </c>
      <c r="B348" t="s">
        <v>480</v>
      </c>
      <c r="C348" t="s">
        <v>27</v>
      </c>
      <c r="D348">
        <v>30</v>
      </c>
      <c r="E348" t="s">
        <v>87</v>
      </c>
      <c r="F348">
        <v>76</v>
      </c>
      <c r="G348">
        <v>76</v>
      </c>
      <c r="H348">
        <v>2295</v>
      </c>
      <c r="I348">
        <v>4.7</v>
      </c>
      <c r="J348">
        <v>11</v>
      </c>
      <c r="K348">
        <v>0.42199999999999999</v>
      </c>
      <c r="L348">
        <v>1.9</v>
      </c>
      <c r="M348">
        <v>5.6</v>
      </c>
      <c r="N348">
        <v>0.35</v>
      </c>
      <c r="O348">
        <v>2.7</v>
      </c>
      <c r="P348">
        <v>5.5</v>
      </c>
      <c r="Q348">
        <v>0.49399999999999999</v>
      </c>
      <c r="R348">
        <v>2.1</v>
      </c>
      <c r="S348">
        <v>2.4</v>
      </c>
      <c r="T348">
        <v>0.873</v>
      </c>
      <c r="U348">
        <v>1.4</v>
      </c>
      <c r="V348">
        <v>6.4</v>
      </c>
      <c r="W348">
        <v>7.8</v>
      </c>
      <c r="X348">
        <v>1.7</v>
      </c>
      <c r="Y348">
        <v>0.9</v>
      </c>
      <c r="Z348">
        <v>0.8</v>
      </c>
      <c r="AA348">
        <v>0.9</v>
      </c>
      <c r="AB348">
        <v>2.1</v>
      </c>
      <c r="AC348">
        <v>13.3</v>
      </c>
      <c r="AD348">
        <v>2017</v>
      </c>
    </row>
    <row r="349" spans="1:30" x14ac:dyDescent="0.25">
      <c r="A349">
        <v>470</v>
      </c>
      <c r="B349" t="s">
        <v>481</v>
      </c>
      <c r="C349" t="s">
        <v>52</v>
      </c>
      <c r="D349">
        <v>22</v>
      </c>
      <c r="E349" t="s">
        <v>34</v>
      </c>
      <c r="F349">
        <v>30</v>
      </c>
      <c r="G349">
        <v>16</v>
      </c>
      <c r="H349">
        <v>557</v>
      </c>
      <c r="I349">
        <v>4.7</v>
      </c>
      <c r="J349">
        <v>10.8</v>
      </c>
      <c r="K349">
        <v>0.437</v>
      </c>
      <c r="L349">
        <v>1.2</v>
      </c>
      <c r="M349">
        <v>4</v>
      </c>
      <c r="N349">
        <v>0.28999999999999998</v>
      </c>
      <c r="O349">
        <v>3.6</v>
      </c>
      <c r="P349">
        <v>6.8</v>
      </c>
      <c r="Q349">
        <v>0.52400000000000002</v>
      </c>
      <c r="R349">
        <v>1.4</v>
      </c>
      <c r="S349">
        <v>2.1</v>
      </c>
      <c r="T349">
        <v>0.65600000000000003</v>
      </c>
      <c r="U349">
        <v>1</v>
      </c>
      <c r="V349">
        <v>3.5</v>
      </c>
      <c r="W349">
        <v>4.5</v>
      </c>
      <c r="X349">
        <v>1.6</v>
      </c>
      <c r="Y349">
        <v>1.7</v>
      </c>
      <c r="Z349">
        <v>0.6</v>
      </c>
      <c r="AA349">
        <v>2.1</v>
      </c>
      <c r="AB349">
        <v>3.9</v>
      </c>
      <c r="AC349">
        <v>12</v>
      </c>
      <c r="AD349">
        <v>2017</v>
      </c>
    </row>
    <row r="350" spans="1:30" x14ac:dyDescent="0.25">
      <c r="A350">
        <v>472</v>
      </c>
      <c r="B350" t="s">
        <v>482</v>
      </c>
      <c r="C350" t="s">
        <v>52</v>
      </c>
      <c r="D350">
        <v>20</v>
      </c>
      <c r="E350" t="s">
        <v>76</v>
      </c>
      <c r="F350">
        <v>18</v>
      </c>
      <c r="G350">
        <v>15</v>
      </c>
      <c r="H350">
        <v>625</v>
      </c>
      <c r="I350">
        <v>4.5999999999999996</v>
      </c>
      <c r="J350">
        <v>13</v>
      </c>
      <c r="K350">
        <v>0.35599999999999998</v>
      </c>
      <c r="L350">
        <v>0.4</v>
      </c>
      <c r="M350">
        <v>2</v>
      </c>
      <c r="N350">
        <v>0.2</v>
      </c>
      <c r="O350">
        <v>4.2</v>
      </c>
      <c r="P350">
        <v>10.9</v>
      </c>
      <c r="Q350">
        <v>0.38400000000000001</v>
      </c>
      <c r="R350">
        <v>1.7</v>
      </c>
      <c r="S350">
        <v>2.7</v>
      </c>
      <c r="T350">
        <v>0.61699999999999999</v>
      </c>
      <c r="U350">
        <v>1.3</v>
      </c>
      <c r="V350">
        <v>4.0999999999999996</v>
      </c>
      <c r="W350">
        <v>5.4</v>
      </c>
      <c r="X350">
        <v>3.8</v>
      </c>
      <c r="Y350">
        <v>1.5</v>
      </c>
      <c r="Z350">
        <v>0.3</v>
      </c>
      <c r="AA350">
        <v>1.9</v>
      </c>
      <c r="AB350">
        <v>3</v>
      </c>
      <c r="AC350">
        <v>11.3</v>
      </c>
      <c r="AD350">
        <v>2017</v>
      </c>
    </row>
    <row r="351" spans="1:30" x14ac:dyDescent="0.25">
      <c r="A351">
        <v>480</v>
      </c>
      <c r="B351" t="s">
        <v>490</v>
      </c>
      <c r="C351" t="s">
        <v>31</v>
      </c>
      <c r="D351">
        <v>31</v>
      </c>
      <c r="E351" t="s">
        <v>104</v>
      </c>
      <c r="F351">
        <v>60</v>
      </c>
      <c r="G351">
        <v>60</v>
      </c>
      <c r="H351">
        <v>1556</v>
      </c>
      <c r="I351">
        <v>6.3</v>
      </c>
      <c r="J351">
        <v>14.6</v>
      </c>
      <c r="K351">
        <v>0.43</v>
      </c>
      <c r="L351">
        <v>3.9</v>
      </c>
      <c r="M351">
        <v>9.6999999999999993</v>
      </c>
      <c r="N351">
        <v>0.40400000000000003</v>
      </c>
      <c r="O351">
        <v>2.4</v>
      </c>
      <c r="P351">
        <v>4.9000000000000004</v>
      </c>
      <c r="Q351">
        <v>0.48099999999999998</v>
      </c>
      <c r="R351">
        <v>1.8</v>
      </c>
      <c r="S351">
        <v>2.1</v>
      </c>
      <c r="T351">
        <v>0.85599999999999998</v>
      </c>
      <c r="U351">
        <v>0.6</v>
      </c>
      <c r="V351">
        <v>2.6</v>
      </c>
      <c r="W351">
        <v>3.2</v>
      </c>
      <c r="X351">
        <v>1.3</v>
      </c>
      <c r="Y351">
        <v>0.9</v>
      </c>
      <c r="Z351">
        <v>0.3</v>
      </c>
      <c r="AA351">
        <v>0.8</v>
      </c>
      <c r="AB351">
        <v>3.2</v>
      </c>
      <c r="AC351">
        <v>18.3</v>
      </c>
      <c r="AD351">
        <v>2017</v>
      </c>
    </row>
    <row r="352" spans="1:30" x14ac:dyDescent="0.25">
      <c r="A352">
        <v>481</v>
      </c>
      <c r="B352" t="s">
        <v>491</v>
      </c>
      <c r="C352" t="s">
        <v>27</v>
      </c>
      <c r="D352">
        <v>28</v>
      </c>
      <c r="E352" t="s">
        <v>48</v>
      </c>
      <c r="F352">
        <v>74</v>
      </c>
      <c r="G352">
        <v>74</v>
      </c>
      <c r="H352">
        <v>2237</v>
      </c>
      <c r="I352">
        <v>5.8</v>
      </c>
      <c r="J352">
        <v>11.1</v>
      </c>
      <c r="K352">
        <v>0.52700000000000002</v>
      </c>
      <c r="L352">
        <v>0.7</v>
      </c>
      <c r="M352">
        <v>1.9</v>
      </c>
      <c r="N352">
        <v>0.38100000000000001</v>
      </c>
      <c r="O352">
        <v>5.0999999999999996</v>
      </c>
      <c r="P352">
        <v>9.1999999999999993</v>
      </c>
      <c r="Q352">
        <v>0.55700000000000005</v>
      </c>
      <c r="R352">
        <v>0.7</v>
      </c>
      <c r="S352">
        <v>1.4</v>
      </c>
      <c r="T352">
        <v>0.52300000000000002</v>
      </c>
      <c r="U352">
        <v>2.1</v>
      </c>
      <c r="V352">
        <v>5.0999999999999996</v>
      </c>
      <c r="W352">
        <v>7.2</v>
      </c>
      <c r="X352">
        <v>2</v>
      </c>
      <c r="Y352">
        <v>1.8</v>
      </c>
      <c r="Z352">
        <v>0.5</v>
      </c>
      <c r="AA352">
        <v>1.5</v>
      </c>
      <c r="AB352">
        <v>2.2000000000000002</v>
      </c>
      <c r="AC352">
        <v>13.1</v>
      </c>
      <c r="AD352">
        <v>2017</v>
      </c>
    </row>
    <row r="353" spans="1:30" x14ac:dyDescent="0.25">
      <c r="A353">
        <v>482</v>
      </c>
      <c r="B353" t="s">
        <v>492</v>
      </c>
      <c r="C353" t="s">
        <v>27</v>
      </c>
      <c r="D353">
        <v>24</v>
      </c>
      <c r="E353" t="s">
        <v>87</v>
      </c>
      <c r="F353">
        <v>62</v>
      </c>
      <c r="G353">
        <v>58</v>
      </c>
      <c r="H353">
        <v>1725</v>
      </c>
      <c r="I353">
        <v>5.3</v>
      </c>
      <c r="J353">
        <v>9.1999999999999993</v>
      </c>
      <c r="K353">
        <v>0.57099999999999995</v>
      </c>
      <c r="L353">
        <v>0</v>
      </c>
      <c r="M353">
        <v>0</v>
      </c>
      <c r="N353">
        <v>0</v>
      </c>
      <c r="O353">
        <v>5.3</v>
      </c>
      <c r="P353">
        <v>9.1999999999999993</v>
      </c>
      <c r="Q353">
        <v>0.57199999999999995</v>
      </c>
      <c r="R353">
        <v>2.8</v>
      </c>
      <c r="S353">
        <v>4.0999999999999996</v>
      </c>
      <c r="T353">
        <v>0.67900000000000005</v>
      </c>
      <c r="U353">
        <v>2.8</v>
      </c>
      <c r="V353">
        <v>5.6</v>
      </c>
      <c r="W353">
        <v>8.5</v>
      </c>
      <c r="X353">
        <v>2.1</v>
      </c>
      <c r="Y353">
        <v>1.3</v>
      </c>
      <c r="Z353">
        <v>1.2</v>
      </c>
      <c r="AA353">
        <v>1.4</v>
      </c>
      <c r="AB353">
        <v>3.9</v>
      </c>
      <c r="AC353">
        <v>13.3</v>
      </c>
      <c r="AD353">
        <v>2017</v>
      </c>
    </row>
    <row r="354" spans="1:30" x14ac:dyDescent="0.25">
      <c r="A354">
        <v>483</v>
      </c>
      <c r="B354" t="s">
        <v>493</v>
      </c>
      <c r="C354" t="s">
        <v>38</v>
      </c>
      <c r="D354">
        <v>27</v>
      </c>
      <c r="E354" t="s">
        <v>112</v>
      </c>
      <c r="F354">
        <v>51</v>
      </c>
      <c r="G354">
        <v>5</v>
      </c>
      <c r="H354">
        <v>525</v>
      </c>
      <c r="I354">
        <v>5.3</v>
      </c>
      <c r="J354">
        <v>10.8</v>
      </c>
      <c r="K354">
        <v>0.49399999999999999</v>
      </c>
      <c r="L354">
        <v>0</v>
      </c>
      <c r="M354">
        <v>0.1</v>
      </c>
      <c r="N354">
        <v>0</v>
      </c>
      <c r="O354">
        <v>5.3</v>
      </c>
      <c r="P354">
        <v>10.8</v>
      </c>
      <c r="Q354">
        <v>0.497</v>
      </c>
      <c r="R354">
        <v>1.5</v>
      </c>
      <c r="S354">
        <v>2.7</v>
      </c>
      <c r="T354">
        <v>0.56399999999999995</v>
      </c>
      <c r="U354">
        <v>2.9</v>
      </c>
      <c r="V354">
        <v>5.6</v>
      </c>
      <c r="W354">
        <v>8.5</v>
      </c>
      <c r="X354">
        <v>2.9</v>
      </c>
      <c r="Y354">
        <v>0.5</v>
      </c>
      <c r="Z354">
        <v>1.4</v>
      </c>
      <c r="AA354">
        <v>1.4</v>
      </c>
      <c r="AB354">
        <v>4.2</v>
      </c>
      <c r="AC354">
        <v>12.2</v>
      </c>
      <c r="AD354">
        <v>2017</v>
      </c>
    </row>
    <row r="355" spans="1:30" x14ac:dyDescent="0.25">
      <c r="A355">
        <v>485</v>
      </c>
      <c r="B355" t="s">
        <v>494</v>
      </c>
      <c r="C355" t="s">
        <v>52</v>
      </c>
      <c r="D355">
        <v>22</v>
      </c>
      <c r="E355" t="s">
        <v>123</v>
      </c>
      <c r="F355">
        <v>44</v>
      </c>
      <c r="G355">
        <v>18</v>
      </c>
      <c r="H355">
        <v>843</v>
      </c>
      <c r="I355">
        <v>3.8</v>
      </c>
      <c r="J355">
        <v>9.4</v>
      </c>
      <c r="K355">
        <v>0.39800000000000002</v>
      </c>
      <c r="L355">
        <v>1.4</v>
      </c>
      <c r="M355">
        <v>4.2</v>
      </c>
      <c r="N355">
        <v>0.33300000000000002</v>
      </c>
      <c r="O355">
        <v>2.2999999999999998</v>
      </c>
      <c r="P355">
        <v>5.2</v>
      </c>
      <c r="Q355">
        <v>0.45100000000000001</v>
      </c>
      <c r="R355">
        <v>1.3</v>
      </c>
      <c r="S355">
        <v>1.7</v>
      </c>
      <c r="T355">
        <v>0.77500000000000002</v>
      </c>
      <c r="U355">
        <v>0.6</v>
      </c>
      <c r="V355">
        <v>4.7</v>
      </c>
      <c r="W355">
        <v>5.3</v>
      </c>
      <c r="X355">
        <v>1.5</v>
      </c>
      <c r="Y355">
        <v>0.6</v>
      </c>
      <c r="Z355">
        <v>0.7</v>
      </c>
      <c r="AA355">
        <v>1.7</v>
      </c>
      <c r="AB355">
        <v>3.3</v>
      </c>
      <c r="AC355">
        <v>10.199999999999999</v>
      </c>
      <c r="AD355">
        <v>2017</v>
      </c>
    </row>
    <row r="356" spans="1:30" x14ac:dyDescent="0.25">
      <c r="A356">
        <v>486</v>
      </c>
      <c r="B356" t="s">
        <v>495</v>
      </c>
      <c r="C356" t="s">
        <v>38</v>
      </c>
      <c r="D356">
        <v>19</v>
      </c>
      <c r="E356" t="s">
        <v>104</v>
      </c>
      <c r="F356">
        <v>38</v>
      </c>
      <c r="G356">
        <v>11</v>
      </c>
      <c r="H356">
        <v>609</v>
      </c>
      <c r="I356">
        <v>7.4</v>
      </c>
      <c r="J356">
        <v>14.1</v>
      </c>
      <c r="K356">
        <v>0.52900000000000003</v>
      </c>
      <c r="L356">
        <v>0</v>
      </c>
      <c r="M356">
        <v>0.2</v>
      </c>
      <c r="N356">
        <v>0</v>
      </c>
      <c r="O356">
        <v>7.4</v>
      </c>
      <c r="P356">
        <v>13.9</v>
      </c>
      <c r="Q356">
        <v>0.53600000000000003</v>
      </c>
      <c r="R356">
        <v>1.9</v>
      </c>
      <c r="S356">
        <v>2.9</v>
      </c>
      <c r="T356">
        <v>0.65300000000000002</v>
      </c>
      <c r="U356">
        <v>2.4</v>
      </c>
      <c r="V356">
        <v>7</v>
      </c>
      <c r="W356">
        <v>9.4</v>
      </c>
      <c r="X356">
        <v>1.8</v>
      </c>
      <c r="Y356">
        <v>0.8</v>
      </c>
      <c r="Z356">
        <v>2</v>
      </c>
      <c r="AA356">
        <v>1.8</v>
      </c>
      <c r="AB356">
        <v>3.9</v>
      </c>
      <c r="AC356">
        <v>16.8</v>
      </c>
      <c r="AD356">
        <v>2017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D7FD-F28B-4B89-AED5-E1C44578DE4D}">
  <dimension ref="A1:AD481"/>
  <sheetViews>
    <sheetView workbookViewId="0">
      <selection activeCell="W2" sqref="W2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 t="s">
        <v>33</v>
      </c>
      <c r="C2" t="s">
        <v>27</v>
      </c>
      <c r="D2">
        <v>25</v>
      </c>
      <c r="E2" t="s">
        <v>40</v>
      </c>
      <c r="F2">
        <v>59</v>
      </c>
      <c r="G2">
        <v>29</v>
      </c>
      <c r="H2">
        <v>876</v>
      </c>
      <c r="I2">
        <v>4.9000000000000004</v>
      </c>
      <c r="J2">
        <v>8.8000000000000007</v>
      </c>
      <c r="K2">
        <v>0.55600000000000005</v>
      </c>
      <c r="L2">
        <v>0.8</v>
      </c>
      <c r="M2">
        <v>2</v>
      </c>
      <c r="N2">
        <v>0.38800000000000001</v>
      </c>
      <c r="O2">
        <v>4.0999999999999996</v>
      </c>
      <c r="P2">
        <v>6.8</v>
      </c>
      <c r="Q2">
        <v>0.60599999999999998</v>
      </c>
      <c r="R2">
        <v>2.1</v>
      </c>
      <c r="S2">
        <v>2.8</v>
      </c>
      <c r="T2">
        <v>0.73499999999999999</v>
      </c>
      <c r="U2">
        <v>2.7</v>
      </c>
      <c r="V2">
        <v>5.0999999999999996</v>
      </c>
      <c r="W2">
        <v>7.7</v>
      </c>
      <c r="X2">
        <v>1.1000000000000001</v>
      </c>
      <c r="Y2">
        <v>1.2</v>
      </c>
      <c r="Z2">
        <v>1</v>
      </c>
      <c r="AA2">
        <v>1.1000000000000001</v>
      </c>
      <c r="AB2">
        <v>4.2</v>
      </c>
      <c r="AC2">
        <v>12.6</v>
      </c>
      <c r="AD2">
        <v>2016</v>
      </c>
    </row>
    <row r="3" spans="1:30" x14ac:dyDescent="0.25">
      <c r="A3">
        <v>2</v>
      </c>
      <c r="B3" t="s">
        <v>496</v>
      </c>
      <c r="C3" t="s">
        <v>31</v>
      </c>
      <c r="D3">
        <v>21</v>
      </c>
      <c r="E3" t="s">
        <v>50</v>
      </c>
      <c r="F3">
        <v>2</v>
      </c>
      <c r="G3">
        <v>0</v>
      </c>
      <c r="H3">
        <v>15</v>
      </c>
      <c r="I3">
        <v>4.8</v>
      </c>
      <c r="J3">
        <v>14.4</v>
      </c>
      <c r="K3">
        <v>0.33300000000000002</v>
      </c>
      <c r="L3">
        <v>0</v>
      </c>
      <c r="M3">
        <v>2.4</v>
      </c>
      <c r="N3">
        <v>0</v>
      </c>
      <c r="O3">
        <v>4.8</v>
      </c>
      <c r="P3">
        <v>12</v>
      </c>
      <c r="Q3">
        <v>0.4</v>
      </c>
      <c r="R3">
        <v>7.2</v>
      </c>
      <c r="S3">
        <v>12</v>
      </c>
      <c r="T3">
        <v>0.6</v>
      </c>
      <c r="U3">
        <v>0</v>
      </c>
      <c r="V3">
        <v>4.8</v>
      </c>
      <c r="W3">
        <v>4.8</v>
      </c>
      <c r="X3">
        <v>7.2</v>
      </c>
      <c r="Y3">
        <v>7.2</v>
      </c>
      <c r="Z3">
        <v>0</v>
      </c>
      <c r="AA3">
        <v>4.8</v>
      </c>
      <c r="AB3">
        <v>4.8</v>
      </c>
      <c r="AC3">
        <v>16.8</v>
      </c>
      <c r="AD3">
        <v>2016</v>
      </c>
    </row>
    <row r="4" spans="1:30" x14ac:dyDescent="0.25">
      <c r="A4">
        <v>3</v>
      </c>
      <c r="B4" t="s">
        <v>37</v>
      </c>
      <c r="C4" t="s">
        <v>38</v>
      </c>
      <c r="D4">
        <v>22</v>
      </c>
      <c r="E4" t="s">
        <v>32</v>
      </c>
      <c r="F4">
        <v>80</v>
      </c>
      <c r="G4">
        <v>80</v>
      </c>
      <c r="H4">
        <v>2014</v>
      </c>
      <c r="I4">
        <v>4.7</v>
      </c>
      <c r="J4">
        <v>7.6</v>
      </c>
      <c r="K4">
        <v>0.61299999999999999</v>
      </c>
      <c r="L4">
        <v>0</v>
      </c>
      <c r="M4">
        <v>0</v>
      </c>
      <c r="O4">
        <v>4.7</v>
      </c>
      <c r="P4">
        <v>7.6</v>
      </c>
      <c r="Q4">
        <v>0.61299999999999999</v>
      </c>
      <c r="R4">
        <v>2</v>
      </c>
      <c r="S4">
        <v>3.5</v>
      </c>
      <c r="T4">
        <v>0.58199999999999996</v>
      </c>
      <c r="U4">
        <v>3.9</v>
      </c>
      <c r="V4">
        <v>5.6</v>
      </c>
      <c r="W4">
        <v>9.5</v>
      </c>
      <c r="X4">
        <v>1.1000000000000001</v>
      </c>
      <c r="Y4">
        <v>0.8</v>
      </c>
      <c r="Z4">
        <v>1.6</v>
      </c>
      <c r="AA4">
        <v>1.5</v>
      </c>
      <c r="AB4">
        <v>4</v>
      </c>
      <c r="AC4">
        <v>11.4</v>
      </c>
      <c r="AD4">
        <v>2016</v>
      </c>
    </row>
    <row r="5" spans="1:30" x14ac:dyDescent="0.25">
      <c r="A5">
        <v>4</v>
      </c>
      <c r="B5" t="s">
        <v>39</v>
      </c>
      <c r="C5" t="s">
        <v>31</v>
      </c>
      <c r="D5">
        <v>30</v>
      </c>
      <c r="E5" t="s">
        <v>66</v>
      </c>
      <c r="F5">
        <v>71</v>
      </c>
      <c r="G5">
        <v>57</v>
      </c>
      <c r="H5">
        <v>2371</v>
      </c>
      <c r="I5">
        <v>5.4</v>
      </c>
      <c r="J5">
        <v>12.1</v>
      </c>
      <c r="K5">
        <v>0.443</v>
      </c>
      <c r="L5">
        <v>1.4</v>
      </c>
      <c r="M5">
        <v>3.6</v>
      </c>
      <c r="N5">
        <v>0.38200000000000001</v>
      </c>
      <c r="O5">
        <v>4</v>
      </c>
      <c r="P5">
        <v>8.5</v>
      </c>
      <c r="Q5">
        <v>0.46899999999999997</v>
      </c>
      <c r="R5">
        <v>1.7</v>
      </c>
      <c r="S5">
        <v>2</v>
      </c>
      <c r="T5">
        <v>0.84</v>
      </c>
      <c r="U5">
        <v>0.3</v>
      </c>
      <c r="V5">
        <v>3.7</v>
      </c>
      <c r="W5">
        <v>4</v>
      </c>
      <c r="X5">
        <v>2.2000000000000002</v>
      </c>
      <c r="Y5">
        <v>0.4</v>
      </c>
      <c r="Z5">
        <v>0.2</v>
      </c>
      <c r="AA5">
        <v>1.2</v>
      </c>
      <c r="AB5">
        <v>2.2000000000000002</v>
      </c>
      <c r="AC5">
        <v>13.8</v>
      </c>
      <c r="AD5">
        <v>2016</v>
      </c>
    </row>
    <row r="6" spans="1:30" x14ac:dyDescent="0.25">
      <c r="A6">
        <v>5</v>
      </c>
      <c r="B6" t="s">
        <v>41</v>
      </c>
      <c r="C6" t="s">
        <v>38</v>
      </c>
      <c r="D6">
        <v>27</v>
      </c>
      <c r="E6" t="s">
        <v>42</v>
      </c>
      <c r="F6">
        <v>59</v>
      </c>
      <c r="G6">
        <v>17</v>
      </c>
      <c r="H6">
        <v>861</v>
      </c>
      <c r="I6">
        <v>6.3</v>
      </c>
      <c r="J6">
        <v>13.2</v>
      </c>
      <c r="K6">
        <v>0.47599999999999998</v>
      </c>
      <c r="L6">
        <v>0</v>
      </c>
      <c r="M6">
        <v>0</v>
      </c>
      <c r="N6">
        <v>0</v>
      </c>
      <c r="O6">
        <v>6.3</v>
      </c>
      <c r="P6">
        <v>13.1</v>
      </c>
      <c r="Q6">
        <v>0.47799999999999998</v>
      </c>
      <c r="R6">
        <v>2.2000000000000002</v>
      </c>
      <c r="S6">
        <v>2.6</v>
      </c>
      <c r="T6">
        <v>0.83899999999999997</v>
      </c>
      <c r="U6">
        <v>3.1</v>
      </c>
      <c r="V6">
        <v>8.1</v>
      </c>
      <c r="W6">
        <v>11.2</v>
      </c>
      <c r="X6">
        <v>1.3</v>
      </c>
      <c r="Y6">
        <v>0.8</v>
      </c>
      <c r="Z6">
        <v>1.5</v>
      </c>
      <c r="AA6">
        <v>2.2999999999999998</v>
      </c>
      <c r="AB6">
        <v>5.6</v>
      </c>
      <c r="AC6">
        <v>14.7</v>
      </c>
      <c r="AD6">
        <v>2016</v>
      </c>
    </row>
    <row r="7" spans="1:30" x14ac:dyDescent="0.25">
      <c r="A7">
        <v>6</v>
      </c>
      <c r="B7" t="s">
        <v>43</v>
      </c>
      <c r="C7" t="s">
        <v>38</v>
      </c>
      <c r="D7">
        <v>27</v>
      </c>
      <c r="E7" t="s">
        <v>57</v>
      </c>
      <c r="F7">
        <v>60</v>
      </c>
      <c r="G7">
        <v>5</v>
      </c>
      <c r="H7">
        <v>800</v>
      </c>
      <c r="I7">
        <v>6</v>
      </c>
      <c r="J7">
        <v>10.1</v>
      </c>
      <c r="K7">
        <v>0.59599999999999997</v>
      </c>
      <c r="L7">
        <v>0</v>
      </c>
      <c r="M7">
        <v>0</v>
      </c>
      <c r="O7">
        <v>6</v>
      </c>
      <c r="P7">
        <v>10.1</v>
      </c>
      <c r="Q7">
        <v>0.59599999999999997</v>
      </c>
      <c r="R7">
        <v>2.7</v>
      </c>
      <c r="S7">
        <v>3.8</v>
      </c>
      <c r="T7">
        <v>0.71399999999999997</v>
      </c>
      <c r="U7">
        <v>3.9</v>
      </c>
      <c r="V7">
        <v>9.1</v>
      </c>
      <c r="W7">
        <v>13</v>
      </c>
      <c r="X7">
        <v>2.2999999999999998</v>
      </c>
      <c r="Y7">
        <v>2.1</v>
      </c>
      <c r="Z7">
        <v>3.1</v>
      </c>
      <c r="AA7">
        <v>2.9</v>
      </c>
      <c r="AB7">
        <v>6.3</v>
      </c>
      <c r="AC7">
        <v>14.8</v>
      </c>
      <c r="AD7">
        <v>2016</v>
      </c>
    </row>
    <row r="8" spans="1:30" x14ac:dyDescent="0.25">
      <c r="A8">
        <v>7</v>
      </c>
      <c r="B8" t="s">
        <v>45</v>
      </c>
      <c r="C8" t="s">
        <v>27</v>
      </c>
      <c r="D8">
        <v>30</v>
      </c>
      <c r="E8" t="s">
        <v>46</v>
      </c>
      <c r="F8">
        <v>74</v>
      </c>
      <c r="G8">
        <v>74</v>
      </c>
      <c r="H8">
        <v>2261</v>
      </c>
      <c r="I8">
        <v>8.5</v>
      </c>
      <c r="J8">
        <v>16.600000000000001</v>
      </c>
      <c r="K8">
        <v>0.51300000000000001</v>
      </c>
      <c r="L8">
        <v>0</v>
      </c>
      <c r="M8">
        <v>0.3</v>
      </c>
      <c r="N8">
        <v>0</v>
      </c>
      <c r="O8">
        <v>8.5</v>
      </c>
      <c r="P8">
        <v>16.399999999999999</v>
      </c>
      <c r="Q8">
        <v>0.52100000000000002</v>
      </c>
      <c r="R8">
        <v>4.0999999999999996</v>
      </c>
      <c r="S8">
        <v>4.8</v>
      </c>
      <c r="T8">
        <v>0.85799999999999998</v>
      </c>
      <c r="U8">
        <v>2.8</v>
      </c>
      <c r="V8">
        <v>7.3</v>
      </c>
      <c r="W8">
        <v>10.1</v>
      </c>
      <c r="X8">
        <v>1.8</v>
      </c>
      <c r="Y8">
        <v>0.6</v>
      </c>
      <c r="Z8">
        <v>1.3</v>
      </c>
      <c r="AA8">
        <v>1.6</v>
      </c>
      <c r="AB8">
        <v>2.4</v>
      </c>
      <c r="AC8">
        <v>21.2</v>
      </c>
      <c r="AD8">
        <v>2016</v>
      </c>
    </row>
    <row r="9" spans="1:30" x14ac:dyDescent="0.25">
      <c r="A9">
        <v>8</v>
      </c>
      <c r="B9" t="s">
        <v>568</v>
      </c>
      <c r="C9" t="s">
        <v>27</v>
      </c>
      <c r="D9">
        <v>20</v>
      </c>
      <c r="E9" t="s">
        <v>53</v>
      </c>
      <c r="F9">
        <v>8</v>
      </c>
      <c r="G9">
        <v>0</v>
      </c>
      <c r="H9">
        <v>36</v>
      </c>
      <c r="I9">
        <v>5</v>
      </c>
      <c r="J9">
        <v>10</v>
      </c>
      <c r="K9">
        <v>0.5</v>
      </c>
      <c r="L9">
        <v>0</v>
      </c>
      <c r="M9">
        <v>0</v>
      </c>
      <c r="O9">
        <v>5</v>
      </c>
      <c r="P9">
        <v>10</v>
      </c>
      <c r="Q9">
        <v>0.5</v>
      </c>
      <c r="R9">
        <v>0</v>
      </c>
      <c r="S9">
        <v>0</v>
      </c>
      <c r="U9">
        <v>2</v>
      </c>
      <c r="V9">
        <v>4</v>
      </c>
      <c r="W9">
        <v>6</v>
      </c>
      <c r="X9">
        <v>0</v>
      </c>
      <c r="Y9">
        <v>1</v>
      </c>
      <c r="Z9">
        <v>2</v>
      </c>
      <c r="AA9">
        <v>1</v>
      </c>
      <c r="AB9">
        <v>1</v>
      </c>
      <c r="AC9">
        <v>10</v>
      </c>
      <c r="AD9">
        <v>2016</v>
      </c>
    </row>
    <row r="10" spans="1:30" x14ac:dyDescent="0.25">
      <c r="A10">
        <v>9</v>
      </c>
      <c r="B10" t="s">
        <v>47</v>
      </c>
      <c r="C10" t="s">
        <v>27</v>
      </c>
      <c r="D10">
        <v>26</v>
      </c>
      <c r="E10" t="s">
        <v>48</v>
      </c>
      <c r="F10">
        <v>79</v>
      </c>
      <c r="G10">
        <v>28</v>
      </c>
      <c r="H10">
        <v>1599</v>
      </c>
      <c r="I10">
        <v>4.3</v>
      </c>
      <c r="J10">
        <v>8.3000000000000007</v>
      </c>
      <c r="K10">
        <v>0.51600000000000001</v>
      </c>
      <c r="L10">
        <v>0</v>
      </c>
      <c r="M10">
        <v>0</v>
      </c>
      <c r="O10">
        <v>4.3</v>
      </c>
      <c r="P10">
        <v>8.3000000000000007</v>
      </c>
      <c r="Q10">
        <v>0.51600000000000001</v>
      </c>
      <c r="R10">
        <v>1</v>
      </c>
      <c r="S10">
        <v>1.6</v>
      </c>
      <c r="T10">
        <v>0.63</v>
      </c>
      <c r="U10">
        <v>3.6</v>
      </c>
      <c r="V10">
        <v>5.9</v>
      </c>
      <c r="W10">
        <v>9.5</v>
      </c>
      <c r="X10">
        <v>1.7</v>
      </c>
      <c r="Y10">
        <v>0.6</v>
      </c>
      <c r="Z10">
        <v>0.9</v>
      </c>
      <c r="AA10">
        <v>1.6</v>
      </c>
      <c r="AB10">
        <v>3.3</v>
      </c>
      <c r="AC10">
        <v>9.6</v>
      </c>
      <c r="AD10">
        <v>2016</v>
      </c>
    </row>
    <row r="11" spans="1:30" x14ac:dyDescent="0.25">
      <c r="A11">
        <v>10</v>
      </c>
      <c r="B11" t="s">
        <v>49</v>
      </c>
      <c r="C11" t="s">
        <v>31</v>
      </c>
      <c r="D11">
        <v>34</v>
      </c>
      <c r="E11" t="s">
        <v>50</v>
      </c>
      <c r="F11">
        <v>64</v>
      </c>
      <c r="G11">
        <v>57</v>
      </c>
      <c r="H11">
        <v>1620</v>
      </c>
      <c r="I11">
        <v>4.8</v>
      </c>
      <c r="J11">
        <v>10.4</v>
      </c>
      <c r="K11">
        <v>0.45800000000000002</v>
      </c>
      <c r="L11">
        <v>0.3</v>
      </c>
      <c r="M11">
        <v>0.9</v>
      </c>
      <c r="N11">
        <v>0.35699999999999998</v>
      </c>
      <c r="O11">
        <v>4.4000000000000004</v>
      </c>
      <c r="P11">
        <v>9.5</v>
      </c>
      <c r="Q11">
        <v>0.46800000000000003</v>
      </c>
      <c r="R11">
        <v>2</v>
      </c>
      <c r="S11">
        <v>3.1</v>
      </c>
      <c r="T11">
        <v>0.65200000000000002</v>
      </c>
      <c r="U11">
        <v>2.2999999999999998</v>
      </c>
      <c r="V11">
        <v>4.3</v>
      </c>
      <c r="W11">
        <v>6.6</v>
      </c>
      <c r="X11">
        <v>1.6</v>
      </c>
      <c r="Y11">
        <v>2.4</v>
      </c>
      <c r="Z11">
        <v>0.4</v>
      </c>
      <c r="AA11">
        <v>1.7</v>
      </c>
      <c r="AB11">
        <v>3.9</v>
      </c>
      <c r="AC11">
        <v>11.9</v>
      </c>
      <c r="AD11">
        <v>2016</v>
      </c>
    </row>
    <row r="12" spans="1:30" x14ac:dyDescent="0.25">
      <c r="A12">
        <v>11</v>
      </c>
      <c r="B12" t="s">
        <v>51</v>
      </c>
      <c r="C12" t="s">
        <v>52</v>
      </c>
      <c r="D12">
        <v>25</v>
      </c>
      <c r="E12" t="s">
        <v>53</v>
      </c>
      <c r="F12">
        <v>82</v>
      </c>
      <c r="G12">
        <v>82</v>
      </c>
      <c r="H12">
        <v>2341</v>
      </c>
      <c r="I12">
        <v>4.5999999999999996</v>
      </c>
      <c r="J12">
        <v>11.1</v>
      </c>
      <c r="K12">
        <v>0.41599999999999998</v>
      </c>
      <c r="L12">
        <v>1.9</v>
      </c>
      <c r="M12">
        <v>5.4</v>
      </c>
      <c r="N12">
        <v>0.36099999999999999</v>
      </c>
      <c r="O12">
        <v>2.7</v>
      </c>
      <c r="P12">
        <v>5.7</v>
      </c>
      <c r="Q12">
        <v>0.46800000000000003</v>
      </c>
      <c r="R12">
        <v>1.8</v>
      </c>
      <c r="S12">
        <v>2.4</v>
      </c>
      <c r="T12">
        <v>0.73699999999999999</v>
      </c>
      <c r="U12">
        <v>1.5</v>
      </c>
      <c r="V12">
        <v>6.2</v>
      </c>
      <c r="W12">
        <v>7.7</v>
      </c>
      <c r="X12">
        <v>2.1</v>
      </c>
      <c r="Y12">
        <v>1.1000000000000001</v>
      </c>
      <c r="Z12">
        <v>0.8</v>
      </c>
      <c r="AA12">
        <v>1.8</v>
      </c>
      <c r="AB12">
        <v>2.6</v>
      </c>
      <c r="AC12">
        <v>12.9</v>
      </c>
      <c r="AD12">
        <v>2016</v>
      </c>
    </row>
    <row r="13" spans="1:30" x14ac:dyDescent="0.25">
      <c r="A13">
        <v>12</v>
      </c>
      <c r="B13" t="s">
        <v>497</v>
      </c>
      <c r="C13" t="s">
        <v>27</v>
      </c>
      <c r="D13">
        <v>33</v>
      </c>
      <c r="E13" t="s">
        <v>66</v>
      </c>
      <c r="F13">
        <v>29</v>
      </c>
      <c r="G13">
        <v>0</v>
      </c>
      <c r="H13">
        <v>204</v>
      </c>
      <c r="I13">
        <v>3.4</v>
      </c>
      <c r="J13">
        <v>9.4</v>
      </c>
      <c r="K13">
        <v>0.35799999999999998</v>
      </c>
      <c r="L13">
        <v>0</v>
      </c>
      <c r="M13">
        <v>0</v>
      </c>
      <c r="O13">
        <v>3.4</v>
      </c>
      <c r="P13">
        <v>9.4</v>
      </c>
      <c r="Q13">
        <v>0.35799999999999998</v>
      </c>
      <c r="R13">
        <v>2.5</v>
      </c>
      <c r="S13">
        <v>4.8</v>
      </c>
      <c r="T13">
        <v>0.51900000000000002</v>
      </c>
      <c r="U13">
        <v>4.0999999999999996</v>
      </c>
      <c r="V13">
        <v>4.5999999999999996</v>
      </c>
      <c r="W13">
        <v>8.6</v>
      </c>
      <c r="X13">
        <v>2.1</v>
      </c>
      <c r="Y13">
        <v>1.1000000000000001</v>
      </c>
      <c r="Z13">
        <v>1.2</v>
      </c>
      <c r="AA13">
        <v>2.6</v>
      </c>
      <c r="AB13">
        <v>7.8</v>
      </c>
      <c r="AC13">
        <v>9.1999999999999993</v>
      </c>
      <c r="AD13">
        <v>2016</v>
      </c>
    </row>
    <row r="14" spans="1:30" x14ac:dyDescent="0.25">
      <c r="A14">
        <v>13</v>
      </c>
      <c r="B14" t="s">
        <v>54</v>
      </c>
      <c r="C14" t="s">
        <v>38</v>
      </c>
      <c r="D14">
        <v>37</v>
      </c>
      <c r="E14" t="s">
        <v>34</v>
      </c>
      <c r="F14">
        <v>27</v>
      </c>
      <c r="G14">
        <v>15</v>
      </c>
      <c r="H14">
        <v>402</v>
      </c>
      <c r="I14">
        <v>3.4</v>
      </c>
      <c r="J14">
        <v>6.4</v>
      </c>
      <c r="K14">
        <v>0.52800000000000002</v>
      </c>
      <c r="L14">
        <v>0.4</v>
      </c>
      <c r="M14">
        <v>1.3</v>
      </c>
      <c r="N14">
        <v>0.28599999999999998</v>
      </c>
      <c r="O14">
        <v>3</v>
      </c>
      <c r="P14">
        <v>5.2</v>
      </c>
      <c r="Q14">
        <v>0.58599999999999997</v>
      </c>
      <c r="R14">
        <v>2.2000000000000002</v>
      </c>
      <c r="S14">
        <v>3.2</v>
      </c>
      <c r="T14">
        <v>0.69399999999999995</v>
      </c>
      <c r="U14">
        <v>3.2</v>
      </c>
      <c r="V14">
        <v>5.6</v>
      </c>
      <c r="W14">
        <v>8.8000000000000007</v>
      </c>
      <c r="X14">
        <v>1.1000000000000001</v>
      </c>
      <c r="Y14">
        <v>1.3</v>
      </c>
      <c r="Z14">
        <v>1.2</v>
      </c>
      <c r="AA14">
        <v>0.8</v>
      </c>
      <c r="AB14">
        <v>2.6</v>
      </c>
      <c r="AC14">
        <v>9.4</v>
      </c>
      <c r="AD14">
        <v>2016</v>
      </c>
    </row>
    <row r="15" spans="1:30" x14ac:dyDescent="0.25">
      <c r="A15">
        <v>14</v>
      </c>
      <c r="B15" t="s">
        <v>56</v>
      </c>
      <c r="C15" t="s">
        <v>31</v>
      </c>
      <c r="D15">
        <v>33</v>
      </c>
      <c r="E15" t="s">
        <v>94</v>
      </c>
      <c r="F15">
        <v>13</v>
      </c>
      <c r="G15">
        <v>0</v>
      </c>
      <c r="H15">
        <v>192</v>
      </c>
      <c r="I15">
        <v>3.9</v>
      </c>
      <c r="J15">
        <v>11.1</v>
      </c>
      <c r="K15">
        <v>0.35599999999999998</v>
      </c>
      <c r="L15">
        <v>2.2999999999999998</v>
      </c>
      <c r="M15">
        <v>6.9</v>
      </c>
      <c r="N15">
        <v>0.32400000000000001</v>
      </c>
      <c r="O15">
        <v>1.7</v>
      </c>
      <c r="P15">
        <v>4.0999999999999996</v>
      </c>
      <c r="Q15">
        <v>0.40899999999999997</v>
      </c>
      <c r="R15">
        <v>2.1</v>
      </c>
      <c r="S15">
        <v>2.8</v>
      </c>
      <c r="T15">
        <v>0.73299999999999998</v>
      </c>
      <c r="U15">
        <v>0.2</v>
      </c>
      <c r="V15">
        <v>4.9000000000000004</v>
      </c>
      <c r="W15">
        <v>5.0999999999999996</v>
      </c>
      <c r="X15">
        <v>2.6</v>
      </c>
      <c r="Y15">
        <v>0.7</v>
      </c>
      <c r="Z15">
        <v>0.2</v>
      </c>
      <c r="AA15">
        <v>0.4</v>
      </c>
      <c r="AB15">
        <v>4.7</v>
      </c>
      <c r="AC15">
        <v>12.2</v>
      </c>
      <c r="AD15">
        <v>2016</v>
      </c>
    </row>
    <row r="16" spans="1:30" x14ac:dyDescent="0.25">
      <c r="A16">
        <v>15</v>
      </c>
      <c r="B16" t="s">
        <v>569</v>
      </c>
      <c r="C16" t="s">
        <v>31</v>
      </c>
      <c r="D16">
        <v>26</v>
      </c>
      <c r="E16" t="s">
        <v>40</v>
      </c>
      <c r="F16">
        <v>51</v>
      </c>
      <c r="G16">
        <v>15</v>
      </c>
      <c r="H16">
        <v>721</v>
      </c>
      <c r="I16">
        <v>3.3</v>
      </c>
      <c r="J16">
        <v>8.9</v>
      </c>
      <c r="K16">
        <v>0.376</v>
      </c>
      <c r="L16">
        <v>1.1000000000000001</v>
      </c>
      <c r="M16">
        <v>4.3</v>
      </c>
      <c r="N16">
        <v>0.26700000000000002</v>
      </c>
      <c r="O16">
        <v>2.2000000000000002</v>
      </c>
      <c r="P16">
        <v>4.5999999999999996</v>
      </c>
      <c r="Q16">
        <v>0.47799999999999998</v>
      </c>
      <c r="R16">
        <v>1.1000000000000001</v>
      </c>
      <c r="S16">
        <v>1.4</v>
      </c>
      <c r="T16">
        <v>0.75900000000000001</v>
      </c>
      <c r="U16">
        <v>0.6</v>
      </c>
      <c r="V16">
        <v>3.6</v>
      </c>
      <c r="W16">
        <v>4.3</v>
      </c>
      <c r="X16">
        <v>2</v>
      </c>
      <c r="Y16">
        <v>1</v>
      </c>
      <c r="Z16">
        <v>0.7</v>
      </c>
      <c r="AA16">
        <v>2.1</v>
      </c>
      <c r="AB16">
        <v>2.7</v>
      </c>
      <c r="AC16">
        <v>8.9</v>
      </c>
      <c r="AD16">
        <v>2016</v>
      </c>
    </row>
    <row r="17" spans="1:30" x14ac:dyDescent="0.25">
      <c r="A17">
        <v>16</v>
      </c>
      <c r="B17" t="s">
        <v>58</v>
      </c>
      <c r="C17" t="s">
        <v>52</v>
      </c>
      <c r="D17">
        <v>22</v>
      </c>
      <c r="E17" t="s">
        <v>35</v>
      </c>
      <c r="F17">
        <v>55</v>
      </c>
      <c r="G17">
        <v>9</v>
      </c>
      <c r="H17">
        <v>647</v>
      </c>
      <c r="I17">
        <v>4</v>
      </c>
      <c r="J17">
        <v>9.6999999999999993</v>
      </c>
      <c r="K17">
        <v>0.40600000000000003</v>
      </c>
      <c r="L17">
        <v>1.2</v>
      </c>
      <c r="M17">
        <v>4.5999999999999996</v>
      </c>
      <c r="N17">
        <v>0.26500000000000001</v>
      </c>
      <c r="O17">
        <v>2.7</v>
      </c>
      <c r="P17">
        <v>5.0999999999999996</v>
      </c>
      <c r="Q17">
        <v>0.53300000000000003</v>
      </c>
      <c r="R17">
        <v>2.4</v>
      </c>
      <c r="S17">
        <v>3.1</v>
      </c>
      <c r="T17">
        <v>0.8</v>
      </c>
      <c r="U17">
        <v>1</v>
      </c>
      <c r="V17">
        <v>6.3</v>
      </c>
      <c r="W17">
        <v>7.3</v>
      </c>
      <c r="X17">
        <v>1.6</v>
      </c>
      <c r="Y17">
        <v>1.1000000000000001</v>
      </c>
      <c r="Z17">
        <v>1.4</v>
      </c>
      <c r="AA17">
        <v>1.3</v>
      </c>
      <c r="AB17">
        <v>2.5</v>
      </c>
      <c r="AC17">
        <v>11.6</v>
      </c>
      <c r="AD17">
        <v>2016</v>
      </c>
    </row>
    <row r="18" spans="1:30" x14ac:dyDescent="0.25">
      <c r="A18">
        <v>17</v>
      </c>
      <c r="B18" t="s">
        <v>60</v>
      </c>
      <c r="C18" t="s">
        <v>52</v>
      </c>
      <c r="D18">
        <v>22</v>
      </c>
      <c r="E18" t="s">
        <v>46</v>
      </c>
      <c r="F18">
        <v>78</v>
      </c>
      <c r="G18">
        <v>11</v>
      </c>
      <c r="H18">
        <v>1245</v>
      </c>
      <c r="I18">
        <v>4</v>
      </c>
      <c r="J18">
        <v>8.5</v>
      </c>
      <c r="K18">
        <v>0.46800000000000003</v>
      </c>
      <c r="L18">
        <v>0.3</v>
      </c>
      <c r="M18">
        <v>1.1000000000000001</v>
      </c>
      <c r="N18">
        <v>0.32400000000000001</v>
      </c>
      <c r="O18">
        <v>3.6</v>
      </c>
      <c r="P18">
        <v>7.5</v>
      </c>
      <c r="Q18">
        <v>0.48799999999999999</v>
      </c>
      <c r="R18">
        <v>1.8</v>
      </c>
      <c r="S18">
        <v>2.4</v>
      </c>
      <c r="T18">
        <v>0.747</v>
      </c>
      <c r="U18">
        <v>0.7</v>
      </c>
      <c r="V18">
        <v>6.3</v>
      </c>
      <c r="W18">
        <v>7.1</v>
      </c>
      <c r="X18">
        <v>3.6</v>
      </c>
      <c r="Y18">
        <v>1.7</v>
      </c>
      <c r="Z18">
        <v>0.8</v>
      </c>
      <c r="AA18">
        <v>1.7</v>
      </c>
      <c r="AB18">
        <v>2.8</v>
      </c>
      <c r="AC18">
        <v>10.1</v>
      </c>
      <c r="AD18">
        <v>2016</v>
      </c>
    </row>
    <row r="19" spans="1:30" x14ac:dyDescent="0.25">
      <c r="A19">
        <v>18</v>
      </c>
      <c r="B19" t="s">
        <v>61</v>
      </c>
      <c r="C19" t="s">
        <v>27</v>
      </c>
      <c r="D19">
        <v>27</v>
      </c>
      <c r="E19" t="s">
        <v>42</v>
      </c>
      <c r="F19">
        <v>66</v>
      </c>
      <c r="G19">
        <v>7</v>
      </c>
      <c r="H19">
        <v>2008</v>
      </c>
      <c r="I19">
        <v>7.1</v>
      </c>
      <c r="J19">
        <v>16.7</v>
      </c>
      <c r="K19">
        <v>0.42699999999999999</v>
      </c>
      <c r="L19">
        <v>2.2999999999999998</v>
      </c>
      <c r="M19">
        <v>6.4</v>
      </c>
      <c r="N19">
        <v>0.36599999999999999</v>
      </c>
      <c r="O19">
        <v>4.8</v>
      </c>
      <c r="P19">
        <v>10.199999999999999</v>
      </c>
      <c r="Q19">
        <v>0.46600000000000003</v>
      </c>
      <c r="R19">
        <v>3.6</v>
      </c>
      <c r="S19">
        <v>4.0999999999999996</v>
      </c>
      <c r="T19">
        <v>0.873</v>
      </c>
      <c r="U19">
        <v>2.2999999999999998</v>
      </c>
      <c r="V19">
        <v>4.8</v>
      </c>
      <c r="W19">
        <v>7.1</v>
      </c>
      <c r="X19">
        <v>1.3</v>
      </c>
      <c r="Y19">
        <v>0.7</v>
      </c>
      <c r="Z19">
        <v>0.4</v>
      </c>
      <c r="AA19">
        <v>1.6</v>
      </c>
      <c r="AB19">
        <v>2</v>
      </c>
      <c r="AC19">
        <v>20.2</v>
      </c>
      <c r="AD19">
        <v>2016</v>
      </c>
    </row>
    <row r="20" spans="1:30" x14ac:dyDescent="0.25">
      <c r="A20">
        <v>19</v>
      </c>
      <c r="B20" t="s">
        <v>63</v>
      </c>
      <c r="C20" t="s">
        <v>73</v>
      </c>
      <c r="D20">
        <v>21</v>
      </c>
      <c r="E20" t="s">
        <v>64</v>
      </c>
      <c r="F20">
        <v>80</v>
      </c>
      <c r="G20">
        <v>79</v>
      </c>
      <c r="H20">
        <v>2823</v>
      </c>
      <c r="I20">
        <v>6.5</v>
      </c>
      <c r="J20">
        <v>12.9</v>
      </c>
      <c r="K20">
        <v>0.50600000000000001</v>
      </c>
      <c r="L20">
        <v>0.4</v>
      </c>
      <c r="M20">
        <v>1.4</v>
      </c>
      <c r="N20">
        <v>0.25700000000000001</v>
      </c>
      <c r="O20">
        <v>6.2</v>
      </c>
      <c r="P20">
        <v>11.5</v>
      </c>
      <c r="Q20">
        <v>0.53700000000000003</v>
      </c>
      <c r="R20">
        <v>3.8</v>
      </c>
      <c r="S20">
        <v>5.2</v>
      </c>
      <c r="T20">
        <v>0.72399999999999998</v>
      </c>
      <c r="U20">
        <v>1.4</v>
      </c>
      <c r="V20">
        <v>6.4</v>
      </c>
      <c r="W20">
        <v>7.8</v>
      </c>
      <c r="X20">
        <v>4.4000000000000004</v>
      </c>
      <c r="Y20">
        <v>1.2</v>
      </c>
      <c r="Z20">
        <v>1.4</v>
      </c>
      <c r="AA20">
        <v>2.7</v>
      </c>
      <c r="AB20">
        <v>3.3</v>
      </c>
      <c r="AC20">
        <v>17.2</v>
      </c>
      <c r="AD20">
        <v>2016</v>
      </c>
    </row>
    <row r="21" spans="1:30" x14ac:dyDescent="0.25">
      <c r="A21">
        <v>20</v>
      </c>
      <c r="B21" t="s">
        <v>570</v>
      </c>
      <c r="C21" t="s">
        <v>52</v>
      </c>
      <c r="D21">
        <v>23</v>
      </c>
      <c r="E21" t="s">
        <v>66</v>
      </c>
      <c r="F21">
        <v>2</v>
      </c>
      <c r="G21">
        <v>0</v>
      </c>
      <c r="H21">
        <v>6</v>
      </c>
      <c r="I21">
        <v>18</v>
      </c>
      <c r="J21">
        <v>24</v>
      </c>
      <c r="K21">
        <v>0.75</v>
      </c>
      <c r="L21">
        <v>0</v>
      </c>
      <c r="M21">
        <v>6</v>
      </c>
      <c r="N21">
        <v>0</v>
      </c>
      <c r="O21">
        <v>18</v>
      </c>
      <c r="P21">
        <v>18</v>
      </c>
      <c r="Q21">
        <v>1</v>
      </c>
      <c r="R21">
        <v>0</v>
      </c>
      <c r="S21">
        <v>0</v>
      </c>
      <c r="U21">
        <v>0</v>
      </c>
      <c r="V21">
        <v>6</v>
      </c>
      <c r="W21">
        <v>6</v>
      </c>
      <c r="X21">
        <v>0</v>
      </c>
      <c r="Y21">
        <v>0</v>
      </c>
      <c r="Z21">
        <v>0</v>
      </c>
      <c r="AA21">
        <v>0</v>
      </c>
      <c r="AB21">
        <v>12</v>
      </c>
      <c r="AC21">
        <v>36</v>
      </c>
      <c r="AD21">
        <v>2016</v>
      </c>
    </row>
    <row r="22" spans="1:30" x14ac:dyDescent="0.25">
      <c r="A22">
        <v>21</v>
      </c>
      <c r="B22" t="s">
        <v>65</v>
      </c>
      <c r="C22" t="s">
        <v>52</v>
      </c>
      <c r="D22">
        <v>31</v>
      </c>
      <c r="E22" t="s">
        <v>66</v>
      </c>
      <c r="F22">
        <v>72</v>
      </c>
      <c r="G22">
        <v>72</v>
      </c>
      <c r="H22">
        <v>2530</v>
      </c>
      <c r="I22">
        <v>8.1</v>
      </c>
      <c r="J22">
        <v>18.600000000000001</v>
      </c>
      <c r="K22">
        <v>0.434</v>
      </c>
      <c r="L22">
        <v>1.5</v>
      </c>
      <c r="M22">
        <v>4.4000000000000004</v>
      </c>
      <c r="N22">
        <v>0.33900000000000002</v>
      </c>
      <c r="O22">
        <v>6.6</v>
      </c>
      <c r="P22">
        <v>14.2</v>
      </c>
      <c r="Q22">
        <v>0.46300000000000002</v>
      </c>
      <c r="R22">
        <v>4.8</v>
      </c>
      <c r="S22">
        <v>5.7</v>
      </c>
      <c r="T22">
        <v>0.82899999999999996</v>
      </c>
      <c r="U22">
        <v>1.4</v>
      </c>
      <c r="V22">
        <v>6.5</v>
      </c>
      <c r="W22">
        <v>7.9</v>
      </c>
      <c r="X22">
        <v>4.3</v>
      </c>
      <c r="Y22">
        <v>0.9</v>
      </c>
      <c r="Z22">
        <v>0.5</v>
      </c>
      <c r="AA22">
        <v>2.5</v>
      </c>
      <c r="AB22">
        <v>2.6</v>
      </c>
      <c r="AC22">
        <v>22.4</v>
      </c>
      <c r="AD22">
        <v>2016</v>
      </c>
    </row>
    <row r="23" spans="1:30" x14ac:dyDescent="0.25">
      <c r="A23">
        <v>22</v>
      </c>
      <c r="B23" t="s">
        <v>67</v>
      </c>
      <c r="C23" t="s">
        <v>38</v>
      </c>
      <c r="D23">
        <v>33</v>
      </c>
      <c r="E23" t="s">
        <v>90</v>
      </c>
      <c r="F23">
        <v>19</v>
      </c>
      <c r="G23">
        <v>0</v>
      </c>
      <c r="H23">
        <v>96</v>
      </c>
      <c r="I23">
        <v>2.2999999999999998</v>
      </c>
      <c r="J23">
        <v>3.7</v>
      </c>
      <c r="K23">
        <v>0.6</v>
      </c>
      <c r="L23">
        <v>0</v>
      </c>
      <c r="M23">
        <v>0</v>
      </c>
      <c r="O23">
        <v>2.2999999999999998</v>
      </c>
      <c r="P23">
        <v>3.7</v>
      </c>
      <c r="Q23">
        <v>0.6</v>
      </c>
      <c r="R23">
        <v>2.2999999999999998</v>
      </c>
      <c r="S23">
        <v>3</v>
      </c>
      <c r="T23">
        <v>0.75</v>
      </c>
      <c r="U23">
        <v>3</v>
      </c>
      <c r="V23">
        <v>4.9000000000000004</v>
      </c>
      <c r="W23">
        <v>7.9</v>
      </c>
      <c r="X23">
        <v>0.4</v>
      </c>
      <c r="Y23">
        <v>0.7</v>
      </c>
      <c r="Z23">
        <v>4.5</v>
      </c>
      <c r="AA23">
        <v>0.7</v>
      </c>
      <c r="AB23">
        <v>5.6</v>
      </c>
      <c r="AC23">
        <v>6.8</v>
      </c>
      <c r="AD23">
        <v>2016</v>
      </c>
    </row>
    <row r="24" spans="1:30" x14ac:dyDescent="0.25">
      <c r="A24">
        <v>23</v>
      </c>
      <c r="B24" t="s">
        <v>571</v>
      </c>
      <c r="C24" t="s">
        <v>73</v>
      </c>
      <c r="D24">
        <v>23</v>
      </c>
      <c r="E24" t="s">
        <v>74</v>
      </c>
      <c r="F24">
        <v>5</v>
      </c>
      <c r="G24">
        <v>0</v>
      </c>
      <c r="H24">
        <v>27</v>
      </c>
      <c r="I24">
        <v>2.7</v>
      </c>
      <c r="J24">
        <v>10.7</v>
      </c>
      <c r="K24">
        <v>0.25</v>
      </c>
      <c r="L24">
        <v>0</v>
      </c>
      <c r="M24">
        <v>4</v>
      </c>
      <c r="N24">
        <v>0</v>
      </c>
      <c r="O24">
        <v>2.7</v>
      </c>
      <c r="P24">
        <v>6.7</v>
      </c>
      <c r="Q24">
        <v>0.4</v>
      </c>
      <c r="R24">
        <v>2.7</v>
      </c>
      <c r="S24">
        <v>2.7</v>
      </c>
      <c r="T24">
        <v>1</v>
      </c>
      <c r="U24">
        <v>0</v>
      </c>
      <c r="V24">
        <v>1.3</v>
      </c>
      <c r="W24">
        <v>1.3</v>
      </c>
      <c r="X24">
        <v>1.3</v>
      </c>
      <c r="Y24">
        <v>1.3</v>
      </c>
      <c r="Z24">
        <v>0</v>
      </c>
      <c r="AA24">
        <v>4</v>
      </c>
      <c r="AB24">
        <v>6.7</v>
      </c>
      <c r="AC24">
        <v>8</v>
      </c>
      <c r="AD24">
        <v>2016</v>
      </c>
    </row>
    <row r="25" spans="1:30" x14ac:dyDescent="0.25">
      <c r="A25">
        <v>24</v>
      </c>
      <c r="B25" t="s">
        <v>68</v>
      </c>
      <c r="C25" t="s">
        <v>52</v>
      </c>
      <c r="D25">
        <v>30</v>
      </c>
      <c r="E25" t="s">
        <v>62</v>
      </c>
      <c r="F25">
        <v>81</v>
      </c>
      <c r="G25">
        <v>81</v>
      </c>
      <c r="H25">
        <v>2859</v>
      </c>
      <c r="I25">
        <v>4.5</v>
      </c>
      <c r="J25">
        <v>10.8</v>
      </c>
      <c r="K25">
        <v>0.41599999999999998</v>
      </c>
      <c r="L25">
        <v>2.2999999999999998</v>
      </c>
      <c r="M25">
        <v>6.3</v>
      </c>
      <c r="N25">
        <v>0.371</v>
      </c>
      <c r="O25">
        <v>2.2000000000000002</v>
      </c>
      <c r="P25">
        <v>4.5</v>
      </c>
      <c r="Q25">
        <v>0.47799999999999998</v>
      </c>
      <c r="R25">
        <v>1.6</v>
      </c>
      <c r="S25">
        <v>2</v>
      </c>
      <c r="T25">
        <v>0.78300000000000003</v>
      </c>
      <c r="U25">
        <v>0.8</v>
      </c>
      <c r="V25">
        <v>3.8</v>
      </c>
      <c r="W25">
        <v>4.5999999999999996</v>
      </c>
      <c r="X25">
        <v>2.4</v>
      </c>
      <c r="Y25">
        <v>2</v>
      </c>
      <c r="Z25">
        <v>0.3</v>
      </c>
      <c r="AA25">
        <v>1.4</v>
      </c>
      <c r="AB25">
        <v>2.2000000000000002</v>
      </c>
      <c r="AC25">
        <v>12.9</v>
      </c>
      <c r="AD25">
        <v>2016</v>
      </c>
    </row>
    <row r="26" spans="1:30" x14ac:dyDescent="0.25">
      <c r="A26">
        <v>25</v>
      </c>
      <c r="B26" t="s">
        <v>69</v>
      </c>
      <c r="C26" t="s">
        <v>27</v>
      </c>
      <c r="D26">
        <v>27</v>
      </c>
      <c r="E26" t="s">
        <v>70</v>
      </c>
      <c r="F26">
        <v>70</v>
      </c>
      <c r="G26">
        <v>16</v>
      </c>
      <c r="H26">
        <v>1516</v>
      </c>
      <c r="I26">
        <v>5.2</v>
      </c>
      <c r="J26">
        <v>11.6</v>
      </c>
      <c r="K26">
        <v>0.45200000000000001</v>
      </c>
      <c r="L26">
        <v>1.1000000000000001</v>
      </c>
      <c r="M26">
        <v>2.8</v>
      </c>
      <c r="N26">
        <v>0.38500000000000001</v>
      </c>
      <c r="O26">
        <v>4.2</v>
      </c>
      <c r="P26">
        <v>8.8000000000000007</v>
      </c>
      <c r="Q26">
        <v>0.47299999999999998</v>
      </c>
      <c r="R26">
        <v>0.9</v>
      </c>
      <c r="S26">
        <v>1.3</v>
      </c>
      <c r="T26">
        <v>0.755</v>
      </c>
      <c r="U26">
        <v>2</v>
      </c>
      <c r="V26">
        <v>4.9000000000000004</v>
      </c>
      <c r="W26">
        <v>7</v>
      </c>
      <c r="X26">
        <v>2.2999999999999998</v>
      </c>
      <c r="Y26">
        <v>1.3</v>
      </c>
      <c r="Z26">
        <v>1.1000000000000001</v>
      </c>
      <c r="AA26">
        <v>1.6</v>
      </c>
      <c r="AB26">
        <v>4.4000000000000004</v>
      </c>
      <c r="AC26">
        <v>12.5</v>
      </c>
      <c r="AD26">
        <v>2016</v>
      </c>
    </row>
    <row r="27" spans="1:30" x14ac:dyDescent="0.25">
      <c r="A27">
        <v>26</v>
      </c>
      <c r="B27" t="s">
        <v>71</v>
      </c>
      <c r="C27" t="s">
        <v>38</v>
      </c>
      <c r="D27">
        <v>29</v>
      </c>
      <c r="E27" t="s">
        <v>42</v>
      </c>
      <c r="F27">
        <v>68</v>
      </c>
      <c r="G27">
        <v>64</v>
      </c>
      <c r="H27">
        <v>1178</v>
      </c>
      <c r="I27">
        <v>3.2</v>
      </c>
      <c r="J27">
        <v>6</v>
      </c>
      <c r="K27">
        <v>0.53300000000000003</v>
      </c>
      <c r="L27">
        <v>0</v>
      </c>
      <c r="M27">
        <v>0</v>
      </c>
      <c r="O27">
        <v>3.2</v>
      </c>
      <c r="P27">
        <v>6</v>
      </c>
      <c r="Q27">
        <v>0.53300000000000003</v>
      </c>
      <c r="R27">
        <v>1.9</v>
      </c>
      <c r="S27">
        <v>3.4</v>
      </c>
      <c r="T27">
        <v>0.54500000000000004</v>
      </c>
      <c r="U27">
        <v>3.7</v>
      </c>
      <c r="V27">
        <v>9</v>
      </c>
      <c r="W27">
        <v>12.7</v>
      </c>
      <c r="X27">
        <v>0.8</v>
      </c>
      <c r="Y27">
        <v>0.6</v>
      </c>
      <c r="Z27">
        <v>0.7</v>
      </c>
      <c r="AA27">
        <v>1.8</v>
      </c>
      <c r="AB27">
        <v>3.8</v>
      </c>
      <c r="AC27">
        <v>8.1999999999999993</v>
      </c>
      <c r="AD27">
        <v>2016</v>
      </c>
    </row>
    <row r="28" spans="1:30" x14ac:dyDescent="0.25">
      <c r="A28">
        <v>27</v>
      </c>
      <c r="B28" t="s">
        <v>72</v>
      </c>
      <c r="C28" t="s">
        <v>73</v>
      </c>
      <c r="D28">
        <v>28</v>
      </c>
      <c r="E28" t="s">
        <v>34</v>
      </c>
      <c r="F28">
        <v>62</v>
      </c>
      <c r="G28">
        <v>0</v>
      </c>
      <c r="H28">
        <v>1178</v>
      </c>
      <c r="I28">
        <v>4.5</v>
      </c>
      <c r="J28">
        <v>10.7</v>
      </c>
      <c r="K28">
        <v>0.42299999999999999</v>
      </c>
      <c r="L28">
        <v>2.1</v>
      </c>
      <c r="M28">
        <v>5.0999999999999996</v>
      </c>
      <c r="N28">
        <v>0.40500000000000003</v>
      </c>
      <c r="O28">
        <v>2.4</v>
      </c>
      <c r="P28">
        <v>5.6</v>
      </c>
      <c r="Q28">
        <v>0.44</v>
      </c>
      <c r="R28">
        <v>3.1</v>
      </c>
      <c r="S28">
        <v>3.9</v>
      </c>
      <c r="T28">
        <v>0.80500000000000005</v>
      </c>
      <c r="U28">
        <v>0.2</v>
      </c>
      <c r="V28">
        <v>2.7</v>
      </c>
      <c r="W28">
        <v>2.9</v>
      </c>
      <c r="X28">
        <v>6.1</v>
      </c>
      <c r="Y28">
        <v>1.2</v>
      </c>
      <c r="Z28">
        <v>0.1</v>
      </c>
      <c r="AA28">
        <v>2.6</v>
      </c>
      <c r="AB28">
        <v>2.6</v>
      </c>
      <c r="AC28">
        <v>14.3</v>
      </c>
      <c r="AD28">
        <v>2016</v>
      </c>
    </row>
    <row r="29" spans="1:30" x14ac:dyDescent="0.25">
      <c r="A29">
        <v>28</v>
      </c>
      <c r="B29" t="s">
        <v>498</v>
      </c>
      <c r="C29" t="s">
        <v>38</v>
      </c>
      <c r="D29">
        <v>28</v>
      </c>
      <c r="E29" t="s">
        <v>57</v>
      </c>
      <c r="F29">
        <v>17</v>
      </c>
      <c r="G29">
        <v>0</v>
      </c>
      <c r="H29">
        <v>107</v>
      </c>
      <c r="I29">
        <v>4</v>
      </c>
      <c r="J29">
        <v>7.7</v>
      </c>
      <c r="K29">
        <v>0.52200000000000002</v>
      </c>
      <c r="L29">
        <v>0</v>
      </c>
      <c r="M29">
        <v>0.3</v>
      </c>
      <c r="N29">
        <v>0</v>
      </c>
      <c r="O29">
        <v>4</v>
      </c>
      <c r="P29">
        <v>7.4</v>
      </c>
      <c r="Q29">
        <v>0.54500000000000004</v>
      </c>
      <c r="R29">
        <v>2</v>
      </c>
      <c r="S29">
        <v>2</v>
      </c>
      <c r="T29">
        <v>1</v>
      </c>
      <c r="U29">
        <v>1.3</v>
      </c>
      <c r="V29">
        <v>6.1</v>
      </c>
      <c r="W29">
        <v>7.4</v>
      </c>
      <c r="X29">
        <v>1.7</v>
      </c>
      <c r="Y29">
        <v>0</v>
      </c>
      <c r="Z29">
        <v>1</v>
      </c>
      <c r="AA29">
        <v>2</v>
      </c>
      <c r="AB29">
        <v>6.1</v>
      </c>
      <c r="AC29">
        <v>10.1</v>
      </c>
      <c r="AD29">
        <v>2016</v>
      </c>
    </row>
    <row r="30" spans="1:30" x14ac:dyDescent="0.25">
      <c r="A30">
        <v>29</v>
      </c>
      <c r="B30" t="s">
        <v>75</v>
      </c>
      <c r="C30" t="s">
        <v>52</v>
      </c>
      <c r="D30">
        <v>26</v>
      </c>
      <c r="E30" t="s">
        <v>42</v>
      </c>
      <c r="F30">
        <v>47</v>
      </c>
      <c r="G30">
        <v>13</v>
      </c>
      <c r="H30">
        <v>845</v>
      </c>
      <c r="I30">
        <v>5.2</v>
      </c>
      <c r="J30">
        <v>12.3</v>
      </c>
      <c r="K30">
        <v>0.42199999999999999</v>
      </c>
      <c r="L30">
        <v>1.9</v>
      </c>
      <c r="M30">
        <v>4.5999999999999996</v>
      </c>
      <c r="N30">
        <v>0.40400000000000003</v>
      </c>
      <c r="O30">
        <v>3.3</v>
      </c>
      <c r="P30">
        <v>7.7</v>
      </c>
      <c r="Q30">
        <v>0.433</v>
      </c>
      <c r="R30">
        <v>1.7</v>
      </c>
      <c r="S30">
        <v>2.1</v>
      </c>
      <c r="T30">
        <v>0.78</v>
      </c>
      <c r="U30">
        <v>1.1000000000000001</v>
      </c>
      <c r="V30">
        <v>5.2</v>
      </c>
      <c r="W30">
        <v>6.3</v>
      </c>
      <c r="X30">
        <v>2.2999999999999998</v>
      </c>
      <c r="Y30">
        <v>0.5</v>
      </c>
      <c r="Z30">
        <v>0.3</v>
      </c>
      <c r="AA30">
        <v>1</v>
      </c>
      <c r="AB30">
        <v>3.8</v>
      </c>
      <c r="AC30">
        <v>13.9</v>
      </c>
      <c r="AD30">
        <v>2016</v>
      </c>
    </row>
    <row r="31" spans="1:30" x14ac:dyDescent="0.25">
      <c r="A31">
        <v>30</v>
      </c>
      <c r="B31" t="s">
        <v>499</v>
      </c>
      <c r="C31" t="s">
        <v>38</v>
      </c>
      <c r="D31">
        <v>25</v>
      </c>
      <c r="E31" t="s">
        <v>123</v>
      </c>
      <c r="F31">
        <v>18</v>
      </c>
      <c r="G31">
        <v>2</v>
      </c>
      <c r="H31">
        <v>103</v>
      </c>
      <c r="I31">
        <v>4.5</v>
      </c>
      <c r="J31">
        <v>14</v>
      </c>
      <c r="K31">
        <v>0.32500000000000001</v>
      </c>
      <c r="L31">
        <v>0.3</v>
      </c>
      <c r="M31">
        <v>1.7</v>
      </c>
      <c r="N31">
        <v>0.2</v>
      </c>
      <c r="O31">
        <v>4.2</v>
      </c>
      <c r="P31">
        <v>12.2</v>
      </c>
      <c r="Q31">
        <v>0.34300000000000003</v>
      </c>
      <c r="R31">
        <v>2.4</v>
      </c>
      <c r="S31">
        <v>2.8</v>
      </c>
      <c r="T31">
        <v>0.875</v>
      </c>
      <c r="U31">
        <v>1.4</v>
      </c>
      <c r="V31">
        <v>8.4</v>
      </c>
      <c r="W31">
        <v>9.8000000000000007</v>
      </c>
      <c r="X31">
        <v>2.1</v>
      </c>
      <c r="Y31">
        <v>0.7</v>
      </c>
      <c r="Z31">
        <v>1</v>
      </c>
      <c r="AA31">
        <v>1.4</v>
      </c>
      <c r="AB31">
        <v>6.6</v>
      </c>
      <c r="AC31">
        <v>11.9</v>
      </c>
      <c r="AD31">
        <v>2016</v>
      </c>
    </row>
    <row r="32" spans="1:30" x14ac:dyDescent="0.25">
      <c r="A32">
        <v>31</v>
      </c>
      <c r="B32" t="s">
        <v>78</v>
      </c>
      <c r="C32" t="s">
        <v>31</v>
      </c>
      <c r="D32">
        <v>33</v>
      </c>
      <c r="E32" t="s">
        <v>83</v>
      </c>
      <c r="F32">
        <v>68</v>
      </c>
      <c r="G32">
        <v>0</v>
      </c>
      <c r="H32">
        <v>1079</v>
      </c>
      <c r="I32">
        <v>5.7</v>
      </c>
      <c r="J32">
        <v>12.3</v>
      </c>
      <c r="K32">
        <v>0.46200000000000002</v>
      </c>
      <c r="L32">
        <v>1.3</v>
      </c>
      <c r="M32">
        <v>3.7</v>
      </c>
      <c r="N32">
        <v>0.35499999999999998</v>
      </c>
      <c r="O32">
        <v>4.4000000000000004</v>
      </c>
      <c r="P32">
        <v>8.6999999999999993</v>
      </c>
      <c r="Q32">
        <v>0.50800000000000001</v>
      </c>
      <c r="R32">
        <v>1.7</v>
      </c>
      <c r="S32">
        <v>2.1</v>
      </c>
      <c r="T32">
        <v>0.83899999999999997</v>
      </c>
      <c r="U32">
        <v>0.9</v>
      </c>
      <c r="V32">
        <v>3</v>
      </c>
      <c r="W32">
        <v>3.9</v>
      </c>
      <c r="X32">
        <v>2.7</v>
      </c>
      <c r="Y32">
        <v>1.5</v>
      </c>
      <c r="Z32">
        <v>0.3</v>
      </c>
      <c r="AA32">
        <v>1.8</v>
      </c>
      <c r="AB32">
        <v>3.6</v>
      </c>
      <c r="AC32">
        <v>14.4</v>
      </c>
      <c r="AD32">
        <v>2016</v>
      </c>
    </row>
    <row r="33" spans="1:30" x14ac:dyDescent="0.25">
      <c r="A33">
        <v>32</v>
      </c>
      <c r="B33" t="s">
        <v>80</v>
      </c>
      <c r="C33" t="s">
        <v>73</v>
      </c>
      <c r="D33">
        <v>31</v>
      </c>
      <c r="E33" t="s">
        <v>35</v>
      </c>
      <c r="F33">
        <v>74</v>
      </c>
      <c r="G33">
        <v>16</v>
      </c>
      <c r="H33">
        <v>1667</v>
      </c>
      <c r="I33">
        <v>6.8</v>
      </c>
      <c r="J33">
        <v>15.4</v>
      </c>
      <c r="K33">
        <v>0.44600000000000001</v>
      </c>
      <c r="L33">
        <v>2.2000000000000002</v>
      </c>
      <c r="M33">
        <v>5.6</v>
      </c>
      <c r="N33">
        <v>0.38500000000000001</v>
      </c>
      <c r="O33">
        <v>4.7</v>
      </c>
      <c r="P33">
        <v>9.6999999999999993</v>
      </c>
      <c r="Q33">
        <v>0.48099999999999998</v>
      </c>
      <c r="R33">
        <v>1.6</v>
      </c>
      <c r="S33">
        <v>2.1</v>
      </c>
      <c r="T33">
        <v>0.77100000000000002</v>
      </c>
      <c r="U33">
        <v>0.6</v>
      </c>
      <c r="V33">
        <v>2.7</v>
      </c>
      <c r="W33">
        <v>3.3</v>
      </c>
      <c r="X33">
        <v>6.5</v>
      </c>
      <c r="Y33">
        <v>0.6</v>
      </c>
      <c r="Z33">
        <v>0</v>
      </c>
      <c r="AA33">
        <v>2.4</v>
      </c>
      <c r="AB33">
        <v>2.4</v>
      </c>
      <c r="AC33">
        <v>17.399999999999999</v>
      </c>
      <c r="AD33">
        <v>2016</v>
      </c>
    </row>
    <row r="34" spans="1:30" x14ac:dyDescent="0.25">
      <c r="A34">
        <v>33</v>
      </c>
      <c r="B34" t="s">
        <v>500</v>
      </c>
      <c r="C34" t="s">
        <v>38</v>
      </c>
      <c r="D34">
        <v>30</v>
      </c>
      <c r="E34" t="s">
        <v>36</v>
      </c>
      <c r="F34">
        <v>46</v>
      </c>
      <c r="G34">
        <v>0</v>
      </c>
      <c r="H34">
        <v>634</v>
      </c>
      <c r="I34">
        <v>7.2</v>
      </c>
      <c r="J34">
        <v>15.8</v>
      </c>
      <c r="K34">
        <v>0.45500000000000002</v>
      </c>
      <c r="L34">
        <v>0.2</v>
      </c>
      <c r="M34">
        <v>0.9</v>
      </c>
      <c r="N34">
        <v>0.188</v>
      </c>
      <c r="O34">
        <v>7</v>
      </c>
      <c r="P34">
        <v>14.9</v>
      </c>
      <c r="Q34">
        <v>0.47099999999999997</v>
      </c>
      <c r="R34">
        <v>2.7</v>
      </c>
      <c r="S34">
        <v>3.2</v>
      </c>
      <c r="T34">
        <v>0.82499999999999996</v>
      </c>
      <c r="U34">
        <v>1.6</v>
      </c>
      <c r="V34">
        <v>3.9</v>
      </c>
      <c r="W34">
        <v>5.5</v>
      </c>
      <c r="X34">
        <v>1</v>
      </c>
      <c r="Y34">
        <v>0.2</v>
      </c>
      <c r="Z34">
        <v>0.5</v>
      </c>
      <c r="AA34">
        <v>1.5</v>
      </c>
      <c r="AB34">
        <v>3.5</v>
      </c>
      <c r="AC34">
        <v>17.3</v>
      </c>
      <c r="AD34">
        <v>2016</v>
      </c>
    </row>
    <row r="35" spans="1:30" x14ac:dyDescent="0.25">
      <c r="A35">
        <v>34</v>
      </c>
      <c r="B35" t="s">
        <v>81</v>
      </c>
      <c r="C35" t="s">
        <v>52</v>
      </c>
      <c r="D35">
        <v>23</v>
      </c>
      <c r="E35" t="s">
        <v>83</v>
      </c>
      <c r="F35">
        <v>66</v>
      </c>
      <c r="G35">
        <v>59</v>
      </c>
      <c r="H35">
        <v>2042</v>
      </c>
      <c r="I35">
        <v>5.2</v>
      </c>
      <c r="J35">
        <v>11.2</v>
      </c>
      <c r="K35">
        <v>0.46600000000000003</v>
      </c>
      <c r="L35">
        <v>1.4</v>
      </c>
      <c r="M35">
        <v>3.8</v>
      </c>
      <c r="N35">
        <v>0.38300000000000001</v>
      </c>
      <c r="O35">
        <v>3.8</v>
      </c>
      <c r="P35">
        <v>7.4</v>
      </c>
      <c r="Q35">
        <v>0.50800000000000001</v>
      </c>
      <c r="R35">
        <v>1.8</v>
      </c>
      <c r="S35">
        <v>2.4</v>
      </c>
      <c r="T35">
        <v>0.76100000000000001</v>
      </c>
      <c r="U35">
        <v>1.4</v>
      </c>
      <c r="V35">
        <v>4.4000000000000004</v>
      </c>
      <c r="W35">
        <v>5.7</v>
      </c>
      <c r="X35">
        <v>2.1</v>
      </c>
      <c r="Y35">
        <v>0.7</v>
      </c>
      <c r="Z35">
        <v>0.2</v>
      </c>
      <c r="AA35">
        <v>1</v>
      </c>
      <c r="AB35">
        <v>2.4</v>
      </c>
      <c r="AC35">
        <v>13.6</v>
      </c>
      <c r="AD35">
        <v>2016</v>
      </c>
    </row>
    <row r="36" spans="1:30" x14ac:dyDescent="0.25">
      <c r="A36">
        <v>35</v>
      </c>
      <c r="B36" t="s">
        <v>82</v>
      </c>
      <c r="C36" t="s">
        <v>52</v>
      </c>
      <c r="D36">
        <v>35</v>
      </c>
      <c r="E36" t="s">
        <v>50</v>
      </c>
      <c r="F36">
        <v>76</v>
      </c>
      <c r="G36">
        <v>45</v>
      </c>
      <c r="H36">
        <v>2190</v>
      </c>
      <c r="I36">
        <v>4.3</v>
      </c>
      <c r="J36">
        <v>11.4</v>
      </c>
      <c r="K36">
        <v>0.38100000000000001</v>
      </c>
      <c r="L36">
        <v>2</v>
      </c>
      <c r="M36">
        <v>6.1</v>
      </c>
      <c r="N36">
        <v>0.32200000000000001</v>
      </c>
      <c r="O36">
        <v>2.4</v>
      </c>
      <c r="P36">
        <v>5.3</v>
      </c>
      <c r="Q36">
        <v>0.44900000000000001</v>
      </c>
      <c r="R36">
        <v>1.8</v>
      </c>
      <c r="S36">
        <v>2.2999999999999998</v>
      </c>
      <c r="T36">
        <v>0.80400000000000005</v>
      </c>
      <c r="U36">
        <v>1.4</v>
      </c>
      <c r="V36">
        <v>5.5</v>
      </c>
      <c r="W36">
        <v>6.9</v>
      </c>
      <c r="X36">
        <v>2.7</v>
      </c>
      <c r="Y36">
        <v>1.3</v>
      </c>
      <c r="Z36">
        <v>0.9</v>
      </c>
      <c r="AA36">
        <v>2</v>
      </c>
      <c r="AB36">
        <v>3.8</v>
      </c>
      <c r="AC36">
        <v>12.5</v>
      </c>
      <c r="AD36">
        <v>2016</v>
      </c>
    </row>
    <row r="37" spans="1:30" x14ac:dyDescent="0.25">
      <c r="A37">
        <v>36</v>
      </c>
      <c r="B37" t="s">
        <v>84</v>
      </c>
      <c r="C37" t="s">
        <v>31</v>
      </c>
      <c r="D37">
        <v>25</v>
      </c>
      <c r="E37" t="s">
        <v>70</v>
      </c>
      <c r="F37">
        <v>82</v>
      </c>
      <c r="G37">
        <v>1</v>
      </c>
      <c r="H37">
        <v>2353</v>
      </c>
      <c r="I37">
        <v>6.5</v>
      </c>
      <c r="J37">
        <v>15</v>
      </c>
      <c r="K37">
        <v>0.432</v>
      </c>
      <c r="L37">
        <v>1.7</v>
      </c>
      <c r="M37">
        <v>5</v>
      </c>
      <c r="N37">
        <v>0.34499999999999997</v>
      </c>
      <c r="O37">
        <v>4.8</v>
      </c>
      <c r="P37">
        <v>10.1</v>
      </c>
      <c r="Q37">
        <v>0.47599999999999998</v>
      </c>
      <c r="R37">
        <v>3.3</v>
      </c>
      <c r="S37">
        <v>4.0999999999999996</v>
      </c>
      <c r="T37">
        <v>0.80600000000000005</v>
      </c>
      <c r="U37">
        <v>0.9</v>
      </c>
      <c r="V37">
        <v>6.4</v>
      </c>
      <c r="W37">
        <v>7.3</v>
      </c>
      <c r="X37">
        <v>3.1</v>
      </c>
      <c r="Y37">
        <v>1.1000000000000001</v>
      </c>
      <c r="Z37">
        <v>0.6</v>
      </c>
      <c r="AA37">
        <v>2.1</v>
      </c>
      <c r="AB37">
        <v>2.2000000000000002</v>
      </c>
      <c r="AC37">
        <v>18</v>
      </c>
      <c r="AD37">
        <v>2016</v>
      </c>
    </row>
    <row r="38" spans="1:30" x14ac:dyDescent="0.25">
      <c r="A38">
        <v>37</v>
      </c>
      <c r="B38" t="s">
        <v>85</v>
      </c>
      <c r="C38" t="s">
        <v>27</v>
      </c>
      <c r="D38">
        <v>30</v>
      </c>
      <c r="E38" t="s">
        <v>104</v>
      </c>
      <c r="F38">
        <v>66</v>
      </c>
      <c r="G38">
        <v>0</v>
      </c>
      <c r="H38">
        <v>1342</v>
      </c>
      <c r="I38">
        <v>4.7</v>
      </c>
      <c r="J38">
        <v>8.5</v>
      </c>
      <c r="K38">
        <v>0.54900000000000004</v>
      </c>
      <c r="L38">
        <v>0</v>
      </c>
      <c r="M38">
        <v>0.1</v>
      </c>
      <c r="N38">
        <v>0</v>
      </c>
      <c r="O38">
        <v>4.7</v>
      </c>
      <c r="P38">
        <v>8.5</v>
      </c>
      <c r="Q38">
        <v>0.55200000000000005</v>
      </c>
      <c r="R38">
        <v>3.4</v>
      </c>
      <c r="S38">
        <v>4</v>
      </c>
      <c r="T38">
        <v>0.84499999999999997</v>
      </c>
      <c r="U38">
        <v>2.8</v>
      </c>
      <c r="V38">
        <v>4.9000000000000004</v>
      </c>
      <c r="W38">
        <v>7.6</v>
      </c>
      <c r="X38">
        <v>2</v>
      </c>
      <c r="Y38">
        <v>0.9</v>
      </c>
      <c r="Z38">
        <v>1.5</v>
      </c>
      <c r="AA38">
        <v>1.1000000000000001</v>
      </c>
      <c r="AB38">
        <v>3.4</v>
      </c>
      <c r="AC38">
        <v>12.7</v>
      </c>
      <c r="AD38">
        <v>2016</v>
      </c>
    </row>
    <row r="39" spans="1:30" x14ac:dyDescent="0.25">
      <c r="A39">
        <v>38</v>
      </c>
      <c r="B39" t="s">
        <v>86</v>
      </c>
      <c r="C39" t="s">
        <v>52</v>
      </c>
      <c r="D39">
        <v>27</v>
      </c>
      <c r="E39" t="s">
        <v>87</v>
      </c>
      <c r="F39">
        <v>70</v>
      </c>
      <c r="G39">
        <v>70</v>
      </c>
      <c r="H39">
        <v>2448</v>
      </c>
      <c r="I39">
        <v>5.5</v>
      </c>
      <c r="J39">
        <v>12.8</v>
      </c>
      <c r="K39">
        <v>0.42599999999999999</v>
      </c>
      <c r="L39">
        <v>2</v>
      </c>
      <c r="M39">
        <v>5.9</v>
      </c>
      <c r="N39">
        <v>0.34799999999999998</v>
      </c>
      <c r="O39">
        <v>3.4</v>
      </c>
      <c r="P39">
        <v>7</v>
      </c>
      <c r="Q39">
        <v>0.49199999999999999</v>
      </c>
      <c r="R39">
        <v>2.4</v>
      </c>
      <c r="S39">
        <v>2.8</v>
      </c>
      <c r="T39">
        <v>0.84899999999999998</v>
      </c>
      <c r="U39">
        <v>0.8</v>
      </c>
      <c r="V39">
        <v>5.5</v>
      </c>
      <c r="W39">
        <v>6.3</v>
      </c>
      <c r="X39">
        <v>5.9</v>
      </c>
      <c r="Y39">
        <v>1</v>
      </c>
      <c r="Z39">
        <v>0.6</v>
      </c>
      <c r="AA39">
        <v>3</v>
      </c>
      <c r="AB39">
        <v>1.7</v>
      </c>
      <c r="AC39">
        <v>15.4</v>
      </c>
      <c r="AD39">
        <v>2016</v>
      </c>
    </row>
    <row r="40" spans="1:30" x14ac:dyDescent="0.25">
      <c r="A40">
        <v>39</v>
      </c>
      <c r="B40" t="s">
        <v>88</v>
      </c>
      <c r="C40" t="s">
        <v>31</v>
      </c>
      <c r="D40">
        <v>27</v>
      </c>
      <c r="E40" t="s">
        <v>64</v>
      </c>
      <c r="F40">
        <v>52</v>
      </c>
      <c r="G40">
        <v>18</v>
      </c>
      <c r="H40">
        <v>1505</v>
      </c>
      <c r="I40">
        <v>4.4000000000000004</v>
      </c>
      <c r="J40">
        <v>10.5</v>
      </c>
      <c r="K40">
        <v>0.42299999999999999</v>
      </c>
      <c r="L40">
        <v>2.4</v>
      </c>
      <c r="M40">
        <v>5.5</v>
      </c>
      <c r="N40">
        <v>0.437</v>
      </c>
      <c r="O40">
        <v>2</v>
      </c>
      <c r="P40">
        <v>4.9000000000000004</v>
      </c>
      <c r="Q40">
        <v>0.40799999999999997</v>
      </c>
      <c r="R40">
        <v>1.7</v>
      </c>
      <c r="S40">
        <v>2.2000000000000002</v>
      </c>
      <c r="T40">
        <v>0.77800000000000002</v>
      </c>
      <c r="U40">
        <v>0.5</v>
      </c>
      <c r="V40">
        <v>2.9</v>
      </c>
      <c r="W40">
        <v>3.4</v>
      </c>
      <c r="X40">
        <v>3.9</v>
      </c>
      <c r="Y40">
        <v>1.1000000000000001</v>
      </c>
      <c r="Z40">
        <v>0.3</v>
      </c>
      <c r="AA40">
        <v>1.7</v>
      </c>
      <c r="AB40">
        <v>2.7</v>
      </c>
      <c r="AC40">
        <v>12.9</v>
      </c>
      <c r="AD40">
        <v>2016</v>
      </c>
    </row>
    <row r="41" spans="1:30" x14ac:dyDescent="0.25">
      <c r="A41">
        <v>40</v>
      </c>
      <c r="B41" t="s">
        <v>89</v>
      </c>
      <c r="C41" t="s">
        <v>38</v>
      </c>
      <c r="D41">
        <v>29</v>
      </c>
      <c r="E41" t="s">
        <v>90</v>
      </c>
      <c r="F41">
        <v>81</v>
      </c>
      <c r="G41">
        <v>1</v>
      </c>
      <c r="H41">
        <v>1233</v>
      </c>
      <c r="I41">
        <v>5.7</v>
      </c>
      <c r="J41">
        <v>11.2</v>
      </c>
      <c r="K41">
        <v>0.505</v>
      </c>
      <c r="L41">
        <v>0</v>
      </c>
      <c r="M41">
        <v>0.1</v>
      </c>
      <c r="N41">
        <v>0</v>
      </c>
      <c r="O41">
        <v>5.7</v>
      </c>
      <c r="P41">
        <v>11.2</v>
      </c>
      <c r="Q41">
        <v>0.50800000000000001</v>
      </c>
      <c r="R41">
        <v>3.7</v>
      </c>
      <c r="S41">
        <v>4.8</v>
      </c>
      <c r="T41">
        <v>0.76400000000000001</v>
      </c>
      <c r="U41">
        <v>4.0999999999999996</v>
      </c>
      <c r="V41">
        <v>7.1</v>
      </c>
      <c r="W41">
        <v>11.2</v>
      </c>
      <c r="X41">
        <v>1.5</v>
      </c>
      <c r="Y41">
        <v>0.6</v>
      </c>
      <c r="Z41">
        <v>1.5</v>
      </c>
      <c r="AA41">
        <v>2</v>
      </c>
      <c r="AB41">
        <v>4.4000000000000004</v>
      </c>
      <c r="AC41">
        <v>15</v>
      </c>
      <c r="AD41">
        <v>2016</v>
      </c>
    </row>
    <row r="42" spans="1:30" x14ac:dyDescent="0.25">
      <c r="A42">
        <v>41</v>
      </c>
      <c r="B42" t="s">
        <v>91</v>
      </c>
      <c r="C42" t="s">
        <v>52</v>
      </c>
      <c r="D42">
        <v>26</v>
      </c>
      <c r="E42" t="s">
        <v>92</v>
      </c>
      <c r="F42">
        <v>75</v>
      </c>
      <c r="G42">
        <v>68</v>
      </c>
      <c r="H42">
        <v>2083</v>
      </c>
      <c r="I42">
        <v>5.5</v>
      </c>
      <c r="J42">
        <v>12.5</v>
      </c>
      <c r="K42">
        <v>0.441</v>
      </c>
      <c r="L42">
        <v>1.9</v>
      </c>
      <c r="M42">
        <v>5.3</v>
      </c>
      <c r="N42">
        <v>0.35699999999999998</v>
      </c>
      <c r="O42">
        <v>3.6</v>
      </c>
      <c r="P42">
        <v>7.3</v>
      </c>
      <c r="Q42">
        <v>0.502</v>
      </c>
      <c r="R42">
        <v>2.1</v>
      </c>
      <c r="S42">
        <v>2.6</v>
      </c>
      <c r="T42">
        <v>0.81499999999999995</v>
      </c>
      <c r="U42">
        <v>0.5</v>
      </c>
      <c r="V42">
        <v>6.1</v>
      </c>
      <c r="W42">
        <v>6.6</v>
      </c>
      <c r="X42">
        <v>3</v>
      </c>
      <c r="Y42">
        <v>1.7</v>
      </c>
      <c r="Z42">
        <v>0.7</v>
      </c>
      <c r="AA42">
        <v>2.4</v>
      </c>
      <c r="AB42">
        <v>3</v>
      </c>
      <c r="AC42">
        <v>15.1</v>
      </c>
      <c r="AD42">
        <v>2016</v>
      </c>
    </row>
    <row r="43" spans="1:30" x14ac:dyDescent="0.25">
      <c r="A43">
        <v>42</v>
      </c>
      <c r="B43" t="s">
        <v>93</v>
      </c>
      <c r="C43" t="s">
        <v>31</v>
      </c>
      <c r="D43">
        <v>22</v>
      </c>
      <c r="E43" t="s">
        <v>94</v>
      </c>
      <c r="F43">
        <v>55</v>
      </c>
      <c r="G43">
        <v>35</v>
      </c>
      <c r="H43">
        <v>1708</v>
      </c>
      <c r="I43">
        <v>7.6</v>
      </c>
      <c r="J43">
        <v>16.8</v>
      </c>
      <c r="K43">
        <v>0.44900000000000001</v>
      </c>
      <c r="L43">
        <v>2.2000000000000002</v>
      </c>
      <c r="M43">
        <v>5.7</v>
      </c>
      <c r="N43">
        <v>0.38700000000000001</v>
      </c>
      <c r="O43">
        <v>5.4</v>
      </c>
      <c r="P43">
        <v>11.1</v>
      </c>
      <c r="Q43">
        <v>0.48099999999999998</v>
      </c>
      <c r="R43">
        <v>2.8</v>
      </c>
      <c r="S43">
        <v>3.7</v>
      </c>
      <c r="T43">
        <v>0.76700000000000002</v>
      </c>
      <c r="U43">
        <v>0.9</v>
      </c>
      <c r="V43">
        <v>3.1</v>
      </c>
      <c r="W43">
        <v>4</v>
      </c>
      <c r="X43">
        <v>3.4</v>
      </c>
      <c r="Y43">
        <v>1.1000000000000001</v>
      </c>
      <c r="Z43">
        <v>0.2</v>
      </c>
      <c r="AA43">
        <v>2.4</v>
      </c>
      <c r="AB43">
        <v>2.5</v>
      </c>
      <c r="AC43">
        <v>20.2</v>
      </c>
      <c r="AD43">
        <v>2016</v>
      </c>
    </row>
    <row r="44" spans="1:30" x14ac:dyDescent="0.25">
      <c r="A44">
        <v>43</v>
      </c>
      <c r="B44" t="s">
        <v>95</v>
      </c>
      <c r="C44" t="s">
        <v>27</v>
      </c>
      <c r="D44">
        <v>27</v>
      </c>
      <c r="E44" t="s">
        <v>62</v>
      </c>
      <c r="F44">
        <v>20</v>
      </c>
      <c r="G44">
        <v>0</v>
      </c>
      <c r="H44">
        <v>363</v>
      </c>
      <c r="I44">
        <v>10.6</v>
      </c>
      <c r="J44">
        <v>20.3</v>
      </c>
      <c r="K44">
        <v>0.52200000000000002</v>
      </c>
      <c r="L44">
        <v>0.3</v>
      </c>
      <c r="M44">
        <v>0.9</v>
      </c>
      <c r="N44">
        <v>0.33300000000000002</v>
      </c>
      <c r="O44">
        <v>10.3</v>
      </c>
      <c r="P44">
        <v>19.399999999999999</v>
      </c>
      <c r="Q44">
        <v>0.53100000000000003</v>
      </c>
      <c r="R44">
        <v>3.8</v>
      </c>
      <c r="S44">
        <v>4.9000000000000004</v>
      </c>
      <c r="T44">
        <v>0.77600000000000002</v>
      </c>
      <c r="U44">
        <v>2.9</v>
      </c>
      <c r="V44">
        <v>6.8</v>
      </c>
      <c r="W44">
        <v>9.6999999999999993</v>
      </c>
      <c r="X44">
        <v>1.6</v>
      </c>
      <c r="Y44">
        <v>1.1000000000000001</v>
      </c>
      <c r="Z44">
        <v>0.9</v>
      </c>
      <c r="AA44">
        <v>2.4</v>
      </c>
      <c r="AB44">
        <v>3.9</v>
      </c>
      <c r="AC44">
        <v>25.3</v>
      </c>
      <c r="AD44">
        <v>2016</v>
      </c>
    </row>
    <row r="45" spans="1:30" x14ac:dyDescent="0.25">
      <c r="A45">
        <v>44</v>
      </c>
      <c r="B45" t="s">
        <v>96</v>
      </c>
      <c r="C45" t="s">
        <v>31</v>
      </c>
      <c r="D45">
        <v>29</v>
      </c>
      <c r="E45" t="s">
        <v>40</v>
      </c>
      <c r="F45">
        <v>68</v>
      </c>
      <c r="G45">
        <v>7</v>
      </c>
      <c r="H45">
        <v>1672</v>
      </c>
      <c r="I45">
        <v>5.3</v>
      </c>
      <c r="J45">
        <v>13.7</v>
      </c>
      <c r="K45">
        <v>0.38600000000000001</v>
      </c>
      <c r="L45">
        <v>2</v>
      </c>
      <c r="M45">
        <v>6.4</v>
      </c>
      <c r="N45">
        <v>0.30599999999999999</v>
      </c>
      <c r="O45">
        <v>3.3</v>
      </c>
      <c r="P45">
        <v>7.3</v>
      </c>
      <c r="Q45">
        <v>0.45600000000000002</v>
      </c>
      <c r="R45">
        <v>2.5</v>
      </c>
      <c r="S45">
        <v>3</v>
      </c>
      <c r="T45">
        <v>0.83299999999999996</v>
      </c>
      <c r="U45">
        <v>0.2</v>
      </c>
      <c r="V45">
        <v>2.2999999999999998</v>
      </c>
      <c r="W45">
        <v>2.5</v>
      </c>
      <c r="X45">
        <v>2.7</v>
      </c>
      <c r="Y45">
        <v>0.8</v>
      </c>
      <c r="Z45">
        <v>0</v>
      </c>
      <c r="AA45">
        <v>1.7</v>
      </c>
      <c r="AB45">
        <v>2</v>
      </c>
      <c r="AC45">
        <v>15</v>
      </c>
      <c r="AD45">
        <v>2016</v>
      </c>
    </row>
    <row r="46" spans="1:30" x14ac:dyDescent="0.25">
      <c r="A46">
        <v>45</v>
      </c>
      <c r="B46" t="s">
        <v>98</v>
      </c>
      <c r="C46" t="s">
        <v>27</v>
      </c>
      <c r="D46">
        <v>22</v>
      </c>
      <c r="E46" t="s">
        <v>125</v>
      </c>
      <c r="F46">
        <v>19</v>
      </c>
      <c r="G46">
        <v>0</v>
      </c>
      <c r="H46">
        <v>84</v>
      </c>
      <c r="I46">
        <v>3.4</v>
      </c>
      <c r="J46">
        <v>11.6</v>
      </c>
      <c r="K46">
        <v>0.29599999999999999</v>
      </c>
      <c r="L46">
        <v>1.3</v>
      </c>
      <c r="M46">
        <v>6</v>
      </c>
      <c r="N46">
        <v>0.214</v>
      </c>
      <c r="O46">
        <v>2.1</v>
      </c>
      <c r="P46">
        <v>5.6</v>
      </c>
      <c r="Q46">
        <v>0.38500000000000001</v>
      </c>
      <c r="R46">
        <v>3.9</v>
      </c>
      <c r="S46">
        <v>4.3</v>
      </c>
      <c r="T46">
        <v>0.9</v>
      </c>
      <c r="U46">
        <v>2.6</v>
      </c>
      <c r="V46">
        <v>7.3</v>
      </c>
      <c r="W46">
        <v>9.9</v>
      </c>
      <c r="X46">
        <v>0</v>
      </c>
      <c r="Y46">
        <v>2.1</v>
      </c>
      <c r="Z46">
        <v>0</v>
      </c>
      <c r="AA46">
        <v>1.7</v>
      </c>
      <c r="AB46">
        <v>3.4</v>
      </c>
      <c r="AC46">
        <v>12</v>
      </c>
      <c r="AD46">
        <v>2016</v>
      </c>
    </row>
    <row r="47" spans="1:30" x14ac:dyDescent="0.25">
      <c r="A47">
        <v>46</v>
      </c>
      <c r="B47" t="s">
        <v>100</v>
      </c>
      <c r="C47" t="s">
        <v>73</v>
      </c>
      <c r="D47">
        <v>27</v>
      </c>
      <c r="E47" t="s">
        <v>62</v>
      </c>
      <c r="F47">
        <v>71</v>
      </c>
      <c r="G47">
        <v>63</v>
      </c>
      <c r="H47">
        <v>2041</v>
      </c>
      <c r="I47">
        <v>4.5999999999999996</v>
      </c>
      <c r="J47">
        <v>10.5</v>
      </c>
      <c r="K47">
        <v>0.434</v>
      </c>
      <c r="L47">
        <v>2.2000000000000002</v>
      </c>
      <c r="M47">
        <v>5.5</v>
      </c>
      <c r="N47">
        <v>0.4</v>
      </c>
      <c r="O47">
        <v>2.4</v>
      </c>
      <c r="P47">
        <v>5</v>
      </c>
      <c r="Q47">
        <v>0.47199999999999998</v>
      </c>
      <c r="R47">
        <v>1.1000000000000001</v>
      </c>
      <c r="S47">
        <v>1.6</v>
      </c>
      <c r="T47">
        <v>0.68200000000000005</v>
      </c>
      <c r="U47">
        <v>1.3</v>
      </c>
      <c r="V47">
        <v>3.1</v>
      </c>
      <c r="W47">
        <v>4.4000000000000004</v>
      </c>
      <c r="X47">
        <v>4.2</v>
      </c>
      <c r="Y47">
        <v>1.7</v>
      </c>
      <c r="Z47">
        <v>0.5</v>
      </c>
      <c r="AA47">
        <v>1.6</v>
      </c>
      <c r="AB47">
        <v>4.0999999999999996</v>
      </c>
      <c r="AC47">
        <v>12.3</v>
      </c>
      <c r="AD47">
        <v>2016</v>
      </c>
    </row>
    <row r="48" spans="1:30" x14ac:dyDescent="0.25">
      <c r="A48">
        <v>47</v>
      </c>
      <c r="B48" t="s">
        <v>101</v>
      </c>
      <c r="C48" t="s">
        <v>38</v>
      </c>
      <c r="D48">
        <v>23</v>
      </c>
      <c r="E48" t="s">
        <v>125</v>
      </c>
      <c r="F48">
        <v>82</v>
      </c>
      <c r="G48">
        <v>22</v>
      </c>
      <c r="H48">
        <v>1808</v>
      </c>
      <c r="I48">
        <v>3.1</v>
      </c>
      <c r="J48">
        <v>5.7</v>
      </c>
      <c r="K48">
        <v>0.54200000000000004</v>
      </c>
      <c r="L48">
        <v>0</v>
      </c>
      <c r="M48">
        <v>0</v>
      </c>
      <c r="N48">
        <v>0</v>
      </c>
      <c r="O48">
        <v>3.1</v>
      </c>
      <c r="P48">
        <v>5.7</v>
      </c>
      <c r="Q48">
        <v>0.54400000000000004</v>
      </c>
      <c r="R48">
        <v>2.8</v>
      </c>
      <c r="S48">
        <v>4.5</v>
      </c>
      <c r="T48">
        <v>0.628</v>
      </c>
      <c r="U48">
        <v>3.6</v>
      </c>
      <c r="V48">
        <v>9.4</v>
      </c>
      <c r="W48">
        <v>13</v>
      </c>
      <c r="X48">
        <v>0.6</v>
      </c>
      <c r="Y48">
        <v>0.4</v>
      </c>
      <c r="Z48">
        <v>2.6</v>
      </c>
      <c r="AA48">
        <v>1.4</v>
      </c>
      <c r="AB48">
        <v>4.5</v>
      </c>
      <c r="AC48">
        <v>9</v>
      </c>
      <c r="AD48">
        <v>2016</v>
      </c>
    </row>
    <row r="49" spans="1:30" x14ac:dyDescent="0.25">
      <c r="A49">
        <v>48</v>
      </c>
      <c r="B49" t="s">
        <v>102</v>
      </c>
      <c r="C49" t="s">
        <v>27</v>
      </c>
      <c r="D49">
        <v>27</v>
      </c>
      <c r="E49" t="s">
        <v>44</v>
      </c>
      <c r="F49">
        <v>60</v>
      </c>
      <c r="G49">
        <v>0</v>
      </c>
      <c r="H49">
        <v>1075</v>
      </c>
      <c r="I49">
        <v>3.7</v>
      </c>
      <c r="J49">
        <v>7.9</v>
      </c>
      <c r="K49">
        <v>0.46800000000000003</v>
      </c>
      <c r="L49">
        <v>1.6</v>
      </c>
      <c r="M49">
        <v>4.2</v>
      </c>
      <c r="N49">
        <v>0.38400000000000001</v>
      </c>
      <c r="O49">
        <v>2.1</v>
      </c>
      <c r="P49">
        <v>3.7</v>
      </c>
      <c r="Q49">
        <v>0.56399999999999995</v>
      </c>
      <c r="R49">
        <v>1.3</v>
      </c>
      <c r="S49">
        <v>1.8</v>
      </c>
      <c r="T49">
        <v>0.72699999999999998</v>
      </c>
      <c r="U49">
        <v>1.6</v>
      </c>
      <c r="V49">
        <v>5.4</v>
      </c>
      <c r="W49">
        <v>7</v>
      </c>
      <c r="X49">
        <v>2.8</v>
      </c>
      <c r="Y49">
        <v>0.9</v>
      </c>
      <c r="Z49">
        <v>0.7</v>
      </c>
      <c r="AA49">
        <v>1.6</v>
      </c>
      <c r="AB49">
        <v>5.2</v>
      </c>
      <c r="AC49">
        <v>10.3</v>
      </c>
      <c r="AD49">
        <v>2016</v>
      </c>
    </row>
    <row r="50" spans="1:30" x14ac:dyDescent="0.25">
      <c r="A50">
        <v>49</v>
      </c>
      <c r="B50" t="s">
        <v>103</v>
      </c>
      <c r="C50" t="s">
        <v>38</v>
      </c>
      <c r="D50">
        <v>24</v>
      </c>
      <c r="E50" t="s">
        <v>104</v>
      </c>
      <c r="F50">
        <v>39</v>
      </c>
      <c r="G50">
        <v>0</v>
      </c>
      <c r="H50">
        <v>496</v>
      </c>
      <c r="I50">
        <v>4.0999999999999996</v>
      </c>
      <c r="J50">
        <v>7.5</v>
      </c>
      <c r="K50">
        <v>0.54800000000000004</v>
      </c>
      <c r="L50">
        <v>0</v>
      </c>
      <c r="M50">
        <v>0</v>
      </c>
      <c r="O50">
        <v>4.0999999999999996</v>
      </c>
      <c r="P50">
        <v>7.5</v>
      </c>
      <c r="Q50">
        <v>0.54800000000000004</v>
      </c>
      <c r="R50">
        <v>1.4</v>
      </c>
      <c r="S50">
        <v>3.3</v>
      </c>
      <c r="T50">
        <v>0.42199999999999999</v>
      </c>
      <c r="U50">
        <v>3.2</v>
      </c>
      <c r="V50">
        <v>8.1999999999999993</v>
      </c>
      <c r="W50">
        <v>11.4</v>
      </c>
      <c r="X50">
        <v>1.2</v>
      </c>
      <c r="Y50">
        <v>1</v>
      </c>
      <c r="Z50">
        <v>1.3</v>
      </c>
      <c r="AA50">
        <v>1.6</v>
      </c>
      <c r="AB50">
        <v>5.7</v>
      </c>
      <c r="AC50">
        <v>9.6999999999999993</v>
      </c>
      <c r="AD50">
        <v>2016</v>
      </c>
    </row>
    <row r="51" spans="1:30" x14ac:dyDescent="0.25">
      <c r="A51">
        <v>50</v>
      </c>
      <c r="B51" t="s">
        <v>501</v>
      </c>
      <c r="C51" t="s">
        <v>38</v>
      </c>
      <c r="D51">
        <v>26</v>
      </c>
      <c r="E51" t="s">
        <v>94</v>
      </c>
      <c r="F51">
        <v>29</v>
      </c>
      <c r="G51">
        <v>0</v>
      </c>
      <c r="H51">
        <v>218</v>
      </c>
      <c r="I51">
        <v>4.5999999999999996</v>
      </c>
      <c r="J51">
        <v>11.2</v>
      </c>
      <c r="K51">
        <v>0.41199999999999998</v>
      </c>
      <c r="L51">
        <v>0</v>
      </c>
      <c r="M51">
        <v>0.2</v>
      </c>
      <c r="N51">
        <v>0</v>
      </c>
      <c r="O51">
        <v>4.5999999999999996</v>
      </c>
      <c r="P51">
        <v>11.1</v>
      </c>
      <c r="Q51">
        <v>0.41799999999999998</v>
      </c>
      <c r="R51">
        <v>0.8</v>
      </c>
      <c r="S51">
        <v>2.1</v>
      </c>
      <c r="T51">
        <v>0.38500000000000001</v>
      </c>
      <c r="U51">
        <v>3.3</v>
      </c>
      <c r="V51">
        <v>6.1</v>
      </c>
      <c r="W51">
        <v>9.4</v>
      </c>
      <c r="X51">
        <v>1.8</v>
      </c>
      <c r="Y51">
        <v>1.3</v>
      </c>
      <c r="Z51">
        <v>0.3</v>
      </c>
      <c r="AA51">
        <v>2.5</v>
      </c>
      <c r="AB51">
        <v>8.8000000000000007</v>
      </c>
      <c r="AC51">
        <v>10.1</v>
      </c>
      <c r="AD51">
        <v>2016</v>
      </c>
    </row>
    <row r="52" spans="1:30" x14ac:dyDescent="0.25">
      <c r="A52">
        <v>51</v>
      </c>
      <c r="B52" t="s">
        <v>502</v>
      </c>
      <c r="C52" t="s">
        <v>73</v>
      </c>
      <c r="D52">
        <v>35</v>
      </c>
      <c r="E52" t="s">
        <v>90</v>
      </c>
      <c r="F52">
        <v>58</v>
      </c>
      <c r="G52">
        <v>2</v>
      </c>
      <c r="H52">
        <v>986</v>
      </c>
      <c r="I52">
        <v>3.4</v>
      </c>
      <c r="J52">
        <v>8.8000000000000007</v>
      </c>
      <c r="K52">
        <v>0.38800000000000001</v>
      </c>
      <c r="L52">
        <v>1.9</v>
      </c>
      <c r="M52">
        <v>5.5</v>
      </c>
      <c r="N52">
        <v>0.34399999999999997</v>
      </c>
      <c r="O52">
        <v>1.5</v>
      </c>
      <c r="P52">
        <v>3.2</v>
      </c>
      <c r="Q52">
        <v>0.46100000000000002</v>
      </c>
      <c r="R52">
        <v>0.6</v>
      </c>
      <c r="S52">
        <v>0.7</v>
      </c>
      <c r="T52">
        <v>0.8</v>
      </c>
      <c r="U52">
        <v>0.3</v>
      </c>
      <c r="V52">
        <v>2.9</v>
      </c>
      <c r="W52">
        <v>3.2</v>
      </c>
      <c r="X52">
        <v>7.3</v>
      </c>
      <c r="Y52">
        <v>0.9</v>
      </c>
      <c r="Z52">
        <v>0.2</v>
      </c>
      <c r="AA52">
        <v>3</v>
      </c>
      <c r="AB52">
        <v>2.6</v>
      </c>
      <c r="AC52">
        <v>9.3000000000000007</v>
      </c>
      <c r="AD52">
        <v>2016</v>
      </c>
    </row>
    <row r="53" spans="1:30" x14ac:dyDescent="0.25">
      <c r="A53">
        <v>52</v>
      </c>
      <c r="B53" t="s">
        <v>105</v>
      </c>
      <c r="C53" t="s">
        <v>73</v>
      </c>
      <c r="D53">
        <v>26</v>
      </c>
      <c r="E53" t="s">
        <v>79</v>
      </c>
      <c r="F53">
        <v>31</v>
      </c>
      <c r="G53">
        <v>31</v>
      </c>
      <c r="H53">
        <v>1059</v>
      </c>
      <c r="I53">
        <v>7.6</v>
      </c>
      <c r="J53">
        <v>16.7</v>
      </c>
      <c r="K53">
        <v>0.45300000000000001</v>
      </c>
      <c r="L53">
        <v>1.6</v>
      </c>
      <c r="M53">
        <v>4.4000000000000004</v>
      </c>
      <c r="N53">
        <v>0.372</v>
      </c>
      <c r="O53">
        <v>5.9</v>
      </c>
      <c r="P53">
        <v>12.3</v>
      </c>
      <c r="Q53">
        <v>0.48199999999999998</v>
      </c>
      <c r="R53">
        <v>4.7</v>
      </c>
      <c r="S53">
        <v>5.8</v>
      </c>
      <c r="T53">
        <v>0.80200000000000005</v>
      </c>
      <c r="U53">
        <v>0.6</v>
      </c>
      <c r="V53">
        <v>3.6</v>
      </c>
      <c r="W53">
        <v>4.2</v>
      </c>
      <c r="X53">
        <v>6.5</v>
      </c>
      <c r="Y53">
        <v>2.1</v>
      </c>
      <c r="Z53">
        <v>0.6</v>
      </c>
      <c r="AA53">
        <v>3.7</v>
      </c>
      <c r="AB53">
        <v>2.5</v>
      </c>
      <c r="AC53">
        <v>21.5</v>
      </c>
      <c r="AD53">
        <v>2016</v>
      </c>
    </row>
    <row r="54" spans="1:30" x14ac:dyDescent="0.25">
      <c r="A54">
        <v>53</v>
      </c>
      <c r="B54" t="s">
        <v>106</v>
      </c>
      <c r="C54" t="s">
        <v>52</v>
      </c>
      <c r="D54">
        <v>26</v>
      </c>
      <c r="E54" t="s">
        <v>36</v>
      </c>
      <c r="F54">
        <v>79</v>
      </c>
      <c r="G54">
        <v>39</v>
      </c>
      <c r="H54">
        <v>2115</v>
      </c>
      <c r="I54">
        <v>5.5</v>
      </c>
      <c r="J54">
        <v>12.7</v>
      </c>
      <c r="K54">
        <v>0.433</v>
      </c>
      <c r="L54">
        <v>2.2000000000000002</v>
      </c>
      <c r="M54">
        <v>5.8</v>
      </c>
      <c r="N54">
        <v>0.38200000000000001</v>
      </c>
      <c r="O54">
        <v>3.3</v>
      </c>
      <c r="P54">
        <v>7</v>
      </c>
      <c r="Q54">
        <v>0.47399999999999998</v>
      </c>
      <c r="R54">
        <v>1.9</v>
      </c>
      <c r="S54">
        <v>2.2000000000000002</v>
      </c>
      <c r="T54">
        <v>0.83299999999999996</v>
      </c>
      <c r="U54">
        <v>0.6</v>
      </c>
      <c r="V54">
        <v>3.7</v>
      </c>
      <c r="W54">
        <v>4.3</v>
      </c>
      <c r="X54">
        <v>1.7</v>
      </c>
      <c r="Y54">
        <v>0.5</v>
      </c>
      <c r="Z54">
        <v>0.1</v>
      </c>
      <c r="AA54">
        <v>2</v>
      </c>
      <c r="AB54">
        <v>2</v>
      </c>
      <c r="AC54">
        <v>15.1</v>
      </c>
      <c r="AD54">
        <v>2016</v>
      </c>
    </row>
    <row r="55" spans="1:30" x14ac:dyDescent="0.25">
      <c r="A55">
        <v>54</v>
      </c>
      <c r="B55" t="s">
        <v>107</v>
      </c>
      <c r="C55" t="s">
        <v>38</v>
      </c>
      <c r="D55">
        <v>31</v>
      </c>
      <c r="E55" t="s">
        <v>83</v>
      </c>
      <c r="F55">
        <v>70</v>
      </c>
      <c r="G55">
        <v>66</v>
      </c>
      <c r="H55">
        <v>1451</v>
      </c>
      <c r="I55">
        <v>4.3</v>
      </c>
      <c r="J55">
        <v>6.9</v>
      </c>
      <c r="K55">
        <v>0.627</v>
      </c>
      <c r="L55">
        <v>0</v>
      </c>
      <c r="M55">
        <v>0</v>
      </c>
      <c r="N55">
        <v>1</v>
      </c>
      <c r="O55">
        <v>4.3</v>
      </c>
      <c r="P55">
        <v>6.9</v>
      </c>
      <c r="Q55">
        <v>0.626</v>
      </c>
      <c r="R55">
        <v>0.6</v>
      </c>
      <c r="S55">
        <v>1.2</v>
      </c>
      <c r="T55">
        <v>0.48</v>
      </c>
      <c r="U55">
        <v>3</v>
      </c>
      <c r="V55">
        <v>9.1999999999999993</v>
      </c>
      <c r="W55">
        <v>12.2</v>
      </c>
      <c r="X55">
        <v>4</v>
      </c>
      <c r="Y55">
        <v>0.8</v>
      </c>
      <c r="Z55">
        <v>2.8</v>
      </c>
      <c r="AA55">
        <v>2.1</v>
      </c>
      <c r="AB55">
        <v>5.5</v>
      </c>
      <c r="AC55">
        <v>9.3000000000000007</v>
      </c>
      <c r="AD55">
        <v>2016</v>
      </c>
    </row>
    <row r="56" spans="1:30" x14ac:dyDescent="0.25">
      <c r="A56">
        <v>55</v>
      </c>
      <c r="B56" t="s">
        <v>503</v>
      </c>
      <c r="C56" t="s">
        <v>38</v>
      </c>
      <c r="D56">
        <v>35</v>
      </c>
      <c r="E56" t="s">
        <v>46</v>
      </c>
      <c r="F56">
        <v>30</v>
      </c>
      <c r="G56">
        <v>2</v>
      </c>
      <c r="H56">
        <v>206</v>
      </c>
      <c r="I56">
        <v>5.0999999999999996</v>
      </c>
      <c r="J56">
        <v>10</v>
      </c>
      <c r="K56">
        <v>0.50900000000000001</v>
      </c>
      <c r="L56">
        <v>2.6</v>
      </c>
      <c r="M56">
        <v>5.9</v>
      </c>
      <c r="N56">
        <v>0.441</v>
      </c>
      <c r="O56">
        <v>2.4</v>
      </c>
      <c r="P56">
        <v>4</v>
      </c>
      <c r="Q56">
        <v>0.60899999999999999</v>
      </c>
      <c r="R56">
        <v>0.5</v>
      </c>
      <c r="S56">
        <v>0.7</v>
      </c>
      <c r="T56">
        <v>0.75</v>
      </c>
      <c r="U56">
        <v>0.5</v>
      </c>
      <c r="V56">
        <v>4.2</v>
      </c>
      <c r="W56">
        <v>4.7</v>
      </c>
      <c r="X56">
        <v>1.6</v>
      </c>
      <c r="Y56">
        <v>1</v>
      </c>
      <c r="Z56">
        <v>0.2</v>
      </c>
      <c r="AA56">
        <v>0.5</v>
      </c>
      <c r="AB56">
        <v>2.8</v>
      </c>
      <c r="AC56">
        <v>13.3</v>
      </c>
      <c r="AD56">
        <v>2016</v>
      </c>
    </row>
    <row r="57" spans="1:30" x14ac:dyDescent="0.25">
      <c r="A57">
        <v>56</v>
      </c>
      <c r="B57" t="s">
        <v>109</v>
      </c>
      <c r="C57" t="s">
        <v>31</v>
      </c>
      <c r="D57">
        <v>19</v>
      </c>
      <c r="E57" t="s">
        <v>79</v>
      </c>
      <c r="F57">
        <v>76</v>
      </c>
      <c r="G57">
        <v>51</v>
      </c>
      <c r="H57">
        <v>2108</v>
      </c>
      <c r="I57">
        <v>6.3</v>
      </c>
      <c r="J57">
        <v>14.8</v>
      </c>
      <c r="K57">
        <v>0.42299999999999999</v>
      </c>
      <c r="L57">
        <v>1.7</v>
      </c>
      <c r="M57">
        <v>4.9000000000000004</v>
      </c>
      <c r="N57">
        <v>0.34300000000000003</v>
      </c>
      <c r="O57">
        <v>4.5999999999999996</v>
      </c>
      <c r="P57">
        <v>9.9</v>
      </c>
      <c r="Q57">
        <v>0.46400000000000002</v>
      </c>
      <c r="R57">
        <v>3.7</v>
      </c>
      <c r="S57">
        <v>4.4000000000000004</v>
      </c>
      <c r="T57">
        <v>0.84</v>
      </c>
      <c r="U57">
        <v>0.5</v>
      </c>
      <c r="V57">
        <v>2.7</v>
      </c>
      <c r="W57">
        <v>3.2</v>
      </c>
      <c r="X57">
        <v>3.4</v>
      </c>
      <c r="Y57">
        <v>0.8</v>
      </c>
      <c r="Z57">
        <v>0.3</v>
      </c>
      <c r="AA57">
        <v>2.7</v>
      </c>
      <c r="AB57">
        <v>3.8</v>
      </c>
      <c r="AC57">
        <v>17.899999999999999</v>
      </c>
      <c r="AD57">
        <v>2016</v>
      </c>
    </row>
    <row r="58" spans="1:30" x14ac:dyDescent="0.25">
      <c r="A58">
        <v>57</v>
      </c>
      <c r="B58" t="s">
        <v>110</v>
      </c>
      <c r="C58" t="s">
        <v>27</v>
      </c>
      <c r="D58">
        <v>28</v>
      </c>
      <c r="E58" t="s">
        <v>108</v>
      </c>
      <c r="F58">
        <v>79</v>
      </c>
      <c r="G58">
        <v>2</v>
      </c>
      <c r="H58">
        <v>1632</v>
      </c>
      <c r="I58">
        <v>4.2</v>
      </c>
      <c r="J58">
        <v>8.6</v>
      </c>
      <c r="K58">
        <v>0.49</v>
      </c>
      <c r="L58">
        <v>0.3</v>
      </c>
      <c r="M58">
        <v>0.9</v>
      </c>
      <c r="N58">
        <v>0.29299999999999998</v>
      </c>
      <c r="O58">
        <v>3.9</v>
      </c>
      <c r="P58">
        <v>7.7</v>
      </c>
      <c r="Q58">
        <v>0.51300000000000001</v>
      </c>
      <c r="R58">
        <v>1.6</v>
      </c>
      <c r="S58">
        <v>2.2999999999999998</v>
      </c>
      <c r="T58">
        <v>0.67</v>
      </c>
      <c r="U58">
        <v>3.7</v>
      </c>
      <c r="V58">
        <v>6.3</v>
      </c>
      <c r="W58">
        <v>10</v>
      </c>
      <c r="X58">
        <v>1.9</v>
      </c>
      <c r="Y58">
        <v>1.3</v>
      </c>
      <c r="Z58">
        <v>0.9</v>
      </c>
      <c r="AA58">
        <v>1.8</v>
      </c>
      <c r="AB58">
        <v>3.7</v>
      </c>
      <c r="AC58">
        <v>10.199999999999999</v>
      </c>
      <c r="AD58">
        <v>2016</v>
      </c>
    </row>
    <row r="59" spans="1:30" x14ac:dyDescent="0.25">
      <c r="A59">
        <v>58</v>
      </c>
      <c r="B59" t="s">
        <v>504</v>
      </c>
      <c r="C59" t="s">
        <v>27</v>
      </c>
      <c r="D59">
        <v>31</v>
      </c>
      <c r="E59" t="s">
        <v>76</v>
      </c>
      <c r="F59">
        <v>53</v>
      </c>
      <c r="G59">
        <v>53</v>
      </c>
      <c r="H59">
        <v>1778</v>
      </c>
      <c r="I59">
        <v>7.2</v>
      </c>
      <c r="J59">
        <v>15.5</v>
      </c>
      <c r="K59">
        <v>0.46700000000000003</v>
      </c>
      <c r="L59">
        <v>1.6</v>
      </c>
      <c r="M59">
        <v>4.5</v>
      </c>
      <c r="N59">
        <v>0.36499999999999999</v>
      </c>
      <c r="O59">
        <v>5.6</v>
      </c>
      <c r="P59">
        <v>11</v>
      </c>
      <c r="Q59">
        <v>0.50800000000000001</v>
      </c>
      <c r="R59">
        <v>4.3</v>
      </c>
      <c r="S59">
        <v>5.4</v>
      </c>
      <c r="T59">
        <v>0.79500000000000004</v>
      </c>
      <c r="U59">
        <v>1</v>
      </c>
      <c r="V59">
        <v>6.9</v>
      </c>
      <c r="W59">
        <v>7.9</v>
      </c>
      <c r="X59">
        <v>2.6</v>
      </c>
      <c r="Y59">
        <v>0.7</v>
      </c>
      <c r="Z59">
        <v>0.7</v>
      </c>
      <c r="AA59">
        <v>1.6</v>
      </c>
      <c r="AB59">
        <v>2</v>
      </c>
      <c r="AC59">
        <v>20.399999999999999</v>
      </c>
      <c r="AD59">
        <v>2016</v>
      </c>
    </row>
    <row r="60" spans="1:30" x14ac:dyDescent="0.25">
      <c r="A60">
        <v>59</v>
      </c>
      <c r="B60" t="s">
        <v>111</v>
      </c>
      <c r="C60" t="s">
        <v>31</v>
      </c>
      <c r="D60">
        <v>25</v>
      </c>
      <c r="E60" t="s">
        <v>112</v>
      </c>
      <c r="F60">
        <v>76</v>
      </c>
      <c r="G60">
        <v>72</v>
      </c>
      <c r="H60">
        <v>2536</v>
      </c>
      <c r="I60">
        <v>6.5</v>
      </c>
      <c r="J60">
        <v>14.5</v>
      </c>
      <c r="K60">
        <v>0.44700000000000001</v>
      </c>
      <c r="L60">
        <v>2.1</v>
      </c>
      <c r="M60">
        <v>5.8</v>
      </c>
      <c r="N60">
        <v>0.36099999999999999</v>
      </c>
      <c r="O60">
        <v>4.4000000000000004</v>
      </c>
      <c r="P60">
        <v>8.6999999999999993</v>
      </c>
      <c r="Q60">
        <v>0.505</v>
      </c>
      <c r="R60">
        <v>1.4</v>
      </c>
      <c r="S60">
        <v>1.7</v>
      </c>
      <c r="T60">
        <v>0.78</v>
      </c>
      <c r="U60">
        <v>0.7</v>
      </c>
      <c r="V60">
        <v>2.4</v>
      </c>
      <c r="W60">
        <v>3.1</v>
      </c>
      <c r="X60">
        <v>2.2000000000000002</v>
      </c>
      <c r="Y60">
        <v>1.7</v>
      </c>
      <c r="Z60">
        <v>0.3</v>
      </c>
      <c r="AA60">
        <v>1.5</v>
      </c>
      <c r="AB60">
        <v>2.2999999999999998</v>
      </c>
      <c r="AC60">
        <v>16.399999999999999</v>
      </c>
      <c r="AD60">
        <v>2016</v>
      </c>
    </row>
    <row r="61" spans="1:30" x14ac:dyDescent="0.25">
      <c r="A61">
        <v>60</v>
      </c>
      <c r="B61" t="s">
        <v>505</v>
      </c>
      <c r="C61" t="s">
        <v>38</v>
      </c>
      <c r="D61">
        <v>36</v>
      </c>
      <c r="E61" t="s">
        <v>59</v>
      </c>
      <c r="F61">
        <v>17</v>
      </c>
      <c r="G61">
        <v>1</v>
      </c>
      <c r="H61">
        <v>225</v>
      </c>
      <c r="I61">
        <v>5</v>
      </c>
      <c r="J61">
        <v>11.5</v>
      </c>
      <c r="K61">
        <v>0.43099999999999999</v>
      </c>
      <c r="L61">
        <v>0</v>
      </c>
      <c r="M61">
        <v>0.2</v>
      </c>
      <c r="N61">
        <v>0</v>
      </c>
      <c r="O61">
        <v>5</v>
      </c>
      <c r="P61">
        <v>11.4</v>
      </c>
      <c r="Q61">
        <v>0.437</v>
      </c>
      <c r="R61">
        <v>1.3</v>
      </c>
      <c r="S61">
        <v>1.4</v>
      </c>
      <c r="T61">
        <v>0.88900000000000001</v>
      </c>
      <c r="U61">
        <v>1.4</v>
      </c>
      <c r="V61">
        <v>8.6</v>
      </c>
      <c r="W61">
        <v>10.1</v>
      </c>
      <c r="X61">
        <v>2.9</v>
      </c>
      <c r="Y61">
        <v>1.4</v>
      </c>
      <c r="Z61">
        <v>1.3</v>
      </c>
      <c r="AA61">
        <v>1.8</v>
      </c>
      <c r="AB61">
        <v>5.0999999999999996</v>
      </c>
      <c r="AC61">
        <v>11.2</v>
      </c>
      <c r="AD61">
        <v>2016</v>
      </c>
    </row>
    <row r="62" spans="1:30" x14ac:dyDescent="0.25">
      <c r="A62">
        <v>61</v>
      </c>
      <c r="B62" t="s">
        <v>113</v>
      </c>
      <c r="C62" t="s">
        <v>52</v>
      </c>
      <c r="D62">
        <v>29</v>
      </c>
      <c r="E62" t="s">
        <v>62</v>
      </c>
      <c r="F62">
        <v>82</v>
      </c>
      <c r="G62">
        <v>12</v>
      </c>
      <c r="H62">
        <v>1669</v>
      </c>
      <c r="I62">
        <v>4.5999999999999996</v>
      </c>
      <c r="J62">
        <v>11.9</v>
      </c>
      <c r="K62">
        <v>0.38400000000000001</v>
      </c>
      <c r="L62">
        <v>1.3</v>
      </c>
      <c r="M62">
        <v>4.8</v>
      </c>
      <c r="N62">
        <v>0.27200000000000002</v>
      </c>
      <c r="O62">
        <v>3.3</v>
      </c>
      <c r="P62">
        <v>7.1</v>
      </c>
      <c r="Q62">
        <v>0.46</v>
      </c>
      <c r="R62">
        <v>2.2999999999999998</v>
      </c>
      <c r="S62">
        <v>3</v>
      </c>
      <c r="T62">
        <v>0.75</v>
      </c>
      <c r="U62">
        <v>0.9</v>
      </c>
      <c r="V62">
        <v>3.4</v>
      </c>
      <c r="W62">
        <v>4.3</v>
      </c>
      <c r="X62">
        <v>2.4</v>
      </c>
      <c r="Y62">
        <v>1.8</v>
      </c>
      <c r="Z62">
        <v>0.4</v>
      </c>
      <c r="AA62">
        <v>1.7</v>
      </c>
      <c r="AB62">
        <v>3.6</v>
      </c>
      <c r="AC62">
        <v>12.7</v>
      </c>
      <c r="AD62">
        <v>2016</v>
      </c>
    </row>
    <row r="63" spans="1:30" x14ac:dyDescent="0.25">
      <c r="A63">
        <v>62</v>
      </c>
      <c r="B63" t="s">
        <v>115</v>
      </c>
      <c r="C63" t="s">
        <v>73</v>
      </c>
      <c r="D63">
        <v>31</v>
      </c>
      <c r="E63" t="s">
        <v>123</v>
      </c>
      <c r="F63">
        <v>69</v>
      </c>
      <c r="G63">
        <v>0</v>
      </c>
      <c r="H63">
        <v>1108</v>
      </c>
      <c r="I63">
        <v>6.1</v>
      </c>
      <c r="J63">
        <v>15.2</v>
      </c>
      <c r="K63">
        <v>0.40100000000000002</v>
      </c>
      <c r="L63">
        <v>2.1</v>
      </c>
      <c r="M63">
        <v>6</v>
      </c>
      <c r="N63">
        <v>0.35699999999999998</v>
      </c>
      <c r="O63">
        <v>4</v>
      </c>
      <c r="P63">
        <v>9.1999999999999993</v>
      </c>
      <c r="Q63">
        <v>0.43</v>
      </c>
      <c r="R63">
        <v>1.6</v>
      </c>
      <c r="S63">
        <v>2.1</v>
      </c>
      <c r="T63">
        <v>0.76600000000000001</v>
      </c>
      <c r="U63">
        <v>0.7</v>
      </c>
      <c r="V63">
        <v>2.6</v>
      </c>
      <c r="W63">
        <v>3.3</v>
      </c>
      <c r="X63">
        <v>5.8</v>
      </c>
      <c r="Y63">
        <v>1</v>
      </c>
      <c r="Z63">
        <v>0.3</v>
      </c>
      <c r="AA63">
        <v>2.7</v>
      </c>
      <c r="AB63">
        <v>4.3</v>
      </c>
      <c r="AC63">
        <v>16</v>
      </c>
      <c r="AD63">
        <v>2016</v>
      </c>
    </row>
    <row r="64" spans="1:30" x14ac:dyDescent="0.25">
      <c r="A64">
        <v>63</v>
      </c>
      <c r="B64" t="s">
        <v>116</v>
      </c>
      <c r="C64" t="s">
        <v>52</v>
      </c>
      <c r="D64">
        <v>23</v>
      </c>
      <c r="E64" t="s">
        <v>104</v>
      </c>
      <c r="F64">
        <v>29</v>
      </c>
      <c r="G64">
        <v>11</v>
      </c>
      <c r="H64">
        <v>599</v>
      </c>
      <c r="I64">
        <v>2.2999999999999998</v>
      </c>
      <c r="J64">
        <v>7.6</v>
      </c>
      <c r="K64">
        <v>0.31</v>
      </c>
      <c r="L64">
        <v>1.2</v>
      </c>
      <c r="M64">
        <v>4.2</v>
      </c>
      <c r="N64">
        <v>0.28599999999999998</v>
      </c>
      <c r="O64">
        <v>1.1000000000000001</v>
      </c>
      <c r="P64">
        <v>3.4</v>
      </c>
      <c r="Q64">
        <v>0.33900000000000002</v>
      </c>
      <c r="R64">
        <v>1</v>
      </c>
      <c r="S64">
        <v>1.2</v>
      </c>
      <c r="T64">
        <v>0.85</v>
      </c>
      <c r="U64">
        <v>0.5</v>
      </c>
      <c r="V64">
        <v>3.7</v>
      </c>
      <c r="W64">
        <v>4.2</v>
      </c>
      <c r="X64">
        <v>1.1000000000000001</v>
      </c>
      <c r="Y64">
        <v>0.8</v>
      </c>
      <c r="Z64">
        <v>0.3</v>
      </c>
      <c r="AA64">
        <v>0.9</v>
      </c>
      <c r="AB64">
        <v>2</v>
      </c>
      <c r="AC64">
        <v>6.9</v>
      </c>
      <c r="AD64">
        <v>2016</v>
      </c>
    </row>
    <row r="65" spans="1:30" x14ac:dyDescent="0.25">
      <c r="A65">
        <v>64</v>
      </c>
      <c r="B65" t="s">
        <v>506</v>
      </c>
      <c r="C65" t="s">
        <v>73</v>
      </c>
      <c r="D65">
        <v>25</v>
      </c>
      <c r="E65" t="s">
        <v>79</v>
      </c>
      <c r="F65">
        <v>8</v>
      </c>
      <c r="G65">
        <v>0</v>
      </c>
      <c r="H65">
        <v>61</v>
      </c>
      <c r="I65">
        <v>4.7</v>
      </c>
      <c r="J65">
        <v>14.8</v>
      </c>
      <c r="K65">
        <v>0.32</v>
      </c>
      <c r="L65">
        <v>0.6</v>
      </c>
      <c r="M65">
        <v>4.7</v>
      </c>
      <c r="N65">
        <v>0.125</v>
      </c>
      <c r="O65">
        <v>4.0999999999999996</v>
      </c>
      <c r="P65">
        <v>10</v>
      </c>
      <c r="Q65">
        <v>0.41199999999999998</v>
      </c>
      <c r="R65">
        <v>1.8</v>
      </c>
      <c r="S65">
        <v>2.4</v>
      </c>
      <c r="T65">
        <v>0.75</v>
      </c>
      <c r="U65">
        <v>0</v>
      </c>
      <c r="V65">
        <v>4.0999999999999996</v>
      </c>
      <c r="W65">
        <v>4.0999999999999996</v>
      </c>
      <c r="X65">
        <v>6.5</v>
      </c>
      <c r="Y65">
        <v>1.8</v>
      </c>
      <c r="Z65">
        <v>0.6</v>
      </c>
      <c r="AA65">
        <v>5.3</v>
      </c>
      <c r="AB65">
        <v>2.4</v>
      </c>
      <c r="AC65">
        <v>11.8</v>
      </c>
      <c r="AD65">
        <v>2016</v>
      </c>
    </row>
    <row r="66" spans="1:30" x14ac:dyDescent="0.25">
      <c r="A66">
        <v>65</v>
      </c>
      <c r="B66" t="s">
        <v>507</v>
      </c>
      <c r="C66" t="s">
        <v>31</v>
      </c>
      <c r="D66">
        <v>24</v>
      </c>
      <c r="E66" t="s">
        <v>36</v>
      </c>
      <c r="F66">
        <v>62</v>
      </c>
      <c r="G66">
        <v>6</v>
      </c>
      <c r="H66">
        <v>982</v>
      </c>
      <c r="I66">
        <v>4.7</v>
      </c>
      <c r="J66">
        <v>11.8</v>
      </c>
      <c r="K66">
        <v>0.39400000000000002</v>
      </c>
      <c r="L66">
        <v>1.4</v>
      </c>
      <c r="M66">
        <v>4.4000000000000004</v>
      </c>
      <c r="N66">
        <v>0.314</v>
      </c>
      <c r="O66">
        <v>3.3</v>
      </c>
      <c r="P66">
        <v>7.4</v>
      </c>
      <c r="Q66">
        <v>0.443</v>
      </c>
      <c r="R66">
        <v>2.6</v>
      </c>
      <c r="S66">
        <v>3.4</v>
      </c>
      <c r="T66">
        <v>0.755</v>
      </c>
      <c r="U66">
        <v>0.8</v>
      </c>
      <c r="V66">
        <v>3.6</v>
      </c>
      <c r="W66">
        <v>4.5</v>
      </c>
      <c r="X66">
        <v>3.3</v>
      </c>
      <c r="Y66">
        <v>1.4</v>
      </c>
      <c r="Z66">
        <v>0.5</v>
      </c>
      <c r="AA66">
        <v>2</v>
      </c>
      <c r="AB66">
        <v>3.4</v>
      </c>
      <c r="AC66">
        <v>13.3</v>
      </c>
      <c r="AD66">
        <v>2016</v>
      </c>
    </row>
    <row r="67" spans="1:30" x14ac:dyDescent="0.25">
      <c r="A67">
        <v>66</v>
      </c>
      <c r="B67" t="s">
        <v>508</v>
      </c>
      <c r="C67" t="s">
        <v>52</v>
      </c>
      <c r="D67">
        <v>37</v>
      </c>
      <c r="E67" t="s">
        <v>104</v>
      </c>
      <c r="F67">
        <v>66</v>
      </c>
      <c r="G67">
        <v>66</v>
      </c>
      <c r="H67">
        <v>1863</v>
      </c>
      <c r="I67">
        <v>7.7</v>
      </c>
      <c r="J67">
        <v>21.5</v>
      </c>
      <c r="K67">
        <v>0.35799999999999998</v>
      </c>
      <c r="L67">
        <v>2.6</v>
      </c>
      <c r="M67">
        <v>9</v>
      </c>
      <c r="N67">
        <v>0.28499999999999998</v>
      </c>
      <c r="O67">
        <v>5.0999999999999996</v>
      </c>
      <c r="P67">
        <v>12.5</v>
      </c>
      <c r="Q67">
        <v>0.41</v>
      </c>
      <c r="R67">
        <v>4.5</v>
      </c>
      <c r="S67">
        <v>5.4</v>
      </c>
      <c r="T67">
        <v>0.82599999999999996</v>
      </c>
      <c r="U67">
        <v>0.8</v>
      </c>
      <c r="V67">
        <v>4</v>
      </c>
      <c r="W67">
        <v>4.8</v>
      </c>
      <c r="X67">
        <v>3.6</v>
      </c>
      <c r="Y67">
        <v>1.2</v>
      </c>
      <c r="Z67">
        <v>0.3</v>
      </c>
      <c r="AA67">
        <v>2.5</v>
      </c>
      <c r="AB67">
        <v>2.2000000000000002</v>
      </c>
      <c r="AC67">
        <v>22.4</v>
      </c>
      <c r="AD67">
        <v>2016</v>
      </c>
    </row>
    <row r="68" spans="1:30" x14ac:dyDescent="0.25">
      <c r="A68">
        <v>67</v>
      </c>
      <c r="B68" t="s">
        <v>509</v>
      </c>
      <c r="C68" t="s">
        <v>52</v>
      </c>
      <c r="D68">
        <v>27</v>
      </c>
      <c r="E68" t="s">
        <v>34</v>
      </c>
      <c r="F68">
        <v>66</v>
      </c>
      <c r="G68">
        <v>2</v>
      </c>
      <c r="H68">
        <v>929</v>
      </c>
      <c r="I68">
        <v>4</v>
      </c>
      <c r="J68">
        <v>9.3000000000000007</v>
      </c>
      <c r="K68">
        <v>0.435</v>
      </c>
      <c r="L68">
        <v>0.9</v>
      </c>
      <c r="M68">
        <v>3.3</v>
      </c>
      <c r="N68">
        <v>0.27900000000000003</v>
      </c>
      <c r="O68">
        <v>3.1</v>
      </c>
      <c r="P68">
        <v>5.9</v>
      </c>
      <c r="Q68">
        <v>0.52300000000000002</v>
      </c>
      <c r="R68">
        <v>1.5</v>
      </c>
      <c r="S68">
        <v>2.2000000000000002</v>
      </c>
      <c r="T68">
        <v>0.69599999999999995</v>
      </c>
      <c r="U68">
        <v>1.7</v>
      </c>
      <c r="V68">
        <v>4.0999999999999996</v>
      </c>
      <c r="W68">
        <v>5.8</v>
      </c>
      <c r="X68">
        <v>2.5</v>
      </c>
      <c r="Y68">
        <v>1.2</v>
      </c>
      <c r="Z68">
        <v>0.4</v>
      </c>
      <c r="AA68">
        <v>1.7</v>
      </c>
      <c r="AB68">
        <v>2.4</v>
      </c>
      <c r="AC68">
        <v>10.5</v>
      </c>
      <c r="AD68">
        <v>2016</v>
      </c>
    </row>
    <row r="69" spans="1:30" x14ac:dyDescent="0.25">
      <c r="A69">
        <v>68</v>
      </c>
      <c r="B69" t="s">
        <v>119</v>
      </c>
      <c r="C69" t="s">
        <v>52</v>
      </c>
      <c r="D69">
        <v>24</v>
      </c>
      <c r="E69" t="s">
        <v>90</v>
      </c>
      <c r="F69">
        <v>37</v>
      </c>
      <c r="G69">
        <v>0</v>
      </c>
      <c r="H69">
        <v>429</v>
      </c>
      <c r="I69">
        <v>3.6</v>
      </c>
      <c r="J69">
        <v>8.1999999999999993</v>
      </c>
      <c r="K69">
        <v>0.439</v>
      </c>
      <c r="L69">
        <v>1.8</v>
      </c>
      <c r="M69">
        <v>4.4000000000000004</v>
      </c>
      <c r="N69">
        <v>0.41499999999999998</v>
      </c>
      <c r="O69">
        <v>1.8</v>
      </c>
      <c r="P69">
        <v>3.8</v>
      </c>
      <c r="Q69">
        <v>0.46700000000000003</v>
      </c>
      <c r="R69">
        <v>1.2</v>
      </c>
      <c r="S69">
        <v>1.3</v>
      </c>
      <c r="T69">
        <v>0.93300000000000005</v>
      </c>
      <c r="U69">
        <v>1.2</v>
      </c>
      <c r="V69">
        <v>4.5</v>
      </c>
      <c r="W69">
        <v>5.7</v>
      </c>
      <c r="X69">
        <v>2.2999999999999998</v>
      </c>
      <c r="Y69">
        <v>0.8</v>
      </c>
      <c r="Z69">
        <v>0.2</v>
      </c>
      <c r="AA69">
        <v>0.7</v>
      </c>
      <c r="AB69">
        <v>2.4</v>
      </c>
      <c r="AC69">
        <v>10.199999999999999</v>
      </c>
      <c r="AD69">
        <v>2016</v>
      </c>
    </row>
    <row r="70" spans="1:30" x14ac:dyDescent="0.25">
      <c r="A70">
        <v>69</v>
      </c>
      <c r="B70" t="s">
        <v>120</v>
      </c>
      <c r="C70" t="s">
        <v>73</v>
      </c>
      <c r="D70">
        <v>23</v>
      </c>
      <c r="E70" t="s">
        <v>108</v>
      </c>
      <c r="F70">
        <v>64</v>
      </c>
      <c r="G70">
        <v>0</v>
      </c>
      <c r="H70">
        <v>1366</v>
      </c>
      <c r="I70">
        <v>6.9</v>
      </c>
      <c r="J70">
        <v>16.7</v>
      </c>
      <c r="K70">
        <v>0.41299999999999998</v>
      </c>
      <c r="L70">
        <v>2.2999999999999998</v>
      </c>
      <c r="M70">
        <v>6.7</v>
      </c>
      <c r="N70">
        <v>0.34399999999999997</v>
      </c>
      <c r="O70">
        <v>4.5999999999999996</v>
      </c>
      <c r="P70">
        <v>10</v>
      </c>
      <c r="Q70">
        <v>0.46</v>
      </c>
      <c r="R70">
        <v>1.8</v>
      </c>
      <c r="S70">
        <v>2.2000000000000002</v>
      </c>
      <c r="T70">
        <v>0.81699999999999995</v>
      </c>
      <c r="U70">
        <v>0.5</v>
      </c>
      <c r="V70">
        <v>2.5</v>
      </c>
      <c r="W70">
        <v>3</v>
      </c>
      <c r="X70">
        <v>3.9</v>
      </c>
      <c r="Y70">
        <v>0.9</v>
      </c>
      <c r="Z70">
        <v>0.2</v>
      </c>
      <c r="AA70">
        <v>2.1</v>
      </c>
      <c r="AB70">
        <v>2.2999999999999998</v>
      </c>
      <c r="AC70">
        <v>17.899999999999999</v>
      </c>
      <c r="AD70">
        <v>2016</v>
      </c>
    </row>
    <row r="71" spans="1:30" x14ac:dyDescent="0.25">
      <c r="A71">
        <v>70</v>
      </c>
      <c r="B71" t="s">
        <v>121</v>
      </c>
      <c r="C71" t="s">
        <v>31</v>
      </c>
      <c r="D71">
        <v>24</v>
      </c>
      <c r="E71" t="s">
        <v>108</v>
      </c>
      <c r="F71">
        <v>31</v>
      </c>
      <c r="G71">
        <v>3</v>
      </c>
      <c r="H71">
        <v>797</v>
      </c>
      <c r="I71">
        <v>6.2</v>
      </c>
      <c r="J71">
        <v>15.1</v>
      </c>
      <c r="K71">
        <v>0.41</v>
      </c>
      <c r="L71">
        <v>1.4</v>
      </c>
      <c r="M71">
        <v>3.6</v>
      </c>
      <c r="N71">
        <v>0.40500000000000003</v>
      </c>
      <c r="O71">
        <v>4.7</v>
      </c>
      <c r="P71">
        <v>11.5</v>
      </c>
      <c r="Q71">
        <v>0.41199999999999998</v>
      </c>
      <c r="R71">
        <v>4.8</v>
      </c>
      <c r="S71">
        <v>6.4</v>
      </c>
      <c r="T71">
        <v>0.752</v>
      </c>
      <c r="U71">
        <v>0.7</v>
      </c>
      <c r="V71">
        <v>4.2</v>
      </c>
      <c r="W71">
        <v>4.9000000000000004</v>
      </c>
      <c r="X71">
        <v>2.8</v>
      </c>
      <c r="Y71">
        <v>0.8</v>
      </c>
      <c r="Z71">
        <v>0.2</v>
      </c>
      <c r="AA71">
        <v>2.2999999999999998</v>
      </c>
      <c r="AB71">
        <v>3.2</v>
      </c>
      <c r="AC71">
        <v>18.600000000000001</v>
      </c>
      <c r="AD71">
        <v>2016</v>
      </c>
    </row>
    <row r="72" spans="1:30" x14ac:dyDescent="0.25">
      <c r="A72">
        <v>71</v>
      </c>
      <c r="B72" t="s">
        <v>510</v>
      </c>
      <c r="C72" t="s">
        <v>52</v>
      </c>
      <c r="D72">
        <v>35</v>
      </c>
      <c r="E72" t="s">
        <v>40</v>
      </c>
      <c r="F72">
        <v>17</v>
      </c>
      <c r="G72">
        <v>1</v>
      </c>
      <c r="H72">
        <v>176</v>
      </c>
      <c r="I72">
        <v>5.0999999999999996</v>
      </c>
      <c r="J72">
        <v>12.1</v>
      </c>
      <c r="K72">
        <v>0.42399999999999999</v>
      </c>
      <c r="L72">
        <v>0.6</v>
      </c>
      <c r="M72">
        <v>3.7</v>
      </c>
      <c r="N72">
        <v>0.16700000000000001</v>
      </c>
      <c r="O72">
        <v>4.5</v>
      </c>
      <c r="P72">
        <v>8.4</v>
      </c>
      <c r="Q72">
        <v>0.53700000000000003</v>
      </c>
      <c r="R72">
        <v>2</v>
      </c>
      <c r="S72">
        <v>2.5</v>
      </c>
      <c r="T72">
        <v>0.83299999999999996</v>
      </c>
      <c r="U72">
        <v>1</v>
      </c>
      <c r="V72">
        <v>3.5</v>
      </c>
      <c r="W72">
        <v>4.5</v>
      </c>
      <c r="X72">
        <v>2</v>
      </c>
      <c r="Y72">
        <v>1.8</v>
      </c>
      <c r="Z72">
        <v>0.2</v>
      </c>
      <c r="AA72">
        <v>0.6</v>
      </c>
      <c r="AB72">
        <v>3.9</v>
      </c>
      <c r="AC72">
        <v>12.9</v>
      </c>
      <c r="AD72">
        <v>2016</v>
      </c>
    </row>
    <row r="73" spans="1:30" x14ac:dyDescent="0.25">
      <c r="A73">
        <v>72</v>
      </c>
      <c r="B73" t="s">
        <v>122</v>
      </c>
      <c r="C73" t="s">
        <v>31</v>
      </c>
      <c r="D73">
        <v>26</v>
      </c>
      <c r="E73" t="s">
        <v>123</v>
      </c>
      <c r="F73">
        <v>67</v>
      </c>
      <c r="G73">
        <v>67</v>
      </c>
      <c r="H73">
        <v>2474</v>
      </c>
      <c r="I73">
        <v>6.8</v>
      </c>
      <c r="J73">
        <v>15.1</v>
      </c>
      <c r="K73">
        <v>0.45400000000000001</v>
      </c>
      <c r="L73">
        <v>0.9</v>
      </c>
      <c r="M73">
        <v>3</v>
      </c>
      <c r="N73">
        <v>0.312</v>
      </c>
      <c r="O73">
        <v>5.9</v>
      </c>
      <c r="P73">
        <v>12.1</v>
      </c>
      <c r="Q73">
        <v>0.48899999999999999</v>
      </c>
      <c r="R73">
        <v>5.7</v>
      </c>
      <c r="S73">
        <v>6.9</v>
      </c>
      <c r="T73">
        <v>0.83199999999999996</v>
      </c>
      <c r="U73">
        <v>1.1000000000000001</v>
      </c>
      <c r="V73">
        <v>4.0999999999999996</v>
      </c>
      <c r="W73">
        <v>5.2</v>
      </c>
      <c r="X73">
        <v>4.7</v>
      </c>
      <c r="Y73">
        <v>1.6</v>
      </c>
      <c r="Z73">
        <v>0.6</v>
      </c>
      <c r="AA73">
        <v>1.9</v>
      </c>
      <c r="AB73">
        <v>1.8</v>
      </c>
      <c r="AC73">
        <v>20.399999999999999</v>
      </c>
      <c r="AD73">
        <v>2016</v>
      </c>
    </row>
    <row r="74" spans="1:30" x14ac:dyDescent="0.25">
      <c r="A74">
        <v>73</v>
      </c>
      <c r="B74" t="s">
        <v>511</v>
      </c>
      <c r="C74" t="s">
        <v>52</v>
      </c>
      <c r="D74">
        <v>36</v>
      </c>
      <c r="E74" t="s">
        <v>46</v>
      </c>
      <c r="F74">
        <v>46</v>
      </c>
      <c r="G74">
        <v>0</v>
      </c>
      <c r="H74">
        <v>432</v>
      </c>
      <c r="I74">
        <v>4.0999999999999996</v>
      </c>
      <c r="J74">
        <v>8.6999999999999993</v>
      </c>
      <c r="K74">
        <v>0.47099999999999997</v>
      </c>
      <c r="L74">
        <v>1.2</v>
      </c>
      <c r="M74">
        <v>4.0999999999999996</v>
      </c>
      <c r="N74">
        <v>0.30599999999999999</v>
      </c>
      <c r="O74">
        <v>2.8</v>
      </c>
      <c r="P74">
        <v>4.5999999999999996</v>
      </c>
      <c r="Q74">
        <v>0.61799999999999999</v>
      </c>
      <c r="R74">
        <v>0.9</v>
      </c>
      <c r="S74">
        <v>1.3</v>
      </c>
      <c r="T74">
        <v>0.68799999999999994</v>
      </c>
      <c r="U74">
        <v>0.2</v>
      </c>
      <c r="V74">
        <v>4.4000000000000004</v>
      </c>
      <c r="W74">
        <v>4.7</v>
      </c>
      <c r="X74">
        <v>2</v>
      </c>
      <c r="Y74">
        <v>1.1000000000000001</v>
      </c>
      <c r="Z74">
        <v>1.9</v>
      </c>
      <c r="AA74">
        <v>0.7</v>
      </c>
      <c r="AB74">
        <v>0.9</v>
      </c>
      <c r="AC74">
        <v>10.3</v>
      </c>
      <c r="AD74">
        <v>2016</v>
      </c>
    </row>
    <row r="75" spans="1:30" x14ac:dyDescent="0.25">
      <c r="A75">
        <v>74</v>
      </c>
      <c r="B75" t="s">
        <v>124</v>
      </c>
      <c r="C75" t="s">
        <v>52</v>
      </c>
      <c r="D75">
        <v>20</v>
      </c>
      <c r="E75" t="s">
        <v>125</v>
      </c>
      <c r="F75">
        <v>6</v>
      </c>
      <c r="G75">
        <v>1</v>
      </c>
      <c r="H75">
        <v>43</v>
      </c>
      <c r="I75">
        <v>0.8</v>
      </c>
      <c r="J75">
        <v>10</v>
      </c>
      <c r="K75">
        <v>8.3000000000000004E-2</v>
      </c>
      <c r="L75">
        <v>0.8</v>
      </c>
      <c r="M75">
        <v>5.9</v>
      </c>
      <c r="N75">
        <v>0.14299999999999999</v>
      </c>
      <c r="O75">
        <v>0</v>
      </c>
      <c r="P75">
        <v>4.2</v>
      </c>
      <c r="Q75">
        <v>0</v>
      </c>
      <c r="R75">
        <v>0</v>
      </c>
      <c r="S75">
        <v>0</v>
      </c>
      <c r="U75">
        <v>0.8</v>
      </c>
      <c r="V75">
        <v>0.8</v>
      </c>
      <c r="W75">
        <v>1.7</v>
      </c>
      <c r="X75">
        <v>0.8</v>
      </c>
      <c r="Y75">
        <v>1.7</v>
      </c>
      <c r="Z75">
        <v>0.8</v>
      </c>
      <c r="AA75">
        <v>3.3</v>
      </c>
      <c r="AB75">
        <v>1.7</v>
      </c>
      <c r="AC75">
        <v>2.5</v>
      </c>
      <c r="AD75">
        <v>2016</v>
      </c>
    </row>
    <row r="76" spans="1:30" x14ac:dyDescent="0.25">
      <c r="A76">
        <v>75</v>
      </c>
      <c r="B76" t="s">
        <v>126</v>
      </c>
      <c r="C76" t="s">
        <v>73</v>
      </c>
      <c r="D76">
        <v>34</v>
      </c>
      <c r="E76" t="s">
        <v>66</v>
      </c>
      <c r="F76">
        <v>72</v>
      </c>
      <c r="G76">
        <v>72</v>
      </c>
      <c r="H76">
        <v>2024</v>
      </c>
      <c r="I76">
        <v>3.7</v>
      </c>
      <c r="J76">
        <v>8.1</v>
      </c>
      <c r="K76">
        <v>0.45900000000000002</v>
      </c>
      <c r="L76">
        <v>1.5</v>
      </c>
      <c r="M76">
        <v>3.6</v>
      </c>
      <c r="N76">
        <v>0.41399999999999998</v>
      </c>
      <c r="O76">
        <v>2.2000000000000002</v>
      </c>
      <c r="P76">
        <v>4.5</v>
      </c>
      <c r="Q76">
        <v>0.496</v>
      </c>
      <c r="R76">
        <v>0.7</v>
      </c>
      <c r="S76">
        <v>0.9</v>
      </c>
      <c r="T76">
        <v>0.875</v>
      </c>
      <c r="U76">
        <v>0.4</v>
      </c>
      <c r="V76">
        <v>3.7</v>
      </c>
      <c r="W76">
        <v>4.0999999999999996</v>
      </c>
      <c r="X76">
        <v>5.3</v>
      </c>
      <c r="Y76">
        <v>1.1000000000000001</v>
      </c>
      <c r="Z76">
        <v>0.1</v>
      </c>
      <c r="AA76">
        <v>1.5</v>
      </c>
      <c r="AB76">
        <v>2.4</v>
      </c>
      <c r="AC76">
        <v>9.6999999999999993</v>
      </c>
      <c r="AD76">
        <v>2016</v>
      </c>
    </row>
    <row r="77" spans="1:30" x14ac:dyDescent="0.25">
      <c r="A77">
        <v>76</v>
      </c>
      <c r="B77" t="s">
        <v>127</v>
      </c>
      <c r="C77" t="s">
        <v>31</v>
      </c>
      <c r="D77">
        <v>22</v>
      </c>
      <c r="E77" t="s">
        <v>90</v>
      </c>
      <c r="F77">
        <v>76</v>
      </c>
      <c r="G77">
        <v>76</v>
      </c>
      <c r="H77">
        <v>2789</v>
      </c>
      <c r="I77">
        <v>5.2</v>
      </c>
      <c r="J77">
        <v>12.4</v>
      </c>
      <c r="K77">
        <v>0.42</v>
      </c>
      <c r="L77">
        <v>1.5</v>
      </c>
      <c r="M77">
        <v>4.8</v>
      </c>
      <c r="N77">
        <v>0.309</v>
      </c>
      <c r="O77">
        <v>3.7</v>
      </c>
      <c r="P77">
        <v>7.6</v>
      </c>
      <c r="Q77">
        <v>0.48899999999999999</v>
      </c>
      <c r="R77">
        <v>2.4</v>
      </c>
      <c r="S77">
        <v>2.9</v>
      </c>
      <c r="T77">
        <v>0.81100000000000005</v>
      </c>
      <c r="U77">
        <v>0.9</v>
      </c>
      <c r="V77">
        <v>2.7</v>
      </c>
      <c r="W77">
        <v>3.6</v>
      </c>
      <c r="X77">
        <v>1.8</v>
      </c>
      <c r="Y77">
        <v>1.4</v>
      </c>
      <c r="Z77">
        <v>0.2</v>
      </c>
      <c r="AA77">
        <v>1.4</v>
      </c>
      <c r="AB77">
        <v>2.2000000000000002</v>
      </c>
      <c r="AC77">
        <v>14.3</v>
      </c>
      <c r="AD77">
        <v>2016</v>
      </c>
    </row>
    <row r="78" spans="1:30" x14ac:dyDescent="0.25">
      <c r="A78">
        <v>77</v>
      </c>
      <c r="B78" t="s">
        <v>128</v>
      </c>
      <c r="C78" t="s">
        <v>31</v>
      </c>
      <c r="D78">
        <v>24</v>
      </c>
      <c r="E78" t="s">
        <v>59</v>
      </c>
      <c r="F78">
        <v>77</v>
      </c>
      <c r="G78">
        <v>39</v>
      </c>
      <c r="H78">
        <v>1966</v>
      </c>
      <c r="I78">
        <v>4.8</v>
      </c>
      <c r="J78">
        <v>13.2</v>
      </c>
      <c r="K78">
        <v>0.36</v>
      </c>
      <c r="L78">
        <v>3.2</v>
      </c>
      <c r="M78">
        <v>8.9</v>
      </c>
      <c r="N78">
        <v>0.36299999999999999</v>
      </c>
      <c r="O78">
        <v>1.5</v>
      </c>
      <c r="P78">
        <v>4.3</v>
      </c>
      <c r="Q78">
        <v>0.35399999999999998</v>
      </c>
      <c r="R78">
        <v>2.7</v>
      </c>
      <c r="S78">
        <v>3.3</v>
      </c>
      <c r="T78">
        <v>0.83299999999999996</v>
      </c>
      <c r="U78">
        <v>0.4</v>
      </c>
      <c r="V78">
        <v>2.8</v>
      </c>
      <c r="W78">
        <v>3.2</v>
      </c>
      <c r="X78">
        <v>2.5</v>
      </c>
      <c r="Y78">
        <v>1</v>
      </c>
      <c r="Z78">
        <v>0.2</v>
      </c>
      <c r="AA78">
        <v>1.7</v>
      </c>
      <c r="AB78">
        <v>2.4</v>
      </c>
      <c r="AC78">
        <v>15.5</v>
      </c>
      <c r="AD78">
        <v>2016</v>
      </c>
    </row>
    <row r="79" spans="1:30" x14ac:dyDescent="0.25">
      <c r="A79">
        <v>78</v>
      </c>
      <c r="B79" t="s">
        <v>129</v>
      </c>
      <c r="C79" t="s">
        <v>38</v>
      </c>
      <c r="D79">
        <v>21</v>
      </c>
      <c r="E79" t="s">
        <v>62</v>
      </c>
      <c r="F79">
        <v>77</v>
      </c>
      <c r="G79">
        <v>35</v>
      </c>
      <c r="H79">
        <v>1471</v>
      </c>
      <c r="I79">
        <v>5.7</v>
      </c>
      <c r="J79">
        <v>9.6999999999999993</v>
      </c>
      <c r="K79">
        <v>0.58199999999999996</v>
      </c>
      <c r="L79">
        <v>0</v>
      </c>
      <c r="M79">
        <v>0</v>
      </c>
      <c r="N79">
        <v>0</v>
      </c>
      <c r="O79">
        <v>5.7</v>
      </c>
      <c r="P79">
        <v>9.6999999999999993</v>
      </c>
      <c r="Q79">
        <v>0.58299999999999996</v>
      </c>
      <c r="R79">
        <v>2</v>
      </c>
      <c r="S79">
        <v>5.2</v>
      </c>
      <c r="T79">
        <v>0.379</v>
      </c>
      <c r="U79">
        <v>4.7</v>
      </c>
      <c r="V79">
        <v>7.3</v>
      </c>
      <c r="W79">
        <v>12.1</v>
      </c>
      <c r="X79">
        <v>1.2</v>
      </c>
      <c r="Y79">
        <v>1.4</v>
      </c>
      <c r="Z79">
        <v>2.2999999999999998</v>
      </c>
      <c r="AA79">
        <v>1.5</v>
      </c>
      <c r="AB79">
        <v>4.5999999999999996</v>
      </c>
      <c r="AC79">
        <v>13.3</v>
      </c>
      <c r="AD79">
        <v>2016</v>
      </c>
    </row>
    <row r="80" spans="1:30" x14ac:dyDescent="0.25">
      <c r="A80">
        <v>79</v>
      </c>
      <c r="B80" t="s">
        <v>130</v>
      </c>
      <c r="C80" t="s">
        <v>52</v>
      </c>
      <c r="D80">
        <v>29</v>
      </c>
      <c r="E80" t="s">
        <v>125</v>
      </c>
      <c r="F80">
        <v>26</v>
      </c>
      <c r="G80">
        <v>22</v>
      </c>
      <c r="H80">
        <v>786</v>
      </c>
      <c r="I80">
        <v>4.8</v>
      </c>
      <c r="J80">
        <v>12.4</v>
      </c>
      <c r="K80">
        <v>0.38900000000000001</v>
      </c>
      <c r="L80">
        <v>2.1</v>
      </c>
      <c r="M80">
        <v>5.4</v>
      </c>
      <c r="N80">
        <v>0.39</v>
      </c>
      <c r="O80">
        <v>2.7</v>
      </c>
      <c r="P80">
        <v>7</v>
      </c>
      <c r="Q80">
        <v>0.38800000000000001</v>
      </c>
      <c r="R80">
        <v>1.4</v>
      </c>
      <c r="S80">
        <v>2.2999999999999998</v>
      </c>
      <c r="T80">
        <v>0.6</v>
      </c>
      <c r="U80">
        <v>1.4</v>
      </c>
      <c r="V80">
        <v>4.2</v>
      </c>
      <c r="W80">
        <v>5.6</v>
      </c>
      <c r="X80">
        <v>1.2</v>
      </c>
      <c r="Y80">
        <v>2</v>
      </c>
      <c r="Z80">
        <v>0.3</v>
      </c>
      <c r="AA80">
        <v>1.3</v>
      </c>
      <c r="AB80">
        <v>2.9</v>
      </c>
      <c r="AC80">
        <v>13.1</v>
      </c>
      <c r="AD80">
        <v>2016</v>
      </c>
    </row>
    <row r="81" spans="1:30" x14ac:dyDescent="0.25">
      <c r="A81">
        <v>80</v>
      </c>
      <c r="B81" t="s">
        <v>131</v>
      </c>
      <c r="C81" t="s">
        <v>31</v>
      </c>
      <c r="D81">
        <v>39</v>
      </c>
      <c r="E81" t="s">
        <v>50</v>
      </c>
      <c r="F81">
        <v>60</v>
      </c>
      <c r="G81">
        <v>3</v>
      </c>
      <c r="H81">
        <v>1005</v>
      </c>
      <c r="I81">
        <v>4.8</v>
      </c>
      <c r="J81">
        <v>12.3</v>
      </c>
      <c r="K81">
        <v>0.38800000000000001</v>
      </c>
      <c r="L81">
        <v>2.1</v>
      </c>
      <c r="M81">
        <v>6.1</v>
      </c>
      <c r="N81">
        <v>0.34899999999999998</v>
      </c>
      <c r="O81">
        <v>2.7</v>
      </c>
      <c r="P81">
        <v>6.2</v>
      </c>
      <c r="Q81">
        <v>0.42499999999999999</v>
      </c>
      <c r="R81">
        <v>2.5</v>
      </c>
      <c r="S81">
        <v>3</v>
      </c>
      <c r="T81">
        <v>0.83299999999999996</v>
      </c>
      <c r="U81">
        <v>1.1000000000000001</v>
      </c>
      <c r="V81">
        <v>4.0999999999999996</v>
      </c>
      <c r="W81">
        <v>5.2</v>
      </c>
      <c r="X81">
        <v>2</v>
      </c>
      <c r="Y81">
        <v>1.4</v>
      </c>
      <c r="Z81">
        <v>0.6</v>
      </c>
      <c r="AA81">
        <v>1.3</v>
      </c>
      <c r="AB81">
        <v>3.6</v>
      </c>
      <c r="AC81">
        <v>14.1</v>
      </c>
      <c r="AD81">
        <v>2016</v>
      </c>
    </row>
    <row r="82" spans="1:30" x14ac:dyDescent="0.25">
      <c r="A82">
        <v>81</v>
      </c>
      <c r="B82" t="s">
        <v>132</v>
      </c>
      <c r="C82" t="s">
        <v>73</v>
      </c>
      <c r="D82">
        <v>24</v>
      </c>
      <c r="E82" t="s">
        <v>64</v>
      </c>
      <c r="F82">
        <v>54</v>
      </c>
      <c r="G82">
        <v>37</v>
      </c>
      <c r="H82">
        <v>1649</v>
      </c>
      <c r="I82">
        <v>5.5</v>
      </c>
      <c r="J82">
        <v>12.1</v>
      </c>
      <c r="K82">
        <v>0.45200000000000001</v>
      </c>
      <c r="L82">
        <v>0.3</v>
      </c>
      <c r="M82">
        <v>1.2</v>
      </c>
      <c r="N82">
        <v>0.27300000000000002</v>
      </c>
      <c r="O82">
        <v>5.2</v>
      </c>
      <c r="P82">
        <v>10.9</v>
      </c>
      <c r="Q82">
        <v>0.47199999999999998</v>
      </c>
      <c r="R82">
        <v>2.2999999999999998</v>
      </c>
      <c r="S82">
        <v>3.5</v>
      </c>
      <c r="T82">
        <v>0.65400000000000003</v>
      </c>
      <c r="U82">
        <v>1</v>
      </c>
      <c r="V82">
        <v>5</v>
      </c>
      <c r="W82">
        <v>6</v>
      </c>
      <c r="X82">
        <v>6.1</v>
      </c>
      <c r="Y82">
        <v>1.7</v>
      </c>
      <c r="Z82">
        <v>0.9</v>
      </c>
      <c r="AA82">
        <v>3.3</v>
      </c>
      <c r="AB82">
        <v>3.5</v>
      </c>
      <c r="AC82">
        <v>13.6</v>
      </c>
      <c r="AD82">
        <v>2016</v>
      </c>
    </row>
    <row r="83" spans="1:30" x14ac:dyDescent="0.25">
      <c r="A83">
        <v>82</v>
      </c>
      <c r="B83" t="s">
        <v>133</v>
      </c>
      <c r="C83" t="s">
        <v>52</v>
      </c>
      <c r="D83">
        <v>27</v>
      </c>
      <c r="E83" t="s">
        <v>40</v>
      </c>
      <c r="F83">
        <v>69</v>
      </c>
      <c r="G83">
        <v>21</v>
      </c>
      <c r="H83">
        <v>1880</v>
      </c>
      <c r="I83">
        <v>5.7</v>
      </c>
      <c r="J83">
        <v>11.9</v>
      </c>
      <c r="K83">
        <v>0.48099999999999998</v>
      </c>
      <c r="L83">
        <v>2.1</v>
      </c>
      <c r="M83">
        <v>5.2</v>
      </c>
      <c r="N83">
        <v>0.40899999999999997</v>
      </c>
      <c r="O83">
        <v>3.6</v>
      </c>
      <c r="P83">
        <v>6.7</v>
      </c>
      <c r="Q83">
        <v>0.53700000000000003</v>
      </c>
      <c r="R83">
        <v>2</v>
      </c>
      <c r="S83">
        <v>3</v>
      </c>
      <c r="T83">
        <v>0.64800000000000002</v>
      </c>
      <c r="U83">
        <v>1.1000000000000001</v>
      </c>
      <c r="V83">
        <v>6.7</v>
      </c>
      <c r="W83">
        <v>7.9</v>
      </c>
      <c r="X83">
        <v>1.8</v>
      </c>
      <c r="Y83">
        <v>1.1000000000000001</v>
      </c>
      <c r="Z83">
        <v>0.3</v>
      </c>
      <c r="AA83">
        <v>1.8</v>
      </c>
      <c r="AB83">
        <v>2.9</v>
      </c>
      <c r="AC83">
        <v>15.6</v>
      </c>
      <c r="AD83">
        <v>2016</v>
      </c>
    </row>
    <row r="84" spans="1:30" x14ac:dyDescent="0.25">
      <c r="A84">
        <v>83</v>
      </c>
      <c r="B84" t="s">
        <v>134</v>
      </c>
      <c r="C84" t="s">
        <v>38</v>
      </c>
      <c r="D84">
        <v>22</v>
      </c>
      <c r="E84" t="s">
        <v>40</v>
      </c>
      <c r="F84">
        <v>66</v>
      </c>
      <c r="G84">
        <v>39</v>
      </c>
      <c r="H84">
        <v>1412</v>
      </c>
      <c r="I84">
        <v>4.9000000000000004</v>
      </c>
      <c r="J84">
        <v>8.6</v>
      </c>
      <c r="K84">
        <v>0.56299999999999994</v>
      </c>
      <c r="L84">
        <v>0</v>
      </c>
      <c r="M84">
        <v>0.1</v>
      </c>
      <c r="N84">
        <v>0</v>
      </c>
      <c r="O84">
        <v>4.9000000000000004</v>
      </c>
      <c r="P84">
        <v>8.6</v>
      </c>
      <c r="Q84">
        <v>0.56699999999999995</v>
      </c>
      <c r="R84">
        <v>2.1</v>
      </c>
      <c r="S84">
        <v>3.2</v>
      </c>
      <c r="T84">
        <v>0.64800000000000002</v>
      </c>
      <c r="U84">
        <v>3.4</v>
      </c>
      <c r="V84">
        <v>5.6</v>
      </c>
      <c r="W84">
        <v>9</v>
      </c>
      <c r="X84">
        <v>0.9</v>
      </c>
      <c r="Y84">
        <v>1.2</v>
      </c>
      <c r="Z84">
        <v>1.7</v>
      </c>
      <c r="AA84">
        <v>1.2</v>
      </c>
      <c r="AB84">
        <v>3.7</v>
      </c>
      <c r="AC84">
        <v>11.8</v>
      </c>
      <c r="AD84">
        <v>2016</v>
      </c>
    </row>
    <row r="85" spans="1:30" x14ac:dyDescent="0.25">
      <c r="A85">
        <v>84</v>
      </c>
      <c r="B85" t="s">
        <v>512</v>
      </c>
      <c r="C85" t="s">
        <v>73</v>
      </c>
      <c r="D85">
        <v>29</v>
      </c>
      <c r="E85" t="s">
        <v>34</v>
      </c>
      <c r="F85">
        <v>61</v>
      </c>
      <c r="G85">
        <v>7</v>
      </c>
      <c r="H85">
        <v>1373</v>
      </c>
      <c r="I85">
        <v>4.8</v>
      </c>
      <c r="J85">
        <v>11.6</v>
      </c>
      <c r="K85">
        <v>0.41</v>
      </c>
      <c r="L85">
        <v>1.2</v>
      </c>
      <c r="M85">
        <v>3.9</v>
      </c>
      <c r="N85">
        <v>0.309</v>
      </c>
      <c r="O85">
        <v>3.6</v>
      </c>
      <c r="P85">
        <v>7.7</v>
      </c>
      <c r="Q85">
        <v>0.46100000000000002</v>
      </c>
      <c r="R85">
        <v>5.7</v>
      </c>
      <c r="S85">
        <v>6.9</v>
      </c>
      <c r="T85">
        <v>0.83199999999999996</v>
      </c>
      <c r="U85">
        <v>0.6</v>
      </c>
      <c r="V85">
        <v>3.5</v>
      </c>
      <c r="W85">
        <v>4.0999999999999996</v>
      </c>
      <c r="X85">
        <v>6</v>
      </c>
      <c r="Y85">
        <v>2.2999999999999998</v>
      </c>
      <c r="Z85">
        <v>0.3</v>
      </c>
      <c r="AA85">
        <v>2.9</v>
      </c>
      <c r="AB85">
        <v>4.7</v>
      </c>
      <c r="AC85">
        <v>16.5</v>
      </c>
      <c r="AD85">
        <v>2016</v>
      </c>
    </row>
    <row r="86" spans="1:30" x14ac:dyDescent="0.25">
      <c r="A86">
        <v>85</v>
      </c>
      <c r="B86" t="s">
        <v>135</v>
      </c>
      <c r="C86" t="s">
        <v>38</v>
      </c>
      <c r="D86">
        <v>33</v>
      </c>
      <c r="E86" t="s">
        <v>79</v>
      </c>
      <c r="F86">
        <v>66</v>
      </c>
      <c r="G86">
        <v>60</v>
      </c>
      <c r="H86">
        <v>1618</v>
      </c>
      <c r="I86">
        <v>4.0999999999999996</v>
      </c>
      <c r="J86">
        <v>7</v>
      </c>
      <c r="K86">
        <v>0.58299999999999996</v>
      </c>
      <c r="L86">
        <v>0</v>
      </c>
      <c r="M86">
        <v>0</v>
      </c>
      <c r="N86">
        <v>0</v>
      </c>
      <c r="O86">
        <v>4.0999999999999996</v>
      </c>
      <c r="P86">
        <v>7</v>
      </c>
      <c r="Q86">
        <v>0.58499999999999996</v>
      </c>
      <c r="R86">
        <v>2.4</v>
      </c>
      <c r="S86">
        <v>3.8</v>
      </c>
      <c r="T86">
        <v>0.62</v>
      </c>
      <c r="U86">
        <v>3.9</v>
      </c>
      <c r="V86">
        <v>8.9</v>
      </c>
      <c r="W86">
        <v>12.8</v>
      </c>
      <c r="X86">
        <v>1.4</v>
      </c>
      <c r="Y86">
        <v>0.8</v>
      </c>
      <c r="Z86">
        <v>1</v>
      </c>
      <c r="AA86">
        <v>2.1</v>
      </c>
      <c r="AB86">
        <v>3.2</v>
      </c>
      <c r="AC86">
        <v>10.5</v>
      </c>
      <c r="AD86">
        <v>2016</v>
      </c>
    </row>
    <row r="87" spans="1:30" x14ac:dyDescent="0.25">
      <c r="A87">
        <v>86</v>
      </c>
      <c r="B87" t="s">
        <v>138</v>
      </c>
      <c r="C87" t="s">
        <v>27</v>
      </c>
      <c r="D87">
        <v>24</v>
      </c>
      <c r="E87" t="s">
        <v>48</v>
      </c>
      <c r="F87">
        <v>1</v>
      </c>
      <c r="G87">
        <v>0</v>
      </c>
      <c r="H87">
        <v>6</v>
      </c>
      <c r="I87">
        <v>12</v>
      </c>
      <c r="J87">
        <v>12</v>
      </c>
      <c r="K87">
        <v>1</v>
      </c>
      <c r="L87">
        <v>0</v>
      </c>
      <c r="M87">
        <v>0</v>
      </c>
      <c r="O87">
        <v>12</v>
      </c>
      <c r="P87">
        <v>12</v>
      </c>
      <c r="Q87">
        <v>1</v>
      </c>
      <c r="R87">
        <v>0</v>
      </c>
      <c r="S87">
        <v>0</v>
      </c>
      <c r="U87">
        <v>6</v>
      </c>
      <c r="V87">
        <v>0</v>
      </c>
      <c r="W87">
        <v>6</v>
      </c>
      <c r="X87">
        <v>0</v>
      </c>
      <c r="Y87">
        <v>0</v>
      </c>
      <c r="Z87">
        <v>0</v>
      </c>
      <c r="AA87">
        <v>0</v>
      </c>
      <c r="AB87">
        <v>6</v>
      </c>
      <c r="AC87">
        <v>24</v>
      </c>
      <c r="AD87">
        <v>2016</v>
      </c>
    </row>
    <row r="88" spans="1:30" x14ac:dyDescent="0.25">
      <c r="A88">
        <v>87</v>
      </c>
      <c r="B88" t="s">
        <v>140</v>
      </c>
      <c r="C88" t="s">
        <v>31</v>
      </c>
      <c r="D88">
        <v>24</v>
      </c>
      <c r="E88" t="s">
        <v>83</v>
      </c>
      <c r="F88">
        <v>66</v>
      </c>
      <c r="G88">
        <v>1</v>
      </c>
      <c r="H88">
        <v>578</v>
      </c>
      <c r="I88">
        <v>5.5</v>
      </c>
      <c r="J88">
        <v>12.6</v>
      </c>
      <c r="K88">
        <v>0.441</v>
      </c>
      <c r="L88">
        <v>1.9</v>
      </c>
      <c r="M88">
        <v>5.2</v>
      </c>
      <c r="N88">
        <v>0.35699999999999998</v>
      </c>
      <c r="O88">
        <v>3.7</v>
      </c>
      <c r="P88">
        <v>7.3</v>
      </c>
      <c r="Q88">
        <v>0.5</v>
      </c>
      <c r="R88">
        <v>1.7</v>
      </c>
      <c r="S88">
        <v>2.1</v>
      </c>
      <c r="T88">
        <v>0.82399999999999995</v>
      </c>
      <c r="U88">
        <v>0.8</v>
      </c>
      <c r="V88">
        <v>3.4</v>
      </c>
      <c r="W88">
        <v>4.2</v>
      </c>
      <c r="X88">
        <v>4</v>
      </c>
      <c r="Y88">
        <v>1.1000000000000001</v>
      </c>
      <c r="Z88">
        <v>0.8</v>
      </c>
      <c r="AA88">
        <v>2.7</v>
      </c>
      <c r="AB88">
        <v>3.6</v>
      </c>
      <c r="AC88">
        <v>14.7</v>
      </c>
      <c r="AD88">
        <v>2016</v>
      </c>
    </row>
    <row r="89" spans="1:30" x14ac:dyDescent="0.25">
      <c r="A89">
        <v>88</v>
      </c>
      <c r="B89" t="s">
        <v>572</v>
      </c>
      <c r="C89" t="s">
        <v>52</v>
      </c>
      <c r="D89">
        <v>23</v>
      </c>
      <c r="E89" t="s">
        <v>112</v>
      </c>
      <c r="F89">
        <v>3</v>
      </c>
      <c r="G89">
        <v>0</v>
      </c>
      <c r="H89">
        <v>6</v>
      </c>
      <c r="I89">
        <v>12</v>
      </c>
      <c r="J89">
        <v>24</v>
      </c>
      <c r="K89">
        <v>0.5</v>
      </c>
      <c r="L89">
        <v>12</v>
      </c>
      <c r="M89">
        <v>12</v>
      </c>
      <c r="N89">
        <v>1</v>
      </c>
      <c r="O89">
        <v>0</v>
      </c>
      <c r="P89">
        <v>12</v>
      </c>
      <c r="Q89">
        <v>0</v>
      </c>
      <c r="R89">
        <v>0</v>
      </c>
      <c r="S89">
        <v>0</v>
      </c>
      <c r="U89">
        <v>0</v>
      </c>
      <c r="V89">
        <v>6</v>
      </c>
      <c r="W89">
        <v>6</v>
      </c>
      <c r="X89">
        <v>0</v>
      </c>
      <c r="Y89">
        <v>0</v>
      </c>
      <c r="Z89">
        <v>0</v>
      </c>
      <c r="AA89">
        <v>6</v>
      </c>
      <c r="AB89">
        <v>0</v>
      </c>
      <c r="AC89">
        <v>36</v>
      </c>
      <c r="AD89">
        <v>2016</v>
      </c>
    </row>
    <row r="90" spans="1:30" x14ac:dyDescent="0.25">
      <c r="A90">
        <v>89</v>
      </c>
      <c r="B90" t="s">
        <v>141</v>
      </c>
      <c r="C90" t="s">
        <v>31</v>
      </c>
      <c r="D90">
        <v>23</v>
      </c>
      <c r="E90" t="s">
        <v>104</v>
      </c>
      <c r="F90">
        <v>79</v>
      </c>
      <c r="G90">
        <v>79</v>
      </c>
      <c r="H90">
        <v>2552</v>
      </c>
      <c r="I90">
        <v>6.7</v>
      </c>
      <c r="J90">
        <v>15.5</v>
      </c>
      <c r="K90">
        <v>0.433</v>
      </c>
      <c r="L90">
        <v>1.6</v>
      </c>
      <c r="M90">
        <v>4.5</v>
      </c>
      <c r="N90">
        <v>0.34699999999999998</v>
      </c>
      <c r="O90">
        <v>5.0999999999999996</v>
      </c>
      <c r="P90">
        <v>11</v>
      </c>
      <c r="Q90">
        <v>0.46800000000000003</v>
      </c>
      <c r="R90">
        <v>2.2999999999999998</v>
      </c>
      <c r="S90">
        <v>2.9</v>
      </c>
      <c r="T90">
        <v>0.80400000000000005</v>
      </c>
      <c r="U90">
        <v>1.3</v>
      </c>
      <c r="V90">
        <v>3.1</v>
      </c>
      <c r="W90">
        <v>4.4000000000000004</v>
      </c>
      <c r="X90">
        <v>2.7</v>
      </c>
      <c r="Y90">
        <v>1.2</v>
      </c>
      <c r="Z90">
        <v>0.1</v>
      </c>
      <c r="AA90">
        <v>1.9</v>
      </c>
      <c r="AB90">
        <v>2.4</v>
      </c>
      <c r="AC90">
        <v>17.3</v>
      </c>
      <c r="AD90">
        <v>2016</v>
      </c>
    </row>
    <row r="91" spans="1:30" x14ac:dyDescent="0.25">
      <c r="A91">
        <v>90</v>
      </c>
      <c r="B91" t="s">
        <v>142</v>
      </c>
      <c r="C91" t="s">
        <v>73</v>
      </c>
      <c r="D91">
        <v>27</v>
      </c>
      <c r="E91" t="s">
        <v>42</v>
      </c>
      <c r="F91">
        <v>45</v>
      </c>
      <c r="G91">
        <v>23</v>
      </c>
      <c r="H91">
        <v>1198</v>
      </c>
      <c r="I91">
        <v>5.9</v>
      </c>
      <c r="J91">
        <v>14.5</v>
      </c>
      <c r="K91">
        <v>0.40500000000000003</v>
      </c>
      <c r="L91">
        <v>1</v>
      </c>
      <c r="M91">
        <v>3.1</v>
      </c>
      <c r="N91">
        <v>0.32400000000000001</v>
      </c>
      <c r="O91">
        <v>4.9000000000000004</v>
      </c>
      <c r="P91">
        <v>11.5</v>
      </c>
      <c r="Q91">
        <v>0.42699999999999999</v>
      </c>
      <c r="R91">
        <v>1.6</v>
      </c>
      <c r="S91">
        <v>2</v>
      </c>
      <c r="T91">
        <v>0.8</v>
      </c>
      <c r="U91">
        <v>0.3</v>
      </c>
      <c r="V91">
        <v>4.2</v>
      </c>
      <c r="W91">
        <v>4.5</v>
      </c>
      <c r="X91">
        <v>5</v>
      </c>
      <c r="Y91">
        <v>1.1000000000000001</v>
      </c>
      <c r="Z91">
        <v>0.2</v>
      </c>
      <c r="AA91">
        <v>2.2999999999999998</v>
      </c>
      <c r="AB91">
        <v>3.1</v>
      </c>
      <c r="AC91">
        <v>14.3</v>
      </c>
      <c r="AD91">
        <v>2016</v>
      </c>
    </row>
    <row r="92" spans="1:30" x14ac:dyDescent="0.25">
      <c r="A92">
        <v>91</v>
      </c>
      <c r="B92" t="s">
        <v>143</v>
      </c>
      <c r="C92" t="s">
        <v>73</v>
      </c>
      <c r="D92">
        <v>28</v>
      </c>
      <c r="E92" t="s">
        <v>40</v>
      </c>
      <c r="F92">
        <v>74</v>
      </c>
      <c r="G92">
        <v>15</v>
      </c>
      <c r="H92">
        <v>2219</v>
      </c>
      <c r="I92">
        <v>6.1</v>
      </c>
      <c r="J92">
        <v>12.6</v>
      </c>
      <c r="K92">
        <v>0.48599999999999999</v>
      </c>
      <c r="L92">
        <v>1.4</v>
      </c>
      <c r="M92">
        <v>3.5</v>
      </c>
      <c r="N92">
        <v>0.40100000000000002</v>
      </c>
      <c r="O92">
        <v>4.7</v>
      </c>
      <c r="P92">
        <v>9.1</v>
      </c>
      <c r="Q92">
        <v>0.51900000000000002</v>
      </c>
      <c r="R92">
        <v>3.1</v>
      </c>
      <c r="S92">
        <v>3.7</v>
      </c>
      <c r="T92">
        <v>0.85799999999999998</v>
      </c>
      <c r="U92">
        <v>0.5</v>
      </c>
      <c r="V92">
        <v>2.2999999999999998</v>
      </c>
      <c r="W92">
        <v>2.7</v>
      </c>
      <c r="X92">
        <v>5.2</v>
      </c>
      <c r="Y92">
        <v>1.2</v>
      </c>
      <c r="Z92">
        <v>0.1</v>
      </c>
      <c r="AA92">
        <v>2.1</v>
      </c>
      <c r="AB92">
        <v>2.2999999999999998</v>
      </c>
      <c r="AC92">
        <v>16.8</v>
      </c>
      <c r="AD92">
        <v>2016</v>
      </c>
    </row>
    <row r="93" spans="1:30" x14ac:dyDescent="0.25">
      <c r="A93">
        <v>92</v>
      </c>
      <c r="B93" t="s">
        <v>144</v>
      </c>
      <c r="C93" t="s">
        <v>27</v>
      </c>
      <c r="D93">
        <v>35</v>
      </c>
      <c r="E93" t="s">
        <v>32</v>
      </c>
      <c r="F93">
        <v>59</v>
      </c>
      <c r="G93">
        <v>4</v>
      </c>
      <c r="H93">
        <v>699</v>
      </c>
      <c r="I93">
        <v>2.6</v>
      </c>
      <c r="J93">
        <v>5.6</v>
      </c>
      <c r="K93">
        <v>0.45900000000000002</v>
      </c>
      <c r="L93">
        <v>0</v>
      </c>
      <c r="M93">
        <v>0.1</v>
      </c>
      <c r="N93">
        <v>0</v>
      </c>
      <c r="O93">
        <v>2.6</v>
      </c>
      <c r="P93">
        <v>5.5</v>
      </c>
      <c r="Q93">
        <v>0.46700000000000003</v>
      </c>
      <c r="R93">
        <v>1.2</v>
      </c>
      <c r="S93">
        <v>1.7</v>
      </c>
      <c r="T93">
        <v>0.69699999999999995</v>
      </c>
      <c r="U93">
        <v>3.5</v>
      </c>
      <c r="V93">
        <v>5.3</v>
      </c>
      <c r="W93">
        <v>8.8000000000000007</v>
      </c>
      <c r="X93">
        <v>2.7</v>
      </c>
      <c r="Y93">
        <v>0.8</v>
      </c>
      <c r="Z93">
        <v>0.8</v>
      </c>
      <c r="AA93">
        <v>2.6</v>
      </c>
      <c r="AB93">
        <v>5.5</v>
      </c>
      <c r="AC93">
        <v>6.3</v>
      </c>
      <c r="AD93">
        <v>2016</v>
      </c>
    </row>
    <row r="94" spans="1:30" x14ac:dyDescent="0.25">
      <c r="A94">
        <v>93</v>
      </c>
      <c r="B94" t="s">
        <v>145</v>
      </c>
      <c r="C94" t="s">
        <v>73</v>
      </c>
      <c r="D94">
        <v>28</v>
      </c>
      <c r="E94" t="s">
        <v>50</v>
      </c>
      <c r="F94">
        <v>56</v>
      </c>
      <c r="G94">
        <v>56</v>
      </c>
      <c r="H94">
        <v>1761</v>
      </c>
      <c r="I94">
        <v>6</v>
      </c>
      <c r="J94">
        <v>14.2</v>
      </c>
      <c r="K94">
        <v>0.42199999999999999</v>
      </c>
      <c r="L94">
        <v>1.6</v>
      </c>
      <c r="M94">
        <v>4.4000000000000004</v>
      </c>
      <c r="N94">
        <v>0.36299999999999999</v>
      </c>
      <c r="O94">
        <v>4.4000000000000004</v>
      </c>
      <c r="P94">
        <v>9.8000000000000007</v>
      </c>
      <c r="Q94">
        <v>0.44900000000000001</v>
      </c>
      <c r="R94">
        <v>3.9</v>
      </c>
      <c r="S94">
        <v>4.7</v>
      </c>
      <c r="T94">
        <v>0.83399999999999996</v>
      </c>
      <c r="U94">
        <v>0.5</v>
      </c>
      <c r="V94">
        <v>2.8</v>
      </c>
      <c r="W94">
        <v>3.4</v>
      </c>
      <c r="X94">
        <v>7</v>
      </c>
      <c r="Y94">
        <v>1.4</v>
      </c>
      <c r="Z94">
        <v>0.3</v>
      </c>
      <c r="AA94">
        <v>1.7</v>
      </c>
      <c r="AB94">
        <v>2</v>
      </c>
      <c r="AC94">
        <v>17.5</v>
      </c>
      <c r="AD94">
        <v>2016</v>
      </c>
    </row>
    <row r="95" spans="1:30" x14ac:dyDescent="0.25">
      <c r="A95">
        <v>94</v>
      </c>
      <c r="B95" t="s">
        <v>146</v>
      </c>
      <c r="C95" t="s">
        <v>31</v>
      </c>
      <c r="D95">
        <v>23</v>
      </c>
      <c r="E95" t="s">
        <v>53</v>
      </c>
      <c r="F95">
        <v>34</v>
      </c>
      <c r="G95">
        <v>0</v>
      </c>
      <c r="H95">
        <v>143</v>
      </c>
      <c r="I95">
        <v>3.3</v>
      </c>
      <c r="J95">
        <v>12.3</v>
      </c>
      <c r="K95">
        <v>0.26500000000000001</v>
      </c>
      <c r="L95">
        <v>1.3</v>
      </c>
      <c r="M95">
        <v>5.3</v>
      </c>
      <c r="N95">
        <v>0.23799999999999999</v>
      </c>
      <c r="O95">
        <v>2</v>
      </c>
      <c r="P95">
        <v>7</v>
      </c>
      <c r="Q95">
        <v>0.28599999999999998</v>
      </c>
      <c r="R95">
        <v>1.3</v>
      </c>
      <c r="S95">
        <v>1.3</v>
      </c>
      <c r="T95">
        <v>1</v>
      </c>
      <c r="U95">
        <v>2.8</v>
      </c>
      <c r="V95">
        <v>5.3</v>
      </c>
      <c r="W95">
        <v>8.1</v>
      </c>
      <c r="X95">
        <v>2.5</v>
      </c>
      <c r="Y95">
        <v>0.5</v>
      </c>
      <c r="Z95">
        <v>0</v>
      </c>
      <c r="AA95">
        <v>2.5</v>
      </c>
      <c r="AB95">
        <v>1.5</v>
      </c>
      <c r="AC95">
        <v>9.1</v>
      </c>
      <c r="AD95">
        <v>2016</v>
      </c>
    </row>
    <row r="96" spans="1:30" x14ac:dyDescent="0.25">
      <c r="A96">
        <v>95</v>
      </c>
      <c r="B96" t="s">
        <v>513</v>
      </c>
      <c r="C96" t="s">
        <v>27</v>
      </c>
      <c r="D96">
        <v>31</v>
      </c>
      <c r="E96" t="s">
        <v>64</v>
      </c>
      <c r="F96">
        <v>24</v>
      </c>
      <c r="G96">
        <v>1</v>
      </c>
      <c r="H96">
        <v>156</v>
      </c>
      <c r="I96">
        <v>3.9</v>
      </c>
      <c r="J96">
        <v>11.8</v>
      </c>
      <c r="K96">
        <v>0.33300000000000002</v>
      </c>
      <c r="L96">
        <v>2.2999999999999998</v>
      </c>
      <c r="M96">
        <v>8.3000000000000007</v>
      </c>
      <c r="N96">
        <v>0.27800000000000002</v>
      </c>
      <c r="O96">
        <v>1.6</v>
      </c>
      <c r="P96">
        <v>3.5</v>
      </c>
      <c r="Q96">
        <v>0.46700000000000003</v>
      </c>
      <c r="R96">
        <v>1.4</v>
      </c>
      <c r="S96">
        <v>1.6</v>
      </c>
      <c r="T96">
        <v>0.85699999999999998</v>
      </c>
      <c r="U96">
        <v>0.2</v>
      </c>
      <c r="V96">
        <v>2.1</v>
      </c>
      <c r="W96">
        <v>2.2999999999999998</v>
      </c>
      <c r="X96">
        <v>2.5</v>
      </c>
      <c r="Y96">
        <v>0.5</v>
      </c>
      <c r="Z96">
        <v>0</v>
      </c>
      <c r="AA96">
        <v>1.4</v>
      </c>
      <c r="AB96">
        <v>3.9</v>
      </c>
      <c r="AC96">
        <v>11.5</v>
      </c>
      <c r="AD96">
        <v>2016</v>
      </c>
    </row>
    <row r="97" spans="1:30" x14ac:dyDescent="0.25">
      <c r="A97">
        <v>96</v>
      </c>
      <c r="B97" t="s">
        <v>514</v>
      </c>
      <c r="C97" t="s">
        <v>73</v>
      </c>
      <c r="D97">
        <v>23</v>
      </c>
      <c r="E97" t="s">
        <v>34</v>
      </c>
      <c r="F97">
        <v>8</v>
      </c>
      <c r="G97">
        <v>0</v>
      </c>
      <c r="H97">
        <v>39</v>
      </c>
      <c r="I97">
        <v>3.7</v>
      </c>
      <c r="J97">
        <v>9.1999999999999993</v>
      </c>
      <c r="K97">
        <v>0.4</v>
      </c>
      <c r="L97">
        <v>0</v>
      </c>
      <c r="M97">
        <v>2.8</v>
      </c>
      <c r="N97">
        <v>0</v>
      </c>
      <c r="O97">
        <v>3.7</v>
      </c>
      <c r="P97">
        <v>6.5</v>
      </c>
      <c r="Q97">
        <v>0.57099999999999995</v>
      </c>
      <c r="R97">
        <v>0</v>
      </c>
      <c r="S97">
        <v>0</v>
      </c>
      <c r="U97">
        <v>0</v>
      </c>
      <c r="V97">
        <v>0</v>
      </c>
      <c r="W97">
        <v>0</v>
      </c>
      <c r="X97">
        <v>2.8</v>
      </c>
      <c r="Y97">
        <v>2.8</v>
      </c>
      <c r="Z97">
        <v>0</v>
      </c>
      <c r="AA97">
        <v>4.5999999999999996</v>
      </c>
      <c r="AB97">
        <v>1.8</v>
      </c>
      <c r="AC97">
        <v>7.4</v>
      </c>
      <c r="AD97">
        <v>2016</v>
      </c>
    </row>
    <row r="98" spans="1:30" x14ac:dyDescent="0.25">
      <c r="A98">
        <v>96</v>
      </c>
      <c r="B98" t="s">
        <v>514</v>
      </c>
      <c r="C98" t="s">
        <v>73</v>
      </c>
      <c r="D98">
        <v>23</v>
      </c>
      <c r="E98" t="s">
        <v>79</v>
      </c>
      <c r="F98">
        <v>3</v>
      </c>
      <c r="G98">
        <v>0</v>
      </c>
      <c r="H98">
        <v>33</v>
      </c>
      <c r="I98">
        <v>2.2000000000000002</v>
      </c>
      <c r="J98">
        <v>8.6999999999999993</v>
      </c>
      <c r="K98">
        <v>0.25</v>
      </c>
      <c r="L98">
        <v>0</v>
      </c>
      <c r="M98">
        <v>3.3</v>
      </c>
      <c r="N98">
        <v>0</v>
      </c>
      <c r="O98">
        <v>2.2000000000000002</v>
      </c>
      <c r="P98">
        <v>5.5</v>
      </c>
      <c r="Q98">
        <v>0.4</v>
      </c>
      <c r="R98">
        <v>0</v>
      </c>
      <c r="S98">
        <v>0</v>
      </c>
      <c r="U98">
        <v>0</v>
      </c>
      <c r="V98">
        <v>0</v>
      </c>
      <c r="W98">
        <v>0</v>
      </c>
      <c r="X98">
        <v>3.3</v>
      </c>
      <c r="Y98">
        <v>3.3</v>
      </c>
      <c r="Z98">
        <v>0</v>
      </c>
      <c r="AA98">
        <v>5.5</v>
      </c>
      <c r="AB98">
        <v>2.2000000000000002</v>
      </c>
      <c r="AC98">
        <v>4.4000000000000004</v>
      </c>
      <c r="AD98">
        <v>2016</v>
      </c>
    </row>
    <row r="99" spans="1:30" x14ac:dyDescent="0.25">
      <c r="A99">
        <v>96</v>
      </c>
      <c r="B99" t="s">
        <v>514</v>
      </c>
      <c r="C99" t="s">
        <v>73</v>
      </c>
      <c r="D99">
        <v>23</v>
      </c>
      <c r="E99" t="s">
        <v>50</v>
      </c>
      <c r="F99">
        <v>5</v>
      </c>
      <c r="G99">
        <v>0</v>
      </c>
      <c r="H99">
        <v>6</v>
      </c>
      <c r="I99">
        <v>12</v>
      </c>
      <c r="J99">
        <v>12</v>
      </c>
      <c r="K99">
        <v>1</v>
      </c>
      <c r="L99">
        <v>0</v>
      </c>
      <c r="M99">
        <v>0</v>
      </c>
      <c r="O99">
        <v>12</v>
      </c>
      <c r="P99">
        <v>12</v>
      </c>
      <c r="Q99">
        <v>1</v>
      </c>
      <c r="R99">
        <v>0</v>
      </c>
      <c r="S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24</v>
      </c>
      <c r="AD99">
        <v>2016</v>
      </c>
    </row>
    <row r="100" spans="1:30" x14ac:dyDescent="0.25">
      <c r="A100">
        <v>97</v>
      </c>
      <c r="B100" t="s">
        <v>147</v>
      </c>
      <c r="C100" t="s">
        <v>38</v>
      </c>
      <c r="D100">
        <v>25</v>
      </c>
      <c r="E100" t="s">
        <v>40</v>
      </c>
      <c r="F100">
        <v>65</v>
      </c>
      <c r="G100">
        <v>65</v>
      </c>
      <c r="H100">
        <v>2246</v>
      </c>
      <c r="I100">
        <v>9.6</v>
      </c>
      <c r="J100">
        <v>21.3</v>
      </c>
      <c r="K100">
        <v>0.45100000000000001</v>
      </c>
      <c r="L100">
        <v>1.1000000000000001</v>
      </c>
      <c r="M100">
        <v>3.4</v>
      </c>
      <c r="N100">
        <v>0.33300000000000002</v>
      </c>
      <c r="O100">
        <v>8.5</v>
      </c>
      <c r="P100">
        <v>18</v>
      </c>
      <c r="Q100">
        <v>0.47299999999999998</v>
      </c>
      <c r="R100">
        <v>7.6</v>
      </c>
      <c r="S100">
        <v>10.6</v>
      </c>
      <c r="T100">
        <v>0.71799999999999997</v>
      </c>
      <c r="U100">
        <v>2.5</v>
      </c>
      <c r="V100">
        <v>9.4</v>
      </c>
      <c r="W100">
        <v>12</v>
      </c>
      <c r="X100">
        <v>3.4</v>
      </c>
      <c r="Y100">
        <v>1.6</v>
      </c>
      <c r="Z100">
        <v>1.5</v>
      </c>
      <c r="AA100">
        <v>4</v>
      </c>
      <c r="AB100">
        <v>3.8</v>
      </c>
      <c r="AC100">
        <v>28</v>
      </c>
      <c r="AD100">
        <v>2016</v>
      </c>
    </row>
    <row r="101" spans="1:30" x14ac:dyDescent="0.25">
      <c r="A101">
        <v>98</v>
      </c>
      <c r="B101" t="s">
        <v>148</v>
      </c>
      <c r="C101" t="s">
        <v>52</v>
      </c>
      <c r="D101">
        <v>25</v>
      </c>
      <c r="E101" t="s">
        <v>59</v>
      </c>
      <c r="F101">
        <v>67</v>
      </c>
      <c r="G101">
        <v>49</v>
      </c>
      <c r="H101">
        <v>1903</v>
      </c>
      <c r="I101">
        <v>5.2</v>
      </c>
      <c r="J101">
        <v>13.5</v>
      </c>
      <c r="K101">
        <v>0.38500000000000001</v>
      </c>
      <c r="L101">
        <v>3.2</v>
      </c>
      <c r="M101">
        <v>9.1</v>
      </c>
      <c r="N101">
        <v>0.35299999999999998</v>
      </c>
      <c r="O101">
        <v>2</v>
      </c>
      <c r="P101">
        <v>4.4000000000000004</v>
      </c>
      <c r="Q101">
        <v>0.45200000000000001</v>
      </c>
      <c r="R101">
        <v>2.6</v>
      </c>
      <c r="S101">
        <v>3.3</v>
      </c>
      <c r="T101">
        <v>0.79100000000000004</v>
      </c>
      <c r="U101">
        <v>1.2</v>
      </c>
      <c r="V101">
        <v>6.7</v>
      </c>
      <c r="W101">
        <v>7.9</v>
      </c>
      <c r="X101">
        <v>1.8</v>
      </c>
      <c r="Y101">
        <v>2</v>
      </c>
      <c r="Z101">
        <v>0.8</v>
      </c>
      <c r="AA101">
        <v>2.7</v>
      </c>
      <c r="AB101">
        <v>4.4000000000000004</v>
      </c>
      <c r="AC101">
        <v>16.2</v>
      </c>
      <c r="AD101">
        <v>2016</v>
      </c>
    </row>
    <row r="102" spans="1:30" x14ac:dyDescent="0.25">
      <c r="A102">
        <v>99</v>
      </c>
      <c r="B102" t="s">
        <v>149</v>
      </c>
      <c r="C102" t="s">
        <v>31</v>
      </c>
      <c r="D102">
        <v>23</v>
      </c>
      <c r="E102" t="s">
        <v>53</v>
      </c>
      <c r="F102">
        <v>81</v>
      </c>
      <c r="G102">
        <v>8</v>
      </c>
      <c r="H102">
        <v>2105</v>
      </c>
      <c r="I102">
        <v>5.3</v>
      </c>
      <c r="J102">
        <v>11.6</v>
      </c>
      <c r="K102">
        <v>0.45900000000000002</v>
      </c>
      <c r="L102">
        <v>1.9</v>
      </c>
      <c r="M102">
        <v>4.9000000000000004</v>
      </c>
      <c r="N102">
        <v>0.39300000000000002</v>
      </c>
      <c r="O102">
        <v>3.4</v>
      </c>
      <c r="P102">
        <v>6.7</v>
      </c>
      <c r="Q102">
        <v>0.50600000000000001</v>
      </c>
      <c r="R102">
        <v>1.7</v>
      </c>
      <c r="S102">
        <v>1.9</v>
      </c>
      <c r="T102">
        <v>0.86699999999999999</v>
      </c>
      <c r="U102">
        <v>0.5</v>
      </c>
      <c r="V102">
        <v>3.2</v>
      </c>
      <c r="W102">
        <v>3.7</v>
      </c>
      <c r="X102">
        <v>1.7</v>
      </c>
      <c r="Y102">
        <v>1.1000000000000001</v>
      </c>
      <c r="Z102">
        <v>0.3</v>
      </c>
      <c r="AA102">
        <v>1.1000000000000001</v>
      </c>
      <c r="AB102">
        <v>3.3</v>
      </c>
      <c r="AC102">
        <v>14.2</v>
      </c>
      <c r="AD102">
        <v>2016</v>
      </c>
    </row>
    <row r="103" spans="1:30" x14ac:dyDescent="0.25">
      <c r="A103">
        <v>100</v>
      </c>
      <c r="B103" t="s">
        <v>150</v>
      </c>
      <c r="C103" t="s">
        <v>31</v>
      </c>
      <c r="D103">
        <v>35</v>
      </c>
      <c r="E103" t="s">
        <v>57</v>
      </c>
      <c r="F103">
        <v>79</v>
      </c>
      <c r="G103">
        <v>5</v>
      </c>
      <c r="H103">
        <v>2126</v>
      </c>
      <c r="I103">
        <v>6.4</v>
      </c>
      <c r="J103">
        <v>15.9</v>
      </c>
      <c r="K103">
        <v>0.40400000000000003</v>
      </c>
      <c r="L103">
        <v>2</v>
      </c>
      <c r="M103">
        <v>5.8</v>
      </c>
      <c r="N103">
        <v>0.34</v>
      </c>
      <c r="O103">
        <v>4.4000000000000004</v>
      </c>
      <c r="P103">
        <v>10.1</v>
      </c>
      <c r="Q103">
        <v>0.44</v>
      </c>
      <c r="R103">
        <v>4.0999999999999996</v>
      </c>
      <c r="S103">
        <v>4.5999999999999996</v>
      </c>
      <c r="T103">
        <v>0.90400000000000003</v>
      </c>
      <c r="U103">
        <v>0.3</v>
      </c>
      <c r="V103">
        <v>2.1</v>
      </c>
      <c r="W103">
        <v>2.5</v>
      </c>
      <c r="X103">
        <v>3.1</v>
      </c>
      <c r="Y103">
        <v>0.9</v>
      </c>
      <c r="Z103">
        <v>0.2</v>
      </c>
      <c r="AA103">
        <v>1.9</v>
      </c>
      <c r="AB103">
        <v>2.1</v>
      </c>
      <c r="AC103">
        <v>19</v>
      </c>
      <c r="AD103">
        <v>2016</v>
      </c>
    </row>
    <row r="104" spans="1:30" x14ac:dyDescent="0.25">
      <c r="A104">
        <v>101</v>
      </c>
      <c r="B104" t="s">
        <v>151</v>
      </c>
      <c r="C104" t="s">
        <v>52</v>
      </c>
      <c r="D104">
        <v>25</v>
      </c>
      <c r="E104" t="s">
        <v>112</v>
      </c>
      <c r="F104">
        <v>73</v>
      </c>
      <c r="G104">
        <v>73</v>
      </c>
      <c r="H104">
        <v>2308</v>
      </c>
      <c r="I104">
        <v>5.6</v>
      </c>
      <c r="J104">
        <v>12.7</v>
      </c>
      <c r="K104">
        <v>0.443</v>
      </c>
      <c r="L104">
        <v>1.9</v>
      </c>
      <c r="M104">
        <v>5.7</v>
      </c>
      <c r="N104">
        <v>0.33600000000000002</v>
      </c>
      <c r="O104">
        <v>3.7</v>
      </c>
      <c r="P104">
        <v>7</v>
      </c>
      <c r="Q104">
        <v>0.52900000000000003</v>
      </c>
      <c r="R104">
        <v>3.1</v>
      </c>
      <c r="S104">
        <v>3.7</v>
      </c>
      <c r="T104">
        <v>0.82</v>
      </c>
      <c r="U104">
        <v>1.1000000000000001</v>
      </c>
      <c r="V104">
        <v>4.7</v>
      </c>
      <c r="W104">
        <v>5.8</v>
      </c>
      <c r="X104">
        <v>2.1</v>
      </c>
      <c r="Y104">
        <v>2</v>
      </c>
      <c r="Z104">
        <v>0.5</v>
      </c>
      <c r="AA104">
        <v>1.3</v>
      </c>
      <c r="AB104">
        <v>3.1</v>
      </c>
      <c r="AC104">
        <v>16.2</v>
      </c>
      <c r="AD104">
        <v>2016</v>
      </c>
    </row>
    <row r="105" spans="1:30" x14ac:dyDescent="0.25">
      <c r="A105">
        <v>102</v>
      </c>
      <c r="B105" t="s">
        <v>152</v>
      </c>
      <c r="C105" t="s">
        <v>52</v>
      </c>
      <c r="D105">
        <v>28</v>
      </c>
      <c r="E105" t="s">
        <v>42</v>
      </c>
      <c r="F105">
        <v>80</v>
      </c>
      <c r="G105">
        <v>46</v>
      </c>
      <c r="H105">
        <v>1971</v>
      </c>
      <c r="I105">
        <v>3.4</v>
      </c>
      <c r="J105">
        <v>7.5</v>
      </c>
      <c r="K105">
        <v>0.45100000000000001</v>
      </c>
      <c r="L105">
        <v>1</v>
      </c>
      <c r="M105">
        <v>3.2</v>
      </c>
      <c r="N105">
        <v>0.316</v>
      </c>
      <c r="O105">
        <v>2.4</v>
      </c>
      <c r="P105">
        <v>4.3</v>
      </c>
      <c r="Q105">
        <v>0.55000000000000004</v>
      </c>
      <c r="R105">
        <v>1</v>
      </c>
      <c r="S105">
        <v>1.5</v>
      </c>
      <c r="T105">
        <v>0.69499999999999995</v>
      </c>
      <c r="U105">
        <v>1</v>
      </c>
      <c r="V105">
        <v>3.3</v>
      </c>
      <c r="W105">
        <v>4.3</v>
      </c>
      <c r="X105">
        <v>1.4</v>
      </c>
      <c r="Y105">
        <v>0.8</v>
      </c>
      <c r="Z105">
        <v>0.6</v>
      </c>
      <c r="AA105">
        <v>0.7</v>
      </c>
      <c r="AB105">
        <v>3.2</v>
      </c>
      <c r="AC105">
        <v>8.8000000000000007</v>
      </c>
      <c r="AD105">
        <v>2016</v>
      </c>
    </row>
    <row r="106" spans="1:30" x14ac:dyDescent="0.25">
      <c r="A106">
        <v>103</v>
      </c>
      <c r="B106" t="s">
        <v>515</v>
      </c>
      <c r="C106" t="s">
        <v>31</v>
      </c>
      <c r="D106">
        <v>24</v>
      </c>
      <c r="E106" t="s">
        <v>34</v>
      </c>
      <c r="F106">
        <v>44</v>
      </c>
      <c r="G106">
        <v>3</v>
      </c>
      <c r="H106">
        <v>410</v>
      </c>
      <c r="I106">
        <v>3.2</v>
      </c>
      <c r="J106">
        <v>9.1999999999999993</v>
      </c>
      <c r="K106">
        <v>0.34300000000000003</v>
      </c>
      <c r="L106">
        <v>1.1000000000000001</v>
      </c>
      <c r="M106">
        <v>3.4</v>
      </c>
      <c r="N106">
        <v>0.308</v>
      </c>
      <c r="O106">
        <v>2.1</v>
      </c>
      <c r="P106">
        <v>5.8</v>
      </c>
      <c r="Q106">
        <v>0.36399999999999999</v>
      </c>
      <c r="R106">
        <v>3.2</v>
      </c>
      <c r="S106">
        <v>4.8</v>
      </c>
      <c r="T106">
        <v>0.65500000000000003</v>
      </c>
      <c r="U106">
        <v>0.3</v>
      </c>
      <c r="V106">
        <v>3.1</v>
      </c>
      <c r="W106">
        <v>3.3</v>
      </c>
      <c r="X106">
        <v>1.8</v>
      </c>
      <c r="Y106">
        <v>1.2</v>
      </c>
      <c r="Z106">
        <v>0.2</v>
      </c>
      <c r="AA106">
        <v>1.8</v>
      </c>
      <c r="AB106">
        <v>3.6</v>
      </c>
      <c r="AC106">
        <v>10.5</v>
      </c>
      <c r="AD106">
        <v>2016</v>
      </c>
    </row>
    <row r="107" spans="1:30" x14ac:dyDescent="0.25">
      <c r="A107">
        <v>104</v>
      </c>
      <c r="B107" t="s">
        <v>153</v>
      </c>
      <c r="C107" t="s">
        <v>73</v>
      </c>
      <c r="D107">
        <v>25</v>
      </c>
      <c r="E107" t="s">
        <v>40</v>
      </c>
      <c r="F107">
        <v>44</v>
      </c>
      <c r="G107">
        <v>9</v>
      </c>
      <c r="H107">
        <v>692</v>
      </c>
      <c r="I107">
        <v>5.3</v>
      </c>
      <c r="J107">
        <v>11.7</v>
      </c>
      <c r="K107">
        <v>0.45500000000000002</v>
      </c>
      <c r="L107">
        <v>2.6</v>
      </c>
      <c r="M107">
        <v>5.8</v>
      </c>
      <c r="N107">
        <v>0.45</v>
      </c>
      <c r="O107">
        <v>2.7</v>
      </c>
      <c r="P107">
        <v>5.9</v>
      </c>
      <c r="Q107">
        <v>0.46</v>
      </c>
      <c r="R107">
        <v>2.2999999999999998</v>
      </c>
      <c r="S107">
        <v>2.8</v>
      </c>
      <c r="T107">
        <v>0.83299999999999996</v>
      </c>
      <c r="U107">
        <v>0.5</v>
      </c>
      <c r="V107">
        <v>2.7</v>
      </c>
      <c r="W107">
        <v>3.1</v>
      </c>
      <c r="X107">
        <v>3.5</v>
      </c>
      <c r="Y107">
        <v>1.1000000000000001</v>
      </c>
      <c r="Z107">
        <v>0.2</v>
      </c>
      <c r="AA107">
        <v>1.9</v>
      </c>
      <c r="AB107">
        <v>2.1</v>
      </c>
      <c r="AC107">
        <v>15.6</v>
      </c>
      <c r="AD107">
        <v>2016</v>
      </c>
    </row>
    <row r="108" spans="1:30" x14ac:dyDescent="0.25">
      <c r="A108">
        <v>105</v>
      </c>
      <c r="B108" t="s">
        <v>154</v>
      </c>
      <c r="C108" t="s">
        <v>73</v>
      </c>
      <c r="D108">
        <v>27</v>
      </c>
      <c r="E108" t="s">
        <v>83</v>
      </c>
      <c r="F108">
        <v>79</v>
      </c>
      <c r="G108">
        <v>79</v>
      </c>
      <c r="H108">
        <v>2700</v>
      </c>
      <c r="I108">
        <v>10.7</v>
      </c>
      <c r="J108">
        <v>21.3</v>
      </c>
      <c r="K108">
        <v>0.504</v>
      </c>
      <c r="L108">
        <v>5.4</v>
      </c>
      <c r="M108">
        <v>11.8</v>
      </c>
      <c r="N108">
        <v>0.45400000000000001</v>
      </c>
      <c r="O108">
        <v>5.4</v>
      </c>
      <c r="P108">
        <v>9.5</v>
      </c>
      <c r="Q108">
        <v>0.56599999999999995</v>
      </c>
      <c r="R108">
        <v>4.8</v>
      </c>
      <c r="S108">
        <v>5.3</v>
      </c>
      <c r="T108">
        <v>0.90800000000000003</v>
      </c>
      <c r="U108">
        <v>0.9</v>
      </c>
      <c r="V108">
        <v>4.8</v>
      </c>
      <c r="W108">
        <v>5.7</v>
      </c>
      <c r="X108">
        <v>7</v>
      </c>
      <c r="Y108">
        <v>2.2999999999999998</v>
      </c>
      <c r="Z108">
        <v>0.2</v>
      </c>
      <c r="AA108">
        <v>3.5</v>
      </c>
      <c r="AB108">
        <v>2.1</v>
      </c>
      <c r="AC108">
        <v>31.7</v>
      </c>
      <c r="AD108">
        <v>2016</v>
      </c>
    </row>
    <row r="109" spans="1:30" x14ac:dyDescent="0.25">
      <c r="A109">
        <v>106</v>
      </c>
      <c r="B109" t="s">
        <v>155</v>
      </c>
      <c r="C109" t="s">
        <v>31</v>
      </c>
      <c r="D109">
        <v>24</v>
      </c>
      <c r="E109" t="s">
        <v>87</v>
      </c>
      <c r="F109">
        <v>43</v>
      </c>
      <c r="G109">
        <v>0</v>
      </c>
      <c r="H109">
        <v>476</v>
      </c>
      <c r="I109">
        <v>6.7</v>
      </c>
      <c r="J109">
        <v>14.1</v>
      </c>
      <c r="K109">
        <v>0.47599999999999998</v>
      </c>
      <c r="L109">
        <v>4.5</v>
      </c>
      <c r="M109">
        <v>9.1999999999999993</v>
      </c>
      <c r="N109">
        <v>0.48399999999999999</v>
      </c>
      <c r="O109">
        <v>2.2999999999999998</v>
      </c>
      <c r="P109">
        <v>4.9000000000000004</v>
      </c>
      <c r="Q109">
        <v>0.46200000000000002</v>
      </c>
      <c r="R109">
        <v>0.4</v>
      </c>
      <c r="S109">
        <v>0.7</v>
      </c>
      <c r="T109">
        <v>0.55600000000000005</v>
      </c>
      <c r="U109">
        <v>0.5</v>
      </c>
      <c r="V109">
        <v>3.8</v>
      </c>
      <c r="W109">
        <v>4.3</v>
      </c>
      <c r="X109">
        <v>1.6</v>
      </c>
      <c r="Y109">
        <v>0.8</v>
      </c>
      <c r="Z109">
        <v>0.2</v>
      </c>
      <c r="AA109">
        <v>1.8</v>
      </c>
      <c r="AB109">
        <v>3</v>
      </c>
      <c r="AC109">
        <v>18.3</v>
      </c>
      <c r="AD109">
        <v>2016</v>
      </c>
    </row>
    <row r="110" spans="1:30" x14ac:dyDescent="0.25">
      <c r="A110">
        <v>107</v>
      </c>
      <c r="B110" t="s">
        <v>156</v>
      </c>
      <c r="C110" t="s">
        <v>38</v>
      </c>
      <c r="D110">
        <v>22</v>
      </c>
      <c r="E110" t="s">
        <v>42</v>
      </c>
      <c r="F110">
        <v>61</v>
      </c>
      <c r="G110">
        <v>61</v>
      </c>
      <c r="H110">
        <v>2164</v>
      </c>
      <c r="I110">
        <v>9.3000000000000007</v>
      </c>
      <c r="J110">
        <v>18.899999999999999</v>
      </c>
      <c r="K110">
        <v>0.49299999999999999</v>
      </c>
      <c r="L110">
        <v>0.6</v>
      </c>
      <c r="M110">
        <v>1.8</v>
      </c>
      <c r="N110">
        <v>0.32400000000000001</v>
      </c>
      <c r="O110">
        <v>8.6999999999999993</v>
      </c>
      <c r="P110">
        <v>17.100000000000001</v>
      </c>
      <c r="Q110">
        <v>0.51100000000000001</v>
      </c>
      <c r="R110">
        <v>5.4</v>
      </c>
      <c r="S110">
        <v>7.2</v>
      </c>
      <c r="T110">
        <v>0.75800000000000001</v>
      </c>
      <c r="U110">
        <v>2.2000000000000002</v>
      </c>
      <c r="V110">
        <v>8.3000000000000007</v>
      </c>
      <c r="W110">
        <v>10.4</v>
      </c>
      <c r="X110">
        <v>1.9</v>
      </c>
      <c r="Y110">
        <v>1.3</v>
      </c>
      <c r="Z110">
        <v>2.1</v>
      </c>
      <c r="AA110">
        <v>2</v>
      </c>
      <c r="AB110">
        <v>2.5</v>
      </c>
      <c r="AC110">
        <v>24.6</v>
      </c>
      <c r="AD110">
        <v>2016</v>
      </c>
    </row>
    <row r="111" spans="1:30" x14ac:dyDescent="0.25">
      <c r="A111">
        <v>108</v>
      </c>
      <c r="B111" t="s">
        <v>157</v>
      </c>
      <c r="C111" t="s">
        <v>27</v>
      </c>
      <c r="D111">
        <v>26</v>
      </c>
      <c r="E111" t="s">
        <v>53</v>
      </c>
      <c r="F111">
        <v>81</v>
      </c>
      <c r="G111">
        <v>0</v>
      </c>
      <c r="H111">
        <v>1684</v>
      </c>
      <c r="I111">
        <v>4.4000000000000004</v>
      </c>
      <c r="J111">
        <v>7.2</v>
      </c>
      <c r="K111">
        <v>0.61099999999999999</v>
      </c>
      <c r="L111">
        <v>0</v>
      </c>
      <c r="M111">
        <v>0</v>
      </c>
      <c r="O111">
        <v>4.4000000000000004</v>
      </c>
      <c r="P111">
        <v>7.2</v>
      </c>
      <c r="Q111">
        <v>0.61099999999999999</v>
      </c>
      <c r="R111">
        <v>2.4</v>
      </c>
      <c r="S111">
        <v>4.4000000000000004</v>
      </c>
      <c r="T111">
        <v>0.55900000000000005</v>
      </c>
      <c r="U111">
        <v>4.8</v>
      </c>
      <c r="V111">
        <v>8</v>
      </c>
      <c r="W111">
        <v>12.8</v>
      </c>
      <c r="X111">
        <v>1.9</v>
      </c>
      <c r="Y111">
        <v>1.2</v>
      </c>
      <c r="Z111">
        <v>1.5</v>
      </c>
      <c r="AA111">
        <v>1.4</v>
      </c>
      <c r="AB111">
        <v>4.3</v>
      </c>
      <c r="AC111">
        <v>11.2</v>
      </c>
      <c r="AD111">
        <v>2016</v>
      </c>
    </row>
    <row r="112" spans="1:30" x14ac:dyDescent="0.25">
      <c r="A112">
        <v>109</v>
      </c>
      <c r="B112" t="s">
        <v>573</v>
      </c>
      <c r="C112" t="s">
        <v>27</v>
      </c>
      <c r="D112">
        <v>22</v>
      </c>
      <c r="E112" t="s">
        <v>57</v>
      </c>
      <c r="F112">
        <v>6</v>
      </c>
      <c r="G112">
        <v>0</v>
      </c>
      <c r="H112">
        <v>29</v>
      </c>
      <c r="I112">
        <v>2.5</v>
      </c>
      <c r="J112">
        <v>6.2</v>
      </c>
      <c r="K112">
        <v>0.4</v>
      </c>
      <c r="L112">
        <v>0</v>
      </c>
      <c r="M112">
        <v>0</v>
      </c>
      <c r="O112">
        <v>2.5</v>
      </c>
      <c r="P112">
        <v>6.2</v>
      </c>
      <c r="Q112">
        <v>0.4</v>
      </c>
      <c r="R112">
        <v>1.2</v>
      </c>
      <c r="S112">
        <v>1.2</v>
      </c>
      <c r="T112">
        <v>1</v>
      </c>
      <c r="U112">
        <v>2.5</v>
      </c>
      <c r="V112">
        <v>2.5</v>
      </c>
      <c r="W112">
        <v>5</v>
      </c>
      <c r="X112">
        <v>0</v>
      </c>
      <c r="Y112">
        <v>0</v>
      </c>
      <c r="Z112">
        <v>1.2</v>
      </c>
      <c r="AA112">
        <v>0</v>
      </c>
      <c r="AB112">
        <v>2.5</v>
      </c>
      <c r="AC112">
        <v>6.2</v>
      </c>
      <c r="AD112">
        <v>2016</v>
      </c>
    </row>
    <row r="113" spans="1:30" x14ac:dyDescent="0.25">
      <c r="A113">
        <v>110</v>
      </c>
      <c r="B113" t="s">
        <v>158</v>
      </c>
      <c r="C113" t="s">
        <v>38</v>
      </c>
      <c r="D113">
        <v>26</v>
      </c>
      <c r="E113" t="s">
        <v>74</v>
      </c>
      <c r="F113">
        <v>58</v>
      </c>
      <c r="G113">
        <v>20</v>
      </c>
      <c r="H113">
        <v>705</v>
      </c>
      <c r="I113">
        <v>5.0999999999999996</v>
      </c>
      <c r="J113">
        <v>9</v>
      </c>
      <c r="K113">
        <v>0.55900000000000005</v>
      </c>
      <c r="L113">
        <v>0</v>
      </c>
      <c r="M113">
        <v>0</v>
      </c>
      <c r="O113">
        <v>5.0999999999999996</v>
      </c>
      <c r="P113">
        <v>9</v>
      </c>
      <c r="Q113">
        <v>0.55900000000000005</v>
      </c>
      <c r="R113">
        <v>2.9</v>
      </c>
      <c r="S113">
        <v>3.9</v>
      </c>
      <c r="T113">
        <v>0.75</v>
      </c>
      <c r="U113">
        <v>3.4</v>
      </c>
      <c r="V113">
        <v>8.1999999999999993</v>
      </c>
      <c r="W113">
        <v>11.6</v>
      </c>
      <c r="X113">
        <v>0.7</v>
      </c>
      <c r="Y113">
        <v>1.1000000000000001</v>
      </c>
      <c r="Z113">
        <v>2.2999999999999998</v>
      </c>
      <c r="AA113">
        <v>1.6</v>
      </c>
      <c r="AB113">
        <v>5.6</v>
      </c>
      <c r="AC113">
        <v>13</v>
      </c>
      <c r="AD113">
        <v>2016</v>
      </c>
    </row>
    <row r="114" spans="1:30" x14ac:dyDescent="0.25">
      <c r="A114">
        <v>111</v>
      </c>
      <c r="B114" t="s">
        <v>574</v>
      </c>
      <c r="C114" t="s">
        <v>31</v>
      </c>
      <c r="D114">
        <v>23</v>
      </c>
      <c r="E114" t="s">
        <v>42</v>
      </c>
      <c r="F114">
        <v>14</v>
      </c>
      <c r="G114">
        <v>11</v>
      </c>
      <c r="H114">
        <v>279</v>
      </c>
      <c r="I114">
        <v>3.6</v>
      </c>
      <c r="J114">
        <v>8.9</v>
      </c>
      <c r="K114">
        <v>0.40600000000000003</v>
      </c>
      <c r="L114">
        <v>1.5</v>
      </c>
      <c r="M114">
        <v>4.0999999999999996</v>
      </c>
      <c r="N114">
        <v>0.375</v>
      </c>
      <c r="O114">
        <v>2.1</v>
      </c>
      <c r="P114">
        <v>4.8</v>
      </c>
      <c r="Q114">
        <v>0.432</v>
      </c>
      <c r="R114">
        <v>1.4</v>
      </c>
      <c r="S114">
        <v>2.7</v>
      </c>
      <c r="T114">
        <v>0.52400000000000002</v>
      </c>
      <c r="U114">
        <v>1</v>
      </c>
      <c r="V114">
        <v>5.2</v>
      </c>
      <c r="W114">
        <v>6.2</v>
      </c>
      <c r="X114">
        <v>1.9</v>
      </c>
      <c r="Y114">
        <v>1.3</v>
      </c>
      <c r="Z114">
        <v>0.3</v>
      </c>
      <c r="AA114">
        <v>1.4</v>
      </c>
      <c r="AB114">
        <v>2.2000000000000002</v>
      </c>
      <c r="AC114">
        <v>10.199999999999999</v>
      </c>
      <c r="AD114">
        <v>2016</v>
      </c>
    </row>
    <row r="115" spans="1:30" x14ac:dyDescent="0.25">
      <c r="A115">
        <v>112</v>
      </c>
      <c r="B115" t="s">
        <v>159</v>
      </c>
      <c r="C115" t="s">
        <v>52</v>
      </c>
      <c r="D115">
        <v>21</v>
      </c>
      <c r="E115" t="s">
        <v>62</v>
      </c>
      <c r="F115">
        <v>3</v>
      </c>
      <c r="G115">
        <v>0</v>
      </c>
      <c r="H115">
        <v>6</v>
      </c>
      <c r="I115">
        <v>0</v>
      </c>
      <c r="J115">
        <v>0</v>
      </c>
      <c r="L115">
        <v>0</v>
      </c>
      <c r="M115">
        <v>0</v>
      </c>
      <c r="O115">
        <v>0</v>
      </c>
      <c r="P115">
        <v>0</v>
      </c>
      <c r="R115">
        <v>0</v>
      </c>
      <c r="S115">
        <v>0</v>
      </c>
      <c r="U115">
        <v>0</v>
      </c>
      <c r="V115">
        <v>6</v>
      </c>
      <c r="W115">
        <v>6</v>
      </c>
      <c r="X115">
        <v>0</v>
      </c>
      <c r="Y115">
        <v>6</v>
      </c>
      <c r="Z115">
        <v>0</v>
      </c>
      <c r="AA115">
        <v>0</v>
      </c>
      <c r="AB115">
        <v>0</v>
      </c>
      <c r="AC115">
        <v>0</v>
      </c>
      <c r="AD115">
        <v>2016</v>
      </c>
    </row>
    <row r="116" spans="1:30" x14ac:dyDescent="0.25">
      <c r="A116">
        <v>113</v>
      </c>
      <c r="B116" t="s">
        <v>161</v>
      </c>
      <c r="C116" t="s">
        <v>73</v>
      </c>
      <c r="D116">
        <v>25</v>
      </c>
      <c r="E116" t="s">
        <v>55</v>
      </c>
      <c r="F116">
        <v>76</v>
      </c>
      <c r="G116">
        <v>14</v>
      </c>
      <c r="H116">
        <v>1867</v>
      </c>
      <c r="I116">
        <v>4</v>
      </c>
      <c r="J116">
        <v>9.9</v>
      </c>
      <c r="K116">
        <v>0.40500000000000003</v>
      </c>
      <c r="L116">
        <v>1.9</v>
      </c>
      <c r="M116">
        <v>4.5999999999999996</v>
      </c>
      <c r="N116">
        <v>0.41</v>
      </c>
      <c r="O116">
        <v>2.1</v>
      </c>
      <c r="P116">
        <v>5.2</v>
      </c>
      <c r="Q116">
        <v>0.40100000000000002</v>
      </c>
      <c r="R116">
        <v>1.1000000000000001</v>
      </c>
      <c r="S116">
        <v>1.3</v>
      </c>
      <c r="T116">
        <v>0.86399999999999999</v>
      </c>
      <c r="U116">
        <v>0.6</v>
      </c>
      <c r="V116">
        <v>2.5</v>
      </c>
      <c r="W116">
        <v>3.1</v>
      </c>
      <c r="X116">
        <v>6.5</v>
      </c>
      <c r="Y116">
        <v>0.8</v>
      </c>
      <c r="Z116">
        <v>0.2</v>
      </c>
      <c r="AA116">
        <v>2.2000000000000002</v>
      </c>
      <c r="AB116">
        <v>3.4</v>
      </c>
      <c r="AC116">
        <v>11</v>
      </c>
      <c r="AD116">
        <v>2016</v>
      </c>
    </row>
    <row r="117" spans="1:30" x14ac:dyDescent="0.25">
      <c r="A117">
        <v>114</v>
      </c>
      <c r="B117" t="s">
        <v>162</v>
      </c>
      <c r="C117" t="s">
        <v>27</v>
      </c>
      <c r="D117">
        <v>30</v>
      </c>
      <c r="E117" t="s">
        <v>76</v>
      </c>
      <c r="F117">
        <v>74</v>
      </c>
      <c r="G117">
        <v>73</v>
      </c>
      <c r="H117">
        <v>2394</v>
      </c>
      <c r="I117">
        <v>5.0999999999999996</v>
      </c>
      <c r="J117">
        <v>11.2</v>
      </c>
      <c r="K117">
        <v>0.45500000000000002</v>
      </c>
      <c r="L117">
        <v>1.3</v>
      </c>
      <c r="M117">
        <v>3.8</v>
      </c>
      <c r="N117">
        <v>0.34399999999999997</v>
      </c>
      <c r="O117">
        <v>3.8</v>
      </c>
      <c r="P117">
        <v>7.4</v>
      </c>
      <c r="Q117">
        <v>0.51300000000000001</v>
      </c>
      <c r="R117">
        <v>2.2000000000000002</v>
      </c>
      <c r="S117">
        <v>2.9</v>
      </c>
      <c r="T117">
        <v>0.755</v>
      </c>
      <c r="U117">
        <v>1.6</v>
      </c>
      <c r="V117">
        <v>5</v>
      </c>
      <c r="W117">
        <v>6.7</v>
      </c>
      <c r="X117">
        <v>2.1</v>
      </c>
      <c r="Y117">
        <v>1.1000000000000001</v>
      </c>
      <c r="Z117">
        <v>0.4</v>
      </c>
      <c r="AA117">
        <v>1.2</v>
      </c>
      <c r="AB117">
        <v>1.8</v>
      </c>
      <c r="AC117">
        <v>13.7</v>
      </c>
      <c r="AD117">
        <v>2016</v>
      </c>
    </row>
    <row r="118" spans="1:30" x14ac:dyDescent="0.25">
      <c r="A118">
        <v>115</v>
      </c>
      <c r="B118" t="s">
        <v>163</v>
      </c>
      <c r="C118" t="s">
        <v>31</v>
      </c>
      <c r="D118">
        <v>26</v>
      </c>
      <c r="E118" t="s">
        <v>125</v>
      </c>
      <c r="F118">
        <v>78</v>
      </c>
      <c r="G118">
        <v>78</v>
      </c>
      <c r="H118">
        <v>2804</v>
      </c>
      <c r="I118">
        <v>7.9</v>
      </c>
      <c r="J118">
        <v>17.7</v>
      </c>
      <c r="K118">
        <v>0.44600000000000001</v>
      </c>
      <c r="L118">
        <v>0.6</v>
      </c>
      <c r="M118">
        <v>1.8</v>
      </c>
      <c r="N118">
        <v>0.33800000000000002</v>
      </c>
      <c r="O118">
        <v>7.3</v>
      </c>
      <c r="P118">
        <v>15.9</v>
      </c>
      <c r="Q118">
        <v>0.45800000000000002</v>
      </c>
      <c r="R118">
        <v>7.1</v>
      </c>
      <c r="S118">
        <v>8.4</v>
      </c>
      <c r="T118">
        <v>0.85</v>
      </c>
      <c r="U118">
        <v>0.8</v>
      </c>
      <c r="V118">
        <v>3.7</v>
      </c>
      <c r="W118">
        <v>4.5</v>
      </c>
      <c r="X118">
        <v>4</v>
      </c>
      <c r="Y118">
        <v>1</v>
      </c>
      <c r="Z118">
        <v>0.3</v>
      </c>
      <c r="AA118">
        <v>2.2000000000000002</v>
      </c>
      <c r="AB118">
        <v>2.1</v>
      </c>
      <c r="AC118">
        <v>23.5</v>
      </c>
      <c r="AD118">
        <v>2016</v>
      </c>
    </row>
    <row r="119" spans="1:30" x14ac:dyDescent="0.25">
      <c r="A119">
        <v>116</v>
      </c>
      <c r="B119" t="s">
        <v>164</v>
      </c>
      <c r="C119" t="s">
        <v>27</v>
      </c>
      <c r="D119">
        <v>33</v>
      </c>
      <c r="E119" t="s">
        <v>46</v>
      </c>
      <c r="F119">
        <v>76</v>
      </c>
      <c r="G119">
        <v>4</v>
      </c>
      <c r="H119">
        <v>1386</v>
      </c>
      <c r="I119">
        <v>5.2</v>
      </c>
      <c r="J119">
        <v>9.9</v>
      </c>
      <c r="K119">
        <v>0.52700000000000002</v>
      </c>
      <c r="L119">
        <v>0.6</v>
      </c>
      <c r="M119">
        <v>1.8</v>
      </c>
      <c r="N119">
        <v>0.36199999999999999</v>
      </c>
      <c r="O119">
        <v>4.5999999999999996</v>
      </c>
      <c r="P119">
        <v>8.1999999999999993</v>
      </c>
      <c r="Q119">
        <v>0.56399999999999995</v>
      </c>
      <c r="R119">
        <v>1.5</v>
      </c>
      <c r="S119">
        <v>2</v>
      </c>
      <c r="T119">
        <v>0.73699999999999999</v>
      </c>
      <c r="U119">
        <v>1.5</v>
      </c>
      <c r="V119">
        <v>4.5</v>
      </c>
      <c r="W119">
        <v>6.1</v>
      </c>
      <c r="X119">
        <v>4.5999999999999996</v>
      </c>
      <c r="Y119">
        <v>0.7</v>
      </c>
      <c r="Z119">
        <v>0.5</v>
      </c>
      <c r="AA119">
        <v>2.5</v>
      </c>
      <c r="AB119">
        <v>2.6</v>
      </c>
      <c r="AC119">
        <v>12.6</v>
      </c>
      <c r="AD119">
        <v>2016</v>
      </c>
    </row>
    <row r="120" spans="1:30" x14ac:dyDescent="0.25">
      <c r="A120">
        <v>117</v>
      </c>
      <c r="B120" t="s">
        <v>165</v>
      </c>
      <c r="C120" t="s">
        <v>38</v>
      </c>
      <c r="D120">
        <v>26</v>
      </c>
      <c r="E120" t="s">
        <v>44</v>
      </c>
      <c r="F120">
        <v>82</v>
      </c>
      <c r="G120">
        <v>39</v>
      </c>
      <c r="H120">
        <v>2220</v>
      </c>
      <c r="I120">
        <v>5</v>
      </c>
      <c r="J120">
        <v>9.4</v>
      </c>
      <c r="K120">
        <v>0.53200000000000003</v>
      </c>
      <c r="L120">
        <v>0.1</v>
      </c>
      <c r="M120">
        <v>0.3</v>
      </c>
      <c r="N120">
        <v>0.3</v>
      </c>
      <c r="O120">
        <v>4.9000000000000004</v>
      </c>
      <c r="P120">
        <v>9.1</v>
      </c>
      <c r="Q120">
        <v>0.54</v>
      </c>
      <c r="R120">
        <v>3.3</v>
      </c>
      <c r="S120">
        <v>4</v>
      </c>
      <c r="T120">
        <v>0.82699999999999996</v>
      </c>
      <c r="U120">
        <v>2.5</v>
      </c>
      <c r="V120">
        <v>6.9</v>
      </c>
      <c r="W120">
        <v>9.5</v>
      </c>
      <c r="X120">
        <v>2.2999999999999998</v>
      </c>
      <c r="Y120">
        <v>1.5</v>
      </c>
      <c r="Z120">
        <v>1.6</v>
      </c>
      <c r="AA120">
        <v>2.2999999999999998</v>
      </c>
      <c r="AB120">
        <v>3.6</v>
      </c>
      <c r="AC120">
        <v>13.4</v>
      </c>
      <c r="AD120">
        <v>2016</v>
      </c>
    </row>
    <row r="121" spans="1:30" x14ac:dyDescent="0.25">
      <c r="A121">
        <v>118</v>
      </c>
      <c r="B121" t="s">
        <v>166</v>
      </c>
      <c r="C121" t="s">
        <v>73</v>
      </c>
      <c r="D121">
        <v>22</v>
      </c>
      <c r="E121" t="s">
        <v>90</v>
      </c>
      <c r="F121">
        <v>12</v>
      </c>
      <c r="G121">
        <v>0</v>
      </c>
      <c r="H121">
        <v>159</v>
      </c>
      <c r="I121">
        <v>4.3</v>
      </c>
      <c r="J121">
        <v>12.2</v>
      </c>
      <c r="K121">
        <v>0.35199999999999998</v>
      </c>
      <c r="L121">
        <v>0.2</v>
      </c>
      <c r="M121">
        <v>2.2999999999999998</v>
      </c>
      <c r="N121">
        <v>0.1</v>
      </c>
      <c r="O121">
        <v>4.0999999999999996</v>
      </c>
      <c r="P121">
        <v>10</v>
      </c>
      <c r="Q121">
        <v>0.40899999999999997</v>
      </c>
      <c r="R121">
        <v>4.3</v>
      </c>
      <c r="S121">
        <v>7.5</v>
      </c>
      <c r="T121">
        <v>0.57599999999999996</v>
      </c>
      <c r="U121">
        <v>0.9</v>
      </c>
      <c r="V121">
        <v>2.9</v>
      </c>
      <c r="W121">
        <v>3.8</v>
      </c>
      <c r="X121">
        <v>5</v>
      </c>
      <c r="Y121">
        <v>0.7</v>
      </c>
      <c r="Z121">
        <v>0</v>
      </c>
      <c r="AA121">
        <v>1.6</v>
      </c>
      <c r="AB121">
        <v>4.5</v>
      </c>
      <c r="AC121">
        <v>13.1</v>
      </c>
      <c r="AD121">
        <v>2016</v>
      </c>
    </row>
    <row r="122" spans="1:30" x14ac:dyDescent="0.25">
      <c r="A122">
        <v>119</v>
      </c>
      <c r="B122" t="s">
        <v>167</v>
      </c>
      <c r="C122" t="s">
        <v>73</v>
      </c>
      <c r="D122">
        <v>29</v>
      </c>
      <c r="E122" t="s">
        <v>42</v>
      </c>
      <c r="F122">
        <v>61</v>
      </c>
      <c r="G122">
        <v>18</v>
      </c>
      <c r="H122">
        <v>1262</v>
      </c>
      <c r="I122">
        <v>5.2</v>
      </c>
      <c r="J122">
        <v>12.7</v>
      </c>
      <c r="K122">
        <v>0.41099999999999998</v>
      </c>
      <c r="L122">
        <v>2.2999999999999998</v>
      </c>
      <c r="M122">
        <v>5.8</v>
      </c>
      <c r="N122">
        <v>0.39900000000000002</v>
      </c>
      <c r="O122">
        <v>2.9</v>
      </c>
      <c r="P122">
        <v>6.9</v>
      </c>
      <c r="Q122">
        <v>0.42099999999999999</v>
      </c>
      <c r="R122">
        <v>2.4</v>
      </c>
      <c r="S122">
        <v>2.8</v>
      </c>
      <c r="T122">
        <v>0.84799999999999998</v>
      </c>
      <c r="U122">
        <v>0.7</v>
      </c>
      <c r="V122">
        <v>3.4</v>
      </c>
      <c r="W122">
        <v>4.0999999999999996</v>
      </c>
      <c r="X122">
        <v>4.5</v>
      </c>
      <c r="Y122">
        <v>2</v>
      </c>
      <c r="Z122">
        <v>0.1</v>
      </c>
      <c r="AA122">
        <v>1.8</v>
      </c>
      <c r="AB122">
        <v>3.7</v>
      </c>
      <c r="AC122">
        <v>15.1</v>
      </c>
      <c r="AD122">
        <v>2016</v>
      </c>
    </row>
    <row r="123" spans="1:30" x14ac:dyDescent="0.25">
      <c r="A123">
        <v>120</v>
      </c>
      <c r="B123" t="s">
        <v>168</v>
      </c>
      <c r="C123" t="s">
        <v>73</v>
      </c>
      <c r="D123">
        <v>29</v>
      </c>
      <c r="E123" t="s">
        <v>76</v>
      </c>
      <c r="F123">
        <v>72</v>
      </c>
      <c r="G123">
        <v>72</v>
      </c>
      <c r="H123">
        <v>2363</v>
      </c>
      <c r="I123">
        <v>6.4</v>
      </c>
      <c r="J123">
        <v>13.3</v>
      </c>
      <c r="K123">
        <v>0.47699999999999998</v>
      </c>
      <c r="L123">
        <v>1</v>
      </c>
      <c r="M123">
        <v>3.1</v>
      </c>
      <c r="N123">
        <v>0.312</v>
      </c>
      <c r="O123">
        <v>5.4</v>
      </c>
      <c r="P123">
        <v>10.199999999999999</v>
      </c>
      <c r="Q123">
        <v>0.52700000000000002</v>
      </c>
      <c r="R123">
        <v>1.8</v>
      </c>
      <c r="S123">
        <v>2.5</v>
      </c>
      <c r="T123">
        <v>0.72699999999999998</v>
      </c>
      <c r="U123">
        <v>0.8</v>
      </c>
      <c r="V123">
        <v>3.4</v>
      </c>
      <c r="W123">
        <v>4.2</v>
      </c>
      <c r="X123">
        <v>6.4</v>
      </c>
      <c r="Y123">
        <v>1.1000000000000001</v>
      </c>
      <c r="Z123">
        <v>0.3</v>
      </c>
      <c r="AA123">
        <v>2.8</v>
      </c>
      <c r="AB123">
        <v>2.9</v>
      </c>
      <c r="AC123">
        <v>15.5</v>
      </c>
      <c r="AD123">
        <v>2016</v>
      </c>
    </row>
    <row r="124" spans="1:30" x14ac:dyDescent="0.25">
      <c r="A124">
        <v>121</v>
      </c>
      <c r="B124" t="s">
        <v>169</v>
      </c>
      <c r="C124" t="s">
        <v>38</v>
      </c>
      <c r="D124">
        <v>22</v>
      </c>
      <c r="E124" t="s">
        <v>90</v>
      </c>
      <c r="F124">
        <v>81</v>
      </c>
      <c r="G124">
        <v>81</v>
      </c>
      <c r="H124">
        <v>2666</v>
      </c>
      <c r="I124">
        <v>7.5</v>
      </c>
      <c r="J124">
        <v>14.3</v>
      </c>
      <c r="K124">
        <v>0.52100000000000002</v>
      </c>
      <c r="L124">
        <v>0</v>
      </c>
      <c r="M124">
        <v>0.1</v>
      </c>
      <c r="N124">
        <v>0.33300000000000002</v>
      </c>
      <c r="O124">
        <v>7.4</v>
      </c>
      <c r="P124">
        <v>14.2</v>
      </c>
      <c r="Q124">
        <v>0.52200000000000002</v>
      </c>
      <c r="R124">
        <v>2.8</v>
      </c>
      <c r="S124">
        <v>7.9</v>
      </c>
      <c r="T124">
        <v>0.35499999999999998</v>
      </c>
      <c r="U124">
        <v>5.3</v>
      </c>
      <c r="V124">
        <v>10.8</v>
      </c>
      <c r="W124">
        <v>16.2</v>
      </c>
      <c r="X124">
        <v>0.9</v>
      </c>
      <c r="Y124">
        <v>1.6</v>
      </c>
      <c r="Z124">
        <v>1.5</v>
      </c>
      <c r="AA124">
        <v>2.1</v>
      </c>
      <c r="AB124">
        <v>3.3</v>
      </c>
      <c r="AC124">
        <v>17.7</v>
      </c>
      <c r="AD124">
        <v>2016</v>
      </c>
    </row>
    <row r="125" spans="1:30" x14ac:dyDescent="0.25">
      <c r="A125">
        <v>122</v>
      </c>
      <c r="B125" t="s">
        <v>170</v>
      </c>
      <c r="C125" t="s">
        <v>27</v>
      </c>
      <c r="D125">
        <v>30</v>
      </c>
      <c r="E125" t="s">
        <v>94</v>
      </c>
      <c r="F125">
        <v>81</v>
      </c>
      <c r="G125">
        <v>41</v>
      </c>
      <c r="H125">
        <v>2098</v>
      </c>
      <c r="I125">
        <v>4</v>
      </c>
      <c r="J125">
        <v>8.4</v>
      </c>
      <c r="K125">
        <v>0.47799999999999998</v>
      </c>
      <c r="L125">
        <v>1.7</v>
      </c>
      <c r="M125">
        <v>4.0999999999999996</v>
      </c>
      <c r="N125">
        <v>0.42</v>
      </c>
      <c r="O125">
        <v>2.2999999999999998</v>
      </c>
      <c r="P125">
        <v>4.3</v>
      </c>
      <c r="Q125">
        <v>0.53400000000000003</v>
      </c>
      <c r="R125">
        <v>1.2</v>
      </c>
      <c r="S125">
        <v>1.7</v>
      </c>
      <c r="T125">
        <v>0.73499999999999999</v>
      </c>
      <c r="U125">
        <v>0.9</v>
      </c>
      <c r="V125">
        <v>4</v>
      </c>
      <c r="W125">
        <v>4.9000000000000004</v>
      </c>
      <c r="X125">
        <v>2.9</v>
      </c>
      <c r="Y125">
        <v>1.3</v>
      </c>
      <c r="Z125">
        <v>0.3</v>
      </c>
      <c r="AA125">
        <v>1.4</v>
      </c>
      <c r="AB125">
        <v>3.3</v>
      </c>
      <c r="AC125">
        <v>10.9</v>
      </c>
      <c r="AD125">
        <v>2016</v>
      </c>
    </row>
    <row r="126" spans="1:30" x14ac:dyDescent="0.25">
      <c r="A126">
        <v>123</v>
      </c>
      <c r="B126" t="s">
        <v>575</v>
      </c>
      <c r="C126" t="s">
        <v>52</v>
      </c>
      <c r="D126">
        <v>24</v>
      </c>
      <c r="E126" t="s">
        <v>40</v>
      </c>
      <c r="F126">
        <v>1</v>
      </c>
      <c r="G126">
        <v>0</v>
      </c>
      <c r="H126">
        <v>24</v>
      </c>
      <c r="I126">
        <v>3</v>
      </c>
      <c r="J126">
        <v>15</v>
      </c>
      <c r="K126">
        <v>0.2</v>
      </c>
      <c r="L126">
        <v>3</v>
      </c>
      <c r="M126">
        <v>7.5</v>
      </c>
      <c r="N126">
        <v>0.4</v>
      </c>
      <c r="O126">
        <v>0</v>
      </c>
      <c r="P126">
        <v>7.5</v>
      </c>
      <c r="Q126">
        <v>0</v>
      </c>
      <c r="R126">
        <v>0</v>
      </c>
      <c r="S126">
        <v>0</v>
      </c>
      <c r="U126">
        <v>3</v>
      </c>
      <c r="V126">
        <v>3</v>
      </c>
      <c r="W126">
        <v>6</v>
      </c>
      <c r="X126">
        <v>1.5</v>
      </c>
      <c r="Y126">
        <v>1.5</v>
      </c>
      <c r="Z126">
        <v>0</v>
      </c>
      <c r="AA126">
        <v>0</v>
      </c>
      <c r="AB126">
        <v>3</v>
      </c>
      <c r="AC126">
        <v>9</v>
      </c>
      <c r="AD126">
        <v>2016</v>
      </c>
    </row>
    <row r="127" spans="1:30" x14ac:dyDescent="0.25">
      <c r="A127">
        <v>124</v>
      </c>
      <c r="B127" t="s">
        <v>516</v>
      </c>
      <c r="C127" t="s">
        <v>38</v>
      </c>
      <c r="D127">
        <v>39</v>
      </c>
      <c r="E127" t="s">
        <v>46</v>
      </c>
      <c r="F127">
        <v>61</v>
      </c>
      <c r="G127">
        <v>60</v>
      </c>
      <c r="H127">
        <v>1536</v>
      </c>
      <c r="I127">
        <v>5</v>
      </c>
      <c r="J127">
        <v>10.3</v>
      </c>
      <c r="K127">
        <v>0.48799999999999999</v>
      </c>
      <c r="L127">
        <v>0</v>
      </c>
      <c r="M127">
        <v>0</v>
      </c>
      <c r="N127">
        <v>0</v>
      </c>
      <c r="O127">
        <v>5</v>
      </c>
      <c r="P127">
        <v>10.3</v>
      </c>
      <c r="Q127">
        <v>0.49</v>
      </c>
      <c r="R127">
        <v>2.2000000000000002</v>
      </c>
      <c r="S127">
        <v>3.1</v>
      </c>
      <c r="T127">
        <v>0.70199999999999996</v>
      </c>
      <c r="U127">
        <v>2.7</v>
      </c>
      <c r="V127">
        <v>7.8</v>
      </c>
      <c r="W127">
        <v>10.5</v>
      </c>
      <c r="X127">
        <v>3.8</v>
      </c>
      <c r="Y127">
        <v>1.1000000000000001</v>
      </c>
      <c r="Z127">
        <v>1.8</v>
      </c>
      <c r="AA127">
        <v>2.1</v>
      </c>
      <c r="AB127">
        <v>2.9</v>
      </c>
      <c r="AC127">
        <v>12.2</v>
      </c>
      <c r="AD127">
        <v>2016</v>
      </c>
    </row>
    <row r="128" spans="1:30" x14ac:dyDescent="0.25">
      <c r="A128">
        <v>125</v>
      </c>
      <c r="B128" t="s">
        <v>171</v>
      </c>
      <c r="C128" t="s">
        <v>52</v>
      </c>
      <c r="D128">
        <v>35</v>
      </c>
      <c r="E128" t="s">
        <v>123</v>
      </c>
      <c r="F128">
        <v>31</v>
      </c>
      <c r="G128">
        <v>30</v>
      </c>
      <c r="H128">
        <v>703</v>
      </c>
      <c r="I128">
        <v>3.9</v>
      </c>
      <c r="J128">
        <v>9.6</v>
      </c>
      <c r="K128">
        <v>0.41</v>
      </c>
      <c r="L128">
        <v>2</v>
      </c>
      <c r="M128">
        <v>5.0999999999999996</v>
      </c>
      <c r="N128">
        <v>0.39400000000000002</v>
      </c>
      <c r="O128">
        <v>1.9</v>
      </c>
      <c r="P128">
        <v>4.5999999999999996</v>
      </c>
      <c r="Q128">
        <v>0.42699999999999999</v>
      </c>
      <c r="R128">
        <v>1.5</v>
      </c>
      <c r="S128">
        <v>1.9</v>
      </c>
      <c r="T128">
        <v>0.78400000000000003</v>
      </c>
      <c r="U128">
        <v>0.4</v>
      </c>
      <c r="V128">
        <v>3.8</v>
      </c>
      <c r="W128">
        <v>4.3</v>
      </c>
      <c r="X128">
        <v>2</v>
      </c>
      <c r="Y128">
        <v>0.7</v>
      </c>
      <c r="Z128">
        <v>0.5</v>
      </c>
      <c r="AA128">
        <v>1.3</v>
      </c>
      <c r="AB128">
        <v>3.4</v>
      </c>
      <c r="AC128">
        <v>11.4</v>
      </c>
      <c r="AD128">
        <v>2016</v>
      </c>
    </row>
    <row r="129" spans="1:30" x14ac:dyDescent="0.25">
      <c r="A129">
        <v>126</v>
      </c>
      <c r="B129" t="s">
        <v>173</v>
      </c>
      <c r="C129" t="s">
        <v>52</v>
      </c>
      <c r="D129">
        <v>27</v>
      </c>
      <c r="E129" t="s">
        <v>32</v>
      </c>
      <c r="F129">
        <v>72</v>
      </c>
      <c r="G129">
        <v>72</v>
      </c>
      <c r="H129">
        <v>2578</v>
      </c>
      <c r="I129">
        <v>9.6999999999999993</v>
      </c>
      <c r="J129">
        <v>19.3</v>
      </c>
      <c r="K129">
        <v>0.505</v>
      </c>
      <c r="L129">
        <v>2.6</v>
      </c>
      <c r="M129">
        <v>6.7</v>
      </c>
      <c r="N129">
        <v>0.38700000000000001</v>
      </c>
      <c r="O129">
        <v>7.1</v>
      </c>
      <c r="P129">
        <v>12.6</v>
      </c>
      <c r="Q129">
        <v>0.56899999999999995</v>
      </c>
      <c r="R129">
        <v>6.2</v>
      </c>
      <c r="S129">
        <v>7</v>
      </c>
      <c r="T129">
        <v>0.89800000000000002</v>
      </c>
      <c r="U129">
        <v>0.6</v>
      </c>
      <c r="V129">
        <v>7.6</v>
      </c>
      <c r="W129">
        <v>8.1999999999999993</v>
      </c>
      <c r="X129">
        <v>5</v>
      </c>
      <c r="Y129">
        <v>1</v>
      </c>
      <c r="Z129">
        <v>1.2</v>
      </c>
      <c r="AA129">
        <v>3.5</v>
      </c>
      <c r="AB129">
        <v>1.9</v>
      </c>
      <c r="AC129">
        <v>28.3</v>
      </c>
      <c r="AD129">
        <v>2016</v>
      </c>
    </row>
    <row r="130" spans="1:30" x14ac:dyDescent="0.25">
      <c r="A130">
        <v>127</v>
      </c>
      <c r="B130" t="s">
        <v>517</v>
      </c>
      <c r="C130" t="s">
        <v>52</v>
      </c>
      <c r="D130">
        <v>24</v>
      </c>
      <c r="E130" t="s">
        <v>66</v>
      </c>
      <c r="F130">
        <v>17</v>
      </c>
      <c r="G130">
        <v>2</v>
      </c>
      <c r="H130">
        <v>154</v>
      </c>
      <c r="I130">
        <v>2.8</v>
      </c>
      <c r="J130">
        <v>9.4</v>
      </c>
      <c r="K130">
        <v>0.3</v>
      </c>
      <c r="L130">
        <v>0.9</v>
      </c>
      <c r="M130">
        <v>3.5</v>
      </c>
      <c r="N130">
        <v>0.26700000000000002</v>
      </c>
      <c r="O130">
        <v>1.9</v>
      </c>
      <c r="P130">
        <v>5.8</v>
      </c>
      <c r="Q130">
        <v>0.32</v>
      </c>
      <c r="R130">
        <v>0.7</v>
      </c>
      <c r="S130">
        <v>0.9</v>
      </c>
      <c r="T130">
        <v>0.75</v>
      </c>
      <c r="U130">
        <v>0.9</v>
      </c>
      <c r="V130">
        <v>5.0999999999999996</v>
      </c>
      <c r="W130">
        <v>6.1</v>
      </c>
      <c r="X130">
        <v>1.4</v>
      </c>
      <c r="Y130">
        <v>0.5</v>
      </c>
      <c r="Z130">
        <v>0.7</v>
      </c>
      <c r="AA130">
        <v>2.1</v>
      </c>
      <c r="AB130">
        <v>3.7</v>
      </c>
      <c r="AC130">
        <v>7.2</v>
      </c>
      <c r="AD130">
        <v>2016</v>
      </c>
    </row>
    <row r="131" spans="1:30" x14ac:dyDescent="0.25">
      <c r="A131">
        <v>128</v>
      </c>
      <c r="B131" t="s">
        <v>174</v>
      </c>
      <c r="C131" t="s">
        <v>52</v>
      </c>
      <c r="D131">
        <v>24</v>
      </c>
      <c r="E131" t="s">
        <v>94</v>
      </c>
      <c r="F131">
        <v>26</v>
      </c>
      <c r="G131">
        <v>0</v>
      </c>
      <c r="H131">
        <v>147</v>
      </c>
      <c r="I131">
        <v>4.9000000000000004</v>
      </c>
      <c r="J131">
        <v>15.9</v>
      </c>
      <c r="K131">
        <v>0.308</v>
      </c>
      <c r="L131">
        <v>3.7</v>
      </c>
      <c r="M131">
        <v>11.5</v>
      </c>
      <c r="N131">
        <v>0.31900000000000001</v>
      </c>
      <c r="O131">
        <v>1.2</v>
      </c>
      <c r="P131">
        <v>4.4000000000000004</v>
      </c>
      <c r="Q131">
        <v>0.27800000000000002</v>
      </c>
      <c r="R131">
        <v>2</v>
      </c>
      <c r="S131">
        <v>2</v>
      </c>
      <c r="T131">
        <v>1</v>
      </c>
      <c r="U131">
        <v>0.5</v>
      </c>
      <c r="V131">
        <v>5.0999999999999996</v>
      </c>
      <c r="W131">
        <v>5.6</v>
      </c>
      <c r="X131">
        <v>1.2</v>
      </c>
      <c r="Y131">
        <v>1.2</v>
      </c>
      <c r="Z131">
        <v>0.2</v>
      </c>
      <c r="AA131">
        <v>0.2</v>
      </c>
      <c r="AB131">
        <v>1.2</v>
      </c>
      <c r="AC131">
        <v>15.4</v>
      </c>
      <c r="AD131">
        <v>2016</v>
      </c>
    </row>
    <row r="132" spans="1:30" x14ac:dyDescent="0.25">
      <c r="A132">
        <v>129</v>
      </c>
      <c r="B132" t="s">
        <v>175</v>
      </c>
      <c r="C132" t="s">
        <v>31</v>
      </c>
      <c r="D132">
        <v>28</v>
      </c>
      <c r="E132" t="s">
        <v>36</v>
      </c>
      <c r="F132">
        <v>76</v>
      </c>
      <c r="G132">
        <v>41</v>
      </c>
      <c r="H132">
        <v>1615</v>
      </c>
      <c r="I132">
        <v>4.9000000000000004</v>
      </c>
      <c r="J132">
        <v>12.5</v>
      </c>
      <c r="K132">
        <v>0.38900000000000001</v>
      </c>
      <c r="L132">
        <v>2.1</v>
      </c>
      <c r="M132">
        <v>6</v>
      </c>
      <c r="N132">
        <v>0.35799999999999998</v>
      </c>
      <c r="O132">
        <v>2.7</v>
      </c>
      <c r="P132">
        <v>6.5</v>
      </c>
      <c r="Q132">
        <v>0.41599999999999998</v>
      </c>
      <c r="R132">
        <v>1.2</v>
      </c>
      <c r="S132">
        <v>1.4</v>
      </c>
      <c r="T132">
        <v>0.85699999999999998</v>
      </c>
      <c r="U132">
        <v>0.4</v>
      </c>
      <c r="V132">
        <v>3.4</v>
      </c>
      <c r="W132">
        <v>3.9</v>
      </c>
      <c r="X132">
        <v>1.9</v>
      </c>
      <c r="Y132">
        <v>1.1000000000000001</v>
      </c>
      <c r="Z132">
        <v>0.1</v>
      </c>
      <c r="AA132">
        <v>1</v>
      </c>
      <c r="AB132">
        <v>1.8</v>
      </c>
      <c r="AC132">
        <v>13.1</v>
      </c>
      <c r="AD132">
        <v>2016</v>
      </c>
    </row>
    <row r="133" spans="1:30" x14ac:dyDescent="0.25">
      <c r="A133">
        <v>130</v>
      </c>
      <c r="B133" t="s">
        <v>176</v>
      </c>
      <c r="C133" t="s">
        <v>31</v>
      </c>
      <c r="D133">
        <v>30</v>
      </c>
      <c r="E133" t="s">
        <v>48</v>
      </c>
      <c r="F133">
        <v>81</v>
      </c>
      <c r="G133">
        <v>81</v>
      </c>
      <c r="H133">
        <v>2734</v>
      </c>
      <c r="I133">
        <v>5.7</v>
      </c>
      <c r="J133">
        <v>13.4</v>
      </c>
      <c r="K133">
        <v>0.42699999999999999</v>
      </c>
      <c r="L133">
        <v>1.1000000000000001</v>
      </c>
      <c r="M133">
        <v>3.7</v>
      </c>
      <c r="N133">
        <v>0.309</v>
      </c>
      <c r="O133">
        <v>4.5999999999999996</v>
      </c>
      <c r="P133">
        <v>9.6999999999999993</v>
      </c>
      <c r="Q133">
        <v>0.47199999999999998</v>
      </c>
      <c r="R133">
        <v>2.1</v>
      </c>
      <c r="S133">
        <v>2.7</v>
      </c>
      <c r="T133">
        <v>0.78600000000000003</v>
      </c>
      <c r="U133">
        <v>0.6</v>
      </c>
      <c r="V133">
        <v>3</v>
      </c>
      <c r="W133">
        <v>3.6</v>
      </c>
      <c r="X133">
        <v>5</v>
      </c>
      <c r="Y133">
        <v>2</v>
      </c>
      <c r="Z133">
        <v>0.5</v>
      </c>
      <c r="AA133">
        <v>2.7</v>
      </c>
      <c r="AB133">
        <v>2.2999999999999998</v>
      </c>
      <c r="AC133">
        <v>14.8</v>
      </c>
      <c r="AD133">
        <v>2016</v>
      </c>
    </row>
    <row r="134" spans="1:30" x14ac:dyDescent="0.25">
      <c r="A134">
        <v>131</v>
      </c>
      <c r="B134" t="s">
        <v>178</v>
      </c>
      <c r="C134" t="s">
        <v>52</v>
      </c>
      <c r="D134">
        <v>25</v>
      </c>
      <c r="E134" t="s">
        <v>34</v>
      </c>
      <c r="F134">
        <v>22</v>
      </c>
      <c r="G134">
        <v>5</v>
      </c>
      <c r="H134">
        <v>329</v>
      </c>
      <c r="I134">
        <v>5.9</v>
      </c>
      <c r="J134">
        <v>12.4</v>
      </c>
      <c r="K134">
        <v>0.47799999999999998</v>
      </c>
      <c r="L134">
        <v>2.8</v>
      </c>
      <c r="M134">
        <v>6.3</v>
      </c>
      <c r="N134">
        <v>0.44800000000000001</v>
      </c>
      <c r="O134">
        <v>3.1</v>
      </c>
      <c r="P134">
        <v>6</v>
      </c>
      <c r="Q134">
        <v>0.50900000000000001</v>
      </c>
      <c r="R134">
        <v>2.7</v>
      </c>
      <c r="S134">
        <v>3.7</v>
      </c>
      <c r="T134">
        <v>0.73499999999999999</v>
      </c>
      <c r="U134">
        <v>2.2999999999999998</v>
      </c>
      <c r="V134">
        <v>2.2999999999999998</v>
      </c>
      <c r="W134">
        <v>4.5999999999999996</v>
      </c>
      <c r="X134">
        <v>2.2999999999999998</v>
      </c>
      <c r="Y134">
        <v>1.8</v>
      </c>
      <c r="Z134">
        <v>0.5</v>
      </c>
      <c r="AA134">
        <v>2.1</v>
      </c>
      <c r="AB134">
        <v>3.1</v>
      </c>
      <c r="AC134">
        <v>17.399999999999999</v>
      </c>
      <c r="AD134">
        <v>2016</v>
      </c>
    </row>
    <row r="135" spans="1:30" x14ac:dyDescent="0.25">
      <c r="A135">
        <v>132</v>
      </c>
      <c r="B135" t="s">
        <v>179</v>
      </c>
      <c r="C135" t="s">
        <v>73</v>
      </c>
      <c r="D135">
        <v>21</v>
      </c>
      <c r="E135" t="s">
        <v>64</v>
      </c>
      <c r="F135">
        <v>46</v>
      </c>
      <c r="G135">
        <v>7</v>
      </c>
      <c r="H135">
        <v>654</v>
      </c>
      <c r="I135">
        <v>4.5999999999999996</v>
      </c>
      <c r="J135">
        <v>10.3</v>
      </c>
      <c r="K135">
        <v>0.44900000000000001</v>
      </c>
      <c r="L135">
        <v>0.7</v>
      </c>
      <c r="M135">
        <v>2.1</v>
      </c>
      <c r="N135">
        <v>0.33300000000000002</v>
      </c>
      <c r="O135">
        <v>3.9</v>
      </c>
      <c r="P135">
        <v>8.1</v>
      </c>
      <c r="Q135">
        <v>0.48</v>
      </c>
      <c r="R135">
        <v>1.4</v>
      </c>
      <c r="S135">
        <v>1.9</v>
      </c>
      <c r="T135">
        <v>0.73499999999999999</v>
      </c>
      <c r="U135">
        <v>0.7</v>
      </c>
      <c r="V135">
        <v>3.4</v>
      </c>
      <c r="W135">
        <v>4.0999999999999996</v>
      </c>
      <c r="X135">
        <v>5.2</v>
      </c>
      <c r="Y135">
        <v>1.4</v>
      </c>
      <c r="Z135">
        <v>0.1</v>
      </c>
      <c r="AA135">
        <v>2.5</v>
      </c>
      <c r="AB135">
        <v>3.5</v>
      </c>
      <c r="AC135">
        <v>11.3</v>
      </c>
      <c r="AD135">
        <v>2016</v>
      </c>
    </row>
    <row r="136" spans="1:30" x14ac:dyDescent="0.25">
      <c r="A136">
        <v>133</v>
      </c>
      <c r="B136" t="s">
        <v>518</v>
      </c>
      <c r="C136" t="s">
        <v>52</v>
      </c>
      <c r="D136">
        <v>28</v>
      </c>
      <c r="E136" t="s">
        <v>35</v>
      </c>
      <c r="F136">
        <v>30</v>
      </c>
      <c r="G136">
        <v>2</v>
      </c>
      <c r="H136">
        <v>251</v>
      </c>
      <c r="I136">
        <v>3.7</v>
      </c>
      <c r="J136">
        <v>6.9</v>
      </c>
      <c r="K136">
        <v>0.54200000000000004</v>
      </c>
      <c r="L136">
        <v>0.6</v>
      </c>
      <c r="M136">
        <v>2.2999999999999998</v>
      </c>
      <c r="N136">
        <v>0.25</v>
      </c>
      <c r="O136">
        <v>3.2</v>
      </c>
      <c r="P136">
        <v>4.5999999999999996</v>
      </c>
      <c r="Q136">
        <v>0.68799999999999994</v>
      </c>
      <c r="R136">
        <v>2.2000000000000002</v>
      </c>
      <c r="S136">
        <v>3</v>
      </c>
      <c r="T136">
        <v>0.71399999999999997</v>
      </c>
      <c r="U136">
        <v>1.6</v>
      </c>
      <c r="V136">
        <v>6.2</v>
      </c>
      <c r="W136">
        <v>7.7</v>
      </c>
      <c r="X136">
        <v>0.3</v>
      </c>
      <c r="Y136">
        <v>0.9</v>
      </c>
      <c r="Z136">
        <v>1.3</v>
      </c>
      <c r="AA136">
        <v>1</v>
      </c>
      <c r="AB136">
        <v>2.7</v>
      </c>
      <c r="AC136">
        <v>10.199999999999999</v>
      </c>
      <c r="AD136">
        <v>2016</v>
      </c>
    </row>
    <row r="137" spans="1:30" x14ac:dyDescent="0.25">
      <c r="A137">
        <v>134</v>
      </c>
      <c r="B137" t="s">
        <v>180</v>
      </c>
      <c r="C137" t="s">
        <v>31</v>
      </c>
      <c r="D137">
        <v>26</v>
      </c>
      <c r="E137" t="s">
        <v>42</v>
      </c>
      <c r="F137">
        <v>25</v>
      </c>
      <c r="G137">
        <v>25</v>
      </c>
      <c r="H137">
        <v>765</v>
      </c>
      <c r="I137">
        <v>6.4</v>
      </c>
      <c r="J137">
        <v>14.8</v>
      </c>
      <c r="K137">
        <v>0.433</v>
      </c>
      <c r="L137">
        <v>1.6</v>
      </c>
      <c r="M137">
        <v>4</v>
      </c>
      <c r="N137">
        <v>0.38800000000000001</v>
      </c>
      <c r="O137">
        <v>4.8</v>
      </c>
      <c r="P137">
        <v>10.8</v>
      </c>
      <c r="Q137">
        <v>0.45</v>
      </c>
      <c r="R137">
        <v>3.5</v>
      </c>
      <c r="S137">
        <v>4.4000000000000004</v>
      </c>
      <c r="T137">
        <v>0.79600000000000004</v>
      </c>
      <c r="U137">
        <v>0.9</v>
      </c>
      <c r="V137">
        <v>5.0999999999999996</v>
      </c>
      <c r="W137">
        <v>6.1</v>
      </c>
      <c r="X137">
        <v>7.7</v>
      </c>
      <c r="Y137">
        <v>1.5</v>
      </c>
      <c r="Z137">
        <v>0.4</v>
      </c>
      <c r="AA137">
        <v>3.4</v>
      </c>
      <c r="AB137">
        <v>3.1</v>
      </c>
      <c r="AC137">
        <v>17.8</v>
      </c>
      <c r="AD137">
        <v>2016</v>
      </c>
    </row>
    <row r="138" spans="1:30" x14ac:dyDescent="0.25">
      <c r="A138">
        <v>135</v>
      </c>
      <c r="B138" t="s">
        <v>519</v>
      </c>
      <c r="C138" t="s">
        <v>38</v>
      </c>
      <c r="D138">
        <v>26</v>
      </c>
      <c r="E138" t="s">
        <v>83</v>
      </c>
      <c r="F138">
        <v>46</v>
      </c>
      <c r="G138">
        <v>13</v>
      </c>
      <c r="H138">
        <v>770</v>
      </c>
      <c r="I138">
        <v>5.8</v>
      </c>
      <c r="J138">
        <v>10.7</v>
      </c>
      <c r="K138">
        <v>0.54800000000000004</v>
      </c>
      <c r="L138">
        <v>0</v>
      </c>
      <c r="M138">
        <v>0</v>
      </c>
      <c r="O138">
        <v>5.8</v>
      </c>
      <c r="P138">
        <v>10.7</v>
      </c>
      <c r="Q138">
        <v>0.54800000000000004</v>
      </c>
      <c r="R138">
        <v>3.3</v>
      </c>
      <c r="S138">
        <v>6.2</v>
      </c>
      <c r="T138">
        <v>0.53</v>
      </c>
      <c r="U138">
        <v>4.3</v>
      </c>
      <c r="V138">
        <v>7.8</v>
      </c>
      <c r="W138">
        <v>12</v>
      </c>
      <c r="X138">
        <v>1.5</v>
      </c>
      <c r="Y138">
        <v>0.8</v>
      </c>
      <c r="Z138">
        <v>2.2999999999999998</v>
      </c>
      <c r="AA138">
        <v>1.8</v>
      </c>
      <c r="AB138">
        <v>4.4000000000000004</v>
      </c>
      <c r="AC138">
        <v>15</v>
      </c>
      <c r="AD138">
        <v>2016</v>
      </c>
    </row>
    <row r="139" spans="1:30" x14ac:dyDescent="0.25">
      <c r="A139">
        <v>136</v>
      </c>
      <c r="B139" t="s">
        <v>182</v>
      </c>
      <c r="C139" t="s">
        <v>27</v>
      </c>
      <c r="D139">
        <v>26</v>
      </c>
      <c r="E139" t="s">
        <v>70</v>
      </c>
      <c r="F139">
        <v>67</v>
      </c>
      <c r="G139">
        <v>64</v>
      </c>
      <c r="H139">
        <v>1694</v>
      </c>
      <c r="I139">
        <v>7.4</v>
      </c>
      <c r="J139">
        <v>13.3</v>
      </c>
      <c r="K139">
        <v>0.55800000000000005</v>
      </c>
      <c r="L139">
        <v>0</v>
      </c>
      <c r="M139">
        <v>0</v>
      </c>
      <c r="N139">
        <v>0.5</v>
      </c>
      <c r="O139">
        <v>7.4</v>
      </c>
      <c r="P139">
        <v>13.3</v>
      </c>
      <c r="Q139">
        <v>0.55800000000000005</v>
      </c>
      <c r="R139">
        <v>2.9</v>
      </c>
      <c r="S139">
        <v>4.7</v>
      </c>
      <c r="T139">
        <v>0.61299999999999999</v>
      </c>
      <c r="U139">
        <v>5</v>
      </c>
      <c r="V139">
        <v>7.4</v>
      </c>
      <c r="W139">
        <v>12.3</v>
      </c>
      <c r="X139">
        <v>1.7</v>
      </c>
      <c r="Y139">
        <v>0.7</v>
      </c>
      <c r="Z139">
        <v>1.3</v>
      </c>
      <c r="AA139">
        <v>1.9</v>
      </c>
      <c r="AB139">
        <v>3.6</v>
      </c>
      <c r="AC139">
        <v>17.7</v>
      </c>
      <c r="AD139">
        <v>2016</v>
      </c>
    </row>
    <row r="140" spans="1:30" x14ac:dyDescent="0.25">
      <c r="A140">
        <v>137</v>
      </c>
      <c r="B140" t="s">
        <v>183</v>
      </c>
      <c r="C140" t="s">
        <v>73</v>
      </c>
      <c r="D140">
        <v>29</v>
      </c>
      <c r="E140" t="s">
        <v>50</v>
      </c>
      <c r="F140">
        <v>12</v>
      </c>
      <c r="G140">
        <v>10</v>
      </c>
      <c r="H140">
        <v>291</v>
      </c>
      <c r="I140">
        <v>5.2</v>
      </c>
      <c r="J140">
        <v>12.4</v>
      </c>
      <c r="K140">
        <v>0.42</v>
      </c>
      <c r="L140">
        <v>2</v>
      </c>
      <c r="M140">
        <v>5.6</v>
      </c>
      <c r="N140">
        <v>0.35599999999999998</v>
      </c>
      <c r="O140">
        <v>3.2</v>
      </c>
      <c r="P140">
        <v>6.8</v>
      </c>
      <c r="Q140">
        <v>0.47299999999999998</v>
      </c>
      <c r="R140">
        <v>1.2</v>
      </c>
      <c r="S140">
        <v>1.2</v>
      </c>
      <c r="T140">
        <v>1</v>
      </c>
      <c r="U140">
        <v>0.5</v>
      </c>
      <c r="V140">
        <v>2.6</v>
      </c>
      <c r="W140">
        <v>3.1</v>
      </c>
      <c r="X140">
        <v>4.5999999999999996</v>
      </c>
      <c r="Y140">
        <v>1.9</v>
      </c>
      <c r="Z140">
        <v>0.2</v>
      </c>
      <c r="AA140">
        <v>2.2000000000000002</v>
      </c>
      <c r="AB140">
        <v>2.7</v>
      </c>
      <c r="AC140">
        <v>13.6</v>
      </c>
      <c r="AD140">
        <v>2016</v>
      </c>
    </row>
    <row r="141" spans="1:30" x14ac:dyDescent="0.25">
      <c r="A141">
        <v>138</v>
      </c>
      <c r="B141" t="s">
        <v>184</v>
      </c>
      <c r="C141" t="s">
        <v>27</v>
      </c>
      <c r="D141">
        <v>24</v>
      </c>
      <c r="E141" t="s">
        <v>108</v>
      </c>
      <c r="F141">
        <v>62</v>
      </c>
      <c r="G141">
        <v>59</v>
      </c>
      <c r="H141">
        <v>1983</v>
      </c>
      <c r="I141">
        <v>7.6</v>
      </c>
      <c r="J141">
        <v>14.7</v>
      </c>
      <c r="K141">
        <v>0.51500000000000001</v>
      </c>
      <c r="L141">
        <v>0</v>
      </c>
      <c r="M141">
        <v>0.1</v>
      </c>
      <c r="N141">
        <v>0</v>
      </c>
      <c r="O141">
        <v>7.6</v>
      </c>
      <c r="P141">
        <v>14.7</v>
      </c>
      <c r="Q141">
        <v>0.51800000000000002</v>
      </c>
      <c r="R141">
        <v>3.3</v>
      </c>
      <c r="S141">
        <v>4.5999999999999996</v>
      </c>
      <c r="T141">
        <v>0.70899999999999996</v>
      </c>
      <c r="U141">
        <v>3.1</v>
      </c>
      <c r="V141">
        <v>6.1</v>
      </c>
      <c r="W141">
        <v>9.1</v>
      </c>
      <c r="X141">
        <v>1.7</v>
      </c>
      <c r="Y141">
        <v>1.3</v>
      </c>
      <c r="Z141">
        <v>1.7</v>
      </c>
      <c r="AA141">
        <v>1.9</v>
      </c>
      <c r="AB141">
        <v>2.7</v>
      </c>
      <c r="AC141">
        <v>18.399999999999999</v>
      </c>
      <c r="AD141">
        <v>2016</v>
      </c>
    </row>
    <row r="142" spans="1:30" x14ac:dyDescent="0.25">
      <c r="A142">
        <v>139</v>
      </c>
      <c r="B142" t="s">
        <v>185</v>
      </c>
      <c r="C142" t="s">
        <v>38</v>
      </c>
      <c r="D142">
        <v>23</v>
      </c>
      <c r="E142" t="s">
        <v>123</v>
      </c>
      <c r="F142">
        <v>31</v>
      </c>
      <c r="G142">
        <v>4</v>
      </c>
      <c r="H142">
        <v>321</v>
      </c>
      <c r="I142">
        <v>4.5</v>
      </c>
      <c r="J142">
        <v>8.1</v>
      </c>
      <c r="K142">
        <v>0.55600000000000005</v>
      </c>
      <c r="L142">
        <v>0</v>
      </c>
      <c r="M142">
        <v>0.4</v>
      </c>
      <c r="N142">
        <v>0</v>
      </c>
      <c r="O142">
        <v>4.5</v>
      </c>
      <c r="P142">
        <v>7.6</v>
      </c>
      <c r="Q142">
        <v>0.58799999999999997</v>
      </c>
      <c r="R142">
        <v>2.8</v>
      </c>
      <c r="S142">
        <v>3.9</v>
      </c>
      <c r="T142">
        <v>0.71399999999999997</v>
      </c>
      <c r="U142">
        <v>3.4</v>
      </c>
      <c r="V142">
        <v>8.1</v>
      </c>
      <c r="W142">
        <v>11.4</v>
      </c>
      <c r="X142">
        <v>2.9</v>
      </c>
      <c r="Y142">
        <v>0.7</v>
      </c>
      <c r="Z142">
        <v>1.5</v>
      </c>
      <c r="AA142">
        <v>1.5</v>
      </c>
      <c r="AB142">
        <v>3.5</v>
      </c>
      <c r="AC142">
        <v>11.8</v>
      </c>
      <c r="AD142">
        <v>2016</v>
      </c>
    </row>
    <row r="143" spans="1:30" x14ac:dyDescent="0.25">
      <c r="A143">
        <v>140</v>
      </c>
      <c r="B143" t="s">
        <v>186</v>
      </c>
      <c r="C143" t="s">
        <v>73</v>
      </c>
      <c r="D143">
        <v>31</v>
      </c>
      <c r="E143" t="s">
        <v>35</v>
      </c>
      <c r="F143">
        <v>80</v>
      </c>
      <c r="G143">
        <v>31</v>
      </c>
      <c r="H143">
        <v>2192</v>
      </c>
      <c r="I143">
        <v>4.5</v>
      </c>
      <c r="J143">
        <v>11.2</v>
      </c>
      <c r="K143">
        <v>0.40600000000000003</v>
      </c>
      <c r="L143">
        <v>1</v>
      </c>
      <c r="M143">
        <v>3.5</v>
      </c>
      <c r="N143">
        <v>0.28199999999999997</v>
      </c>
      <c r="O143">
        <v>3.6</v>
      </c>
      <c r="P143">
        <v>7.7</v>
      </c>
      <c r="Q143">
        <v>0.46300000000000002</v>
      </c>
      <c r="R143">
        <v>2.4</v>
      </c>
      <c r="S143">
        <v>2.9</v>
      </c>
      <c r="T143">
        <v>0.84699999999999998</v>
      </c>
      <c r="U143">
        <v>0.6</v>
      </c>
      <c r="V143">
        <v>3.6</v>
      </c>
      <c r="W143">
        <v>4.2</v>
      </c>
      <c r="X143">
        <v>4.7</v>
      </c>
      <c r="Y143">
        <v>1.1000000000000001</v>
      </c>
      <c r="Z143">
        <v>0.2</v>
      </c>
      <c r="AA143">
        <v>2</v>
      </c>
      <c r="AB143">
        <v>2.2999999999999998</v>
      </c>
      <c r="AC143">
        <v>12.5</v>
      </c>
      <c r="AD143">
        <v>2016</v>
      </c>
    </row>
    <row r="144" spans="1:30" x14ac:dyDescent="0.25">
      <c r="A144">
        <v>141</v>
      </c>
      <c r="B144" t="s">
        <v>189</v>
      </c>
      <c r="C144" t="s">
        <v>52</v>
      </c>
      <c r="D144">
        <v>23</v>
      </c>
      <c r="E144" t="s">
        <v>74</v>
      </c>
      <c r="F144">
        <v>79</v>
      </c>
      <c r="G144">
        <v>71</v>
      </c>
      <c r="H144">
        <v>2566</v>
      </c>
      <c r="I144">
        <v>6</v>
      </c>
      <c r="J144">
        <v>13</v>
      </c>
      <c r="K144">
        <v>0.46200000000000002</v>
      </c>
      <c r="L144">
        <v>2.2000000000000002</v>
      </c>
      <c r="M144">
        <v>5.5</v>
      </c>
      <c r="N144">
        <v>0.4</v>
      </c>
      <c r="O144">
        <v>3.8</v>
      </c>
      <c r="P144">
        <v>7.6</v>
      </c>
      <c r="Q144">
        <v>0.50600000000000001</v>
      </c>
      <c r="R144">
        <v>2.8</v>
      </c>
      <c r="S144">
        <v>3.3</v>
      </c>
      <c r="T144">
        <v>0.83599999999999997</v>
      </c>
      <c r="U144">
        <v>0.5</v>
      </c>
      <c r="V144">
        <v>2.7</v>
      </c>
      <c r="W144">
        <v>3.2</v>
      </c>
      <c r="X144">
        <v>3</v>
      </c>
      <c r="Y144">
        <v>1.3</v>
      </c>
      <c r="Z144">
        <v>0</v>
      </c>
      <c r="AA144">
        <v>1.9</v>
      </c>
      <c r="AB144">
        <v>3</v>
      </c>
      <c r="AC144">
        <v>17</v>
      </c>
      <c r="AD144">
        <v>2016</v>
      </c>
    </row>
    <row r="145" spans="1:30" x14ac:dyDescent="0.25">
      <c r="A145">
        <v>142</v>
      </c>
      <c r="B145" t="s">
        <v>190</v>
      </c>
      <c r="C145" t="s">
        <v>31</v>
      </c>
      <c r="D145">
        <v>32</v>
      </c>
      <c r="E145" t="s">
        <v>34</v>
      </c>
      <c r="F145">
        <v>81</v>
      </c>
      <c r="G145">
        <v>8</v>
      </c>
      <c r="H145">
        <v>1642</v>
      </c>
      <c r="I145">
        <v>3.7</v>
      </c>
      <c r="J145">
        <v>10.6</v>
      </c>
      <c r="K145">
        <v>0.35099999999999998</v>
      </c>
      <c r="L145">
        <v>1.6</v>
      </c>
      <c r="M145">
        <v>5.5</v>
      </c>
      <c r="N145">
        <v>0.3</v>
      </c>
      <c r="O145">
        <v>2.1</v>
      </c>
      <c r="P145">
        <v>5.0999999999999996</v>
      </c>
      <c r="Q145">
        <v>0.40500000000000003</v>
      </c>
      <c r="R145">
        <v>1.3</v>
      </c>
      <c r="S145">
        <v>1.6</v>
      </c>
      <c r="T145">
        <v>0.82399999999999995</v>
      </c>
      <c r="U145">
        <v>0.5</v>
      </c>
      <c r="V145">
        <v>2.9</v>
      </c>
      <c r="W145">
        <v>3.4</v>
      </c>
      <c r="X145">
        <v>3.5</v>
      </c>
      <c r="Y145">
        <v>0.9</v>
      </c>
      <c r="Z145">
        <v>0.6</v>
      </c>
      <c r="AA145">
        <v>1.9</v>
      </c>
      <c r="AB145">
        <v>2.9</v>
      </c>
      <c r="AC145">
        <v>10.4</v>
      </c>
      <c r="AD145">
        <v>2016</v>
      </c>
    </row>
    <row r="146" spans="1:30" x14ac:dyDescent="0.25">
      <c r="A146">
        <v>143</v>
      </c>
      <c r="B146" t="s">
        <v>191</v>
      </c>
      <c r="C146" t="s">
        <v>73</v>
      </c>
      <c r="D146">
        <v>25</v>
      </c>
      <c r="E146" t="s">
        <v>34</v>
      </c>
      <c r="F146">
        <v>51</v>
      </c>
      <c r="G146">
        <v>2</v>
      </c>
      <c r="H146">
        <v>741</v>
      </c>
      <c r="I146">
        <v>4.7</v>
      </c>
      <c r="J146">
        <v>11.1</v>
      </c>
      <c r="K146">
        <v>0.41899999999999998</v>
      </c>
      <c r="L146">
        <v>0.8</v>
      </c>
      <c r="M146">
        <v>2.2999999999999998</v>
      </c>
      <c r="N146">
        <v>0.33300000000000002</v>
      </c>
      <c r="O146">
        <v>3.9</v>
      </c>
      <c r="P146">
        <v>8.8000000000000007</v>
      </c>
      <c r="Q146">
        <v>0.442</v>
      </c>
      <c r="R146">
        <v>2.6</v>
      </c>
      <c r="S146">
        <v>3.6</v>
      </c>
      <c r="T146">
        <v>0.71599999999999997</v>
      </c>
      <c r="U146">
        <v>1.3</v>
      </c>
      <c r="V146">
        <v>4.0999999999999996</v>
      </c>
      <c r="W146">
        <v>5.3</v>
      </c>
      <c r="X146">
        <v>7.9</v>
      </c>
      <c r="Y146">
        <v>1.6</v>
      </c>
      <c r="Z146">
        <v>0.1</v>
      </c>
      <c r="AA146">
        <v>3.2</v>
      </c>
      <c r="AB146">
        <v>3.5</v>
      </c>
      <c r="AC146">
        <v>12.7</v>
      </c>
      <c r="AD146">
        <v>2016</v>
      </c>
    </row>
    <row r="147" spans="1:30" x14ac:dyDescent="0.25">
      <c r="A147">
        <v>144</v>
      </c>
      <c r="B147" t="s">
        <v>520</v>
      </c>
      <c r="C147" t="s">
        <v>31</v>
      </c>
      <c r="D147">
        <v>26</v>
      </c>
      <c r="E147" t="s">
        <v>34</v>
      </c>
      <c r="F147">
        <v>6</v>
      </c>
      <c r="G147">
        <v>0</v>
      </c>
      <c r="H147">
        <v>18</v>
      </c>
      <c r="I147">
        <v>4</v>
      </c>
      <c r="J147">
        <v>10</v>
      </c>
      <c r="K147">
        <v>0.4</v>
      </c>
      <c r="L147">
        <v>2</v>
      </c>
      <c r="M147">
        <v>4</v>
      </c>
      <c r="N147">
        <v>0.5</v>
      </c>
      <c r="O147">
        <v>2</v>
      </c>
      <c r="P147">
        <v>6</v>
      </c>
      <c r="Q147">
        <v>0.33300000000000002</v>
      </c>
      <c r="R147">
        <v>8</v>
      </c>
      <c r="S147">
        <v>10</v>
      </c>
      <c r="T147">
        <v>0.8</v>
      </c>
      <c r="U147">
        <v>0</v>
      </c>
      <c r="V147">
        <v>0</v>
      </c>
      <c r="W147">
        <v>0</v>
      </c>
      <c r="X147">
        <v>2</v>
      </c>
      <c r="Y147">
        <v>2</v>
      </c>
      <c r="Z147">
        <v>0</v>
      </c>
      <c r="AA147">
        <v>4</v>
      </c>
      <c r="AB147">
        <v>4</v>
      </c>
      <c r="AC147">
        <v>18</v>
      </c>
      <c r="AD147">
        <v>2016</v>
      </c>
    </row>
    <row r="148" spans="1:30" x14ac:dyDescent="0.25">
      <c r="A148">
        <v>145</v>
      </c>
      <c r="B148" t="s">
        <v>192</v>
      </c>
      <c r="C148" t="s">
        <v>38</v>
      </c>
      <c r="D148">
        <v>32</v>
      </c>
      <c r="E148" t="s">
        <v>34</v>
      </c>
      <c r="F148">
        <v>70</v>
      </c>
      <c r="G148">
        <v>32</v>
      </c>
      <c r="H148">
        <v>1200</v>
      </c>
      <c r="I148">
        <v>4.5999999999999996</v>
      </c>
      <c r="J148">
        <v>10.4</v>
      </c>
      <c r="K148">
        <v>0.438</v>
      </c>
      <c r="L148">
        <v>2.7</v>
      </c>
      <c r="M148">
        <v>7</v>
      </c>
      <c r="N148">
        <v>0.38700000000000001</v>
      </c>
      <c r="O148">
        <v>1.8</v>
      </c>
      <c r="P148">
        <v>3.4</v>
      </c>
      <c r="Q148">
        <v>0.54500000000000004</v>
      </c>
      <c r="R148">
        <v>0.9</v>
      </c>
      <c r="S148">
        <v>1</v>
      </c>
      <c r="T148">
        <v>0.85699999999999998</v>
      </c>
      <c r="U148">
        <v>1</v>
      </c>
      <c r="V148">
        <v>6</v>
      </c>
      <c r="W148">
        <v>7</v>
      </c>
      <c r="X148">
        <v>2.1</v>
      </c>
      <c r="Y148">
        <v>0.9</v>
      </c>
      <c r="Z148">
        <v>0.8</v>
      </c>
      <c r="AA148">
        <v>1.3</v>
      </c>
      <c r="AB148">
        <v>3.8</v>
      </c>
      <c r="AC148">
        <v>12.7</v>
      </c>
      <c r="AD148">
        <v>2016</v>
      </c>
    </row>
    <row r="149" spans="1:30" x14ac:dyDescent="0.25">
      <c r="A149">
        <v>146</v>
      </c>
      <c r="B149" t="s">
        <v>193</v>
      </c>
      <c r="C149" t="s">
        <v>52</v>
      </c>
      <c r="D149">
        <v>27</v>
      </c>
      <c r="E149" t="s">
        <v>70</v>
      </c>
      <c r="F149">
        <v>53</v>
      </c>
      <c r="G149">
        <v>53</v>
      </c>
      <c r="H149">
        <v>1839</v>
      </c>
      <c r="I149">
        <v>5.6</v>
      </c>
      <c r="J149">
        <v>13.7</v>
      </c>
      <c r="K149">
        <v>0.41</v>
      </c>
      <c r="L149">
        <v>1.7</v>
      </c>
      <c r="M149">
        <v>4.7</v>
      </c>
      <c r="N149">
        <v>0.36399999999999999</v>
      </c>
      <c r="O149">
        <v>3.9</v>
      </c>
      <c r="P149">
        <v>9</v>
      </c>
      <c r="Q149">
        <v>0.434</v>
      </c>
      <c r="R149">
        <v>7.3</v>
      </c>
      <c r="S149">
        <v>8.5</v>
      </c>
      <c r="T149">
        <v>0.86799999999999999</v>
      </c>
      <c r="U149">
        <v>1</v>
      </c>
      <c r="V149">
        <v>4.5</v>
      </c>
      <c r="W149">
        <v>5.5</v>
      </c>
      <c r="X149">
        <v>2.6</v>
      </c>
      <c r="Y149">
        <v>0.8</v>
      </c>
      <c r="Z149">
        <v>0.4</v>
      </c>
      <c r="AA149">
        <v>1.5</v>
      </c>
      <c r="AB149">
        <v>1.7</v>
      </c>
      <c r="AC149">
        <v>20.3</v>
      </c>
      <c r="AD149">
        <v>2016</v>
      </c>
    </row>
    <row r="150" spans="1:30" x14ac:dyDescent="0.25">
      <c r="A150">
        <v>147</v>
      </c>
      <c r="B150" t="s">
        <v>194</v>
      </c>
      <c r="C150" t="s">
        <v>73</v>
      </c>
      <c r="D150">
        <v>24</v>
      </c>
      <c r="E150" t="s">
        <v>66</v>
      </c>
      <c r="F150">
        <v>82</v>
      </c>
      <c r="G150">
        <v>7</v>
      </c>
      <c r="H150">
        <v>2033</v>
      </c>
      <c r="I150">
        <v>4.0999999999999996</v>
      </c>
      <c r="J150">
        <v>10.4</v>
      </c>
      <c r="K150">
        <v>0.39300000000000002</v>
      </c>
      <c r="L150">
        <v>1.4</v>
      </c>
      <c r="M150">
        <v>4</v>
      </c>
      <c r="N150">
        <v>0.34399999999999997</v>
      </c>
      <c r="O150">
        <v>2.7</v>
      </c>
      <c r="P150">
        <v>6.4</v>
      </c>
      <c r="Q150">
        <v>0.42299999999999999</v>
      </c>
      <c r="R150">
        <v>1.5</v>
      </c>
      <c r="S150">
        <v>2</v>
      </c>
      <c r="T150">
        <v>0.754</v>
      </c>
      <c r="U150">
        <v>0.8</v>
      </c>
      <c r="V150">
        <v>4.3</v>
      </c>
      <c r="W150">
        <v>5.0999999999999996</v>
      </c>
      <c r="X150">
        <v>3.7</v>
      </c>
      <c r="Y150">
        <v>1.4</v>
      </c>
      <c r="Z150">
        <v>0.4</v>
      </c>
      <c r="AA150">
        <v>1.1000000000000001</v>
      </c>
      <c r="AB150">
        <v>3.1</v>
      </c>
      <c r="AC150">
        <v>11.1</v>
      </c>
      <c r="AD150">
        <v>2016</v>
      </c>
    </row>
    <row r="151" spans="1:30" x14ac:dyDescent="0.25">
      <c r="A151">
        <v>148</v>
      </c>
      <c r="B151" t="s">
        <v>521</v>
      </c>
      <c r="C151" t="s">
        <v>27</v>
      </c>
      <c r="D151">
        <v>39</v>
      </c>
      <c r="E151" t="s">
        <v>44</v>
      </c>
      <c r="F151">
        <v>38</v>
      </c>
      <c r="G151">
        <v>38</v>
      </c>
      <c r="H151">
        <v>556</v>
      </c>
      <c r="I151">
        <v>3.5</v>
      </c>
      <c r="J151">
        <v>7.4</v>
      </c>
      <c r="K151">
        <v>0.47</v>
      </c>
      <c r="L151">
        <v>0</v>
      </c>
      <c r="M151">
        <v>0.1</v>
      </c>
      <c r="N151">
        <v>0</v>
      </c>
      <c r="O151">
        <v>3.5</v>
      </c>
      <c r="P151">
        <v>7.4</v>
      </c>
      <c r="Q151">
        <v>0.47399999999999998</v>
      </c>
      <c r="R151">
        <v>0.9</v>
      </c>
      <c r="S151">
        <v>1.4</v>
      </c>
      <c r="T151">
        <v>0.66700000000000004</v>
      </c>
      <c r="U151">
        <v>1</v>
      </c>
      <c r="V151">
        <v>8.6999999999999993</v>
      </c>
      <c r="W151">
        <v>9.6999999999999993</v>
      </c>
      <c r="X151">
        <v>4</v>
      </c>
      <c r="Y151">
        <v>1.8</v>
      </c>
      <c r="Z151">
        <v>0.6</v>
      </c>
      <c r="AA151">
        <v>1</v>
      </c>
      <c r="AB151">
        <v>4.5</v>
      </c>
      <c r="AC151">
        <v>7.9</v>
      </c>
      <c r="AD151">
        <v>2016</v>
      </c>
    </row>
    <row r="152" spans="1:30" x14ac:dyDescent="0.25">
      <c r="A152">
        <v>149</v>
      </c>
      <c r="B152" t="s">
        <v>195</v>
      </c>
      <c r="C152" t="s">
        <v>38</v>
      </c>
      <c r="D152">
        <v>31</v>
      </c>
      <c r="E152" t="s">
        <v>50</v>
      </c>
      <c r="F152">
        <v>52</v>
      </c>
      <c r="G152">
        <v>52</v>
      </c>
      <c r="H152">
        <v>1791</v>
      </c>
      <c r="I152">
        <v>6.6</v>
      </c>
      <c r="J152">
        <v>14.2</v>
      </c>
      <c r="K152">
        <v>0.46400000000000002</v>
      </c>
      <c r="L152">
        <v>0</v>
      </c>
      <c r="M152">
        <v>0.1</v>
      </c>
      <c r="N152">
        <v>0.66700000000000004</v>
      </c>
      <c r="O152">
        <v>6.6</v>
      </c>
      <c r="P152">
        <v>14.2</v>
      </c>
      <c r="Q152">
        <v>0.46300000000000002</v>
      </c>
      <c r="R152">
        <v>4.0999999999999996</v>
      </c>
      <c r="S152">
        <v>4.9000000000000004</v>
      </c>
      <c r="T152">
        <v>0.82899999999999996</v>
      </c>
      <c r="U152">
        <v>1.2</v>
      </c>
      <c r="V152">
        <v>6.1</v>
      </c>
      <c r="W152">
        <v>7.3</v>
      </c>
      <c r="X152">
        <v>3.9</v>
      </c>
      <c r="Y152">
        <v>1</v>
      </c>
      <c r="Z152">
        <v>1.4</v>
      </c>
      <c r="AA152">
        <v>2.4</v>
      </c>
      <c r="AB152">
        <v>2.8</v>
      </c>
      <c r="AC152">
        <v>17.3</v>
      </c>
      <c r="AD152">
        <v>2016</v>
      </c>
    </row>
    <row r="153" spans="1:30" x14ac:dyDescent="0.25">
      <c r="A153">
        <v>150</v>
      </c>
      <c r="B153" t="s">
        <v>196</v>
      </c>
      <c r="C153" t="s">
        <v>38</v>
      </c>
      <c r="D153">
        <v>35</v>
      </c>
      <c r="E153" t="s">
        <v>123</v>
      </c>
      <c r="F153">
        <v>72</v>
      </c>
      <c r="G153">
        <v>72</v>
      </c>
      <c r="H153">
        <v>2291</v>
      </c>
      <c r="I153">
        <v>7.3</v>
      </c>
      <c r="J153">
        <v>15.6</v>
      </c>
      <c r="K153">
        <v>0.46899999999999997</v>
      </c>
      <c r="L153">
        <v>0.4</v>
      </c>
      <c r="M153">
        <v>1.1000000000000001</v>
      </c>
      <c r="N153">
        <v>0.34799999999999998</v>
      </c>
      <c r="O153">
        <v>7</v>
      </c>
      <c r="P153">
        <v>14.6</v>
      </c>
      <c r="Q153">
        <v>0.47799999999999998</v>
      </c>
      <c r="R153">
        <v>3.6</v>
      </c>
      <c r="S153">
        <v>4.5</v>
      </c>
      <c r="T153">
        <v>0.79200000000000004</v>
      </c>
      <c r="U153">
        <v>2.4</v>
      </c>
      <c r="V153">
        <v>10</v>
      </c>
      <c r="W153">
        <v>12.5</v>
      </c>
      <c r="X153">
        <v>4.5999999999999996</v>
      </c>
      <c r="Y153">
        <v>0.7</v>
      </c>
      <c r="Z153">
        <v>2.2999999999999998</v>
      </c>
      <c r="AA153">
        <v>2.6</v>
      </c>
      <c r="AB153">
        <v>2.2999999999999998</v>
      </c>
      <c r="AC153">
        <v>18.7</v>
      </c>
      <c r="AD153">
        <v>2016</v>
      </c>
    </row>
    <row r="154" spans="1:30" x14ac:dyDescent="0.25">
      <c r="A154">
        <v>151</v>
      </c>
      <c r="B154" t="s">
        <v>197</v>
      </c>
      <c r="C154" t="s">
        <v>52</v>
      </c>
      <c r="D154">
        <v>29</v>
      </c>
      <c r="E154" t="s">
        <v>40</v>
      </c>
      <c r="F154">
        <v>70</v>
      </c>
      <c r="G154">
        <v>70</v>
      </c>
      <c r="H154">
        <v>2379</v>
      </c>
      <c r="I154">
        <v>7.1</v>
      </c>
      <c r="J154">
        <v>15.2</v>
      </c>
      <c r="K154">
        <v>0.46300000000000002</v>
      </c>
      <c r="L154">
        <v>1.1000000000000001</v>
      </c>
      <c r="M154">
        <v>3.3</v>
      </c>
      <c r="N154">
        <v>0.34399999999999997</v>
      </c>
      <c r="O154">
        <v>5.9</v>
      </c>
      <c r="P154">
        <v>12</v>
      </c>
      <c r="Q154">
        <v>0.495</v>
      </c>
      <c r="R154">
        <v>3</v>
      </c>
      <c r="S154">
        <v>3.8</v>
      </c>
      <c r="T154">
        <v>0.78</v>
      </c>
      <c r="U154">
        <v>1.6</v>
      </c>
      <c r="V154">
        <v>5.3</v>
      </c>
      <c r="W154">
        <v>6.9</v>
      </c>
      <c r="X154">
        <v>1.8</v>
      </c>
      <c r="Y154">
        <v>1.5</v>
      </c>
      <c r="Z154">
        <v>0.8</v>
      </c>
      <c r="AA154">
        <v>2.1</v>
      </c>
      <c r="AB154">
        <v>2.8</v>
      </c>
      <c r="AC154">
        <v>18.2</v>
      </c>
      <c r="AD154">
        <v>2016</v>
      </c>
    </row>
    <row r="155" spans="1:30" x14ac:dyDescent="0.25">
      <c r="A155">
        <v>152</v>
      </c>
      <c r="B155" t="s">
        <v>198</v>
      </c>
      <c r="C155" t="s">
        <v>52</v>
      </c>
      <c r="D155">
        <v>28</v>
      </c>
      <c r="E155" t="s">
        <v>42</v>
      </c>
      <c r="F155">
        <v>73</v>
      </c>
      <c r="G155">
        <v>38</v>
      </c>
      <c r="H155">
        <v>1632</v>
      </c>
      <c r="I155">
        <v>2.9</v>
      </c>
      <c r="J155">
        <v>5.6</v>
      </c>
      <c r="K155">
        <v>0.51800000000000002</v>
      </c>
      <c r="L155">
        <v>0.4</v>
      </c>
      <c r="M155">
        <v>1.3</v>
      </c>
      <c r="N155">
        <v>0.28299999999999997</v>
      </c>
      <c r="O155">
        <v>2.5</v>
      </c>
      <c r="P155">
        <v>4.3</v>
      </c>
      <c r="Q155">
        <v>0.59</v>
      </c>
      <c r="R155">
        <v>1</v>
      </c>
      <c r="S155">
        <v>1.5</v>
      </c>
      <c r="T155">
        <v>0.66700000000000004</v>
      </c>
      <c r="U155">
        <v>1.3</v>
      </c>
      <c r="V155">
        <v>4.0999999999999996</v>
      </c>
      <c r="W155">
        <v>5.4</v>
      </c>
      <c r="X155">
        <v>1.6</v>
      </c>
      <c r="Y155">
        <v>1.4</v>
      </c>
      <c r="Z155">
        <v>0.3</v>
      </c>
      <c r="AA155">
        <v>1.2</v>
      </c>
      <c r="AB155">
        <v>3.7</v>
      </c>
      <c r="AC155">
        <v>7.2</v>
      </c>
      <c r="AD155">
        <v>2016</v>
      </c>
    </row>
    <row r="156" spans="1:30" x14ac:dyDescent="0.25">
      <c r="A156">
        <v>153</v>
      </c>
      <c r="B156" t="s">
        <v>199</v>
      </c>
      <c r="C156" t="s">
        <v>52</v>
      </c>
      <c r="D156">
        <v>25</v>
      </c>
      <c r="E156" t="s">
        <v>48</v>
      </c>
      <c r="F156">
        <v>81</v>
      </c>
      <c r="G156">
        <v>81</v>
      </c>
      <c r="H156">
        <v>2819</v>
      </c>
      <c r="I156">
        <v>7.7</v>
      </c>
      <c r="J156">
        <v>18.5</v>
      </c>
      <c r="K156">
        <v>0.41799999999999998</v>
      </c>
      <c r="L156">
        <v>2.7</v>
      </c>
      <c r="M156">
        <v>7.2</v>
      </c>
      <c r="N156">
        <v>0.371</v>
      </c>
      <c r="O156">
        <v>5</v>
      </c>
      <c r="P156">
        <v>11.3</v>
      </c>
      <c r="Q156">
        <v>0.44700000000000001</v>
      </c>
      <c r="R156">
        <v>5.8</v>
      </c>
      <c r="S156">
        <v>6.7</v>
      </c>
      <c r="T156">
        <v>0.86</v>
      </c>
      <c r="U156">
        <v>1</v>
      </c>
      <c r="V156">
        <v>6.2</v>
      </c>
      <c r="W156">
        <v>7.2</v>
      </c>
      <c r="X156">
        <v>4.2</v>
      </c>
      <c r="Y156">
        <v>1.9</v>
      </c>
      <c r="Z156">
        <v>0.4</v>
      </c>
      <c r="AA156">
        <v>3.4</v>
      </c>
      <c r="AB156">
        <v>2.9</v>
      </c>
      <c r="AC156">
        <v>23.9</v>
      </c>
      <c r="AD156">
        <v>2016</v>
      </c>
    </row>
    <row r="157" spans="1:30" x14ac:dyDescent="0.25">
      <c r="A157">
        <v>154</v>
      </c>
      <c r="B157" t="s">
        <v>200</v>
      </c>
      <c r="C157" t="s">
        <v>27</v>
      </c>
      <c r="D157">
        <v>30</v>
      </c>
      <c r="E157" t="s">
        <v>123</v>
      </c>
      <c r="F157">
        <v>73</v>
      </c>
      <c r="G157">
        <v>55</v>
      </c>
      <c r="H157">
        <v>1936</v>
      </c>
      <c r="I157">
        <v>4.9000000000000004</v>
      </c>
      <c r="J157">
        <v>9.3000000000000007</v>
      </c>
      <c r="K157">
        <v>0.52600000000000002</v>
      </c>
      <c r="L157">
        <v>0</v>
      </c>
      <c r="M157">
        <v>0.1</v>
      </c>
      <c r="N157">
        <v>0</v>
      </c>
      <c r="O157">
        <v>4.9000000000000004</v>
      </c>
      <c r="P157">
        <v>9.1999999999999993</v>
      </c>
      <c r="Q157">
        <v>0.52900000000000003</v>
      </c>
      <c r="R157">
        <v>1.9</v>
      </c>
      <c r="S157">
        <v>2.7</v>
      </c>
      <c r="T157">
        <v>0.69199999999999995</v>
      </c>
      <c r="U157">
        <v>3.8</v>
      </c>
      <c r="V157">
        <v>5.5</v>
      </c>
      <c r="W157">
        <v>9.4</v>
      </c>
      <c r="X157">
        <v>2</v>
      </c>
      <c r="Y157">
        <v>0.9</v>
      </c>
      <c r="Z157">
        <v>1.4</v>
      </c>
      <c r="AA157">
        <v>1.5</v>
      </c>
      <c r="AB157">
        <v>3.3</v>
      </c>
      <c r="AC157">
        <v>11.7</v>
      </c>
      <c r="AD157">
        <v>2016</v>
      </c>
    </row>
    <row r="158" spans="1:30" x14ac:dyDescent="0.25">
      <c r="A158">
        <v>155</v>
      </c>
      <c r="B158" t="s">
        <v>201</v>
      </c>
      <c r="C158" t="s">
        <v>31</v>
      </c>
      <c r="D158">
        <v>38</v>
      </c>
      <c r="E158" t="s">
        <v>46</v>
      </c>
      <c r="F158">
        <v>58</v>
      </c>
      <c r="G158">
        <v>0</v>
      </c>
      <c r="H158">
        <v>1134</v>
      </c>
      <c r="I158">
        <v>6.3</v>
      </c>
      <c r="J158">
        <v>13.8</v>
      </c>
      <c r="K158">
        <v>0.45300000000000001</v>
      </c>
      <c r="L158">
        <v>2.2000000000000002</v>
      </c>
      <c r="M158">
        <v>5.7</v>
      </c>
      <c r="N158">
        <v>0.39100000000000001</v>
      </c>
      <c r="O158">
        <v>4</v>
      </c>
      <c r="P158">
        <v>8.1</v>
      </c>
      <c r="Q158">
        <v>0.496</v>
      </c>
      <c r="R158">
        <v>2.9</v>
      </c>
      <c r="S158">
        <v>3.6</v>
      </c>
      <c r="T158">
        <v>0.81299999999999994</v>
      </c>
      <c r="U158">
        <v>0.8</v>
      </c>
      <c r="V158">
        <v>3.8</v>
      </c>
      <c r="W158">
        <v>4.5999999999999996</v>
      </c>
      <c r="X158">
        <v>5.6</v>
      </c>
      <c r="Y158">
        <v>2.1</v>
      </c>
      <c r="Z158">
        <v>0.3</v>
      </c>
      <c r="AA158">
        <v>3.1</v>
      </c>
      <c r="AB158">
        <v>3.1</v>
      </c>
      <c r="AC158">
        <v>17.600000000000001</v>
      </c>
      <c r="AD158">
        <v>2016</v>
      </c>
    </row>
    <row r="159" spans="1:30" x14ac:dyDescent="0.25">
      <c r="A159">
        <v>156</v>
      </c>
      <c r="B159" t="s">
        <v>202</v>
      </c>
      <c r="C159" t="s">
        <v>38</v>
      </c>
      <c r="D159">
        <v>23</v>
      </c>
      <c r="E159" t="s">
        <v>108</v>
      </c>
      <c r="F159">
        <v>61</v>
      </c>
      <c r="G159">
        <v>60</v>
      </c>
      <c r="H159">
        <v>1932</v>
      </c>
      <c r="I159">
        <v>3.7</v>
      </c>
      <c r="J159">
        <v>6.6</v>
      </c>
      <c r="K159">
        <v>0.55900000000000005</v>
      </c>
      <c r="L159">
        <v>0</v>
      </c>
      <c r="M159">
        <v>0</v>
      </c>
      <c r="O159">
        <v>3.7</v>
      </c>
      <c r="P159">
        <v>6.6</v>
      </c>
      <c r="Q159">
        <v>0.55900000000000005</v>
      </c>
      <c r="R159">
        <v>3</v>
      </c>
      <c r="S159">
        <v>5.3</v>
      </c>
      <c r="T159">
        <v>0.56899999999999995</v>
      </c>
      <c r="U159">
        <v>3.9</v>
      </c>
      <c r="V159">
        <v>8.6</v>
      </c>
      <c r="W159">
        <v>12.4</v>
      </c>
      <c r="X159">
        <v>1.7</v>
      </c>
      <c r="Y159">
        <v>0.8</v>
      </c>
      <c r="Z159">
        <v>2.5</v>
      </c>
      <c r="AA159">
        <v>2.1</v>
      </c>
      <c r="AB159">
        <v>3</v>
      </c>
      <c r="AC159">
        <v>10.4</v>
      </c>
      <c r="AD159">
        <v>2016</v>
      </c>
    </row>
    <row r="160" spans="1:30" x14ac:dyDescent="0.25">
      <c r="A160">
        <v>157</v>
      </c>
      <c r="B160" t="s">
        <v>522</v>
      </c>
      <c r="C160" t="s">
        <v>27</v>
      </c>
      <c r="D160">
        <v>34</v>
      </c>
      <c r="E160" t="s">
        <v>94</v>
      </c>
      <c r="F160">
        <v>30</v>
      </c>
      <c r="G160">
        <v>0</v>
      </c>
      <c r="H160">
        <v>305</v>
      </c>
      <c r="I160">
        <v>3.9</v>
      </c>
      <c r="J160">
        <v>12.2</v>
      </c>
      <c r="K160">
        <v>0.32</v>
      </c>
      <c r="L160">
        <v>0.8</v>
      </c>
      <c r="M160">
        <v>4.8</v>
      </c>
      <c r="N160">
        <v>0.17100000000000001</v>
      </c>
      <c r="O160">
        <v>3.1</v>
      </c>
      <c r="P160">
        <v>7.3</v>
      </c>
      <c r="Q160">
        <v>0.41899999999999998</v>
      </c>
      <c r="R160">
        <v>1.1000000000000001</v>
      </c>
      <c r="S160">
        <v>1.7</v>
      </c>
      <c r="T160">
        <v>0.64300000000000002</v>
      </c>
      <c r="U160">
        <v>3.3</v>
      </c>
      <c r="V160">
        <v>6.7</v>
      </c>
      <c r="W160">
        <v>10</v>
      </c>
      <c r="X160">
        <v>1.5</v>
      </c>
      <c r="Y160">
        <v>0.9</v>
      </c>
      <c r="Z160">
        <v>1.3</v>
      </c>
      <c r="AA160">
        <v>1.5</v>
      </c>
      <c r="AB160">
        <v>4.7</v>
      </c>
      <c r="AC160">
        <v>9.6999999999999993</v>
      </c>
      <c r="AD160">
        <v>2016</v>
      </c>
    </row>
    <row r="161" spans="1:30" x14ac:dyDescent="0.25">
      <c r="A161">
        <v>158</v>
      </c>
      <c r="B161" t="s">
        <v>203</v>
      </c>
      <c r="C161" t="s">
        <v>73</v>
      </c>
      <c r="D161">
        <v>21</v>
      </c>
      <c r="E161" t="s">
        <v>79</v>
      </c>
      <c r="F161">
        <v>57</v>
      </c>
      <c r="G161">
        <v>13</v>
      </c>
      <c r="H161">
        <v>1114</v>
      </c>
      <c r="I161">
        <v>5.7</v>
      </c>
      <c r="J161">
        <v>13.6</v>
      </c>
      <c r="K161">
        <v>0.41699999999999998</v>
      </c>
      <c r="L161">
        <v>0.7</v>
      </c>
      <c r="M161">
        <v>3.2</v>
      </c>
      <c r="N161">
        <v>0.23200000000000001</v>
      </c>
      <c r="O161">
        <v>4.9000000000000004</v>
      </c>
      <c r="P161">
        <v>10.4</v>
      </c>
      <c r="Q161">
        <v>0.47399999999999998</v>
      </c>
      <c r="R161">
        <v>4.2</v>
      </c>
      <c r="S161">
        <v>6.2</v>
      </c>
      <c r="T161">
        <v>0.67400000000000004</v>
      </c>
      <c r="U161">
        <v>0.9</v>
      </c>
      <c r="V161">
        <v>3.7</v>
      </c>
      <c r="W161">
        <v>4.5999999999999996</v>
      </c>
      <c r="X161">
        <v>3.8</v>
      </c>
      <c r="Y161">
        <v>0.9</v>
      </c>
      <c r="Z161">
        <v>0.4</v>
      </c>
      <c r="AA161">
        <v>3.2</v>
      </c>
      <c r="AB161">
        <v>2.7</v>
      </c>
      <c r="AC161">
        <v>16.3</v>
      </c>
      <c r="AD161">
        <v>2016</v>
      </c>
    </row>
    <row r="162" spans="1:30" x14ac:dyDescent="0.25">
      <c r="A162">
        <v>159</v>
      </c>
      <c r="B162" t="s">
        <v>204</v>
      </c>
      <c r="C162" t="s">
        <v>27</v>
      </c>
      <c r="D162">
        <v>20</v>
      </c>
      <c r="E162" t="s">
        <v>74</v>
      </c>
      <c r="F162">
        <v>78</v>
      </c>
      <c r="G162">
        <v>37</v>
      </c>
      <c r="H162">
        <v>1863</v>
      </c>
      <c r="I162">
        <v>5.3</v>
      </c>
      <c r="J162">
        <v>11.2</v>
      </c>
      <c r="K162">
        <v>0.47299999999999998</v>
      </c>
      <c r="L162">
        <v>0.8</v>
      </c>
      <c r="M162">
        <v>2.7</v>
      </c>
      <c r="N162">
        <v>0.29599999999999999</v>
      </c>
      <c r="O162">
        <v>4.5</v>
      </c>
      <c r="P162">
        <v>8.4</v>
      </c>
      <c r="Q162">
        <v>0.53100000000000003</v>
      </c>
      <c r="R162">
        <v>2.5</v>
      </c>
      <c r="S162">
        <v>3.7</v>
      </c>
      <c r="T162">
        <v>0.66800000000000004</v>
      </c>
      <c r="U162">
        <v>3</v>
      </c>
      <c r="V162">
        <v>6.8</v>
      </c>
      <c r="W162">
        <v>9.8000000000000007</v>
      </c>
      <c r="X162">
        <v>2.5</v>
      </c>
      <c r="Y162">
        <v>1.1000000000000001</v>
      </c>
      <c r="Z162">
        <v>1.1000000000000001</v>
      </c>
      <c r="AA162">
        <v>1.3</v>
      </c>
      <c r="AB162">
        <v>3</v>
      </c>
      <c r="AC162">
        <v>13.9</v>
      </c>
      <c r="AD162">
        <v>2016</v>
      </c>
    </row>
    <row r="163" spans="1:30" x14ac:dyDescent="0.25">
      <c r="A163">
        <v>160</v>
      </c>
      <c r="B163" t="s">
        <v>205</v>
      </c>
      <c r="C163" t="s">
        <v>31</v>
      </c>
      <c r="D163">
        <v>27</v>
      </c>
      <c r="E163" t="s">
        <v>42</v>
      </c>
      <c r="F163">
        <v>45</v>
      </c>
      <c r="G163">
        <v>44</v>
      </c>
      <c r="H163">
        <v>1481</v>
      </c>
      <c r="I163">
        <v>5.6</v>
      </c>
      <c r="J163">
        <v>13.4</v>
      </c>
      <c r="K163">
        <v>0.41799999999999998</v>
      </c>
      <c r="L163">
        <v>2.7</v>
      </c>
      <c r="M163">
        <v>7.1</v>
      </c>
      <c r="N163">
        <v>0.38400000000000001</v>
      </c>
      <c r="O163">
        <v>2.9</v>
      </c>
      <c r="P163">
        <v>6.3</v>
      </c>
      <c r="Q163">
        <v>0.45700000000000002</v>
      </c>
      <c r="R163">
        <v>2.7</v>
      </c>
      <c r="S163">
        <v>3</v>
      </c>
      <c r="T163">
        <v>0.88800000000000001</v>
      </c>
      <c r="U163">
        <v>0.2</v>
      </c>
      <c r="V163">
        <v>2.2000000000000002</v>
      </c>
      <c r="W163">
        <v>2.4</v>
      </c>
      <c r="X163">
        <v>2.9</v>
      </c>
      <c r="Y163">
        <v>1</v>
      </c>
      <c r="Z163">
        <v>0.3</v>
      </c>
      <c r="AA163">
        <v>1.8</v>
      </c>
      <c r="AB163">
        <v>2.4</v>
      </c>
      <c r="AC163">
        <v>16.7</v>
      </c>
      <c r="AD163">
        <v>2016</v>
      </c>
    </row>
    <row r="164" spans="1:30" x14ac:dyDescent="0.25">
      <c r="A164">
        <v>161</v>
      </c>
      <c r="B164" t="s">
        <v>206</v>
      </c>
      <c r="C164" t="s">
        <v>38</v>
      </c>
      <c r="D164">
        <v>31</v>
      </c>
      <c r="E164" t="s">
        <v>94</v>
      </c>
      <c r="F164">
        <v>75</v>
      </c>
      <c r="G164">
        <v>74</v>
      </c>
      <c r="H164">
        <v>2256</v>
      </c>
      <c r="I164">
        <v>6.9</v>
      </c>
      <c r="J164">
        <v>12.2</v>
      </c>
      <c r="K164">
        <v>0.56699999999999995</v>
      </c>
      <c r="L164">
        <v>0</v>
      </c>
      <c r="M164">
        <v>0</v>
      </c>
      <c r="N164">
        <v>0</v>
      </c>
      <c r="O164">
        <v>6.9</v>
      </c>
      <c r="P164">
        <v>12.2</v>
      </c>
      <c r="Q164">
        <v>0.56699999999999995</v>
      </c>
      <c r="R164">
        <v>2.2999999999999998</v>
      </c>
      <c r="S164">
        <v>3.3</v>
      </c>
      <c r="T164">
        <v>0.70499999999999996</v>
      </c>
      <c r="U164">
        <v>3.5</v>
      </c>
      <c r="V164">
        <v>8.3000000000000007</v>
      </c>
      <c r="W164">
        <v>11.8</v>
      </c>
      <c r="X164">
        <v>1.7</v>
      </c>
      <c r="Y164">
        <v>0.7</v>
      </c>
      <c r="Z164">
        <v>1.5</v>
      </c>
      <c r="AA164">
        <v>1.9</v>
      </c>
      <c r="AB164">
        <v>3.1</v>
      </c>
      <c r="AC164">
        <v>16.100000000000001</v>
      </c>
      <c r="AD164">
        <v>2016</v>
      </c>
    </row>
    <row r="165" spans="1:30" x14ac:dyDescent="0.25">
      <c r="A165">
        <v>162</v>
      </c>
      <c r="B165" t="s">
        <v>576</v>
      </c>
      <c r="C165" t="s">
        <v>73</v>
      </c>
      <c r="D165">
        <v>27</v>
      </c>
      <c r="E165" t="s">
        <v>62</v>
      </c>
      <c r="F165">
        <v>8</v>
      </c>
      <c r="G165">
        <v>0</v>
      </c>
      <c r="H165">
        <v>50</v>
      </c>
      <c r="I165">
        <v>6.5</v>
      </c>
      <c r="J165">
        <v>14.4</v>
      </c>
      <c r="K165">
        <v>0.45</v>
      </c>
      <c r="L165">
        <v>0.7</v>
      </c>
      <c r="M165">
        <v>6.5</v>
      </c>
      <c r="N165">
        <v>0.111</v>
      </c>
      <c r="O165">
        <v>5.8</v>
      </c>
      <c r="P165">
        <v>7.9</v>
      </c>
      <c r="Q165">
        <v>0.72699999999999998</v>
      </c>
      <c r="R165">
        <v>2.2000000000000002</v>
      </c>
      <c r="S165">
        <v>2.9</v>
      </c>
      <c r="T165">
        <v>0.75</v>
      </c>
      <c r="U165">
        <v>0.7</v>
      </c>
      <c r="V165">
        <v>0.7</v>
      </c>
      <c r="W165">
        <v>1.4</v>
      </c>
      <c r="X165">
        <v>2.9</v>
      </c>
      <c r="Y165">
        <v>4.3</v>
      </c>
      <c r="Z165">
        <v>1.4</v>
      </c>
      <c r="AA165">
        <v>5</v>
      </c>
      <c r="AB165">
        <v>2.9</v>
      </c>
      <c r="AC165">
        <v>15.8</v>
      </c>
      <c r="AD165">
        <v>2016</v>
      </c>
    </row>
    <row r="166" spans="1:30" x14ac:dyDescent="0.25">
      <c r="A166">
        <v>163</v>
      </c>
      <c r="B166" t="s">
        <v>207</v>
      </c>
      <c r="C166" t="s">
        <v>52</v>
      </c>
      <c r="D166">
        <v>21</v>
      </c>
      <c r="E166" t="s">
        <v>59</v>
      </c>
      <c r="F166">
        <v>77</v>
      </c>
      <c r="G166">
        <v>52</v>
      </c>
      <c r="H166">
        <v>2066</v>
      </c>
      <c r="I166">
        <v>4.4000000000000004</v>
      </c>
      <c r="J166">
        <v>10.4</v>
      </c>
      <c r="K166">
        <v>0.41899999999999998</v>
      </c>
      <c r="L166">
        <v>0.6</v>
      </c>
      <c r="M166">
        <v>2.5</v>
      </c>
      <c r="N166">
        <v>0.24</v>
      </c>
      <c r="O166">
        <v>3.8</v>
      </c>
      <c r="P166">
        <v>7.9</v>
      </c>
      <c r="Q166">
        <v>0.47699999999999998</v>
      </c>
      <c r="R166">
        <v>3.7</v>
      </c>
      <c r="S166">
        <v>5.6</v>
      </c>
      <c r="T166">
        <v>0.65800000000000003</v>
      </c>
      <c r="U166">
        <v>1.7</v>
      </c>
      <c r="V166">
        <v>4.5999999999999996</v>
      </c>
      <c r="W166">
        <v>6.3</v>
      </c>
      <c r="X166">
        <v>2.4</v>
      </c>
      <c r="Y166">
        <v>0.9</v>
      </c>
      <c r="Z166">
        <v>2.2000000000000002</v>
      </c>
      <c r="AA166">
        <v>1.9</v>
      </c>
      <c r="AB166">
        <v>3.7</v>
      </c>
      <c r="AC166">
        <v>13.1</v>
      </c>
      <c r="AD166">
        <v>2016</v>
      </c>
    </row>
    <row r="167" spans="1:30" x14ac:dyDescent="0.25">
      <c r="A167">
        <v>164</v>
      </c>
      <c r="B167" t="s">
        <v>208</v>
      </c>
      <c r="C167" t="s">
        <v>73</v>
      </c>
      <c r="D167">
        <v>23</v>
      </c>
      <c r="E167" t="s">
        <v>66</v>
      </c>
      <c r="F167">
        <v>76</v>
      </c>
      <c r="G167">
        <v>6</v>
      </c>
      <c r="H167">
        <v>1265</v>
      </c>
      <c r="I167">
        <v>4.4000000000000004</v>
      </c>
      <c r="J167">
        <v>11.1</v>
      </c>
      <c r="K167">
        <v>0.39400000000000002</v>
      </c>
      <c r="L167">
        <v>0.6</v>
      </c>
      <c r="M167">
        <v>2.8</v>
      </c>
      <c r="N167">
        <v>0.22</v>
      </c>
      <c r="O167">
        <v>3.8</v>
      </c>
      <c r="P167">
        <v>8.3000000000000007</v>
      </c>
      <c r="Q167">
        <v>0.45400000000000001</v>
      </c>
      <c r="R167">
        <v>2.7</v>
      </c>
      <c r="S167">
        <v>3.5</v>
      </c>
      <c r="T167">
        <v>0.78</v>
      </c>
      <c r="U167">
        <v>0.7</v>
      </c>
      <c r="V167">
        <v>3.4</v>
      </c>
      <c r="W167">
        <v>4.0999999999999996</v>
      </c>
      <c r="X167">
        <v>5</v>
      </c>
      <c r="Y167">
        <v>1.4</v>
      </c>
      <c r="Z167">
        <v>0.3</v>
      </c>
      <c r="AA167">
        <v>2.5</v>
      </c>
      <c r="AB167">
        <v>2.8</v>
      </c>
      <c r="AC167">
        <v>12.1</v>
      </c>
      <c r="AD167">
        <v>2016</v>
      </c>
    </row>
    <row r="168" spans="1:30" x14ac:dyDescent="0.25">
      <c r="A168">
        <v>165</v>
      </c>
      <c r="B168" t="s">
        <v>209</v>
      </c>
      <c r="C168" t="s">
        <v>31</v>
      </c>
      <c r="D168">
        <v>28</v>
      </c>
      <c r="E168" t="s">
        <v>46</v>
      </c>
      <c r="F168">
        <v>79</v>
      </c>
      <c r="G168">
        <v>79</v>
      </c>
      <c r="H168">
        <v>2062</v>
      </c>
      <c r="I168">
        <v>3.7</v>
      </c>
      <c r="J168">
        <v>9.8000000000000007</v>
      </c>
      <c r="K168">
        <v>0.376</v>
      </c>
      <c r="L168">
        <v>2</v>
      </c>
      <c r="M168">
        <v>6.1</v>
      </c>
      <c r="N168">
        <v>0.33200000000000002</v>
      </c>
      <c r="O168">
        <v>1.7</v>
      </c>
      <c r="P168">
        <v>3.7</v>
      </c>
      <c r="Q168">
        <v>0.44800000000000001</v>
      </c>
      <c r="R168">
        <v>0.6</v>
      </c>
      <c r="S168">
        <v>0.8</v>
      </c>
      <c r="T168">
        <v>0.73899999999999999</v>
      </c>
      <c r="U168">
        <v>0.8</v>
      </c>
      <c r="V168">
        <v>4.5</v>
      </c>
      <c r="W168">
        <v>5.3</v>
      </c>
      <c r="X168">
        <v>2.5</v>
      </c>
      <c r="Y168">
        <v>1.4</v>
      </c>
      <c r="Z168">
        <v>1.1000000000000001</v>
      </c>
      <c r="AA168">
        <v>1.3</v>
      </c>
      <c r="AB168">
        <v>2.5</v>
      </c>
      <c r="AC168">
        <v>10</v>
      </c>
      <c r="AD168">
        <v>2016</v>
      </c>
    </row>
    <row r="169" spans="1:30" x14ac:dyDescent="0.25">
      <c r="A169">
        <v>166</v>
      </c>
      <c r="B169" t="s">
        <v>210</v>
      </c>
      <c r="C169" t="s">
        <v>27</v>
      </c>
      <c r="D169">
        <v>25</v>
      </c>
      <c r="E169" t="s">
        <v>83</v>
      </c>
      <c r="F169">
        <v>81</v>
      </c>
      <c r="G169">
        <v>81</v>
      </c>
      <c r="H169">
        <v>2808</v>
      </c>
      <c r="I169">
        <v>5.0999999999999996</v>
      </c>
      <c r="J169">
        <v>10.5</v>
      </c>
      <c r="K169">
        <v>0.49</v>
      </c>
      <c r="L169">
        <v>1.3</v>
      </c>
      <c r="M169">
        <v>3.3</v>
      </c>
      <c r="N169">
        <v>0.38800000000000001</v>
      </c>
      <c r="O169">
        <v>3.9</v>
      </c>
      <c r="P169">
        <v>7.2</v>
      </c>
      <c r="Q169">
        <v>0.53700000000000003</v>
      </c>
      <c r="R169">
        <v>2.9</v>
      </c>
      <c r="S169">
        <v>4.2</v>
      </c>
      <c r="T169">
        <v>0.69599999999999995</v>
      </c>
      <c r="U169">
        <v>1.7</v>
      </c>
      <c r="V169">
        <v>8.1</v>
      </c>
      <c r="W169">
        <v>9.9</v>
      </c>
      <c r="X169">
        <v>7.7</v>
      </c>
      <c r="Y169">
        <v>1.5</v>
      </c>
      <c r="Z169">
        <v>1.4</v>
      </c>
      <c r="AA169">
        <v>3.3</v>
      </c>
      <c r="AB169">
        <v>3.1</v>
      </c>
      <c r="AC169">
        <v>14.5</v>
      </c>
      <c r="AD169">
        <v>2016</v>
      </c>
    </row>
    <row r="170" spans="1:30" x14ac:dyDescent="0.25">
      <c r="A170">
        <v>167</v>
      </c>
      <c r="B170" t="s">
        <v>523</v>
      </c>
      <c r="C170" t="s">
        <v>73</v>
      </c>
      <c r="D170">
        <v>24</v>
      </c>
      <c r="E170" t="s">
        <v>34</v>
      </c>
      <c r="F170">
        <v>9</v>
      </c>
      <c r="G170">
        <v>0</v>
      </c>
      <c r="H170">
        <v>42</v>
      </c>
      <c r="I170">
        <v>4.3</v>
      </c>
      <c r="J170">
        <v>11.1</v>
      </c>
      <c r="K170">
        <v>0.38500000000000001</v>
      </c>
      <c r="L170">
        <v>0.9</v>
      </c>
      <c r="M170">
        <v>4.3</v>
      </c>
      <c r="N170">
        <v>0.2</v>
      </c>
      <c r="O170">
        <v>3.4</v>
      </c>
      <c r="P170">
        <v>6.9</v>
      </c>
      <c r="Q170">
        <v>0.5</v>
      </c>
      <c r="R170">
        <v>1.7</v>
      </c>
      <c r="S170">
        <v>1.7</v>
      </c>
      <c r="T170">
        <v>1</v>
      </c>
      <c r="U170">
        <v>2.6</v>
      </c>
      <c r="V170">
        <v>2.6</v>
      </c>
      <c r="W170">
        <v>5.0999999999999996</v>
      </c>
      <c r="X170">
        <v>2.6</v>
      </c>
      <c r="Y170">
        <v>0.9</v>
      </c>
      <c r="Z170">
        <v>0</v>
      </c>
      <c r="AA170">
        <v>0</v>
      </c>
      <c r="AB170">
        <v>3.4</v>
      </c>
      <c r="AC170">
        <v>11.1</v>
      </c>
      <c r="AD170">
        <v>2016</v>
      </c>
    </row>
    <row r="171" spans="1:30" x14ac:dyDescent="0.25">
      <c r="A171">
        <v>168</v>
      </c>
      <c r="B171" t="s">
        <v>211</v>
      </c>
      <c r="C171" t="s">
        <v>31</v>
      </c>
      <c r="D171">
        <v>30</v>
      </c>
      <c r="E171" t="s">
        <v>76</v>
      </c>
      <c r="F171">
        <v>69</v>
      </c>
      <c r="G171">
        <v>14</v>
      </c>
      <c r="H171">
        <v>1557</v>
      </c>
      <c r="I171">
        <v>5.3</v>
      </c>
      <c r="J171">
        <v>13.6</v>
      </c>
      <c r="K171">
        <v>0.39200000000000002</v>
      </c>
      <c r="L171">
        <v>1.9</v>
      </c>
      <c r="M171">
        <v>6</v>
      </c>
      <c r="N171">
        <v>0.32300000000000001</v>
      </c>
      <c r="O171">
        <v>3.4</v>
      </c>
      <c r="P171">
        <v>7.6</v>
      </c>
      <c r="Q171">
        <v>0.44600000000000001</v>
      </c>
      <c r="R171">
        <v>1.7</v>
      </c>
      <c r="S171">
        <v>2.1</v>
      </c>
      <c r="T171">
        <v>0.78300000000000003</v>
      </c>
      <c r="U171">
        <v>0.6</v>
      </c>
      <c r="V171">
        <v>3.2</v>
      </c>
      <c r="W171">
        <v>3.8</v>
      </c>
      <c r="X171">
        <v>1.3</v>
      </c>
      <c r="Y171">
        <v>0.9</v>
      </c>
      <c r="Z171">
        <v>0.4</v>
      </c>
      <c r="AA171">
        <v>1.1000000000000001</v>
      </c>
      <c r="AB171">
        <v>2.8</v>
      </c>
      <c r="AC171">
        <v>14.2</v>
      </c>
      <c r="AD171">
        <v>2016</v>
      </c>
    </row>
    <row r="172" spans="1:30" x14ac:dyDescent="0.25">
      <c r="A172">
        <v>169</v>
      </c>
      <c r="B172" t="s">
        <v>212</v>
      </c>
      <c r="C172" t="s">
        <v>27</v>
      </c>
      <c r="D172">
        <v>25</v>
      </c>
      <c r="E172" t="s">
        <v>50</v>
      </c>
      <c r="F172">
        <v>78</v>
      </c>
      <c r="G172">
        <v>15</v>
      </c>
      <c r="H172">
        <v>1446</v>
      </c>
      <c r="I172">
        <v>5.7</v>
      </c>
      <c r="J172">
        <v>12.3</v>
      </c>
      <c r="K172">
        <v>0.46500000000000002</v>
      </c>
      <c r="L172">
        <v>0.4</v>
      </c>
      <c r="M172">
        <v>1.1000000000000001</v>
      </c>
      <c r="N172">
        <v>0.33300000000000002</v>
      </c>
      <c r="O172">
        <v>5.4</v>
      </c>
      <c r="P172">
        <v>11.2</v>
      </c>
      <c r="Q172">
        <v>0.47799999999999998</v>
      </c>
      <c r="R172">
        <v>2.6</v>
      </c>
      <c r="S172">
        <v>3.4</v>
      </c>
      <c r="T172">
        <v>0.752</v>
      </c>
      <c r="U172">
        <v>3.5</v>
      </c>
      <c r="V172">
        <v>5.8</v>
      </c>
      <c r="W172">
        <v>9.3000000000000007</v>
      </c>
      <c r="X172">
        <v>1.7</v>
      </c>
      <c r="Y172">
        <v>1.1000000000000001</v>
      </c>
      <c r="Z172">
        <v>0.8</v>
      </c>
      <c r="AA172">
        <v>2.1</v>
      </c>
      <c r="AB172">
        <v>4.7</v>
      </c>
      <c r="AC172">
        <v>14.4</v>
      </c>
      <c r="AD172">
        <v>2016</v>
      </c>
    </row>
    <row r="173" spans="1:30" x14ac:dyDescent="0.25">
      <c r="A173">
        <v>170</v>
      </c>
      <c r="B173" t="s">
        <v>213</v>
      </c>
      <c r="C173" t="s">
        <v>52</v>
      </c>
      <c r="D173">
        <v>29</v>
      </c>
      <c r="E173" t="s">
        <v>34</v>
      </c>
      <c r="F173">
        <v>80</v>
      </c>
      <c r="G173">
        <v>41</v>
      </c>
      <c r="H173">
        <v>2253</v>
      </c>
      <c r="I173">
        <v>5.7</v>
      </c>
      <c r="J173">
        <v>13.2</v>
      </c>
      <c r="K173">
        <v>0.43</v>
      </c>
      <c r="L173">
        <v>1.1000000000000001</v>
      </c>
      <c r="M173">
        <v>3.4</v>
      </c>
      <c r="N173">
        <v>0.315</v>
      </c>
      <c r="O173">
        <v>4.5999999999999996</v>
      </c>
      <c r="P173">
        <v>9.8000000000000007</v>
      </c>
      <c r="Q173">
        <v>0.47</v>
      </c>
      <c r="R173">
        <v>2.6</v>
      </c>
      <c r="S173">
        <v>3.5</v>
      </c>
      <c r="T173">
        <v>0.745</v>
      </c>
      <c r="U173">
        <v>1.2</v>
      </c>
      <c r="V173">
        <v>4.0999999999999996</v>
      </c>
      <c r="W173">
        <v>5.3</v>
      </c>
      <c r="X173">
        <v>2.2000000000000002</v>
      </c>
      <c r="Y173">
        <v>0.9</v>
      </c>
      <c r="Z173">
        <v>0.6</v>
      </c>
      <c r="AA173">
        <v>1.5</v>
      </c>
      <c r="AB173">
        <v>2.6</v>
      </c>
      <c r="AC173">
        <v>15</v>
      </c>
      <c r="AD173">
        <v>2016</v>
      </c>
    </row>
    <row r="174" spans="1:30" x14ac:dyDescent="0.25">
      <c r="A174">
        <v>171</v>
      </c>
      <c r="B174" t="s">
        <v>214</v>
      </c>
      <c r="C174" t="s">
        <v>27</v>
      </c>
      <c r="D174">
        <v>26</v>
      </c>
      <c r="E174" t="s">
        <v>57</v>
      </c>
      <c r="F174">
        <v>35</v>
      </c>
      <c r="G174">
        <v>35</v>
      </c>
      <c r="H174">
        <v>1170</v>
      </c>
      <c r="I174">
        <v>9.3000000000000007</v>
      </c>
      <c r="J174">
        <v>18.600000000000001</v>
      </c>
      <c r="K174">
        <v>0.499</v>
      </c>
      <c r="L174">
        <v>0.2</v>
      </c>
      <c r="M174">
        <v>0.6</v>
      </c>
      <c r="N174">
        <v>0.33300000000000002</v>
      </c>
      <c r="O174">
        <v>9.1</v>
      </c>
      <c r="P174">
        <v>18</v>
      </c>
      <c r="Q174">
        <v>0.504</v>
      </c>
      <c r="R174">
        <v>4.3</v>
      </c>
      <c r="S174">
        <v>6</v>
      </c>
      <c r="T174">
        <v>0.72699999999999998</v>
      </c>
      <c r="U174">
        <v>1.6</v>
      </c>
      <c r="V174">
        <v>7.5</v>
      </c>
      <c r="W174">
        <v>9</v>
      </c>
      <c r="X174">
        <v>5.2</v>
      </c>
      <c r="Y174">
        <v>0.9</v>
      </c>
      <c r="Z174">
        <v>0.5</v>
      </c>
      <c r="AA174">
        <v>2.6</v>
      </c>
      <c r="AB174">
        <v>2.9</v>
      </c>
      <c r="AC174">
        <v>23</v>
      </c>
      <c r="AD174">
        <v>2016</v>
      </c>
    </row>
    <row r="175" spans="1:30" x14ac:dyDescent="0.25">
      <c r="A175">
        <v>172</v>
      </c>
      <c r="B175" t="s">
        <v>524</v>
      </c>
      <c r="C175" t="s">
        <v>73</v>
      </c>
      <c r="D175">
        <v>27</v>
      </c>
      <c r="E175" t="s">
        <v>87</v>
      </c>
      <c r="F175">
        <v>12</v>
      </c>
      <c r="G175">
        <v>0</v>
      </c>
      <c r="H175">
        <v>63</v>
      </c>
      <c r="I175">
        <v>3.4</v>
      </c>
      <c r="J175">
        <v>6.3</v>
      </c>
      <c r="K175">
        <v>0.54500000000000004</v>
      </c>
      <c r="L175">
        <v>0</v>
      </c>
      <c r="M175">
        <v>1.1000000000000001</v>
      </c>
      <c r="N175">
        <v>0</v>
      </c>
      <c r="O175">
        <v>3.4</v>
      </c>
      <c r="P175">
        <v>5.0999999999999996</v>
      </c>
      <c r="Q175">
        <v>0.66700000000000004</v>
      </c>
      <c r="R175">
        <v>5.7</v>
      </c>
      <c r="S175">
        <v>6.3</v>
      </c>
      <c r="T175">
        <v>0.90900000000000003</v>
      </c>
      <c r="U175">
        <v>0</v>
      </c>
      <c r="V175">
        <v>4</v>
      </c>
      <c r="W175">
        <v>4</v>
      </c>
      <c r="X175">
        <v>9.6999999999999993</v>
      </c>
      <c r="Y175">
        <v>1.7</v>
      </c>
      <c r="Z175">
        <v>0</v>
      </c>
      <c r="AA175">
        <v>3.4</v>
      </c>
      <c r="AB175">
        <v>1.7</v>
      </c>
      <c r="AC175">
        <v>12.6</v>
      </c>
      <c r="AD175">
        <v>2016</v>
      </c>
    </row>
    <row r="176" spans="1:30" x14ac:dyDescent="0.25">
      <c r="A176">
        <v>173</v>
      </c>
      <c r="B176" t="s">
        <v>525</v>
      </c>
      <c r="C176" t="s">
        <v>52</v>
      </c>
      <c r="D176">
        <v>23</v>
      </c>
      <c r="E176" t="s">
        <v>34</v>
      </c>
      <c r="F176">
        <v>66</v>
      </c>
      <c r="G176">
        <v>52</v>
      </c>
      <c r="H176">
        <v>1313</v>
      </c>
      <c r="I176">
        <v>4</v>
      </c>
      <c r="J176">
        <v>11.2</v>
      </c>
      <c r="K176">
        <v>0.35499999999999998</v>
      </c>
      <c r="L176">
        <v>1.9</v>
      </c>
      <c r="M176">
        <v>6.6</v>
      </c>
      <c r="N176">
        <v>0.28999999999999998</v>
      </c>
      <c r="O176">
        <v>2.1</v>
      </c>
      <c r="P176">
        <v>4.5999999999999996</v>
      </c>
      <c r="Q176">
        <v>0.44900000000000001</v>
      </c>
      <c r="R176">
        <v>1.4</v>
      </c>
      <c r="S176">
        <v>1.8</v>
      </c>
      <c r="T176">
        <v>0.78100000000000003</v>
      </c>
      <c r="U176">
        <v>0.7</v>
      </c>
      <c r="V176">
        <v>4.0999999999999996</v>
      </c>
      <c r="W176">
        <v>4.8</v>
      </c>
      <c r="X176">
        <v>1</v>
      </c>
      <c r="Y176">
        <v>0.9</v>
      </c>
      <c r="Z176">
        <v>0.3</v>
      </c>
      <c r="AA176">
        <v>1.1000000000000001</v>
      </c>
      <c r="AB176">
        <v>3.8</v>
      </c>
      <c r="AC176">
        <v>11.2</v>
      </c>
      <c r="AD176">
        <v>2016</v>
      </c>
    </row>
    <row r="177" spans="1:30" x14ac:dyDescent="0.25">
      <c r="A177">
        <v>174</v>
      </c>
      <c r="B177" t="s">
        <v>526</v>
      </c>
      <c r="C177" t="s">
        <v>52</v>
      </c>
      <c r="D177">
        <v>25</v>
      </c>
      <c r="E177" t="s">
        <v>42</v>
      </c>
      <c r="F177">
        <v>11</v>
      </c>
      <c r="G177">
        <v>4</v>
      </c>
      <c r="H177">
        <v>304</v>
      </c>
      <c r="I177">
        <v>5.8</v>
      </c>
      <c r="J177">
        <v>13.7</v>
      </c>
      <c r="K177">
        <v>0.42199999999999999</v>
      </c>
      <c r="L177">
        <v>1.5</v>
      </c>
      <c r="M177">
        <v>5.3</v>
      </c>
      <c r="N177">
        <v>0.28899999999999998</v>
      </c>
      <c r="O177">
        <v>4.3</v>
      </c>
      <c r="P177">
        <v>8.4</v>
      </c>
      <c r="Q177">
        <v>0.50700000000000001</v>
      </c>
      <c r="R177">
        <v>1.7</v>
      </c>
      <c r="S177">
        <v>2.5</v>
      </c>
      <c r="T177">
        <v>0.66700000000000004</v>
      </c>
      <c r="U177">
        <v>1.4</v>
      </c>
      <c r="V177">
        <v>5.9</v>
      </c>
      <c r="W177">
        <v>7.3</v>
      </c>
      <c r="X177">
        <v>3</v>
      </c>
      <c r="Y177">
        <v>0.9</v>
      </c>
      <c r="Z177">
        <v>0.4</v>
      </c>
      <c r="AA177">
        <v>2</v>
      </c>
      <c r="AB177">
        <v>2.8</v>
      </c>
      <c r="AC177">
        <v>14.8</v>
      </c>
      <c r="AD177">
        <v>2016</v>
      </c>
    </row>
    <row r="178" spans="1:30" x14ac:dyDescent="0.25">
      <c r="A178">
        <v>175</v>
      </c>
      <c r="B178" t="s">
        <v>527</v>
      </c>
      <c r="C178" t="s">
        <v>27</v>
      </c>
      <c r="D178">
        <v>30</v>
      </c>
      <c r="E178" t="s">
        <v>87</v>
      </c>
      <c r="F178">
        <v>44</v>
      </c>
      <c r="G178">
        <v>0</v>
      </c>
      <c r="H178">
        <v>343</v>
      </c>
      <c r="I178">
        <v>3.4</v>
      </c>
      <c r="J178">
        <v>7.5</v>
      </c>
      <c r="K178">
        <v>0.45100000000000001</v>
      </c>
      <c r="L178">
        <v>0.2</v>
      </c>
      <c r="M178">
        <v>0.3</v>
      </c>
      <c r="N178">
        <v>0.66700000000000004</v>
      </c>
      <c r="O178">
        <v>3.1</v>
      </c>
      <c r="P178">
        <v>7.1</v>
      </c>
      <c r="Q178">
        <v>0.441</v>
      </c>
      <c r="R178">
        <v>4</v>
      </c>
      <c r="S178">
        <v>6.8</v>
      </c>
      <c r="T178">
        <v>0.58499999999999996</v>
      </c>
      <c r="U178">
        <v>4.2</v>
      </c>
      <c r="V178">
        <v>5.0999999999999996</v>
      </c>
      <c r="W178">
        <v>9.3000000000000007</v>
      </c>
      <c r="X178">
        <v>0.8</v>
      </c>
      <c r="Y178">
        <v>1.3</v>
      </c>
      <c r="Z178">
        <v>0.7</v>
      </c>
      <c r="AA178">
        <v>1.3</v>
      </c>
      <c r="AB178">
        <v>5.8</v>
      </c>
      <c r="AC178">
        <v>10.9</v>
      </c>
      <c r="AD178">
        <v>2016</v>
      </c>
    </row>
    <row r="179" spans="1:30" x14ac:dyDescent="0.25">
      <c r="A179">
        <v>176</v>
      </c>
      <c r="B179" t="s">
        <v>216</v>
      </c>
      <c r="C179" t="s">
        <v>31</v>
      </c>
      <c r="D179">
        <v>23</v>
      </c>
      <c r="E179" t="s">
        <v>92</v>
      </c>
      <c r="F179">
        <v>51</v>
      </c>
      <c r="G179">
        <v>1</v>
      </c>
      <c r="H179">
        <v>864</v>
      </c>
      <c r="I179">
        <v>4.7</v>
      </c>
      <c r="J179">
        <v>11</v>
      </c>
      <c r="K179">
        <v>0.43</v>
      </c>
      <c r="L179">
        <v>2</v>
      </c>
      <c r="M179">
        <v>5.9</v>
      </c>
      <c r="N179">
        <v>0.33800000000000002</v>
      </c>
      <c r="O179">
        <v>2.7</v>
      </c>
      <c r="P179">
        <v>5.0999999999999996</v>
      </c>
      <c r="Q179">
        <v>0.53700000000000003</v>
      </c>
      <c r="R179">
        <v>2.1</v>
      </c>
      <c r="S179">
        <v>2.2999999999999998</v>
      </c>
      <c r="T179">
        <v>0.89300000000000002</v>
      </c>
      <c r="U179">
        <v>0.3</v>
      </c>
      <c r="V179">
        <v>3.3</v>
      </c>
      <c r="W179">
        <v>3.6</v>
      </c>
      <c r="X179">
        <v>2.1</v>
      </c>
      <c r="Y179">
        <v>0.9</v>
      </c>
      <c r="Z179">
        <v>0.3</v>
      </c>
      <c r="AA179">
        <v>1</v>
      </c>
      <c r="AB179">
        <v>2</v>
      </c>
      <c r="AC179">
        <v>13.6</v>
      </c>
      <c r="AD179">
        <v>2016</v>
      </c>
    </row>
    <row r="180" spans="1:30" x14ac:dyDescent="0.25">
      <c r="A180">
        <v>177</v>
      </c>
      <c r="B180" t="s">
        <v>217</v>
      </c>
      <c r="C180" t="s">
        <v>31</v>
      </c>
      <c r="D180">
        <v>26</v>
      </c>
      <c r="E180" t="s">
        <v>62</v>
      </c>
      <c r="F180">
        <v>82</v>
      </c>
      <c r="G180">
        <v>82</v>
      </c>
      <c r="H180">
        <v>3125</v>
      </c>
      <c r="I180">
        <v>8.1999999999999993</v>
      </c>
      <c r="J180">
        <v>18.600000000000001</v>
      </c>
      <c r="K180">
        <v>0.439</v>
      </c>
      <c r="L180">
        <v>2.7</v>
      </c>
      <c r="M180">
        <v>7.6</v>
      </c>
      <c r="N180">
        <v>0.35899999999999999</v>
      </c>
      <c r="O180">
        <v>5.5</v>
      </c>
      <c r="P180">
        <v>11.1</v>
      </c>
      <c r="Q180">
        <v>0.49399999999999999</v>
      </c>
      <c r="R180">
        <v>8.3000000000000007</v>
      </c>
      <c r="S180">
        <v>9.6</v>
      </c>
      <c r="T180">
        <v>0.86</v>
      </c>
      <c r="U180">
        <v>0.7</v>
      </c>
      <c r="V180">
        <v>5</v>
      </c>
      <c r="W180">
        <v>5.8</v>
      </c>
      <c r="X180">
        <v>7.1</v>
      </c>
      <c r="Y180">
        <v>1.6</v>
      </c>
      <c r="Z180">
        <v>0.6</v>
      </c>
      <c r="AA180">
        <v>4.3</v>
      </c>
      <c r="AB180">
        <v>2.6</v>
      </c>
      <c r="AC180">
        <v>27.4</v>
      </c>
      <c r="AD180">
        <v>2016</v>
      </c>
    </row>
    <row r="181" spans="1:30" x14ac:dyDescent="0.25">
      <c r="A181">
        <v>178</v>
      </c>
      <c r="B181" t="s">
        <v>218</v>
      </c>
      <c r="C181" t="s">
        <v>52</v>
      </c>
      <c r="D181">
        <v>22</v>
      </c>
      <c r="E181" t="s">
        <v>53</v>
      </c>
      <c r="F181">
        <v>78</v>
      </c>
      <c r="G181">
        <v>14</v>
      </c>
      <c r="H181">
        <v>1457</v>
      </c>
      <c r="I181">
        <v>4.8</v>
      </c>
      <c r="J181">
        <v>10.199999999999999</v>
      </c>
      <c r="K181">
        <v>0.47399999999999998</v>
      </c>
      <c r="L181">
        <v>1</v>
      </c>
      <c r="M181">
        <v>3.5</v>
      </c>
      <c r="N181">
        <v>0.27900000000000003</v>
      </c>
      <c r="O181">
        <v>3.9</v>
      </c>
      <c r="P181">
        <v>6.7</v>
      </c>
      <c r="Q181">
        <v>0.57599999999999996</v>
      </c>
      <c r="R181">
        <v>1.7</v>
      </c>
      <c r="S181">
        <v>2.7</v>
      </c>
      <c r="T181">
        <v>0.622</v>
      </c>
      <c r="U181">
        <v>2.5</v>
      </c>
      <c r="V181">
        <v>4.4000000000000004</v>
      </c>
      <c r="W181">
        <v>6.9</v>
      </c>
      <c r="X181">
        <v>1.7</v>
      </c>
      <c r="Y181">
        <v>1.2</v>
      </c>
      <c r="Z181">
        <v>0.9</v>
      </c>
      <c r="AA181">
        <v>1.5</v>
      </c>
      <c r="AB181">
        <v>3.1</v>
      </c>
      <c r="AC181">
        <v>12.3</v>
      </c>
      <c r="AD181">
        <v>2016</v>
      </c>
    </row>
    <row r="182" spans="1:30" x14ac:dyDescent="0.25">
      <c r="A182">
        <v>179</v>
      </c>
      <c r="B182" t="s">
        <v>219</v>
      </c>
      <c r="C182" t="s">
        <v>27</v>
      </c>
      <c r="D182">
        <v>26</v>
      </c>
      <c r="E182" t="s">
        <v>90</v>
      </c>
      <c r="F182">
        <v>5</v>
      </c>
      <c r="G182">
        <v>0</v>
      </c>
      <c r="H182">
        <v>35</v>
      </c>
      <c r="I182">
        <v>4.0999999999999996</v>
      </c>
      <c r="J182">
        <v>10.3</v>
      </c>
      <c r="K182">
        <v>0.4</v>
      </c>
      <c r="L182">
        <v>4.0999999999999996</v>
      </c>
      <c r="M182">
        <v>9.3000000000000007</v>
      </c>
      <c r="N182">
        <v>0.44400000000000001</v>
      </c>
      <c r="O182">
        <v>0</v>
      </c>
      <c r="P182">
        <v>1</v>
      </c>
      <c r="Q182">
        <v>0</v>
      </c>
      <c r="R182">
        <v>1</v>
      </c>
      <c r="S182">
        <v>2.1</v>
      </c>
      <c r="T182">
        <v>0.5</v>
      </c>
      <c r="U182">
        <v>0</v>
      </c>
      <c r="V182">
        <v>1</v>
      </c>
      <c r="W182">
        <v>1</v>
      </c>
      <c r="X182">
        <v>0</v>
      </c>
      <c r="Y182">
        <v>1</v>
      </c>
      <c r="Z182">
        <v>0</v>
      </c>
      <c r="AA182">
        <v>2.1</v>
      </c>
      <c r="AB182">
        <v>3.1</v>
      </c>
      <c r="AC182">
        <v>13.4</v>
      </c>
      <c r="AD182">
        <v>2016</v>
      </c>
    </row>
    <row r="183" spans="1:30" x14ac:dyDescent="0.25">
      <c r="A183">
        <v>180</v>
      </c>
      <c r="B183" t="s">
        <v>220</v>
      </c>
      <c r="C183" t="s">
        <v>27</v>
      </c>
      <c r="D183">
        <v>22</v>
      </c>
      <c r="E183" t="s">
        <v>62</v>
      </c>
      <c r="F183">
        <v>39</v>
      </c>
      <c r="G183">
        <v>1</v>
      </c>
      <c r="H183">
        <v>379</v>
      </c>
      <c r="I183">
        <v>5.5</v>
      </c>
      <c r="J183">
        <v>8.5</v>
      </c>
      <c r="K183">
        <v>0.64400000000000002</v>
      </c>
      <c r="L183">
        <v>0</v>
      </c>
      <c r="M183">
        <v>0.1</v>
      </c>
      <c r="N183">
        <v>0</v>
      </c>
      <c r="O183">
        <v>5.5</v>
      </c>
      <c r="P183">
        <v>8.5</v>
      </c>
      <c r="Q183">
        <v>0.65200000000000002</v>
      </c>
      <c r="R183">
        <v>2.2999999999999998</v>
      </c>
      <c r="S183">
        <v>4.4000000000000004</v>
      </c>
      <c r="T183">
        <v>0.52200000000000002</v>
      </c>
      <c r="U183">
        <v>2.4</v>
      </c>
      <c r="V183">
        <v>3.8</v>
      </c>
      <c r="W183">
        <v>6.2</v>
      </c>
      <c r="X183">
        <v>1.6</v>
      </c>
      <c r="Y183">
        <v>1</v>
      </c>
      <c r="Z183">
        <v>1</v>
      </c>
      <c r="AA183">
        <v>1.6</v>
      </c>
      <c r="AB183">
        <v>4.5999999999999996</v>
      </c>
      <c r="AC183">
        <v>13.3</v>
      </c>
      <c r="AD183">
        <v>2016</v>
      </c>
    </row>
    <row r="184" spans="1:30" x14ac:dyDescent="0.25">
      <c r="A184">
        <v>181</v>
      </c>
      <c r="B184" t="s">
        <v>221</v>
      </c>
      <c r="C184" t="s">
        <v>73</v>
      </c>
      <c r="D184">
        <v>32</v>
      </c>
      <c r="E184" t="s">
        <v>35</v>
      </c>
      <c r="F184">
        <v>64</v>
      </c>
      <c r="G184">
        <v>0</v>
      </c>
      <c r="H184">
        <v>1280</v>
      </c>
      <c r="I184">
        <v>4.7</v>
      </c>
      <c r="J184">
        <v>10.5</v>
      </c>
      <c r="K184">
        <v>0.44700000000000001</v>
      </c>
      <c r="L184">
        <v>1.5</v>
      </c>
      <c r="M184">
        <v>4.4000000000000004</v>
      </c>
      <c r="N184">
        <v>0.32900000000000001</v>
      </c>
      <c r="O184">
        <v>3.2</v>
      </c>
      <c r="P184">
        <v>6.1</v>
      </c>
      <c r="Q184">
        <v>0.53200000000000003</v>
      </c>
      <c r="R184">
        <v>2.8</v>
      </c>
      <c r="S184">
        <v>3.9</v>
      </c>
      <c r="T184">
        <v>0.72099999999999997</v>
      </c>
      <c r="U184">
        <v>0.5</v>
      </c>
      <c r="V184">
        <v>3.4</v>
      </c>
      <c r="W184">
        <v>3.9</v>
      </c>
      <c r="X184">
        <v>3.3</v>
      </c>
      <c r="Y184">
        <v>1.7</v>
      </c>
      <c r="Z184">
        <v>0.4</v>
      </c>
      <c r="AA184">
        <v>1.9</v>
      </c>
      <c r="AB184">
        <v>3.5</v>
      </c>
      <c r="AC184">
        <v>13.7</v>
      </c>
      <c r="AD184">
        <v>2016</v>
      </c>
    </row>
    <row r="185" spans="1:30" x14ac:dyDescent="0.25">
      <c r="A185">
        <v>182</v>
      </c>
      <c r="B185" t="s">
        <v>222</v>
      </c>
      <c r="C185" t="s">
        <v>31</v>
      </c>
      <c r="D185">
        <v>21</v>
      </c>
      <c r="E185" t="s">
        <v>70</v>
      </c>
      <c r="F185">
        <v>76</v>
      </c>
      <c r="G185">
        <v>76</v>
      </c>
      <c r="H185">
        <v>2439</v>
      </c>
      <c r="I185">
        <v>5.3</v>
      </c>
      <c r="J185">
        <v>11.3</v>
      </c>
      <c r="K185">
        <v>0.46899999999999997</v>
      </c>
      <c r="L185">
        <v>1.5</v>
      </c>
      <c r="M185">
        <v>4.4000000000000004</v>
      </c>
      <c r="N185">
        <v>0.35399999999999998</v>
      </c>
      <c r="O185">
        <v>3.7</v>
      </c>
      <c r="P185">
        <v>6.9</v>
      </c>
      <c r="Q185">
        <v>0.54300000000000004</v>
      </c>
      <c r="R185">
        <v>1.6</v>
      </c>
      <c r="S185">
        <v>2</v>
      </c>
      <c r="T185">
        <v>0.82</v>
      </c>
      <c r="U185">
        <v>0.8</v>
      </c>
      <c r="V185">
        <v>2.5</v>
      </c>
      <c r="W185">
        <v>3.2</v>
      </c>
      <c r="X185">
        <v>2.2000000000000002</v>
      </c>
      <c r="Y185">
        <v>1.4</v>
      </c>
      <c r="Z185">
        <v>0.3</v>
      </c>
      <c r="AA185">
        <v>1.4</v>
      </c>
      <c r="AB185">
        <v>2.1</v>
      </c>
      <c r="AC185">
        <v>13.8</v>
      </c>
      <c r="AD185">
        <v>2016</v>
      </c>
    </row>
    <row r="186" spans="1:30" x14ac:dyDescent="0.25">
      <c r="A186">
        <v>183</v>
      </c>
      <c r="B186" t="s">
        <v>223</v>
      </c>
      <c r="C186" t="s">
        <v>31</v>
      </c>
      <c r="D186">
        <v>24</v>
      </c>
      <c r="E186" t="s">
        <v>55</v>
      </c>
      <c r="F186">
        <v>5</v>
      </c>
      <c r="G186">
        <v>0</v>
      </c>
      <c r="H186">
        <v>15</v>
      </c>
      <c r="I186">
        <v>2.4</v>
      </c>
      <c r="J186">
        <v>9.6</v>
      </c>
      <c r="K186">
        <v>0.25</v>
      </c>
      <c r="L186">
        <v>2.4</v>
      </c>
      <c r="M186">
        <v>9.6</v>
      </c>
      <c r="N186">
        <v>0.25</v>
      </c>
      <c r="O186">
        <v>0</v>
      </c>
      <c r="P186">
        <v>0</v>
      </c>
      <c r="R186">
        <v>0</v>
      </c>
      <c r="S186">
        <v>0</v>
      </c>
      <c r="U186">
        <v>0</v>
      </c>
      <c r="V186">
        <v>7.2</v>
      </c>
      <c r="W186">
        <v>7.2</v>
      </c>
      <c r="X186">
        <v>4.8</v>
      </c>
      <c r="Y186">
        <v>0</v>
      </c>
      <c r="Z186">
        <v>0</v>
      </c>
      <c r="AA186">
        <v>2.4</v>
      </c>
      <c r="AB186">
        <v>2.4</v>
      </c>
      <c r="AC186">
        <v>7.2</v>
      </c>
      <c r="AD186">
        <v>2016</v>
      </c>
    </row>
    <row r="187" spans="1:30" x14ac:dyDescent="0.25">
      <c r="A187">
        <v>184</v>
      </c>
      <c r="B187" t="s">
        <v>224</v>
      </c>
      <c r="C187" t="s">
        <v>27</v>
      </c>
      <c r="D187">
        <v>23</v>
      </c>
      <c r="E187" t="s">
        <v>34</v>
      </c>
      <c r="F187">
        <v>76</v>
      </c>
      <c r="G187">
        <v>74</v>
      </c>
      <c r="H187">
        <v>2513</v>
      </c>
      <c r="I187">
        <v>6</v>
      </c>
      <c r="J187">
        <v>12.7</v>
      </c>
      <c r="K187">
        <v>0.46899999999999997</v>
      </c>
      <c r="L187">
        <v>1.1000000000000001</v>
      </c>
      <c r="M187">
        <v>3.4</v>
      </c>
      <c r="N187">
        <v>0.33500000000000002</v>
      </c>
      <c r="O187">
        <v>4.8</v>
      </c>
      <c r="P187">
        <v>9.3000000000000007</v>
      </c>
      <c r="Q187">
        <v>0.51800000000000002</v>
      </c>
      <c r="R187">
        <v>2.9</v>
      </c>
      <c r="S187">
        <v>3.5</v>
      </c>
      <c r="T187">
        <v>0.83099999999999996</v>
      </c>
      <c r="U187">
        <v>1.4</v>
      </c>
      <c r="V187">
        <v>5.9</v>
      </c>
      <c r="W187">
        <v>7.3</v>
      </c>
      <c r="X187">
        <v>2.4</v>
      </c>
      <c r="Y187">
        <v>0.9</v>
      </c>
      <c r="Z187">
        <v>0.6</v>
      </c>
      <c r="AA187">
        <v>1.5</v>
      </c>
      <c r="AB187">
        <v>2.2000000000000002</v>
      </c>
      <c r="AC187">
        <v>16</v>
      </c>
      <c r="AD187">
        <v>2016</v>
      </c>
    </row>
    <row r="188" spans="1:30" x14ac:dyDescent="0.25">
      <c r="A188">
        <v>185</v>
      </c>
      <c r="B188" t="s">
        <v>225</v>
      </c>
      <c r="C188" t="s">
        <v>31</v>
      </c>
      <c r="D188">
        <v>21</v>
      </c>
      <c r="E188" t="s">
        <v>87</v>
      </c>
      <c r="F188">
        <v>21</v>
      </c>
      <c r="G188">
        <v>0</v>
      </c>
      <c r="H188">
        <v>93</v>
      </c>
      <c r="I188">
        <v>1.9</v>
      </c>
      <c r="J188">
        <v>7.4</v>
      </c>
      <c r="K188">
        <v>0.26300000000000001</v>
      </c>
      <c r="L188">
        <v>1.2</v>
      </c>
      <c r="M188">
        <v>3.9</v>
      </c>
      <c r="N188">
        <v>0.3</v>
      </c>
      <c r="O188">
        <v>0.8</v>
      </c>
      <c r="P188">
        <v>3.5</v>
      </c>
      <c r="Q188">
        <v>0.222</v>
      </c>
      <c r="R188">
        <v>1.9</v>
      </c>
      <c r="S188">
        <v>4.5999999999999996</v>
      </c>
      <c r="T188">
        <v>0.41699999999999998</v>
      </c>
      <c r="U188">
        <v>1.5</v>
      </c>
      <c r="V188">
        <v>4.3</v>
      </c>
      <c r="W188">
        <v>5.8</v>
      </c>
      <c r="X188">
        <v>0.8</v>
      </c>
      <c r="Y188">
        <v>2.2999999999999998</v>
      </c>
      <c r="Z188">
        <v>0</v>
      </c>
      <c r="AA188">
        <v>1.5</v>
      </c>
      <c r="AB188">
        <v>3.9</v>
      </c>
      <c r="AC188">
        <v>7</v>
      </c>
      <c r="AD188">
        <v>2016</v>
      </c>
    </row>
    <row r="189" spans="1:30" x14ac:dyDescent="0.25">
      <c r="A189">
        <v>186</v>
      </c>
      <c r="B189" t="s">
        <v>227</v>
      </c>
      <c r="C189" t="s">
        <v>27</v>
      </c>
      <c r="D189">
        <v>35</v>
      </c>
      <c r="E189" t="s">
        <v>76</v>
      </c>
      <c r="F189">
        <v>37</v>
      </c>
      <c r="G189">
        <v>0</v>
      </c>
      <c r="H189">
        <v>260</v>
      </c>
      <c r="I189">
        <v>3.2</v>
      </c>
      <c r="J189">
        <v>8.4</v>
      </c>
      <c r="K189">
        <v>0.377</v>
      </c>
      <c r="L189">
        <v>0.1</v>
      </c>
      <c r="M189">
        <v>1.2</v>
      </c>
      <c r="N189">
        <v>0.111</v>
      </c>
      <c r="O189">
        <v>3</v>
      </c>
      <c r="P189">
        <v>7.2</v>
      </c>
      <c r="Q189">
        <v>0.42299999999999999</v>
      </c>
      <c r="R189">
        <v>1.7</v>
      </c>
      <c r="S189">
        <v>2.2000000000000002</v>
      </c>
      <c r="T189">
        <v>0.75</v>
      </c>
      <c r="U189">
        <v>1.4</v>
      </c>
      <c r="V189">
        <v>9</v>
      </c>
      <c r="W189">
        <v>10.4</v>
      </c>
      <c r="X189">
        <v>1.9</v>
      </c>
      <c r="Y189">
        <v>0.7</v>
      </c>
      <c r="Z189">
        <v>0.3</v>
      </c>
      <c r="AA189">
        <v>0.7</v>
      </c>
      <c r="AB189">
        <v>3.5</v>
      </c>
      <c r="AC189">
        <v>8.1999999999999993</v>
      </c>
      <c r="AD189">
        <v>2016</v>
      </c>
    </row>
    <row r="190" spans="1:30" x14ac:dyDescent="0.25">
      <c r="A190">
        <v>187</v>
      </c>
      <c r="B190" t="s">
        <v>228</v>
      </c>
      <c r="C190" t="s">
        <v>27</v>
      </c>
      <c r="D190">
        <v>27</v>
      </c>
      <c r="E190" t="s">
        <v>87</v>
      </c>
      <c r="F190">
        <v>57</v>
      </c>
      <c r="G190">
        <v>6</v>
      </c>
      <c r="H190">
        <v>1035</v>
      </c>
      <c r="I190">
        <v>4.3</v>
      </c>
      <c r="J190">
        <v>10.6</v>
      </c>
      <c r="K190">
        <v>0.40500000000000003</v>
      </c>
      <c r="L190">
        <v>1.3</v>
      </c>
      <c r="M190">
        <v>3.5</v>
      </c>
      <c r="N190">
        <v>0.373</v>
      </c>
      <c r="O190">
        <v>3</v>
      </c>
      <c r="P190">
        <v>7.1</v>
      </c>
      <c r="Q190">
        <v>0.42199999999999999</v>
      </c>
      <c r="R190">
        <v>1.9</v>
      </c>
      <c r="S190">
        <v>2.2999999999999998</v>
      </c>
      <c r="T190">
        <v>0.83099999999999996</v>
      </c>
      <c r="U190">
        <v>1.8</v>
      </c>
      <c r="V190">
        <v>6.7</v>
      </c>
      <c r="W190">
        <v>8.5</v>
      </c>
      <c r="X190">
        <v>3.8</v>
      </c>
      <c r="Y190">
        <v>0.8</v>
      </c>
      <c r="Z190">
        <v>0.9</v>
      </c>
      <c r="AA190">
        <v>2</v>
      </c>
      <c r="AB190">
        <v>3.9</v>
      </c>
      <c r="AC190">
        <v>11.8</v>
      </c>
      <c r="AD190">
        <v>2016</v>
      </c>
    </row>
    <row r="191" spans="1:30" x14ac:dyDescent="0.25">
      <c r="A191">
        <v>188</v>
      </c>
      <c r="B191" t="s">
        <v>528</v>
      </c>
      <c r="C191" t="s">
        <v>38</v>
      </c>
      <c r="D191">
        <v>32</v>
      </c>
      <c r="E191" t="s">
        <v>62</v>
      </c>
      <c r="F191">
        <v>2</v>
      </c>
      <c r="G191">
        <v>0</v>
      </c>
      <c r="H191">
        <v>24</v>
      </c>
      <c r="I191">
        <v>1.5</v>
      </c>
      <c r="J191">
        <v>3</v>
      </c>
      <c r="K191">
        <v>0.5</v>
      </c>
      <c r="L191">
        <v>0</v>
      </c>
      <c r="M191">
        <v>0</v>
      </c>
      <c r="O191">
        <v>1.5</v>
      </c>
      <c r="P191">
        <v>3</v>
      </c>
      <c r="Q191">
        <v>0.5</v>
      </c>
      <c r="R191">
        <v>3</v>
      </c>
      <c r="S191">
        <v>3</v>
      </c>
      <c r="T191">
        <v>1</v>
      </c>
      <c r="U191">
        <v>0</v>
      </c>
      <c r="V191">
        <v>12</v>
      </c>
      <c r="W191">
        <v>12</v>
      </c>
      <c r="X191">
        <v>3</v>
      </c>
      <c r="Y191">
        <v>0</v>
      </c>
      <c r="Z191">
        <v>0</v>
      </c>
      <c r="AA191">
        <v>4.5</v>
      </c>
      <c r="AB191">
        <v>9</v>
      </c>
      <c r="AC191">
        <v>6</v>
      </c>
      <c r="AD191">
        <v>2016</v>
      </c>
    </row>
    <row r="192" spans="1:30" x14ac:dyDescent="0.25">
      <c r="A192">
        <v>189</v>
      </c>
      <c r="B192" t="s">
        <v>229</v>
      </c>
      <c r="C192" t="s">
        <v>52</v>
      </c>
      <c r="D192">
        <v>25</v>
      </c>
      <c r="E192" t="s">
        <v>108</v>
      </c>
      <c r="F192">
        <v>80</v>
      </c>
      <c r="G192">
        <v>80</v>
      </c>
      <c r="H192">
        <v>2893</v>
      </c>
      <c r="I192">
        <v>6.5</v>
      </c>
      <c r="J192">
        <v>15</v>
      </c>
      <c r="K192">
        <v>0.433</v>
      </c>
      <c r="L192">
        <v>1.8</v>
      </c>
      <c r="M192">
        <v>5.0999999999999996</v>
      </c>
      <c r="N192">
        <v>0.34899999999999998</v>
      </c>
      <c r="O192">
        <v>4.7</v>
      </c>
      <c r="P192">
        <v>9.9</v>
      </c>
      <c r="Q192">
        <v>0.47699999999999998</v>
      </c>
      <c r="R192">
        <v>4.9000000000000004</v>
      </c>
      <c r="S192">
        <v>5.9</v>
      </c>
      <c r="T192">
        <v>0.82399999999999995</v>
      </c>
      <c r="U192">
        <v>0.8</v>
      </c>
      <c r="V192">
        <v>4.2</v>
      </c>
      <c r="W192">
        <v>4.9000000000000004</v>
      </c>
      <c r="X192">
        <v>3.7</v>
      </c>
      <c r="Y192">
        <v>1.2</v>
      </c>
      <c r="Z192">
        <v>0.3</v>
      </c>
      <c r="AA192">
        <v>2.5</v>
      </c>
      <c r="AB192">
        <v>2.2999999999999998</v>
      </c>
      <c r="AC192">
        <v>19.600000000000001</v>
      </c>
      <c r="AD192">
        <v>2016</v>
      </c>
    </row>
    <row r="193" spans="1:30" x14ac:dyDescent="0.25">
      <c r="A193">
        <v>190</v>
      </c>
      <c r="B193" t="s">
        <v>230</v>
      </c>
      <c r="C193" t="s">
        <v>31</v>
      </c>
      <c r="D193">
        <v>28</v>
      </c>
      <c r="E193" t="s">
        <v>53</v>
      </c>
      <c r="F193">
        <v>72</v>
      </c>
      <c r="G193">
        <v>0</v>
      </c>
      <c r="H193">
        <v>1431</v>
      </c>
      <c r="I193">
        <v>5.8</v>
      </c>
      <c r="J193">
        <v>13.3</v>
      </c>
      <c r="K193">
        <v>0.439</v>
      </c>
      <c r="L193">
        <v>1.2</v>
      </c>
      <c r="M193">
        <v>3.4</v>
      </c>
      <c r="N193">
        <v>0.35299999999999998</v>
      </c>
      <c r="O193">
        <v>4.5999999999999996</v>
      </c>
      <c r="P193">
        <v>9.9</v>
      </c>
      <c r="Q193">
        <v>0.46800000000000003</v>
      </c>
      <c r="R193">
        <v>2.8</v>
      </c>
      <c r="S193">
        <v>3.7</v>
      </c>
      <c r="T193">
        <v>0.76700000000000002</v>
      </c>
      <c r="U193">
        <v>0.8</v>
      </c>
      <c r="V193">
        <v>4.5999999999999996</v>
      </c>
      <c r="W193">
        <v>5.3</v>
      </c>
      <c r="X193">
        <v>1.9</v>
      </c>
      <c r="Y193">
        <v>1</v>
      </c>
      <c r="Z193">
        <v>0.5</v>
      </c>
      <c r="AA193">
        <v>1.7</v>
      </c>
      <c r="AB193">
        <v>2.2000000000000002</v>
      </c>
      <c r="AC193">
        <v>15.7</v>
      </c>
      <c r="AD193">
        <v>2016</v>
      </c>
    </row>
    <row r="194" spans="1:30" x14ac:dyDescent="0.25">
      <c r="A194">
        <v>191</v>
      </c>
      <c r="B194" t="s">
        <v>231</v>
      </c>
      <c r="C194" t="s">
        <v>38</v>
      </c>
      <c r="D194">
        <v>25</v>
      </c>
      <c r="E194" t="s">
        <v>64</v>
      </c>
      <c r="F194">
        <v>57</v>
      </c>
      <c r="G194">
        <v>1</v>
      </c>
      <c r="H194">
        <v>960</v>
      </c>
      <c r="I194">
        <v>6.1</v>
      </c>
      <c r="J194">
        <v>10.9</v>
      </c>
      <c r="K194">
        <v>0.56399999999999995</v>
      </c>
      <c r="L194">
        <v>0</v>
      </c>
      <c r="M194">
        <v>0</v>
      </c>
      <c r="N194">
        <v>0</v>
      </c>
      <c r="O194">
        <v>6.1</v>
      </c>
      <c r="P194">
        <v>10.9</v>
      </c>
      <c r="Q194">
        <v>0.56599999999999995</v>
      </c>
      <c r="R194">
        <v>2.6</v>
      </c>
      <c r="S194">
        <v>4.4000000000000004</v>
      </c>
      <c r="T194">
        <v>0.59</v>
      </c>
      <c r="U194">
        <v>3.3</v>
      </c>
      <c r="V194">
        <v>5</v>
      </c>
      <c r="W194">
        <v>8.3000000000000007</v>
      </c>
      <c r="X194">
        <v>2</v>
      </c>
      <c r="Y194">
        <v>0.7</v>
      </c>
      <c r="Z194">
        <v>4.0999999999999996</v>
      </c>
      <c r="AA194">
        <v>2.4</v>
      </c>
      <c r="AB194">
        <v>4.9000000000000004</v>
      </c>
      <c r="AC194">
        <v>14.9</v>
      </c>
      <c r="AD194">
        <v>2016</v>
      </c>
    </row>
    <row r="195" spans="1:30" x14ac:dyDescent="0.25">
      <c r="A195">
        <v>192</v>
      </c>
      <c r="B195" t="s">
        <v>234</v>
      </c>
      <c r="C195" t="s">
        <v>52</v>
      </c>
      <c r="D195">
        <v>20</v>
      </c>
      <c r="E195" t="s">
        <v>74</v>
      </c>
      <c r="F195">
        <v>79</v>
      </c>
      <c r="G195">
        <v>9</v>
      </c>
      <c r="H195">
        <v>1413</v>
      </c>
      <c r="I195">
        <v>4.5999999999999996</v>
      </c>
      <c r="J195">
        <v>10.6</v>
      </c>
      <c r="K195">
        <v>0.433</v>
      </c>
      <c r="L195">
        <v>1.7</v>
      </c>
      <c r="M195">
        <v>4.9000000000000004</v>
      </c>
      <c r="N195">
        <v>0.34899999999999998</v>
      </c>
      <c r="O195">
        <v>2.9</v>
      </c>
      <c r="P195">
        <v>5.8</v>
      </c>
      <c r="Q195">
        <v>0.504</v>
      </c>
      <c r="R195">
        <v>1.2</v>
      </c>
      <c r="S195">
        <v>1.4</v>
      </c>
      <c r="T195">
        <v>0.90700000000000003</v>
      </c>
      <c r="U195">
        <v>0.7</v>
      </c>
      <c r="V195">
        <v>3.8</v>
      </c>
      <c r="W195">
        <v>4.5</v>
      </c>
      <c r="X195">
        <v>2.8</v>
      </c>
      <c r="Y195">
        <v>1</v>
      </c>
      <c r="Z195">
        <v>0.4</v>
      </c>
      <c r="AA195">
        <v>2.5</v>
      </c>
      <c r="AB195">
        <v>3.2</v>
      </c>
      <c r="AC195">
        <v>12.2</v>
      </c>
      <c r="AD195">
        <v>2016</v>
      </c>
    </row>
    <row r="196" spans="1:30" x14ac:dyDescent="0.25">
      <c r="A196">
        <v>193</v>
      </c>
      <c r="B196" t="s">
        <v>235</v>
      </c>
      <c r="C196" t="s">
        <v>38</v>
      </c>
      <c r="D196">
        <v>29</v>
      </c>
      <c r="E196" t="s">
        <v>104</v>
      </c>
      <c r="F196">
        <v>81</v>
      </c>
      <c r="G196">
        <v>81</v>
      </c>
      <c r="H196">
        <v>1878</v>
      </c>
      <c r="I196">
        <v>3.5</v>
      </c>
      <c r="J196">
        <v>7.9</v>
      </c>
      <c r="K196">
        <v>0.443</v>
      </c>
      <c r="L196">
        <v>0</v>
      </c>
      <c r="M196">
        <v>0</v>
      </c>
      <c r="N196">
        <v>0</v>
      </c>
      <c r="O196">
        <v>3.5</v>
      </c>
      <c r="P196">
        <v>7.8</v>
      </c>
      <c r="Q196">
        <v>0.44500000000000001</v>
      </c>
      <c r="R196">
        <v>2.2000000000000002</v>
      </c>
      <c r="S196">
        <v>2.8</v>
      </c>
      <c r="T196">
        <v>0.80700000000000005</v>
      </c>
      <c r="U196">
        <v>2.5</v>
      </c>
      <c r="V196">
        <v>5.0999999999999996</v>
      </c>
      <c r="W196">
        <v>7.6</v>
      </c>
      <c r="X196">
        <v>1.8</v>
      </c>
      <c r="Y196">
        <v>0.6</v>
      </c>
      <c r="Z196">
        <v>2.1</v>
      </c>
      <c r="AA196">
        <v>1.5</v>
      </c>
      <c r="AB196">
        <v>4.8</v>
      </c>
      <c r="AC196">
        <v>9.1999999999999993</v>
      </c>
      <c r="AD196">
        <v>2016</v>
      </c>
    </row>
    <row r="197" spans="1:30" x14ac:dyDescent="0.25">
      <c r="A197">
        <v>194</v>
      </c>
      <c r="B197" t="s">
        <v>529</v>
      </c>
      <c r="C197" t="s">
        <v>38</v>
      </c>
      <c r="D197">
        <v>27</v>
      </c>
      <c r="E197" t="s">
        <v>34</v>
      </c>
      <c r="F197">
        <v>35</v>
      </c>
      <c r="G197">
        <v>9</v>
      </c>
      <c r="H197">
        <v>436</v>
      </c>
      <c r="I197">
        <v>6.6</v>
      </c>
      <c r="J197">
        <v>12.8</v>
      </c>
      <c r="K197">
        <v>0.51600000000000001</v>
      </c>
      <c r="L197">
        <v>0</v>
      </c>
      <c r="M197">
        <v>0.1</v>
      </c>
      <c r="N197">
        <v>0</v>
      </c>
      <c r="O197">
        <v>6.6</v>
      </c>
      <c r="P197">
        <v>12.7</v>
      </c>
      <c r="Q197">
        <v>0.51900000000000002</v>
      </c>
      <c r="R197">
        <v>3.8</v>
      </c>
      <c r="S197">
        <v>8.5</v>
      </c>
      <c r="T197">
        <v>0.44700000000000001</v>
      </c>
      <c r="U197">
        <v>3.2</v>
      </c>
      <c r="V197">
        <v>7.7</v>
      </c>
      <c r="W197">
        <v>10.9</v>
      </c>
      <c r="X197">
        <v>1.9</v>
      </c>
      <c r="Y197">
        <v>1.2</v>
      </c>
      <c r="Z197">
        <v>1.2</v>
      </c>
      <c r="AA197">
        <v>2.1</v>
      </c>
      <c r="AB197">
        <v>3.9</v>
      </c>
      <c r="AC197">
        <v>17</v>
      </c>
      <c r="AD197">
        <v>2016</v>
      </c>
    </row>
    <row r="198" spans="1:30" x14ac:dyDescent="0.25">
      <c r="A198">
        <v>195</v>
      </c>
      <c r="B198" t="s">
        <v>237</v>
      </c>
      <c r="C198" t="s">
        <v>27</v>
      </c>
      <c r="D198">
        <v>33</v>
      </c>
      <c r="E198" t="s">
        <v>94</v>
      </c>
      <c r="F198">
        <v>57</v>
      </c>
      <c r="G198">
        <v>11</v>
      </c>
      <c r="H198">
        <v>1094</v>
      </c>
      <c r="I198">
        <v>6.9</v>
      </c>
      <c r="J198">
        <v>12.6</v>
      </c>
      <c r="K198">
        <v>0.54400000000000004</v>
      </c>
      <c r="L198">
        <v>0</v>
      </c>
      <c r="M198">
        <v>0.1</v>
      </c>
      <c r="N198">
        <v>0</v>
      </c>
      <c r="O198">
        <v>6.9</v>
      </c>
      <c r="P198">
        <v>12.5</v>
      </c>
      <c r="Q198">
        <v>0.54900000000000004</v>
      </c>
      <c r="R198">
        <v>3.5</v>
      </c>
      <c r="S198">
        <v>6.1</v>
      </c>
      <c r="T198">
        <v>0.57799999999999996</v>
      </c>
      <c r="U198">
        <v>1.7</v>
      </c>
      <c r="V198">
        <v>6.8</v>
      </c>
      <c r="W198">
        <v>8.5</v>
      </c>
      <c r="X198">
        <v>3.2</v>
      </c>
      <c r="Y198">
        <v>1.8</v>
      </c>
      <c r="Z198">
        <v>0.9</v>
      </c>
      <c r="AA198">
        <v>2.5</v>
      </c>
      <c r="AB198">
        <v>5.0999999999999996</v>
      </c>
      <c r="AC198">
        <v>17.3</v>
      </c>
      <c r="AD198">
        <v>2016</v>
      </c>
    </row>
    <row r="199" spans="1:30" x14ac:dyDescent="0.25">
      <c r="A199">
        <v>196</v>
      </c>
      <c r="B199" t="s">
        <v>238</v>
      </c>
      <c r="C199" t="s">
        <v>73</v>
      </c>
      <c r="D199">
        <v>29</v>
      </c>
      <c r="E199" t="s">
        <v>48</v>
      </c>
      <c r="F199">
        <v>74</v>
      </c>
      <c r="G199">
        <v>73</v>
      </c>
      <c r="H199">
        <v>2524</v>
      </c>
      <c r="I199">
        <v>4.5999999999999996</v>
      </c>
      <c r="J199">
        <v>10.5</v>
      </c>
      <c r="K199">
        <v>0.441</v>
      </c>
      <c r="L199">
        <v>1.8</v>
      </c>
      <c r="M199">
        <v>4.5</v>
      </c>
      <c r="N199">
        <v>0.40799999999999997</v>
      </c>
      <c r="O199">
        <v>2.8</v>
      </c>
      <c r="P199">
        <v>6.1</v>
      </c>
      <c r="Q199">
        <v>0.46600000000000003</v>
      </c>
      <c r="R199">
        <v>1.6</v>
      </c>
      <c r="S199">
        <v>2.1</v>
      </c>
      <c r="T199">
        <v>0.76</v>
      </c>
      <c r="U199">
        <v>0.8</v>
      </c>
      <c r="V199">
        <v>3.4</v>
      </c>
      <c r="W199">
        <v>4.3</v>
      </c>
      <c r="X199">
        <v>3.7</v>
      </c>
      <c r="Y199">
        <v>1.2</v>
      </c>
      <c r="Z199">
        <v>0.2</v>
      </c>
      <c r="AA199">
        <v>1.4</v>
      </c>
      <c r="AB199">
        <v>2.1</v>
      </c>
      <c r="AC199">
        <v>12.8</v>
      </c>
      <c r="AD199">
        <v>2016</v>
      </c>
    </row>
    <row r="200" spans="1:30" x14ac:dyDescent="0.25">
      <c r="A200">
        <v>197</v>
      </c>
      <c r="B200" t="s">
        <v>239</v>
      </c>
      <c r="C200" t="s">
        <v>38</v>
      </c>
      <c r="D200">
        <v>28</v>
      </c>
      <c r="E200" t="s">
        <v>48</v>
      </c>
      <c r="F200">
        <v>73</v>
      </c>
      <c r="G200">
        <v>11</v>
      </c>
      <c r="H200">
        <v>1513</v>
      </c>
      <c r="I200">
        <v>6.6</v>
      </c>
      <c r="J200">
        <v>13.1</v>
      </c>
      <c r="K200">
        <v>0.50600000000000001</v>
      </c>
      <c r="L200">
        <v>0</v>
      </c>
      <c r="M200">
        <v>0</v>
      </c>
      <c r="N200">
        <v>0</v>
      </c>
      <c r="O200">
        <v>6.6</v>
      </c>
      <c r="P200">
        <v>13</v>
      </c>
      <c r="Q200">
        <v>0.50700000000000001</v>
      </c>
      <c r="R200">
        <v>2.1</v>
      </c>
      <c r="S200">
        <v>3</v>
      </c>
      <c r="T200">
        <v>0.71199999999999997</v>
      </c>
      <c r="U200">
        <v>3.7</v>
      </c>
      <c r="V200">
        <v>7</v>
      </c>
      <c r="W200">
        <v>10.7</v>
      </c>
      <c r="X200">
        <v>2.1</v>
      </c>
      <c r="Y200">
        <v>0.9</v>
      </c>
      <c r="Z200">
        <v>0.9</v>
      </c>
      <c r="AA200">
        <v>2.2000000000000002</v>
      </c>
      <c r="AB200">
        <v>3.7</v>
      </c>
      <c r="AC200">
        <v>15.3</v>
      </c>
      <c r="AD200">
        <v>2016</v>
      </c>
    </row>
    <row r="201" spans="1:30" x14ac:dyDescent="0.25">
      <c r="A201">
        <v>198</v>
      </c>
      <c r="B201" t="s">
        <v>240</v>
      </c>
      <c r="C201" t="s">
        <v>52</v>
      </c>
      <c r="D201">
        <v>24</v>
      </c>
      <c r="E201" t="s">
        <v>48</v>
      </c>
      <c r="F201">
        <v>59</v>
      </c>
      <c r="G201">
        <v>3</v>
      </c>
      <c r="H201">
        <v>866</v>
      </c>
      <c r="I201">
        <v>3.9</v>
      </c>
      <c r="J201">
        <v>8.6</v>
      </c>
      <c r="K201">
        <v>0.44700000000000001</v>
      </c>
      <c r="L201">
        <v>1</v>
      </c>
      <c r="M201">
        <v>3.1</v>
      </c>
      <c r="N201">
        <v>0.32400000000000001</v>
      </c>
      <c r="O201">
        <v>2.9</v>
      </c>
      <c r="P201">
        <v>5.6</v>
      </c>
      <c r="Q201">
        <v>0.51500000000000001</v>
      </c>
      <c r="R201">
        <v>1.5</v>
      </c>
      <c r="S201">
        <v>1.7</v>
      </c>
      <c r="T201">
        <v>0.85699999999999998</v>
      </c>
      <c r="U201">
        <v>1.6</v>
      </c>
      <c r="V201">
        <v>5.3</v>
      </c>
      <c r="W201">
        <v>6.9</v>
      </c>
      <c r="X201">
        <v>2.4</v>
      </c>
      <c r="Y201">
        <v>1.5</v>
      </c>
      <c r="Z201">
        <v>0.5</v>
      </c>
      <c r="AA201">
        <v>1.4</v>
      </c>
      <c r="AB201">
        <v>2.8</v>
      </c>
      <c r="AC201">
        <v>10.199999999999999</v>
      </c>
      <c r="AD201">
        <v>2016</v>
      </c>
    </row>
    <row r="202" spans="1:30" x14ac:dyDescent="0.25">
      <c r="A202">
        <v>199</v>
      </c>
      <c r="B202" t="s">
        <v>241</v>
      </c>
      <c r="C202" t="s">
        <v>31</v>
      </c>
      <c r="D202">
        <v>22</v>
      </c>
      <c r="E202" t="s">
        <v>90</v>
      </c>
      <c r="F202">
        <v>38</v>
      </c>
      <c r="G202">
        <v>2</v>
      </c>
      <c r="H202">
        <v>383</v>
      </c>
      <c r="I202">
        <v>4.9000000000000004</v>
      </c>
      <c r="J202">
        <v>12.3</v>
      </c>
      <c r="K202">
        <v>0.39700000000000002</v>
      </c>
      <c r="L202">
        <v>1.8</v>
      </c>
      <c r="M202">
        <v>4.7</v>
      </c>
      <c r="N202">
        <v>0.38</v>
      </c>
      <c r="O202">
        <v>3.1</v>
      </c>
      <c r="P202">
        <v>7.6</v>
      </c>
      <c r="Q202">
        <v>0.40699999999999997</v>
      </c>
      <c r="R202">
        <v>2.7</v>
      </c>
      <c r="S202">
        <v>3.8</v>
      </c>
      <c r="T202">
        <v>0.72499999999999998</v>
      </c>
      <c r="U202">
        <v>0.5</v>
      </c>
      <c r="V202">
        <v>3.8</v>
      </c>
      <c r="W202">
        <v>4.2</v>
      </c>
      <c r="X202">
        <v>2.5</v>
      </c>
      <c r="Y202">
        <v>0.8</v>
      </c>
      <c r="Z202">
        <v>0.1</v>
      </c>
      <c r="AA202">
        <v>1.8</v>
      </c>
      <c r="AB202">
        <v>2.6</v>
      </c>
      <c r="AC202">
        <v>14.3</v>
      </c>
      <c r="AD202">
        <v>2016</v>
      </c>
    </row>
    <row r="203" spans="1:30" x14ac:dyDescent="0.25">
      <c r="A203">
        <v>200</v>
      </c>
      <c r="B203" t="s">
        <v>530</v>
      </c>
      <c r="C203" t="s">
        <v>73</v>
      </c>
      <c r="D203">
        <v>35</v>
      </c>
      <c r="E203" t="s">
        <v>34</v>
      </c>
      <c r="F203">
        <v>46</v>
      </c>
      <c r="G203">
        <v>7</v>
      </c>
      <c r="H203">
        <v>631</v>
      </c>
      <c r="I203">
        <v>2.8</v>
      </c>
      <c r="J203">
        <v>7.4</v>
      </c>
      <c r="K203">
        <v>0.38</v>
      </c>
      <c r="L203">
        <v>1.4</v>
      </c>
      <c r="M203">
        <v>3.5</v>
      </c>
      <c r="N203">
        <v>0.38700000000000001</v>
      </c>
      <c r="O203">
        <v>1.4</v>
      </c>
      <c r="P203">
        <v>3.8</v>
      </c>
      <c r="Q203">
        <v>0.373</v>
      </c>
      <c r="R203">
        <v>0.9</v>
      </c>
      <c r="S203">
        <v>0.9</v>
      </c>
      <c r="T203">
        <v>0.93799999999999994</v>
      </c>
      <c r="U203">
        <v>0.5</v>
      </c>
      <c r="V203">
        <v>3.5</v>
      </c>
      <c r="W203">
        <v>4</v>
      </c>
      <c r="X203">
        <v>4.2</v>
      </c>
      <c r="Y203">
        <v>0.9</v>
      </c>
      <c r="Z203">
        <v>0.1</v>
      </c>
      <c r="AA203">
        <v>1.7</v>
      </c>
      <c r="AB203">
        <v>3.7</v>
      </c>
      <c r="AC203">
        <v>7.8</v>
      </c>
      <c r="AD203">
        <v>2016</v>
      </c>
    </row>
    <row r="204" spans="1:30" x14ac:dyDescent="0.25">
      <c r="A204">
        <v>201</v>
      </c>
      <c r="B204" t="s">
        <v>242</v>
      </c>
      <c r="C204" t="s">
        <v>73</v>
      </c>
      <c r="D204">
        <v>25</v>
      </c>
      <c r="E204" t="s">
        <v>42</v>
      </c>
      <c r="F204">
        <v>65</v>
      </c>
      <c r="G204">
        <v>23</v>
      </c>
      <c r="H204">
        <v>1831</v>
      </c>
      <c r="I204">
        <v>8.1</v>
      </c>
      <c r="J204">
        <v>18.399999999999999</v>
      </c>
      <c r="K204">
        <v>0.439</v>
      </c>
      <c r="L204">
        <v>1.7</v>
      </c>
      <c r="M204">
        <v>5.0999999999999996</v>
      </c>
      <c r="N204">
        <v>0.33600000000000002</v>
      </c>
      <c r="O204">
        <v>6.4</v>
      </c>
      <c r="P204">
        <v>13.3</v>
      </c>
      <c r="Q204">
        <v>0.47799999999999998</v>
      </c>
      <c r="R204">
        <v>3.6</v>
      </c>
      <c r="S204">
        <v>4.2</v>
      </c>
      <c r="T204">
        <v>0.84299999999999997</v>
      </c>
      <c r="U204">
        <v>0.5</v>
      </c>
      <c r="V204">
        <v>3.3</v>
      </c>
      <c r="W204">
        <v>3.8</v>
      </c>
      <c r="X204">
        <v>7.7</v>
      </c>
      <c r="Y204">
        <v>1.7</v>
      </c>
      <c r="Z204">
        <v>0.4</v>
      </c>
      <c r="AA204">
        <v>3.3</v>
      </c>
      <c r="AB204">
        <v>2.9</v>
      </c>
      <c r="AC204">
        <v>21.4</v>
      </c>
      <c r="AD204">
        <v>2016</v>
      </c>
    </row>
    <row r="205" spans="1:30" x14ac:dyDescent="0.25">
      <c r="A205">
        <v>202</v>
      </c>
      <c r="B205" t="s">
        <v>243</v>
      </c>
      <c r="C205" t="s">
        <v>31</v>
      </c>
      <c r="D205">
        <v>26</v>
      </c>
      <c r="E205" t="s">
        <v>34</v>
      </c>
      <c r="F205">
        <v>53</v>
      </c>
      <c r="G205">
        <v>5</v>
      </c>
      <c r="H205">
        <v>773</v>
      </c>
      <c r="I205">
        <v>4.0999999999999996</v>
      </c>
      <c r="J205">
        <v>10.6</v>
      </c>
      <c r="K205">
        <v>0.38600000000000001</v>
      </c>
      <c r="L205">
        <v>1.7</v>
      </c>
      <c r="M205">
        <v>4.9000000000000004</v>
      </c>
      <c r="N205">
        <v>0.34300000000000003</v>
      </c>
      <c r="O205">
        <v>2.4</v>
      </c>
      <c r="P205">
        <v>5.7</v>
      </c>
      <c r="Q205">
        <v>0.42299999999999999</v>
      </c>
      <c r="R205">
        <v>1.3</v>
      </c>
      <c r="S205">
        <v>1.7</v>
      </c>
      <c r="T205">
        <v>0.73</v>
      </c>
      <c r="U205">
        <v>0.6</v>
      </c>
      <c r="V205">
        <v>3.6</v>
      </c>
      <c r="W205">
        <v>4.2</v>
      </c>
      <c r="X205">
        <v>2.6</v>
      </c>
      <c r="Y205">
        <v>1.5</v>
      </c>
      <c r="Z205">
        <v>0.9</v>
      </c>
      <c r="AA205">
        <v>1.8</v>
      </c>
      <c r="AB205">
        <v>2.8</v>
      </c>
      <c r="AC205">
        <v>11.1</v>
      </c>
      <c r="AD205">
        <v>2016</v>
      </c>
    </row>
    <row r="206" spans="1:30" x14ac:dyDescent="0.25">
      <c r="A206">
        <v>203</v>
      </c>
      <c r="B206" t="s">
        <v>531</v>
      </c>
      <c r="C206" t="s">
        <v>38</v>
      </c>
      <c r="D206">
        <v>31</v>
      </c>
      <c r="E206" t="s">
        <v>34</v>
      </c>
      <c r="F206">
        <v>37</v>
      </c>
      <c r="G206">
        <v>12</v>
      </c>
      <c r="H206">
        <v>460</v>
      </c>
      <c r="I206">
        <v>3.8</v>
      </c>
      <c r="J206">
        <v>6.2</v>
      </c>
      <c r="K206">
        <v>0.62</v>
      </c>
      <c r="L206">
        <v>0</v>
      </c>
      <c r="M206">
        <v>0</v>
      </c>
      <c r="O206">
        <v>3.8</v>
      </c>
      <c r="P206">
        <v>6.2</v>
      </c>
      <c r="Q206">
        <v>0.62</v>
      </c>
      <c r="R206">
        <v>2</v>
      </c>
      <c r="S206">
        <v>3.3</v>
      </c>
      <c r="T206">
        <v>0.61899999999999999</v>
      </c>
      <c r="U206">
        <v>3.7</v>
      </c>
      <c r="V206">
        <v>4</v>
      </c>
      <c r="W206">
        <v>7.7</v>
      </c>
      <c r="X206">
        <v>0.8</v>
      </c>
      <c r="Y206">
        <v>0.5</v>
      </c>
      <c r="Z206">
        <v>1.6</v>
      </c>
      <c r="AA206">
        <v>1.9</v>
      </c>
      <c r="AB206">
        <v>4.9000000000000004</v>
      </c>
      <c r="AC206">
        <v>9.6999999999999993</v>
      </c>
      <c r="AD206">
        <v>2016</v>
      </c>
    </row>
    <row r="207" spans="1:30" x14ac:dyDescent="0.25">
      <c r="A207">
        <v>204</v>
      </c>
      <c r="B207" t="s">
        <v>244</v>
      </c>
      <c r="C207" t="s">
        <v>52</v>
      </c>
      <c r="D207">
        <v>21</v>
      </c>
      <c r="E207" t="s">
        <v>36</v>
      </c>
      <c r="F207">
        <v>29</v>
      </c>
      <c r="G207">
        <v>17</v>
      </c>
      <c r="H207">
        <v>615</v>
      </c>
      <c r="I207">
        <v>3.7</v>
      </c>
      <c r="J207">
        <v>8.1</v>
      </c>
      <c r="K207">
        <v>0.45700000000000002</v>
      </c>
      <c r="L207">
        <v>0.2</v>
      </c>
      <c r="M207">
        <v>0.8</v>
      </c>
      <c r="N207">
        <v>0.28599999999999998</v>
      </c>
      <c r="O207">
        <v>3.5</v>
      </c>
      <c r="P207">
        <v>7.3</v>
      </c>
      <c r="Q207">
        <v>0.47599999999999998</v>
      </c>
      <c r="R207">
        <v>2.2000000000000002</v>
      </c>
      <c r="S207">
        <v>3</v>
      </c>
      <c r="T207">
        <v>0.71199999999999997</v>
      </c>
      <c r="U207">
        <v>2.2999999999999998</v>
      </c>
      <c r="V207">
        <v>6.7</v>
      </c>
      <c r="W207">
        <v>9</v>
      </c>
      <c r="X207">
        <v>2.5</v>
      </c>
      <c r="Y207">
        <v>2.2999999999999998</v>
      </c>
      <c r="Z207">
        <v>0.9</v>
      </c>
      <c r="AA207">
        <v>1.5</v>
      </c>
      <c r="AB207">
        <v>3.6</v>
      </c>
      <c r="AC207">
        <v>9.8000000000000007</v>
      </c>
      <c r="AD207">
        <v>2016</v>
      </c>
    </row>
    <row r="208" spans="1:30" x14ac:dyDescent="0.25">
      <c r="A208">
        <v>205</v>
      </c>
      <c r="B208" t="s">
        <v>245</v>
      </c>
      <c r="C208" t="s">
        <v>27</v>
      </c>
      <c r="D208">
        <v>22</v>
      </c>
      <c r="E208" t="s">
        <v>59</v>
      </c>
      <c r="F208">
        <v>51</v>
      </c>
      <c r="G208">
        <v>1</v>
      </c>
      <c r="H208">
        <v>702</v>
      </c>
      <c r="I208">
        <v>5.8</v>
      </c>
      <c r="J208">
        <v>11.4</v>
      </c>
      <c r="K208">
        <v>0.51400000000000001</v>
      </c>
      <c r="L208">
        <v>0.4</v>
      </c>
      <c r="M208">
        <v>2.2999999999999998</v>
      </c>
      <c r="N208">
        <v>0.182</v>
      </c>
      <c r="O208">
        <v>5.4</v>
      </c>
      <c r="P208">
        <v>9.1</v>
      </c>
      <c r="Q208">
        <v>0.59599999999999997</v>
      </c>
      <c r="R208">
        <v>2.6</v>
      </c>
      <c r="S208">
        <v>3.8</v>
      </c>
      <c r="T208">
        <v>0.68899999999999995</v>
      </c>
      <c r="U208">
        <v>3.2</v>
      </c>
      <c r="V208">
        <v>3.7</v>
      </c>
      <c r="W208">
        <v>6.9</v>
      </c>
      <c r="X208">
        <v>1.7</v>
      </c>
      <c r="Y208">
        <v>1</v>
      </c>
      <c r="Z208">
        <v>2.1</v>
      </c>
      <c r="AA208">
        <v>1.6</v>
      </c>
      <c r="AB208">
        <v>4.7</v>
      </c>
      <c r="AC208">
        <v>14.7</v>
      </c>
      <c r="AD208">
        <v>2016</v>
      </c>
    </row>
    <row r="209" spans="1:30" x14ac:dyDescent="0.25">
      <c r="A209">
        <v>206</v>
      </c>
      <c r="B209" t="s">
        <v>246</v>
      </c>
      <c r="C209" t="s">
        <v>31</v>
      </c>
      <c r="D209">
        <v>23</v>
      </c>
      <c r="E209" t="s">
        <v>108</v>
      </c>
      <c r="F209">
        <v>79</v>
      </c>
      <c r="G209">
        <v>79</v>
      </c>
      <c r="H209">
        <v>2541</v>
      </c>
      <c r="I209">
        <v>5.8</v>
      </c>
      <c r="J209">
        <v>13.8</v>
      </c>
      <c r="K209">
        <v>0.42</v>
      </c>
      <c r="L209">
        <v>2.2999999999999998</v>
      </c>
      <c r="M209">
        <v>6.4</v>
      </c>
      <c r="N209">
        <v>0.35899999999999999</v>
      </c>
      <c r="O209">
        <v>3.5</v>
      </c>
      <c r="P209">
        <v>7.4</v>
      </c>
      <c r="Q209">
        <v>0.47199999999999998</v>
      </c>
      <c r="R209">
        <v>2.4</v>
      </c>
      <c r="S209">
        <v>2.8</v>
      </c>
      <c r="T209">
        <v>0.86</v>
      </c>
      <c r="U209">
        <v>0.5</v>
      </c>
      <c r="V209">
        <v>3.2</v>
      </c>
      <c r="W209">
        <v>3.8</v>
      </c>
      <c r="X209">
        <v>3</v>
      </c>
      <c r="Y209">
        <v>1</v>
      </c>
      <c r="Z209">
        <v>0.2</v>
      </c>
      <c r="AA209">
        <v>1.8</v>
      </c>
      <c r="AB209">
        <v>2.9</v>
      </c>
      <c r="AC209">
        <v>16.3</v>
      </c>
      <c r="AD209">
        <v>2016</v>
      </c>
    </row>
    <row r="210" spans="1:30" x14ac:dyDescent="0.25">
      <c r="A210">
        <v>207</v>
      </c>
      <c r="B210" t="s">
        <v>247</v>
      </c>
      <c r="C210" t="s">
        <v>38</v>
      </c>
      <c r="D210">
        <v>29</v>
      </c>
      <c r="E210" t="s">
        <v>92</v>
      </c>
      <c r="F210">
        <v>82</v>
      </c>
      <c r="G210">
        <v>82</v>
      </c>
      <c r="H210">
        <v>2631</v>
      </c>
      <c r="I210">
        <v>7.2</v>
      </c>
      <c r="J210">
        <v>14.3</v>
      </c>
      <c r="K210">
        <v>0.505</v>
      </c>
      <c r="L210">
        <v>1.2</v>
      </c>
      <c r="M210">
        <v>3.5</v>
      </c>
      <c r="N210">
        <v>0.34399999999999997</v>
      </c>
      <c r="O210">
        <v>6</v>
      </c>
      <c r="P210">
        <v>10.8</v>
      </c>
      <c r="Q210">
        <v>0.55700000000000005</v>
      </c>
      <c r="R210">
        <v>1.4</v>
      </c>
      <c r="S210">
        <v>1.8</v>
      </c>
      <c r="T210">
        <v>0.79800000000000004</v>
      </c>
      <c r="U210">
        <v>2</v>
      </c>
      <c r="V210">
        <v>6.1</v>
      </c>
      <c r="W210">
        <v>8.1999999999999993</v>
      </c>
      <c r="X210">
        <v>3.6</v>
      </c>
      <c r="Y210">
        <v>0.9</v>
      </c>
      <c r="Z210">
        <v>1.7</v>
      </c>
      <c r="AA210">
        <v>1.5</v>
      </c>
      <c r="AB210">
        <v>2.2000000000000002</v>
      </c>
      <c r="AC210">
        <v>17.100000000000001</v>
      </c>
      <c r="AD210">
        <v>2016</v>
      </c>
    </row>
    <row r="211" spans="1:30" x14ac:dyDescent="0.25">
      <c r="A211">
        <v>208</v>
      </c>
      <c r="B211" t="s">
        <v>248</v>
      </c>
      <c r="C211" t="s">
        <v>38</v>
      </c>
      <c r="D211">
        <v>30</v>
      </c>
      <c r="E211" t="s">
        <v>62</v>
      </c>
      <c r="F211">
        <v>71</v>
      </c>
      <c r="G211">
        <v>71</v>
      </c>
      <c r="H211">
        <v>2280</v>
      </c>
      <c r="I211">
        <v>5.9</v>
      </c>
      <c r="J211">
        <v>9.5</v>
      </c>
      <c r="K211">
        <v>0.62</v>
      </c>
      <c r="L211">
        <v>0</v>
      </c>
      <c r="M211">
        <v>0.1</v>
      </c>
      <c r="N211">
        <v>0</v>
      </c>
      <c r="O211">
        <v>5.9</v>
      </c>
      <c r="P211">
        <v>9.4</v>
      </c>
      <c r="Q211">
        <v>0.626</v>
      </c>
      <c r="R211">
        <v>3.7</v>
      </c>
      <c r="S211">
        <v>7.5</v>
      </c>
      <c r="T211">
        <v>0.48899999999999999</v>
      </c>
      <c r="U211">
        <v>3.8</v>
      </c>
      <c r="V211">
        <v>9.4</v>
      </c>
      <c r="W211">
        <v>13.2</v>
      </c>
      <c r="X211">
        <v>1.5</v>
      </c>
      <c r="Y211">
        <v>1.1000000000000001</v>
      </c>
      <c r="Z211">
        <v>1.8</v>
      </c>
      <c r="AA211">
        <v>2.6</v>
      </c>
      <c r="AB211">
        <v>3.5</v>
      </c>
      <c r="AC211">
        <v>15.4</v>
      </c>
      <c r="AD211">
        <v>2016</v>
      </c>
    </row>
    <row r="212" spans="1:30" x14ac:dyDescent="0.25">
      <c r="A212">
        <v>209</v>
      </c>
      <c r="B212" t="s">
        <v>249</v>
      </c>
      <c r="C212" t="s">
        <v>73</v>
      </c>
      <c r="D212">
        <v>32</v>
      </c>
      <c r="E212" t="s">
        <v>104</v>
      </c>
      <c r="F212">
        <v>53</v>
      </c>
      <c r="G212">
        <v>0</v>
      </c>
      <c r="H212">
        <v>869</v>
      </c>
      <c r="I212">
        <v>4</v>
      </c>
      <c r="J212">
        <v>9.5</v>
      </c>
      <c r="K212">
        <v>0.42199999999999999</v>
      </c>
      <c r="L212">
        <v>0.7</v>
      </c>
      <c r="M212">
        <v>2.5</v>
      </c>
      <c r="N212">
        <v>0.26200000000000001</v>
      </c>
      <c r="O212">
        <v>3.4</v>
      </c>
      <c r="P212">
        <v>7</v>
      </c>
      <c r="Q212">
        <v>0.47899999999999998</v>
      </c>
      <c r="R212">
        <v>1.1000000000000001</v>
      </c>
      <c r="S212">
        <v>1.2</v>
      </c>
      <c r="T212">
        <v>0.93100000000000005</v>
      </c>
      <c r="U212">
        <v>0.7</v>
      </c>
      <c r="V212">
        <v>3</v>
      </c>
      <c r="W212">
        <v>3.7</v>
      </c>
      <c r="X212">
        <v>7.5</v>
      </c>
      <c r="Y212">
        <v>1.1000000000000001</v>
      </c>
      <c r="Z212">
        <v>0.3</v>
      </c>
      <c r="AA212">
        <v>3.3</v>
      </c>
      <c r="AB212">
        <v>3.1</v>
      </c>
      <c r="AC212">
        <v>9.8000000000000007</v>
      </c>
      <c r="AD212">
        <v>2016</v>
      </c>
    </row>
    <row r="213" spans="1:30" x14ac:dyDescent="0.25">
      <c r="A213">
        <v>210</v>
      </c>
      <c r="B213" t="s">
        <v>250</v>
      </c>
      <c r="C213" t="s">
        <v>27</v>
      </c>
      <c r="D213">
        <v>24</v>
      </c>
      <c r="E213" t="s">
        <v>32</v>
      </c>
      <c r="F213">
        <v>5</v>
      </c>
      <c r="G213">
        <v>0</v>
      </c>
      <c r="H213">
        <v>55</v>
      </c>
      <c r="I213">
        <v>3.3</v>
      </c>
      <c r="J213">
        <v>7.9</v>
      </c>
      <c r="K213">
        <v>0.41699999999999998</v>
      </c>
      <c r="L213">
        <v>2.6</v>
      </c>
      <c r="M213">
        <v>3.9</v>
      </c>
      <c r="N213">
        <v>0.66700000000000004</v>
      </c>
      <c r="O213">
        <v>0.7</v>
      </c>
      <c r="P213">
        <v>3.9</v>
      </c>
      <c r="Q213">
        <v>0.16700000000000001</v>
      </c>
      <c r="R213">
        <v>0</v>
      </c>
      <c r="S213">
        <v>2.6</v>
      </c>
      <c r="T213">
        <v>0</v>
      </c>
      <c r="U213">
        <v>1.3</v>
      </c>
      <c r="V213">
        <v>5.2</v>
      </c>
      <c r="W213">
        <v>6.5</v>
      </c>
      <c r="X213">
        <v>0</v>
      </c>
      <c r="Y213">
        <v>0.7</v>
      </c>
      <c r="Z213">
        <v>1.3</v>
      </c>
      <c r="AA213">
        <v>2</v>
      </c>
      <c r="AB213">
        <v>2</v>
      </c>
      <c r="AC213">
        <v>9.1999999999999993</v>
      </c>
      <c r="AD213">
        <v>2016</v>
      </c>
    </row>
    <row r="214" spans="1:30" x14ac:dyDescent="0.25">
      <c r="A214">
        <v>211</v>
      </c>
      <c r="B214" t="s">
        <v>251</v>
      </c>
      <c r="C214" t="s">
        <v>27</v>
      </c>
      <c r="D214">
        <v>30</v>
      </c>
      <c r="E214" t="s">
        <v>34</v>
      </c>
      <c r="F214">
        <v>53</v>
      </c>
      <c r="G214">
        <v>17</v>
      </c>
      <c r="H214">
        <v>835</v>
      </c>
      <c r="I214">
        <v>5.2</v>
      </c>
      <c r="J214">
        <v>12.7</v>
      </c>
      <c r="K214">
        <v>0.41</v>
      </c>
      <c r="L214">
        <v>1.5</v>
      </c>
      <c r="M214">
        <v>4.7</v>
      </c>
      <c r="N214">
        <v>0.315</v>
      </c>
      <c r="O214">
        <v>3.8</v>
      </c>
      <c r="P214">
        <v>8.1</v>
      </c>
      <c r="Q214">
        <v>0.46500000000000002</v>
      </c>
      <c r="R214">
        <v>2.9</v>
      </c>
      <c r="S214">
        <v>3.6</v>
      </c>
      <c r="T214">
        <v>0.79800000000000004</v>
      </c>
      <c r="U214">
        <v>2.5</v>
      </c>
      <c r="V214">
        <v>6.9</v>
      </c>
      <c r="W214">
        <v>9.4</v>
      </c>
      <c r="X214">
        <v>1.6</v>
      </c>
      <c r="Y214">
        <v>0.7</v>
      </c>
      <c r="Z214">
        <v>1</v>
      </c>
      <c r="AA214">
        <v>1.6</v>
      </c>
      <c r="AB214">
        <v>4.0999999999999996</v>
      </c>
      <c r="AC214">
        <v>14.8</v>
      </c>
      <c r="AD214">
        <v>2016</v>
      </c>
    </row>
    <row r="215" spans="1:30" x14ac:dyDescent="0.25">
      <c r="A215">
        <v>212</v>
      </c>
      <c r="B215" t="s">
        <v>252</v>
      </c>
      <c r="C215" t="s">
        <v>31</v>
      </c>
      <c r="D215">
        <v>22</v>
      </c>
      <c r="E215" t="s">
        <v>112</v>
      </c>
      <c r="F215">
        <v>36</v>
      </c>
      <c r="G215">
        <v>0</v>
      </c>
      <c r="H215">
        <v>315</v>
      </c>
      <c r="I215">
        <v>4.0999999999999996</v>
      </c>
      <c r="J215">
        <v>11.2</v>
      </c>
      <c r="K215">
        <v>0.36699999999999999</v>
      </c>
      <c r="L215">
        <v>2.2000000000000002</v>
      </c>
      <c r="M215">
        <v>7.2</v>
      </c>
      <c r="N215">
        <v>0.30199999999999999</v>
      </c>
      <c r="O215">
        <v>1.9</v>
      </c>
      <c r="P215">
        <v>4</v>
      </c>
      <c r="Q215">
        <v>0.48599999999999999</v>
      </c>
      <c r="R215">
        <v>0.7</v>
      </c>
      <c r="S215">
        <v>0.8</v>
      </c>
      <c r="T215">
        <v>0.85699999999999998</v>
      </c>
      <c r="U215">
        <v>0.2</v>
      </c>
      <c r="V215">
        <v>4</v>
      </c>
      <c r="W215">
        <v>4.2</v>
      </c>
      <c r="X215">
        <v>1.5</v>
      </c>
      <c r="Y215">
        <v>1.6</v>
      </c>
      <c r="Z215">
        <v>0.5</v>
      </c>
      <c r="AA215">
        <v>1.3</v>
      </c>
      <c r="AB215">
        <v>3.3</v>
      </c>
      <c r="AC215">
        <v>11.1</v>
      </c>
      <c r="AD215">
        <v>2016</v>
      </c>
    </row>
    <row r="216" spans="1:30" x14ac:dyDescent="0.25">
      <c r="A216">
        <v>213</v>
      </c>
      <c r="B216" t="s">
        <v>253</v>
      </c>
      <c r="C216" t="s">
        <v>27</v>
      </c>
      <c r="D216">
        <v>26</v>
      </c>
      <c r="E216" t="s">
        <v>32</v>
      </c>
      <c r="F216">
        <v>78</v>
      </c>
      <c r="G216">
        <v>78</v>
      </c>
      <c r="H216">
        <v>2500</v>
      </c>
      <c r="I216">
        <v>6</v>
      </c>
      <c r="J216">
        <v>12.5</v>
      </c>
      <c r="K216">
        <v>0.47899999999999998</v>
      </c>
      <c r="L216">
        <v>0.9</v>
      </c>
      <c r="M216">
        <v>2.6</v>
      </c>
      <c r="N216">
        <v>0.32600000000000001</v>
      </c>
      <c r="O216">
        <v>5.0999999999999996</v>
      </c>
      <c r="P216">
        <v>9.9</v>
      </c>
      <c r="Q216">
        <v>0.52</v>
      </c>
      <c r="R216">
        <v>1.3</v>
      </c>
      <c r="S216">
        <v>1.7</v>
      </c>
      <c r="T216">
        <v>0.752</v>
      </c>
      <c r="U216">
        <v>2</v>
      </c>
      <c r="V216">
        <v>5.6</v>
      </c>
      <c r="W216">
        <v>7.7</v>
      </c>
      <c r="X216">
        <v>1</v>
      </c>
      <c r="Y216">
        <v>0.5</v>
      </c>
      <c r="Z216">
        <v>2.1</v>
      </c>
      <c r="AA216">
        <v>1.6</v>
      </c>
      <c r="AB216">
        <v>3</v>
      </c>
      <c r="AC216">
        <v>14.2</v>
      </c>
      <c r="AD216">
        <v>2016</v>
      </c>
    </row>
    <row r="217" spans="1:30" x14ac:dyDescent="0.25">
      <c r="A217">
        <v>214</v>
      </c>
      <c r="B217" t="s">
        <v>254</v>
      </c>
      <c r="C217" t="s">
        <v>52</v>
      </c>
      <c r="D217">
        <v>32</v>
      </c>
      <c r="E217" t="s">
        <v>83</v>
      </c>
      <c r="F217">
        <v>65</v>
      </c>
      <c r="G217">
        <v>1</v>
      </c>
      <c r="H217">
        <v>1732</v>
      </c>
      <c r="I217">
        <v>3.7</v>
      </c>
      <c r="J217">
        <v>7.6</v>
      </c>
      <c r="K217">
        <v>0.47799999999999998</v>
      </c>
      <c r="L217">
        <v>1.1000000000000001</v>
      </c>
      <c r="M217">
        <v>3.2</v>
      </c>
      <c r="N217">
        <v>0.35099999999999998</v>
      </c>
      <c r="O217">
        <v>2.5</v>
      </c>
      <c r="P217">
        <v>4.4000000000000004</v>
      </c>
      <c r="Q217">
        <v>0.56999999999999995</v>
      </c>
      <c r="R217">
        <v>1.1000000000000001</v>
      </c>
      <c r="S217">
        <v>1.7</v>
      </c>
      <c r="T217">
        <v>0.61399999999999999</v>
      </c>
      <c r="U217">
        <v>1.1000000000000001</v>
      </c>
      <c r="V217">
        <v>4.4000000000000004</v>
      </c>
      <c r="W217">
        <v>5.5</v>
      </c>
      <c r="X217">
        <v>4.5999999999999996</v>
      </c>
      <c r="Y217">
        <v>1.5</v>
      </c>
      <c r="Z217">
        <v>0.4</v>
      </c>
      <c r="AA217">
        <v>1.6</v>
      </c>
      <c r="AB217">
        <v>2.1</v>
      </c>
      <c r="AC217">
        <v>9.5</v>
      </c>
      <c r="AD217">
        <v>2016</v>
      </c>
    </row>
    <row r="218" spans="1:30" x14ac:dyDescent="0.25">
      <c r="A218">
        <v>215</v>
      </c>
      <c r="B218" t="s">
        <v>255</v>
      </c>
      <c r="C218" t="s">
        <v>27</v>
      </c>
      <c r="D218">
        <v>28</v>
      </c>
      <c r="E218" t="s">
        <v>34</v>
      </c>
      <c r="F218">
        <v>74</v>
      </c>
      <c r="G218">
        <v>56</v>
      </c>
      <c r="H218">
        <v>1881</v>
      </c>
      <c r="I218">
        <v>5.4</v>
      </c>
      <c r="J218">
        <v>12.7</v>
      </c>
      <c r="K218">
        <v>0.42399999999999999</v>
      </c>
      <c r="L218">
        <v>1.8</v>
      </c>
      <c r="M218">
        <v>5</v>
      </c>
      <c r="N218">
        <v>0.371</v>
      </c>
      <c r="O218">
        <v>3.5</v>
      </c>
      <c r="P218">
        <v>7.7</v>
      </c>
      <c r="Q218">
        <v>0.45800000000000002</v>
      </c>
      <c r="R218">
        <v>2.1</v>
      </c>
      <c r="S218">
        <v>2.9</v>
      </c>
      <c r="T218">
        <v>0.72099999999999997</v>
      </c>
      <c r="U218">
        <v>2.8</v>
      </c>
      <c r="V218">
        <v>5</v>
      </c>
      <c r="W218">
        <v>7.7</v>
      </c>
      <c r="X218">
        <v>1.3</v>
      </c>
      <c r="Y218">
        <v>1</v>
      </c>
      <c r="Z218">
        <v>0.6</v>
      </c>
      <c r="AA218">
        <v>1.4</v>
      </c>
      <c r="AB218">
        <v>3.3</v>
      </c>
      <c r="AC218">
        <v>14.7</v>
      </c>
      <c r="AD218">
        <v>2016</v>
      </c>
    </row>
    <row r="219" spans="1:30" x14ac:dyDescent="0.25">
      <c r="A219">
        <v>216</v>
      </c>
      <c r="B219" t="s">
        <v>256</v>
      </c>
      <c r="C219" t="s">
        <v>52</v>
      </c>
      <c r="D219">
        <v>28</v>
      </c>
      <c r="E219" t="s">
        <v>108</v>
      </c>
      <c r="F219">
        <v>81</v>
      </c>
      <c r="G219">
        <v>2</v>
      </c>
      <c r="H219">
        <v>1241</v>
      </c>
      <c r="I219">
        <v>3.6</v>
      </c>
      <c r="J219">
        <v>8.4</v>
      </c>
      <c r="K219">
        <v>0.42599999999999999</v>
      </c>
      <c r="L219">
        <v>2.2999999999999998</v>
      </c>
      <c r="M219">
        <v>6.1</v>
      </c>
      <c r="N219">
        <v>0.38600000000000001</v>
      </c>
      <c r="O219">
        <v>1.2</v>
      </c>
      <c r="P219">
        <v>2.2999999999999998</v>
      </c>
      <c r="Q219">
        <v>0.53100000000000003</v>
      </c>
      <c r="R219">
        <v>0.4</v>
      </c>
      <c r="S219">
        <v>0.5</v>
      </c>
      <c r="T219">
        <v>0.72199999999999998</v>
      </c>
      <c r="U219">
        <v>0.6</v>
      </c>
      <c r="V219">
        <v>3.8</v>
      </c>
      <c r="W219">
        <v>4.4000000000000004</v>
      </c>
      <c r="X219">
        <v>2.8</v>
      </c>
      <c r="Y219">
        <v>1.6</v>
      </c>
      <c r="Z219">
        <v>0.1</v>
      </c>
      <c r="AA219">
        <v>1.9</v>
      </c>
      <c r="AB219">
        <v>2.8</v>
      </c>
      <c r="AC219">
        <v>9.9</v>
      </c>
      <c r="AD219">
        <v>2016</v>
      </c>
    </row>
    <row r="220" spans="1:30" x14ac:dyDescent="0.25">
      <c r="A220">
        <v>217</v>
      </c>
      <c r="B220" t="s">
        <v>577</v>
      </c>
      <c r="C220" t="s">
        <v>52</v>
      </c>
      <c r="D220">
        <v>20</v>
      </c>
      <c r="E220" t="s">
        <v>64</v>
      </c>
      <c r="F220">
        <v>20</v>
      </c>
      <c r="G220">
        <v>1</v>
      </c>
      <c r="H220">
        <v>156</v>
      </c>
      <c r="I220">
        <v>3</v>
      </c>
      <c r="J220">
        <v>8.5</v>
      </c>
      <c r="K220">
        <v>0.35099999999999998</v>
      </c>
      <c r="L220">
        <v>0.7</v>
      </c>
      <c r="M220">
        <v>3</v>
      </c>
      <c r="N220">
        <v>0.23100000000000001</v>
      </c>
      <c r="O220">
        <v>2.2999999999999998</v>
      </c>
      <c r="P220">
        <v>5.5</v>
      </c>
      <c r="Q220">
        <v>0.41699999999999998</v>
      </c>
      <c r="R220">
        <v>1.6</v>
      </c>
      <c r="S220">
        <v>1.8</v>
      </c>
      <c r="T220">
        <v>0.875</v>
      </c>
      <c r="U220">
        <v>0.5</v>
      </c>
      <c r="V220">
        <v>6.7</v>
      </c>
      <c r="W220">
        <v>7.2</v>
      </c>
      <c r="X220">
        <v>2.2999999999999998</v>
      </c>
      <c r="Y220">
        <v>1.4</v>
      </c>
      <c r="Z220">
        <v>0.7</v>
      </c>
      <c r="AA220">
        <v>2.5</v>
      </c>
      <c r="AB220">
        <v>2.5</v>
      </c>
      <c r="AC220">
        <v>8.3000000000000007</v>
      </c>
      <c r="AD220">
        <v>2016</v>
      </c>
    </row>
    <row r="221" spans="1:30" x14ac:dyDescent="0.25">
      <c r="A221">
        <v>218</v>
      </c>
      <c r="B221" t="s">
        <v>258</v>
      </c>
      <c r="C221" t="s">
        <v>73</v>
      </c>
      <c r="D221">
        <v>23</v>
      </c>
      <c r="E221" t="s">
        <v>55</v>
      </c>
      <c r="F221">
        <v>53</v>
      </c>
      <c r="G221">
        <v>53</v>
      </c>
      <c r="H221">
        <v>1667</v>
      </c>
      <c r="I221">
        <v>8.5</v>
      </c>
      <c r="J221">
        <v>19</v>
      </c>
      <c r="K221">
        <v>0.44800000000000001</v>
      </c>
      <c r="L221">
        <v>1.8</v>
      </c>
      <c r="M221">
        <v>5.7</v>
      </c>
      <c r="N221">
        <v>0.32100000000000001</v>
      </c>
      <c r="O221">
        <v>6.7</v>
      </c>
      <c r="P221">
        <v>13.3</v>
      </c>
      <c r="Q221">
        <v>0.502</v>
      </c>
      <c r="R221">
        <v>3.6</v>
      </c>
      <c r="S221">
        <v>4.0999999999999996</v>
      </c>
      <c r="T221">
        <v>0.88500000000000001</v>
      </c>
      <c r="U221">
        <v>1</v>
      </c>
      <c r="V221">
        <v>2.4</v>
      </c>
      <c r="W221">
        <v>3.4</v>
      </c>
      <c r="X221">
        <v>5.4</v>
      </c>
      <c r="Y221">
        <v>1.2</v>
      </c>
      <c r="Z221">
        <v>0.4</v>
      </c>
      <c r="AA221">
        <v>2.7</v>
      </c>
      <c r="AB221">
        <v>2.2999999999999998</v>
      </c>
      <c r="AC221">
        <v>22.5</v>
      </c>
      <c r="AD221">
        <v>2016</v>
      </c>
    </row>
    <row r="222" spans="1:30" x14ac:dyDescent="0.25">
      <c r="A222">
        <v>219</v>
      </c>
      <c r="B222" t="s">
        <v>259</v>
      </c>
      <c r="C222" t="s">
        <v>73</v>
      </c>
      <c r="D222">
        <v>32</v>
      </c>
      <c r="E222" t="s">
        <v>36</v>
      </c>
      <c r="F222">
        <v>32</v>
      </c>
      <c r="G222">
        <v>32</v>
      </c>
      <c r="H222">
        <v>1027</v>
      </c>
      <c r="I222">
        <v>4.9000000000000004</v>
      </c>
      <c r="J222">
        <v>12.5</v>
      </c>
      <c r="K222">
        <v>0.39100000000000001</v>
      </c>
      <c r="L222">
        <v>1.1000000000000001</v>
      </c>
      <c r="M222">
        <v>3.6</v>
      </c>
      <c r="N222">
        <v>0.30399999999999999</v>
      </c>
      <c r="O222">
        <v>3.8</v>
      </c>
      <c r="P222">
        <v>9</v>
      </c>
      <c r="Q222">
        <v>0.42599999999999999</v>
      </c>
      <c r="R222">
        <v>3.5</v>
      </c>
      <c r="S222">
        <v>3.9</v>
      </c>
      <c r="T222">
        <v>0.89300000000000002</v>
      </c>
      <c r="U222">
        <v>0.3</v>
      </c>
      <c r="V222">
        <v>4.5</v>
      </c>
      <c r="W222">
        <v>4.8</v>
      </c>
      <c r="X222">
        <v>8.3000000000000007</v>
      </c>
      <c r="Y222">
        <v>1.2</v>
      </c>
      <c r="Z222">
        <v>0.2</v>
      </c>
      <c r="AA222">
        <v>3.3</v>
      </c>
      <c r="AB222">
        <v>2.7</v>
      </c>
      <c r="AC222">
        <v>14.4</v>
      </c>
      <c r="AD222">
        <v>2016</v>
      </c>
    </row>
    <row r="223" spans="1:30" x14ac:dyDescent="0.25">
      <c r="A223">
        <v>220</v>
      </c>
      <c r="B223" t="s">
        <v>260</v>
      </c>
      <c r="C223" t="s">
        <v>73</v>
      </c>
      <c r="D223">
        <v>25</v>
      </c>
      <c r="E223" t="s">
        <v>90</v>
      </c>
      <c r="F223">
        <v>79</v>
      </c>
      <c r="G223">
        <v>79</v>
      </c>
      <c r="H223">
        <v>2424</v>
      </c>
      <c r="I223">
        <v>8</v>
      </c>
      <c r="J223">
        <v>18.5</v>
      </c>
      <c r="K223">
        <v>0.434</v>
      </c>
      <c r="L223">
        <v>1.8</v>
      </c>
      <c r="M223">
        <v>5</v>
      </c>
      <c r="N223">
        <v>0.35299999999999998</v>
      </c>
      <c r="O223">
        <v>6.3</v>
      </c>
      <c r="P223">
        <v>13.5</v>
      </c>
      <c r="Q223">
        <v>0.46400000000000002</v>
      </c>
      <c r="R223">
        <v>4.3</v>
      </c>
      <c r="S223">
        <v>5</v>
      </c>
      <c r="T223">
        <v>0.86399999999999999</v>
      </c>
      <c r="U223">
        <v>0.9</v>
      </c>
      <c r="V223">
        <v>2.9</v>
      </c>
      <c r="W223">
        <v>3.8</v>
      </c>
      <c r="X223">
        <v>7.3</v>
      </c>
      <c r="Y223">
        <v>0.9</v>
      </c>
      <c r="Z223">
        <v>0.2</v>
      </c>
      <c r="AA223">
        <v>3.3</v>
      </c>
      <c r="AB223">
        <v>2.8</v>
      </c>
      <c r="AC223">
        <v>22.1</v>
      </c>
      <c r="AD223">
        <v>2016</v>
      </c>
    </row>
    <row r="224" spans="1:30" x14ac:dyDescent="0.25">
      <c r="A224">
        <v>221</v>
      </c>
      <c r="B224" t="s">
        <v>261</v>
      </c>
      <c r="C224" t="s">
        <v>52</v>
      </c>
      <c r="D224">
        <v>31</v>
      </c>
      <c r="E224" t="s">
        <v>55</v>
      </c>
      <c r="F224">
        <v>76</v>
      </c>
      <c r="G224">
        <v>76</v>
      </c>
      <c r="H224">
        <v>2709</v>
      </c>
      <c r="I224">
        <v>9.8000000000000007</v>
      </c>
      <c r="J224">
        <v>18.8</v>
      </c>
      <c r="K224">
        <v>0.52</v>
      </c>
      <c r="L224">
        <v>1.2</v>
      </c>
      <c r="M224">
        <v>3.7</v>
      </c>
      <c r="N224">
        <v>0.309</v>
      </c>
      <c r="O224">
        <v>8.6</v>
      </c>
      <c r="P224">
        <v>15.1</v>
      </c>
      <c r="Q224">
        <v>0.57299999999999995</v>
      </c>
      <c r="R224">
        <v>4.8</v>
      </c>
      <c r="S224">
        <v>6.5</v>
      </c>
      <c r="T224">
        <v>0.73099999999999998</v>
      </c>
      <c r="U224">
        <v>1.5</v>
      </c>
      <c r="V224">
        <v>6</v>
      </c>
      <c r="W224">
        <v>7.5</v>
      </c>
      <c r="X224">
        <v>6.8</v>
      </c>
      <c r="Y224">
        <v>1.4</v>
      </c>
      <c r="Z224">
        <v>0.7</v>
      </c>
      <c r="AA224">
        <v>3.3</v>
      </c>
      <c r="AB224">
        <v>1.9</v>
      </c>
      <c r="AC224">
        <v>25.5</v>
      </c>
      <c r="AD224">
        <v>2016</v>
      </c>
    </row>
    <row r="225" spans="1:30" x14ac:dyDescent="0.25">
      <c r="A225">
        <v>222</v>
      </c>
      <c r="B225" t="s">
        <v>262</v>
      </c>
      <c r="C225" t="s">
        <v>38</v>
      </c>
      <c r="D225">
        <v>31</v>
      </c>
      <c r="E225" t="s">
        <v>87</v>
      </c>
      <c r="F225">
        <v>47</v>
      </c>
      <c r="G225">
        <v>18</v>
      </c>
      <c r="H225">
        <v>1096</v>
      </c>
      <c r="I225">
        <v>8</v>
      </c>
      <c r="J225">
        <v>16.600000000000001</v>
      </c>
      <c r="K225">
        <v>0.48499999999999999</v>
      </c>
      <c r="L225">
        <v>0</v>
      </c>
      <c r="M225">
        <v>0</v>
      </c>
      <c r="O225">
        <v>8</v>
      </c>
      <c r="P225">
        <v>16.600000000000001</v>
      </c>
      <c r="Q225">
        <v>0.48499999999999999</v>
      </c>
      <c r="R225">
        <v>2.4</v>
      </c>
      <c r="S225">
        <v>3.6</v>
      </c>
      <c r="T225">
        <v>0.64900000000000002</v>
      </c>
      <c r="U225">
        <v>1.9</v>
      </c>
      <c r="V225">
        <v>8</v>
      </c>
      <c r="W225">
        <v>9.9</v>
      </c>
      <c r="X225">
        <v>2.2999999999999998</v>
      </c>
      <c r="Y225">
        <v>1</v>
      </c>
      <c r="Z225">
        <v>1.3</v>
      </c>
      <c r="AA225">
        <v>1.1000000000000001</v>
      </c>
      <c r="AB225">
        <v>3.8</v>
      </c>
      <c r="AC225">
        <v>18.5</v>
      </c>
      <c r="AD225">
        <v>2016</v>
      </c>
    </row>
    <row r="226" spans="1:30" x14ac:dyDescent="0.25">
      <c r="A226">
        <v>223</v>
      </c>
      <c r="B226" t="s">
        <v>532</v>
      </c>
      <c r="C226" t="s">
        <v>27</v>
      </c>
      <c r="D226">
        <v>25</v>
      </c>
      <c r="E226" t="s">
        <v>79</v>
      </c>
      <c r="F226">
        <v>8</v>
      </c>
      <c r="G226">
        <v>0</v>
      </c>
      <c r="H226">
        <v>50</v>
      </c>
      <c r="I226">
        <v>6.5</v>
      </c>
      <c r="J226">
        <v>15.8</v>
      </c>
      <c r="K226">
        <v>0.40899999999999997</v>
      </c>
      <c r="L226">
        <v>0</v>
      </c>
      <c r="M226">
        <v>0.7</v>
      </c>
      <c r="N226">
        <v>0</v>
      </c>
      <c r="O226">
        <v>6.5</v>
      </c>
      <c r="P226">
        <v>15.1</v>
      </c>
      <c r="Q226">
        <v>0.42899999999999999</v>
      </c>
      <c r="R226">
        <v>2.9</v>
      </c>
      <c r="S226">
        <v>4.3</v>
      </c>
      <c r="T226">
        <v>0.66700000000000004</v>
      </c>
      <c r="U226">
        <v>4.3</v>
      </c>
      <c r="V226">
        <v>7.2</v>
      </c>
      <c r="W226">
        <v>11.5</v>
      </c>
      <c r="X226">
        <v>0</v>
      </c>
      <c r="Y226">
        <v>0</v>
      </c>
      <c r="Z226">
        <v>0.7</v>
      </c>
      <c r="AA226">
        <v>0</v>
      </c>
      <c r="AB226">
        <v>5.8</v>
      </c>
      <c r="AC226">
        <v>15.8</v>
      </c>
      <c r="AD226">
        <v>2016</v>
      </c>
    </row>
    <row r="227" spans="1:30" x14ac:dyDescent="0.25">
      <c r="A227">
        <v>224</v>
      </c>
      <c r="B227" t="s">
        <v>263</v>
      </c>
      <c r="C227" t="s">
        <v>52</v>
      </c>
      <c r="D227">
        <v>35</v>
      </c>
      <c r="E227" t="s">
        <v>55</v>
      </c>
      <c r="F227">
        <v>74</v>
      </c>
      <c r="G227">
        <v>5</v>
      </c>
      <c r="H227">
        <v>1326</v>
      </c>
      <c r="I227">
        <v>3.9</v>
      </c>
      <c r="J227">
        <v>8.5</v>
      </c>
      <c r="K227">
        <v>0.45800000000000002</v>
      </c>
      <c r="L227">
        <v>1.8</v>
      </c>
      <c r="M227">
        <v>4.7</v>
      </c>
      <c r="N227">
        <v>0.38200000000000001</v>
      </c>
      <c r="O227">
        <v>2.1</v>
      </c>
      <c r="P227">
        <v>3.8</v>
      </c>
      <c r="Q227">
        <v>0.55400000000000005</v>
      </c>
      <c r="R227">
        <v>1.6</v>
      </c>
      <c r="S227">
        <v>2.4</v>
      </c>
      <c r="T227">
        <v>0.66700000000000004</v>
      </c>
      <c r="U227">
        <v>0.4</v>
      </c>
      <c r="V227">
        <v>3.1</v>
      </c>
      <c r="W227">
        <v>3.5</v>
      </c>
      <c r="X227">
        <v>1.6</v>
      </c>
      <c r="Y227">
        <v>0.9</v>
      </c>
      <c r="Z227">
        <v>0.4</v>
      </c>
      <c r="AA227">
        <v>1.2</v>
      </c>
      <c r="AB227">
        <v>3.5</v>
      </c>
      <c r="AC227">
        <v>11.1</v>
      </c>
      <c r="AD227">
        <v>2016</v>
      </c>
    </row>
    <row r="228" spans="1:30" x14ac:dyDescent="0.25">
      <c r="A228">
        <v>225</v>
      </c>
      <c r="B228" t="s">
        <v>264</v>
      </c>
      <c r="C228" t="s">
        <v>31</v>
      </c>
      <c r="D228">
        <v>24</v>
      </c>
      <c r="E228" t="s">
        <v>34</v>
      </c>
      <c r="F228">
        <v>43</v>
      </c>
      <c r="G228">
        <v>3</v>
      </c>
      <c r="H228">
        <v>480</v>
      </c>
      <c r="I228">
        <v>5.3</v>
      </c>
      <c r="J228">
        <v>12</v>
      </c>
      <c r="K228">
        <v>0.44400000000000001</v>
      </c>
      <c r="L228">
        <v>1.2</v>
      </c>
      <c r="M228">
        <v>3.8</v>
      </c>
      <c r="N228">
        <v>0.314</v>
      </c>
      <c r="O228">
        <v>4.0999999999999996</v>
      </c>
      <c r="P228">
        <v>8.1999999999999993</v>
      </c>
      <c r="Q228">
        <v>0.505</v>
      </c>
      <c r="R228">
        <v>1.5</v>
      </c>
      <c r="S228">
        <v>1.8</v>
      </c>
      <c r="T228">
        <v>0.83299999999999996</v>
      </c>
      <c r="U228">
        <v>0.6</v>
      </c>
      <c r="V228">
        <v>3.7</v>
      </c>
      <c r="W228">
        <v>4.3</v>
      </c>
      <c r="X228">
        <v>2.6</v>
      </c>
      <c r="Y228">
        <v>0.6</v>
      </c>
      <c r="Z228">
        <v>0.1</v>
      </c>
      <c r="AA228">
        <v>2</v>
      </c>
      <c r="AB228">
        <v>1.6</v>
      </c>
      <c r="AC228">
        <v>13.3</v>
      </c>
      <c r="AD228">
        <v>2016</v>
      </c>
    </row>
    <row r="229" spans="1:30" x14ac:dyDescent="0.25">
      <c r="A229">
        <v>226</v>
      </c>
      <c r="B229" t="s">
        <v>265</v>
      </c>
      <c r="C229" t="s">
        <v>73</v>
      </c>
      <c r="D229">
        <v>26</v>
      </c>
      <c r="E229" t="s">
        <v>34</v>
      </c>
      <c r="F229">
        <v>48</v>
      </c>
      <c r="G229">
        <v>7</v>
      </c>
      <c r="H229">
        <v>868</v>
      </c>
      <c r="I229">
        <v>4.5999999999999996</v>
      </c>
      <c r="J229">
        <v>12.6</v>
      </c>
      <c r="K229">
        <v>0.36799999999999999</v>
      </c>
      <c r="L229">
        <v>2.1</v>
      </c>
      <c r="M229">
        <v>6.4</v>
      </c>
      <c r="N229">
        <v>0.32900000000000001</v>
      </c>
      <c r="O229">
        <v>2.5</v>
      </c>
      <c r="P229">
        <v>6.2</v>
      </c>
      <c r="Q229">
        <v>0.40899999999999997</v>
      </c>
      <c r="R229">
        <v>2.4</v>
      </c>
      <c r="S229">
        <v>3.2</v>
      </c>
      <c r="T229">
        <v>0.73099999999999998</v>
      </c>
      <c r="U229">
        <v>0.7</v>
      </c>
      <c r="V229">
        <v>3.3</v>
      </c>
      <c r="W229">
        <v>4</v>
      </c>
      <c r="X229">
        <v>7.1</v>
      </c>
      <c r="Y229">
        <v>1.2</v>
      </c>
      <c r="Z229">
        <v>0.3</v>
      </c>
      <c r="AA229">
        <v>2.4</v>
      </c>
      <c r="AB229">
        <v>2.4</v>
      </c>
      <c r="AC229">
        <v>13.8</v>
      </c>
      <c r="AD229">
        <v>2016</v>
      </c>
    </row>
    <row r="230" spans="1:30" x14ac:dyDescent="0.25">
      <c r="A230">
        <v>227</v>
      </c>
      <c r="B230" t="s">
        <v>266</v>
      </c>
      <c r="C230" t="s">
        <v>27</v>
      </c>
      <c r="D230">
        <v>28</v>
      </c>
      <c r="E230" t="s">
        <v>112</v>
      </c>
      <c r="F230">
        <v>78</v>
      </c>
      <c r="G230">
        <v>0</v>
      </c>
      <c r="H230">
        <v>1176</v>
      </c>
      <c r="I230">
        <v>3.6</v>
      </c>
      <c r="J230">
        <v>8.8000000000000007</v>
      </c>
      <c r="K230">
        <v>0.41299999999999998</v>
      </c>
      <c r="L230">
        <v>1.3</v>
      </c>
      <c r="M230">
        <v>3.3</v>
      </c>
      <c r="N230">
        <v>0.39800000000000002</v>
      </c>
      <c r="O230">
        <v>2.2999999999999998</v>
      </c>
      <c r="P230">
        <v>5.4</v>
      </c>
      <c r="Q230">
        <v>0.42099999999999999</v>
      </c>
      <c r="R230">
        <v>1.9</v>
      </c>
      <c r="S230">
        <v>2.4</v>
      </c>
      <c r="T230">
        <v>0.78200000000000003</v>
      </c>
      <c r="U230">
        <v>2.4</v>
      </c>
      <c r="V230">
        <v>6.5</v>
      </c>
      <c r="W230">
        <v>8.8000000000000007</v>
      </c>
      <c r="X230">
        <v>1.9</v>
      </c>
      <c r="Y230">
        <v>0.6</v>
      </c>
      <c r="Z230">
        <v>0.7</v>
      </c>
      <c r="AA230">
        <v>1.6</v>
      </c>
      <c r="AB230">
        <v>4.2</v>
      </c>
      <c r="AC230">
        <v>10.4</v>
      </c>
      <c r="AD230">
        <v>2016</v>
      </c>
    </row>
    <row r="231" spans="1:30" x14ac:dyDescent="0.25">
      <c r="A231">
        <v>228</v>
      </c>
      <c r="B231" t="s">
        <v>267</v>
      </c>
      <c r="C231" t="s">
        <v>27</v>
      </c>
      <c r="D231">
        <v>28</v>
      </c>
      <c r="E231" t="s">
        <v>112</v>
      </c>
      <c r="F231">
        <v>79</v>
      </c>
      <c r="G231">
        <v>76</v>
      </c>
      <c r="H231">
        <v>1800</v>
      </c>
      <c r="I231">
        <v>5</v>
      </c>
      <c r="J231">
        <v>8.5</v>
      </c>
      <c r="K231">
        <v>0.58499999999999996</v>
      </c>
      <c r="L231">
        <v>0.2</v>
      </c>
      <c r="M231">
        <v>0.9</v>
      </c>
      <c r="N231">
        <v>0.23300000000000001</v>
      </c>
      <c r="O231">
        <v>4.8</v>
      </c>
      <c r="P231">
        <v>7.7</v>
      </c>
      <c r="Q231">
        <v>0.624</v>
      </c>
      <c r="R231">
        <v>1.4</v>
      </c>
      <c r="S231">
        <v>2.4</v>
      </c>
      <c r="T231">
        <v>0.56999999999999995</v>
      </c>
      <c r="U231">
        <v>3.6</v>
      </c>
      <c r="V231">
        <v>6.5</v>
      </c>
      <c r="W231">
        <v>10.1</v>
      </c>
      <c r="X231">
        <v>2.8</v>
      </c>
      <c r="Y231">
        <v>1</v>
      </c>
      <c r="Z231">
        <v>1.7</v>
      </c>
      <c r="AA231">
        <v>1.9</v>
      </c>
      <c r="AB231">
        <v>4.3</v>
      </c>
      <c r="AC231">
        <v>11.5</v>
      </c>
      <c r="AD231">
        <v>2016</v>
      </c>
    </row>
    <row r="232" spans="1:30" x14ac:dyDescent="0.25">
      <c r="A232">
        <v>229</v>
      </c>
      <c r="B232" t="s">
        <v>533</v>
      </c>
      <c r="C232" t="s">
        <v>52</v>
      </c>
      <c r="D232">
        <v>25</v>
      </c>
      <c r="E232" t="s">
        <v>108</v>
      </c>
      <c r="F232">
        <v>70</v>
      </c>
      <c r="G232">
        <v>2</v>
      </c>
      <c r="H232">
        <v>857</v>
      </c>
      <c r="I232">
        <v>3</v>
      </c>
      <c r="J232">
        <v>8.1</v>
      </c>
      <c r="K232">
        <v>0.371</v>
      </c>
      <c r="L232">
        <v>1.1000000000000001</v>
      </c>
      <c r="M232">
        <v>4.2</v>
      </c>
      <c r="N232">
        <v>0.27300000000000002</v>
      </c>
      <c r="O232">
        <v>1.9</v>
      </c>
      <c r="P232">
        <v>4</v>
      </c>
      <c r="Q232">
        <v>0.47399999999999998</v>
      </c>
      <c r="R232">
        <v>1.4</v>
      </c>
      <c r="S232">
        <v>1.8</v>
      </c>
      <c r="T232">
        <v>0.81</v>
      </c>
      <c r="U232">
        <v>1.1000000000000001</v>
      </c>
      <c r="V232">
        <v>4.4000000000000004</v>
      </c>
      <c r="W232">
        <v>5.5</v>
      </c>
      <c r="X232">
        <v>1.9</v>
      </c>
      <c r="Y232">
        <v>1.3</v>
      </c>
      <c r="Z232">
        <v>0.8</v>
      </c>
      <c r="AA232">
        <v>1.7</v>
      </c>
      <c r="AB232">
        <v>4.2</v>
      </c>
      <c r="AC232">
        <v>8.6</v>
      </c>
      <c r="AD232">
        <v>2016</v>
      </c>
    </row>
    <row r="233" spans="1:30" x14ac:dyDescent="0.25">
      <c r="A233">
        <v>230</v>
      </c>
      <c r="B233" t="s">
        <v>268</v>
      </c>
      <c r="C233" t="s">
        <v>27</v>
      </c>
      <c r="D233">
        <v>28</v>
      </c>
      <c r="E233" t="s">
        <v>125</v>
      </c>
      <c r="F233">
        <v>57</v>
      </c>
      <c r="G233">
        <v>32</v>
      </c>
      <c r="H233">
        <v>926</v>
      </c>
      <c r="I233">
        <v>4.4000000000000004</v>
      </c>
      <c r="J233">
        <v>9.3000000000000007</v>
      </c>
      <c r="K233">
        <v>0.47499999999999998</v>
      </c>
      <c r="L233">
        <v>0.8</v>
      </c>
      <c r="M233">
        <v>2.6</v>
      </c>
      <c r="N233">
        <v>0.30299999999999999</v>
      </c>
      <c r="O233">
        <v>3.7</v>
      </c>
      <c r="P233">
        <v>6.8</v>
      </c>
      <c r="Q233">
        <v>0.54</v>
      </c>
      <c r="R233">
        <v>1.5</v>
      </c>
      <c r="S233">
        <v>2.6</v>
      </c>
      <c r="T233">
        <v>0.57399999999999995</v>
      </c>
      <c r="U233">
        <v>1.1000000000000001</v>
      </c>
      <c r="V233">
        <v>3.8</v>
      </c>
      <c r="W233">
        <v>4.9000000000000004</v>
      </c>
      <c r="X233">
        <v>2.6</v>
      </c>
      <c r="Y233">
        <v>1.1000000000000001</v>
      </c>
      <c r="Z233">
        <v>1.3</v>
      </c>
      <c r="AA233">
        <v>2.1</v>
      </c>
      <c r="AB233">
        <v>3.3</v>
      </c>
      <c r="AC233">
        <v>11.2</v>
      </c>
      <c r="AD233">
        <v>2016</v>
      </c>
    </row>
    <row r="234" spans="1:30" x14ac:dyDescent="0.25">
      <c r="A234">
        <v>231</v>
      </c>
      <c r="B234" t="s">
        <v>269</v>
      </c>
      <c r="C234" t="s">
        <v>52</v>
      </c>
      <c r="D234">
        <v>34</v>
      </c>
      <c r="E234" t="s">
        <v>34</v>
      </c>
      <c r="F234">
        <v>81</v>
      </c>
      <c r="G234">
        <v>81</v>
      </c>
      <c r="H234">
        <v>2703</v>
      </c>
      <c r="I234">
        <v>5</v>
      </c>
      <c r="J234">
        <v>11.4</v>
      </c>
      <c r="K234">
        <v>0.439</v>
      </c>
      <c r="L234">
        <v>1.6</v>
      </c>
      <c r="M234">
        <v>4.2</v>
      </c>
      <c r="N234">
        <v>0.38300000000000001</v>
      </c>
      <c r="O234">
        <v>3.4</v>
      </c>
      <c r="P234">
        <v>7.3</v>
      </c>
      <c r="Q234">
        <v>0.47099999999999997</v>
      </c>
      <c r="R234">
        <v>1.6</v>
      </c>
      <c r="S234">
        <v>1.9</v>
      </c>
      <c r="T234">
        <v>0.83099999999999996</v>
      </c>
      <c r="U234">
        <v>0.7</v>
      </c>
      <c r="V234">
        <v>3.2</v>
      </c>
      <c r="W234">
        <v>3.9</v>
      </c>
      <c r="X234">
        <v>4.2</v>
      </c>
      <c r="Y234">
        <v>0.8</v>
      </c>
      <c r="Z234">
        <v>0.1</v>
      </c>
      <c r="AA234">
        <v>2.1</v>
      </c>
      <c r="AB234">
        <v>1.9</v>
      </c>
      <c r="AC234">
        <v>13.2</v>
      </c>
      <c r="AD234">
        <v>2016</v>
      </c>
    </row>
    <row r="235" spans="1:30" x14ac:dyDescent="0.25">
      <c r="A235">
        <v>232</v>
      </c>
      <c r="B235" t="s">
        <v>578</v>
      </c>
      <c r="C235" t="s">
        <v>31</v>
      </c>
      <c r="D235">
        <v>26</v>
      </c>
      <c r="E235" t="s">
        <v>34</v>
      </c>
      <c r="F235">
        <v>7</v>
      </c>
      <c r="G235">
        <v>1</v>
      </c>
      <c r="H235">
        <v>101</v>
      </c>
      <c r="I235">
        <v>3.2</v>
      </c>
      <c r="J235">
        <v>12.1</v>
      </c>
      <c r="K235">
        <v>0.26500000000000001</v>
      </c>
      <c r="L235">
        <v>0.7</v>
      </c>
      <c r="M235">
        <v>3.6</v>
      </c>
      <c r="N235">
        <v>0.2</v>
      </c>
      <c r="O235">
        <v>2.5</v>
      </c>
      <c r="P235">
        <v>8.6</v>
      </c>
      <c r="Q235">
        <v>0.29199999999999998</v>
      </c>
      <c r="R235">
        <v>2.1</v>
      </c>
      <c r="S235">
        <v>2.9</v>
      </c>
      <c r="T235">
        <v>0.75</v>
      </c>
      <c r="U235">
        <v>1.4</v>
      </c>
      <c r="V235">
        <v>3.9</v>
      </c>
      <c r="W235">
        <v>5.3</v>
      </c>
      <c r="X235">
        <v>0.7</v>
      </c>
      <c r="Y235">
        <v>1.1000000000000001</v>
      </c>
      <c r="Z235">
        <v>1.1000000000000001</v>
      </c>
      <c r="AA235">
        <v>1.4</v>
      </c>
      <c r="AB235">
        <v>3.2</v>
      </c>
      <c r="AC235">
        <v>9.3000000000000007</v>
      </c>
      <c r="AD235">
        <v>2016</v>
      </c>
    </row>
    <row r="236" spans="1:30" x14ac:dyDescent="0.25">
      <c r="A236">
        <v>233</v>
      </c>
      <c r="B236" t="s">
        <v>270</v>
      </c>
      <c r="C236" t="s">
        <v>52</v>
      </c>
      <c r="D236">
        <v>19</v>
      </c>
      <c r="E236" t="s">
        <v>90</v>
      </c>
      <c r="F236">
        <v>73</v>
      </c>
      <c r="G236">
        <v>6</v>
      </c>
      <c r="H236">
        <v>1687</v>
      </c>
      <c r="I236">
        <v>4.8</v>
      </c>
      <c r="J236">
        <v>12.8</v>
      </c>
      <c r="K236">
        <v>0.375</v>
      </c>
      <c r="L236">
        <v>1.3</v>
      </c>
      <c r="M236">
        <v>4.4000000000000004</v>
      </c>
      <c r="N236">
        <v>0.307</v>
      </c>
      <c r="O236">
        <v>3.5</v>
      </c>
      <c r="P236">
        <v>8.4</v>
      </c>
      <c r="Q236">
        <v>0.41</v>
      </c>
      <c r="R236">
        <v>1.7</v>
      </c>
      <c r="S236">
        <v>2.2000000000000002</v>
      </c>
      <c r="T236">
        <v>0.78400000000000003</v>
      </c>
      <c r="U236">
        <v>1.2</v>
      </c>
      <c r="V236">
        <v>5.3</v>
      </c>
      <c r="W236">
        <v>6.5</v>
      </c>
      <c r="X236">
        <v>2.5</v>
      </c>
      <c r="Y236">
        <v>1.2</v>
      </c>
      <c r="Z236">
        <v>0.3</v>
      </c>
      <c r="AA236">
        <v>2.4</v>
      </c>
      <c r="AB236">
        <v>3.8</v>
      </c>
      <c r="AC236">
        <v>12.7</v>
      </c>
      <c r="AD236">
        <v>2016</v>
      </c>
    </row>
    <row r="237" spans="1:30" x14ac:dyDescent="0.25">
      <c r="A237">
        <v>234</v>
      </c>
      <c r="B237" t="s">
        <v>271</v>
      </c>
      <c r="C237" t="s">
        <v>31</v>
      </c>
      <c r="D237">
        <v>23</v>
      </c>
      <c r="E237" t="s">
        <v>76</v>
      </c>
      <c r="F237">
        <v>36</v>
      </c>
      <c r="G237">
        <v>5</v>
      </c>
      <c r="H237">
        <v>863</v>
      </c>
      <c r="I237">
        <v>4.9000000000000004</v>
      </c>
      <c r="J237">
        <v>10.1</v>
      </c>
      <c r="K237">
        <v>0.48599999999999999</v>
      </c>
      <c r="L237">
        <v>1.1000000000000001</v>
      </c>
      <c r="M237">
        <v>3</v>
      </c>
      <c r="N237">
        <v>0.38</v>
      </c>
      <c r="O237">
        <v>3.8</v>
      </c>
      <c r="P237">
        <v>7.2</v>
      </c>
      <c r="Q237">
        <v>0.52900000000000003</v>
      </c>
      <c r="R237">
        <v>2.1</v>
      </c>
      <c r="S237">
        <v>2.7</v>
      </c>
      <c r="T237">
        <v>0.79700000000000004</v>
      </c>
      <c r="U237">
        <v>1.2</v>
      </c>
      <c r="V237">
        <v>3.4</v>
      </c>
      <c r="W237">
        <v>4.5</v>
      </c>
      <c r="X237">
        <v>3.3</v>
      </c>
      <c r="Y237">
        <v>1</v>
      </c>
      <c r="Z237">
        <v>0.6</v>
      </c>
      <c r="AA237">
        <v>2</v>
      </c>
      <c r="AB237">
        <v>2.8</v>
      </c>
      <c r="AC237">
        <v>13.1</v>
      </c>
      <c r="AD237">
        <v>2016</v>
      </c>
    </row>
    <row r="238" spans="1:30" x14ac:dyDescent="0.25">
      <c r="A238">
        <v>235</v>
      </c>
      <c r="B238" t="s">
        <v>272</v>
      </c>
      <c r="C238" t="s">
        <v>52</v>
      </c>
      <c r="D238">
        <v>28</v>
      </c>
      <c r="E238" t="s">
        <v>57</v>
      </c>
      <c r="F238">
        <v>80</v>
      </c>
      <c r="G238">
        <v>9</v>
      </c>
      <c r="H238">
        <v>1666</v>
      </c>
      <c r="I238">
        <v>4.5</v>
      </c>
      <c r="J238">
        <v>11.1</v>
      </c>
      <c r="K238">
        <v>0.40400000000000003</v>
      </c>
      <c r="L238">
        <v>2.2000000000000002</v>
      </c>
      <c r="M238">
        <v>6.7</v>
      </c>
      <c r="N238">
        <v>0.33300000000000002</v>
      </c>
      <c r="O238">
        <v>2.2999999999999998</v>
      </c>
      <c r="P238">
        <v>4.5</v>
      </c>
      <c r="Q238">
        <v>0.51</v>
      </c>
      <c r="R238">
        <v>0.6</v>
      </c>
      <c r="S238">
        <v>1</v>
      </c>
      <c r="T238">
        <v>0.65200000000000002</v>
      </c>
      <c r="U238">
        <v>0.8</v>
      </c>
      <c r="V238">
        <v>4.5999999999999996</v>
      </c>
      <c r="W238">
        <v>5.4</v>
      </c>
      <c r="X238">
        <v>1.1000000000000001</v>
      </c>
      <c r="Y238">
        <v>1.9</v>
      </c>
      <c r="Z238">
        <v>1.2</v>
      </c>
      <c r="AA238">
        <v>1.2</v>
      </c>
      <c r="AB238">
        <v>3.7</v>
      </c>
      <c r="AC238">
        <v>11.9</v>
      </c>
      <c r="AD238">
        <v>2016</v>
      </c>
    </row>
    <row r="239" spans="1:30" x14ac:dyDescent="0.25">
      <c r="A239">
        <v>236</v>
      </c>
      <c r="B239" t="s">
        <v>273</v>
      </c>
      <c r="C239" t="s">
        <v>38</v>
      </c>
      <c r="D239">
        <v>20</v>
      </c>
      <c r="E239" t="s">
        <v>70</v>
      </c>
      <c r="F239">
        <v>80</v>
      </c>
      <c r="G239">
        <v>55</v>
      </c>
      <c r="H239">
        <v>1733</v>
      </c>
      <c r="I239">
        <v>6.4</v>
      </c>
      <c r="J239">
        <v>12.5</v>
      </c>
      <c r="K239">
        <v>0.51200000000000001</v>
      </c>
      <c r="L239">
        <v>0.6</v>
      </c>
      <c r="M239">
        <v>1.7</v>
      </c>
      <c r="N239">
        <v>0.33300000000000002</v>
      </c>
      <c r="O239">
        <v>5.8</v>
      </c>
      <c r="P239">
        <v>10.7</v>
      </c>
      <c r="Q239">
        <v>0.54100000000000004</v>
      </c>
      <c r="R239">
        <v>3.2</v>
      </c>
      <c r="S239">
        <v>3.9</v>
      </c>
      <c r="T239">
        <v>0.81100000000000005</v>
      </c>
      <c r="U239">
        <v>3.8</v>
      </c>
      <c r="V239">
        <v>7.9</v>
      </c>
      <c r="W239">
        <v>11.6</v>
      </c>
      <c r="X239">
        <v>3.9</v>
      </c>
      <c r="Y239">
        <v>1.6</v>
      </c>
      <c r="Z239">
        <v>1</v>
      </c>
      <c r="AA239">
        <v>2.2000000000000002</v>
      </c>
      <c r="AB239">
        <v>4.3</v>
      </c>
      <c r="AC239">
        <v>16.5</v>
      </c>
      <c r="AD239">
        <v>2016</v>
      </c>
    </row>
    <row r="240" spans="1:30" x14ac:dyDescent="0.25">
      <c r="A240">
        <v>237</v>
      </c>
      <c r="B240" t="s">
        <v>274</v>
      </c>
      <c r="C240" t="s">
        <v>52</v>
      </c>
      <c r="D240">
        <v>35</v>
      </c>
      <c r="E240" t="s">
        <v>55</v>
      </c>
      <c r="F240">
        <v>1</v>
      </c>
      <c r="G240">
        <v>0</v>
      </c>
      <c r="H240">
        <v>42</v>
      </c>
      <c r="I240">
        <v>5.0999999999999996</v>
      </c>
      <c r="J240">
        <v>12</v>
      </c>
      <c r="K240">
        <v>0.42899999999999999</v>
      </c>
      <c r="L240">
        <v>0.9</v>
      </c>
      <c r="M240">
        <v>1.7</v>
      </c>
      <c r="N240">
        <v>0.5</v>
      </c>
      <c r="O240">
        <v>4.3</v>
      </c>
      <c r="P240">
        <v>10.3</v>
      </c>
      <c r="Q240">
        <v>0.41699999999999998</v>
      </c>
      <c r="R240">
        <v>0</v>
      </c>
      <c r="S240">
        <v>0</v>
      </c>
      <c r="U240">
        <v>0.9</v>
      </c>
      <c r="V240">
        <v>3.4</v>
      </c>
      <c r="W240">
        <v>4.3</v>
      </c>
      <c r="X240">
        <v>1.7</v>
      </c>
      <c r="Y240">
        <v>0.9</v>
      </c>
      <c r="Z240">
        <v>1.7</v>
      </c>
      <c r="AA240">
        <v>0</v>
      </c>
      <c r="AB240">
        <v>5.0999999999999996</v>
      </c>
      <c r="AC240">
        <v>11.1</v>
      </c>
      <c r="AD240">
        <v>2016</v>
      </c>
    </row>
    <row r="241" spans="1:30" x14ac:dyDescent="0.25">
      <c r="A241">
        <v>238</v>
      </c>
      <c r="B241" t="s">
        <v>276</v>
      </c>
      <c r="C241" t="s">
        <v>52</v>
      </c>
      <c r="D241">
        <v>35</v>
      </c>
      <c r="E241" t="s">
        <v>55</v>
      </c>
      <c r="F241">
        <v>48</v>
      </c>
      <c r="G241">
        <v>0</v>
      </c>
      <c r="H241">
        <v>463</v>
      </c>
      <c r="I241">
        <v>4.5</v>
      </c>
      <c r="J241">
        <v>11</v>
      </c>
      <c r="K241">
        <v>0.40799999999999997</v>
      </c>
      <c r="L241">
        <v>3.2</v>
      </c>
      <c r="M241">
        <v>8.1</v>
      </c>
      <c r="N241">
        <v>0.39400000000000002</v>
      </c>
      <c r="O241">
        <v>1.3</v>
      </c>
      <c r="P241">
        <v>3</v>
      </c>
      <c r="Q241">
        <v>0.44700000000000001</v>
      </c>
      <c r="R241">
        <v>1.6</v>
      </c>
      <c r="S241">
        <v>2</v>
      </c>
      <c r="T241">
        <v>0.80800000000000005</v>
      </c>
      <c r="U241">
        <v>0.6</v>
      </c>
      <c r="V241">
        <v>3.3</v>
      </c>
      <c r="W241">
        <v>3.9</v>
      </c>
      <c r="X241">
        <v>1.1000000000000001</v>
      </c>
      <c r="Y241">
        <v>0.9</v>
      </c>
      <c r="Z241">
        <v>0.8</v>
      </c>
      <c r="AA241">
        <v>1</v>
      </c>
      <c r="AB241">
        <v>3.9</v>
      </c>
      <c r="AC241">
        <v>13.8</v>
      </c>
      <c r="AD241">
        <v>2016</v>
      </c>
    </row>
    <row r="242" spans="1:30" x14ac:dyDescent="0.25">
      <c r="A242">
        <v>239</v>
      </c>
      <c r="B242" t="s">
        <v>277</v>
      </c>
      <c r="C242" t="s">
        <v>27</v>
      </c>
      <c r="D242">
        <v>24</v>
      </c>
      <c r="E242" t="s">
        <v>62</v>
      </c>
      <c r="F242">
        <v>50</v>
      </c>
      <c r="G242">
        <v>11</v>
      </c>
      <c r="H242">
        <v>1044</v>
      </c>
      <c r="I242">
        <v>5.7</v>
      </c>
      <c r="J242">
        <v>12.7</v>
      </c>
      <c r="K242">
        <v>0.45200000000000001</v>
      </c>
      <c r="L242">
        <v>0.9</v>
      </c>
      <c r="M242">
        <v>2.7</v>
      </c>
      <c r="N242">
        <v>0.316</v>
      </c>
      <c r="O242">
        <v>4.9000000000000004</v>
      </c>
      <c r="P242">
        <v>9.9</v>
      </c>
      <c r="Q242">
        <v>0.49</v>
      </c>
      <c r="R242">
        <v>2.7</v>
      </c>
      <c r="S242">
        <v>4</v>
      </c>
      <c r="T242">
        <v>0.66400000000000003</v>
      </c>
      <c r="U242">
        <v>2.1</v>
      </c>
      <c r="V242">
        <v>5.0999999999999996</v>
      </c>
      <c r="W242">
        <v>7.3</v>
      </c>
      <c r="X242">
        <v>1.4</v>
      </c>
      <c r="Y242">
        <v>0.8</v>
      </c>
      <c r="Z242">
        <v>1.3</v>
      </c>
      <c r="AA242">
        <v>1.7</v>
      </c>
      <c r="AB242">
        <v>3</v>
      </c>
      <c r="AC242">
        <v>15</v>
      </c>
      <c r="AD242">
        <v>2016</v>
      </c>
    </row>
    <row r="243" spans="1:30" x14ac:dyDescent="0.25">
      <c r="A243">
        <v>240</v>
      </c>
      <c r="B243" t="s">
        <v>278</v>
      </c>
      <c r="C243" t="s">
        <v>73</v>
      </c>
      <c r="D243">
        <v>19</v>
      </c>
      <c r="E243" t="s">
        <v>44</v>
      </c>
      <c r="F243">
        <v>37</v>
      </c>
      <c r="G243">
        <v>0</v>
      </c>
      <c r="H243">
        <v>573</v>
      </c>
      <c r="I243">
        <v>3.5</v>
      </c>
      <c r="J243">
        <v>9.8000000000000007</v>
      </c>
      <c r="K243">
        <v>0.35899999999999999</v>
      </c>
      <c r="L243">
        <v>1</v>
      </c>
      <c r="M243">
        <v>3.3</v>
      </c>
      <c r="N243">
        <v>0.30199999999999999</v>
      </c>
      <c r="O243">
        <v>2.5</v>
      </c>
      <c r="P243">
        <v>6.5</v>
      </c>
      <c r="Q243">
        <v>0.38800000000000001</v>
      </c>
      <c r="R243">
        <v>1.8</v>
      </c>
      <c r="S243">
        <v>2.5</v>
      </c>
      <c r="T243">
        <v>0.71799999999999997</v>
      </c>
      <c r="U243">
        <v>0.4</v>
      </c>
      <c r="V243">
        <v>2.5</v>
      </c>
      <c r="W243">
        <v>3</v>
      </c>
      <c r="X243">
        <v>6.8</v>
      </c>
      <c r="Y243">
        <v>1.9</v>
      </c>
      <c r="Z243">
        <v>0.2</v>
      </c>
      <c r="AA243">
        <v>2.1</v>
      </c>
      <c r="AB243">
        <v>2.1</v>
      </c>
      <c r="AC243">
        <v>9.8000000000000007</v>
      </c>
      <c r="AD243">
        <v>2016</v>
      </c>
    </row>
    <row r="244" spans="1:30" x14ac:dyDescent="0.25">
      <c r="A244">
        <v>241</v>
      </c>
      <c r="B244" t="s">
        <v>279</v>
      </c>
      <c r="C244" t="s">
        <v>38</v>
      </c>
      <c r="D244">
        <v>27</v>
      </c>
      <c r="E244" t="s">
        <v>57</v>
      </c>
      <c r="F244">
        <v>77</v>
      </c>
      <c r="G244">
        <v>77</v>
      </c>
      <c r="H244">
        <v>2598</v>
      </c>
      <c r="I244">
        <v>4.9000000000000004</v>
      </c>
      <c r="J244">
        <v>7</v>
      </c>
      <c r="K244">
        <v>0.70299999999999996</v>
      </c>
      <c r="L244">
        <v>0</v>
      </c>
      <c r="M244">
        <v>0</v>
      </c>
      <c r="N244">
        <v>0</v>
      </c>
      <c r="O244">
        <v>4.9000000000000004</v>
      </c>
      <c r="P244">
        <v>7</v>
      </c>
      <c r="Q244">
        <v>0.70399999999999996</v>
      </c>
      <c r="R244">
        <v>3.7</v>
      </c>
      <c r="S244">
        <v>8.6</v>
      </c>
      <c r="T244">
        <v>0.43</v>
      </c>
      <c r="U244">
        <v>3.7</v>
      </c>
      <c r="V244">
        <v>11</v>
      </c>
      <c r="W244">
        <v>14.7</v>
      </c>
      <c r="X244">
        <v>1.2</v>
      </c>
      <c r="Y244">
        <v>0.7</v>
      </c>
      <c r="Z244">
        <v>2.5</v>
      </c>
      <c r="AA244">
        <v>1.5</v>
      </c>
      <c r="AB244">
        <v>2.9</v>
      </c>
      <c r="AC244">
        <v>13.6</v>
      </c>
      <c r="AD244">
        <v>2016</v>
      </c>
    </row>
    <row r="245" spans="1:30" x14ac:dyDescent="0.25">
      <c r="A245">
        <v>242</v>
      </c>
      <c r="B245" t="s">
        <v>280</v>
      </c>
      <c r="C245" t="s">
        <v>31</v>
      </c>
      <c r="D245">
        <v>24</v>
      </c>
      <c r="E245" t="s">
        <v>125</v>
      </c>
      <c r="F245">
        <v>80</v>
      </c>
      <c r="G245">
        <v>4</v>
      </c>
      <c r="H245">
        <v>2046</v>
      </c>
      <c r="I245">
        <v>4.5</v>
      </c>
      <c r="J245">
        <v>10.3</v>
      </c>
      <c r="K245">
        <v>0.439</v>
      </c>
      <c r="L245">
        <v>0.5</v>
      </c>
      <c r="M245">
        <v>1.9</v>
      </c>
      <c r="N245">
        <v>0.27300000000000002</v>
      </c>
      <c r="O245">
        <v>4</v>
      </c>
      <c r="P245">
        <v>8.4</v>
      </c>
      <c r="Q245">
        <v>0.47799999999999998</v>
      </c>
      <c r="R245">
        <v>2.2999999999999998</v>
      </c>
      <c r="S245">
        <v>3.1</v>
      </c>
      <c r="T245">
        <v>0.76400000000000001</v>
      </c>
      <c r="U245">
        <v>0.7</v>
      </c>
      <c r="V245">
        <v>3</v>
      </c>
      <c r="W245">
        <v>3.7</v>
      </c>
      <c r="X245">
        <v>4.4000000000000004</v>
      </c>
      <c r="Y245">
        <v>1.1000000000000001</v>
      </c>
      <c r="Z245">
        <v>0.4</v>
      </c>
      <c r="AA245">
        <v>1.8</v>
      </c>
      <c r="AB245">
        <v>2.2999999999999998</v>
      </c>
      <c r="AC245">
        <v>11.9</v>
      </c>
      <c r="AD245">
        <v>2016</v>
      </c>
    </row>
    <row r="246" spans="1:30" x14ac:dyDescent="0.25">
      <c r="A246">
        <v>243</v>
      </c>
      <c r="B246" t="s">
        <v>534</v>
      </c>
      <c r="C246" t="s">
        <v>38</v>
      </c>
      <c r="D246">
        <v>33</v>
      </c>
      <c r="E246" t="s">
        <v>53</v>
      </c>
      <c r="F246">
        <v>16</v>
      </c>
      <c r="G246">
        <v>2</v>
      </c>
      <c r="H246">
        <v>112</v>
      </c>
      <c r="I246">
        <v>6.4</v>
      </c>
      <c r="J246">
        <v>13.8</v>
      </c>
      <c r="K246">
        <v>0.46500000000000002</v>
      </c>
      <c r="L246">
        <v>0.3</v>
      </c>
      <c r="M246">
        <v>1.3</v>
      </c>
      <c r="N246">
        <v>0.25</v>
      </c>
      <c r="O246">
        <v>6.1</v>
      </c>
      <c r="P246">
        <v>12.5</v>
      </c>
      <c r="Q246">
        <v>0.48699999999999999</v>
      </c>
      <c r="R246">
        <v>1</v>
      </c>
      <c r="S246">
        <v>1</v>
      </c>
      <c r="T246">
        <v>1</v>
      </c>
      <c r="U246">
        <v>2.2999999999999998</v>
      </c>
      <c r="V246">
        <v>5.5</v>
      </c>
      <c r="W246">
        <v>7.7</v>
      </c>
      <c r="X246">
        <v>3.5</v>
      </c>
      <c r="Y246">
        <v>0.3</v>
      </c>
      <c r="Z246">
        <v>0.3</v>
      </c>
      <c r="AA246">
        <v>2.6</v>
      </c>
      <c r="AB246">
        <v>4.8</v>
      </c>
      <c r="AC246">
        <v>14.1</v>
      </c>
      <c r="AD246">
        <v>2016</v>
      </c>
    </row>
    <row r="247" spans="1:30" x14ac:dyDescent="0.25">
      <c r="A247">
        <v>244</v>
      </c>
      <c r="B247" t="s">
        <v>281</v>
      </c>
      <c r="C247" t="s">
        <v>38</v>
      </c>
      <c r="D247">
        <v>22</v>
      </c>
      <c r="E247" t="s">
        <v>87</v>
      </c>
      <c r="F247">
        <v>81</v>
      </c>
      <c r="G247">
        <v>3</v>
      </c>
      <c r="H247">
        <v>1708</v>
      </c>
      <c r="I247">
        <v>4.5</v>
      </c>
      <c r="J247">
        <v>11.1</v>
      </c>
      <c r="K247">
        <v>0.41</v>
      </c>
      <c r="L247">
        <v>1.4</v>
      </c>
      <c r="M247">
        <v>4.3</v>
      </c>
      <c r="N247">
        <v>0.33700000000000002</v>
      </c>
      <c r="O247">
        <v>3.1</v>
      </c>
      <c r="P247">
        <v>6.8</v>
      </c>
      <c r="Q247">
        <v>0.45500000000000002</v>
      </c>
      <c r="R247">
        <v>2.2999999999999998</v>
      </c>
      <c r="S247">
        <v>3.1</v>
      </c>
      <c r="T247">
        <v>0.73</v>
      </c>
      <c r="U247">
        <v>1.5</v>
      </c>
      <c r="V247">
        <v>5.6</v>
      </c>
      <c r="W247">
        <v>7.1</v>
      </c>
      <c r="X247">
        <v>2.1</v>
      </c>
      <c r="Y247">
        <v>0.8</v>
      </c>
      <c r="Z247">
        <v>0.9</v>
      </c>
      <c r="AA247">
        <v>1.2</v>
      </c>
      <c r="AB247">
        <v>2.7</v>
      </c>
      <c r="AC247">
        <v>12.8</v>
      </c>
      <c r="AD247">
        <v>2016</v>
      </c>
    </row>
    <row r="248" spans="1:30" x14ac:dyDescent="0.25">
      <c r="A248">
        <v>245</v>
      </c>
      <c r="B248" t="s">
        <v>282</v>
      </c>
      <c r="C248" t="s">
        <v>38</v>
      </c>
      <c r="D248">
        <v>23</v>
      </c>
      <c r="E248" t="s">
        <v>32</v>
      </c>
      <c r="F248">
        <v>82</v>
      </c>
      <c r="G248">
        <v>1</v>
      </c>
      <c r="H248">
        <v>1721</v>
      </c>
      <c r="I248">
        <v>8.6999999999999993</v>
      </c>
      <c r="J248">
        <v>15</v>
      </c>
      <c r="K248">
        <v>0.57599999999999996</v>
      </c>
      <c r="L248">
        <v>0.2</v>
      </c>
      <c r="M248">
        <v>0.4</v>
      </c>
      <c r="N248">
        <v>0.47599999999999998</v>
      </c>
      <c r="O248">
        <v>8.5</v>
      </c>
      <c r="P248">
        <v>14.6</v>
      </c>
      <c r="Q248">
        <v>0.57899999999999996</v>
      </c>
      <c r="R248">
        <v>4.2</v>
      </c>
      <c r="S248">
        <v>5.3</v>
      </c>
      <c r="T248">
        <v>0.79700000000000004</v>
      </c>
      <c r="U248">
        <v>5.2</v>
      </c>
      <c r="V248">
        <v>8.6999999999999993</v>
      </c>
      <c r="W248">
        <v>13.9</v>
      </c>
      <c r="X248">
        <v>0.7</v>
      </c>
      <c r="Y248">
        <v>0.5</v>
      </c>
      <c r="Z248">
        <v>0.7</v>
      </c>
      <c r="AA248">
        <v>2.4</v>
      </c>
      <c r="AB248">
        <v>3.5</v>
      </c>
      <c r="AC248">
        <v>21.7</v>
      </c>
      <c r="AD248">
        <v>2016</v>
      </c>
    </row>
    <row r="249" spans="1:30" x14ac:dyDescent="0.25">
      <c r="A249">
        <v>246</v>
      </c>
      <c r="B249" t="s">
        <v>535</v>
      </c>
      <c r="C249" t="s">
        <v>52</v>
      </c>
      <c r="D249">
        <v>22</v>
      </c>
      <c r="E249" t="s">
        <v>36</v>
      </c>
      <c r="F249">
        <v>40</v>
      </c>
      <c r="G249">
        <v>5</v>
      </c>
      <c r="H249">
        <v>399</v>
      </c>
      <c r="I249">
        <v>2.7</v>
      </c>
      <c r="J249">
        <v>6.7</v>
      </c>
      <c r="K249">
        <v>0.40500000000000003</v>
      </c>
      <c r="L249">
        <v>1</v>
      </c>
      <c r="M249">
        <v>3.3</v>
      </c>
      <c r="N249">
        <v>0.29699999999999999</v>
      </c>
      <c r="O249">
        <v>1.7</v>
      </c>
      <c r="P249">
        <v>3.3</v>
      </c>
      <c r="Q249">
        <v>0.51400000000000001</v>
      </c>
      <c r="R249">
        <v>2.2999999999999998</v>
      </c>
      <c r="S249">
        <v>2.5</v>
      </c>
      <c r="T249">
        <v>0.92900000000000005</v>
      </c>
      <c r="U249">
        <v>0.7</v>
      </c>
      <c r="V249">
        <v>4.5</v>
      </c>
      <c r="W249">
        <v>5.2</v>
      </c>
      <c r="X249">
        <v>3.2</v>
      </c>
      <c r="Y249">
        <v>0.5</v>
      </c>
      <c r="Z249">
        <v>0.2</v>
      </c>
      <c r="AA249">
        <v>2</v>
      </c>
      <c r="AB249">
        <v>2.4</v>
      </c>
      <c r="AC249">
        <v>8.8000000000000007</v>
      </c>
      <c r="AD249">
        <v>2016</v>
      </c>
    </row>
    <row r="250" spans="1:30" x14ac:dyDescent="0.25">
      <c r="A250">
        <v>247</v>
      </c>
      <c r="B250" t="s">
        <v>579</v>
      </c>
      <c r="C250" t="s">
        <v>38</v>
      </c>
      <c r="D250">
        <v>30</v>
      </c>
      <c r="E250" t="s">
        <v>55</v>
      </c>
      <c r="F250">
        <v>25</v>
      </c>
      <c r="G250">
        <v>0</v>
      </c>
      <c r="H250">
        <v>95</v>
      </c>
      <c r="I250">
        <v>3.4</v>
      </c>
      <c r="J250">
        <v>6.4</v>
      </c>
      <c r="K250">
        <v>0.52900000000000003</v>
      </c>
      <c r="L250">
        <v>0</v>
      </c>
      <c r="M250">
        <v>0</v>
      </c>
      <c r="O250">
        <v>3.4</v>
      </c>
      <c r="P250">
        <v>6.4</v>
      </c>
      <c r="Q250">
        <v>0.52900000000000003</v>
      </c>
      <c r="R250">
        <v>1.9</v>
      </c>
      <c r="S250">
        <v>4.2</v>
      </c>
      <c r="T250">
        <v>0.45500000000000002</v>
      </c>
      <c r="U250">
        <v>4.5</v>
      </c>
      <c r="V250">
        <v>5.3</v>
      </c>
      <c r="W250">
        <v>9.9</v>
      </c>
      <c r="X250">
        <v>1.1000000000000001</v>
      </c>
      <c r="Y250">
        <v>1.5</v>
      </c>
      <c r="Z250">
        <v>1.9</v>
      </c>
      <c r="AA250">
        <v>2.7</v>
      </c>
      <c r="AB250">
        <v>4.2</v>
      </c>
      <c r="AC250">
        <v>8.6999999999999993</v>
      </c>
      <c r="AD250">
        <v>2016</v>
      </c>
    </row>
    <row r="251" spans="1:30" x14ac:dyDescent="0.25">
      <c r="A251">
        <v>248</v>
      </c>
      <c r="B251" t="s">
        <v>283</v>
      </c>
      <c r="C251" t="s">
        <v>27</v>
      </c>
      <c r="D251">
        <v>24</v>
      </c>
      <c r="E251" t="s">
        <v>104</v>
      </c>
      <c r="F251">
        <v>36</v>
      </c>
      <c r="G251">
        <v>0</v>
      </c>
      <c r="H251">
        <v>470</v>
      </c>
      <c r="I251">
        <v>4.2</v>
      </c>
      <c r="J251">
        <v>11.4</v>
      </c>
      <c r="K251">
        <v>0.36899999999999999</v>
      </c>
      <c r="L251">
        <v>0.4</v>
      </c>
      <c r="M251">
        <v>2.8</v>
      </c>
      <c r="N251">
        <v>0.13500000000000001</v>
      </c>
      <c r="O251">
        <v>3.8</v>
      </c>
      <c r="P251">
        <v>8.6</v>
      </c>
      <c r="Q251">
        <v>0.44600000000000001</v>
      </c>
      <c r="R251">
        <v>2.8</v>
      </c>
      <c r="S251">
        <v>4.0999999999999996</v>
      </c>
      <c r="T251">
        <v>0.68500000000000005</v>
      </c>
      <c r="U251">
        <v>1.6</v>
      </c>
      <c r="V251">
        <v>7.7</v>
      </c>
      <c r="W251">
        <v>9.3000000000000007</v>
      </c>
      <c r="X251">
        <v>1.5</v>
      </c>
      <c r="Y251">
        <v>1</v>
      </c>
      <c r="Z251">
        <v>0.8</v>
      </c>
      <c r="AA251">
        <v>1.4</v>
      </c>
      <c r="AB251">
        <v>3</v>
      </c>
      <c r="AC251">
        <v>11.6</v>
      </c>
      <c r="AD251">
        <v>2016</v>
      </c>
    </row>
    <row r="252" spans="1:30" x14ac:dyDescent="0.25">
      <c r="A252">
        <v>249</v>
      </c>
      <c r="B252" t="s">
        <v>284</v>
      </c>
      <c r="C252" t="s">
        <v>52</v>
      </c>
      <c r="D252">
        <v>22</v>
      </c>
      <c r="E252" t="s">
        <v>87</v>
      </c>
      <c r="F252">
        <v>7</v>
      </c>
      <c r="G252">
        <v>7</v>
      </c>
      <c r="H252">
        <v>205</v>
      </c>
      <c r="I252">
        <v>5.8</v>
      </c>
      <c r="J252">
        <v>10.7</v>
      </c>
      <c r="K252">
        <v>0.54100000000000004</v>
      </c>
      <c r="L252">
        <v>0.5</v>
      </c>
      <c r="M252">
        <v>1.2</v>
      </c>
      <c r="N252">
        <v>0.42899999999999999</v>
      </c>
      <c r="O252">
        <v>5.3</v>
      </c>
      <c r="P252">
        <v>9.5</v>
      </c>
      <c r="Q252">
        <v>0.55600000000000005</v>
      </c>
      <c r="R252">
        <v>3.5</v>
      </c>
      <c r="S252">
        <v>5.0999999999999996</v>
      </c>
      <c r="T252">
        <v>0.69</v>
      </c>
      <c r="U252">
        <v>2.1</v>
      </c>
      <c r="V252">
        <v>5.8</v>
      </c>
      <c r="W252">
        <v>7.9</v>
      </c>
      <c r="X252">
        <v>1.6</v>
      </c>
      <c r="Y252">
        <v>0.5</v>
      </c>
      <c r="Z252">
        <v>0.5</v>
      </c>
      <c r="AA252">
        <v>1.4</v>
      </c>
      <c r="AB252">
        <v>1.6</v>
      </c>
      <c r="AC252">
        <v>15.6</v>
      </c>
      <c r="AD252">
        <v>2016</v>
      </c>
    </row>
    <row r="253" spans="1:30" x14ac:dyDescent="0.25">
      <c r="A253">
        <v>250</v>
      </c>
      <c r="B253" t="s">
        <v>285</v>
      </c>
      <c r="C253" t="s">
        <v>31</v>
      </c>
      <c r="D253">
        <v>26</v>
      </c>
      <c r="E253" t="s">
        <v>34</v>
      </c>
      <c r="F253">
        <v>31</v>
      </c>
      <c r="G253">
        <v>0</v>
      </c>
      <c r="H253">
        <v>616</v>
      </c>
      <c r="I253">
        <v>7.2</v>
      </c>
      <c r="J253">
        <v>15.8</v>
      </c>
      <c r="K253">
        <v>0.45600000000000002</v>
      </c>
      <c r="L253">
        <v>2.2999999999999998</v>
      </c>
      <c r="M253">
        <v>6.7</v>
      </c>
      <c r="N253">
        <v>0.34200000000000003</v>
      </c>
      <c r="O253">
        <v>4.9000000000000004</v>
      </c>
      <c r="P253">
        <v>9.1</v>
      </c>
      <c r="Q253">
        <v>0.53800000000000003</v>
      </c>
      <c r="R253">
        <v>3.5</v>
      </c>
      <c r="S253">
        <v>3.9</v>
      </c>
      <c r="T253">
        <v>0.89600000000000002</v>
      </c>
      <c r="U253">
        <v>0.7</v>
      </c>
      <c r="V253">
        <v>2.6</v>
      </c>
      <c r="W253">
        <v>3.3</v>
      </c>
      <c r="X253">
        <v>1.7</v>
      </c>
      <c r="Y253">
        <v>0.7</v>
      </c>
      <c r="Z253">
        <v>0.1</v>
      </c>
      <c r="AA253">
        <v>1.8</v>
      </c>
      <c r="AB253">
        <v>2.2000000000000002</v>
      </c>
      <c r="AC253">
        <v>20.2</v>
      </c>
      <c r="AD253">
        <v>2016</v>
      </c>
    </row>
    <row r="254" spans="1:30" x14ac:dyDescent="0.25">
      <c r="A254">
        <v>251</v>
      </c>
      <c r="B254" t="s">
        <v>286</v>
      </c>
      <c r="C254" t="s">
        <v>31</v>
      </c>
      <c r="D254">
        <v>24</v>
      </c>
      <c r="E254" t="s">
        <v>79</v>
      </c>
      <c r="F254">
        <v>52</v>
      </c>
      <c r="G254">
        <v>50</v>
      </c>
      <c r="H254">
        <v>1870</v>
      </c>
      <c r="I254">
        <v>7.1</v>
      </c>
      <c r="J254">
        <v>17.2</v>
      </c>
      <c r="K254">
        <v>0.41499999999999998</v>
      </c>
      <c r="L254">
        <v>2.2999999999999998</v>
      </c>
      <c r="M254">
        <v>6.8</v>
      </c>
      <c r="N254">
        <v>0.34200000000000003</v>
      </c>
      <c r="O254">
        <v>4.8</v>
      </c>
      <c r="P254">
        <v>10.5</v>
      </c>
      <c r="Q254">
        <v>0.46100000000000002</v>
      </c>
      <c r="R254">
        <v>3</v>
      </c>
      <c r="S254">
        <v>3.5</v>
      </c>
      <c r="T254">
        <v>0.85199999999999998</v>
      </c>
      <c r="U254">
        <v>0.7</v>
      </c>
      <c r="V254">
        <v>3.2</v>
      </c>
      <c r="W254">
        <v>3.9</v>
      </c>
      <c r="X254">
        <v>5.0999999999999996</v>
      </c>
      <c r="Y254">
        <v>1.2</v>
      </c>
      <c r="Z254">
        <v>0.4</v>
      </c>
      <c r="AA254">
        <v>3.4</v>
      </c>
      <c r="AB254">
        <v>2.4</v>
      </c>
      <c r="AC254">
        <v>19.600000000000001</v>
      </c>
      <c r="AD254">
        <v>2016</v>
      </c>
    </row>
    <row r="255" spans="1:30" x14ac:dyDescent="0.25">
      <c r="A255">
        <v>252</v>
      </c>
      <c r="B255" t="s">
        <v>287</v>
      </c>
      <c r="C255" t="s">
        <v>31</v>
      </c>
      <c r="D255">
        <v>34</v>
      </c>
      <c r="E255" t="s">
        <v>92</v>
      </c>
      <c r="F255">
        <v>80</v>
      </c>
      <c r="G255">
        <v>80</v>
      </c>
      <c r="H255">
        <v>2401</v>
      </c>
      <c r="I255">
        <v>4</v>
      </c>
      <c r="J255">
        <v>9.1999999999999993</v>
      </c>
      <c r="K255">
        <v>0.435</v>
      </c>
      <c r="L255">
        <v>2.4</v>
      </c>
      <c r="M255">
        <v>6</v>
      </c>
      <c r="N255">
        <v>0.39800000000000002</v>
      </c>
      <c r="O255">
        <v>1.6</v>
      </c>
      <c r="P255">
        <v>3.3</v>
      </c>
      <c r="Q255">
        <v>0.502</v>
      </c>
      <c r="R255">
        <v>0.7</v>
      </c>
      <c r="S255">
        <v>0.8</v>
      </c>
      <c r="T255">
        <v>0.83299999999999996</v>
      </c>
      <c r="U255">
        <v>0.2</v>
      </c>
      <c r="V255">
        <v>3.7</v>
      </c>
      <c r="W255">
        <v>3.9</v>
      </c>
      <c r="X255">
        <v>2.5</v>
      </c>
      <c r="Y255">
        <v>0.9</v>
      </c>
      <c r="Z255">
        <v>0.5</v>
      </c>
      <c r="AA255">
        <v>1.5</v>
      </c>
      <c r="AB255">
        <v>2.4</v>
      </c>
      <c r="AC255">
        <v>11.1</v>
      </c>
      <c r="AD255">
        <v>2016</v>
      </c>
    </row>
    <row r="256" spans="1:30" x14ac:dyDescent="0.25">
      <c r="A256">
        <v>253</v>
      </c>
      <c r="B256" t="s">
        <v>288</v>
      </c>
      <c r="C256" t="s">
        <v>38</v>
      </c>
      <c r="D256">
        <v>26</v>
      </c>
      <c r="E256" t="s">
        <v>40</v>
      </c>
      <c r="F256">
        <v>78</v>
      </c>
      <c r="G256">
        <v>14</v>
      </c>
      <c r="H256">
        <v>1482</v>
      </c>
      <c r="I256">
        <v>5.7</v>
      </c>
      <c r="J256">
        <v>10.8</v>
      </c>
      <c r="K256">
        <v>0.53200000000000003</v>
      </c>
      <c r="L256">
        <v>0</v>
      </c>
      <c r="M256">
        <v>0</v>
      </c>
      <c r="O256">
        <v>5.7</v>
      </c>
      <c r="P256">
        <v>10.8</v>
      </c>
      <c r="Q256">
        <v>0.53200000000000003</v>
      </c>
      <c r="R256">
        <v>1.4</v>
      </c>
      <c r="S256">
        <v>2.5</v>
      </c>
      <c r="T256">
        <v>0.54800000000000004</v>
      </c>
      <c r="U256">
        <v>4.0999999999999996</v>
      </c>
      <c r="V256">
        <v>6.2</v>
      </c>
      <c r="W256">
        <v>10.3</v>
      </c>
      <c r="X256">
        <v>0.8</v>
      </c>
      <c r="Y256">
        <v>1</v>
      </c>
      <c r="Z256">
        <v>1.7</v>
      </c>
      <c r="AA256">
        <v>1.2</v>
      </c>
      <c r="AB256">
        <v>4.5</v>
      </c>
      <c r="AC256">
        <v>12.9</v>
      </c>
      <c r="AD256">
        <v>2016</v>
      </c>
    </row>
    <row r="257" spans="1:30" x14ac:dyDescent="0.25">
      <c r="A257">
        <v>254</v>
      </c>
      <c r="B257" t="s">
        <v>291</v>
      </c>
      <c r="C257" t="s">
        <v>31</v>
      </c>
      <c r="D257">
        <v>23</v>
      </c>
      <c r="E257" t="s">
        <v>87</v>
      </c>
      <c r="F257">
        <v>66</v>
      </c>
      <c r="G257">
        <v>0</v>
      </c>
      <c r="H257">
        <v>1227</v>
      </c>
      <c r="I257">
        <v>6.7</v>
      </c>
      <c r="J257">
        <v>15</v>
      </c>
      <c r="K257">
        <v>0.45100000000000001</v>
      </c>
      <c r="L257">
        <v>1.6</v>
      </c>
      <c r="M257">
        <v>5.3</v>
      </c>
      <c r="N257">
        <v>0.309</v>
      </c>
      <c r="O257">
        <v>5.0999999999999996</v>
      </c>
      <c r="P257">
        <v>9.6999999999999993</v>
      </c>
      <c r="Q257">
        <v>0.52900000000000003</v>
      </c>
      <c r="R257">
        <v>1.9</v>
      </c>
      <c r="S257">
        <v>2.6</v>
      </c>
      <c r="T257">
        <v>0.72699999999999998</v>
      </c>
      <c r="U257">
        <v>1.3</v>
      </c>
      <c r="V257">
        <v>6.1</v>
      </c>
      <c r="W257">
        <v>7.4</v>
      </c>
      <c r="X257">
        <v>2.2999999999999998</v>
      </c>
      <c r="Y257">
        <v>1.2</v>
      </c>
      <c r="Z257">
        <v>0.9</v>
      </c>
      <c r="AA257">
        <v>1.5</v>
      </c>
      <c r="AB257">
        <v>3.1</v>
      </c>
      <c r="AC257">
        <v>17</v>
      </c>
      <c r="AD257">
        <v>2016</v>
      </c>
    </row>
    <row r="258" spans="1:30" x14ac:dyDescent="0.25">
      <c r="A258">
        <v>255</v>
      </c>
      <c r="B258" t="s">
        <v>536</v>
      </c>
      <c r="C258" t="s">
        <v>27</v>
      </c>
      <c r="D258">
        <v>32</v>
      </c>
      <c r="E258" t="s">
        <v>59</v>
      </c>
      <c r="F258">
        <v>36</v>
      </c>
      <c r="G258">
        <v>12</v>
      </c>
      <c r="H258">
        <v>569</v>
      </c>
      <c r="I258">
        <v>8.8000000000000007</v>
      </c>
      <c r="J258">
        <v>15.8</v>
      </c>
      <c r="K258">
        <v>0.55600000000000005</v>
      </c>
      <c r="L258">
        <v>0.4</v>
      </c>
      <c r="M258">
        <v>0.8</v>
      </c>
      <c r="N258">
        <v>0.46200000000000002</v>
      </c>
      <c r="O258">
        <v>8.4</v>
      </c>
      <c r="P258">
        <v>15</v>
      </c>
      <c r="Q258">
        <v>0.56100000000000005</v>
      </c>
      <c r="R258">
        <v>4.2</v>
      </c>
      <c r="S258">
        <v>5.8</v>
      </c>
      <c r="T258">
        <v>0.73599999999999999</v>
      </c>
      <c r="U258">
        <v>3.1</v>
      </c>
      <c r="V258">
        <v>6.1</v>
      </c>
      <c r="W258">
        <v>9.1999999999999993</v>
      </c>
      <c r="X258">
        <v>2</v>
      </c>
      <c r="Y258">
        <v>0.8</v>
      </c>
      <c r="Z258">
        <v>0.6</v>
      </c>
      <c r="AA258">
        <v>1.4</v>
      </c>
      <c r="AB258">
        <v>4.4000000000000004</v>
      </c>
      <c r="AC258">
        <v>22.2</v>
      </c>
      <c r="AD258">
        <v>2016</v>
      </c>
    </row>
    <row r="259" spans="1:30" x14ac:dyDescent="0.25">
      <c r="A259">
        <v>256</v>
      </c>
      <c r="B259" t="s">
        <v>537</v>
      </c>
      <c r="C259" t="s">
        <v>73</v>
      </c>
      <c r="D259">
        <v>23</v>
      </c>
      <c r="E259" t="s">
        <v>36</v>
      </c>
      <c r="F259">
        <v>78</v>
      </c>
      <c r="G259">
        <v>17</v>
      </c>
      <c r="H259">
        <v>1751</v>
      </c>
      <c r="I259">
        <v>4.5999999999999996</v>
      </c>
      <c r="J259">
        <v>10.3</v>
      </c>
      <c r="K259">
        <v>0.442</v>
      </c>
      <c r="L259">
        <v>0.8</v>
      </c>
      <c r="M259">
        <v>2.2000000000000002</v>
      </c>
      <c r="N259">
        <v>0.36099999999999999</v>
      </c>
      <c r="O259">
        <v>3.8</v>
      </c>
      <c r="P259">
        <v>8.1</v>
      </c>
      <c r="Q259">
        <v>0.46400000000000002</v>
      </c>
      <c r="R259">
        <v>1.7</v>
      </c>
      <c r="S259">
        <v>2.2000000000000002</v>
      </c>
      <c r="T259">
        <v>0.77600000000000002</v>
      </c>
      <c r="U259">
        <v>0.6</v>
      </c>
      <c r="V259">
        <v>3.1</v>
      </c>
      <c r="W259">
        <v>3.7</v>
      </c>
      <c r="X259">
        <v>7</v>
      </c>
      <c r="Y259">
        <v>2</v>
      </c>
      <c r="Z259">
        <v>0.2</v>
      </c>
      <c r="AA259">
        <v>3</v>
      </c>
      <c r="AB259">
        <v>2.5</v>
      </c>
      <c r="AC259">
        <v>11.6</v>
      </c>
      <c r="AD259">
        <v>2016</v>
      </c>
    </row>
    <row r="260" spans="1:30" x14ac:dyDescent="0.25">
      <c r="A260">
        <v>257</v>
      </c>
      <c r="B260" t="s">
        <v>292</v>
      </c>
      <c r="C260" t="s">
        <v>38</v>
      </c>
      <c r="D260">
        <v>24</v>
      </c>
      <c r="E260" t="s">
        <v>70</v>
      </c>
      <c r="F260">
        <v>59</v>
      </c>
      <c r="G260">
        <v>15</v>
      </c>
      <c r="H260">
        <v>1041</v>
      </c>
      <c r="I260">
        <v>6.7</v>
      </c>
      <c r="J260">
        <v>13.1</v>
      </c>
      <c r="K260">
        <v>0.51300000000000001</v>
      </c>
      <c r="L260">
        <v>0.4</v>
      </c>
      <c r="M260">
        <v>1.8</v>
      </c>
      <c r="N260">
        <v>0.245</v>
      </c>
      <c r="O260">
        <v>6.3</v>
      </c>
      <c r="P260">
        <v>11.3</v>
      </c>
      <c r="Q260">
        <v>0.55700000000000005</v>
      </c>
      <c r="R260">
        <v>2.1</v>
      </c>
      <c r="S260">
        <v>2.4</v>
      </c>
      <c r="T260">
        <v>0.89900000000000002</v>
      </c>
      <c r="U260">
        <v>2.7</v>
      </c>
      <c r="V260">
        <v>7.4</v>
      </c>
      <c r="W260">
        <v>10</v>
      </c>
      <c r="X260">
        <v>1.9</v>
      </c>
      <c r="Y260">
        <v>0.4</v>
      </c>
      <c r="Z260">
        <v>0.5</v>
      </c>
      <c r="AA260">
        <v>1.9</v>
      </c>
      <c r="AB260">
        <v>4</v>
      </c>
      <c r="AC260">
        <v>16.100000000000001</v>
      </c>
      <c r="AD260">
        <v>2016</v>
      </c>
    </row>
    <row r="261" spans="1:30" x14ac:dyDescent="0.25">
      <c r="A261">
        <v>258</v>
      </c>
      <c r="B261" t="s">
        <v>293</v>
      </c>
      <c r="C261" t="s">
        <v>31</v>
      </c>
      <c r="D261">
        <v>20</v>
      </c>
      <c r="E261" t="s">
        <v>44</v>
      </c>
      <c r="F261">
        <v>82</v>
      </c>
      <c r="G261">
        <v>33</v>
      </c>
      <c r="H261">
        <v>2294</v>
      </c>
      <c r="I261">
        <v>6.8</v>
      </c>
      <c r="J261">
        <v>15</v>
      </c>
      <c r="K261">
        <v>0.45200000000000001</v>
      </c>
      <c r="L261">
        <v>1.9</v>
      </c>
      <c r="M261">
        <v>5</v>
      </c>
      <c r="N261">
        <v>0.38900000000000001</v>
      </c>
      <c r="O261">
        <v>4.9000000000000004</v>
      </c>
      <c r="P261">
        <v>10.1</v>
      </c>
      <c r="Q261">
        <v>0.48199999999999998</v>
      </c>
      <c r="R261">
        <v>2.5</v>
      </c>
      <c r="S261">
        <v>3.2</v>
      </c>
      <c r="T261">
        <v>0.79300000000000004</v>
      </c>
      <c r="U261">
        <v>0.4</v>
      </c>
      <c r="V261">
        <v>3.2</v>
      </c>
      <c r="W261">
        <v>3.6</v>
      </c>
      <c r="X261">
        <v>3.9</v>
      </c>
      <c r="Y261">
        <v>1.1000000000000001</v>
      </c>
      <c r="Z261">
        <v>0.3</v>
      </c>
      <c r="AA261">
        <v>2.4</v>
      </c>
      <c r="AB261">
        <v>3</v>
      </c>
      <c r="AC261">
        <v>18</v>
      </c>
      <c r="AD261">
        <v>2016</v>
      </c>
    </row>
    <row r="262" spans="1:30" x14ac:dyDescent="0.25">
      <c r="A262">
        <v>259</v>
      </c>
      <c r="B262" t="s">
        <v>294</v>
      </c>
      <c r="C262" t="s">
        <v>73</v>
      </c>
      <c r="D262">
        <v>28</v>
      </c>
      <c r="E262" t="s">
        <v>34</v>
      </c>
      <c r="F262">
        <v>66</v>
      </c>
      <c r="G262">
        <v>13</v>
      </c>
      <c r="H262">
        <v>1411</v>
      </c>
      <c r="I262">
        <v>3.5</v>
      </c>
      <c r="J262">
        <v>9</v>
      </c>
      <c r="K262">
        <v>0.39300000000000002</v>
      </c>
      <c r="L262">
        <v>0.9</v>
      </c>
      <c r="M262">
        <v>2.8</v>
      </c>
      <c r="N262">
        <v>0.33300000000000002</v>
      </c>
      <c r="O262">
        <v>2.6</v>
      </c>
      <c r="P262">
        <v>6.3</v>
      </c>
      <c r="Q262">
        <v>0.41899999999999998</v>
      </c>
      <c r="R262">
        <v>1.5</v>
      </c>
      <c r="S262">
        <v>2.2000000000000002</v>
      </c>
      <c r="T262">
        <v>0.68600000000000005</v>
      </c>
      <c r="U262">
        <v>0.7</v>
      </c>
      <c r="V262">
        <v>2.4</v>
      </c>
      <c r="W262">
        <v>3.1</v>
      </c>
      <c r="X262">
        <v>6</v>
      </c>
      <c r="Y262">
        <v>1.4</v>
      </c>
      <c r="Z262">
        <v>0.2</v>
      </c>
      <c r="AA262">
        <v>2.4</v>
      </c>
      <c r="AB262">
        <v>2.2000000000000002</v>
      </c>
      <c r="AC262">
        <v>9.5</v>
      </c>
      <c r="AD262">
        <v>2016</v>
      </c>
    </row>
    <row r="263" spans="1:30" x14ac:dyDescent="0.25">
      <c r="A263">
        <v>260</v>
      </c>
      <c r="B263" t="s">
        <v>295</v>
      </c>
      <c r="C263" t="s">
        <v>31</v>
      </c>
      <c r="D263">
        <v>30</v>
      </c>
      <c r="E263" t="s">
        <v>34</v>
      </c>
      <c r="F263">
        <v>79</v>
      </c>
      <c r="G263">
        <v>65</v>
      </c>
      <c r="H263">
        <v>2334</v>
      </c>
      <c r="I263">
        <v>4.5</v>
      </c>
      <c r="J263">
        <v>9.9</v>
      </c>
      <c r="K263">
        <v>0.45400000000000001</v>
      </c>
      <c r="L263">
        <v>1.3</v>
      </c>
      <c r="M263">
        <v>3.3</v>
      </c>
      <c r="N263">
        <v>0.378</v>
      </c>
      <c r="O263">
        <v>3.2</v>
      </c>
      <c r="P263">
        <v>6.5</v>
      </c>
      <c r="Q263">
        <v>0.49299999999999999</v>
      </c>
      <c r="R263">
        <v>1.5</v>
      </c>
      <c r="S263">
        <v>1.8</v>
      </c>
      <c r="T263">
        <v>0.83899999999999997</v>
      </c>
      <c r="U263">
        <v>0.4</v>
      </c>
      <c r="V263">
        <v>2.7</v>
      </c>
      <c r="W263">
        <v>3.2</v>
      </c>
      <c r="X263">
        <v>2.1</v>
      </c>
      <c r="Y263">
        <v>1.3</v>
      </c>
      <c r="Z263">
        <v>0.4</v>
      </c>
      <c r="AA263">
        <v>1.1000000000000001</v>
      </c>
      <c r="AB263">
        <v>2.1</v>
      </c>
      <c r="AC263">
        <v>11.7</v>
      </c>
      <c r="AD263">
        <v>2016</v>
      </c>
    </row>
    <row r="264" spans="1:30" x14ac:dyDescent="0.25">
      <c r="A264">
        <v>261</v>
      </c>
      <c r="B264" t="s">
        <v>296</v>
      </c>
      <c r="C264" t="s">
        <v>27</v>
      </c>
      <c r="D264">
        <v>32</v>
      </c>
      <c r="E264" t="s">
        <v>34</v>
      </c>
      <c r="F264">
        <v>55</v>
      </c>
      <c r="G264">
        <v>5</v>
      </c>
      <c r="H264">
        <v>903</v>
      </c>
      <c r="I264">
        <v>7.1</v>
      </c>
      <c r="J264">
        <v>13.4</v>
      </c>
      <c r="K264">
        <v>0.53100000000000003</v>
      </c>
      <c r="L264">
        <v>0</v>
      </c>
      <c r="M264">
        <v>0</v>
      </c>
      <c r="N264">
        <v>0</v>
      </c>
      <c r="O264">
        <v>7.1</v>
      </c>
      <c r="P264">
        <v>13.3</v>
      </c>
      <c r="Q264">
        <v>0.53300000000000003</v>
      </c>
      <c r="R264">
        <v>2.8</v>
      </c>
      <c r="S264">
        <v>3.7</v>
      </c>
      <c r="T264">
        <v>0.76300000000000001</v>
      </c>
      <c r="U264">
        <v>4</v>
      </c>
      <c r="V264">
        <v>8.1</v>
      </c>
      <c r="W264">
        <v>12.2</v>
      </c>
      <c r="X264">
        <v>3.3</v>
      </c>
      <c r="Y264">
        <v>0.9</v>
      </c>
      <c r="Z264">
        <v>1.1000000000000001</v>
      </c>
      <c r="AA264">
        <v>2.6</v>
      </c>
      <c r="AB264">
        <v>4.5</v>
      </c>
      <c r="AC264">
        <v>17</v>
      </c>
      <c r="AD264">
        <v>2016</v>
      </c>
    </row>
    <row r="265" spans="1:30" x14ac:dyDescent="0.25">
      <c r="A265">
        <v>262</v>
      </c>
      <c r="B265" t="s">
        <v>297</v>
      </c>
      <c r="C265" t="s">
        <v>38</v>
      </c>
      <c r="D265">
        <v>22</v>
      </c>
      <c r="E265" t="s">
        <v>79</v>
      </c>
      <c r="F265">
        <v>78</v>
      </c>
      <c r="G265">
        <v>46</v>
      </c>
      <c r="H265">
        <v>1821</v>
      </c>
      <c r="I265">
        <v>5.2</v>
      </c>
      <c r="J265">
        <v>12.3</v>
      </c>
      <c r="K265">
        <v>0.42299999999999999</v>
      </c>
      <c r="L265">
        <v>0</v>
      </c>
      <c r="M265">
        <v>0.1</v>
      </c>
      <c r="N265">
        <v>0.14299999999999999</v>
      </c>
      <c r="O265">
        <v>5.2</v>
      </c>
      <c r="P265">
        <v>12.2</v>
      </c>
      <c r="Q265">
        <v>0.42599999999999999</v>
      </c>
      <c r="R265">
        <v>3.4</v>
      </c>
      <c r="S265">
        <v>4.7</v>
      </c>
      <c r="T265">
        <v>0.72799999999999998</v>
      </c>
      <c r="U265">
        <v>3.5</v>
      </c>
      <c r="V265">
        <v>8.1999999999999993</v>
      </c>
      <c r="W265">
        <v>11.7</v>
      </c>
      <c r="X265">
        <v>1.9</v>
      </c>
      <c r="Y265">
        <v>0.8</v>
      </c>
      <c r="Z265">
        <v>1.2</v>
      </c>
      <c r="AA265">
        <v>2.9</v>
      </c>
      <c r="AB265">
        <v>4.5</v>
      </c>
      <c r="AC265">
        <v>13.9</v>
      </c>
      <c r="AD265">
        <v>2016</v>
      </c>
    </row>
    <row r="266" spans="1:30" x14ac:dyDescent="0.25">
      <c r="A266">
        <v>263</v>
      </c>
      <c r="B266" t="s">
        <v>298</v>
      </c>
      <c r="C266" t="s">
        <v>52</v>
      </c>
      <c r="D266">
        <v>24</v>
      </c>
      <c r="E266" t="s">
        <v>46</v>
      </c>
      <c r="F266">
        <v>72</v>
      </c>
      <c r="G266">
        <v>72</v>
      </c>
      <c r="H266">
        <v>2380</v>
      </c>
      <c r="I266">
        <v>8.3000000000000007</v>
      </c>
      <c r="J266">
        <v>16.5</v>
      </c>
      <c r="K266">
        <v>0.50600000000000001</v>
      </c>
      <c r="L266">
        <v>2</v>
      </c>
      <c r="M266">
        <v>4.4000000000000004</v>
      </c>
      <c r="N266">
        <v>0.443</v>
      </c>
      <c r="O266">
        <v>6.4</v>
      </c>
      <c r="P266">
        <v>12.1</v>
      </c>
      <c r="Q266">
        <v>0.52800000000000002</v>
      </c>
      <c r="R266">
        <v>4.4000000000000004</v>
      </c>
      <c r="S266">
        <v>5.0999999999999996</v>
      </c>
      <c r="T266">
        <v>0.874</v>
      </c>
      <c r="U266">
        <v>1.4</v>
      </c>
      <c r="V266">
        <v>6</v>
      </c>
      <c r="W266">
        <v>7.5</v>
      </c>
      <c r="X266">
        <v>2.8</v>
      </c>
      <c r="Y266">
        <v>1.9</v>
      </c>
      <c r="Z266">
        <v>1.1000000000000001</v>
      </c>
      <c r="AA266">
        <v>1.6</v>
      </c>
      <c r="AB266">
        <v>2</v>
      </c>
      <c r="AC266">
        <v>23</v>
      </c>
      <c r="AD266">
        <v>2016</v>
      </c>
    </row>
    <row r="267" spans="1:30" x14ac:dyDescent="0.25">
      <c r="A267">
        <v>264</v>
      </c>
      <c r="B267" t="s">
        <v>299</v>
      </c>
      <c r="C267" t="s">
        <v>27</v>
      </c>
      <c r="D267">
        <v>23</v>
      </c>
      <c r="E267" t="s">
        <v>53</v>
      </c>
      <c r="F267">
        <v>61</v>
      </c>
      <c r="G267">
        <v>10</v>
      </c>
      <c r="H267">
        <v>1333</v>
      </c>
      <c r="I267">
        <v>5.3</v>
      </c>
      <c r="J267">
        <v>11.7</v>
      </c>
      <c r="K267">
        <v>0.44800000000000001</v>
      </c>
      <c r="L267">
        <v>2.2999999999999998</v>
      </c>
      <c r="M267">
        <v>6.2</v>
      </c>
      <c r="N267">
        <v>0.377</v>
      </c>
      <c r="O267">
        <v>2.9</v>
      </c>
      <c r="P267">
        <v>5.6</v>
      </c>
      <c r="Q267">
        <v>0.52700000000000002</v>
      </c>
      <c r="R267">
        <v>0.9</v>
      </c>
      <c r="S267">
        <v>1.2</v>
      </c>
      <c r="T267">
        <v>0.76100000000000001</v>
      </c>
      <c r="U267">
        <v>1.4</v>
      </c>
      <c r="V267">
        <v>7.1</v>
      </c>
      <c r="W267">
        <v>8.5</v>
      </c>
      <c r="X267">
        <v>2.5</v>
      </c>
      <c r="Y267">
        <v>0.2</v>
      </c>
      <c r="Z267">
        <v>0.5</v>
      </c>
      <c r="AA267">
        <v>2.1</v>
      </c>
      <c r="AB267">
        <v>4.9000000000000004</v>
      </c>
      <c r="AC267">
        <v>13.8</v>
      </c>
      <c r="AD267">
        <v>2016</v>
      </c>
    </row>
    <row r="268" spans="1:30" x14ac:dyDescent="0.25">
      <c r="A268">
        <v>265</v>
      </c>
      <c r="B268" t="s">
        <v>300</v>
      </c>
      <c r="C268" t="s">
        <v>27</v>
      </c>
      <c r="D268">
        <v>26</v>
      </c>
      <c r="E268" t="s">
        <v>79</v>
      </c>
      <c r="F268">
        <v>67</v>
      </c>
      <c r="G268">
        <v>27</v>
      </c>
      <c r="H268">
        <v>1255</v>
      </c>
      <c r="I268">
        <v>6.4</v>
      </c>
      <c r="J268">
        <v>13.4</v>
      </c>
      <c r="K268">
        <v>0.48099999999999998</v>
      </c>
      <c r="L268">
        <v>1.2</v>
      </c>
      <c r="M268">
        <v>3.2</v>
      </c>
      <c r="N268">
        <v>0.38200000000000001</v>
      </c>
      <c r="O268">
        <v>5.2</v>
      </c>
      <c r="P268">
        <v>10.199999999999999</v>
      </c>
      <c r="Q268">
        <v>0.51100000000000001</v>
      </c>
      <c r="R268">
        <v>2.2000000000000002</v>
      </c>
      <c r="S268">
        <v>2.9</v>
      </c>
      <c r="T268">
        <v>0.76200000000000001</v>
      </c>
      <c r="U268">
        <v>2.2000000000000002</v>
      </c>
      <c r="V268">
        <v>8.5</v>
      </c>
      <c r="W268">
        <v>10.7</v>
      </c>
      <c r="X268">
        <v>2.1</v>
      </c>
      <c r="Y268">
        <v>1.1000000000000001</v>
      </c>
      <c r="Z268">
        <v>0.9</v>
      </c>
      <c r="AA268">
        <v>2.2000000000000002</v>
      </c>
      <c r="AB268">
        <v>3.6</v>
      </c>
      <c r="AC268">
        <v>16.3</v>
      </c>
      <c r="AD268">
        <v>2016</v>
      </c>
    </row>
    <row r="269" spans="1:30" x14ac:dyDescent="0.25">
      <c r="A269">
        <v>266</v>
      </c>
      <c r="B269" t="s">
        <v>303</v>
      </c>
      <c r="C269" t="s">
        <v>73</v>
      </c>
      <c r="D269">
        <v>25</v>
      </c>
      <c r="E269" t="s">
        <v>53</v>
      </c>
      <c r="F269">
        <v>75</v>
      </c>
      <c r="G269">
        <v>75</v>
      </c>
      <c r="H269">
        <v>2676</v>
      </c>
      <c r="I269">
        <v>8.3000000000000007</v>
      </c>
      <c r="J269">
        <v>19.8</v>
      </c>
      <c r="K269">
        <v>0.41899999999999998</v>
      </c>
      <c r="L269">
        <v>3.1</v>
      </c>
      <c r="M269">
        <v>8.1999999999999993</v>
      </c>
      <c r="N269">
        <v>0.375</v>
      </c>
      <c r="O269">
        <v>5.2</v>
      </c>
      <c r="P269">
        <v>11.6</v>
      </c>
      <c r="Q269">
        <v>0.45</v>
      </c>
      <c r="R269">
        <v>5.6</v>
      </c>
      <c r="S269">
        <v>6.2</v>
      </c>
      <c r="T269">
        <v>0.89200000000000002</v>
      </c>
      <c r="U269">
        <v>0.6</v>
      </c>
      <c r="V269">
        <v>3.5</v>
      </c>
      <c r="W269">
        <v>4.0999999999999996</v>
      </c>
      <c r="X269">
        <v>6.9</v>
      </c>
      <c r="Y269">
        <v>0.9</v>
      </c>
      <c r="Z269">
        <v>0.4</v>
      </c>
      <c r="AA269">
        <v>3.3</v>
      </c>
      <c r="AB269">
        <v>2.2000000000000002</v>
      </c>
      <c r="AC269">
        <v>25.3</v>
      </c>
      <c r="AD269">
        <v>2016</v>
      </c>
    </row>
    <row r="270" spans="1:30" x14ac:dyDescent="0.25">
      <c r="A270">
        <v>267</v>
      </c>
      <c r="B270" t="s">
        <v>304</v>
      </c>
      <c r="C270" t="s">
        <v>31</v>
      </c>
      <c r="D270">
        <v>27</v>
      </c>
      <c r="E270" t="s">
        <v>87</v>
      </c>
      <c r="F270">
        <v>78</v>
      </c>
      <c r="G270">
        <v>13</v>
      </c>
      <c r="H270">
        <v>2048</v>
      </c>
      <c r="I270">
        <v>5.3</v>
      </c>
      <c r="J270">
        <v>12.8</v>
      </c>
      <c r="K270">
        <v>0.41199999999999998</v>
      </c>
      <c r="L270">
        <v>1.3</v>
      </c>
      <c r="M270">
        <v>4</v>
      </c>
      <c r="N270">
        <v>0.33600000000000002</v>
      </c>
      <c r="O270">
        <v>3.9</v>
      </c>
      <c r="P270">
        <v>8.8000000000000007</v>
      </c>
      <c r="Q270">
        <v>0.44600000000000001</v>
      </c>
      <c r="R270">
        <v>4.2</v>
      </c>
      <c r="S270">
        <v>5.0999999999999996</v>
      </c>
      <c r="T270">
        <v>0.81499999999999995</v>
      </c>
      <c r="U270">
        <v>0.7</v>
      </c>
      <c r="V270">
        <v>3.7</v>
      </c>
      <c r="W270">
        <v>4.4000000000000004</v>
      </c>
      <c r="X270">
        <v>4.0999999999999996</v>
      </c>
      <c r="Y270">
        <v>1</v>
      </c>
      <c r="Z270">
        <v>0.7</v>
      </c>
      <c r="AA270">
        <v>2.6</v>
      </c>
      <c r="AB270">
        <v>2.9</v>
      </c>
      <c r="AC270">
        <v>16.100000000000001</v>
      </c>
      <c r="AD270">
        <v>2016</v>
      </c>
    </row>
    <row r="271" spans="1:30" x14ac:dyDescent="0.25">
      <c r="A271">
        <v>268</v>
      </c>
      <c r="B271" t="s">
        <v>305</v>
      </c>
      <c r="C271" t="s">
        <v>73</v>
      </c>
      <c r="D271">
        <v>30</v>
      </c>
      <c r="E271" t="s">
        <v>83</v>
      </c>
      <c r="F271">
        <v>78</v>
      </c>
      <c r="G271">
        <v>3</v>
      </c>
      <c r="H271">
        <v>1520</v>
      </c>
      <c r="I271">
        <v>4.8</v>
      </c>
      <c r="J271">
        <v>9</v>
      </c>
      <c r="K271">
        <v>0.53600000000000003</v>
      </c>
      <c r="L271">
        <v>0</v>
      </c>
      <c r="M271">
        <v>0.3</v>
      </c>
      <c r="N271">
        <v>0.16700000000000001</v>
      </c>
      <c r="O271">
        <v>4.8</v>
      </c>
      <c r="P271">
        <v>8.6999999999999993</v>
      </c>
      <c r="Q271">
        <v>0.54800000000000004</v>
      </c>
      <c r="R271">
        <v>1.9</v>
      </c>
      <c r="S271">
        <v>2.2000000000000002</v>
      </c>
      <c r="T271">
        <v>0.86</v>
      </c>
      <c r="U271">
        <v>1</v>
      </c>
      <c r="V271">
        <v>3</v>
      </c>
      <c r="W271">
        <v>4</v>
      </c>
      <c r="X271">
        <v>5.6</v>
      </c>
      <c r="Y271">
        <v>1.4</v>
      </c>
      <c r="Z271">
        <v>0.6</v>
      </c>
      <c r="AA271">
        <v>1.8</v>
      </c>
      <c r="AB271">
        <v>3.3</v>
      </c>
      <c r="AC271">
        <v>11.6</v>
      </c>
      <c r="AD271">
        <v>2016</v>
      </c>
    </row>
    <row r="272" spans="1:30" x14ac:dyDescent="0.25">
      <c r="A272">
        <v>269</v>
      </c>
      <c r="B272" t="s">
        <v>306</v>
      </c>
      <c r="C272" t="s">
        <v>27</v>
      </c>
      <c r="D272">
        <v>19</v>
      </c>
      <c r="E272" t="s">
        <v>83</v>
      </c>
      <c r="F272">
        <v>5</v>
      </c>
      <c r="G272">
        <v>0</v>
      </c>
      <c r="H272">
        <v>21</v>
      </c>
      <c r="I272">
        <v>6.9</v>
      </c>
      <c r="J272">
        <v>12</v>
      </c>
      <c r="K272">
        <v>0.57099999999999995</v>
      </c>
      <c r="L272">
        <v>1.7</v>
      </c>
      <c r="M272">
        <v>3.4</v>
      </c>
      <c r="N272">
        <v>0.5</v>
      </c>
      <c r="O272">
        <v>5.0999999999999996</v>
      </c>
      <c r="P272">
        <v>8.6</v>
      </c>
      <c r="Q272">
        <v>0.6</v>
      </c>
      <c r="R272">
        <v>0</v>
      </c>
      <c r="S272">
        <v>0</v>
      </c>
      <c r="U272">
        <v>6.9</v>
      </c>
      <c r="V272">
        <v>10.3</v>
      </c>
      <c r="W272">
        <v>17.100000000000001</v>
      </c>
      <c r="X272">
        <v>0</v>
      </c>
      <c r="Y272">
        <v>0</v>
      </c>
      <c r="Z272">
        <v>0</v>
      </c>
      <c r="AA272">
        <v>1.7</v>
      </c>
      <c r="AB272">
        <v>3.4</v>
      </c>
      <c r="AC272">
        <v>15.4</v>
      </c>
      <c r="AD272">
        <v>2016</v>
      </c>
    </row>
    <row r="273" spans="1:30" x14ac:dyDescent="0.25">
      <c r="A273">
        <v>270</v>
      </c>
      <c r="B273" t="s">
        <v>307</v>
      </c>
      <c r="C273" t="s">
        <v>38</v>
      </c>
      <c r="D273">
        <v>27</v>
      </c>
      <c r="E273" t="s">
        <v>36</v>
      </c>
      <c r="F273">
        <v>73</v>
      </c>
      <c r="G273">
        <v>73</v>
      </c>
      <c r="H273">
        <v>2457</v>
      </c>
      <c r="I273">
        <v>8.6999999999999993</v>
      </c>
      <c r="J273">
        <v>17</v>
      </c>
      <c r="K273">
        <v>0.51100000000000001</v>
      </c>
      <c r="L273">
        <v>0</v>
      </c>
      <c r="M273">
        <v>0.2</v>
      </c>
      <c r="N273">
        <v>0.14299999999999999</v>
      </c>
      <c r="O273">
        <v>8.6</v>
      </c>
      <c r="P273">
        <v>16.7</v>
      </c>
      <c r="Q273">
        <v>0.51500000000000001</v>
      </c>
      <c r="R273">
        <v>4.5999999999999996</v>
      </c>
      <c r="S273">
        <v>5.9</v>
      </c>
      <c r="T273">
        <v>0.78700000000000003</v>
      </c>
      <c r="U273">
        <v>3</v>
      </c>
      <c r="V273">
        <v>5.4</v>
      </c>
      <c r="W273">
        <v>8.4</v>
      </c>
      <c r="X273">
        <v>2.2000000000000002</v>
      </c>
      <c r="Y273">
        <v>0.8</v>
      </c>
      <c r="Z273">
        <v>1.8</v>
      </c>
      <c r="AA273">
        <v>2.6</v>
      </c>
      <c r="AB273">
        <v>3.2</v>
      </c>
      <c r="AC273">
        <v>22</v>
      </c>
      <c r="AD273">
        <v>2016</v>
      </c>
    </row>
    <row r="274" spans="1:30" x14ac:dyDescent="0.25">
      <c r="A274">
        <v>271</v>
      </c>
      <c r="B274" t="s">
        <v>308</v>
      </c>
      <c r="C274" t="s">
        <v>38</v>
      </c>
      <c r="D274">
        <v>27</v>
      </c>
      <c r="E274" t="s">
        <v>66</v>
      </c>
      <c r="F274">
        <v>82</v>
      </c>
      <c r="G274">
        <v>82</v>
      </c>
      <c r="H274">
        <v>2219</v>
      </c>
      <c r="I274">
        <v>5.8</v>
      </c>
      <c r="J274">
        <v>10.7</v>
      </c>
      <c r="K274">
        <v>0.53900000000000003</v>
      </c>
      <c r="L274">
        <v>0</v>
      </c>
      <c r="M274">
        <v>0</v>
      </c>
      <c r="N274">
        <v>0</v>
      </c>
      <c r="O274">
        <v>5.8</v>
      </c>
      <c r="P274">
        <v>10.7</v>
      </c>
      <c r="Q274">
        <v>0.54</v>
      </c>
      <c r="R274">
        <v>2.1</v>
      </c>
      <c r="S274">
        <v>2.6</v>
      </c>
      <c r="T274">
        <v>0.79500000000000004</v>
      </c>
      <c r="U274">
        <v>4.3</v>
      </c>
      <c r="V274">
        <v>5.4</v>
      </c>
      <c r="W274">
        <v>9.8000000000000007</v>
      </c>
      <c r="X274">
        <v>1.8</v>
      </c>
      <c r="Y274">
        <v>0.3</v>
      </c>
      <c r="Z274">
        <v>2.1</v>
      </c>
      <c r="AA274">
        <v>2.2000000000000002</v>
      </c>
      <c r="AB274">
        <v>3</v>
      </c>
      <c r="AC274">
        <v>13.7</v>
      </c>
      <c r="AD274">
        <v>2016</v>
      </c>
    </row>
    <row r="275" spans="1:30" x14ac:dyDescent="0.25">
      <c r="A275">
        <v>272</v>
      </c>
      <c r="B275" t="s">
        <v>309</v>
      </c>
      <c r="C275" t="s">
        <v>27</v>
      </c>
      <c r="D275">
        <v>27</v>
      </c>
      <c r="E275" t="s">
        <v>55</v>
      </c>
      <c r="F275">
        <v>77</v>
      </c>
      <c r="G275">
        <v>77</v>
      </c>
      <c r="H275">
        <v>2424</v>
      </c>
      <c r="I275">
        <v>6.1</v>
      </c>
      <c r="J275">
        <v>14.5</v>
      </c>
      <c r="K275">
        <v>0.41899999999999998</v>
      </c>
      <c r="L275">
        <v>2.2999999999999998</v>
      </c>
      <c r="M275">
        <v>6.5</v>
      </c>
      <c r="N275">
        <v>0.36</v>
      </c>
      <c r="O275">
        <v>3.7</v>
      </c>
      <c r="P275">
        <v>8</v>
      </c>
      <c r="Q275">
        <v>0.46700000000000003</v>
      </c>
      <c r="R275">
        <v>3.8</v>
      </c>
      <c r="S275">
        <v>4.7</v>
      </c>
      <c r="T275">
        <v>0.82199999999999995</v>
      </c>
      <c r="U275">
        <v>2.2000000000000002</v>
      </c>
      <c r="V275">
        <v>9.1</v>
      </c>
      <c r="W275">
        <v>11.3</v>
      </c>
      <c r="X275">
        <v>2.8</v>
      </c>
      <c r="Y275">
        <v>0.9</v>
      </c>
      <c r="Z275">
        <v>0.6</v>
      </c>
      <c r="AA275">
        <v>2.1</v>
      </c>
      <c r="AB275">
        <v>2.4</v>
      </c>
      <c r="AC275">
        <v>18.3</v>
      </c>
      <c r="AD275">
        <v>2016</v>
      </c>
    </row>
    <row r="276" spans="1:30" x14ac:dyDescent="0.25">
      <c r="A276">
        <v>273</v>
      </c>
      <c r="B276" t="s">
        <v>310</v>
      </c>
      <c r="C276" t="s">
        <v>73</v>
      </c>
      <c r="D276">
        <v>29</v>
      </c>
      <c r="E276" t="s">
        <v>125</v>
      </c>
      <c r="F276">
        <v>77</v>
      </c>
      <c r="G276">
        <v>77</v>
      </c>
      <c r="H276">
        <v>2851</v>
      </c>
      <c r="I276">
        <v>6.5</v>
      </c>
      <c r="J276">
        <v>15.1</v>
      </c>
      <c r="K276">
        <v>0.42699999999999999</v>
      </c>
      <c r="L276">
        <v>2.7</v>
      </c>
      <c r="M276">
        <v>6.9</v>
      </c>
      <c r="N276">
        <v>0.38800000000000001</v>
      </c>
      <c r="O276">
        <v>3.8</v>
      </c>
      <c r="P276">
        <v>8.1999999999999993</v>
      </c>
      <c r="Q276">
        <v>0.46100000000000002</v>
      </c>
      <c r="R276">
        <v>5</v>
      </c>
      <c r="S276">
        <v>6.2</v>
      </c>
      <c r="T276">
        <v>0.81100000000000005</v>
      </c>
      <c r="U276">
        <v>0.7</v>
      </c>
      <c r="V276">
        <v>3.9</v>
      </c>
      <c r="W276">
        <v>4.5999999999999996</v>
      </c>
      <c r="X276">
        <v>6.2</v>
      </c>
      <c r="Y276">
        <v>2</v>
      </c>
      <c r="Z276">
        <v>0.4</v>
      </c>
      <c r="AA276">
        <v>2.8</v>
      </c>
      <c r="AB276">
        <v>2.7</v>
      </c>
      <c r="AC276">
        <v>20.6</v>
      </c>
      <c r="AD276">
        <v>2016</v>
      </c>
    </row>
    <row r="277" spans="1:30" x14ac:dyDescent="0.25">
      <c r="A277">
        <v>274</v>
      </c>
      <c r="B277" t="s">
        <v>312</v>
      </c>
      <c r="C277" t="s">
        <v>27</v>
      </c>
      <c r="D277">
        <v>20</v>
      </c>
      <c r="E277" t="s">
        <v>108</v>
      </c>
      <c r="F277">
        <v>80</v>
      </c>
      <c r="G277">
        <v>33</v>
      </c>
      <c r="H277">
        <v>1382</v>
      </c>
      <c r="I277">
        <v>5</v>
      </c>
      <c r="J277">
        <v>11.4</v>
      </c>
      <c r="K277">
        <v>0.438</v>
      </c>
      <c r="L277">
        <v>1.3</v>
      </c>
      <c r="M277">
        <v>3.3</v>
      </c>
      <c r="N277">
        <v>0.38300000000000001</v>
      </c>
      <c r="O277">
        <v>3.7</v>
      </c>
      <c r="P277">
        <v>8</v>
      </c>
      <c r="Q277">
        <v>0.46100000000000002</v>
      </c>
      <c r="R277">
        <v>1.5</v>
      </c>
      <c r="S277">
        <v>2.1</v>
      </c>
      <c r="T277">
        <v>0.69499999999999995</v>
      </c>
      <c r="U277">
        <v>1.5</v>
      </c>
      <c r="V277">
        <v>6.3</v>
      </c>
      <c r="W277">
        <v>7.8</v>
      </c>
      <c r="X277">
        <v>1.5</v>
      </c>
      <c r="Y277">
        <v>0.7</v>
      </c>
      <c r="Z277">
        <v>0.5</v>
      </c>
      <c r="AA277">
        <v>1.7</v>
      </c>
      <c r="AB277">
        <v>3</v>
      </c>
      <c r="AC277">
        <v>12.7</v>
      </c>
      <c r="AD277">
        <v>2016</v>
      </c>
    </row>
    <row r="278" spans="1:30" x14ac:dyDescent="0.25">
      <c r="A278">
        <v>275</v>
      </c>
      <c r="B278" t="s">
        <v>313</v>
      </c>
      <c r="C278" t="s">
        <v>73</v>
      </c>
      <c r="D278">
        <v>25</v>
      </c>
      <c r="E278" t="s">
        <v>34</v>
      </c>
      <c r="F278">
        <v>52</v>
      </c>
      <c r="G278">
        <v>27</v>
      </c>
      <c r="H278">
        <v>1058</v>
      </c>
      <c r="I278">
        <v>6.2</v>
      </c>
      <c r="J278">
        <v>14.1</v>
      </c>
      <c r="K278">
        <v>0.439</v>
      </c>
      <c r="L278">
        <v>1.3</v>
      </c>
      <c r="M278">
        <v>4.3</v>
      </c>
      <c r="N278">
        <v>0.312</v>
      </c>
      <c r="O278">
        <v>4.9000000000000004</v>
      </c>
      <c r="P278">
        <v>9.9</v>
      </c>
      <c r="Q278">
        <v>0.49299999999999999</v>
      </c>
      <c r="R278">
        <v>1.5</v>
      </c>
      <c r="S278">
        <v>2.1</v>
      </c>
      <c r="T278">
        <v>0.73799999999999999</v>
      </c>
      <c r="U278">
        <v>0.4</v>
      </c>
      <c r="V278">
        <v>3.9</v>
      </c>
      <c r="W278">
        <v>4.4000000000000004</v>
      </c>
      <c r="X278">
        <v>6.4</v>
      </c>
      <c r="Y278">
        <v>1.2</v>
      </c>
      <c r="Z278">
        <v>0.1</v>
      </c>
      <c r="AA278">
        <v>3.2</v>
      </c>
      <c r="AB278">
        <v>2.4</v>
      </c>
      <c r="AC278">
        <v>15.2</v>
      </c>
      <c r="AD278">
        <v>2016</v>
      </c>
    </row>
    <row r="279" spans="1:30" x14ac:dyDescent="0.25">
      <c r="A279">
        <v>276</v>
      </c>
      <c r="B279" t="s">
        <v>314</v>
      </c>
      <c r="C279" t="s">
        <v>38</v>
      </c>
      <c r="D279">
        <v>29</v>
      </c>
      <c r="E279" t="s">
        <v>48</v>
      </c>
      <c r="F279">
        <v>71</v>
      </c>
      <c r="G279">
        <v>71</v>
      </c>
      <c r="H279">
        <v>1816</v>
      </c>
      <c r="I279">
        <v>5.2</v>
      </c>
      <c r="J279">
        <v>8.9</v>
      </c>
      <c r="K279">
        <v>0.58899999999999997</v>
      </c>
      <c r="L279">
        <v>0</v>
      </c>
      <c r="M279">
        <v>0</v>
      </c>
      <c r="O279">
        <v>5.2</v>
      </c>
      <c r="P279">
        <v>8.9</v>
      </c>
      <c r="Q279">
        <v>0.58899999999999997</v>
      </c>
      <c r="R279">
        <v>2.6</v>
      </c>
      <c r="S279">
        <v>4.5</v>
      </c>
      <c r="T279">
        <v>0.58699999999999997</v>
      </c>
      <c r="U279">
        <v>2.7</v>
      </c>
      <c r="V279">
        <v>7.3</v>
      </c>
      <c r="W279">
        <v>10.1</v>
      </c>
      <c r="X279">
        <v>2.1</v>
      </c>
      <c r="Y279">
        <v>1.3</v>
      </c>
      <c r="Z279">
        <v>1.5</v>
      </c>
      <c r="AA279">
        <v>2</v>
      </c>
      <c r="AB279">
        <v>4.4000000000000004</v>
      </c>
      <c r="AC279">
        <v>13.1</v>
      </c>
      <c r="AD279">
        <v>2016</v>
      </c>
    </row>
    <row r="280" spans="1:30" x14ac:dyDescent="0.25">
      <c r="A280">
        <v>277</v>
      </c>
      <c r="B280" t="s">
        <v>538</v>
      </c>
      <c r="C280" t="s">
        <v>31</v>
      </c>
      <c r="D280">
        <v>23</v>
      </c>
      <c r="E280" t="s">
        <v>74</v>
      </c>
      <c r="F280">
        <v>28</v>
      </c>
      <c r="G280">
        <v>0</v>
      </c>
      <c r="H280">
        <v>249</v>
      </c>
      <c r="I280">
        <v>3</v>
      </c>
      <c r="J280">
        <v>10.3</v>
      </c>
      <c r="K280">
        <v>0.29599999999999999</v>
      </c>
      <c r="L280">
        <v>1.2</v>
      </c>
      <c r="M280">
        <v>4.5999999999999996</v>
      </c>
      <c r="N280">
        <v>0.25</v>
      </c>
      <c r="O280">
        <v>1.9</v>
      </c>
      <c r="P280">
        <v>5.6</v>
      </c>
      <c r="Q280">
        <v>0.33300000000000002</v>
      </c>
      <c r="R280">
        <v>1.4</v>
      </c>
      <c r="S280">
        <v>3.5</v>
      </c>
      <c r="T280">
        <v>0.41699999999999998</v>
      </c>
      <c r="U280">
        <v>0.9</v>
      </c>
      <c r="V280">
        <v>4.5999999999999996</v>
      </c>
      <c r="W280">
        <v>5.5</v>
      </c>
      <c r="X280">
        <v>1.7</v>
      </c>
      <c r="Y280">
        <v>1.9</v>
      </c>
      <c r="Z280">
        <v>0.1</v>
      </c>
      <c r="AA280">
        <v>1</v>
      </c>
      <c r="AB280">
        <v>3.6</v>
      </c>
      <c r="AC280">
        <v>8.6999999999999993</v>
      </c>
      <c r="AD280">
        <v>2016</v>
      </c>
    </row>
    <row r="281" spans="1:30" x14ac:dyDescent="0.25">
      <c r="A281">
        <v>278</v>
      </c>
      <c r="B281" t="s">
        <v>316</v>
      </c>
      <c r="C281" t="s">
        <v>38</v>
      </c>
      <c r="D281">
        <v>27</v>
      </c>
      <c r="E281" t="s">
        <v>46</v>
      </c>
      <c r="F281">
        <v>54</v>
      </c>
      <c r="G281">
        <v>4</v>
      </c>
      <c r="H281">
        <v>508</v>
      </c>
      <c r="I281">
        <v>7.4</v>
      </c>
      <c r="J281">
        <v>12.3</v>
      </c>
      <c r="K281">
        <v>0.60299999999999998</v>
      </c>
      <c r="L281">
        <v>0</v>
      </c>
      <c r="M281">
        <v>0</v>
      </c>
      <c r="O281">
        <v>7.4</v>
      </c>
      <c r="P281">
        <v>12.3</v>
      </c>
      <c r="Q281">
        <v>0.60299999999999998</v>
      </c>
      <c r="R281">
        <v>6.2</v>
      </c>
      <c r="S281">
        <v>8.1</v>
      </c>
      <c r="T281">
        <v>0.76300000000000001</v>
      </c>
      <c r="U281">
        <v>5.2</v>
      </c>
      <c r="V281">
        <v>8.6</v>
      </c>
      <c r="W281">
        <v>13.7</v>
      </c>
      <c r="X281">
        <v>1.5</v>
      </c>
      <c r="Y281">
        <v>0.9</v>
      </c>
      <c r="Z281">
        <v>1.6</v>
      </c>
      <c r="AA281">
        <v>2.1</v>
      </c>
      <c r="AB281">
        <v>3.8</v>
      </c>
      <c r="AC281">
        <v>21</v>
      </c>
      <c r="AD281">
        <v>2016</v>
      </c>
    </row>
    <row r="282" spans="1:30" x14ac:dyDescent="0.25">
      <c r="A282">
        <v>279</v>
      </c>
      <c r="B282" t="s">
        <v>539</v>
      </c>
      <c r="C282" t="s">
        <v>73</v>
      </c>
      <c r="D282">
        <v>24</v>
      </c>
      <c r="E282" t="s">
        <v>59</v>
      </c>
      <c r="F282">
        <v>30</v>
      </c>
      <c r="G282">
        <v>6</v>
      </c>
      <c r="H282">
        <v>400</v>
      </c>
      <c r="I282">
        <v>3.9</v>
      </c>
      <c r="J282">
        <v>10.6</v>
      </c>
      <c r="K282">
        <v>0.36399999999999999</v>
      </c>
      <c r="L282">
        <v>1.4</v>
      </c>
      <c r="M282">
        <v>4.4000000000000004</v>
      </c>
      <c r="N282">
        <v>0.32700000000000001</v>
      </c>
      <c r="O282">
        <v>2.4</v>
      </c>
      <c r="P282">
        <v>6.2</v>
      </c>
      <c r="Q282">
        <v>0.39100000000000001</v>
      </c>
      <c r="R282">
        <v>0.8</v>
      </c>
      <c r="S282">
        <v>1.2</v>
      </c>
      <c r="T282">
        <v>0.69199999999999995</v>
      </c>
      <c r="U282">
        <v>0.2</v>
      </c>
      <c r="V282">
        <v>2.2999999999999998</v>
      </c>
      <c r="W282">
        <v>2.5</v>
      </c>
      <c r="X282">
        <v>6.6</v>
      </c>
      <c r="Y282">
        <v>1.4</v>
      </c>
      <c r="Z282">
        <v>0.2</v>
      </c>
      <c r="AA282">
        <v>3.9</v>
      </c>
      <c r="AB282">
        <v>2.7</v>
      </c>
      <c r="AC282">
        <v>10</v>
      </c>
      <c r="AD282">
        <v>2016</v>
      </c>
    </row>
    <row r="283" spans="1:30" x14ac:dyDescent="0.25">
      <c r="A283">
        <v>280</v>
      </c>
      <c r="B283" t="s">
        <v>317</v>
      </c>
      <c r="C283" t="s">
        <v>27</v>
      </c>
      <c r="D283">
        <v>21</v>
      </c>
      <c r="E283" t="s">
        <v>50</v>
      </c>
      <c r="F283">
        <v>27</v>
      </c>
      <c r="G283">
        <v>0</v>
      </c>
      <c r="H283">
        <v>380</v>
      </c>
      <c r="I283">
        <v>5.0999999999999996</v>
      </c>
      <c r="J283">
        <v>11</v>
      </c>
      <c r="K283">
        <v>0.46600000000000003</v>
      </c>
      <c r="L283">
        <v>0</v>
      </c>
      <c r="M283">
        <v>0.2</v>
      </c>
      <c r="N283">
        <v>0</v>
      </c>
      <c r="O283">
        <v>5.0999999999999996</v>
      </c>
      <c r="P283">
        <v>10.8</v>
      </c>
      <c r="Q283">
        <v>0.47399999999999998</v>
      </c>
      <c r="R283">
        <v>4.3</v>
      </c>
      <c r="S283">
        <v>5.9</v>
      </c>
      <c r="T283">
        <v>0.72599999999999998</v>
      </c>
      <c r="U283">
        <v>3.7</v>
      </c>
      <c r="V283">
        <v>4.5</v>
      </c>
      <c r="W283">
        <v>8.1</v>
      </c>
      <c r="X283">
        <v>1.4</v>
      </c>
      <c r="Y283">
        <v>0.8</v>
      </c>
      <c r="Z283">
        <v>0.7</v>
      </c>
      <c r="AA283">
        <v>1.8</v>
      </c>
      <c r="AB283">
        <v>5.5</v>
      </c>
      <c r="AC283">
        <v>14.5</v>
      </c>
      <c r="AD283">
        <v>2016</v>
      </c>
    </row>
    <row r="284" spans="1:30" x14ac:dyDescent="0.25">
      <c r="A284">
        <v>281</v>
      </c>
      <c r="B284" t="s">
        <v>540</v>
      </c>
      <c r="C284" t="s">
        <v>31</v>
      </c>
      <c r="D284">
        <v>32</v>
      </c>
      <c r="E284" t="s">
        <v>34</v>
      </c>
      <c r="F284">
        <v>55</v>
      </c>
      <c r="G284">
        <v>13</v>
      </c>
      <c r="H284">
        <v>1095</v>
      </c>
      <c r="I284">
        <v>5.0999999999999996</v>
      </c>
      <c r="J284">
        <v>13.8</v>
      </c>
      <c r="K284">
        <v>0.372</v>
      </c>
      <c r="L284">
        <v>1.6</v>
      </c>
      <c r="M284">
        <v>4.5</v>
      </c>
      <c r="N284">
        <v>0.36</v>
      </c>
      <c r="O284">
        <v>3.5</v>
      </c>
      <c r="P284">
        <v>9.3000000000000007</v>
      </c>
      <c r="Q284">
        <v>0.378</v>
      </c>
      <c r="R284">
        <v>5</v>
      </c>
      <c r="S284">
        <v>5.7</v>
      </c>
      <c r="T284">
        <v>0.89</v>
      </c>
      <c r="U284">
        <v>0.5</v>
      </c>
      <c r="V284">
        <v>3.2</v>
      </c>
      <c r="W284">
        <v>3.6</v>
      </c>
      <c r="X284">
        <v>1.9</v>
      </c>
      <c r="Y284">
        <v>0.9</v>
      </c>
      <c r="Z284">
        <v>0.1</v>
      </c>
      <c r="AA284">
        <v>1.8</v>
      </c>
      <c r="AB284">
        <v>2.7</v>
      </c>
      <c r="AC284">
        <v>16.899999999999999</v>
      </c>
      <c r="AD284">
        <v>2016</v>
      </c>
    </row>
    <row r="285" spans="1:30" x14ac:dyDescent="0.25">
      <c r="A285">
        <v>282</v>
      </c>
      <c r="B285" t="s">
        <v>318</v>
      </c>
      <c r="C285" t="s">
        <v>52</v>
      </c>
      <c r="D285">
        <v>29</v>
      </c>
      <c r="E285" t="s">
        <v>35</v>
      </c>
      <c r="F285">
        <v>78</v>
      </c>
      <c r="G285">
        <v>78</v>
      </c>
      <c r="H285">
        <v>2644</v>
      </c>
      <c r="I285">
        <v>4.5</v>
      </c>
      <c r="J285">
        <v>11.6</v>
      </c>
      <c r="K285">
        <v>0.38800000000000001</v>
      </c>
      <c r="L285">
        <v>2.6</v>
      </c>
      <c r="M285">
        <v>7.1</v>
      </c>
      <c r="N285">
        <v>0.36</v>
      </c>
      <c r="O285">
        <v>1.9</v>
      </c>
      <c r="P285">
        <v>4.5</v>
      </c>
      <c r="Q285">
        <v>0.432</v>
      </c>
      <c r="R285">
        <v>1.7</v>
      </c>
      <c r="S285">
        <v>2</v>
      </c>
      <c r="T285">
        <v>0.86299999999999999</v>
      </c>
      <c r="U285">
        <v>0.4</v>
      </c>
      <c r="V285">
        <v>2.9</v>
      </c>
      <c r="W285">
        <v>3.2</v>
      </c>
      <c r="X285">
        <v>2.1</v>
      </c>
      <c r="Y285">
        <v>1.1000000000000001</v>
      </c>
      <c r="Z285">
        <v>0.2</v>
      </c>
      <c r="AA285">
        <v>1.1000000000000001</v>
      </c>
      <c r="AB285">
        <v>2.4</v>
      </c>
      <c r="AC285">
        <v>13.3</v>
      </c>
      <c r="AD285">
        <v>2016</v>
      </c>
    </row>
    <row r="286" spans="1:30" x14ac:dyDescent="0.25">
      <c r="A286">
        <v>283</v>
      </c>
      <c r="B286" t="s">
        <v>541</v>
      </c>
      <c r="C286" t="s">
        <v>31</v>
      </c>
      <c r="D286">
        <v>28</v>
      </c>
      <c r="E286" t="s">
        <v>64</v>
      </c>
      <c r="F286">
        <v>41</v>
      </c>
      <c r="G286">
        <v>24</v>
      </c>
      <c r="H286">
        <v>1090</v>
      </c>
      <c r="I286">
        <v>3.9</v>
      </c>
      <c r="J286">
        <v>10.6</v>
      </c>
      <c r="K286">
        <v>0.371</v>
      </c>
      <c r="L286">
        <v>1.7</v>
      </c>
      <c r="M286">
        <v>5.4</v>
      </c>
      <c r="N286">
        <v>0.32100000000000001</v>
      </c>
      <c r="O286">
        <v>2.2000000000000002</v>
      </c>
      <c r="P286">
        <v>5.3</v>
      </c>
      <c r="Q286">
        <v>0.42099999999999999</v>
      </c>
      <c r="R286">
        <v>1</v>
      </c>
      <c r="S286">
        <v>1.3</v>
      </c>
      <c r="T286">
        <v>0.77500000000000002</v>
      </c>
      <c r="U286">
        <v>0.4</v>
      </c>
      <c r="V286">
        <v>3</v>
      </c>
      <c r="W286">
        <v>3.5</v>
      </c>
      <c r="X286">
        <v>3.9</v>
      </c>
      <c r="Y286">
        <v>1.6</v>
      </c>
      <c r="Z286">
        <v>0.3</v>
      </c>
      <c r="AA286">
        <v>2.4</v>
      </c>
      <c r="AB286">
        <v>4.2</v>
      </c>
      <c r="AC286">
        <v>10.6</v>
      </c>
      <c r="AD286">
        <v>2016</v>
      </c>
    </row>
    <row r="287" spans="1:30" x14ac:dyDescent="0.25">
      <c r="A287">
        <v>284</v>
      </c>
      <c r="B287" t="s">
        <v>319</v>
      </c>
      <c r="C287" t="s">
        <v>27</v>
      </c>
      <c r="D287">
        <v>29</v>
      </c>
      <c r="E287" t="s">
        <v>57</v>
      </c>
      <c r="F287">
        <v>75</v>
      </c>
      <c r="G287">
        <v>61</v>
      </c>
      <c r="H287">
        <v>1274</v>
      </c>
      <c r="I287">
        <v>2.7</v>
      </c>
      <c r="J287">
        <v>5.8</v>
      </c>
      <c r="K287">
        <v>0.45400000000000001</v>
      </c>
      <c r="L287">
        <v>0.4</v>
      </c>
      <c r="M287">
        <v>1.1000000000000001</v>
      </c>
      <c r="N287">
        <v>0.32500000000000001</v>
      </c>
      <c r="O287">
        <v>2.2999999999999998</v>
      </c>
      <c r="P287">
        <v>4.7</v>
      </c>
      <c r="Q287">
        <v>0.48499999999999999</v>
      </c>
      <c r="R287">
        <v>0.8</v>
      </c>
      <c r="S287">
        <v>1.6</v>
      </c>
      <c r="T287">
        <v>0.52600000000000002</v>
      </c>
      <c r="U287">
        <v>1.7</v>
      </c>
      <c r="V287">
        <v>3.1</v>
      </c>
      <c r="W287">
        <v>4.8</v>
      </c>
      <c r="X287">
        <v>0.8</v>
      </c>
      <c r="Y287">
        <v>1.2</v>
      </c>
      <c r="Z287">
        <v>0.5</v>
      </c>
      <c r="AA287">
        <v>1</v>
      </c>
      <c r="AB287">
        <v>2.8</v>
      </c>
      <c r="AC287">
        <v>6.5</v>
      </c>
      <c r="AD287">
        <v>2016</v>
      </c>
    </row>
    <row r="288" spans="1:30" x14ac:dyDescent="0.25">
      <c r="A288">
        <v>285</v>
      </c>
      <c r="B288" t="s">
        <v>320</v>
      </c>
      <c r="C288" t="s">
        <v>27</v>
      </c>
      <c r="D288">
        <v>23</v>
      </c>
      <c r="E288" t="s">
        <v>83</v>
      </c>
      <c r="F288">
        <v>41</v>
      </c>
      <c r="G288">
        <v>1</v>
      </c>
      <c r="H288">
        <v>262</v>
      </c>
      <c r="I288">
        <v>6.2</v>
      </c>
      <c r="J288">
        <v>11.5</v>
      </c>
      <c r="K288">
        <v>0.53600000000000003</v>
      </c>
      <c r="L288">
        <v>0.1</v>
      </c>
      <c r="M288">
        <v>0.3</v>
      </c>
      <c r="N288">
        <v>0.5</v>
      </c>
      <c r="O288">
        <v>6</v>
      </c>
      <c r="P288">
        <v>11.3</v>
      </c>
      <c r="Q288">
        <v>0.53700000000000003</v>
      </c>
      <c r="R288">
        <v>3.6</v>
      </c>
      <c r="S288">
        <v>6.7</v>
      </c>
      <c r="T288">
        <v>0.53100000000000003</v>
      </c>
      <c r="U288">
        <v>4.0999999999999996</v>
      </c>
      <c r="V288">
        <v>3.8</v>
      </c>
      <c r="W288">
        <v>8</v>
      </c>
      <c r="X288">
        <v>2.2999999999999998</v>
      </c>
      <c r="Y288">
        <v>1.4</v>
      </c>
      <c r="Z288">
        <v>1.1000000000000001</v>
      </c>
      <c r="AA288">
        <v>2.2000000000000002</v>
      </c>
      <c r="AB288">
        <v>5.4</v>
      </c>
      <c r="AC288">
        <v>16.100000000000001</v>
      </c>
      <c r="AD288">
        <v>2016</v>
      </c>
    </row>
    <row r="289" spans="1:30" x14ac:dyDescent="0.25">
      <c r="A289">
        <v>286</v>
      </c>
      <c r="B289" t="s">
        <v>542</v>
      </c>
      <c r="C289" t="s">
        <v>73</v>
      </c>
      <c r="D289">
        <v>24</v>
      </c>
      <c r="E289" t="s">
        <v>34</v>
      </c>
      <c r="F289">
        <v>41</v>
      </c>
      <c r="G289">
        <v>6</v>
      </c>
      <c r="H289">
        <v>475</v>
      </c>
      <c r="I289">
        <v>4.2</v>
      </c>
      <c r="J289">
        <v>11.1</v>
      </c>
      <c r="K289">
        <v>0.377</v>
      </c>
      <c r="L289">
        <v>1.1000000000000001</v>
      </c>
      <c r="M289">
        <v>3.2</v>
      </c>
      <c r="N289">
        <v>0.35699999999999998</v>
      </c>
      <c r="O289">
        <v>3</v>
      </c>
      <c r="P289">
        <v>7.9</v>
      </c>
      <c r="Q289">
        <v>0.38500000000000001</v>
      </c>
      <c r="R289">
        <v>0.9</v>
      </c>
      <c r="S289">
        <v>1.1000000000000001</v>
      </c>
      <c r="T289">
        <v>0.8</v>
      </c>
      <c r="U289">
        <v>0.6</v>
      </c>
      <c r="V289">
        <v>3</v>
      </c>
      <c r="W289">
        <v>3.6</v>
      </c>
      <c r="X289">
        <v>4.5</v>
      </c>
      <c r="Y289">
        <v>0.9</v>
      </c>
      <c r="Z289">
        <v>0.5</v>
      </c>
      <c r="AA289">
        <v>1.8</v>
      </c>
      <c r="AB289">
        <v>2.2000000000000002</v>
      </c>
      <c r="AC289">
        <v>10.4</v>
      </c>
      <c r="AD289">
        <v>2016</v>
      </c>
    </row>
    <row r="290" spans="1:30" x14ac:dyDescent="0.25">
      <c r="A290">
        <v>287</v>
      </c>
      <c r="B290" t="s">
        <v>322</v>
      </c>
      <c r="C290" t="s">
        <v>31</v>
      </c>
      <c r="D290">
        <v>24</v>
      </c>
      <c r="E290" t="s">
        <v>53</v>
      </c>
      <c r="F290">
        <v>80</v>
      </c>
      <c r="G290">
        <v>80</v>
      </c>
      <c r="H290">
        <v>2780</v>
      </c>
      <c r="I290">
        <v>8.3000000000000007</v>
      </c>
      <c r="J290">
        <v>18.5</v>
      </c>
      <c r="K290">
        <v>0.44800000000000001</v>
      </c>
      <c r="L290">
        <v>2.6</v>
      </c>
      <c r="M290">
        <v>6.1</v>
      </c>
      <c r="N290">
        <v>0.41699999999999998</v>
      </c>
      <c r="O290">
        <v>5.7</v>
      </c>
      <c r="P290">
        <v>12.4</v>
      </c>
      <c r="Q290">
        <v>0.46300000000000002</v>
      </c>
      <c r="R290">
        <v>2.4</v>
      </c>
      <c r="S290">
        <v>2.9</v>
      </c>
      <c r="T290">
        <v>0.82699999999999996</v>
      </c>
      <c r="U290">
        <v>0.6</v>
      </c>
      <c r="V290">
        <v>2.7</v>
      </c>
      <c r="W290">
        <v>3.4</v>
      </c>
      <c r="X290">
        <v>4.4000000000000004</v>
      </c>
      <c r="Y290">
        <v>1.3</v>
      </c>
      <c r="Z290">
        <v>0.3</v>
      </c>
      <c r="AA290">
        <v>2.5</v>
      </c>
      <c r="AB290">
        <v>2.4</v>
      </c>
      <c r="AC290">
        <v>21.6</v>
      </c>
      <c r="AD290">
        <v>2016</v>
      </c>
    </row>
    <row r="291" spans="1:30" x14ac:dyDescent="0.25">
      <c r="A291">
        <v>288</v>
      </c>
      <c r="B291" t="s">
        <v>323</v>
      </c>
      <c r="C291" t="s">
        <v>73</v>
      </c>
      <c r="D291">
        <v>23</v>
      </c>
      <c r="E291" t="s">
        <v>59</v>
      </c>
      <c r="F291">
        <v>81</v>
      </c>
      <c r="G291">
        <v>17</v>
      </c>
      <c r="H291">
        <v>1606</v>
      </c>
      <c r="I291">
        <v>4.9000000000000004</v>
      </c>
      <c r="J291">
        <v>10.4</v>
      </c>
      <c r="K291">
        <v>0.47</v>
      </c>
      <c r="L291">
        <v>0.7</v>
      </c>
      <c r="M291">
        <v>2</v>
      </c>
      <c r="N291">
        <v>0.34799999999999998</v>
      </c>
      <c r="O291">
        <v>4.2</v>
      </c>
      <c r="P291">
        <v>8.4</v>
      </c>
      <c r="Q291">
        <v>0.499</v>
      </c>
      <c r="R291">
        <v>0.6</v>
      </c>
      <c r="S291">
        <v>0.9</v>
      </c>
      <c r="T291">
        <v>0.63400000000000001</v>
      </c>
      <c r="U291">
        <v>1</v>
      </c>
      <c r="V291">
        <v>4.5999999999999996</v>
      </c>
      <c r="W291">
        <v>5.6</v>
      </c>
      <c r="X291">
        <v>8.1999999999999993</v>
      </c>
      <c r="Y291">
        <v>2.1</v>
      </c>
      <c r="Z291">
        <v>0.2</v>
      </c>
      <c r="AA291">
        <v>3.1</v>
      </c>
      <c r="AB291">
        <v>2.6</v>
      </c>
      <c r="AC291">
        <v>11.1</v>
      </c>
      <c r="AD291">
        <v>2016</v>
      </c>
    </row>
    <row r="292" spans="1:30" x14ac:dyDescent="0.25">
      <c r="A292">
        <v>289</v>
      </c>
      <c r="B292" t="s">
        <v>324</v>
      </c>
      <c r="C292" t="s">
        <v>27</v>
      </c>
      <c r="D292">
        <v>20</v>
      </c>
      <c r="E292" t="s">
        <v>36</v>
      </c>
      <c r="F292">
        <v>24</v>
      </c>
      <c r="G292">
        <v>4</v>
      </c>
      <c r="H292">
        <v>362</v>
      </c>
      <c r="I292">
        <v>4.4000000000000004</v>
      </c>
      <c r="J292">
        <v>10.8</v>
      </c>
      <c r="K292">
        <v>0.40400000000000003</v>
      </c>
      <c r="L292">
        <v>1.3</v>
      </c>
      <c r="M292">
        <v>3.4</v>
      </c>
      <c r="N292">
        <v>0.38200000000000001</v>
      </c>
      <c r="O292">
        <v>3.1</v>
      </c>
      <c r="P292">
        <v>7.5</v>
      </c>
      <c r="Q292">
        <v>0.41299999999999998</v>
      </c>
      <c r="R292">
        <v>1.1000000000000001</v>
      </c>
      <c r="S292">
        <v>2.2999999999999998</v>
      </c>
      <c r="T292">
        <v>0.47799999999999998</v>
      </c>
      <c r="U292">
        <v>2.5</v>
      </c>
      <c r="V292">
        <v>4.3</v>
      </c>
      <c r="W292">
        <v>6.8</v>
      </c>
      <c r="X292">
        <v>0.9</v>
      </c>
      <c r="Y292">
        <v>2.8</v>
      </c>
      <c r="Z292">
        <v>1.2</v>
      </c>
      <c r="AA292">
        <v>1.5</v>
      </c>
      <c r="AB292">
        <v>3.9</v>
      </c>
      <c r="AC292">
        <v>11.1</v>
      </c>
      <c r="AD292">
        <v>2016</v>
      </c>
    </row>
    <row r="293" spans="1:30" x14ac:dyDescent="0.25">
      <c r="A293">
        <v>290</v>
      </c>
      <c r="B293" t="s">
        <v>325</v>
      </c>
      <c r="C293" t="s">
        <v>52</v>
      </c>
      <c r="D293">
        <v>22</v>
      </c>
      <c r="E293" t="s">
        <v>62</v>
      </c>
      <c r="F293">
        <v>37</v>
      </c>
      <c r="G293">
        <v>1</v>
      </c>
      <c r="H293">
        <v>235</v>
      </c>
      <c r="I293">
        <v>4.4000000000000004</v>
      </c>
      <c r="J293">
        <v>11</v>
      </c>
      <c r="K293">
        <v>0.40300000000000002</v>
      </c>
      <c r="L293">
        <v>1.1000000000000001</v>
      </c>
      <c r="M293">
        <v>3.8</v>
      </c>
      <c r="N293">
        <v>0.28000000000000003</v>
      </c>
      <c r="O293">
        <v>3.4</v>
      </c>
      <c r="P293">
        <v>7.2</v>
      </c>
      <c r="Q293">
        <v>0.46800000000000003</v>
      </c>
      <c r="R293">
        <v>3.7</v>
      </c>
      <c r="S293">
        <v>4.5999999999999996</v>
      </c>
      <c r="T293">
        <v>0.8</v>
      </c>
      <c r="U293">
        <v>2.5</v>
      </c>
      <c r="V293">
        <v>4</v>
      </c>
      <c r="W293">
        <v>6.4</v>
      </c>
      <c r="X293">
        <v>1.5</v>
      </c>
      <c r="Y293">
        <v>1.1000000000000001</v>
      </c>
      <c r="Z293">
        <v>0.9</v>
      </c>
      <c r="AA293">
        <v>2.6</v>
      </c>
      <c r="AB293">
        <v>4.5999999999999996</v>
      </c>
      <c r="AC293">
        <v>13.6</v>
      </c>
      <c r="AD293">
        <v>2016</v>
      </c>
    </row>
    <row r="294" spans="1:30" x14ac:dyDescent="0.25">
      <c r="A294">
        <v>291</v>
      </c>
      <c r="B294" t="s">
        <v>326</v>
      </c>
      <c r="C294" t="s">
        <v>52</v>
      </c>
      <c r="D294">
        <v>24</v>
      </c>
      <c r="E294" t="s">
        <v>123</v>
      </c>
      <c r="F294">
        <v>81</v>
      </c>
      <c r="G294">
        <v>4</v>
      </c>
      <c r="H294">
        <v>1861</v>
      </c>
      <c r="I294">
        <v>5.6</v>
      </c>
      <c r="J294">
        <v>12.5</v>
      </c>
      <c r="K294">
        <v>0.45200000000000001</v>
      </c>
      <c r="L294">
        <v>2.1</v>
      </c>
      <c r="M294">
        <v>5</v>
      </c>
      <c r="N294">
        <v>0.42499999999999999</v>
      </c>
      <c r="O294">
        <v>3.5</v>
      </c>
      <c r="P294">
        <v>7.4</v>
      </c>
      <c r="Q294">
        <v>0.47</v>
      </c>
      <c r="R294">
        <v>1.4</v>
      </c>
      <c r="S294">
        <v>1.6</v>
      </c>
      <c r="T294">
        <v>0.85699999999999998</v>
      </c>
      <c r="U294">
        <v>0.7</v>
      </c>
      <c r="V294">
        <v>3.1</v>
      </c>
      <c r="W294">
        <v>3.8</v>
      </c>
      <c r="X294">
        <v>1.1000000000000001</v>
      </c>
      <c r="Y294">
        <v>0.3</v>
      </c>
      <c r="Z294">
        <v>0.1</v>
      </c>
      <c r="AA294">
        <v>1</v>
      </c>
      <c r="AB294">
        <v>2.5</v>
      </c>
      <c r="AC294">
        <v>14.8</v>
      </c>
      <c r="AD294">
        <v>2016</v>
      </c>
    </row>
    <row r="295" spans="1:30" x14ac:dyDescent="0.25">
      <c r="A295">
        <v>292</v>
      </c>
      <c r="B295" t="s">
        <v>543</v>
      </c>
      <c r="C295" t="s">
        <v>27</v>
      </c>
      <c r="D295">
        <v>23</v>
      </c>
      <c r="E295" t="s">
        <v>32</v>
      </c>
      <c r="F295">
        <v>20</v>
      </c>
      <c r="G295">
        <v>0</v>
      </c>
      <c r="H295">
        <v>72</v>
      </c>
      <c r="I295">
        <v>5.5</v>
      </c>
      <c r="J295">
        <v>11.5</v>
      </c>
      <c r="K295">
        <v>0.47799999999999998</v>
      </c>
      <c r="L295">
        <v>0</v>
      </c>
      <c r="M295">
        <v>2</v>
      </c>
      <c r="N295">
        <v>0</v>
      </c>
      <c r="O295">
        <v>5.5</v>
      </c>
      <c r="P295">
        <v>9.5</v>
      </c>
      <c r="Q295">
        <v>0.57899999999999996</v>
      </c>
      <c r="R295">
        <v>2</v>
      </c>
      <c r="S295">
        <v>5</v>
      </c>
      <c r="T295">
        <v>0.4</v>
      </c>
      <c r="U295">
        <v>2</v>
      </c>
      <c r="V295">
        <v>7</v>
      </c>
      <c r="W295">
        <v>9</v>
      </c>
      <c r="X295">
        <v>1.5</v>
      </c>
      <c r="Y295">
        <v>0.5</v>
      </c>
      <c r="Z295">
        <v>1</v>
      </c>
      <c r="AA295">
        <v>3.5</v>
      </c>
      <c r="AB295">
        <v>5</v>
      </c>
      <c r="AC295">
        <v>13</v>
      </c>
      <c r="AD295">
        <v>2016</v>
      </c>
    </row>
    <row r="296" spans="1:30" x14ac:dyDescent="0.25">
      <c r="A296">
        <v>293</v>
      </c>
      <c r="B296" t="s">
        <v>327</v>
      </c>
      <c r="C296" t="s">
        <v>38</v>
      </c>
      <c r="D296">
        <v>28</v>
      </c>
      <c r="E296" t="s">
        <v>35</v>
      </c>
      <c r="F296">
        <v>34</v>
      </c>
      <c r="G296">
        <v>2</v>
      </c>
      <c r="H296">
        <v>370</v>
      </c>
      <c r="I296">
        <v>7.5</v>
      </c>
      <c r="J296">
        <v>13</v>
      </c>
      <c r="K296">
        <v>0.57499999999999996</v>
      </c>
      <c r="L296">
        <v>0</v>
      </c>
      <c r="M296">
        <v>0.1</v>
      </c>
      <c r="N296">
        <v>0</v>
      </c>
      <c r="O296">
        <v>7.5</v>
      </c>
      <c r="P296">
        <v>12.9</v>
      </c>
      <c r="Q296">
        <v>0.57899999999999996</v>
      </c>
      <c r="R296">
        <v>1.8</v>
      </c>
      <c r="S296">
        <v>3.5</v>
      </c>
      <c r="T296">
        <v>0.5</v>
      </c>
      <c r="U296">
        <v>5.2</v>
      </c>
      <c r="V296">
        <v>7.8</v>
      </c>
      <c r="W296">
        <v>12.9</v>
      </c>
      <c r="X296">
        <v>0.3</v>
      </c>
      <c r="Y296">
        <v>0.5</v>
      </c>
      <c r="Z296">
        <v>2.5</v>
      </c>
      <c r="AA296">
        <v>2</v>
      </c>
      <c r="AB296">
        <v>4.8</v>
      </c>
      <c r="AC296">
        <v>16.7</v>
      </c>
      <c r="AD296">
        <v>2016</v>
      </c>
    </row>
    <row r="297" spans="1:30" x14ac:dyDescent="0.25">
      <c r="A297">
        <v>294</v>
      </c>
      <c r="B297" t="s">
        <v>329</v>
      </c>
      <c r="C297" t="s">
        <v>31</v>
      </c>
      <c r="D297">
        <v>22</v>
      </c>
      <c r="E297" t="s">
        <v>40</v>
      </c>
      <c r="F297">
        <v>68</v>
      </c>
      <c r="G297">
        <v>53</v>
      </c>
      <c r="H297">
        <v>1443</v>
      </c>
      <c r="I297">
        <v>4.9000000000000004</v>
      </c>
      <c r="J297">
        <v>11.4</v>
      </c>
      <c r="K297">
        <v>0.42899999999999999</v>
      </c>
      <c r="L297">
        <v>1.7</v>
      </c>
      <c r="M297">
        <v>4.5999999999999996</v>
      </c>
      <c r="N297">
        <v>0.36199999999999999</v>
      </c>
      <c r="O297">
        <v>3.2</v>
      </c>
      <c r="P297">
        <v>6.7</v>
      </c>
      <c r="Q297">
        <v>0.47399999999999998</v>
      </c>
      <c r="R297">
        <v>1.8</v>
      </c>
      <c r="S297">
        <v>2.6</v>
      </c>
      <c r="T297">
        <v>0.71799999999999997</v>
      </c>
      <c r="U297">
        <v>0.8</v>
      </c>
      <c r="V297">
        <v>2.8</v>
      </c>
      <c r="W297">
        <v>3.7</v>
      </c>
      <c r="X297">
        <v>2</v>
      </c>
      <c r="Y297">
        <v>1.3</v>
      </c>
      <c r="Z297">
        <v>0.2</v>
      </c>
      <c r="AA297">
        <v>2.5</v>
      </c>
      <c r="AB297">
        <v>3.5</v>
      </c>
      <c r="AC297">
        <v>13.2</v>
      </c>
      <c r="AD297">
        <v>2016</v>
      </c>
    </row>
    <row r="298" spans="1:30" x14ac:dyDescent="0.25">
      <c r="A298">
        <v>295</v>
      </c>
      <c r="B298" t="s">
        <v>330</v>
      </c>
      <c r="C298" t="s">
        <v>73</v>
      </c>
      <c r="D298">
        <v>24</v>
      </c>
      <c r="E298" t="s">
        <v>34</v>
      </c>
      <c r="F298">
        <v>22</v>
      </c>
      <c r="G298">
        <v>1</v>
      </c>
      <c r="H298">
        <v>195</v>
      </c>
      <c r="I298">
        <v>6.3</v>
      </c>
      <c r="J298">
        <v>14.4</v>
      </c>
      <c r="K298">
        <v>0.436</v>
      </c>
      <c r="L298">
        <v>1.8</v>
      </c>
      <c r="M298">
        <v>4.0999999999999996</v>
      </c>
      <c r="N298">
        <v>0.45500000000000002</v>
      </c>
      <c r="O298">
        <v>4.4000000000000004</v>
      </c>
      <c r="P298">
        <v>10.3</v>
      </c>
      <c r="Q298">
        <v>0.42899999999999999</v>
      </c>
      <c r="R298">
        <v>3.9</v>
      </c>
      <c r="S298">
        <v>5.2</v>
      </c>
      <c r="T298">
        <v>0.75</v>
      </c>
      <c r="U298">
        <v>0.7</v>
      </c>
      <c r="V298">
        <v>3</v>
      </c>
      <c r="W298">
        <v>3.7</v>
      </c>
      <c r="X298">
        <v>4.5999999999999996</v>
      </c>
      <c r="Y298">
        <v>0.6</v>
      </c>
      <c r="Z298">
        <v>0.2</v>
      </c>
      <c r="AA298">
        <v>2.8</v>
      </c>
      <c r="AB298">
        <v>3.1</v>
      </c>
      <c r="AC298">
        <v>18.3</v>
      </c>
      <c r="AD298">
        <v>2016</v>
      </c>
    </row>
    <row r="299" spans="1:30" x14ac:dyDescent="0.25">
      <c r="A299">
        <v>296</v>
      </c>
      <c r="B299" t="s">
        <v>331</v>
      </c>
      <c r="C299" t="s">
        <v>27</v>
      </c>
      <c r="D299">
        <v>28</v>
      </c>
      <c r="E299" t="s">
        <v>76</v>
      </c>
      <c r="F299">
        <v>42</v>
      </c>
      <c r="G299">
        <v>1</v>
      </c>
      <c r="H299">
        <v>595</v>
      </c>
      <c r="I299">
        <v>3.3</v>
      </c>
      <c r="J299">
        <v>9</v>
      </c>
      <c r="K299">
        <v>0.372</v>
      </c>
      <c r="L299">
        <v>0.7</v>
      </c>
      <c r="M299">
        <v>3</v>
      </c>
      <c r="N299">
        <v>0.245</v>
      </c>
      <c r="O299">
        <v>2.6</v>
      </c>
      <c r="P299">
        <v>6</v>
      </c>
      <c r="Q299">
        <v>0.434</v>
      </c>
      <c r="R299">
        <v>1.7</v>
      </c>
      <c r="S299">
        <v>2.4</v>
      </c>
      <c r="T299">
        <v>0.7</v>
      </c>
      <c r="U299">
        <v>1.3</v>
      </c>
      <c r="V299">
        <v>5</v>
      </c>
      <c r="W299">
        <v>6.4</v>
      </c>
      <c r="X299">
        <v>4.9000000000000004</v>
      </c>
      <c r="Y299">
        <v>1.1000000000000001</v>
      </c>
      <c r="Z299">
        <v>0.4</v>
      </c>
      <c r="AA299">
        <v>1.8</v>
      </c>
      <c r="AB299">
        <v>4.0999999999999996</v>
      </c>
      <c r="AC299">
        <v>9.1</v>
      </c>
      <c r="AD299">
        <v>2016</v>
      </c>
    </row>
    <row r="300" spans="1:30" x14ac:dyDescent="0.25">
      <c r="A300">
        <v>297</v>
      </c>
      <c r="B300" t="s">
        <v>332</v>
      </c>
      <c r="C300" t="s">
        <v>31</v>
      </c>
      <c r="D300">
        <v>28</v>
      </c>
      <c r="E300" t="s">
        <v>90</v>
      </c>
      <c r="F300">
        <v>3</v>
      </c>
      <c r="G300">
        <v>0</v>
      </c>
      <c r="H300">
        <v>43</v>
      </c>
      <c r="I300">
        <v>5.9</v>
      </c>
      <c r="J300">
        <v>16.7</v>
      </c>
      <c r="K300">
        <v>0.35</v>
      </c>
      <c r="L300">
        <v>3.3</v>
      </c>
      <c r="M300">
        <v>7.5</v>
      </c>
      <c r="N300">
        <v>0.44400000000000001</v>
      </c>
      <c r="O300">
        <v>2.5</v>
      </c>
      <c r="P300">
        <v>9.1999999999999993</v>
      </c>
      <c r="Q300">
        <v>0.27300000000000002</v>
      </c>
      <c r="R300">
        <v>3.3</v>
      </c>
      <c r="S300">
        <v>3.3</v>
      </c>
      <c r="T300">
        <v>1</v>
      </c>
      <c r="U300">
        <v>0.8</v>
      </c>
      <c r="V300">
        <v>3.3</v>
      </c>
      <c r="W300">
        <v>4.2</v>
      </c>
      <c r="X300">
        <v>2.5</v>
      </c>
      <c r="Y300">
        <v>0</v>
      </c>
      <c r="Z300">
        <v>0</v>
      </c>
      <c r="AA300">
        <v>0.8</v>
      </c>
      <c r="AB300">
        <v>1.7</v>
      </c>
      <c r="AC300">
        <v>18.399999999999999</v>
      </c>
      <c r="AD300">
        <v>2016</v>
      </c>
    </row>
    <row r="301" spans="1:30" x14ac:dyDescent="0.25">
      <c r="A301">
        <v>298</v>
      </c>
      <c r="B301" t="s">
        <v>333</v>
      </c>
      <c r="C301" t="s">
        <v>38</v>
      </c>
      <c r="D301">
        <v>29</v>
      </c>
      <c r="E301" t="s">
        <v>35</v>
      </c>
      <c r="F301">
        <v>34</v>
      </c>
      <c r="G301">
        <v>6</v>
      </c>
      <c r="H301">
        <v>397</v>
      </c>
      <c r="I301">
        <v>4.4000000000000004</v>
      </c>
      <c r="J301">
        <v>7.1</v>
      </c>
      <c r="K301">
        <v>0.628</v>
      </c>
      <c r="L301">
        <v>0</v>
      </c>
      <c r="M301">
        <v>0.1</v>
      </c>
      <c r="N301">
        <v>0</v>
      </c>
      <c r="O301">
        <v>4.4000000000000004</v>
      </c>
      <c r="P301">
        <v>7</v>
      </c>
      <c r="Q301">
        <v>0.63600000000000001</v>
      </c>
      <c r="R301">
        <v>2.4</v>
      </c>
      <c r="S301">
        <v>4.2</v>
      </c>
      <c r="T301">
        <v>0.58699999999999997</v>
      </c>
      <c r="U301">
        <v>3.7</v>
      </c>
      <c r="V301">
        <v>7.4</v>
      </c>
      <c r="W301">
        <v>11.2</v>
      </c>
      <c r="X301">
        <v>0.9</v>
      </c>
      <c r="Y301">
        <v>0.7</v>
      </c>
      <c r="Z301">
        <v>3.3</v>
      </c>
      <c r="AA301">
        <v>2.1</v>
      </c>
      <c r="AB301">
        <v>4.9000000000000004</v>
      </c>
      <c r="AC301">
        <v>11.3</v>
      </c>
      <c r="AD301">
        <v>2016</v>
      </c>
    </row>
    <row r="302" spans="1:30" x14ac:dyDescent="0.25">
      <c r="A302">
        <v>299</v>
      </c>
      <c r="B302" t="s">
        <v>334</v>
      </c>
      <c r="C302" t="s">
        <v>27</v>
      </c>
      <c r="D302">
        <v>21</v>
      </c>
      <c r="E302" t="s">
        <v>112</v>
      </c>
      <c r="F302">
        <v>16</v>
      </c>
      <c r="G302">
        <v>0</v>
      </c>
      <c r="H302">
        <v>57</v>
      </c>
      <c r="I302">
        <v>5.0999999999999996</v>
      </c>
      <c r="J302">
        <v>13.9</v>
      </c>
      <c r="K302">
        <v>0.36399999999999999</v>
      </c>
      <c r="L302">
        <v>0</v>
      </c>
      <c r="M302">
        <v>0</v>
      </c>
      <c r="O302">
        <v>5.0999999999999996</v>
      </c>
      <c r="P302">
        <v>13.9</v>
      </c>
      <c r="Q302">
        <v>0.36399999999999999</v>
      </c>
      <c r="R302">
        <v>3.2</v>
      </c>
      <c r="S302">
        <v>6.3</v>
      </c>
      <c r="T302">
        <v>0.5</v>
      </c>
      <c r="U302">
        <v>3.8</v>
      </c>
      <c r="V302">
        <v>4.4000000000000004</v>
      </c>
      <c r="W302">
        <v>8.1999999999999993</v>
      </c>
      <c r="X302">
        <v>0.6</v>
      </c>
      <c r="Y302">
        <v>0</v>
      </c>
      <c r="Z302">
        <v>6.9</v>
      </c>
      <c r="AA302">
        <v>0.6</v>
      </c>
      <c r="AB302">
        <v>3.2</v>
      </c>
      <c r="AC302">
        <v>13.3</v>
      </c>
      <c r="AD302">
        <v>2016</v>
      </c>
    </row>
    <row r="303" spans="1:30" x14ac:dyDescent="0.25">
      <c r="A303">
        <v>300</v>
      </c>
      <c r="B303" t="s">
        <v>335</v>
      </c>
      <c r="C303" t="s">
        <v>31</v>
      </c>
      <c r="D303">
        <v>24</v>
      </c>
      <c r="E303" t="s">
        <v>64</v>
      </c>
      <c r="F303">
        <v>79</v>
      </c>
      <c r="G303">
        <v>79</v>
      </c>
      <c r="H303">
        <v>2852</v>
      </c>
      <c r="I303">
        <v>6.4</v>
      </c>
      <c r="J303">
        <v>14.4</v>
      </c>
      <c r="K303">
        <v>0.44400000000000001</v>
      </c>
      <c r="L303">
        <v>1.8</v>
      </c>
      <c r="M303">
        <v>4.5999999999999996</v>
      </c>
      <c r="N303">
        <v>0.39600000000000002</v>
      </c>
      <c r="O303">
        <v>4.5999999999999996</v>
      </c>
      <c r="P303">
        <v>9.9</v>
      </c>
      <c r="Q303">
        <v>0.46600000000000003</v>
      </c>
      <c r="R303">
        <v>3.5</v>
      </c>
      <c r="S303">
        <v>3.9</v>
      </c>
      <c r="T303">
        <v>0.88800000000000001</v>
      </c>
      <c r="U303">
        <v>0.6</v>
      </c>
      <c r="V303">
        <v>3.3</v>
      </c>
      <c r="W303">
        <v>3.8</v>
      </c>
      <c r="X303">
        <v>4.2</v>
      </c>
      <c r="Y303">
        <v>1.7</v>
      </c>
      <c r="Z303">
        <v>0.2</v>
      </c>
      <c r="AA303">
        <v>2.2999999999999998</v>
      </c>
      <c r="AB303">
        <v>2.6</v>
      </c>
      <c r="AC303">
        <v>18.100000000000001</v>
      </c>
      <c r="AD303">
        <v>2016</v>
      </c>
    </row>
    <row r="304" spans="1:30" x14ac:dyDescent="0.25">
      <c r="A304">
        <v>301</v>
      </c>
      <c r="B304" t="s">
        <v>336</v>
      </c>
      <c r="C304" t="s">
        <v>52</v>
      </c>
      <c r="D304">
        <v>28</v>
      </c>
      <c r="E304" t="s">
        <v>48</v>
      </c>
      <c r="F304">
        <v>64</v>
      </c>
      <c r="G304">
        <v>24</v>
      </c>
      <c r="H304">
        <v>1464</v>
      </c>
      <c r="I304">
        <v>6.4</v>
      </c>
      <c r="J304">
        <v>15.6</v>
      </c>
      <c r="K304">
        <v>0.40899999999999997</v>
      </c>
      <c r="L304">
        <v>3.5</v>
      </c>
      <c r="M304">
        <v>9.5</v>
      </c>
      <c r="N304">
        <v>0.36699999999999999</v>
      </c>
      <c r="O304">
        <v>2.9</v>
      </c>
      <c r="P304">
        <v>6.1</v>
      </c>
      <c r="Q304">
        <v>0.47399999999999998</v>
      </c>
      <c r="R304">
        <v>2.2999999999999998</v>
      </c>
      <c r="S304">
        <v>3</v>
      </c>
      <c r="T304">
        <v>0.75</v>
      </c>
      <c r="U304">
        <v>0.6</v>
      </c>
      <c r="V304">
        <v>3.7</v>
      </c>
      <c r="W304">
        <v>4.3</v>
      </c>
      <c r="X304">
        <v>1.5</v>
      </c>
      <c r="Y304">
        <v>1.3</v>
      </c>
      <c r="Z304">
        <v>0.7</v>
      </c>
      <c r="AA304">
        <v>1.7</v>
      </c>
      <c r="AB304">
        <v>3.5</v>
      </c>
      <c r="AC304">
        <v>18.5</v>
      </c>
      <c r="AD304">
        <v>2016</v>
      </c>
    </row>
    <row r="305" spans="1:30" x14ac:dyDescent="0.25">
      <c r="A305">
        <v>302</v>
      </c>
      <c r="B305" t="s">
        <v>544</v>
      </c>
      <c r="C305" t="s">
        <v>73</v>
      </c>
      <c r="D305">
        <v>39</v>
      </c>
      <c r="E305" t="s">
        <v>34</v>
      </c>
      <c r="F305">
        <v>39</v>
      </c>
      <c r="G305">
        <v>4</v>
      </c>
      <c r="H305">
        <v>461</v>
      </c>
      <c r="I305">
        <v>4.5999999999999996</v>
      </c>
      <c r="J305">
        <v>8.3000000000000007</v>
      </c>
      <c r="K305">
        <v>0.55700000000000005</v>
      </c>
      <c r="L305">
        <v>0.2</v>
      </c>
      <c r="M305">
        <v>0.6</v>
      </c>
      <c r="N305">
        <v>0.25</v>
      </c>
      <c r="O305">
        <v>4.5</v>
      </c>
      <c r="P305">
        <v>7.7</v>
      </c>
      <c r="Q305">
        <v>0.58199999999999996</v>
      </c>
      <c r="R305">
        <v>1.9</v>
      </c>
      <c r="S305">
        <v>2.5</v>
      </c>
      <c r="T305">
        <v>0.75</v>
      </c>
      <c r="U305">
        <v>0.9</v>
      </c>
      <c r="V305">
        <v>3</v>
      </c>
      <c r="W305">
        <v>4</v>
      </c>
      <c r="X305">
        <v>6.8</v>
      </c>
      <c r="Y305">
        <v>1.2</v>
      </c>
      <c r="Z305">
        <v>0</v>
      </c>
      <c r="AA305">
        <v>2.9</v>
      </c>
      <c r="AB305">
        <v>3.6</v>
      </c>
      <c r="AC305">
        <v>11.2</v>
      </c>
      <c r="AD305">
        <v>2016</v>
      </c>
    </row>
    <row r="306" spans="1:30" x14ac:dyDescent="0.25">
      <c r="A306">
        <v>303</v>
      </c>
      <c r="B306" t="s">
        <v>337</v>
      </c>
      <c r="C306" t="s">
        <v>52</v>
      </c>
      <c r="D306">
        <v>35</v>
      </c>
      <c r="E306" t="s">
        <v>70</v>
      </c>
      <c r="F306">
        <v>47</v>
      </c>
      <c r="G306">
        <v>2</v>
      </c>
      <c r="H306">
        <v>373</v>
      </c>
      <c r="I306">
        <v>2.1</v>
      </c>
      <c r="J306">
        <v>6</v>
      </c>
      <c r="K306">
        <v>0.35499999999999998</v>
      </c>
      <c r="L306">
        <v>1.8</v>
      </c>
      <c r="M306">
        <v>5</v>
      </c>
      <c r="N306">
        <v>0.36499999999999999</v>
      </c>
      <c r="O306">
        <v>0.3</v>
      </c>
      <c r="P306">
        <v>1</v>
      </c>
      <c r="Q306">
        <v>0.3</v>
      </c>
      <c r="R306">
        <v>0</v>
      </c>
      <c r="S306">
        <v>0</v>
      </c>
      <c r="U306">
        <v>0.6</v>
      </c>
      <c r="V306">
        <v>4.5</v>
      </c>
      <c r="W306">
        <v>5.0999999999999996</v>
      </c>
      <c r="X306">
        <v>3.9</v>
      </c>
      <c r="Y306">
        <v>1.3</v>
      </c>
      <c r="Z306">
        <v>0.4</v>
      </c>
      <c r="AA306">
        <v>1.6</v>
      </c>
      <c r="AB306">
        <v>5.0999999999999996</v>
      </c>
      <c r="AC306">
        <v>6.1</v>
      </c>
      <c r="AD306">
        <v>2016</v>
      </c>
    </row>
    <row r="307" spans="1:30" x14ac:dyDescent="0.25">
      <c r="A307">
        <v>304</v>
      </c>
      <c r="B307" t="s">
        <v>338</v>
      </c>
      <c r="C307" t="s">
        <v>73</v>
      </c>
      <c r="D307">
        <v>27</v>
      </c>
      <c r="E307" t="s">
        <v>46</v>
      </c>
      <c r="F307">
        <v>81</v>
      </c>
      <c r="G307">
        <v>3</v>
      </c>
      <c r="H307">
        <v>1662</v>
      </c>
      <c r="I307">
        <v>5.6</v>
      </c>
      <c r="J307">
        <v>13.3</v>
      </c>
      <c r="K307">
        <v>0.42499999999999999</v>
      </c>
      <c r="L307">
        <v>2.7</v>
      </c>
      <c r="M307">
        <v>6.9</v>
      </c>
      <c r="N307">
        <v>0.38400000000000001</v>
      </c>
      <c r="O307">
        <v>3</v>
      </c>
      <c r="P307">
        <v>6.3</v>
      </c>
      <c r="Q307">
        <v>0.46899999999999997</v>
      </c>
      <c r="R307">
        <v>1</v>
      </c>
      <c r="S307">
        <v>1.3</v>
      </c>
      <c r="T307">
        <v>0.81</v>
      </c>
      <c r="U307">
        <v>0.6</v>
      </c>
      <c r="V307">
        <v>2.8</v>
      </c>
      <c r="W307">
        <v>3.4</v>
      </c>
      <c r="X307">
        <v>4.9000000000000004</v>
      </c>
      <c r="Y307">
        <v>1.3</v>
      </c>
      <c r="Z307">
        <v>0.1</v>
      </c>
      <c r="AA307">
        <v>1.6</v>
      </c>
      <c r="AB307">
        <v>2.2000000000000002</v>
      </c>
      <c r="AC307">
        <v>14.9</v>
      </c>
      <c r="AD307">
        <v>2016</v>
      </c>
    </row>
    <row r="308" spans="1:30" x14ac:dyDescent="0.25">
      <c r="A308">
        <v>305</v>
      </c>
      <c r="B308" t="s">
        <v>339</v>
      </c>
      <c r="C308" t="s">
        <v>31</v>
      </c>
      <c r="D308">
        <v>28</v>
      </c>
      <c r="E308" t="s">
        <v>108</v>
      </c>
      <c r="F308">
        <v>20</v>
      </c>
      <c r="G308">
        <v>0</v>
      </c>
      <c r="H308">
        <v>173</v>
      </c>
      <c r="I308">
        <v>2.2999999999999998</v>
      </c>
      <c r="J308">
        <v>8.1</v>
      </c>
      <c r="K308">
        <v>0.28199999999999997</v>
      </c>
      <c r="L308">
        <v>0.2</v>
      </c>
      <c r="M308">
        <v>2.5</v>
      </c>
      <c r="N308">
        <v>8.3000000000000004E-2</v>
      </c>
      <c r="O308">
        <v>2.1</v>
      </c>
      <c r="P308">
        <v>5.6</v>
      </c>
      <c r="Q308">
        <v>0.37</v>
      </c>
      <c r="R308">
        <v>2.7</v>
      </c>
      <c r="S308">
        <v>3.7</v>
      </c>
      <c r="T308">
        <v>0.72199999999999998</v>
      </c>
      <c r="U308">
        <v>1.2</v>
      </c>
      <c r="V308">
        <v>6</v>
      </c>
      <c r="W308">
        <v>7.3</v>
      </c>
      <c r="X308">
        <v>4</v>
      </c>
      <c r="Y308">
        <v>1.5</v>
      </c>
      <c r="Z308">
        <v>0.6</v>
      </c>
      <c r="AA308">
        <v>1.9</v>
      </c>
      <c r="AB308">
        <v>6.9</v>
      </c>
      <c r="AC308">
        <v>7.5</v>
      </c>
      <c r="AD308">
        <v>2016</v>
      </c>
    </row>
    <row r="309" spans="1:30" x14ac:dyDescent="0.25">
      <c r="A309">
        <v>306</v>
      </c>
      <c r="B309" t="s">
        <v>340</v>
      </c>
      <c r="C309" t="s">
        <v>27</v>
      </c>
      <c r="D309">
        <v>30</v>
      </c>
      <c r="E309" t="s">
        <v>92</v>
      </c>
      <c r="F309">
        <v>81</v>
      </c>
      <c r="G309">
        <v>81</v>
      </c>
      <c r="H309">
        <v>2647</v>
      </c>
      <c r="I309">
        <v>6.8</v>
      </c>
      <c r="J309">
        <v>14.5</v>
      </c>
      <c r="K309">
        <v>0.47</v>
      </c>
      <c r="L309">
        <v>1</v>
      </c>
      <c r="M309">
        <v>3.2</v>
      </c>
      <c r="N309">
        <v>0.31900000000000001</v>
      </c>
      <c r="O309">
        <v>5.8</v>
      </c>
      <c r="P309">
        <v>11.3</v>
      </c>
      <c r="Q309">
        <v>0.51200000000000001</v>
      </c>
      <c r="R309">
        <v>4.2</v>
      </c>
      <c r="S309">
        <v>5.5</v>
      </c>
      <c r="T309">
        <v>0.75700000000000001</v>
      </c>
      <c r="U309">
        <v>2.7</v>
      </c>
      <c r="V309">
        <v>7.3</v>
      </c>
      <c r="W309">
        <v>10</v>
      </c>
      <c r="X309">
        <v>3.6</v>
      </c>
      <c r="Y309">
        <v>2</v>
      </c>
      <c r="Z309">
        <v>1.9</v>
      </c>
      <c r="AA309">
        <v>2.6</v>
      </c>
      <c r="AB309">
        <v>3.2</v>
      </c>
      <c r="AC309">
        <v>18.8</v>
      </c>
      <c r="AD309">
        <v>2016</v>
      </c>
    </row>
    <row r="310" spans="1:30" x14ac:dyDescent="0.25">
      <c r="A310">
        <v>307</v>
      </c>
      <c r="B310" t="s">
        <v>341</v>
      </c>
      <c r="C310" t="s">
        <v>27</v>
      </c>
      <c r="D310">
        <v>24</v>
      </c>
      <c r="E310" t="s">
        <v>123</v>
      </c>
      <c r="F310">
        <v>66</v>
      </c>
      <c r="G310">
        <v>38</v>
      </c>
      <c r="H310">
        <v>1646</v>
      </c>
      <c r="I310">
        <v>5.4</v>
      </c>
      <c r="J310">
        <v>13.3</v>
      </c>
      <c r="K310">
        <v>0.40699999999999997</v>
      </c>
      <c r="L310">
        <v>3</v>
      </c>
      <c r="M310">
        <v>7.6</v>
      </c>
      <c r="N310">
        <v>0.39</v>
      </c>
      <c r="O310">
        <v>2.5</v>
      </c>
      <c r="P310">
        <v>5.8</v>
      </c>
      <c r="Q310">
        <v>0.43</v>
      </c>
      <c r="R310">
        <v>3.2</v>
      </c>
      <c r="S310">
        <v>4</v>
      </c>
      <c r="T310">
        <v>0.80700000000000005</v>
      </c>
      <c r="U310">
        <v>1.3</v>
      </c>
      <c r="V310">
        <v>6.6</v>
      </c>
      <c r="W310">
        <v>7.9</v>
      </c>
      <c r="X310">
        <v>2.2000000000000002</v>
      </c>
      <c r="Y310">
        <v>1.3</v>
      </c>
      <c r="Z310">
        <v>1</v>
      </c>
      <c r="AA310">
        <v>2.2000000000000002</v>
      </c>
      <c r="AB310">
        <v>3.3</v>
      </c>
      <c r="AC310">
        <v>17</v>
      </c>
      <c r="AD310">
        <v>2016</v>
      </c>
    </row>
    <row r="311" spans="1:30" x14ac:dyDescent="0.25">
      <c r="A311">
        <v>308</v>
      </c>
      <c r="B311" t="s">
        <v>545</v>
      </c>
      <c r="C311" t="s">
        <v>38</v>
      </c>
      <c r="D311">
        <v>38</v>
      </c>
      <c r="E311" t="s">
        <v>32</v>
      </c>
      <c r="F311">
        <v>5</v>
      </c>
      <c r="G311">
        <v>0</v>
      </c>
      <c r="H311">
        <v>19</v>
      </c>
      <c r="I311">
        <v>5.7</v>
      </c>
      <c r="J311">
        <v>9.5</v>
      </c>
      <c r="K311">
        <v>0.6</v>
      </c>
      <c r="L311">
        <v>0</v>
      </c>
      <c r="M311">
        <v>0</v>
      </c>
      <c r="O311">
        <v>5.7</v>
      </c>
      <c r="P311">
        <v>9.5</v>
      </c>
      <c r="Q311">
        <v>0.6</v>
      </c>
      <c r="R311">
        <v>3.8</v>
      </c>
      <c r="S311">
        <v>3.8</v>
      </c>
      <c r="T311">
        <v>1</v>
      </c>
      <c r="U311">
        <v>1.9</v>
      </c>
      <c r="V311">
        <v>5.7</v>
      </c>
      <c r="W311">
        <v>7.6</v>
      </c>
      <c r="X311">
        <v>0</v>
      </c>
      <c r="Y311">
        <v>0</v>
      </c>
      <c r="Z311">
        <v>0</v>
      </c>
      <c r="AA311">
        <v>5.7</v>
      </c>
      <c r="AB311">
        <v>7.6</v>
      </c>
      <c r="AC311">
        <v>15.2</v>
      </c>
      <c r="AD311">
        <v>2016</v>
      </c>
    </row>
    <row r="312" spans="1:30" x14ac:dyDescent="0.25">
      <c r="A312">
        <v>309</v>
      </c>
      <c r="B312" t="s">
        <v>342</v>
      </c>
      <c r="C312" t="s">
        <v>38</v>
      </c>
      <c r="D312">
        <v>25</v>
      </c>
      <c r="E312" t="s">
        <v>64</v>
      </c>
      <c r="F312">
        <v>79</v>
      </c>
      <c r="G312">
        <v>67</v>
      </c>
      <c r="H312">
        <v>2314</v>
      </c>
      <c r="I312">
        <v>7.6</v>
      </c>
      <c r="J312">
        <v>14.6</v>
      </c>
      <c r="K312">
        <v>0.52200000000000002</v>
      </c>
      <c r="L312">
        <v>0</v>
      </c>
      <c r="M312">
        <v>0</v>
      </c>
      <c r="N312">
        <v>0</v>
      </c>
      <c r="O312">
        <v>7.6</v>
      </c>
      <c r="P312">
        <v>14.6</v>
      </c>
      <c r="Q312">
        <v>0.52200000000000002</v>
      </c>
      <c r="R312">
        <v>3.5</v>
      </c>
      <c r="S312">
        <v>4.8</v>
      </c>
      <c r="T312">
        <v>0.74</v>
      </c>
      <c r="U312">
        <v>3.4</v>
      </c>
      <c r="V312">
        <v>7.4</v>
      </c>
      <c r="W312">
        <v>10.8</v>
      </c>
      <c r="X312">
        <v>2.8</v>
      </c>
      <c r="Y312">
        <v>1.1000000000000001</v>
      </c>
      <c r="Z312">
        <v>1</v>
      </c>
      <c r="AA312">
        <v>2</v>
      </c>
      <c r="AB312">
        <v>2.5</v>
      </c>
      <c r="AC312">
        <v>18.8</v>
      </c>
      <c r="AD312">
        <v>2016</v>
      </c>
    </row>
    <row r="313" spans="1:30" x14ac:dyDescent="0.25">
      <c r="A313">
        <v>310</v>
      </c>
      <c r="B313" t="s">
        <v>580</v>
      </c>
      <c r="C313" t="s">
        <v>31</v>
      </c>
      <c r="D313">
        <v>22</v>
      </c>
      <c r="E313" t="s">
        <v>53</v>
      </c>
      <c r="F313">
        <v>12</v>
      </c>
      <c r="G313">
        <v>0</v>
      </c>
      <c r="H313">
        <v>42</v>
      </c>
      <c r="I313">
        <v>4.3</v>
      </c>
      <c r="J313">
        <v>16.3</v>
      </c>
      <c r="K313">
        <v>0.26300000000000001</v>
      </c>
      <c r="L313">
        <v>0.9</v>
      </c>
      <c r="M313">
        <v>7.7</v>
      </c>
      <c r="N313">
        <v>0.111</v>
      </c>
      <c r="O313">
        <v>3.4</v>
      </c>
      <c r="P313">
        <v>8.6</v>
      </c>
      <c r="Q313">
        <v>0.4</v>
      </c>
      <c r="R313">
        <v>2.6</v>
      </c>
      <c r="S313">
        <v>3.4</v>
      </c>
      <c r="T313">
        <v>0.75</v>
      </c>
      <c r="U313">
        <v>0</v>
      </c>
      <c r="V313">
        <v>3.4</v>
      </c>
      <c r="W313">
        <v>3.4</v>
      </c>
      <c r="X313">
        <v>0.9</v>
      </c>
      <c r="Y313">
        <v>0</v>
      </c>
      <c r="Z313">
        <v>0</v>
      </c>
      <c r="AA313">
        <v>3.4</v>
      </c>
      <c r="AB313">
        <v>0.9</v>
      </c>
      <c r="AC313">
        <v>12</v>
      </c>
      <c r="AD313">
        <v>2016</v>
      </c>
    </row>
    <row r="314" spans="1:30" x14ac:dyDescent="0.25">
      <c r="A314">
        <v>311</v>
      </c>
      <c r="B314" t="s">
        <v>343</v>
      </c>
      <c r="C314" t="s">
        <v>31</v>
      </c>
      <c r="D314">
        <v>26</v>
      </c>
      <c r="E314" t="s">
        <v>123</v>
      </c>
      <c r="F314">
        <v>59</v>
      </c>
      <c r="G314">
        <v>22</v>
      </c>
      <c r="H314">
        <v>1263</v>
      </c>
      <c r="I314">
        <v>5.3</v>
      </c>
      <c r="J314">
        <v>11.1</v>
      </c>
      <c r="K314">
        <v>0.48099999999999998</v>
      </c>
      <c r="L314">
        <v>1.3</v>
      </c>
      <c r="M314">
        <v>3</v>
      </c>
      <c r="N314">
        <v>0.45200000000000001</v>
      </c>
      <c r="O314">
        <v>4</v>
      </c>
      <c r="P314">
        <v>8.1</v>
      </c>
      <c r="Q314">
        <v>0.49099999999999999</v>
      </c>
      <c r="R314">
        <v>0.6</v>
      </c>
      <c r="S314">
        <v>1</v>
      </c>
      <c r="T314">
        <v>0.629</v>
      </c>
      <c r="U314">
        <v>0.5</v>
      </c>
      <c r="V314">
        <v>3.2</v>
      </c>
      <c r="W314">
        <v>3.8</v>
      </c>
      <c r="X314">
        <v>2.8</v>
      </c>
      <c r="Y314">
        <v>1.1000000000000001</v>
      </c>
      <c r="Z314">
        <v>0.5</v>
      </c>
      <c r="AA314">
        <v>1.5</v>
      </c>
      <c r="AB314">
        <v>2.9</v>
      </c>
      <c r="AC314">
        <v>12.6</v>
      </c>
      <c r="AD314">
        <v>2016</v>
      </c>
    </row>
    <row r="315" spans="1:30" x14ac:dyDescent="0.25">
      <c r="A315">
        <v>312</v>
      </c>
      <c r="B315" t="s">
        <v>546</v>
      </c>
      <c r="C315" t="s">
        <v>27</v>
      </c>
      <c r="D315">
        <v>24</v>
      </c>
      <c r="E315" t="s">
        <v>40</v>
      </c>
      <c r="F315">
        <v>8</v>
      </c>
      <c r="G315">
        <v>0</v>
      </c>
      <c r="H315">
        <v>48</v>
      </c>
      <c r="I315">
        <v>2.2999999999999998</v>
      </c>
      <c r="J315">
        <v>4.5</v>
      </c>
      <c r="K315">
        <v>0.5</v>
      </c>
      <c r="L315">
        <v>0</v>
      </c>
      <c r="M315">
        <v>0</v>
      </c>
      <c r="O315">
        <v>2.2999999999999998</v>
      </c>
      <c r="P315">
        <v>4.5</v>
      </c>
      <c r="Q315">
        <v>0.5</v>
      </c>
      <c r="R315">
        <v>1.5</v>
      </c>
      <c r="S315">
        <v>3</v>
      </c>
      <c r="T315">
        <v>0.5</v>
      </c>
      <c r="U315">
        <v>2.2999999999999998</v>
      </c>
      <c r="V315">
        <v>6</v>
      </c>
      <c r="W315">
        <v>8.1999999999999993</v>
      </c>
      <c r="X315">
        <v>0.7</v>
      </c>
      <c r="Y315">
        <v>0</v>
      </c>
      <c r="Z315">
        <v>3</v>
      </c>
      <c r="AA315">
        <v>2.2999999999999998</v>
      </c>
      <c r="AB315">
        <v>3</v>
      </c>
      <c r="AC315">
        <v>6</v>
      </c>
      <c r="AD315">
        <v>2016</v>
      </c>
    </row>
    <row r="316" spans="1:30" x14ac:dyDescent="0.25">
      <c r="A316">
        <v>313</v>
      </c>
      <c r="B316" t="s">
        <v>344</v>
      </c>
      <c r="C316" t="s">
        <v>52</v>
      </c>
      <c r="D316">
        <v>26</v>
      </c>
      <c r="E316" t="s">
        <v>90</v>
      </c>
      <c r="F316">
        <v>80</v>
      </c>
      <c r="G316">
        <v>80</v>
      </c>
      <c r="H316">
        <v>2856</v>
      </c>
      <c r="I316">
        <v>5.2</v>
      </c>
      <c r="J316">
        <v>11.9</v>
      </c>
      <c r="K316">
        <v>0.434</v>
      </c>
      <c r="L316">
        <v>1.4</v>
      </c>
      <c r="M316">
        <v>3.8</v>
      </c>
      <c r="N316">
        <v>0.36199999999999999</v>
      </c>
      <c r="O316">
        <v>3.8</v>
      </c>
      <c r="P316">
        <v>8.1999999999999993</v>
      </c>
      <c r="Q316">
        <v>0.46700000000000003</v>
      </c>
      <c r="R316">
        <v>2.6</v>
      </c>
      <c r="S316">
        <v>3.4</v>
      </c>
      <c r="T316">
        <v>0.749</v>
      </c>
      <c r="U316">
        <v>1.1000000000000001</v>
      </c>
      <c r="V316">
        <v>3.9</v>
      </c>
      <c r="W316">
        <v>5.0999999999999996</v>
      </c>
      <c r="X316">
        <v>2.5</v>
      </c>
      <c r="Y316">
        <v>0.8</v>
      </c>
      <c r="Z316">
        <v>0.3</v>
      </c>
      <c r="AA316">
        <v>1.8</v>
      </c>
      <c r="AB316">
        <v>2.1</v>
      </c>
      <c r="AC316">
        <v>14.3</v>
      </c>
      <c r="AD316">
        <v>2016</v>
      </c>
    </row>
    <row r="317" spans="1:30" x14ac:dyDescent="0.25">
      <c r="A317">
        <v>314</v>
      </c>
      <c r="B317" t="s">
        <v>345</v>
      </c>
      <c r="C317" t="s">
        <v>27</v>
      </c>
      <c r="D317">
        <v>26</v>
      </c>
      <c r="E317" t="s">
        <v>34</v>
      </c>
      <c r="F317">
        <v>64</v>
      </c>
      <c r="G317">
        <v>45</v>
      </c>
      <c r="H317">
        <v>1629</v>
      </c>
      <c r="I317">
        <v>6.7</v>
      </c>
      <c r="J317">
        <v>15.9</v>
      </c>
      <c r="K317">
        <v>0.42499999999999999</v>
      </c>
      <c r="L317">
        <v>1</v>
      </c>
      <c r="M317">
        <v>3.4</v>
      </c>
      <c r="N317">
        <v>0.30299999999999999</v>
      </c>
      <c r="O317">
        <v>5.7</v>
      </c>
      <c r="P317">
        <v>12.4</v>
      </c>
      <c r="Q317">
        <v>0.45800000000000002</v>
      </c>
      <c r="R317">
        <v>2.4</v>
      </c>
      <c r="S317">
        <v>3.2</v>
      </c>
      <c r="T317">
        <v>0.73499999999999999</v>
      </c>
      <c r="U317">
        <v>1.6</v>
      </c>
      <c r="V317">
        <v>6.2</v>
      </c>
      <c r="W317">
        <v>7.8</v>
      </c>
      <c r="X317">
        <v>2.7</v>
      </c>
      <c r="Y317">
        <v>1.3</v>
      </c>
      <c r="Z317">
        <v>0.8</v>
      </c>
      <c r="AA317">
        <v>3</v>
      </c>
      <c r="AB317">
        <v>4.0999999999999996</v>
      </c>
      <c r="AC317">
        <v>16.899999999999999</v>
      </c>
      <c r="AD317">
        <v>2016</v>
      </c>
    </row>
    <row r="318" spans="1:30" x14ac:dyDescent="0.25">
      <c r="A318">
        <v>315</v>
      </c>
      <c r="B318" t="s">
        <v>346</v>
      </c>
      <c r="C318" t="s">
        <v>31</v>
      </c>
      <c r="D318">
        <v>30</v>
      </c>
      <c r="E318" t="s">
        <v>32</v>
      </c>
      <c r="F318">
        <v>68</v>
      </c>
      <c r="G318">
        <v>6</v>
      </c>
      <c r="H318">
        <v>926</v>
      </c>
      <c r="I318">
        <v>5.3</v>
      </c>
      <c r="J318">
        <v>12.9</v>
      </c>
      <c r="K318">
        <v>0.40799999999999997</v>
      </c>
      <c r="L318">
        <v>3.1</v>
      </c>
      <c r="M318">
        <v>7.9</v>
      </c>
      <c r="N318">
        <v>0.38700000000000001</v>
      </c>
      <c r="O318">
        <v>2.2000000000000002</v>
      </c>
      <c r="P318">
        <v>5</v>
      </c>
      <c r="Q318">
        <v>0.442</v>
      </c>
      <c r="R318">
        <v>1.1000000000000001</v>
      </c>
      <c r="S318">
        <v>1.5</v>
      </c>
      <c r="T318">
        <v>0.74399999999999999</v>
      </c>
      <c r="U318">
        <v>0.4</v>
      </c>
      <c r="V318">
        <v>2</v>
      </c>
      <c r="W318">
        <v>2.4</v>
      </c>
      <c r="X318">
        <v>0.9</v>
      </c>
      <c r="Y318">
        <v>0.9</v>
      </c>
      <c r="Z318">
        <v>0.2</v>
      </c>
      <c r="AA318">
        <v>0.7</v>
      </c>
      <c r="AB318">
        <v>2.5</v>
      </c>
      <c r="AC318">
        <v>14.8</v>
      </c>
      <c r="AD318">
        <v>2016</v>
      </c>
    </row>
    <row r="319" spans="1:30" x14ac:dyDescent="0.25">
      <c r="A319">
        <v>316</v>
      </c>
      <c r="B319" t="s">
        <v>347</v>
      </c>
      <c r="C319" t="s">
        <v>27</v>
      </c>
      <c r="D319">
        <v>25</v>
      </c>
      <c r="E319" t="s">
        <v>62</v>
      </c>
      <c r="F319">
        <v>37</v>
      </c>
      <c r="G319">
        <v>22</v>
      </c>
      <c r="H319">
        <v>547</v>
      </c>
      <c r="I319">
        <v>5.9</v>
      </c>
      <c r="J319">
        <v>13.5</v>
      </c>
      <c r="K319">
        <v>0.439</v>
      </c>
      <c r="L319">
        <v>1.1000000000000001</v>
      </c>
      <c r="M319">
        <v>3.8</v>
      </c>
      <c r="N319">
        <v>0.28100000000000003</v>
      </c>
      <c r="O319">
        <v>4.9000000000000004</v>
      </c>
      <c r="P319">
        <v>9.6999999999999993</v>
      </c>
      <c r="Q319">
        <v>0.5</v>
      </c>
      <c r="R319">
        <v>2.2000000000000002</v>
      </c>
      <c r="S319">
        <v>3.5</v>
      </c>
      <c r="T319">
        <v>0.64200000000000002</v>
      </c>
      <c r="U319">
        <v>2.4</v>
      </c>
      <c r="V319">
        <v>4.7</v>
      </c>
      <c r="W319">
        <v>7.2</v>
      </c>
      <c r="X319">
        <v>2.7</v>
      </c>
      <c r="Y319">
        <v>1.1000000000000001</v>
      </c>
      <c r="Z319">
        <v>0.3</v>
      </c>
      <c r="AA319">
        <v>2.9</v>
      </c>
      <c r="AB319">
        <v>4.5</v>
      </c>
      <c r="AC319">
        <v>15.1</v>
      </c>
      <c r="AD319">
        <v>2016</v>
      </c>
    </row>
    <row r="320" spans="1:30" x14ac:dyDescent="0.25">
      <c r="A320">
        <v>317</v>
      </c>
      <c r="B320" t="s">
        <v>348</v>
      </c>
      <c r="C320" t="s">
        <v>38</v>
      </c>
      <c r="D320">
        <v>29</v>
      </c>
      <c r="E320" t="s">
        <v>55</v>
      </c>
      <c r="F320">
        <v>76</v>
      </c>
      <c r="G320">
        <v>48</v>
      </c>
      <c r="H320">
        <v>1326</v>
      </c>
      <c r="I320">
        <v>5.5</v>
      </c>
      <c r="J320">
        <v>9.6999999999999993</v>
      </c>
      <c r="K320">
        <v>0.56499999999999995</v>
      </c>
      <c r="L320">
        <v>0</v>
      </c>
      <c r="M320">
        <v>0.2</v>
      </c>
      <c r="N320">
        <v>0.14299999999999999</v>
      </c>
      <c r="O320">
        <v>5.5</v>
      </c>
      <c r="P320">
        <v>9.6</v>
      </c>
      <c r="Q320">
        <v>0.57399999999999995</v>
      </c>
      <c r="R320">
        <v>1.8</v>
      </c>
      <c r="S320">
        <v>2.6</v>
      </c>
      <c r="T320">
        <v>0.71599999999999997</v>
      </c>
      <c r="U320">
        <v>3</v>
      </c>
      <c r="V320">
        <v>6.2</v>
      </c>
      <c r="W320">
        <v>9.1</v>
      </c>
      <c r="X320">
        <v>0.9</v>
      </c>
      <c r="Y320">
        <v>0.6</v>
      </c>
      <c r="Z320">
        <v>1.5</v>
      </c>
      <c r="AA320">
        <v>1.9</v>
      </c>
      <c r="AB320">
        <v>4.3</v>
      </c>
      <c r="AC320">
        <v>12.9</v>
      </c>
      <c r="AD320">
        <v>2016</v>
      </c>
    </row>
    <row r="321" spans="1:30" x14ac:dyDescent="0.25">
      <c r="A321">
        <v>318</v>
      </c>
      <c r="B321" t="s">
        <v>349</v>
      </c>
      <c r="C321" t="s">
        <v>73</v>
      </c>
      <c r="D321">
        <v>19</v>
      </c>
      <c r="E321" t="s">
        <v>70</v>
      </c>
      <c r="F321">
        <v>68</v>
      </c>
      <c r="G321">
        <v>66</v>
      </c>
      <c r="H321">
        <v>2068</v>
      </c>
      <c r="I321">
        <v>5.7</v>
      </c>
      <c r="J321">
        <v>15.8</v>
      </c>
      <c r="K321">
        <v>0.36399999999999999</v>
      </c>
      <c r="L321">
        <v>1.3</v>
      </c>
      <c r="M321">
        <v>4</v>
      </c>
      <c r="N321">
        <v>0.31900000000000001</v>
      </c>
      <c r="O321">
        <v>4.4000000000000004</v>
      </c>
      <c r="P321">
        <v>11.7</v>
      </c>
      <c r="Q321">
        <v>0.379</v>
      </c>
      <c r="R321">
        <v>2.4</v>
      </c>
      <c r="S321">
        <v>3.6</v>
      </c>
      <c r="T321">
        <v>0.67</v>
      </c>
      <c r="U321">
        <v>0.6</v>
      </c>
      <c r="V321">
        <v>3.5</v>
      </c>
      <c r="W321">
        <v>4</v>
      </c>
      <c r="X321">
        <v>6.5</v>
      </c>
      <c r="Y321">
        <v>1.1000000000000001</v>
      </c>
      <c r="Z321">
        <v>0.6</v>
      </c>
      <c r="AA321">
        <v>3.8</v>
      </c>
      <c r="AB321">
        <v>2.5</v>
      </c>
      <c r="AC321">
        <v>15.2</v>
      </c>
      <c r="AD321">
        <v>2016</v>
      </c>
    </row>
    <row r="322" spans="1:30" x14ac:dyDescent="0.25">
      <c r="A322">
        <v>319</v>
      </c>
      <c r="B322" t="s">
        <v>350</v>
      </c>
      <c r="C322" t="s">
        <v>52</v>
      </c>
      <c r="D322">
        <v>23</v>
      </c>
      <c r="E322" t="s">
        <v>44</v>
      </c>
      <c r="F322">
        <v>82</v>
      </c>
      <c r="G322">
        <v>0</v>
      </c>
      <c r="H322">
        <v>1682</v>
      </c>
      <c r="I322">
        <v>6.8</v>
      </c>
      <c r="J322">
        <v>14.6</v>
      </c>
      <c r="K322">
        <v>0.46500000000000002</v>
      </c>
      <c r="L322">
        <v>0.9</v>
      </c>
      <c r="M322">
        <v>3.3</v>
      </c>
      <c r="N322">
        <v>0.28899999999999998</v>
      </c>
      <c r="O322">
        <v>5.8</v>
      </c>
      <c r="P322">
        <v>11.3</v>
      </c>
      <c r="Q322">
        <v>0.51600000000000001</v>
      </c>
      <c r="R322">
        <v>4</v>
      </c>
      <c r="S322">
        <v>5.2</v>
      </c>
      <c r="T322">
        <v>0.76400000000000001</v>
      </c>
      <c r="U322">
        <v>2.1</v>
      </c>
      <c r="V322">
        <v>3.6</v>
      </c>
      <c r="W322">
        <v>5.7</v>
      </c>
      <c r="X322">
        <v>1.1000000000000001</v>
      </c>
      <c r="Y322">
        <v>0.5</v>
      </c>
      <c r="Z322">
        <v>0.1</v>
      </c>
      <c r="AA322">
        <v>1.5</v>
      </c>
      <c r="AB322">
        <v>2</v>
      </c>
      <c r="AC322">
        <v>18.5</v>
      </c>
      <c r="AD322">
        <v>2016</v>
      </c>
    </row>
    <row r="323" spans="1:30" x14ac:dyDescent="0.25">
      <c r="A323">
        <v>320</v>
      </c>
      <c r="B323" t="s">
        <v>581</v>
      </c>
      <c r="C323" t="s">
        <v>31</v>
      </c>
      <c r="D323">
        <v>23</v>
      </c>
      <c r="E323" t="s">
        <v>50</v>
      </c>
      <c r="F323">
        <v>14</v>
      </c>
      <c r="G323">
        <v>0</v>
      </c>
      <c r="H323">
        <v>244</v>
      </c>
      <c r="I323">
        <v>4.7</v>
      </c>
      <c r="J323">
        <v>11.4</v>
      </c>
      <c r="K323">
        <v>0.41599999999999998</v>
      </c>
      <c r="L323">
        <v>1.3</v>
      </c>
      <c r="M323">
        <v>3.4</v>
      </c>
      <c r="N323">
        <v>0.39100000000000001</v>
      </c>
      <c r="O323">
        <v>3.4</v>
      </c>
      <c r="P323">
        <v>8</v>
      </c>
      <c r="Q323">
        <v>0.42599999999999999</v>
      </c>
      <c r="R323">
        <v>1</v>
      </c>
      <c r="S323">
        <v>2.1</v>
      </c>
      <c r="T323">
        <v>0.5</v>
      </c>
      <c r="U323">
        <v>0.4</v>
      </c>
      <c r="V323">
        <v>4.0999999999999996</v>
      </c>
      <c r="W323">
        <v>4.5999999999999996</v>
      </c>
      <c r="X323">
        <v>3.2</v>
      </c>
      <c r="Y323">
        <v>1.9</v>
      </c>
      <c r="Z323">
        <v>0.4</v>
      </c>
      <c r="AA323">
        <v>2.2000000000000002</v>
      </c>
      <c r="AB323">
        <v>3.7</v>
      </c>
      <c r="AC323">
        <v>11.8</v>
      </c>
      <c r="AD323">
        <v>2016</v>
      </c>
    </row>
    <row r="324" spans="1:30" x14ac:dyDescent="0.25">
      <c r="A324">
        <v>321</v>
      </c>
      <c r="B324" t="s">
        <v>352</v>
      </c>
      <c r="C324" t="s">
        <v>38</v>
      </c>
      <c r="D324">
        <v>24</v>
      </c>
      <c r="E324" t="s">
        <v>92</v>
      </c>
      <c r="F324">
        <v>60</v>
      </c>
      <c r="G324">
        <v>0</v>
      </c>
      <c r="H324">
        <v>565</v>
      </c>
      <c r="I324">
        <v>4.8</v>
      </c>
      <c r="J324">
        <v>9.6999999999999993</v>
      </c>
      <c r="K324">
        <v>0.5</v>
      </c>
      <c r="L324">
        <v>0.8</v>
      </c>
      <c r="M324">
        <v>2.5</v>
      </c>
      <c r="N324">
        <v>0.308</v>
      </c>
      <c r="O324">
        <v>4.0999999999999996</v>
      </c>
      <c r="P324">
        <v>7.2</v>
      </c>
      <c r="Q324">
        <v>0.56599999999999995</v>
      </c>
      <c r="R324">
        <v>2</v>
      </c>
      <c r="S324">
        <v>2.5</v>
      </c>
      <c r="T324">
        <v>0.79500000000000004</v>
      </c>
      <c r="U324">
        <v>2.4</v>
      </c>
      <c r="V324">
        <v>5</v>
      </c>
      <c r="W324">
        <v>7.5</v>
      </c>
      <c r="X324">
        <v>2.2000000000000002</v>
      </c>
      <c r="Y324">
        <v>0.8</v>
      </c>
      <c r="Z324">
        <v>1.7</v>
      </c>
      <c r="AA324">
        <v>1.7</v>
      </c>
      <c r="AB324">
        <v>4.5999999999999996</v>
      </c>
      <c r="AC324">
        <v>12.4</v>
      </c>
      <c r="AD324">
        <v>2016</v>
      </c>
    </row>
    <row r="325" spans="1:30" x14ac:dyDescent="0.25">
      <c r="A325">
        <v>322</v>
      </c>
      <c r="B325" t="s">
        <v>353</v>
      </c>
      <c r="C325" t="s">
        <v>27</v>
      </c>
      <c r="D325">
        <v>23</v>
      </c>
      <c r="E325" t="s">
        <v>104</v>
      </c>
      <c r="F325">
        <v>63</v>
      </c>
      <c r="G325">
        <v>22</v>
      </c>
      <c r="H325">
        <v>1266</v>
      </c>
      <c r="I325">
        <v>4.5</v>
      </c>
      <c r="J325">
        <v>8.5</v>
      </c>
      <c r="K325">
        <v>0.52700000000000002</v>
      </c>
      <c r="L325">
        <v>0</v>
      </c>
      <c r="M325">
        <v>0.3</v>
      </c>
      <c r="N325">
        <v>0.1</v>
      </c>
      <c r="O325">
        <v>4.5</v>
      </c>
      <c r="P325">
        <v>8.1999999999999993</v>
      </c>
      <c r="Q325">
        <v>0.54100000000000004</v>
      </c>
      <c r="R325">
        <v>0.9</v>
      </c>
      <c r="S325">
        <v>1.3</v>
      </c>
      <c r="T325">
        <v>0.68100000000000005</v>
      </c>
      <c r="U325">
        <v>2.9</v>
      </c>
      <c r="V325">
        <v>6</v>
      </c>
      <c r="W325">
        <v>8.9</v>
      </c>
      <c r="X325">
        <v>1.3</v>
      </c>
      <c r="Y325">
        <v>1.5</v>
      </c>
      <c r="Z325">
        <v>0.7</v>
      </c>
      <c r="AA325">
        <v>1.2</v>
      </c>
      <c r="AB325">
        <v>3.5</v>
      </c>
      <c r="AC325">
        <v>9.9</v>
      </c>
      <c r="AD325">
        <v>2016</v>
      </c>
    </row>
    <row r="326" spans="1:30" x14ac:dyDescent="0.25">
      <c r="A326">
        <v>323</v>
      </c>
      <c r="B326" t="s">
        <v>354</v>
      </c>
      <c r="C326" t="s">
        <v>73</v>
      </c>
      <c r="D326">
        <v>24</v>
      </c>
      <c r="E326" t="s">
        <v>74</v>
      </c>
      <c r="F326">
        <v>55</v>
      </c>
      <c r="G326">
        <v>0</v>
      </c>
      <c r="H326">
        <v>600</v>
      </c>
      <c r="I326">
        <v>4.0999999999999996</v>
      </c>
      <c r="J326">
        <v>12.1</v>
      </c>
      <c r="K326">
        <v>0.33800000000000002</v>
      </c>
      <c r="L326">
        <v>2</v>
      </c>
      <c r="M326">
        <v>6.2</v>
      </c>
      <c r="N326">
        <v>0.32700000000000001</v>
      </c>
      <c r="O326">
        <v>2</v>
      </c>
      <c r="P326">
        <v>5.8</v>
      </c>
      <c r="Q326">
        <v>0.35099999999999998</v>
      </c>
      <c r="R326">
        <v>2</v>
      </c>
      <c r="S326">
        <v>2.7</v>
      </c>
      <c r="T326">
        <v>0.73299999999999998</v>
      </c>
      <c r="U326">
        <v>0.5</v>
      </c>
      <c r="V326">
        <v>2.8</v>
      </c>
      <c r="W326">
        <v>3.3</v>
      </c>
      <c r="X326">
        <v>5.8</v>
      </c>
      <c r="Y326">
        <v>1.4</v>
      </c>
      <c r="Z326">
        <v>0.1</v>
      </c>
      <c r="AA326">
        <v>2.8</v>
      </c>
      <c r="AB326">
        <v>2.2999999999999998</v>
      </c>
      <c r="AC326">
        <v>12.2</v>
      </c>
      <c r="AD326">
        <v>2016</v>
      </c>
    </row>
    <row r="327" spans="1:30" x14ac:dyDescent="0.25">
      <c r="A327">
        <v>324</v>
      </c>
      <c r="B327" t="s">
        <v>355</v>
      </c>
      <c r="C327" t="s">
        <v>31</v>
      </c>
      <c r="D327">
        <v>31</v>
      </c>
      <c r="E327" t="s">
        <v>94</v>
      </c>
      <c r="F327">
        <v>40</v>
      </c>
      <c r="G327">
        <v>2</v>
      </c>
      <c r="H327">
        <v>807</v>
      </c>
      <c r="I327">
        <v>6.7</v>
      </c>
      <c r="J327">
        <v>14.5</v>
      </c>
      <c r="K327">
        <v>0.46500000000000002</v>
      </c>
      <c r="L327">
        <v>1.8</v>
      </c>
      <c r="M327">
        <v>4.5</v>
      </c>
      <c r="N327">
        <v>0.41</v>
      </c>
      <c r="O327">
        <v>4.9000000000000004</v>
      </c>
      <c r="P327">
        <v>10</v>
      </c>
      <c r="Q327">
        <v>0.48899999999999999</v>
      </c>
      <c r="R327">
        <v>2.1</v>
      </c>
      <c r="S327">
        <v>2.5</v>
      </c>
      <c r="T327">
        <v>0.85499999999999998</v>
      </c>
      <c r="U327">
        <v>0.5</v>
      </c>
      <c r="V327">
        <v>3.2</v>
      </c>
      <c r="W327">
        <v>3.7</v>
      </c>
      <c r="X327">
        <v>2.1</v>
      </c>
      <c r="Y327">
        <v>0.9</v>
      </c>
      <c r="Z327">
        <v>0</v>
      </c>
      <c r="AA327">
        <v>1.3</v>
      </c>
      <c r="AB327">
        <v>2.5</v>
      </c>
      <c r="AC327">
        <v>17.399999999999999</v>
      </c>
      <c r="AD327">
        <v>2016</v>
      </c>
    </row>
    <row r="328" spans="1:30" x14ac:dyDescent="0.25">
      <c r="A328">
        <v>325</v>
      </c>
      <c r="B328" t="s">
        <v>356</v>
      </c>
      <c r="C328" t="s">
        <v>73</v>
      </c>
      <c r="D328">
        <v>33</v>
      </c>
      <c r="E328" t="s">
        <v>70</v>
      </c>
      <c r="F328">
        <v>39</v>
      </c>
      <c r="G328">
        <v>15</v>
      </c>
      <c r="H328">
        <v>1036</v>
      </c>
      <c r="I328">
        <v>3.9</v>
      </c>
      <c r="J328">
        <v>10.7</v>
      </c>
      <c r="K328">
        <v>0.36799999999999999</v>
      </c>
      <c r="L328">
        <v>1.5</v>
      </c>
      <c r="M328">
        <v>5</v>
      </c>
      <c r="N328">
        <v>0.29899999999999999</v>
      </c>
      <c r="O328">
        <v>2.4</v>
      </c>
      <c r="P328">
        <v>5.7</v>
      </c>
      <c r="Q328">
        <v>0.42899999999999999</v>
      </c>
      <c r="R328">
        <v>1</v>
      </c>
      <c r="S328">
        <v>1.2</v>
      </c>
      <c r="T328">
        <v>0.85699999999999998</v>
      </c>
      <c r="U328">
        <v>0.7</v>
      </c>
      <c r="V328">
        <v>3.3</v>
      </c>
      <c r="W328">
        <v>4</v>
      </c>
      <c r="X328">
        <v>6.6</v>
      </c>
      <c r="Y328">
        <v>0.9</v>
      </c>
      <c r="Z328">
        <v>0.2</v>
      </c>
      <c r="AA328">
        <v>2.2999999999999998</v>
      </c>
      <c r="AB328">
        <v>3.5</v>
      </c>
      <c r="AC328">
        <v>10.4</v>
      </c>
      <c r="AD328">
        <v>2016</v>
      </c>
    </row>
    <row r="329" spans="1:30" x14ac:dyDescent="0.25">
      <c r="A329">
        <v>326</v>
      </c>
      <c r="B329" t="s">
        <v>357</v>
      </c>
      <c r="C329" t="s">
        <v>73</v>
      </c>
      <c r="D329">
        <v>23</v>
      </c>
      <c r="E329" t="s">
        <v>108</v>
      </c>
      <c r="F329">
        <v>81</v>
      </c>
      <c r="G329">
        <v>53</v>
      </c>
      <c r="H329">
        <v>1499</v>
      </c>
      <c r="I329">
        <v>4.3</v>
      </c>
      <c r="J329">
        <v>10</v>
      </c>
      <c r="K329">
        <v>0.43099999999999999</v>
      </c>
      <c r="L329">
        <v>1.5</v>
      </c>
      <c r="M329">
        <v>3.9</v>
      </c>
      <c r="N329">
        <v>0.39500000000000002</v>
      </c>
      <c r="O329">
        <v>2.8</v>
      </c>
      <c r="P329">
        <v>6.1</v>
      </c>
      <c r="Q329">
        <v>0.45300000000000001</v>
      </c>
      <c r="R329">
        <v>1.2</v>
      </c>
      <c r="S329">
        <v>1.7</v>
      </c>
      <c r="T329">
        <v>0.74299999999999999</v>
      </c>
      <c r="U329">
        <v>0.4</v>
      </c>
      <c r="V329">
        <v>2.5</v>
      </c>
      <c r="W329">
        <v>2.9</v>
      </c>
      <c r="X329">
        <v>4.2</v>
      </c>
      <c r="Y329">
        <v>1.5</v>
      </c>
      <c r="Z329">
        <v>0</v>
      </c>
      <c r="AA329">
        <v>2.6</v>
      </c>
      <c r="AB329">
        <v>2.9</v>
      </c>
      <c r="AC329">
        <v>11.4</v>
      </c>
      <c r="AD329">
        <v>2016</v>
      </c>
    </row>
    <row r="330" spans="1:30" x14ac:dyDescent="0.25">
      <c r="A330">
        <v>327</v>
      </c>
      <c r="B330" t="s">
        <v>358</v>
      </c>
      <c r="C330" t="s">
        <v>27</v>
      </c>
      <c r="D330">
        <v>26</v>
      </c>
      <c r="E330" t="s">
        <v>74</v>
      </c>
      <c r="F330">
        <v>56</v>
      </c>
      <c r="G330">
        <v>0</v>
      </c>
      <c r="H330">
        <v>823</v>
      </c>
      <c r="I330">
        <v>6.4</v>
      </c>
      <c r="J330">
        <v>13.6</v>
      </c>
      <c r="K330">
        <v>0.47099999999999997</v>
      </c>
      <c r="L330">
        <v>1.8</v>
      </c>
      <c r="M330">
        <v>5</v>
      </c>
      <c r="N330">
        <v>0.36</v>
      </c>
      <c r="O330">
        <v>4.5999999999999996</v>
      </c>
      <c r="P330">
        <v>8.6</v>
      </c>
      <c r="Q330">
        <v>0.53600000000000003</v>
      </c>
      <c r="R330">
        <v>2.2000000000000002</v>
      </c>
      <c r="S330">
        <v>2.8</v>
      </c>
      <c r="T330">
        <v>0.78500000000000003</v>
      </c>
      <c r="U330">
        <v>1.5</v>
      </c>
      <c r="V330">
        <v>7.3</v>
      </c>
      <c r="W330">
        <v>8.8000000000000007</v>
      </c>
      <c r="X330">
        <v>1.1000000000000001</v>
      </c>
      <c r="Y330">
        <v>0.4</v>
      </c>
      <c r="Z330">
        <v>1</v>
      </c>
      <c r="AA330">
        <v>1.8</v>
      </c>
      <c r="AB330">
        <v>3</v>
      </c>
      <c r="AC330">
        <v>16.8</v>
      </c>
      <c r="AD330">
        <v>2016</v>
      </c>
    </row>
    <row r="331" spans="1:30" x14ac:dyDescent="0.25">
      <c r="A331">
        <v>328</v>
      </c>
      <c r="B331" t="s">
        <v>359</v>
      </c>
      <c r="C331" t="s">
        <v>38</v>
      </c>
      <c r="D331">
        <v>30</v>
      </c>
      <c r="E331" t="s">
        <v>123</v>
      </c>
      <c r="F331">
        <v>29</v>
      </c>
      <c r="G331">
        <v>2</v>
      </c>
      <c r="H331">
        <v>635</v>
      </c>
      <c r="I331">
        <v>2.9</v>
      </c>
      <c r="J331">
        <v>7.5</v>
      </c>
      <c r="K331">
        <v>0.38300000000000001</v>
      </c>
      <c r="L331">
        <v>0</v>
      </c>
      <c r="M331">
        <v>0.1</v>
      </c>
      <c r="N331">
        <v>0</v>
      </c>
      <c r="O331">
        <v>2.9</v>
      </c>
      <c r="P331">
        <v>7.5</v>
      </c>
      <c r="Q331">
        <v>0.38600000000000001</v>
      </c>
      <c r="R331">
        <v>1.2</v>
      </c>
      <c r="S331">
        <v>2.6</v>
      </c>
      <c r="T331">
        <v>0.48899999999999999</v>
      </c>
      <c r="U331">
        <v>4.9000000000000004</v>
      </c>
      <c r="V331">
        <v>9.5</v>
      </c>
      <c r="W331">
        <v>14.5</v>
      </c>
      <c r="X331">
        <v>6.2</v>
      </c>
      <c r="Y331">
        <v>1</v>
      </c>
      <c r="Z331">
        <v>1.6</v>
      </c>
      <c r="AA331">
        <v>2.9</v>
      </c>
      <c r="AB331">
        <v>4.4000000000000004</v>
      </c>
      <c r="AC331">
        <v>7</v>
      </c>
      <c r="AD331">
        <v>2016</v>
      </c>
    </row>
    <row r="332" spans="1:30" x14ac:dyDescent="0.25">
      <c r="A332">
        <v>329</v>
      </c>
      <c r="B332" t="s">
        <v>360</v>
      </c>
      <c r="C332" t="s">
        <v>38</v>
      </c>
      <c r="D332">
        <v>21</v>
      </c>
      <c r="E332" t="s">
        <v>59</v>
      </c>
      <c r="F332">
        <v>67</v>
      </c>
      <c r="G332">
        <v>62</v>
      </c>
      <c r="H332">
        <v>1965</v>
      </c>
      <c r="I332">
        <v>5.6</v>
      </c>
      <c r="J332">
        <v>10.8</v>
      </c>
      <c r="K332">
        <v>0.52100000000000002</v>
      </c>
      <c r="L332">
        <v>0</v>
      </c>
      <c r="M332">
        <v>0</v>
      </c>
      <c r="N332">
        <v>0.5</v>
      </c>
      <c r="O332">
        <v>5.6</v>
      </c>
      <c r="P332">
        <v>10.7</v>
      </c>
      <c r="Q332">
        <v>0.52100000000000002</v>
      </c>
      <c r="R332">
        <v>2.5</v>
      </c>
      <c r="S332">
        <v>4.2</v>
      </c>
      <c r="T332">
        <v>0.59</v>
      </c>
      <c r="U332">
        <v>2.8</v>
      </c>
      <c r="V332">
        <v>7.1</v>
      </c>
      <c r="W332">
        <v>9.9</v>
      </c>
      <c r="X332">
        <v>2.2000000000000002</v>
      </c>
      <c r="Y332">
        <v>2.2000000000000002</v>
      </c>
      <c r="Z332">
        <v>1.8</v>
      </c>
      <c r="AA332">
        <v>2.9</v>
      </c>
      <c r="AB332">
        <v>3.5</v>
      </c>
      <c r="AC332">
        <v>13.7</v>
      </c>
      <c r="AD332">
        <v>2016</v>
      </c>
    </row>
    <row r="333" spans="1:30" x14ac:dyDescent="0.25">
      <c r="A333">
        <v>330</v>
      </c>
      <c r="B333" t="s">
        <v>361</v>
      </c>
      <c r="C333" t="s">
        <v>38</v>
      </c>
      <c r="D333">
        <v>23</v>
      </c>
      <c r="E333" t="s">
        <v>125</v>
      </c>
      <c r="F333">
        <v>29</v>
      </c>
      <c r="G333">
        <v>1</v>
      </c>
      <c r="H333">
        <v>225</v>
      </c>
      <c r="I333">
        <v>4.5</v>
      </c>
      <c r="J333">
        <v>7</v>
      </c>
      <c r="K333">
        <v>0.63600000000000001</v>
      </c>
      <c r="L333">
        <v>0.2</v>
      </c>
      <c r="M333">
        <v>0.5</v>
      </c>
      <c r="N333">
        <v>0.33300000000000002</v>
      </c>
      <c r="O333">
        <v>4.3</v>
      </c>
      <c r="P333">
        <v>6.6</v>
      </c>
      <c r="Q333">
        <v>0.65900000000000003</v>
      </c>
      <c r="R333">
        <v>1.3</v>
      </c>
      <c r="S333">
        <v>2.4</v>
      </c>
      <c r="T333">
        <v>0.53300000000000003</v>
      </c>
      <c r="U333">
        <v>2.9</v>
      </c>
      <c r="V333">
        <v>4.5</v>
      </c>
      <c r="W333">
        <v>7.4</v>
      </c>
      <c r="X333">
        <v>1.1000000000000001</v>
      </c>
      <c r="Y333">
        <v>1.9</v>
      </c>
      <c r="Z333">
        <v>1.9</v>
      </c>
      <c r="AA333">
        <v>1.8</v>
      </c>
      <c r="AB333">
        <v>4.5999999999999996</v>
      </c>
      <c r="AC333">
        <v>10.4</v>
      </c>
      <c r="AD333">
        <v>2016</v>
      </c>
    </row>
    <row r="334" spans="1:30" x14ac:dyDescent="0.25">
      <c r="A334">
        <v>331</v>
      </c>
      <c r="B334" t="s">
        <v>362</v>
      </c>
      <c r="C334" t="s">
        <v>27</v>
      </c>
      <c r="D334">
        <v>32</v>
      </c>
      <c r="E334" t="s">
        <v>34</v>
      </c>
      <c r="F334">
        <v>10</v>
      </c>
      <c r="G334">
        <v>0</v>
      </c>
      <c r="H334">
        <v>44</v>
      </c>
      <c r="I334">
        <v>6.5</v>
      </c>
      <c r="J334">
        <v>14.7</v>
      </c>
      <c r="K334">
        <v>0.44400000000000001</v>
      </c>
      <c r="L334">
        <v>5.7</v>
      </c>
      <c r="M334">
        <v>12.3</v>
      </c>
      <c r="N334">
        <v>0.46700000000000003</v>
      </c>
      <c r="O334">
        <v>0.8</v>
      </c>
      <c r="P334">
        <v>2.5</v>
      </c>
      <c r="Q334">
        <v>0.33300000000000002</v>
      </c>
      <c r="R334">
        <v>0.8</v>
      </c>
      <c r="S334">
        <v>0.8</v>
      </c>
      <c r="T334">
        <v>1</v>
      </c>
      <c r="U334">
        <v>0</v>
      </c>
      <c r="V334">
        <v>4.0999999999999996</v>
      </c>
      <c r="W334">
        <v>4.0999999999999996</v>
      </c>
      <c r="X334">
        <v>0</v>
      </c>
      <c r="Y334">
        <v>0</v>
      </c>
      <c r="Z334">
        <v>0</v>
      </c>
      <c r="AA334">
        <v>0.8</v>
      </c>
      <c r="AB334">
        <v>2.5</v>
      </c>
      <c r="AC334">
        <v>19.600000000000001</v>
      </c>
      <c r="AD334">
        <v>2016</v>
      </c>
    </row>
    <row r="335" spans="1:30" x14ac:dyDescent="0.25">
      <c r="A335">
        <v>332</v>
      </c>
      <c r="B335" t="s">
        <v>363</v>
      </c>
      <c r="C335" t="s">
        <v>27</v>
      </c>
      <c r="D335">
        <v>37</v>
      </c>
      <c r="E335" t="s">
        <v>35</v>
      </c>
      <c r="F335">
        <v>75</v>
      </c>
      <c r="G335">
        <v>75</v>
      </c>
      <c r="H335">
        <v>2364</v>
      </c>
      <c r="I335">
        <v>7.6</v>
      </c>
      <c r="J335">
        <v>16.899999999999999</v>
      </c>
      <c r="K335">
        <v>0.44800000000000001</v>
      </c>
      <c r="L335">
        <v>1.9</v>
      </c>
      <c r="M335">
        <v>5.2</v>
      </c>
      <c r="N335">
        <v>0.36799999999999999</v>
      </c>
      <c r="O335">
        <v>5.7</v>
      </c>
      <c r="P335">
        <v>11.7</v>
      </c>
      <c r="Q335">
        <v>0.48299999999999998</v>
      </c>
      <c r="R335">
        <v>3.8</v>
      </c>
      <c r="S335">
        <v>4.3</v>
      </c>
      <c r="T335">
        <v>0.89300000000000002</v>
      </c>
      <c r="U335">
        <v>0.8</v>
      </c>
      <c r="V335">
        <v>6.7</v>
      </c>
      <c r="W335">
        <v>7.4</v>
      </c>
      <c r="X335">
        <v>2</v>
      </c>
      <c r="Y335">
        <v>0.8</v>
      </c>
      <c r="Z335">
        <v>0.8</v>
      </c>
      <c r="AA335">
        <v>1.3</v>
      </c>
      <c r="AB335">
        <v>2.5</v>
      </c>
      <c r="AC335">
        <v>20.9</v>
      </c>
      <c r="AD335">
        <v>2016</v>
      </c>
    </row>
    <row r="336" spans="1:30" x14ac:dyDescent="0.25">
      <c r="A336">
        <v>333</v>
      </c>
      <c r="B336" t="s">
        <v>364</v>
      </c>
      <c r="C336" t="s">
        <v>38</v>
      </c>
      <c r="D336">
        <v>21</v>
      </c>
      <c r="E336" t="s">
        <v>70</v>
      </c>
      <c r="F336">
        <v>32</v>
      </c>
      <c r="G336">
        <v>3</v>
      </c>
      <c r="H336">
        <v>547</v>
      </c>
      <c r="I336">
        <v>6.6</v>
      </c>
      <c r="J336">
        <v>15.9</v>
      </c>
      <c r="K336">
        <v>0.41699999999999998</v>
      </c>
      <c r="L336">
        <v>0</v>
      </c>
      <c r="M336">
        <v>0.2</v>
      </c>
      <c r="N336">
        <v>0</v>
      </c>
      <c r="O336">
        <v>6.6</v>
      </c>
      <c r="P336">
        <v>15.7</v>
      </c>
      <c r="Q336">
        <v>0.42299999999999999</v>
      </c>
      <c r="R336">
        <v>4</v>
      </c>
      <c r="S336">
        <v>6.5</v>
      </c>
      <c r="T336">
        <v>0.61599999999999999</v>
      </c>
      <c r="U336">
        <v>4.3</v>
      </c>
      <c r="V336">
        <v>7.2</v>
      </c>
      <c r="W336">
        <v>11.5</v>
      </c>
      <c r="X336">
        <v>2.6</v>
      </c>
      <c r="Y336">
        <v>1.6</v>
      </c>
      <c r="Z336">
        <v>2.9</v>
      </c>
      <c r="AA336">
        <v>3.6</v>
      </c>
      <c r="AB336">
        <v>6</v>
      </c>
      <c r="AC336">
        <v>17.3</v>
      </c>
      <c r="AD336">
        <v>2016</v>
      </c>
    </row>
    <row r="337" spans="1:30" x14ac:dyDescent="0.25">
      <c r="A337">
        <v>334</v>
      </c>
      <c r="B337" t="s">
        <v>582</v>
      </c>
      <c r="C337" t="s">
        <v>52</v>
      </c>
      <c r="D337">
        <v>23</v>
      </c>
      <c r="E337" t="s">
        <v>108</v>
      </c>
      <c r="F337">
        <v>2</v>
      </c>
      <c r="G337">
        <v>0</v>
      </c>
      <c r="H337">
        <v>6</v>
      </c>
      <c r="I337">
        <v>0</v>
      </c>
      <c r="J337">
        <v>6</v>
      </c>
      <c r="K337">
        <v>0</v>
      </c>
      <c r="L337">
        <v>0</v>
      </c>
      <c r="M337">
        <v>0</v>
      </c>
      <c r="O337">
        <v>0</v>
      </c>
      <c r="P337">
        <v>6</v>
      </c>
      <c r="Q337">
        <v>0</v>
      </c>
      <c r="R337">
        <v>0</v>
      </c>
      <c r="S337">
        <v>0</v>
      </c>
      <c r="U337">
        <v>0</v>
      </c>
      <c r="V337">
        <v>6</v>
      </c>
      <c r="W337">
        <v>6</v>
      </c>
      <c r="X337">
        <v>0</v>
      </c>
      <c r="Y337">
        <v>6</v>
      </c>
      <c r="Z337">
        <v>0</v>
      </c>
      <c r="AA337">
        <v>0</v>
      </c>
      <c r="AB337">
        <v>6</v>
      </c>
      <c r="AC337">
        <v>0</v>
      </c>
      <c r="AD337">
        <v>2016</v>
      </c>
    </row>
    <row r="338" spans="1:30" x14ac:dyDescent="0.25">
      <c r="A338">
        <v>335</v>
      </c>
      <c r="B338" t="s">
        <v>365</v>
      </c>
      <c r="C338" t="s">
        <v>27</v>
      </c>
      <c r="D338">
        <v>22</v>
      </c>
      <c r="E338" t="s">
        <v>64</v>
      </c>
      <c r="F338">
        <v>66</v>
      </c>
      <c r="G338">
        <v>4</v>
      </c>
      <c r="H338">
        <v>857</v>
      </c>
      <c r="I338">
        <v>3.6</v>
      </c>
      <c r="J338">
        <v>8.8000000000000007</v>
      </c>
      <c r="K338">
        <v>0.41099999999999998</v>
      </c>
      <c r="L338">
        <v>0</v>
      </c>
      <c r="M338">
        <v>0</v>
      </c>
      <c r="N338">
        <v>1</v>
      </c>
      <c r="O338">
        <v>3.6</v>
      </c>
      <c r="P338">
        <v>8.6999999999999993</v>
      </c>
      <c r="Q338">
        <v>0.40899999999999997</v>
      </c>
      <c r="R338">
        <v>1.1000000000000001</v>
      </c>
      <c r="S338">
        <v>1.7</v>
      </c>
      <c r="T338">
        <v>0.67500000000000004</v>
      </c>
      <c r="U338">
        <v>2.7</v>
      </c>
      <c r="V338">
        <v>4.7</v>
      </c>
      <c r="W338">
        <v>7.4</v>
      </c>
      <c r="X338">
        <v>1.3</v>
      </c>
      <c r="Y338">
        <v>0.8</v>
      </c>
      <c r="Z338">
        <v>0.3</v>
      </c>
      <c r="AA338">
        <v>1.3</v>
      </c>
      <c r="AB338">
        <v>4.2</v>
      </c>
      <c r="AC338">
        <v>8.4</v>
      </c>
      <c r="AD338">
        <v>2016</v>
      </c>
    </row>
    <row r="339" spans="1:30" x14ac:dyDescent="0.25">
      <c r="A339">
        <v>336</v>
      </c>
      <c r="B339" t="s">
        <v>366</v>
      </c>
      <c r="C339" t="s">
        <v>27</v>
      </c>
      <c r="D339">
        <v>25</v>
      </c>
      <c r="E339" t="s">
        <v>66</v>
      </c>
      <c r="F339">
        <v>65</v>
      </c>
      <c r="G339">
        <v>1</v>
      </c>
      <c r="H339">
        <v>764</v>
      </c>
      <c r="I339">
        <v>6.1</v>
      </c>
      <c r="J339">
        <v>12.8</v>
      </c>
      <c r="K339">
        <v>0.47599999999999998</v>
      </c>
      <c r="L339">
        <v>0.2</v>
      </c>
      <c r="M339">
        <v>1</v>
      </c>
      <c r="N339">
        <v>0.22700000000000001</v>
      </c>
      <c r="O339">
        <v>5.8</v>
      </c>
      <c r="P339">
        <v>11.7</v>
      </c>
      <c r="Q339">
        <v>0.498</v>
      </c>
      <c r="R339">
        <v>2.2000000000000002</v>
      </c>
      <c r="S339">
        <v>2.8</v>
      </c>
      <c r="T339">
        <v>0.76700000000000002</v>
      </c>
      <c r="U339">
        <v>3.6</v>
      </c>
      <c r="V339">
        <v>8.1999999999999993</v>
      </c>
      <c r="W339">
        <v>11.8</v>
      </c>
      <c r="X339">
        <v>3.4</v>
      </c>
      <c r="Y339">
        <v>0.9</v>
      </c>
      <c r="Z339">
        <v>2.2999999999999998</v>
      </c>
      <c r="AA339">
        <v>2.9</v>
      </c>
      <c r="AB339">
        <v>5</v>
      </c>
      <c r="AC339">
        <v>14.6</v>
      </c>
      <c r="AD339">
        <v>2016</v>
      </c>
    </row>
    <row r="340" spans="1:30" x14ac:dyDescent="0.25">
      <c r="A340">
        <v>337</v>
      </c>
      <c r="B340" t="s">
        <v>367</v>
      </c>
      <c r="C340" t="s">
        <v>38</v>
      </c>
      <c r="D340">
        <v>20</v>
      </c>
      <c r="E340" t="s">
        <v>59</v>
      </c>
      <c r="F340">
        <v>53</v>
      </c>
      <c r="G340">
        <v>48</v>
      </c>
      <c r="H340">
        <v>1591</v>
      </c>
      <c r="I340">
        <v>9</v>
      </c>
      <c r="J340">
        <v>17.7</v>
      </c>
      <c r="K340">
        <v>0.50800000000000001</v>
      </c>
      <c r="L340">
        <v>0</v>
      </c>
      <c r="M340">
        <v>0.1</v>
      </c>
      <c r="N340">
        <v>0.16700000000000001</v>
      </c>
      <c r="O340">
        <v>9</v>
      </c>
      <c r="P340">
        <v>17.5</v>
      </c>
      <c r="Q340">
        <v>0.51100000000000001</v>
      </c>
      <c r="R340">
        <v>3</v>
      </c>
      <c r="S340">
        <v>4.4000000000000004</v>
      </c>
      <c r="T340">
        <v>0.68600000000000005</v>
      </c>
      <c r="U340">
        <v>2.8</v>
      </c>
      <c r="V340">
        <v>5.7</v>
      </c>
      <c r="W340">
        <v>8.4</v>
      </c>
      <c r="X340">
        <v>1.5</v>
      </c>
      <c r="Y340">
        <v>0.5</v>
      </c>
      <c r="Z340">
        <v>1.4</v>
      </c>
      <c r="AA340">
        <v>2.8</v>
      </c>
      <c r="AB340">
        <v>3.2</v>
      </c>
      <c r="AC340">
        <v>21</v>
      </c>
      <c r="AD340">
        <v>2016</v>
      </c>
    </row>
    <row r="341" spans="1:30" x14ac:dyDescent="0.25">
      <c r="A341">
        <v>338</v>
      </c>
      <c r="B341" t="s">
        <v>368</v>
      </c>
      <c r="C341" t="s">
        <v>31</v>
      </c>
      <c r="D341">
        <v>23</v>
      </c>
      <c r="E341" t="s">
        <v>74</v>
      </c>
      <c r="F341">
        <v>72</v>
      </c>
      <c r="G341">
        <v>52</v>
      </c>
      <c r="H341">
        <v>2379</v>
      </c>
      <c r="I341">
        <v>6.4</v>
      </c>
      <c r="J341">
        <v>14.7</v>
      </c>
      <c r="K341">
        <v>0.438</v>
      </c>
      <c r="L341">
        <v>1.5</v>
      </c>
      <c r="M341">
        <v>4.3</v>
      </c>
      <c r="N341">
        <v>0.34799999999999998</v>
      </c>
      <c r="O341">
        <v>4.9000000000000004</v>
      </c>
      <c r="P341">
        <v>10.4</v>
      </c>
      <c r="Q341">
        <v>0.47499999999999998</v>
      </c>
      <c r="R341">
        <v>3.1</v>
      </c>
      <c r="S341">
        <v>3.7</v>
      </c>
      <c r="T341">
        <v>0.83</v>
      </c>
      <c r="U341">
        <v>0.7</v>
      </c>
      <c r="V341">
        <v>4.5</v>
      </c>
      <c r="W341">
        <v>5.2</v>
      </c>
      <c r="X341">
        <v>4.3</v>
      </c>
      <c r="Y341">
        <v>1.8</v>
      </c>
      <c r="Z341">
        <v>0.8</v>
      </c>
      <c r="AA341">
        <v>2.2999999999999998</v>
      </c>
      <c r="AB341">
        <v>2.6</v>
      </c>
      <c r="AC341">
        <v>17.399999999999999</v>
      </c>
      <c r="AD341">
        <v>2016</v>
      </c>
    </row>
    <row r="342" spans="1:30" x14ac:dyDescent="0.25">
      <c r="A342">
        <v>339</v>
      </c>
      <c r="B342" t="s">
        <v>369</v>
      </c>
      <c r="C342" t="s">
        <v>38</v>
      </c>
      <c r="D342">
        <v>24</v>
      </c>
      <c r="E342" t="s">
        <v>112</v>
      </c>
      <c r="F342">
        <v>69</v>
      </c>
      <c r="G342">
        <v>8</v>
      </c>
      <c r="H342">
        <v>1395</v>
      </c>
      <c r="I342">
        <v>6.5</v>
      </c>
      <c r="J342">
        <v>14.3</v>
      </c>
      <c r="K342">
        <v>0.45500000000000002</v>
      </c>
      <c r="L342">
        <v>2.2000000000000002</v>
      </c>
      <c r="M342">
        <v>5.4</v>
      </c>
      <c r="N342">
        <v>0.40500000000000003</v>
      </c>
      <c r="O342">
        <v>4.3</v>
      </c>
      <c r="P342">
        <v>8.9</v>
      </c>
      <c r="Q342">
        <v>0.48599999999999999</v>
      </c>
      <c r="R342">
        <v>2.5</v>
      </c>
      <c r="S342">
        <v>3.3</v>
      </c>
      <c r="T342">
        <v>0.75</v>
      </c>
      <c r="U342">
        <v>1.9</v>
      </c>
      <c r="V342">
        <v>5.4</v>
      </c>
      <c r="W342">
        <v>7.3</v>
      </c>
      <c r="X342">
        <v>2.7</v>
      </c>
      <c r="Y342">
        <v>1.3</v>
      </c>
      <c r="Z342">
        <v>0.9</v>
      </c>
      <c r="AA342">
        <v>1.9</v>
      </c>
      <c r="AB342">
        <v>4.2</v>
      </c>
      <c r="AC342">
        <v>17.7</v>
      </c>
      <c r="AD342">
        <v>2016</v>
      </c>
    </row>
    <row r="343" spans="1:30" x14ac:dyDescent="0.25">
      <c r="A343">
        <v>340</v>
      </c>
      <c r="B343" t="s">
        <v>370</v>
      </c>
      <c r="C343" t="s">
        <v>52</v>
      </c>
      <c r="D343">
        <v>20</v>
      </c>
      <c r="E343" t="s">
        <v>94</v>
      </c>
      <c r="F343">
        <v>63</v>
      </c>
      <c r="G343">
        <v>9</v>
      </c>
      <c r="H343">
        <v>671</v>
      </c>
      <c r="I343">
        <v>4.8</v>
      </c>
      <c r="J343">
        <v>11.3</v>
      </c>
      <c r="K343">
        <v>0.42699999999999999</v>
      </c>
      <c r="L343">
        <v>1.3</v>
      </c>
      <c r="M343">
        <v>4.2</v>
      </c>
      <c r="N343">
        <v>0.316</v>
      </c>
      <c r="O343">
        <v>3.5</v>
      </c>
      <c r="P343">
        <v>7.1</v>
      </c>
      <c r="Q343">
        <v>0.49199999999999999</v>
      </c>
      <c r="R343">
        <v>1.7</v>
      </c>
      <c r="S343">
        <v>2.6</v>
      </c>
      <c r="T343">
        <v>0.63300000000000001</v>
      </c>
      <c r="U343">
        <v>1.3</v>
      </c>
      <c r="V343">
        <v>5.8</v>
      </c>
      <c r="W343">
        <v>7.1</v>
      </c>
      <c r="X343">
        <v>0.7</v>
      </c>
      <c r="Y343">
        <v>1.2</v>
      </c>
      <c r="Z343">
        <v>0.4</v>
      </c>
      <c r="AA343">
        <v>1.8</v>
      </c>
      <c r="AB343">
        <v>5.4</v>
      </c>
      <c r="AC343">
        <v>12.7</v>
      </c>
      <c r="AD343">
        <v>2016</v>
      </c>
    </row>
    <row r="344" spans="1:30" x14ac:dyDescent="0.25">
      <c r="A344">
        <v>341</v>
      </c>
      <c r="B344" t="s">
        <v>371</v>
      </c>
      <c r="C344" t="s">
        <v>38</v>
      </c>
      <c r="D344">
        <v>31</v>
      </c>
      <c r="E344" t="s">
        <v>35</v>
      </c>
      <c r="F344">
        <v>76</v>
      </c>
      <c r="G344">
        <v>69</v>
      </c>
      <c r="H344">
        <v>2004</v>
      </c>
      <c r="I344">
        <v>3.9</v>
      </c>
      <c r="J344">
        <v>8.4</v>
      </c>
      <c r="K344">
        <v>0.46600000000000003</v>
      </c>
      <c r="L344">
        <v>0</v>
      </c>
      <c r="M344">
        <v>0.1</v>
      </c>
      <c r="N344">
        <v>0</v>
      </c>
      <c r="O344">
        <v>3.9</v>
      </c>
      <c r="P344">
        <v>8.4</v>
      </c>
      <c r="Q344">
        <v>0.46899999999999997</v>
      </c>
      <c r="R344">
        <v>3.8</v>
      </c>
      <c r="S344">
        <v>5</v>
      </c>
      <c r="T344">
        <v>0.76800000000000002</v>
      </c>
      <c r="U344">
        <v>4.5</v>
      </c>
      <c r="V344">
        <v>8.4</v>
      </c>
      <c r="W344">
        <v>12.9</v>
      </c>
      <c r="X344">
        <v>2.2999999999999998</v>
      </c>
      <c r="Y344">
        <v>1.1000000000000001</v>
      </c>
      <c r="Z344">
        <v>0.4</v>
      </c>
      <c r="AA344">
        <v>2.1</v>
      </c>
      <c r="AB344">
        <v>3.3</v>
      </c>
      <c r="AC344">
        <v>11.7</v>
      </c>
      <c r="AD344">
        <v>2016</v>
      </c>
    </row>
    <row r="345" spans="1:30" x14ac:dyDescent="0.25">
      <c r="A345">
        <v>342</v>
      </c>
      <c r="B345" t="s">
        <v>547</v>
      </c>
      <c r="C345" t="s">
        <v>52</v>
      </c>
      <c r="D345">
        <v>25</v>
      </c>
      <c r="E345" t="s">
        <v>70</v>
      </c>
      <c r="F345">
        <v>26</v>
      </c>
      <c r="G345">
        <v>6</v>
      </c>
      <c r="H345">
        <v>294</v>
      </c>
      <c r="I345">
        <v>2.9</v>
      </c>
      <c r="J345">
        <v>8.1</v>
      </c>
      <c r="K345">
        <v>0.36399999999999999</v>
      </c>
      <c r="L345">
        <v>1.2</v>
      </c>
      <c r="M345">
        <v>3.9</v>
      </c>
      <c r="N345">
        <v>0.313</v>
      </c>
      <c r="O345">
        <v>1.7</v>
      </c>
      <c r="P345">
        <v>4.2</v>
      </c>
      <c r="Q345">
        <v>0.41199999999999998</v>
      </c>
      <c r="R345">
        <v>1.1000000000000001</v>
      </c>
      <c r="S345">
        <v>1.7</v>
      </c>
      <c r="T345">
        <v>0.64300000000000002</v>
      </c>
      <c r="U345">
        <v>1</v>
      </c>
      <c r="V345">
        <v>3.9</v>
      </c>
      <c r="W345">
        <v>4.9000000000000004</v>
      </c>
      <c r="X345">
        <v>2</v>
      </c>
      <c r="Y345">
        <v>1.6</v>
      </c>
      <c r="Z345">
        <v>0.6</v>
      </c>
      <c r="AA345">
        <v>2.6</v>
      </c>
      <c r="AB345">
        <v>2.9</v>
      </c>
      <c r="AC345">
        <v>8.1999999999999993</v>
      </c>
      <c r="AD345">
        <v>2016</v>
      </c>
    </row>
    <row r="346" spans="1:30" x14ac:dyDescent="0.25">
      <c r="A346">
        <v>343</v>
      </c>
      <c r="B346" t="s">
        <v>372</v>
      </c>
      <c r="C346" t="s">
        <v>27</v>
      </c>
      <c r="D346">
        <v>20</v>
      </c>
      <c r="E346" t="s">
        <v>64</v>
      </c>
      <c r="F346">
        <v>76</v>
      </c>
      <c r="G346">
        <v>72</v>
      </c>
      <c r="H346">
        <v>2408</v>
      </c>
      <c r="I346">
        <v>6.6</v>
      </c>
      <c r="J346">
        <v>13.4</v>
      </c>
      <c r="K346">
        <v>0.49299999999999999</v>
      </c>
      <c r="L346">
        <v>0.1</v>
      </c>
      <c r="M346">
        <v>0.5</v>
      </c>
      <c r="N346">
        <v>0.25700000000000001</v>
      </c>
      <c r="O346">
        <v>6.5</v>
      </c>
      <c r="P346">
        <v>12.9</v>
      </c>
      <c r="Q346">
        <v>0.502</v>
      </c>
      <c r="R346">
        <v>2.6</v>
      </c>
      <c r="S346">
        <v>3.4</v>
      </c>
      <c r="T346">
        <v>0.76800000000000002</v>
      </c>
      <c r="U346">
        <v>1.8</v>
      </c>
      <c r="V346">
        <v>4.0999999999999996</v>
      </c>
      <c r="W346">
        <v>5.9</v>
      </c>
      <c r="X346">
        <v>1.9</v>
      </c>
      <c r="Y346">
        <v>1</v>
      </c>
      <c r="Z346">
        <v>0.4</v>
      </c>
      <c r="AA346">
        <v>1.7</v>
      </c>
      <c r="AB346">
        <v>2.2999999999999998</v>
      </c>
      <c r="AC346">
        <v>16</v>
      </c>
      <c r="AD346">
        <v>2016</v>
      </c>
    </row>
    <row r="347" spans="1:30" x14ac:dyDescent="0.25">
      <c r="A347">
        <v>344</v>
      </c>
      <c r="B347" t="s">
        <v>373</v>
      </c>
      <c r="C347" t="s">
        <v>73</v>
      </c>
      <c r="D347">
        <v>33</v>
      </c>
      <c r="E347" t="s">
        <v>46</v>
      </c>
      <c r="F347">
        <v>72</v>
      </c>
      <c r="G347">
        <v>72</v>
      </c>
      <c r="H347">
        <v>1980</v>
      </c>
      <c r="I347">
        <v>6.4</v>
      </c>
      <c r="J347">
        <v>12.9</v>
      </c>
      <c r="K347">
        <v>0.49299999999999999</v>
      </c>
      <c r="L347">
        <v>0.5</v>
      </c>
      <c r="M347">
        <v>1.2</v>
      </c>
      <c r="N347">
        <v>0.41499999999999998</v>
      </c>
      <c r="O347">
        <v>5.9</v>
      </c>
      <c r="P347">
        <v>11.7</v>
      </c>
      <c r="Q347">
        <v>0.501</v>
      </c>
      <c r="R347">
        <v>2.4</v>
      </c>
      <c r="S347">
        <v>3.1</v>
      </c>
      <c r="T347">
        <v>0.76</v>
      </c>
      <c r="U347">
        <v>0.3</v>
      </c>
      <c r="V347">
        <v>2.9</v>
      </c>
      <c r="W347">
        <v>3.2</v>
      </c>
      <c r="X347">
        <v>6.9</v>
      </c>
      <c r="Y347">
        <v>1</v>
      </c>
      <c r="Z347">
        <v>0.2</v>
      </c>
      <c r="AA347">
        <v>2.4</v>
      </c>
      <c r="AB347">
        <v>2.1</v>
      </c>
      <c r="AC347">
        <v>15.6</v>
      </c>
      <c r="AD347">
        <v>2016</v>
      </c>
    </row>
    <row r="348" spans="1:30" x14ac:dyDescent="0.25">
      <c r="A348">
        <v>345</v>
      </c>
      <c r="B348" t="s">
        <v>374</v>
      </c>
      <c r="C348" t="s">
        <v>52</v>
      </c>
      <c r="D348">
        <v>27</v>
      </c>
      <c r="E348" t="s">
        <v>35</v>
      </c>
      <c r="F348">
        <v>61</v>
      </c>
      <c r="G348">
        <v>51</v>
      </c>
      <c r="H348">
        <v>1799</v>
      </c>
      <c r="I348">
        <v>6.4</v>
      </c>
      <c r="J348">
        <v>13</v>
      </c>
      <c r="K348">
        <v>0.49199999999999999</v>
      </c>
      <c r="L348">
        <v>2.1</v>
      </c>
      <c r="M348">
        <v>5</v>
      </c>
      <c r="N348">
        <v>0.41399999999999998</v>
      </c>
      <c r="O348">
        <v>4.3</v>
      </c>
      <c r="P348">
        <v>8</v>
      </c>
      <c r="Q348">
        <v>0.54</v>
      </c>
      <c r="R348">
        <v>1.9</v>
      </c>
      <c r="S348">
        <v>2.7</v>
      </c>
      <c r="T348">
        <v>0.68400000000000005</v>
      </c>
      <c r="U348">
        <v>0.6</v>
      </c>
      <c r="V348">
        <v>5.0999999999999996</v>
      </c>
      <c r="W348">
        <v>5.7</v>
      </c>
      <c r="X348">
        <v>3.4</v>
      </c>
      <c r="Y348">
        <v>0.9</v>
      </c>
      <c r="Z348">
        <v>0.4</v>
      </c>
      <c r="AA348">
        <v>1.9</v>
      </c>
      <c r="AB348">
        <v>2.2999999999999998</v>
      </c>
      <c r="AC348">
        <v>16.7</v>
      </c>
      <c r="AD348">
        <v>2016</v>
      </c>
    </row>
    <row r="349" spans="1:30" x14ac:dyDescent="0.25">
      <c r="A349">
        <v>346</v>
      </c>
      <c r="B349" t="s">
        <v>375</v>
      </c>
      <c r="C349" t="s">
        <v>31</v>
      </c>
      <c r="D349">
        <v>24</v>
      </c>
      <c r="E349" t="s">
        <v>92</v>
      </c>
      <c r="F349">
        <v>35</v>
      </c>
      <c r="G349">
        <v>0</v>
      </c>
      <c r="H349">
        <v>395</v>
      </c>
      <c r="I349">
        <v>2.6</v>
      </c>
      <c r="J349">
        <v>7.3</v>
      </c>
      <c r="K349">
        <v>0.35</v>
      </c>
      <c r="L349">
        <v>1.1000000000000001</v>
      </c>
      <c r="M349">
        <v>4.5</v>
      </c>
      <c r="N349">
        <v>0.245</v>
      </c>
      <c r="O349">
        <v>1.5</v>
      </c>
      <c r="P349">
        <v>2.8</v>
      </c>
      <c r="Q349">
        <v>0.51600000000000001</v>
      </c>
      <c r="R349">
        <v>1.5</v>
      </c>
      <c r="S349">
        <v>2</v>
      </c>
      <c r="T349">
        <v>0.72699999999999998</v>
      </c>
      <c r="U349">
        <v>0.4</v>
      </c>
      <c r="V349">
        <v>4.2</v>
      </c>
      <c r="W349">
        <v>4.5999999999999996</v>
      </c>
      <c r="X349">
        <v>3.6</v>
      </c>
      <c r="Y349">
        <v>0.8</v>
      </c>
      <c r="Z349">
        <v>0.2</v>
      </c>
      <c r="AA349">
        <v>2.1</v>
      </c>
      <c r="AB349">
        <v>4.0999999999999996</v>
      </c>
      <c r="AC349">
        <v>7.7</v>
      </c>
      <c r="AD349">
        <v>2016</v>
      </c>
    </row>
    <row r="350" spans="1:30" x14ac:dyDescent="0.25">
      <c r="A350">
        <v>347</v>
      </c>
      <c r="B350" t="s">
        <v>376</v>
      </c>
      <c r="C350" t="s">
        <v>27</v>
      </c>
      <c r="D350">
        <v>26</v>
      </c>
      <c r="E350" t="s">
        <v>125</v>
      </c>
      <c r="F350">
        <v>79</v>
      </c>
      <c r="G350">
        <v>0</v>
      </c>
      <c r="H350">
        <v>2020</v>
      </c>
      <c r="I350">
        <v>3.6</v>
      </c>
      <c r="J350">
        <v>8.8000000000000007</v>
      </c>
      <c r="K350">
        <v>0.41399999999999998</v>
      </c>
      <c r="L350">
        <v>1.9</v>
      </c>
      <c r="M350">
        <v>5.2</v>
      </c>
      <c r="N350">
        <v>0.36199999999999999</v>
      </c>
      <c r="O350">
        <v>1.7</v>
      </c>
      <c r="P350">
        <v>3.6</v>
      </c>
      <c r="Q350">
        <v>0.49</v>
      </c>
      <c r="R350">
        <v>0.5</v>
      </c>
      <c r="S350">
        <v>0.6</v>
      </c>
      <c r="T350">
        <v>0.85299999999999998</v>
      </c>
      <c r="U350">
        <v>1.4</v>
      </c>
      <c r="V350">
        <v>4.7</v>
      </c>
      <c r="W350">
        <v>6.1</v>
      </c>
      <c r="X350">
        <v>1.7</v>
      </c>
      <c r="Y350">
        <v>0.9</v>
      </c>
      <c r="Z350">
        <v>0.6</v>
      </c>
      <c r="AA350">
        <v>1.2</v>
      </c>
      <c r="AB350">
        <v>2.2999999999999998</v>
      </c>
      <c r="AC350">
        <v>9.6999999999999993</v>
      </c>
      <c r="AD350">
        <v>2016</v>
      </c>
    </row>
    <row r="351" spans="1:30" x14ac:dyDescent="0.25">
      <c r="A351">
        <v>348</v>
      </c>
      <c r="B351" t="s">
        <v>377</v>
      </c>
      <c r="C351" t="s">
        <v>73</v>
      </c>
      <c r="D351">
        <v>30</v>
      </c>
      <c r="E351" t="s">
        <v>57</v>
      </c>
      <c r="F351">
        <v>74</v>
      </c>
      <c r="G351">
        <v>74</v>
      </c>
      <c r="H351">
        <v>2420</v>
      </c>
      <c r="I351">
        <v>7.7</v>
      </c>
      <c r="J351">
        <v>16.600000000000001</v>
      </c>
      <c r="K351">
        <v>0.46200000000000002</v>
      </c>
      <c r="L351">
        <v>1.8</v>
      </c>
      <c r="M351">
        <v>4.9000000000000004</v>
      </c>
      <c r="N351">
        <v>0.371</v>
      </c>
      <c r="O351">
        <v>5.8</v>
      </c>
      <c r="P351">
        <v>11.7</v>
      </c>
      <c r="Q351">
        <v>0.501</v>
      </c>
      <c r="R351">
        <v>4.4000000000000004</v>
      </c>
      <c r="S351">
        <v>4.9000000000000004</v>
      </c>
      <c r="T351">
        <v>0.89600000000000002</v>
      </c>
      <c r="U351">
        <v>0.6</v>
      </c>
      <c r="V351">
        <v>4</v>
      </c>
      <c r="W351">
        <v>4.5999999999999996</v>
      </c>
      <c r="X351">
        <v>11</v>
      </c>
      <c r="Y351">
        <v>2.2999999999999998</v>
      </c>
      <c r="Z351">
        <v>0.2</v>
      </c>
      <c r="AA351">
        <v>2.9</v>
      </c>
      <c r="AB351">
        <v>2.8</v>
      </c>
      <c r="AC351">
        <v>21.5</v>
      </c>
      <c r="AD351">
        <v>2016</v>
      </c>
    </row>
    <row r="352" spans="1:30" x14ac:dyDescent="0.25">
      <c r="A352">
        <v>349</v>
      </c>
      <c r="B352" t="s">
        <v>378</v>
      </c>
      <c r="C352" t="s">
        <v>27</v>
      </c>
      <c r="D352">
        <v>24</v>
      </c>
      <c r="E352" t="s">
        <v>44</v>
      </c>
      <c r="F352">
        <v>52</v>
      </c>
      <c r="G352">
        <v>2</v>
      </c>
      <c r="H352">
        <v>486</v>
      </c>
      <c r="I352">
        <v>3.9</v>
      </c>
      <c r="J352">
        <v>10.7</v>
      </c>
      <c r="K352">
        <v>0.36599999999999999</v>
      </c>
      <c r="L352">
        <v>0.7</v>
      </c>
      <c r="M352">
        <v>2.4</v>
      </c>
      <c r="N352">
        <v>0.28100000000000003</v>
      </c>
      <c r="O352">
        <v>3.3</v>
      </c>
      <c r="P352">
        <v>8.4</v>
      </c>
      <c r="Q352">
        <v>0.38900000000000001</v>
      </c>
      <c r="R352">
        <v>1.3</v>
      </c>
      <c r="S352">
        <v>1.9</v>
      </c>
      <c r="T352">
        <v>0.65400000000000003</v>
      </c>
      <c r="U352">
        <v>1.5</v>
      </c>
      <c r="V352">
        <v>6.7</v>
      </c>
      <c r="W352">
        <v>8.1999999999999993</v>
      </c>
      <c r="X352">
        <v>2.1</v>
      </c>
      <c r="Y352">
        <v>1.2</v>
      </c>
      <c r="Z352">
        <v>0.8</v>
      </c>
      <c r="AA352">
        <v>2.7</v>
      </c>
      <c r="AB352">
        <v>5.7</v>
      </c>
      <c r="AC352">
        <v>9.8000000000000007</v>
      </c>
      <c r="AD352">
        <v>2016</v>
      </c>
    </row>
    <row r="353" spans="1:30" x14ac:dyDescent="0.25">
      <c r="A353">
        <v>350</v>
      </c>
      <c r="B353" t="s">
        <v>379</v>
      </c>
      <c r="C353" t="s">
        <v>73</v>
      </c>
      <c r="D353">
        <v>21</v>
      </c>
      <c r="E353" t="s">
        <v>32</v>
      </c>
      <c r="F353">
        <v>57</v>
      </c>
      <c r="G353">
        <v>1</v>
      </c>
      <c r="H353">
        <v>698</v>
      </c>
      <c r="I353">
        <v>5.9</v>
      </c>
      <c r="J353">
        <v>14.3</v>
      </c>
      <c r="K353">
        <v>0.41</v>
      </c>
      <c r="L353">
        <v>1.9</v>
      </c>
      <c r="M353">
        <v>5.7</v>
      </c>
      <c r="N353">
        <v>0.32400000000000001</v>
      </c>
      <c r="O353">
        <v>4</v>
      </c>
      <c r="P353">
        <v>8.6</v>
      </c>
      <c r="Q353">
        <v>0.46700000000000003</v>
      </c>
      <c r="R353">
        <v>1</v>
      </c>
      <c r="S353">
        <v>1.2</v>
      </c>
      <c r="T353">
        <v>0.79200000000000004</v>
      </c>
      <c r="U353">
        <v>0.5</v>
      </c>
      <c r="V353">
        <v>3.9</v>
      </c>
      <c r="W353">
        <v>4.4000000000000004</v>
      </c>
      <c r="X353">
        <v>5.6</v>
      </c>
      <c r="Y353">
        <v>1.9</v>
      </c>
      <c r="Z353">
        <v>0.3</v>
      </c>
      <c r="AA353">
        <v>2.2999999999999998</v>
      </c>
      <c r="AB353">
        <v>4.0999999999999996</v>
      </c>
      <c r="AC353">
        <v>14.6</v>
      </c>
      <c r="AD353">
        <v>2016</v>
      </c>
    </row>
    <row r="354" spans="1:30" x14ac:dyDescent="0.25">
      <c r="A354">
        <v>351</v>
      </c>
      <c r="B354" t="s">
        <v>380</v>
      </c>
      <c r="C354" t="s">
        <v>73</v>
      </c>
      <c r="D354">
        <v>21</v>
      </c>
      <c r="E354" t="s">
        <v>74</v>
      </c>
      <c r="F354">
        <v>73</v>
      </c>
      <c r="G354">
        <v>69</v>
      </c>
      <c r="H354">
        <v>2145</v>
      </c>
      <c r="I354">
        <v>5.3</v>
      </c>
      <c r="J354">
        <v>12.3</v>
      </c>
      <c r="K354">
        <v>0.436</v>
      </c>
      <c r="L354">
        <v>0.5</v>
      </c>
      <c r="M354">
        <v>1.5</v>
      </c>
      <c r="N354">
        <v>0.32600000000000001</v>
      </c>
      <c r="O354">
        <v>4.8</v>
      </c>
      <c r="P354">
        <v>10.7</v>
      </c>
      <c r="Q354">
        <v>0.45100000000000001</v>
      </c>
      <c r="R354">
        <v>1.9</v>
      </c>
      <c r="S354">
        <v>3.2</v>
      </c>
      <c r="T354">
        <v>0.58899999999999997</v>
      </c>
      <c r="U354">
        <v>1.3</v>
      </c>
      <c r="V354">
        <v>3.1</v>
      </c>
      <c r="W354">
        <v>4.4000000000000004</v>
      </c>
      <c r="X354">
        <v>7.9</v>
      </c>
      <c r="Y354">
        <v>1.5</v>
      </c>
      <c r="Z354">
        <v>0.3</v>
      </c>
      <c r="AA354">
        <v>3</v>
      </c>
      <c r="AB354">
        <v>2.7</v>
      </c>
      <c r="AC354">
        <v>13.1</v>
      </c>
      <c r="AD354">
        <v>2016</v>
      </c>
    </row>
    <row r="355" spans="1:30" x14ac:dyDescent="0.25">
      <c r="A355">
        <v>352</v>
      </c>
      <c r="B355" t="s">
        <v>548</v>
      </c>
      <c r="C355" t="s">
        <v>38</v>
      </c>
      <c r="D355">
        <v>30</v>
      </c>
      <c r="E355" t="s">
        <v>44</v>
      </c>
      <c r="F355">
        <v>12</v>
      </c>
      <c r="G355">
        <v>3</v>
      </c>
      <c r="H355">
        <v>156</v>
      </c>
      <c r="I355">
        <v>4.4000000000000004</v>
      </c>
      <c r="J355">
        <v>11.5</v>
      </c>
      <c r="K355">
        <v>0.38</v>
      </c>
      <c r="L355">
        <v>0</v>
      </c>
      <c r="M355">
        <v>0</v>
      </c>
      <c r="O355">
        <v>4.4000000000000004</v>
      </c>
      <c r="P355">
        <v>11.5</v>
      </c>
      <c r="Q355">
        <v>0.38</v>
      </c>
      <c r="R355">
        <v>3.7</v>
      </c>
      <c r="S355">
        <v>4.5999999999999996</v>
      </c>
      <c r="T355">
        <v>0.8</v>
      </c>
      <c r="U355">
        <v>1.6</v>
      </c>
      <c r="V355">
        <v>3.2</v>
      </c>
      <c r="W355">
        <v>4.8</v>
      </c>
      <c r="X355">
        <v>2.5</v>
      </c>
      <c r="Y355">
        <v>0.2</v>
      </c>
      <c r="Z355">
        <v>0</v>
      </c>
      <c r="AA355">
        <v>2.1</v>
      </c>
      <c r="AB355">
        <v>5.0999999999999996</v>
      </c>
      <c r="AC355">
        <v>12.5</v>
      </c>
      <c r="AD355">
        <v>2016</v>
      </c>
    </row>
    <row r="356" spans="1:30" x14ac:dyDescent="0.25">
      <c r="A356">
        <v>353</v>
      </c>
      <c r="B356" t="s">
        <v>549</v>
      </c>
      <c r="C356" t="s">
        <v>38</v>
      </c>
      <c r="D356">
        <v>31</v>
      </c>
      <c r="E356" t="s">
        <v>42</v>
      </c>
      <c r="F356">
        <v>37</v>
      </c>
      <c r="G356">
        <v>5</v>
      </c>
      <c r="H356">
        <v>542</v>
      </c>
      <c r="I356">
        <v>2.7</v>
      </c>
      <c r="J356">
        <v>5</v>
      </c>
      <c r="K356">
        <v>0.53300000000000003</v>
      </c>
      <c r="L356">
        <v>0</v>
      </c>
      <c r="M356">
        <v>0</v>
      </c>
      <c r="O356">
        <v>2.7</v>
      </c>
      <c r="P356">
        <v>5</v>
      </c>
      <c r="Q356">
        <v>0.53300000000000003</v>
      </c>
      <c r="R356">
        <v>0.7</v>
      </c>
      <c r="S356">
        <v>1.7</v>
      </c>
      <c r="T356">
        <v>0.44</v>
      </c>
      <c r="U356">
        <v>1.7</v>
      </c>
      <c r="V356">
        <v>6.8</v>
      </c>
      <c r="W356">
        <v>8.5</v>
      </c>
      <c r="X356">
        <v>2.1</v>
      </c>
      <c r="Y356">
        <v>0.7</v>
      </c>
      <c r="Z356">
        <v>0.7</v>
      </c>
      <c r="AA356">
        <v>2.7</v>
      </c>
      <c r="AB356">
        <v>4.3</v>
      </c>
      <c r="AC356">
        <v>6</v>
      </c>
      <c r="AD356">
        <v>2016</v>
      </c>
    </row>
    <row r="357" spans="1:30" x14ac:dyDescent="0.25">
      <c r="A357">
        <v>354</v>
      </c>
      <c r="B357" t="s">
        <v>381</v>
      </c>
      <c r="C357" t="s">
        <v>52</v>
      </c>
      <c r="D357">
        <v>38</v>
      </c>
      <c r="E357" t="s">
        <v>57</v>
      </c>
      <c r="F357">
        <v>68</v>
      </c>
      <c r="G357">
        <v>38</v>
      </c>
      <c r="H357">
        <v>1231</v>
      </c>
      <c r="I357">
        <v>4.2</v>
      </c>
      <c r="J357">
        <v>11.6</v>
      </c>
      <c r="K357">
        <v>0.36299999999999999</v>
      </c>
      <c r="L357">
        <v>2.2000000000000002</v>
      </c>
      <c r="M357">
        <v>7.1</v>
      </c>
      <c r="N357">
        <v>0.31</v>
      </c>
      <c r="O357">
        <v>2</v>
      </c>
      <c r="P357">
        <v>4.5</v>
      </c>
      <c r="Q357">
        <v>0.44500000000000001</v>
      </c>
      <c r="R357">
        <v>1.6</v>
      </c>
      <c r="S357">
        <v>1.9</v>
      </c>
      <c r="T357">
        <v>0.81799999999999995</v>
      </c>
      <c r="U357">
        <v>0.4</v>
      </c>
      <c r="V357">
        <v>5.0999999999999996</v>
      </c>
      <c r="W357">
        <v>5.4</v>
      </c>
      <c r="X357">
        <v>2.1</v>
      </c>
      <c r="Y357">
        <v>1</v>
      </c>
      <c r="Z357">
        <v>0.5</v>
      </c>
      <c r="AA357">
        <v>1.7</v>
      </c>
      <c r="AB357">
        <v>3.8</v>
      </c>
      <c r="AC357">
        <v>12.2</v>
      </c>
      <c r="AD357">
        <v>2016</v>
      </c>
    </row>
    <row r="358" spans="1:30" x14ac:dyDescent="0.25">
      <c r="A358">
        <v>355</v>
      </c>
      <c r="B358" t="s">
        <v>583</v>
      </c>
      <c r="C358" t="s">
        <v>38</v>
      </c>
      <c r="D358">
        <v>26</v>
      </c>
      <c r="E358" t="s">
        <v>108</v>
      </c>
      <c r="F358">
        <v>12</v>
      </c>
      <c r="G358">
        <v>0</v>
      </c>
      <c r="H358">
        <v>82</v>
      </c>
      <c r="I358">
        <v>4.8</v>
      </c>
      <c r="J358">
        <v>11</v>
      </c>
      <c r="K358">
        <v>0.44</v>
      </c>
      <c r="L358">
        <v>0</v>
      </c>
      <c r="M358">
        <v>0.9</v>
      </c>
      <c r="N358">
        <v>0</v>
      </c>
      <c r="O358">
        <v>4.8</v>
      </c>
      <c r="P358">
        <v>10.1</v>
      </c>
      <c r="Q358">
        <v>0.47799999999999998</v>
      </c>
      <c r="R358">
        <v>0.9</v>
      </c>
      <c r="S358">
        <v>0.9</v>
      </c>
      <c r="T358">
        <v>1</v>
      </c>
      <c r="U358">
        <v>2.6</v>
      </c>
      <c r="V358">
        <v>4</v>
      </c>
      <c r="W358">
        <v>6.6</v>
      </c>
      <c r="X358">
        <v>0.9</v>
      </c>
      <c r="Y358">
        <v>0.4</v>
      </c>
      <c r="Z358">
        <v>0.9</v>
      </c>
      <c r="AA358">
        <v>3.5</v>
      </c>
      <c r="AB358">
        <v>8.3000000000000007</v>
      </c>
      <c r="AC358">
        <v>10.5</v>
      </c>
      <c r="AD358">
        <v>2016</v>
      </c>
    </row>
    <row r="359" spans="1:30" x14ac:dyDescent="0.25">
      <c r="A359">
        <v>356</v>
      </c>
      <c r="B359" t="s">
        <v>382</v>
      </c>
      <c r="C359" t="s">
        <v>38</v>
      </c>
      <c r="D359">
        <v>25</v>
      </c>
      <c r="E359" t="s">
        <v>53</v>
      </c>
      <c r="F359">
        <v>82</v>
      </c>
      <c r="G359">
        <v>82</v>
      </c>
      <c r="H359">
        <v>2084</v>
      </c>
      <c r="I359">
        <v>4.5999999999999996</v>
      </c>
      <c r="J359">
        <v>8.9</v>
      </c>
      <c r="K359">
        <v>0.51600000000000001</v>
      </c>
      <c r="L359">
        <v>0</v>
      </c>
      <c r="M359">
        <v>0.1</v>
      </c>
      <c r="N359">
        <v>0</v>
      </c>
      <c r="O359">
        <v>4.5999999999999996</v>
      </c>
      <c r="P359">
        <v>8.9</v>
      </c>
      <c r="Q359">
        <v>0.52</v>
      </c>
      <c r="R359">
        <v>3.7</v>
      </c>
      <c r="S359">
        <v>5.8</v>
      </c>
      <c r="T359">
        <v>0.64200000000000002</v>
      </c>
      <c r="U359">
        <v>3.5</v>
      </c>
      <c r="V359">
        <v>7.4</v>
      </c>
      <c r="W359">
        <v>10.8</v>
      </c>
      <c r="X359">
        <v>3.9</v>
      </c>
      <c r="Y359">
        <v>1.2</v>
      </c>
      <c r="Z359">
        <v>1.5</v>
      </c>
      <c r="AA359">
        <v>2.7</v>
      </c>
      <c r="AB359">
        <v>4.4000000000000004</v>
      </c>
      <c r="AC359">
        <v>12.9</v>
      </c>
      <c r="AD359">
        <v>2016</v>
      </c>
    </row>
    <row r="360" spans="1:30" x14ac:dyDescent="0.25">
      <c r="A360">
        <v>357</v>
      </c>
      <c r="B360" t="s">
        <v>383</v>
      </c>
      <c r="C360" t="s">
        <v>38</v>
      </c>
      <c r="D360">
        <v>27</v>
      </c>
      <c r="E360" t="s">
        <v>64</v>
      </c>
      <c r="F360">
        <v>61</v>
      </c>
      <c r="G360">
        <v>14</v>
      </c>
      <c r="H360">
        <v>870</v>
      </c>
      <c r="I360">
        <v>5.8</v>
      </c>
      <c r="J360">
        <v>9.6</v>
      </c>
      <c r="K360">
        <v>0.60099999999999998</v>
      </c>
      <c r="L360">
        <v>0</v>
      </c>
      <c r="M360">
        <v>0</v>
      </c>
      <c r="O360">
        <v>5.8</v>
      </c>
      <c r="P360">
        <v>9.6</v>
      </c>
      <c r="Q360">
        <v>0.60099999999999998</v>
      </c>
      <c r="R360">
        <v>1.4</v>
      </c>
      <c r="S360">
        <v>2.4</v>
      </c>
      <c r="T360">
        <v>0.57599999999999996</v>
      </c>
      <c r="U360">
        <v>3.9</v>
      </c>
      <c r="V360">
        <v>5.7</v>
      </c>
      <c r="W360">
        <v>9.6</v>
      </c>
      <c r="X360">
        <v>0.7</v>
      </c>
      <c r="Y360">
        <v>0.9</v>
      </c>
      <c r="Z360">
        <v>2.1</v>
      </c>
      <c r="AA360">
        <v>1.7</v>
      </c>
      <c r="AB360">
        <v>3</v>
      </c>
      <c r="AC360">
        <v>13</v>
      </c>
      <c r="AD360">
        <v>2016</v>
      </c>
    </row>
    <row r="361" spans="1:30" x14ac:dyDescent="0.25">
      <c r="A361">
        <v>358</v>
      </c>
      <c r="B361" t="s">
        <v>385</v>
      </c>
      <c r="C361" t="s">
        <v>52</v>
      </c>
      <c r="D361">
        <v>22</v>
      </c>
      <c r="E361" t="s">
        <v>94</v>
      </c>
      <c r="F361">
        <v>75</v>
      </c>
      <c r="G361">
        <v>73</v>
      </c>
      <c r="H361">
        <v>2276</v>
      </c>
      <c r="I361">
        <v>5.4</v>
      </c>
      <c r="J361">
        <v>11.3</v>
      </c>
      <c r="K361">
        <v>0.47299999999999998</v>
      </c>
      <c r="L361">
        <v>1.6</v>
      </c>
      <c r="M361">
        <v>4.2</v>
      </c>
      <c r="N361">
        <v>0.36699999999999999</v>
      </c>
      <c r="O361">
        <v>3.8</v>
      </c>
      <c r="P361">
        <v>7.1</v>
      </c>
      <c r="Q361">
        <v>0.53600000000000003</v>
      </c>
      <c r="R361">
        <v>1.5</v>
      </c>
      <c r="S361">
        <v>2</v>
      </c>
      <c r="T361">
        <v>0.754</v>
      </c>
      <c r="U361">
        <v>1.5</v>
      </c>
      <c r="V361">
        <v>4.7</v>
      </c>
      <c r="W361">
        <v>6.2</v>
      </c>
      <c r="X361">
        <v>1.9</v>
      </c>
      <c r="Y361">
        <v>1.7</v>
      </c>
      <c r="Z361">
        <v>0.5</v>
      </c>
      <c r="AA361">
        <v>1.1000000000000001</v>
      </c>
      <c r="AB361">
        <v>2.6</v>
      </c>
      <c r="AC361">
        <v>13.8</v>
      </c>
      <c r="AD361">
        <v>2016</v>
      </c>
    </row>
    <row r="362" spans="1:30" x14ac:dyDescent="0.25">
      <c r="A362">
        <v>359</v>
      </c>
      <c r="B362" t="s">
        <v>386</v>
      </c>
      <c r="C362" t="s">
        <v>27</v>
      </c>
      <c r="D362">
        <v>20</v>
      </c>
      <c r="E362" t="s">
        <v>123</v>
      </c>
      <c r="F362">
        <v>62</v>
      </c>
      <c r="G362">
        <v>4</v>
      </c>
      <c r="H362">
        <v>1102</v>
      </c>
      <c r="I362">
        <v>6.1</v>
      </c>
      <c r="J362">
        <v>14.2</v>
      </c>
      <c r="K362">
        <v>0.42699999999999999</v>
      </c>
      <c r="L362">
        <v>0.5</v>
      </c>
      <c r="M362">
        <v>1.7</v>
      </c>
      <c r="N362">
        <v>0.308</v>
      </c>
      <c r="O362">
        <v>5.6</v>
      </c>
      <c r="P362">
        <v>12.5</v>
      </c>
      <c r="Q362">
        <v>0.443</v>
      </c>
      <c r="R362">
        <v>1.6</v>
      </c>
      <c r="S362">
        <v>2.2000000000000002</v>
      </c>
      <c r="T362">
        <v>0.72699999999999998</v>
      </c>
      <c r="U362">
        <v>4</v>
      </c>
      <c r="V362">
        <v>7</v>
      </c>
      <c r="W362">
        <v>11</v>
      </c>
      <c r="X362">
        <v>1.7</v>
      </c>
      <c r="Y362">
        <v>0.8</v>
      </c>
      <c r="Z362">
        <v>0.7</v>
      </c>
      <c r="AA362">
        <v>1.8</v>
      </c>
      <c r="AB362">
        <v>3.3</v>
      </c>
      <c r="AC362">
        <v>14.2</v>
      </c>
      <c r="AD362">
        <v>2016</v>
      </c>
    </row>
    <row r="363" spans="1:30" x14ac:dyDescent="0.25">
      <c r="A363">
        <v>360</v>
      </c>
      <c r="B363" t="s">
        <v>387</v>
      </c>
      <c r="C363" t="s">
        <v>27</v>
      </c>
      <c r="D363">
        <v>20</v>
      </c>
      <c r="E363" t="s">
        <v>66</v>
      </c>
      <c r="F363">
        <v>72</v>
      </c>
      <c r="G363">
        <v>72</v>
      </c>
      <c r="H363">
        <v>2047</v>
      </c>
      <c r="I363">
        <v>6.6</v>
      </c>
      <c r="J363">
        <v>15.6</v>
      </c>
      <c r="K363">
        <v>0.42099999999999999</v>
      </c>
      <c r="L363">
        <v>1.4</v>
      </c>
      <c r="M363">
        <v>4.3</v>
      </c>
      <c r="N363">
        <v>0.33300000000000002</v>
      </c>
      <c r="O363">
        <v>5.0999999999999996</v>
      </c>
      <c r="P363">
        <v>11.3</v>
      </c>
      <c r="Q363">
        <v>0.45400000000000001</v>
      </c>
      <c r="R363">
        <v>3.5</v>
      </c>
      <c r="S363">
        <v>4.2</v>
      </c>
      <c r="T363">
        <v>0.83799999999999997</v>
      </c>
      <c r="U363">
        <v>2.2999999999999998</v>
      </c>
      <c r="V363">
        <v>6.9</v>
      </c>
      <c r="W363">
        <v>9.3000000000000007</v>
      </c>
      <c r="X363">
        <v>1.7</v>
      </c>
      <c r="Y363">
        <v>0.9</v>
      </c>
      <c r="Z363">
        <v>2.4</v>
      </c>
      <c r="AA363">
        <v>2.1</v>
      </c>
      <c r="AB363">
        <v>3.6</v>
      </c>
      <c r="AC363">
        <v>18.100000000000001</v>
      </c>
      <c r="AD363">
        <v>2016</v>
      </c>
    </row>
    <row r="364" spans="1:30" x14ac:dyDescent="0.25">
      <c r="A364">
        <v>361</v>
      </c>
      <c r="B364" t="s">
        <v>388</v>
      </c>
      <c r="C364" t="s">
        <v>27</v>
      </c>
      <c r="D364">
        <v>24</v>
      </c>
      <c r="E364" t="s">
        <v>35</v>
      </c>
      <c r="F364">
        <v>69</v>
      </c>
      <c r="G364">
        <v>2</v>
      </c>
      <c r="H364">
        <v>992</v>
      </c>
      <c r="I364">
        <v>5.3</v>
      </c>
      <c r="J364">
        <v>10.7</v>
      </c>
      <c r="K364">
        <v>0.49299999999999999</v>
      </c>
      <c r="L364">
        <v>0.1</v>
      </c>
      <c r="M364">
        <v>0.6</v>
      </c>
      <c r="N364">
        <v>0.125</v>
      </c>
      <c r="O364">
        <v>5.2</v>
      </c>
      <c r="P364">
        <v>10.199999999999999</v>
      </c>
      <c r="Q364">
        <v>0.51400000000000001</v>
      </c>
      <c r="R364">
        <v>3.8</v>
      </c>
      <c r="S364">
        <v>5.2</v>
      </c>
      <c r="T364">
        <v>0.73899999999999999</v>
      </c>
      <c r="U364">
        <v>3</v>
      </c>
      <c r="V364">
        <v>6.9</v>
      </c>
      <c r="W364">
        <v>9.9</v>
      </c>
      <c r="X364">
        <v>1.6</v>
      </c>
      <c r="Y364">
        <v>1.3</v>
      </c>
      <c r="Z364">
        <v>0.9</v>
      </c>
      <c r="AA364">
        <v>1.5</v>
      </c>
      <c r="AB364">
        <v>4.3</v>
      </c>
      <c r="AC364">
        <v>14.5</v>
      </c>
      <c r="AD364">
        <v>2016</v>
      </c>
    </row>
    <row r="365" spans="1:30" x14ac:dyDescent="0.25">
      <c r="A365">
        <v>362</v>
      </c>
      <c r="B365" t="s">
        <v>389</v>
      </c>
      <c r="C365" t="s">
        <v>31</v>
      </c>
      <c r="D365">
        <v>22</v>
      </c>
      <c r="E365" t="s">
        <v>125</v>
      </c>
      <c r="F365">
        <v>49</v>
      </c>
      <c r="G365">
        <v>24</v>
      </c>
      <c r="H365">
        <v>725</v>
      </c>
      <c r="I365">
        <v>4.8</v>
      </c>
      <c r="J365">
        <v>11.4</v>
      </c>
      <c r="K365">
        <v>0.42399999999999999</v>
      </c>
      <c r="L365">
        <v>1.8</v>
      </c>
      <c r="M365">
        <v>4.4000000000000004</v>
      </c>
      <c r="N365">
        <v>0.40400000000000003</v>
      </c>
      <c r="O365">
        <v>3</v>
      </c>
      <c r="P365">
        <v>7</v>
      </c>
      <c r="Q365">
        <v>0.436</v>
      </c>
      <c r="R365">
        <v>2.1</v>
      </c>
      <c r="S365">
        <v>2.6</v>
      </c>
      <c r="T365">
        <v>0.81100000000000005</v>
      </c>
      <c r="U365">
        <v>0.8</v>
      </c>
      <c r="V365">
        <v>4.7</v>
      </c>
      <c r="W365">
        <v>5.5</v>
      </c>
      <c r="X365">
        <v>2.2999999999999998</v>
      </c>
      <c r="Y365">
        <v>1.4</v>
      </c>
      <c r="Z365">
        <v>0.5</v>
      </c>
      <c r="AA365">
        <v>1.6</v>
      </c>
      <c r="AB365">
        <v>2.9</v>
      </c>
      <c r="AC365">
        <v>13.6</v>
      </c>
      <c r="AD365">
        <v>2016</v>
      </c>
    </row>
    <row r="366" spans="1:30" x14ac:dyDescent="0.25">
      <c r="A366">
        <v>363</v>
      </c>
      <c r="B366" t="s">
        <v>550</v>
      </c>
      <c r="C366" t="s">
        <v>73</v>
      </c>
      <c r="D366">
        <v>24</v>
      </c>
      <c r="E366" t="s">
        <v>34</v>
      </c>
      <c r="F366">
        <v>23</v>
      </c>
      <c r="G366">
        <v>0</v>
      </c>
      <c r="H366">
        <v>283</v>
      </c>
      <c r="I366">
        <v>3.8</v>
      </c>
      <c r="J366">
        <v>9.9</v>
      </c>
      <c r="K366">
        <v>0.38500000000000001</v>
      </c>
      <c r="L366">
        <v>0.5</v>
      </c>
      <c r="M366">
        <v>2.2999999999999998</v>
      </c>
      <c r="N366">
        <v>0.222</v>
      </c>
      <c r="O366">
        <v>3.3</v>
      </c>
      <c r="P366">
        <v>7.6</v>
      </c>
      <c r="Q366">
        <v>0.433</v>
      </c>
      <c r="R366">
        <v>1.7</v>
      </c>
      <c r="S366">
        <v>3.2</v>
      </c>
      <c r="T366">
        <v>0.52</v>
      </c>
      <c r="U366">
        <v>0.4</v>
      </c>
      <c r="V366">
        <v>3.6</v>
      </c>
      <c r="W366">
        <v>3.9</v>
      </c>
      <c r="X366">
        <v>9.5</v>
      </c>
      <c r="Y366">
        <v>2.2999999999999998</v>
      </c>
      <c r="Z366">
        <v>0.5</v>
      </c>
      <c r="AA366">
        <v>4.2</v>
      </c>
      <c r="AB366">
        <v>3.6</v>
      </c>
      <c r="AC366">
        <v>9.8000000000000007</v>
      </c>
      <c r="AD366">
        <v>2016</v>
      </c>
    </row>
    <row r="367" spans="1:30" x14ac:dyDescent="0.25">
      <c r="A367">
        <v>364</v>
      </c>
      <c r="B367" t="s">
        <v>390</v>
      </c>
      <c r="C367" t="s">
        <v>73</v>
      </c>
      <c r="D367">
        <v>32</v>
      </c>
      <c r="E367" t="s">
        <v>79</v>
      </c>
      <c r="F367">
        <v>62</v>
      </c>
      <c r="G367">
        <v>18</v>
      </c>
      <c r="H367">
        <v>1211</v>
      </c>
      <c r="I367">
        <v>3.4</v>
      </c>
      <c r="J367">
        <v>9</v>
      </c>
      <c r="K367">
        <v>0.38400000000000001</v>
      </c>
      <c r="L367">
        <v>2</v>
      </c>
      <c r="M367">
        <v>5.8</v>
      </c>
      <c r="N367">
        <v>0.34699999999999998</v>
      </c>
      <c r="O367">
        <v>1.4</v>
      </c>
      <c r="P367">
        <v>3.2</v>
      </c>
      <c r="Q367">
        <v>0.45300000000000001</v>
      </c>
      <c r="R367">
        <v>0.9</v>
      </c>
      <c r="S367">
        <v>1.2</v>
      </c>
      <c r="T367">
        <v>0.75600000000000001</v>
      </c>
      <c r="U367">
        <v>0.7</v>
      </c>
      <c r="V367">
        <v>2.2000000000000002</v>
      </c>
      <c r="W367">
        <v>2.9</v>
      </c>
      <c r="X367">
        <v>4.4000000000000004</v>
      </c>
      <c r="Y367">
        <v>2.2000000000000002</v>
      </c>
      <c r="Z367">
        <v>0.4</v>
      </c>
      <c r="AA367">
        <v>2.1</v>
      </c>
      <c r="AB367">
        <v>4.8</v>
      </c>
      <c r="AC367">
        <v>9.8000000000000007</v>
      </c>
      <c r="AD367">
        <v>2016</v>
      </c>
    </row>
    <row r="368" spans="1:30" x14ac:dyDescent="0.25">
      <c r="A368">
        <v>365</v>
      </c>
      <c r="B368" t="s">
        <v>551</v>
      </c>
      <c r="C368" t="s">
        <v>73</v>
      </c>
      <c r="D368">
        <v>38</v>
      </c>
      <c r="E368" t="s">
        <v>57</v>
      </c>
      <c r="F368">
        <v>59</v>
      </c>
      <c r="G368">
        <v>3</v>
      </c>
      <c r="H368">
        <v>823</v>
      </c>
      <c r="I368">
        <v>2.4</v>
      </c>
      <c r="J368">
        <v>6.4</v>
      </c>
      <c r="K368">
        <v>0.374</v>
      </c>
      <c r="L368">
        <v>1.2</v>
      </c>
      <c r="M368">
        <v>4.2</v>
      </c>
      <c r="N368">
        <v>0.29499999999999998</v>
      </c>
      <c r="O368">
        <v>1.2</v>
      </c>
      <c r="P368">
        <v>2.2999999999999998</v>
      </c>
      <c r="Q368">
        <v>0.51900000000000002</v>
      </c>
      <c r="R368">
        <v>0.3</v>
      </c>
      <c r="S368">
        <v>0.3</v>
      </c>
      <c r="T368">
        <v>0.875</v>
      </c>
      <c r="U368">
        <v>1.7</v>
      </c>
      <c r="V368">
        <v>3.3</v>
      </c>
      <c r="W368">
        <v>5</v>
      </c>
      <c r="X368">
        <v>5.7</v>
      </c>
      <c r="Y368">
        <v>2.2999999999999998</v>
      </c>
      <c r="Z368">
        <v>0</v>
      </c>
      <c r="AA368">
        <v>2.1</v>
      </c>
      <c r="AB368">
        <v>3.6</v>
      </c>
      <c r="AC368">
        <v>6.3</v>
      </c>
      <c r="AD368">
        <v>2016</v>
      </c>
    </row>
    <row r="369" spans="1:30" x14ac:dyDescent="0.25">
      <c r="A369">
        <v>366</v>
      </c>
      <c r="B369" t="s">
        <v>552</v>
      </c>
      <c r="C369" t="s">
        <v>52</v>
      </c>
      <c r="D369">
        <v>35</v>
      </c>
      <c r="E369" t="s">
        <v>44</v>
      </c>
      <c r="F369">
        <v>77</v>
      </c>
      <c r="G369">
        <v>44</v>
      </c>
      <c r="H369">
        <v>1462</v>
      </c>
      <c r="I369">
        <v>2.5</v>
      </c>
      <c r="J369">
        <v>5.6</v>
      </c>
      <c r="K369">
        <v>0.44500000000000001</v>
      </c>
      <c r="L369">
        <v>0.1</v>
      </c>
      <c r="M369">
        <v>0.6</v>
      </c>
      <c r="N369">
        <v>0.17399999999999999</v>
      </c>
      <c r="O369">
        <v>2.4</v>
      </c>
      <c r="P369">
        <v>5.0999999999999996</v>
      </c>
      <c r="Q369">
        <v>0.47599999999999998</v>
      </c>
      <c r="R369">
        <v>0.3</v>
      </c>
      <c r="S369">
        <v>0.5</v>
      </c>
      <c r="T369">
        <v>0.68400000000000005</v>
      </c>
      <c r="U369">
        <v>0.8</v>
      </c>
      <c r="V369">
        <v>2.8</v>
      </c>
      <c r="W369">
        <v>3.6</v>
      </c>
      <c r="X369">
        <v>1.8</v>
      </c>
      <c r="Y369">
        <v>0.9</v>
      </c>
      <c r="Z369">
        <v>0.3</v>
      </c>
      <c r="AA369">
        <v>0.7</v>
      </c>
      <c r="AB369">
        <v>1.5</v>
      </c>
      <c r="AC369">
        <v>5.4</v>
      </c>
      <c r="AD369">
        <v>2016</v>
      </c>
    </row>
    <row r="370" spans="1:30" x14ac:dyDescent="0.25">
      <c r="A370">
        <v>367</v>
      </c>
      <c r="B370" t="s">
        <v>391</v>
      </c>
      <c r="C370" t="s">
        <v>27</v>
      </c>
      <c r="D370">
        <v>21</v>
      </c>
      <c r="E370" t="s">
        <v>104</v>
      </c>
      <c r="F370">
        <v>81</v>
      </c>
      <c r="G370">
        <v>60</v>
      </c>
      <c r="H370">
        <v>2286</v>
      </c>
      <c r="I370">
        <v>5.6</v>
      </c>
      <c r="J370">
        <v>13.1</v>
      </c>
      <c r="K370">
        <v>0.42899999999999999</v>
      </c>
      <c r="L370">
        <v>0.2</v>
      </c>
      <c r="M370">
        <v>0.6</v>
      </c>
      <c r="N370">
        <v>0.27800000000000002</v>
      </c>
      <c r="O370">
        <v>5.5</v>
      </c>
      <c r="P370">
        <v>12.6</v>
      </c>
      <c r="Q370">
        <v>0.436</v>
      </c>
      <c r="R370">
        <v>3</v>
      </c>
      <c r="S370">
        <v>4.3</v>
      </c>
      <c r="T370">
        <v>0.71499999999999997</v>
      </c>
      <c r="U370">
        <v>2.7</v>
      </c>
      <c r="V370">
        <v>10.3</v>
      </c>
      <c r="W370">
        <v>13.1</v>
      </c>
      <c r="X370">
        <v>2.2999999999999998</v>
      </c>
      <c r="Y370">
        <v>0.8</v>
      </c>
      <c r="Z370">
        <v>0.5</v>
      </c>
      <c r="AA370">
        <v>2.2999999999999998</v>
      </c>
      <c r="AB370">
        <v>3.8</v>
      </c>
      <c r="AC370">
        <v>14.5</v>
      </c>
      <c r="AD370">
        <v>2016</v>
      </c>
    </row>
    <row r="371" spans="1:30" x14ac:dyDescent="0.25">
      <c r="A371">
        <v>368</v>
      </c>
      <c r="B371" t="s">
        <v>392</v>
      </c>
      <c r="C371" t="s">
        <v>27</v>
      </c>
      <c r="D371">
        <v>34</v>
      </c>
      <c r="E371" t="s">
        <v>50</v>
      </c>
      <c r="F371">
        <v>68</v>
      </c>
      <c r="G371">
        <v>53</v>
      </c>
      <c r="H371">
        <v>2016</v>
      </c>
      <c r="I371">
        <v>7.7</v>
      </c>
      <c r="J371">
        <v>16.2</v>
      </c>
      <c r="K371">
        <v>0.47499999999999998</v>
      </c>
      <c r="L371">
        <v>0.1</v>
      </c>
      <c r="M371">
        <v>0.5</v>
      </c>
      <c r="N371">
        <v>0.23100000000000001</v>
      </c>
      <c r="O371">
        <v>7.6</v>
      </c>
      <c r="P371">
        <v>15.7</v>
      </c>
      <c r="Q371">
        <v>0.48199999999999998</v>
      </c>
      <c r="R371">
        <v>3.1</v>
      </c>
      <c r="S371">
        <v>3.9</v>
      </c>
      <c r="T371">
        <v>0.79600000000000004</v>
      </c>
      <c r="U371">
        <v>3.2</v>
      </c>
      <c r="V371">
        <v>6.2</v>
      </c>
      <c r="W371">
        <v>9.4</v>
      </c>
      <c r="X371">
        <v>2.5</v>
      </c>
      <c r="Y371">
        <v>0.8</v>
      </c>
      <c r="Z371">
        <v>0.2</v>
      </c>
      <c r="AA371">
        <v>1.9</v>
      </c>
      <c r="AB371">
        <v>2.6</v>
      </c>
      <c r="AC371">
        <v>18.600000000000001</v>
      </c>
      <c r="AD371">
        <v>2016</v>
      </c>
    </row>
    <row r="372" spans="1:30" x14ac:dyDescent="0.25">
      <c r="A372">
        <v>369</v>
      </c>
      <c r="B372" t="s">
        <v>393</v>
      </c>
      <c r="C372" t="s">
        <v>31</v>
      </c>
      <c r="D372">
        <v>31</v>
      </c>
      <c r="E372" t="s">
        <v>57</v>
      </c>
      <c r="F372">
        <v>75</v>
      </c>
      <c r="G372">
        <v>75</v>
      </c>
      <c r="H372">
        <v>2097</v>
      </c>
      <c r="I372">
        <v>7.2</v>
      </c>
      <c r="J372">
        <v>15.1</v>
      </c>
      <c r="K372">
        <v>0.48</v>
      </c>
      <c r="L372">
        <v>3.4</v>
      </c>
      <c r="M372">
        <v>7.2</v>
      </c>
      <c r="N372">
        <v>0.47499999999999998</v>
      </c>
      <c r="O372">
        <v>3.8</v>
      </c>
      <c r="P372">
        <v>7.9</v>
      </c>
      <c r="Q372">
        <v>0.48399999999999999</v>
      </c>
      <c r="R372">
        <v>3.1</v>
      </c>
      <c r="S372">
        <v>3.5</v>
      </c>
      <c r="T372">
        <v>0.88800000000000001</v>
      </c>
      <c r="U372">
        <v>0.2</v>
      </c>
      <c r="V372">
        <v>2.2000000000000002</v>
      </c>
      <c r="W372">
        <v>2.4</v>
      </c>
      <c r="X372">
        <v>1.8</v>
      </c>
      <c r="Y372">
        <v>0.7</v>
      </c>
      <c r="Z372">
        <v>0.1</v>
      </c>
      <c r="AA372">
        <v>1.3</v>
      </c>
      <c r="AB372">
        <v>2.2999999999999998</v>
      </c>
      <c r="AC372">
        <v>21</v>
      </c>
      <c r="AD372">
        <v>2016</v>
      </c>
    </row>
    <row r="373" spans="1:30" x14ac:dyDescent="0.25">
      <c r="A373">
        <v>370</v>
      </c>
      <c r="B373" t="s">
        <v>394</v>
      </c>
      <c r="C373" t="s">
        <v>38</v>
      </c>
      <c r="D373">
        <v>25</v>
      </c>
      <c r="E373" t="s">
        <v>36</v>
      </c>
      <c r="F373">
        <v>39</v>
      </c>
      <c r="G373">
        <v>2</v>
      </c>
      <c r="H373">
        <v>426</v>
      </c>
      <c r="I373">
        <v>6.4</v>
      </c>
      <c r="J373">
        <v>11.2</v>
      </c>
      <c r="K373">
        <v>0.57099999999999995</v>
      </c>
      <c r="L373">
        <v>0</v>
      </c>
      <c r="M373">
        <v>0</v>
      </c>
      <c r="O373">
        <v>6.4</v>
      </c>
      <c r="P373">
        <v>11.2</v>
      </c>
      <c r="Q373">
        <v>0.57099999999999995</v>
      </c>
      <c r="R373">
        <v>2.5</v>
      </c>
      <c r="S373">
        <v>4.5999999999999996</v>
      </c>
      <c r="T373">
        <v>0.54500000000000004</v>
      </c>
      <c r="U373">
        <v>4.0999999999999996</v>
      </c>
      <c r="V373">
        <v>6.2</v>
      </c>
      <c r="W373">
        <v>10.3</v>
      </c>
      <c r="X373">
        <v>0.8</v>
      </c>
      <c r="Y373">
        <v>0.5</v>
      </c>
      <c r="Z373">
        <v>2.5</v>
      </c>
      <c r="AA373">
        <v>1.4</v>
      </c>
      <c r="AB373">
        <v>4</v>
      </c>
      <c r="AC373">
        <v>15.4</v>
      </c>
      <c r="AD373">
        <v>2016</v>
      </c>
    </row>
    <row r="374" spans="1:30" x14ac:dyDescent="0.25">
      <c r="A374">
        <v>371</v>
      </c>
      <c r="B374" t="s">
        <v>395</v>
      </c>
      <c r="C374" t="s">
        <v>31</v>
      </c>
      <c r="D374">
        <v>22</v>
      </c>
      <c r="E374" t="s">
        <v>76</v>
      </c>
      <c r="F374">
        <v>52</v>
      </c>
      <c r="G374">
        <v>2</v>
      </c>
      <c r="H374">
        <v>1107</v>
      </c>
      <c r="I374">
        <v>4</v>
      </c>
      <c r="J374">
        <v>8.8000000000000007</v>
      </c>
      <c r="K374">
        <v>0.45200000000000001</v>
      </c>
      <c r="L374">
        <v>1.7</v>
      </c>
      <c r="M374">
        <v>3.7</v>
      </c>
      <c r="N374">
        <v>0.46100000000000002</v>
      </c>
      <c r="O374">
        <v>2.2999999999999998</v>
      </c>
      <c r="P374">
        <v>5.0999999999999996</v>
      </c>
      <c r="Q374">
        <v>0.44600000000000001</v>
      </c>
      <c r="R374">
        <v>1.4</v>
      </c>
      <c r="S374">
        <v>2</v>
      </c>
      <c r="T374">
        <v>0.66700000000000004</v>
      </c>
      <c r="U374">
        <v>0.7</v>
      </c>
      <c r="V374">
        <v>2.8</v>
      </c>
      <c r="W374">
        <v>3.5</v>
      </c>
      <c r="X374">
        <v>2.4</v>
      </c>
      <c r="Y374">
        <v>1.2</v>
      </c>
      <c r="Z374">
        <v>0.8</v>
      </c>
      <c r="AA374">
        <v>1.1000000000000001</v>
      </c>
      <c r="AB374">
        <v>3.5</v>
      </c>
      <c r="AC374">
        <v>11.1</v>
      </c>
      <c r="AD374">
        <v>2016</v>
      </c>
    </row>
    <row r="375" spans="1:30" x14ac:dyDescent="0.25">
      <c r="A375">
        <v>372</v>
      </c>
      <c r="B375" t="s">
        <v>396</v>
      </c>
      <c r="C375" t="s">
        <v>31</v>
      </c>
      <c r="D375">
        <v>23</v>
      </c>
      <c r="E375" t="s">
        <v>57</v>
      </c>
      <c r="F375">
        <v>67</v>
      </c>
      <c r="G375">
        <v>7</v>
      </c>
      <c r="H375">
        <v>1464</v>
      </c>
      <c r="I375">
        <v>5.6</v>
      </c>
      <c r="J375">
        <v>12.7</v>
      </c>
      <c r="K375">
        <v>0.438</v>
      </c>
      <c r="L375">
        <v>1.5</v>
      </c>
      <c r="M375">
        <v>4.5</v>
      </c>
      <c r="N375">
        <v>0.33500000000000002</v>
      </c>
      <c r="O375">
        <v>4</v>
      </c>
      <c r="P375">
        <v>8.1</v>
      </c>
      <c r="Q375">
        <v>0.495</v>
      </c>
      <c r="R375">
        <v>1.9</v>
      </c>
      <c r="S375">
        <v>2.9</v>
      </c>
      <c r="T375">
        <v>0.68100000000000005</v>
      </c>
      <c r="U375">
        <v>0.5</v>
      </c>
      <c r="V375">
        <v>2.7</v>
      </c>
      <c r="W375">
        <v>3.2</v>
      </c>
      <c r="X375">
        <v>2.4</v>
      </c>
      <c r="Y375">
        <v>1.2</v>
      </c>
      <c r="Z375">
        <v>0.2</v>
      </c>
      <c r="AA375">
        <v>1.5</v>
      </c>
      <c r="AB375">
        <v>3.4</v>
      </c>
      <c r="AC375">
        <v>14.6</v>
      </c>
      <c r="AD375">
        <v>2016</v>
      </c>
    </row>
    <row r="376" spans="1:30" x14ac:dyDescent="0.25">
      <c r="A376">
        <v>373</v>
      </c>
      <c r="B376" t="s">
        <v>397</v>
      </c>
      <c r="C376" t="s">
        <v>31</v>
      </c>
      <c r="D376">
        <v>24</v>
      </c>
      <c r="E376" t="s">
        <v>32</v>
      </c>
      <c r="F376">
        <v>70</v>
      </c>
      <c r="G376">
        <v>70</v>
      </c>
      <c r="H376">
        <v>1553</v>
      </c>
      <c r="I376">
        <v>3.2</v>
      </c>
      <c r="J376">
        <v>6.4</v>
      </c>
      <c r="K376">
        <v>0.496</v>
      </c>
      <c r="L376">
        <v>0.7</v>
      </c>
      <c r="M376">
        <v>2.4</v>
      </c>
      <c r="N376">
        <v>0.311</v>
      </c>
      <c r="O376">
        <v>2.4</v>
      </c>
      <c r="P376">
        <v>4</v>
      </c>
      <c r="Q376">
        <v>0.60799999999999998</v>
      </c>
      <c r="R376">
        <v>0.8</v>
      </c>
      <c r="S376">
        <v>1.3</v>
      </c>
      <c r="T376">
        <v>0.61099999999999999</v>
      </c>
      <c r="U376">
        <v>1.8</v>
      </c>
      <c r="V376">
        <v>4</v>
      </c>
      <c r="W376">
        <v>5.8</v>
      </c>
      <c r="X376">
        <v>1.1000000000000001</v>
      </c>
      <c r="Y376">
        <v>1.2</v>
      </c>
      <c r="Z376">
        <v>1</v>
      </c>
      <c r="AA376">
        <v>0.8</v>
      </c>
      <c r="AB376">
        <v>3.1</v>
      </c>
      <c r="AC376">
        <v>7.8</v>
      </c>
      <c r="AD376">
        <v>2016</v>
      </c>
    </row>
    <row r="377" spans="1:30" x14ac:dyDescent="0.25">
      <c r="A377">
        <v>374</v>
      </c>
      <c r="B377" t="s">
        <v>398</v>
      </c>
      <c r="C377" t="s">
        <v>73</v>
      </c>
      <c r="D377">
        <v>30</v>
      </c>
      <c r="E377" t="s">
        <v>34</v>
      </c>
      <c r="F377">
        <v>51</v>
      </c>
      <c r="G377">
        <v>0</v>
      </c>
      <c r="H377">
        <v>470</v>
      </c>
      <c r="I377">
        <v>5.7</v>
      </c>
      <c r="J377">
        <v>12.6</v>
      </c>
      <c r="K377">
        <v>0.44800000000000001</v>
      </c>
      <c r="L377">
        <v>1.1000000000000001</v>
      </c>
      <c r="M377">
        <v>3.2</v>
      </c>
      <c r="N377">
        <v>0.35699999999999998</v>
      </c>
      <c r="O377">
        <v>4.5</v>
      </c>
      <c r="P377">
        <v>9.4</v>
      </c>
      <c r="Q377">
        <v>0.48</v>
      </c>
      <c r="R377">
        <v>3.2</v>
      </c>
      <c r="S377">
        <v>3.6</v>
      </c>
      <c r="T377">
        <v>0.89400000000000002</v>
      </c>
      <c r="U377">
        <v>0.5</v>
      </c>
      <c r="V377">
        <v>2.7</v>
      </c>
      <c r="W377">
        <v>3.1</v>
      </c>
      <c r="X377">
        <v>4.0999999999999996</v>
      </c>
      <c r="Y377">
        <v>0.8</v>
      </c>
      <c r="Z377">
        <v>0.2</v>
      </c>
      <c r="AA377">
        <v>1.8</v>
      </c>
      <c r="AB377">
        <v>2.7</v>
      </c>
      <c r="AC377">
        <v>15.7</v>
      </c>
      <c r="AD377">
        <v>2016</v>
      </c>
    </row>
    <row r="378" spans="1:30" x14ac:dyDescent="0.25">
      <c r="A378">
        <v>375</v>
      </c>
      <c r="B378" t="s">
        <v>399</v>
      </c>
      <c r="C378" t="s">
        <v>52</v>
      </c>
      <c r="D378">
        <v>22</v>
      </c>
      <c r="E378" t="s">
        <v>48</v>
      </c>
      <c r="F378">
        <v>45</v>
      </c>
      <c r="G378">
        <v>4</v>
      </c>
      <c r="H378">
        <v>508</v>
      </c>
      <c r="I378">
        <v>4.5999999999999996</v>
      </c>
      <c r="J378">
        <v>10.7</v>
      </c>
      <c r="K378">
        <v>0.43</v>
      </c>
      <c r="L378">
        <v>1</v>
      </c>
      <c r="M378">
        <v>2.6</v>
      </c>
      <c r="N378">
        <v>0.378</v>
      </c>
      <c r="O378">
        <v>3.6</v>
      </c>
      <c r="P378">
        <v>8.1</v>
      </c>
      <c r="Q378">
        <v>0.44700000000000001</v>
      </c>
      <c r="R378">
        <v>1.9</v>
      </c>
      <c r="S378">
        <v>2.8</v>
      </c>
      <c r="T378">
        <v>0.69199999999999995</v>
      </c>
      <c r="U378">
        <v>0.9</v>
      </c>
      <c r="V378">
        <v>4</v>
      </c>
      <c r="W378">
        <v>4.8</v>
      </c>
      <c r="X378">
        <v>1.8</v>
      </c>
      <c r="Y378">
        <v>1.2</v>
      </c>
      <c r="Z378">
        <v>0.6</v>
      </c>
      <c r="AA378">
        <v>1.3</v>
      </c>
      <c r="AB378">
        <v>1.5</v>
      </c>
      <c r="AC378">
        <v>12.1</v>
      </c>
      <c r="AD378">
        <v>2016</v>
      </c>
    </row>
    <row r="379" spans="1:30" x14ac:dyDescent="0.25">
      <c r="A379">
        <v>376</v>
      </c>
      <c r="B379" t="s">
        <v>553</v>
      </c>
      <c r="C379" t="s">
        <v>73</v>
      </c>
      <c r="D379">
        <v>31</v>
      </c>
      <c r="E379" t="s">
        <v>42</v>
      </c>
      <c r="F379">
        <v>2</v>
      </c>
      <c r="G379">
        <v>1</v>
      </c>
      <c r="H379">
        <v>23</v>
      </c>
      <c r="I379">
        <v>0</v>
      </c>
      <c r="J379">
        <v>1.6</v>
      </c>
      <c r="K379">
        <v>0</v>
      </c>
      <c r="L379">
        <v>0</v>
      </c>
      <c r="M379">
        <v>1.6</v>
      </c>
      <c r="N379">
        <v>0</v>
      </c>
      <c r="O379">
        <v>0</v>
      </c>
      <c r="P379">
        <v>0</v>
      </c>
      <c r="R379">
        <v>0</v>
      </c>
      <c r="S379">
        <v>0</v>
      </c>
      <c r="U379">
        <v>0</v>
      </c>
      <c r="V379">
        <v>0</v>
      </c>
      <c r="W379">
        <v>0</v>
      </c>
      <c r="X379">
        <v>6.3</v>
      </c>
      <c r="Y379">
        <v>1.6</v>
      </c>
      <c r="Z379">
        <v>0</v>
      </c>
      <c r="AA379">
        <v>0</v>
      </c>
      <c r="AB379">
        <v>7.8</v>
      </c>
      <c r="AC379">
        <v>0</v>
      </c>
      <c r="AD379">
        <v>2016</v>
      </c>
    </row>
    <row r="380" spans="1:30" x14ac:dyDescent="0.25">
      <c r="A380">
        <v>377</v>
      </c>
      <c r="B380" t="s">
        <v>400</v>
      </c>
      <c r="C380" t="s">
        <v>27</v>
      </c>
      <c r="D380">
        <v>24</v>
      </c>
      <c r="E380" t="s">
        <v>36</v>
      </c>
      <c r="F380">
        <v>71</v>
      </c>
      <c r="G380">
        <v>7</v>
      </c>
      <c r="H380">
        <v>917</v>
      </c>
      <c r="I380">
        <v>5.0999999999999996</v>
      </c>
      <c r="J380">
        <v>11.4</v>
      </c>
      <c r="K380">
        <v>0.44700000000000001</v>
      </c>
      <c r="L380">
        <v>0</v>
      </c>
      <c r="M380">
        <v>0</v>
      </c>
      <c r="N380">
        <v>0</v>
      </c>
      <c r="O380">
        <v>5.0999999999999996</v>
      </c>
      <c r="P380">
        <v>11.4</v>
      </c>
      <c r="Q380">
        <v>0.44800000000000001</v>
      </c>
      <c r="R380">
        <v>1.8</v>
      </c>
      <c r="S380">
        <v>4.3</v>
      </c>
      <c r="T380">
        <v>0.43099999999999999</v>
      </c>
      <c r="U380">
        <v>5.3</v>
      </c>
      <c r="V380">
        <v>8.8000000000000007</v>
      </c>
      <c r="W380">
        <v>14.1</v>
      </c>
      <c r="X380">
        <v>1.8</v>
      </c>
      <c r="Y380">
        <v>1.5</v>
      </c>
      <c r="Z380">
        <v>1.4</v>
      </c>
      <c r="AA380">
        <v>2.7</v>
      </c>
      <c r="AB380">
        <v>4.4000000000000004</v>
      </c>
      <c r="AC380">
        <v>12.1</v>
      </c>
      <c r="AD380">
        <v>2016</v>
      </c>
    </row>
    <row r="381" spans="1:30" x14ac:dyDescent="0.25">
      <c r="A381">
        <v>378</v>
      </c>
      <c r="B381" t="s">
        <v>402</v>
      </c>
      <c r="C381" t="s">
        <v>73</v>
      </c>
      <c r="D381">
        <v>29</v>
      </c>
      <c r="E381" t="s">
        <v>40</v>
      </c>
      <c r="F381">
        <v>72</v>
      </c>
      <c r="G381">
        <v>72</v>
      </c>
      <c r="H381">
        <v>2537</v>
      </c>
      <c r="I381">
        <v>5</v>
      </c>
      <c r="J381">
        <v>11.1</v>
      </c>
      <c r="K381">
        <v>0.45400000000000001</v>
      </c>
      <c r="L381">
        <v>0.9</v>
      </c>
      <c r="M381">
        <v>2.4</v>
      </c>
      <c r="N381">
        <v>0.36499999999999999</v>
      </c>
      <c r="O381">
        <v>4.2</v>
      </c>
      <c r="P381">
        <v>8.6999999999999993</v>
      </c>
      <c r="Q381">
        <v>0.47899999999999998</v>
      </c>
      <c r="R381">
        <v>1.2</v>
      </c>
      <c r="S381">
        <v>2.1</v>
      </c>
      <c r="T381">
        <v>0.57999999999999996</v>
      </c>
      <c r="U381">
        <v>1.1000000000000001</v>
      </c>
      <c r="V381">
        <v>5.0999999999999996</v>
      </c>
      <c r="W381">
        <v>6.2</v>
      </c>
      <c r="X381">
        <v>11.9</v>
      </c>
      <c r="Y381">
        <v>2</v>
      </c>
      <c r="Z381">
        <v>0.1</v>
      </c>
      <c r="AA381">
        <v>3.9</v>
      </c>
      <c r="AB381">
        <v>2.5</v>
      </c>
      <c r="AC381">
        <v>12.2</v>
      </c>
      <c r="AD381">
        <v>2016</v>
      </c>
    </row>
    <row r="382" spans="1:30" x14ac:dyDescent="0.25">
      <c r="A382">
        <v>379</v>
      </c>
      <c r="B382" t="s">
        <v>403</v>
      </c>
      <c r="C382" t="s">
        <v>73</v>
      </c>
      <c r="D382">
        <v>27</v>
      </c>
      <c r="E382" t="s">
        <v>123</v>
      </c>
      <c r="F382">
        <v>66</v>
      </c>
      <c r="G382">
        <v>66</v>
      </c>
      <c r="H382">
        <v>2097</v>
      </c>
      <c r="I382">
        <v>7.7</v>
      </c>
      <c r="J382">
        <v>18</v>
      </c>
      <c r="K382">
        <v>0.42699999999999999</v>
      </c>
      <c r="L382">
        <v>0.8</v>
      </c>
      <c r="M382">
        <v>2.6</v>
      </c>
      <c r="N382">
        <v>0.29299999999999998</v>
      </c>
      <c r="O382">
        <v>6.9</v>
      </c>
      <c r="P382">
        <v>15.4</v>
      </c>
      <c r="Q382">
        <v>0.44900000000000001</v>
      </c>
      <c r="R382">
        <v>2.4</v>
      </c>
      <c r="S382">
        <v>3.1</v>
      </c>
      <c r="T382">
        <v>0.79300000000000004</v>
      </c>
      <c r="U382">
        <v>0.8</v>
      </c>
      <c r="V382">
        <v>3.1</v>
      </c>
      <c r="W382">
        <v>3.9</v>
      </c>
      <c r="X382">
        <v>5.3</v>
      </c>
      <c r="Y382">
        <v>0.8</v>
      </c>
      <c r="Z382">
        <v>0.2</v>
      </c>
      <c r="AA382">
        <v>3</v>
      </c>
      <c r="AB382">
        <v>1.4</v>
      </c>
      <c r="AC382">
        <v>18.5</v>
      </c>
      <c r="AD382">
        <v>2016</v>
      </c>
    </row>
    <row r="383" spans="1:30" x14ac:dyDescent="0.25">
      <c r="A383">
        <v>380</v>
      </c>
      <c r="B383" t="s">
        <v>404</v>
      </c>
      <c r="C383" t="s">
        <v>52</v>
      </c>
      <c r="D383">
        <v>24</v>
      </c>
      <c r="E383" t="s">
        <v>125</v>
      </c>
      <c r="F383">
        <v>73</v>
      </c>
      <c r="G383">
        <v>7</v>
      </c>
      <c r="H383">
        <v>1747</v>
      </c>
      <c r="I383">
        <v>5.6</v>
      </c>
      <c r="J383">
        <v>12.9</v>
      </c>
      <c r="K383">
        <v>0.43099999999999999</v>
      </c>
      <c r="L383">
        <v>2.7</v>
      </c>
      <c r="M383">
        <v>7</v>
      </c>
      <c r="N383">
        <v>0.38600000000000001</v>
      </c>
      <c r="O383">
        <v>2.9</v>
      </c>
      <c r="P383">
        <v>5.9</v>
      </c>
      <c r="Q383">
        <v>0.48399999999999999</v>
      </c>
      <c r="R383">
        <v>1</v>
      </c>
      <c r="S383">
        <v>1.3</v>
      </c>
      <c r="T383">
        <v>0.79</v>
      </c>
      <c r="U383">
        <v>0.4</v>
      </c>
      <c r="V383">
        <v>3.4</v>
      </c>
      <c r="W383">
        <v>3.8</v>
      </c>
      <c r="X383">
        <v>1.2</v>
      </c>
      <c r="Y383">
        <v>1.1000000000000001</v>
      </c>
      <c r="Z383">
        <v>0.5</v>
      </c>
      <c r="AA383">
        <v>0.9</v>
      </c>
      <c r="AB383">
        <v>2.5</v>
      </c>
      <c r="AC383">
        <v>14.8</v>
      </c>
      <c r="AD383">
        <v>2016</v>
      </c>
    </row>
    <row r="384" spans="1:30" x14ac:dyDescent="0.25">
      <c r="A384">
        <v>381</v>
      </c>
      <c r="B384" t="s">
        <v>405</v>
      </c>
      <c r="C384" t="s">
        <v>73</v>
      </c>
      <c r="D384">
        <v>21</v>
      </c>
      <c r="E384" t="s">
        <v>112</v>
      </c>
      <c r="F384">
        <v>39</v>
      </c>
      <c r="G384">
        <v>0</v>
      </c>
      <c r="H384">
        <v>311</v>
      </c>
      <c r="I384">
        <v>3.4</v>
      </c>
      <c r="J384">
        <v>12.3</v>
      </c>
      <c r="K384">
        <v>0.27400000000000002</v>
      </c>
      <c r="L384">
        <v>0.7</v>
      </c>
      <c r="M384">
        <v>3.1</v>
      </c>
      <c r="N384">
        <v>0.222</v>
      </c>
      <c r="O384">
        <v>2.7</v>
      </c>
      <c r="P384">
        <v>9.1</v>
      </c>
      <c r="Q384">
        <v>0.29099999999999998</v>
      </c>
      <c r="R384">
        <v>0.9</v>
      </c>
      <c r="S384">
        <v>1.2</v>
      </c>
      <c r="T384">
        <v>0.8</v>
      </c>
      <c r="U384">
        <v>2.8</v>
      </c>
      <c r="V384">
        <v>4.5</v>
      </c>
      <c r="W384">
        <v>7.3</v>
      </c>
      <c r="X384">
        <v>4.3</v>
      </c>
      <c r="Y384">
        <v>0.7</v>
      </c>
      <c r="Z384">
        <v>0.1</v>
      </c>
      <c r="AA384">
        <v>2.2000000000000002</v>
      </c>
      <c r="AB384">
        <v>2.7</v>
      </c>
      <c r="AC384">
        <v>8.3000000000000007</v>
      </c>
      <c r="AD384">
        <v>2016</v>
      </c>
    </row>
    <row r="385" spans="1:30" x14ac:dyDescent="0.25">
      <c r="A385">
        <v>382</v>
      </c>
      <c r="B385" t="s">
        <v>406</v>
      </c>
      <c r="C385" t="s">
        <v>73</v>
      </c>
      <c r="D385">
        <v>25</v>
      </c>
      <c r="E385" t="s">
        <v>44</v>
      </c>
      <c r="F385">
        <v>76</v>
      </c>
      <c r="G385">
        <v>76</v>
      </c>
      <c r="H385">
        <v>2323</v>
      </c>
      <c r="I385">
        <v>3.4</v>
      </c>
      <c r="J385">
        <v>9.1</v>
      </c>
      <c r="K385">
        <v>0.374</v>
      </c>
      <c r="L385">
        <v>1</v>
      </c>
      <c r="M385">
        <v>2.9</v>
      </c>
      <c r="N385">
        <v>0.32600000000000001</v>
      </c>
      <c r="O385">
        <v>2.4</v>
      </c>
      <c r="P385">
        <v>6.1</v>
      </c>
      <c r="Q385">
        <v>0.39600000000000002</v>
      </c>
      <c r="R385">
        <v>4.0999999999999996</v>
      </c>
      <c r="S385">
        <v>4.9000000000000004</v>
      </c>
      <c r="T385">
        <v>0.84699999999999998</v>
      </c>
      <c r="U385">
        <v>0.6</v>
      </c>
      <c r="V385">
        <v>4.4000000000000004</v>
      </c>
      <c r="W385">
        <v>5.0999999999999996</v>
      </c>
      <c r="X385">
        <v>10.199999999999999</v>
      </c>
      <c r="Y385">
        <v>2.5</v>
      </c>
      <c r="Z385">
        <v>0.2</v>
      </c>
      <c r="AA385">
        <v>3</v>
      </c>
      <c r="AB385">
        <v>3.1</v>
      </c>
      <c r="AC385">
        <v>11.9</v>
      </c>
      <c r="AD385">
        <v>2016</v>
      </c>
    </row>
    <row r="386" spans="1:30" x14ac:dyDescent="0.25">
      <c r="A386">
        <v>383</v>
      </c>
      <c r="B386" t="s">
        <v>407</v>
      </c>
      <c r="C386" t="s">
        <v>52</v>
      </c>
      <c r="D386">
        <v>29</v>
      </c>
      <c r="E386" t="s">
        <v>44</v>
      </c>
      <c r="F386">
        <v>33</v>
      </c>
      <c r="G386">
        <v>0</v>
      </c>
      <c r="H386">
        <v>277</v>
      </c>
      <c r="I386">
        <v>3.2</v>
      </c>
      <c r="J386">
        <v>8.1</v>
      </c>
      <c r="K386">
        <v>0.40300000000000002</v>
      </c>
      <c r="L386">
        <v>2.2000000000000002</v>
      </c>
      <c r="M386">
        <v>6.5</v>
      </c>
      <c r="N386">
        <v>0.34</v>
      </c>
      <c r="O386">
        <v>1</v>
      </c>
      <c r="P386">
        <v>1.6</v>
      </c>
      <c r="Q386">
        <v>0.66700000000000004</v>
      </c>
      <c r="R386">
        <v>1</v>
      </c>
      <c r="S386">
        <v>1</v>
      </c>
      <c r="T386">
        <v>1</v>
      </c>
      <c r="U386">
        <v>0.6</v>
      </c>
      <c r="V386">
        <v>1.9</v>
      </c>
      <c r="W386">
        <v>2.6</v>
      </c>
      <c r="X386">
        <v>1.4</v>
      </c>
      <c r="Y386">
        <v>0.4</v>
      </c>
      <c r="Z386">
        <v>0.1</v>
      </c>
      <c r="AA386">
        <v>1.7</v>
      </c>
      <c r="AB386">
        <v>4.3</v>
      </c>
      <c r="AC386">
        <v>9.6999999999999993</v>
      </c>
      <c r="AD386">
        <v>2016</v>
      </c>
    </row>
    <row r="387" spans="1:30" x14ac:dyDescent="0.25">
      <c r="A387">
        <v>384</v>
      </c>
      <c r="B387" t="s">
        <v>408</v>
      </c>
      <c r="C387" t="s">
        <v>31</v>
      </c>
      <c r="D387">
        <v>30</v>
      </c>
      <c r="E387" t="s">
        <v>83</v>
      </c>
      <c r="F387">
        <v>72</v>
      </c>
      <c r="G387">
        <v>25</v>
      </c>
      <c r="H387">
        <v>1055</v>
      </c>
      <c r="I387">
        <v>3.8</v>
      </c>
      <c r="J387">
        <v>8.9</v>
      </c>
      <c r="K387">
        <v>0.42699999999999999</v>
      </c>
      <c r="L387">
        <v>2.2000000000000002</v>
      </c>
      <c r="M387">
        <v>5.4</v>
      </c>
      <c r="N387">
        <v>0.41399999999999998</v>
      </c>
      <c r="O387">
        <v>1.6</v>
      </c>
      <c r="P387">
        <v>3.5</v>
      </c>
      <c r="Q387">
        <v>0.44700000000000001</v>
      </c>
      <c r="R387">
        <v>0.6</v>
      </c>
      <c r="S387">
        <v>1</v>
      </c>
      <c r="T387">
        <v>0.64300000000000002</v>
      </c>
      <c r="U387">
        <v>0.7</v>
      </c>
      <c r="V387">
        <v>5.5</v>
      </c>
      <c r="W387">
        <v>6.2</v>
      </c>
      <c r="X387">
        <v>1.9</v>
      </c>
      <c r="Y387">
        <v>0.7</v>
      </c>
      <c r="Z387">
        <v>0.8</v>
      </c>
      <c r="AA387">
        <v>1.1000000000000001</v>
      </c>
      <c r="AB387">
        <v>1.9</v>
      </c>
      <c r="AC387">
        <v>10.4</v>
      </c>
      <c r="AD387">
        <v>2016</v>
      </c>
    </row>
    <row r="388" spans="1:30" x14ac:dyDescent="0.25">
      <c r="A388">
        <v>385</v>
      </c>
      <c r="B388" t="s">
        <v>409</v>
      </c>
      <c r="C388" t="s">
        <v>73</v>
      </c>
      <c r="D388">
        <v>19</v>
      </c>
      <c r="E388" t="s">
        <v>104</v>
      </c>
      <c r="F388">
        <v>80</v>
      </c>
      <c r="G388">
        <v>48</v>
      </c>
      <c r="H388">
        <v>2259</v>
      </c>
      <c r="I388">
        <v>6.2</v>
      </c>
      <c r="J388">
        <v>15.2</v>
      </c>
      <c r="K388">
        <v>0.41</v>
      </c>
      <c r="L388">
        <v>2.1</v>
      </c>
      <c r="M388">
        <v>5.9</v>
      </c>
      <c r="N388">
        <v>0.35099999999999998</v>
      </c>
      <c r="O388">
        <v>4.2</v>
      </c>
      <c r="P388">
        <v>9.3000000000000007</v>
      </c>
      <c r="Q388">
        <v>0.44700000000000001</v>
      </c>
      <c r="R388">
        <v>2.2000000000000002</v>
      </c>
      <c r="S388">
        <v>3</v>
      </c>
      <c r="T388">
        <v>0.73699999999999999</v>
      </c>
      <c r="U388">
        <v>0.7</v>
      </c>
      <c r="V388">
        <v>3.6</v>
      </c>
      <c r="W388">
        <v>4.4000000000000004</v>
      </c>
      <c r="X388">
        <v>4.2</v>
      </c>
      <c r="Y388">
        <v>1.5</v>
      </c>
      <c r="Z388">
        <v>0.2</v>
      </c>
      <c r="AA388">
        <v>3.1</v>
      </c>
      <c r="AB388">
        <v>2.2999999999999998</v>
      </c>
      <c r="AC388">
        <v>16.8</v>
      </c>
      <c r="AD388">
        <v>2016</v>
      </c>
    </row>
    <row r="389" spans="1:30" x14ac:dyDescent="0.25">
      <c r="A389">
        <v>386</v>
      </c>
      <c r="B389" t="s">
        <v>554</v>
      </c>
      <c r="C389" t="s">
        <v>38</v>
      </c>
      <c r="D389">
        <v>26</v>
      </c>
      <c r="E389" t="s">
        <v>104</v>
      </c>
      <c r="F389">
        <v>25</v>
      </c>
      <c r="G389">
        <v>1</v>
      </c>
      <c r="H389">
        <v>320</v>
      </c>
      <c r="I389">
        <v>3.5</v>
      </c>
      <c r="J389">
        <v>8.4</v>
      </c>
      <c r="K389">
        <v>0.41299999999999998</v>
      </c>
      <c r="L389">
        <v>0</v>
      </c>
      <c r="M389">
        <v>0</v>
      </c>
      <c r="O389">
        <v>3.5</v>
      </c>
      <c r="P389">
        <v>8.4</v>
      </c>
      <c r="Q389">
        <v>0.41299999999999998</v>
      </c>
      <c r="R389">
        <v>2.8</v>
      </c>
      <c r="S389">
        <v>4.3</v>
      </c>
      <c r="T389">
        <v>0.65800000000000003</v>
      </c>
      <c r="U389">
        <v>3.6</v>
      </c>
      <c r="V389">
        <v>4.5</v>
      </c>
      <c r="W389">
        <v>8.1</v>
      </c>
      <c r="X389">
        <v>1.6</v>
      </c>
      <c r="Y389">
        <v>0.5</v>
      </c>
      <c r="Z389">
        <v>1.1000000000000001</v>
      </c>
      <c r="AA389">
        <v>1.4</v>
      </c>
      <c r="AB389">
        <v>4.8</v>
      </c>
      <c r="AC389">
        <v>9.8000000000000007</v>
      </c>
      <c r="AD389">
        <v>2016</v>
      </c>
    </row>
    <row r="390" spans="1:30" x14ac:dyDescent="0.25">
      <c r="A390">
        <v>387</v>
      </c>
      <c r="B390" t="s">
        <v>555</v>
      </c>
      <c r="C390" t="s">
        <v>52</v>
      </c>
      <c r="D390">
        <v>22</v>
      </c>
      <c r="E390" t="s">
        <v>34</v>
      </c>
      <c r="F390">
        <v>73</v>
      </c>
      <c r="G390">
        <v>40</v>
      </c>
      <c r="H390">
        <v>1160</v>
      </c>
      <c r="I390">
        <v>4.3</v>
      </c>
      <c r="J390">
        <v>9.8000000000000007</v>
      </c>
      <c r="K390">
        <v>0.442</v>
      </c>
      <c r="L390">
        <v>0.4</v>
      </c>
      <c r="M390">
        <v>2</v>
      </c>
      <c r="N390">
        <v>0.222</v>
      </c>
      <c r="O390">
        <v>3.9</v>
      </c>
      <c r="P390">
        <v>7.9</v>
      </c>
      <c r="Q390">
        <v>0.496</v>
      </c>
      <c r="R390">
        <v>2.5</v>
      </c>
      <c r="S390">
        <v>3.8</v>
      </c>
      <c r="T390">
        <v>0.65600000000000003</v>
      </c>
      <c r="U390">
        <v>1.4</v>
      </c>
      <c r="V390">
        <v>4.5</v>
      </c>
      <c r="W390">
        <v>5.9</v>
      </c>
      <c r="X390">
        <v>1.4</v>
      </c>
      <c r="Y390">
        <v>0.7</v>
      </c>
      <c r="Z390">
        <v>1</v>
      </c>
      <c r="AA390">
        <v>2.2000000000000002</v>
      </c>
      <c r="AB390">
        <v>4.4000000000000004</v>
      </c>
      <c r="AC390">
        <v>11.6</v>
      </c>
      <c r="AD390">
        <v>2016</v>
      </c>
    </row>
    <row r="391" spans="1:30" x14ac:dyDescent="0.25">
      <c r="A391">
        <v>388</v>
      </c>
      <c r="B391" t="s">
        <v>413</v>
      </c>
      <c r="C391" t="s">
        <v>73</v>
      </c>
      <c r="D391">
        <v>22</v>
      </c>
      <c r="E391" t="s">
        <v>92</v>
      </c>
      <c r="F391">
        <v>80</v>
      </c>
      <c r="G391">
        <v>6</v>
      </c>
      <c r="H391">
        <v>1621</v>
      </c>
      <c r="I391">
        <v>7.3</v>
      </c>
      <c r="J391">
        <v>17.3</v>
      </c>
      <c r="K391">
        <v>0.42099999999999999</v>
      </c>
      <c r="L391">
        <v>1.7</v>
      </c>
      <c r="M391">
        <v>5.3</v>
      </c>
      <c r="N391">
        <v>0.32200000000000001</v>
      </c>
      <c r="O391">
        <v>5.6</v>
      </c>
      <c r="P391">
        <v>12</v>
      </c>
      <c r="Q391">
        <v>0.46500000000000002</v>
      </c>
      <c r="R391">
        <v>3.2</v>
      </c>
      <c r="S391">
        <v>4</v>
      </c>
      <c r="T391">
        <v>0.79100000000000004</v>
      </c>
      <c r="U391">
        <v>0.6</v>
      </c>
      <c r="V391">
        <v>4</v>
      </c>
      <c r="W391">
        <v>4.5</v>
      </c>
      <c r="X391">
        <v>7.8</v>
      </c>
      <c r="Y391">
        <v>1.6</v>
      </c>
      <c r="Z391">
        <v>0.2</v>
      </c>
      <c r="AA391">
        <v>4.0999999999999996</v>
      </c>
      <c r="AB391">
        <v>3.1</v>
      </c>
      <c r="AC391">
        <v>19.5</v>
      </c>
      <c r="AD391">
        <v>2016</v>
      </c>
    </row>
    <row r="392" spans="1:30" x14ac:dyDescent="0.25">
      <c r="A392">
        <v>389</v>
      </c>
      <c r="B392" t="s">
        <v>414</v>
      </c>
      <c r="C392" t="s">
        <v>27</v>
      </c>
      <c r="D392">
        <v>35</v>
      </c>
      <c r="E392" t="s">
        <v>125</v>
      </c>
      <c r="F392">
        <v>76</v>
      </c>
      <c r="G392">
        <v>76</v>
      </c>
      <c r="H392">
        <v>1636</v>
      </c>
      <c r="I392">
        <v>5.9</v>
      </c>
      <c r="J392">
        <v>13.2</v>
      </c>
      <c r="K392">
        <v>0.45</v>
      </c>
      <c r="L392">
        <v>1.4</v>
      </c>
      <c r="M392">
        <v>3.5</v>
      </c>
      <c r="N392">
        <v>0.40400000000000003</v>
      </c>
      <c r="O392">
        <v>4.5</v>
      </c>
      <c r="P392">
        <v>9.6</v>
      </c>
      <c r="Q392">
        <v>0.46700000000000003</v>
      </c>
      <c r="R392">
        <v>1.3</v>
      </c>
      <c r="S392">
        <v>1.8</v>
      </c>
      <c r="T392">
        <v>0.72599999999999998</v>
      </c>
      <c r="U392">
        <v>1.8</v>
      </c>
      <c r="V392">
        <v>6.1</v>
      </c>
      <c r="W392">
        <v>7.9</v>
      </c>
      <c r="X392">
        <v>1.5</v>
      </c>
      <c r="Y392">
        <v>1</v>
      </c>
      <c r="Z392">
        <v>0.6</v>
      </c>
      <c r="AA392">
        <v>1.5</v>
      </c>
      <c r="AB392">
        <v>3.9</v>
      </c>
      <c r="AC392">
        <v>14.6</v>
      </c>
      <c r="AD392">
        <v>2016</v>
      </c>
    </row>
    <row r="393" spans="1:30" x14ac:dyDescent="0.25">
      <c r="A393">
        <v>390</v>
      </c>
      <c r="B393" t="s">
        <v>415</v>
      </c>
      <c r="C393" t="s">
        <v>27</v>
      </c>
      <c r="D393">
        <v>27</v>
      </c>
      <c r="E393" t="s">
        <v>92</v>
      </c>
      <c r="F393">
        <v>75</v>
      </c>
      <c r="G393">
        <v>0</v>
      </c>
      <c r="H393">
        <v>1146</v>
      </c>
      <c r="I393">
        <v>5.5</v>
      </c>
      <c r="J393">
        <v>11.8</v>
      </c>
      <c r="K393">
        <v>0.46800000000000003</v>
      </c>
      <c r="L393">
        <v>1.9</v>
      </c>
      <c r="M393">
        <v>5</v>
      </c>
      <c r="N393">
        <v>0.39200000000000002</v>
      </c>
      <c r="O393">
        <v>3.6</v>
      </c>
      <c r="P393">
        <v>6.8</v>
      </c>
      <c r="Q393">
        <v>0.52300000000000002</v>
      </c>
      <c r="R393">
        <v>1.6</v>
      </c>
      <c r="S393">
        <v>2</v>
      </c>
      <c r="T393">
        <v>0.79400000000000004</v>
      </c>
      <c r="U393">
        <v>1.7</v>
      </c>
      <c r="V393">
        <v>4.8</v>
      </c>
      <c r="W393">
        <v>6.5</v>
      </c>
      <c r="X393">
        <v>2.5</v>
      </c>
      <c r="Y393">
        <v>0.8</v>
      </c>
      <c r="Z393">
        <v>0.5</v>
      </c>
      <c r="AA393">
        <v>1.3</v>
      </c>
      <c r="AB393">
        <v>3.2</v>
      </c>
      <c r="AC393">
        <v>14.6</v>
      </c>
      <c r="AD393">
        <v>2016</v>
      </c>
    </row>
    <row r="394" spans="1:30" x14ac:dyDescent="0.25">
      <c r="A394">
        <v>391</v>
      </c>
      <c r="B394" t="s">
        <v>416</v>
      </c>
      <c r="C394" t="s">
        <v>52</v>
      </c>
      <c r="D394">
        <v>31</v>
      </c>
      <c r="E394" t="s">
        <v>92</v>
      </c>
      <c r="F394">
        <v>75</v>
      </c>
      <c r="G394">
        <v>11</v>
      </c>
      <c r="H394">
        <v>1758</v>
      </c>
      <c r="I394">
        <v>3.8</v>
      </c>
      <c r="J394">
        <v>7.6</v>
      </c>
      <c r="K394">
        <v>0.505</v>
      </c>
      <c r="L394">
        <v>0.9</v>
      </c>
      <c r="M394">
        <v>2.5</v>
      </c>
      <c r="N394">
        <v>0.33900000000000002</v>
      </c>
      <c r="O394">
        <v>3</v>
      </c>
      <c r="P394">
        <v>5.0999999999999996</v>
      </c>
      <c r="Q394">
        <v>0.58899999999999997</v>
      </c>
      <c r="R394">
        <v>1.3</v>
      </c>
      <c r="S394">
        <v>2</v>
      </c>
      <c r="T394">
        <v>0.626</v>
      </c>
      <c r="U394">
        <v>1.1000000000000001</v>
      </c>
      <c r="V394">
        <v>5.8</v>
      </c>
      <c r="W394">
        <v>6.8</v>
      </c>
      <c r="X394">
        <v>2.2000000000000002</v>
      </c>
      <c r="Y394">
        <v>1.7</v>
      </c>
      <c r="Z394">
        <v>0.8</v>
      </c>
      <c r="AA394">
        <v>1.4</v>
      </c>
      <c r="AB394">
        <v>2.2000000000000002</v>
      </c>
      <c r="AC394">
        <v>9.8000000000000007</v>
      </c>
      <c r="AD394">
        <v>2016</v>
      </c>
    </row>
    <row r="395" spans="1:30" x14ac:dyDescent="0.25">
      <c r="A395">
        <v>392</v>
      </c>
      <c r="B395" t="s">
        <v>417</v>
      </c>
      <c r="C395" t="s">
        <v>38</v>
      </c>
      <c r="D395">
        <v>26</v>
      </c>
      <c r="E395" t="s">
        <v>66</v>
      </c>
      <c r="F395">
        <v>48</v>
      </c>
      <c r="G395">
        <v>0</v>
      </c>
      <c r="H395">
        <v>526</v>
      </c>
      <c r="I395">
        <v>5.7</v>
      </c>
      <c r="J395">
        <v>14</v>
      </c>
      <c r="K395">
        <v>0.41</v>
      </c>
      <c r="L395">
        <v>0</v>
      </c>
      <c r="M395">
        <v>0.1</v>
      </c>
      <c r="N395">
        <v>0</v>
      </c>
      <c r="O395">
        <v>5.7</v>
      </c>
      <c r="P395">
        <v>13.9</v>
      </c>
      <c r="Q395">
        <v>0.41399999999999998</v>
      </c>
      <c r="R395">
        <v>1.3</v>
      </c>
      <c r="S395">
        <v>1.6</v>
      </c>
      <c r="T395">
        <v>0.82599999999999996</v>
      </c>
      <c r="U395">
        <v>2.1</v>
      </c>
      <c r="V395">
        <v>6.5</v>
      </c>
      <c r="W395">
        <v>8.6</v>
      </c>
      <c r="X395">
        <v>3.2</v>
      </c>
      <c r="Y395">
        <v>0.5</v>
      </c>
      <c r="Z395">
        <v>2.5</v>
      </c>
      <c r="AA395">
        <v>2.9</v>
      </c>
      <c r="AB395">
        <v>4.5999999999999996</v>
      </c>
      <c r="AC395">
        <v>12.8</v>
      </c>
      <c r="AD395">
        <v>2016</v>
      </c>
    </row>
    <row r="396" spans="1:30" x14ac:dyDescent="0.25">
      <c r="A396">
        <v>393</v>
      </c>
      <c r="B396" t="s">
        <v>418</v>
      </c>
      <c r="C396" t="s">
        <v>73</v>
      </c>
      <c r="D396">
        <v>29</v>
      </c>
      <c r="E396" t="s">
        <v>94</v>
      </c>
      <c r="F396">
        <v>82</v>
      </c>
      <c r="G396">
        <v>5</v>
      </c>
      <c r="H396">
        <v>1667</v>
      </c>
      <c r="I396">
        <v>6</v>
      </c>
      <c r="J396">
        <v>12.8</v>
      </c>
      <c r="K396">
        <v>0.47299999999999998</v>
      </c>
      <c r="L396">
        <v>0.8</v>
      </c>
      <c r="M396">
        <v>2.4</v>
      </c>
      <c r="N396">
        <v>0.32400000000000001</v>
      </c>
      <c r="O396">
        <v>5.3</v>
      </c>
      <c r="P396">
        <v>10.4</v>
      </c>
      <c r="Q396">
        <v>0.50700000000000001</v>
      </c>
      <c r="R396">
        <v>4.5999999999999996</v>
      </c>
      <c r="S396">
        <v>6.1</v>
      </c>
      <c r="T396">
        <v>0.75600000000000001</v>
      </c>
      <c r="U396">
        <v>0.5</v>
      </c>
      <c r="V396">
        <v>3.8</v>
      </c>
      <c r="W396">
        <v>4.4000000000000004</v>
      </c>
      <c r="X396">
        <v>5.2</v>
      </c>
      <c r="Y396">
        <v>1</v>
      </c>
      <c r="Z396">
        <v>0.1</v>
      </c>
      <c r="AA396">
        <v>2.5</v>
      </c>
      <c r="AB396">
        <v>2.2000000000000002</v>
      </c>
      <c r="AC396">
        <v>17.5</v>
      </c>
      <c r="AD396">
        <v>2016</v>
      </c>
    </row>
    <row r="397" spans="1:30" x14ac:dyDescent="0.25">
      <c r="A397">
        <v>394</v>
      </c>
      <c r="B397" t="s">
        <v>419</v>
      </c>
      <c r="C397" t="s">
        <v>31</v>
      </c>
      <c r="D397">
        <v>25</v>
      </c>
      <c r="E397" t="s">
        <v>55</v>
      </c>
      <c r="F397">
        <v>54</v>
      </c>
      <c r="G397">
        <v>5</v>
      </c>
      <c r="H397">
        <v>1316</v>
      </c>
      <c r="I397">
        <v>3.1</v>
      </c>
      <c r="J397">
        <v>8.3000000000000007</v>
      </c>
      <c r="K397">
        <v>0.374</v>
      </c>
      <c r="L397">
        <v>1.2</v>
      </c>
      <c r="M397">
        <v>4</v>
      </c>
      <c r="N397">
        <v>0.29499999999999998</v>
      </c>
      <c r="O397">
        <v>1.9</v>
      </c>
      <c r="P397">
        <v>4.3</v>
      </c>
      <c r="Q397">
        <v>0.44700000000000001</v>
      </c>
      <c r="R397">
        <v>1.1000000000000001</v>
      </c>
      <c r="S397">
        <v>1.4</v>
      </c>
      <c r="T397">
        <v>0.78400000000000003</v>
      </c>
      <c r="U397">
        <v>0.9</v>
      </c>
      <c r="V397">
        <v>4.7</v>
      </c>
      <c r="W397">
        <v>5.6</v>
      </c>
      <c r="X397">
        <v>2.5</v>
      </c>
      <c r="Y397">
        <v>1.5</v>
      </c>
      <c r="Z397">
        <v>0.5</v>
      </c>
      <c r="AA397">
        <v>1.6</v>
      </c>
      <c r="AB397">
        <v>3.3</v>
      </c>
      <c r="AC397">
        <v>8.5</v>
      </c>
      <c r="AD397">
        <v>2016</v>
      </c>
    </row>
    <row r="398" spans="1:30" x14ac:dyDescent="0.25">
      <c r="A398">
        <v>395</v>
      </c>
      <c r="B398" t="s">
        <v>421</v>
      </c>
      <c r="C398" t="s">
        <v>31</v>
      </c>
      <c r="D398">
        <v>26</v>
      </c>
      <c r="E398" t="s">
        <v>46</v>
      </c>
      <c r="F398">
        <v>55</v>
      </c>
      <c r="G398">
        <v>2</v>
      </c>
      <c r="H398">
        <v>813</v>
      </c>
      <c r="I398">
        <v>5.4</v>
      </c>
      <c r="J398">
        <v>10.7</v>
      </c>
      <c r="K398">
        <v>0.504</v>
      </c>
      <c r="L398">
        <v>0.8</v>
      </c>
      <c r="M398">
        <v>2.1</v>
      </c>
      <c r="N398">
        <v>0.38300000000000001</v>
      </c>
      <c r="O398">
        <v>4.5999999999999996</v>
      </c>
      <c r="P398">
        <v>8.6</v>
      </c>
      <c r="Q398">
        <v>0.53300000000000003</v>
      </c>
      <c r="R398">
        <v>3.1</v>
      </c>
      <c r="S398">
        <v>4.0999999999999996</v>
      </c>
      <c r="T398">
        <v>0.75</v>
      </c>
      <c r="U398">
        <v>0.7</v>
      </c>
      <c r="V398">
        <v>3.5</v>
      </c>
      <c r="W398">
        <v>4.3</v>
      </c>
      <c r="X398">
        <v>2.6</v>
      </c>
      <c r="Y398">
        <v>1.1000000000000001</v>
      </c>
      <c r="Z398">
        <v>0.2</v>
      </c>
      <c r="AA398">
        <v>2.2999999999999998</v>
      </c>
      <c r="AB398">
        <v>4.5999999999999996</v>
      </c>
      <c r="AC398">
        <v>14.7</v>
      </c>
      <c r="AD398">
        <v>2016</v>
      </c>
    </row>
    <row r="399" spans="1:30" x14ac:dyDescent="0.25">
      <c r="A399">
        <v>396</v>
      </c>
      <c r="B399" t="s">
        <v>556</v>
      </c>
      <c r="C399" t="s">
        <v>38</v>
      </c>
      <c r="D399">
        <v>25</v>
      </c>
      <c r="E399" t="s">
        <v>36</v>
      </c>
      <c r="F399">
        <v>14</v>
      </c>
      <c r="G399">
        <v>4</v>
      </c>
      <c r="H399">
        <v>263</v>
      </c>
      <c r="I399">
        <v>4.5</v>
      </c>
      <c r="J399">
        <v>10.5</v>
      </c>
      <c r="K399">
        <v>0.42899999999999999</v>
      </c>
      <c r="L399">
        <v>0</v>
      </c>
      <c r="M399">
        <v>0</v>
      </c>
      <c r="O399">
        <v>4.5</v>
      </c>
      <c r="P399">
        <v>10.5</v>
      </c>
      <c r="Q399">
        <v>0.42899999999999999</v>
      </c>
      <c r="R399">
        <v>3.4</v>
      </c>
      <c r="S399">
        <v>4.0999999999999996</v>
      </c>
      <c r="T399">
        <v>0.83299999999999996</v>
      </c>
      <c r="U399">
        <v>2.9</v>
      </c>
      <c r="V399">
        <v>7</v>
      </c>
      <c r="W399">
        <v>9.9</v>
      </c>
      <c r="X399">
        <v>1.2</v>
      </c>
      <c r="Y399">
        <v>1.2</v>
      </c>
      <c r="Z399">
        <v>1.9</v>
      </c>
      <c r="AA399">
        <v>1.6</v>
      </c>
      <c r="AB399">
        <v>5.0999999999999996</v>
      </c>
      <c r="AC399">
        <v>12.5</v>
      </c>
      <c r="AD399">
        <v>2016</v>
      </c>
    </row>
    <row r="400" spans="1:30" x14ac:dyDescent="0.25">
      <c r="A400">
        <v>397</v>
      </c>
      <c r="B400" t="s">
        <v>422</v>
      </c>
      <c r="C400" t="s">
        <v>52</v>
      </c>
      <c r="D400">
        <v>27</v>
      </c>
      <c r="E400" t="s">
        <v>32</v>
      </c>
      <c r="F400">
        <v>68</v>
      </c>
      <c r="G400">
        <v>2</v>
      </c>
      <c r="H400">
        <v>977</v>
      </c>
      <c r="I400">
        <v>3.2</v>
      </c>
      <c r="J400">
        <v>8.1</v>
      </c>
      <c r="K400">
        <v>0.38900000000000001</v>
      </c>
      <c r="L400">
        <v>1.1000000000000001</v>
      </c>
      <c r="M400">
        <v>3.6</v>
      </c>
      <c r="N400">
        <v>0.309</v>
      </c>
      <c r="O400">
        <v>2.1</v>
      </c>
      <c r="P400">
        <v>4.5999999999999996</v>
      </c>
      <c r="Q400">
        <v>0.45200000000000001</v>
      </c>
      <c r="R400">
        <v>1.1000000000000001</v>
      </c>
      <c r="S400">
        <v>1.6</v>
      </c>
      <c r="T400">
        <v>0.65900000000000003</v>
      </c>
      <c r="U400">
        <v>1.8</v>
      </c>
      <c r="V400">
        <v>3.4</v>
      </c>
      <c r="W400">
        <v>5.2</v>
      </c>
      <c r="X400">
        <v>0.9</v>
      </c>
      <c r="Y400">
        <v>1.1000000000000001</v>
      </c>
      <c r="Z400">
        <v>0.3</v>
      </c>
      <c r="AA400">
        <v>1.2</v>
      </c>
      <c r="AB400">
        <v>4.4000000000000004</v>
      </c>
      <c r="AC400">
        <v>8.5</v>
      </c>
      <c r="AD400">
        <v>2016</v>
      </c>
    </row>
    <row r="401" spans="1:30" x14ac:dyDescent="0.25">
      <c r="A401">
        <v>398</v>
      </c>
      <c r="B401" t="s">
        <v>557</v>
      </c>
      <c r="C401" t="s">
        <v>73</v>
      </c>
      <c r="D401">
        <v>28</v>
      </c>
      <c r="E401" t="s">
        <v>36</v>
      </c>
      <c r="F401">
        <v>61</v>
      </c>
      <c r="G401">
        <v>33</v>
      </c>
      <c r="H401">
        <v>1318</v>
      </c>
      <c r="I401">
        <v>4.2</v>
      </c>
      <c r="J401">
        <v>9.6</v>
      </c>
      <c r="K401">
        <v>0.44</v>
      </c>
      <c r="L401">
        <v>1</v>
      </c>
      <c r="M401">
        <v>2.7</v>
      </c>
      <c r="N401">
        <v>0.38400000000000001</v>
      </c>
      <c r="O401">
        <v>3.2</v>
      </c>
      <c r="P401">
        <v>6.9</v>
      </c>
      <c r="Q401">
        <v>0.46200000000000002</v>
      </c>
      <c r="R401">
        <v>2.1</v>
      </c>
      <c r="S401">
        <v>2.8</v>
      </c>
      <c r="T401">
        <v>0.75</v>
      </c>
      <c r="U401">
        <v>0.5</v>
      </c>
      <c r="V401">
        <v>4.3</v>
      </c>
      <c r="W401">
        <v>4.7</v>
      </c>
      <c r="X401">
        <v>7.3</v>
      </c>
      <c r="Y401">
        <v>0.9</v>
      </c>
      <c r="Z401">
        <v>0.1</v>
      </c>
      <c r="AA401">
        <v>2.2000000000000002</v>
      </c>
      <c r="AB401">
        <v>2</v>
      </c>
      <c r="AC401">
        <v>11.6</v>
      </c>
      <c r="AD401">
        <v>2016</v>
      </c>
    </row>
    <row r="402" spans="1:30" x14ac:dyDescent="0.25">
      <c r="A402">
        <v>399</v>
      </c>
      <c r="B402" t="s">
        <v>423</v>
      </c>
      <c r="C402" t="s">
        <v>73</v>
      </c>
      <c r="D402">
        <v>21</v>
      </c>
      <c r="E402" t="s">
        <v>112</v>
      </c>
      <c r="F402">
        <v>61</v>
      </c>
      <c r="G402">
        <v>10</v>
      </c>
      <c r="H402">
        <v>1667</v>
      </c>
      <c r="I402">
        <v>4</v>
      </c>
      <c r="J402">
        <v>11.4</v>
      </c>
      <c r="K402">
        <v>0.34799999999999998</v>
      </c>
      <c r="L402">
        <v>1.3</v>
      </c>
      <c r="M402">
        <v>5.2</v>
      </c>
      <c r="N402">
        <v>0.253</v>
      </c>
      <c r="O402">
        <v>2.7</v>
      </c>
      <c r="P402">
        <v>6.2</v>
      </c>
      <c r="Q402">
        <v>0.42699999999999999</v>
      </c>
      <c r="R402">
        <v>2.8</v>
      </c>
      <c r="S402">
        <v>3.6</v>
      </c>
      <c r="T402">
        <v>0.77700000000000002</v>
      </c>
      <c r="U402">
        <v>1.6</v>
      </c>
      <c r="V402">
        <v>3.9</v>
      </c>
      <c r="W402">
        <v>5.5</v>
      </c>
      <c r="X402">
        <v>4</v>
      </c>
      <c r="Y402">
        <v>2</v>
      </c>
      <c r="Z402">
        <v>0.4</v>
      </c>
      <c r="AA402">
        <v>1.7</v>
      </c>
      <c r="AB402">
        <v>4</v>
      </c>
      <c r="AC402">
        <v>12.1</v>
      </c>
      <c r="AD402">
        <v>2016</v>
      </c>
    </row>
    <row r="403" spans="1:30" x14ac:dyDescent="0.25">
      <c r="A403">
        <v>400</v>
      </c>
      <c r="B403" t="s">
        <v>558</v>
      </c>
      <c r="C403" t="s">
        <v>27</v>
      </c>
      <c r="D403">
        <v>25</v>
      </c>
      <c r="E403" t="s">
        <v>44</v>
      </c>
      <c r="F403">
        <v>18</v>
      </c>
      <c r="G403">
        <v>0</v>
      </c>
      <c r="H403">
        <v>192</v>
      </c>
      <c r="I403">
        <v>3.4</v>
      </c>
      <c r="J403">
        <v>6</v>
      </c>
      <c r="K403">
        <v>0.56299999999999994</v>
      </c>
      <c r="L403">
        <v>0</v>
      </c>
      <c r="M403">
        <v>0</v>
      </c>
      <c r="O403">
        <v>3.4</v>
      </c>
      <c r="P403">
        <v>6</v>
      </c>
      <c r="Q403">
        <v>0.56299999999999994</v>
      </c>
      <c r="R403">
        <v>1.3</v>
      </c>
      <c r="S403">
        <v>3.2</v>
      </c>
      <c r="T403">
        <v>0.41199999999999998</v>
      </c>
      <c r="U403">
        <v>2.2999999999999998</v>
      </c>
      <c r="V403">
        <v>5.6</v>
      </c>
      <c r="W403">
        <v>7.9</v>
      </c>
      <c r="X403">
        <v>1.1000000000000001</v>
      </c>
      <c r="Y403">
        <v>0.7</v>
      </c>
      <c r="Z403">
        <v>0.2</v>
      </c>
      <c r="AA403">
        <v>1.3</v>
      </c>
      <c r="AB403">
        <v>5.2</v>
      </c>
      <c r="AC403">
        <v>8.1</v>
      </c>
      <c r="AD403">
        <v>2016</v>
      </c>
    </row>
    <row r="404" spans="1:30" x14ac:dyDescent="0.25">
      <c r="A404">
        <v>401</v>
      </c>
      <c r="B404" t="s">
        <v>424</v>
      </c>
      <c r="C404" t="s">
        <v>73</v>
      </c>
      <c r="D404">
        <v>27</v>
      </c>
      <c r="E404" t="s">
        <v>34</v>
      </c>
      <c r="F404">
        <v>77</v>
      </c>
      <c r="G404">
        <v>53</v>
      </c>
      <c r="H404">
        <v>2239</v>
      </c>
      <c r="I404">
        <v>6.4</v>
      </c>
      <c r="J404">
        <v>15.5</v>
      </c>
      <c r="K404">
        <v>0.41099999999999998</v>
      </c>
      <c r="L404">
        <v>0.9</v>
      </c>
      <c r="M404">
        <v>2.7</v>
      </c>
      <c r="N404">
        <v>0.32900000000000001</v>
      </c>
      <c r="O404">
        <v>5.5</v>
      </c>
      <c r="P404">
        <v>12.8</v>
      </c>
      <c r="Q404">
        <v>0.42799999999999999</v>
      </c>
      <c r="R404">
        <v>2</v>
      </c>
      <c r="S404">
        <v>2.8</v>
      </c>
      <c r="T404">
        <v>0.69299999999999995</v>
      </c>
      <c r="U404">
        <v>0.7</v>
      </c>
      <c r="V404">
        <v>4.2</v>
      </c>
      <c r="W404">
        <v>4.9000000000000004</v>
      </c>
      <c r="X404">
        <v>8.1</v>
      </c>
      <c r="Y404">
        <v>1.4</v>
      </c>
      <c r="Z404">
        <v>0.4</v>
      </c>
      <c r="AA404">
        <v>2.8</v>
      </c>
      <c r="AB404">
        <v>2.1</v>
      </c>
      <c r="AC404">
        <v>15.6</v>
      </c>
      <c r="AD404">
        <v>2016</v>
      </c>
    </row>
    <row r="405" spans="1:30" x14ac:dyDescent="0.25">
      <c r="A405">
        <v>402</v>
      </c>
      <c r="B405" t="s">
        <v>425</v>
      </c>
      <c r="C405" t="s">
        <v>31</v>
      </c>
      <c r="D405">
        <v>30</v>
      </c>
      <c r="E405" t="s">
        <v>55</v>
      </c>
      <c r="F405">
        <v>77</v>
      </c>
      <c r="G405">
        <v>77</v>
      </c>
      <c r="H405">
        <v>2362</v>
      </c>
      <c r="I405">
        <v>5.4</v>
      </c>
      <c r="J405">
        <v>13</v>
      </c>
      <c r="K405">
        <v>0.41499999999999998</v>
      </c>
      <c r="L405">
        <v>3.1</v>
      </c>
      <c r="M405">
        <v>7.8</v>
      </c>
      <c r="N405">
        <v>0.4</v>
      </c>
      <c r="O405">
        <v>2.2999999999999998</v>
      </c>
      <c r="P405">
        <v>5.2</v>
      </c>
      <c r="Q405">
        <v>0.438</v>
      </c>
      <c r="R405">
        <v>0.7</v>
      </c>
      <c r="S405">
        <v>1.1000000000000001</v>
      </c>
      <c r="T405">
        <v>0.63400000000000001</v>
      </c>
      <c r="U405">
        <v>0.7</v>
      </c>
      <c r="V405">
        <v>2.7</v>
      </c>
      <c r="W405">
        <v>3.3</v>
      </c>
      <c r="X405">
        <v>2</v>
      </c>
      <c r="Y405">
        <v>1.2</v>
      </c>
      <c r="Z405">
        <v>0.3</v>
      </c>
      <c r="AA405">
        <v>0.9</v>
      </c>
      <c r="AB405">
        <v>3.1</v>
      </c>
      <c r="AC405">
        <v>14.6</v>
      </c>
      <c r="AD405">
        <v>2016</v>
      </c>
    </row>
    <row r="406" spans="1:30" x14ac:dyDescent="0.25">
      <c r="A406">
        <v>403</v>
      </c>
      <c r="B406" t="s">
        <v>426</v>
      </c>
      <c r="C406" t="s">
        <v>38</v>
      </c>
      <c r="D406">
        <v>29</v>
      </c>
      <c r="E406" t="s">
        <v>74</v>
      </c>
      <c r="F406">
        <v>76</v>
      </c>
      <c r="G406">
        <v>2</v>
      </c>
      <c r="H406">
        <v>1181</v>
      </c>
      <c r="I406">
        <v>7.4</v>
      </c>
      <c r="J406">
        <v>15.3</v>
      </c>
      <c r="K406">
        <v>0.48499999999999999</v>
      </c>
      <c r="L406">
        <v>0.1</v>
      </c>
      <c r="M406">
        <v>0.5</v>
      </c>
      <c r="N406">
        <v>0.25</v>
      </c>
      <c r="O406">
        <v>7.3</v>
      </c>
      <c r="P406">
        <v>14.8</v>
      </c>
      <c r="Q406">
        <v>0.49299999999999999</v>
      </c>
      <c r="R406">
        <v>1.6</v>
      </c>
      <c r="S406">
        <v>2</v>
      </c>
      <c r="T406">
        <v>0.80600000000000005</v>
      </c>
      <c r="U406">
        <v>1.6</v>
      </c>
      <c r="V406">
        <v>5.0999999999999996</v>
      </c>
      <c r="W406">
        <v>6.7</v>
      </c>
      <c r="X406">
        <v>1.9</v>
      </c>
      <c r="Y406">
        <v>1</v>
      </c>
      <c r="Z406">
        <v>2</v>
      </c>
      <c r="AA406">
        <v>1.7</v>
      </c>
      <c r="AB406">
        <v>5</v>
      </c>
      <c r="AC406">
        <v>16.600000000000001</v>
      </c>
      <c r="AD406">
        <v>2016</v>
      </c>
    </row>
    <row r="407" spans="1:30" x14ac:dyDescent="0.25">
      <c r="A407">
        <v>404</v>
      </c>
      <c r="B407" t="s">
        <v>559</v>
      </c>
      <c r="C407" t="s">
        <v>27</v>
      </c>
      <c r="D407">
        <v>30</v>
      </c>
      <c r="E407" t="s">
        <v>34</v>
      </c>
      <c r="F407">
        <v>55</v>
      </c>
      <c r="G407">
        <v>7</v>
      </c>
      <c r="H407">
        <v>880</v>
      </c>
      <c r="I407">
        <v>5.2</v>
      </c>
      <c r="J407">
        <v>14.3</v>
      </c>
      <c r="K407">
        <v>0.36399999999999999</v>
      </c>
      <c r="L407">
        <v>1.7</v>
      </c>
      <c r="M407">
        <v>5.9</v>
      </c>
      <c r="N407">
        <v>0.28699999999999998</v>
      </c>
      <c r="O407">
        <v>3.5</v>
      </c>
      <c r="P407">
        <v>8.4</v>
      </c>
      <c r="Q407">
        <v>0.41699999999999998</v>
      </c>
      <c r="R407">
        <v>1.5</v>
      </c>
      <c r="S407">
        <v>2.7</v>
      </c>
      <c r="T407">
        <v>0.55200000000000005</v>
      </c>
      <c r="U407">
        <v>2.1</v>
      </c>
      <c r="V407">
        <v>5.8</v>
      </c>
      <c r="W407">
        <v>7.9</v>
      </c>
      <c r="X407">
        <v>3.7</v>
      </c>
      <c r="Y407">
        <v>1.4</v>
      </c>
      <c r="Z407">
        <v>1.9</v>
      </c>
      <c r="AA407">
        <v>3.2</v>
      </c>
      <c r="AB407">
        <v>4.8</v>
      </c>
      <c r="AC407">
        <v>13.6</v>
      </c>
      <c r="AD407">
        <v>2016</v>
      </c>
    </row>
    <row r="408" spans="1:30" x14ac:dyDescent="0.25">
      <c r="A408">
        <v>405</v>
      </c>
      <c r="B408" t="s">
        <v>560</v>
      </c>
      <c r="C408" t="s">
        <v>73</v>
      </c>
      <c r="D408">
        <v>24</v>
      </c>
      <c r="E408" t="s">
        <v>50</v>
      </c>
      <c r="F408">
        <v>15</v>
      </c>
      <c r="G408">
        <v>0</v>
      </c>
      <c r="H408">
        <v>66</v>
      </c>
      <c r="I408">
        <v>3.8</v>
      </c>
      <c r="J408">
        <v>12</v>
      </c>
      <c r="K408">
        <v>0.318</v>
      </c>
      <c r="L408">
        <v>0.5</v>
      </c>
      <c r="M408">
        <v>2.7</v>
      </c>
      <c r="N408">
        <v>0.2</v>
      </c>
      <c r="O408">
        <v>3.3</v>
      </c>
      <c r="P408">
        <v>9.3000000000000007</v>
      </c>
      <c r="Q408">
        <v>0.35299999999999998</v>
      </c>
      <c r="R408">
        <v>4.4000000000000004</v>
      </c>
      <c r="S408">
        <v>7.1</v>
      </c>
      <c r="T408">
        <v>0.61499999999999999</v>
      </c>
      <c r="U408">
        <v>0.5</v>
      </c>
      <c r="V408">
        <v>4.4000000000000004</v>
      </c>
      <c r="W408">
        <v>4.9000000000000004</v>
      </c>
      <c r="X408">
        <v>6</v>
      </c>
      <c r="Y408">
        <v>2.7</v>
      </c>
      <c r="Z408">
        <v>0.5</v>
      </c>
      <c r="AA408">
        <v>3.8</v>
      </c>
      <c r="AB408">
        <v>2.7</v>
      </c>
      <c r="AC408">
        <v>12.5</v>
      </c>
      <c r="AD408">
        <v>2016</v>
      </c>
    </row>
    <row r="409" spans="1:30" x14ac:dyDescent="0.25">
      <c r="A409">
        <v>406</v>
      </c>
      <c r="B409" t="s">
        <v>427</v>
      </c>
      <c r="C409" t="s">
        <v>52</v>
      </c>
      <c r="D409">
        <v>24</v>
      </c>
      <c r="E409" t="s">
        <v>123</v>
      </c>
      <c r="F409">
        <v>64</v>
      </c>
      <c r="G409">
        <v>33</v>
      </c>
      <c r="H409">
        <v>1301</v>
      </c>
      <c r="I409">
        <v>3.5</v>
      </c>
      <c r="J409">
        <v>9.4</v>
      </c>
      <c r="K409">
        <v>0.372</v>
      </c>
      <c r="L409">
        <v>1.5</v>
      </c>
      <c r="M409">
        <v>4.3</v>
      </c>
      <c r="N409">
        <v>0.36099999999999999</v>
      </c>
      <c r="O409">
        <v>1.9</v>
      </c>
      <c r="P409">
        <v>5.0999999999999996</v>
      </c>
      <c r="Q409">
        <v>0.38</v>
      </c>
      <c r="R409">
        <v>0.8</v>
      </c>
      <c r="S409">
        <v>0.9</v>
      </c>
      <c r="T409">
        <v>0.90900000000000003</v>
      </c>
      <c r="U409">
        <v>0.5</v>
      </c>
      <c r="V409">
        <v>5</v>
      </c>
      <c r="W409">
        <v>5.5</v>
      </c>
      <c r="X409">
        <v>1.7</v>
      </c>
      <c r="Y409">
        <v>0.4</v>
      </c>
      <c r="Z409">
        <v>0.5</v>
      </c>
      <c r="AA409">
        <v>1.4</v>
      </c>
      <c r="AB409">
        <v>2.8</v>
      </c>
      <c r="AC409">
        <v>9.4</v>
      </c>
      <c r="AD409">
        <v>2016</v>
      </c>
    </row>
    <row r="410" spans="1:30" x14ac:dyDescent="0.25">
      <c r="A410">
        <v>407</v>
      </c>
      <c r="B410" t="s">
        <v>428</v>
      </c>
      <c r="C410" t="s">
        <v>38</v>
      </c>
      <c r="D410">
        <v>28</v>
      </c>
      <c r="E410" t="s">
        <v>83</v>
      </c>
      <c r="F410">
        <v>72</v>
      </c>
      <c r="G410">
        <v>0</v>
      </c>
      <c r="H410">
        <v>832</v>
      </c>
      <c r="I410">
        <v>8.5</v>
      </c>
      <c r="J410">
        <v>19.7</v>
      </c>
      <c r="K410">
        <v>0.432</v>
      </c>
      <c r="L410">
        <v>1</v>
      </c>
      <c r="M410">
        <v>2.7</v>
      </c>
      <c r="N410">
        <v>0.38700000000000001</v>
      </c>
      <c r="O410">
        <v>7.5</v>
      </c>
      <c r="P410">
        <v>17</v>
      </c>
      <c r="Q410">
        <v>0.439</v>
      </c>
      <c r="R410">
        <v>4.0999999999999996</v>
      </c>
      <c r="S410">
        <v>4.9000000000000004</v>
      </c>
      <c r="T410">
        <v>0.82499999999999996</v>
      </c>
      <c r="U410">
        <v>3.3</v>
      </c>
      <c r="V410">
        <v>7</v>
      </c>
      <c r="W410">
        <v>10.3</v>
      </c>
      <c r="X410">
        <v>2.6</v>
      </c>
      <c r="Y410">
        <v>0.8</v>
      </c>
      <c r="Z410">
        <v>1.5</v>
      </c>
      <c r="AA410">
        <v>2.9</v>
      </c>
      <c r="AB410">
        <v>5.0999999999999996</v>
      </c>
      <c r="AC410">
        <v>22.2</v>
      </c>
      <c r="AD410">
        <v>2016</v>
      </c>
    </row>
    <row r="411" spans="1:30" x14ac:dyDescent="0.25">
      <c r="A411">
        <v>408</v>
      </c>
      <c r="B411" t="s">
        <v>429</v>
      </c>
      <c r="C411" t="s">
        <v>38</v>
      </c>
      <c r="D411">
        <v>31</v>
      </c>
      <c r="E411" t="s">
        <v>92</v>
      </c>
      <c r="F411">
        <v>36</v>
      </c>
      <c r="G411">
        <v>2</v>
      </c>
      <c r="H411">
        <v>579</v>
      </c>
      <c r="I411">
        <v>5</v>
      </c>
      <c r="J411">
        <v>9.6</v>
      </c>
      <c r="K411">
        <v>0.52300000000000002</v>
      </c>
      <c r="L411">
        <v>0</v>
      </c>
      <c r="M411">
        <v>0.1</v>
      </c>
      <c r="N411">
        <v>0</v>
      </c>
      <c r="O411">
        <v>5</v>
      </c>
      <c r="P411">
        <v>9.5</v>
      </c>
      <c r="Q411">
        <v>0.52900000000000003</v>
      </c>
      <c r="R411">
        <v>2.4</v>
      </c>
      <c r="S411">
        <v>3</v>
      </c>
      <c r="T411">
        <v>0.81299999999999994</v>
      </c>
      <c r="U411">
        <v>2.8</v>
      </c>
      <c r="V411">
        <v>4.7</v>
      </c>
      <c r="W411">
        <v>7.5</v>
      </c>
      <c r="X411">
        <v>1.9</v>
      </c>
      <c r="Y411">
        <v>1.2</v>
      </c>
      <c r="Z411">
        <v>0.7</v>
      </c>
      <c r="AA411">
        <v>1.5</v>
      </c>
      <c r="AB411">
        <v>4.4000000000000004</v>
      </c>
      <c r="AC411">
        <v>12.5</v>
      </c>
      <c r="AD411">
        <v>2016</v>
      </c>
    </row>
    <row r="412" spans="1:30" x14ac:dyDescent="0.25">
      <c r="A412">
        <v>409</v>
      </c>
      <c r="B412" t="s">
        <v>430</v>
      </c>
      <c r="C412" t="s">
        <v>31</v>
      </c>
      <c r="D412">
        <v>22</v>
      </c>
      <c r="E412" t="s">
        <v>59</v>
      </c>
      <c r="F412">
        <v>73</v>
      </c>
      <c r="G412">
        <v>35</v>
      </c>
      <c r="H412">
        <v>1809</v>
      </c>
      <c r="I412">
        <v>4.2</v>
      </c>
      <c r="J412">
        <v>10.8</v>
      </c>
      <c r="K412">
        <v>0.38500000000000001</v>
      </c>
      <c r="L412">
        <v>2.1</v>
      </c>
      <c r="M412">
        <v>6.5</v>
      </c>
      <c r="N412">
        <v>0.32600000000000001</v>
      </c>
      <c r="O412">
        <v>2.1</v>
      </c>
      <c r="P412">
        <v>4.4000000000000004</v>
      </c>
      <c r="Q412">
        <v>0.47299999999999998</v>
      </c>
      <c r="R412">
        <v>1.8</v>
      </c>
      <c r="S412">
        <v>2.2999999999999998</v>
      </c>
      <c r="T412">
        <v>0.77100000000000002</v>
      </c>
      <c r="U412">
        <v>0.5</v>
      </c>
      <c r="V412">
        <v>3.2</v>
      </c>
      <c r="W412">
        <v>3.6</v>
      </c>
      <c r="X412">
        <v>2.7</v>
      </c>
      <c r="Y412">
        <v>0.9</v>
      </c>
      <c r="Z412">
        <v>0.4</v>
      </c>
      <c r="AA412">
        <v>1.9</v>
      </c>
      <c r="AB412">
        <v>2.2999999999999998</v>
      </c>
      <c r="AC412">
        <v>12.3</v>
      </c>
      <c r="AD412">
        <v>2016</v>
      </c>
    </row>
    <row r="413" spans="1:30" x14ac:dyDescent="0.25">
      <c r="A413">
        <v>410</v>
      </c>
      <c r="B413" t="s">
        <v>431</v>
      </c>
      <c r="C413" t="s">
        <v>52</v>
      </c>
      <c r="D413">
        <v>25</v>
      </c>
      <c r="E413" t="s">
        <v>34</v>
      </c>
      <c r="F413">
        <v>69</v>
      </c>
      <c r="G413">
        <v>13</v>
      </c>
      <c r="H413">
        <v>1372</v>
      </c>
      <c r="I413">
        <v>6</v>
      </c>
      <c r="J413">
        <v>12.4</v>
      </c>
      <c r="K413">
        <v>0.48099999999999998</v>
      </c>
      <c r="L413">
        <v>0.8</v>
      </c>
      <c r="M413">
        <v>2</v>
      </c>
      <c r="N413">
        <v>0.38500000000000001</v>
      </c>
      <c r="O413">
        <v>5.2</v>
      </c>
      <c r="P413">
        <v>10.4</v>
      </c>
      <c r="Q413">
        <v>0.5</v>
      </c>
      <c r="R413">
        <v>2.2999999999999998</v>
      </c>
      <c r="S413">
        <v>2.9</v>
      </c>
      <c r="T413">
        <v>0.78400000000000003</v>
      </c>
      <c r="U413">
        <v>1</v>
      </c>
      <c r="V413">
        <v>4.8</v>
      </c>
      <c r="W413">
        <v>5.9</v>
      </c>
      <c r="X413">
        <v>3.5</v>
      </c>
      <c r="Y413">
        <v>1.1000000000000001</v>
      </c>
      <c r="Z413">
        <v>0.2</v>
      </c>
      <c r="AA413">
        <v>2.5</v>
      </c>
      <c r="AB413">
        <v>3.5</v>
      </c>
      <c r="AC413">
        <v>15</v>
      </c>
      <c r="AD413">
        <v>2016</v>
      </c>
    </row>
    <row r="414" spans="1:30" x14ac:dyDescent="0.25">
      <c r="A414">
        <v>411</v>
      </c>
      <c r="B414" t="s">
        <v>584</v>
      </c>
      <c r="C414" t="s">
        <v>27</v>
      </c>
      <c r="D414">
        <v>28</v>
      </c>
      <c r="E414" t="s">
        <v>34</v>
      </c>
      <c r="F414">
        <v>8</v>
      </c>
      <c r="G414">
        <v>0</v>
      </c>
      <c r="H414">
        <v>73</v>
      </c>
      <c r="I414">
        <v>4.4000000000000004</v>
      </c>
      <c r="J414">
        <v>13.3</v>
      </c>
      <c r="K414">
        <v>0.33300000000000002</v>
      </c>
      <c r="L414">
        <v>0</v>
      </c>
      <c r="M414">
        <v>0</v>
      </c>
      <c r="O414">
        <v>4.4000000000000004</v>
      </c>
      <c r="P414">
        <v>13.3</v>
      </c>
      <c r="Q414">
        <v>0.33300000000000002</v>
      </c>
      <c r="R414">
        <v>2</v>
      </c>
      <c r="S414">
        <v>5.9</v>
      </c>
      <c r="T414">
        <v>0.33300000000000002</v>
      </c>
      <c r="U414">
        <v>9.4</v>
      </c>
      <c r="V414">
        <v>4.4000000000000004</v>
      </c>
      <c r="W414">
        <v>13.8</v>
      </c>
      <c r="X414">
        <v>1</v>
      </c>
      <c r="Y414">
        <v>0.5</v>
      </c>
      <c r="Z414">
        <v>2.5</v>
      </c>
      <c r="AA414">
        <v>0</v>
      </c>
      <c r="AB414">
        <v>5.9</v>
      </c>
      <c r="AC414">
        <v>10.8</v>
      </c>
      <c r="AD414">
        <v>2016</v>
      </c>
    </row>
    <row r="415" spans="1:30" x14ac:dyDescent="0.25">
      <c r="A415">
        <v>412</v>
      </c>
      <c r="B415" t="s">
        <v>432</v>
      </c>
      <c r="C415" t="s">
        <v>38</v>
      </c>
      <c r="D415">
        <v>22</v>
      </c>
      <c r="E415" t="s">
        <v>34</v>
      </c>
      <c r="F415">
        <v>7</v>
      </c>
      <c r="G415">
        <v>0</v>
      </c>
      <c r="H415">
        <v>18</v>
      </c>
      <c r="I415">
        <v>6</v>
      </c>
      <c r="J415">
        <v>10</v>
      </c>
      <c r="K415">
        <v>0.6</v>
      </c>
      <c r="L415">
        <v>0</v>
      </c>
      <c r="M415">
        <v>0</v>
      </c>
      <c r="O415">
        <v>6</v>
      </c>
      <c r="P415">
        <v>10</v>
      </c>
      <c r="Q415">
        <v>0.6</v>
      </c>
      <c r="R415">
        <v>2</v>
      </c>
      <c r="S415">
        <v>4</v>
      </c>
      <c r="T415">
        <v>0.5</v>
      </c>
      <c r="U415">
        <v>2</v>
      </c>
      <c r="V415">
        <v>6</v>
      </c>
      <c r="W415">
        <v>8</v>
      </c>
      <c r="X415">
        <v>2</v>
      </c>
      <c r="Y415">
        <v>2</v>
      </c>
      <c r="Z415">
        <v>0</v>
      </c>
      <c r="AA415">
        <v>0</v>
      </c>
      <c r="AB415">
        <v>2</v>
      </c>
      <c r="AC415">
        <v>14</v>
      </c>
      <c r="AD415">
        <v>2016</v>
      </c>
    </row>
    <row r="416" spans="1:30" x14ac:dyDescent="0.25">
      <c r="A416">
        <v>413</v>
      </c>
      <c r="B416" t="s">
        <v>561</v>
      </c>
      <c r="C416" t="s">
        <v>38</v>
      </c>
      <c r="D416">
        <v>33</v>
      </c>
      <c r="E416" t="s">
        <v>76</v>
      </c>
      <c r="F416">
        <v>52</v>
      </c>
      <c r="G416">
        <v>36</v>
      </c>
      <c r="H416">
        <v>762</v>
      </c>
      <c r="I416">
        <v>5.9</v>
      </c>
      <c r="J416">
        <v>10.4</v>
      </c>
      <c r="K416">
        <v>0.56599999999999995</v>
      </c>
      <c r="L416">
        <v>0</v>
      </c>
      <c r="M416">
        <v>0</v>
      </c>
      <c r="O416">
        <v>5.9</v>
      </c>
      <c r="P416">
        <v>10.4</v>
      </c>
      <c r="Q416">
        <v>0.56599999999999995</v>
      </c>
      <c r="R416">
        <v>2.4</v>
      </c>
      <c r="S416">
        <v>3.2</v>
      </c>
      <c r="T416">
        <v>0.746</v>
      </c>
      <c r="U416">
        <v>3.1</v>
      </c>
      <c r="V416">
        <v>7.4</v>
      </c>
      <c r="W416">
        <v>10.5</v>
      </c>
      <c r="X416">
        <v>1.3</v>
      </c>
      <c r="Y416">
        <v>0.9</v>
      </c>
      <c r="Z416">
        <v>1.9</v>
      </c>
      <c r="AA416">
        <v>2.2000000000000002</v>
      </c>
      <c r="AB416">
        <v>4.3</v>
      </c>
      <c r="AC416">
        <v>14.2</v>
      </c>
      <c r="AD416">
        <v>2016</v>
      </c>
    </row>
    <row r="417" spans="1:30" x14ac:dyDescent="0.25">
      <c r="A417">
        <v>414</v>
      </c>
      <c r="B417" t="s">
        <v>433</v>
      </c>
      <c r="C417" t="s">
        <v>73</v>
      </c>
      <c r="D417">
        <v>29</v>
      </c>
      <c r="E417" t="s">
        <v>48</v>
      </c>
      <c r="F417">
        <v>58</v>
      </c>
      <c r="G417">
        <v>1</v>
      </c>
      <c r="H417">
        <v>1275</v>
      </c>
      <c r="I417">
        <v>5.2</v>
      </c>
      <c r="J417">
        <v>12.5</v>
      </c>
      <c r="K417">
        <v>0.41299999999999998</v>
      </c>
      <c r="L417">
        <v>0.6</v>
      </c>
      <c r="M417">
        <v>2.2999999999999998</v>
      </c>
      <c r="N417">
        <v>0.24099999999999999</v>
      </c>
      <c r="O417">
        <v>4.5999999999999996</v>
      </c>
      <c r="P417">
        <v>10.199999999999999</v>
      </c>
      <c r="Q417">
        <v>0.45300000000000001</v>
      </c>
      <c r="R417">
        <v>3.7</v>
      </c>
      <c r="S417">
        <v>4.5</v>
      </c>
      <c r="T417">
        <v>0.82899999999999996</v>
      </c>
      <c r="U417">
        <v>0.5</v>
      </c>
      <c r="V417">
        <v>3.9</v>
      </c>
      <c r="W417">
        <v>4.4000000000000004</v>
      </c>
      <c r="X417">
        <v>4</v>
      </c>
      <c r="Y417">
        <v>1.2</v>
      </c>
      <c r="Z417">
        <v>0.2</v>
      </c>
      <c r="AA417">
        <v>2.1</v>
      </c>
      <c r="AB417">
        <v>2.2000000000000002</v>
      </c>
      <c r="AC417">
        <v>14.6</v>
      </c>
      <c r="AD417">
        <v>2016</v>
      </c>
    </row>
    <row r="418" spans="1:30" x14ac:dyDescent="0.25">
      <c r="A418">
        <v>415</v>
      </c>
      <c r="B418" t="s">
        <v>434</v>
      </c>
      <c r="C418" t="s">
        <v>27</v>
      </c>
      <c r="D418">
        <v>23</v>
      </c>
      <c r="E418" t="s">
        <v>112</v>
      </c>
      <c r="F418">
        <v>81</v>
      </c>
      <c r="G418">
        <v>73</v>
      </c>
      <c r="H418">
        <v>1915</v>
      </c>
      <c r="I418">
        <v>6.6</v>
      </c>
      <c r="J418">
        <v>15.2</v>
      </c>
      <c r="K418">
        <v>0.435</v>
      </c>
      <c r="L418">
        <v>0.5</v>
      </c>
      <c r="M418">
        <v>1.9</v>
      </c>
      <c r="N418">
        <v>0.28199999999999997</v>
      </c>
      <c r="O418">
        <v>6.1</v>
      </c>
      <c r="P418">
        <v>13.2</v>
      </c>
      <c r="Q418">
        <v>0.45800000000000002</v>
      </c>
      <c r="R418">
        <v>1.9</v>
      </c>
      <c r="S418">
        <v>3</v>
      </c>
      <c r="T418">
        <v>0.64</v>
      </c>
      <c r="U418">
        <v>3.6</v>
      </c>
      <c r="V418">
        <v>9</v>
      </c>
      <c r="W418">
        <v>12.7</v>
      </c>
      <c r="X418">
        <v>3.5</v>
      </c>
      <c r="Y418">
        <v>1.4</v>
      </c>
      <c r="Z418">
        <v>0.9</v>
      </c>
      <c r="AA418">
        <v>1.9</v>
      </c>
      <c r="AB418">
        <v>3.9</v>
      </c>
      <c r="AC418">
        <v>15.7</v>
      </c>
      <c r="AD418">
        <v>2016</v>
      </c>
    </row>
    <row r="419" spans="1:30" x14ac:dyDescent="0.25">
      <c r="A419">
        <v>416</v>
      </c>
      <c r="B419" t="s">
        <v>435</v>
      </c>
      <c r="C419" t="s">
        <v>38</v>
      </c>
      <c r="D419">
        <v>23</v>
      </c>
      <c r="E419" t="s">
        <v>92</v>
      </c>
      <c r="F419">
        <v>11</v>
      </c>
      <c r="G419">
        <v>0</v>
      </c>
      <c r="H419">
        <v>73</v>
      </c>
      <c r="I419">
        <v>5.4</v>
      </c>
      <c r="J419">
        <v>9.4</v>
      </c>
      <c r="K419">
        <v>0.57899999999999996</v>
      </c>
      <c r="L419">
        <v>0</v>
      </c>
      <c r="M419">
        <v>0</v>
      </c>
      <c r="O419">
        <v>5.4</v>
      </c>
      <c r="P419">
        <v>9.4</v>
      </c>
      <c r="Q419">
        <v>0.57899999999999996</v>
      </c>
      <c r="R419">
        <v>1.5</v>
      </c>
      <c r="S419">
        <v>3.9</v>
      </c>
      <c r="T419">
        <v>0.375</v>
      </c>
      <c r="U419">
        <v>3.5</v>
      </c>
      <c r="V419">
        <v>6.9</v>
      </c>
      <c r="W419">
        <v>10.4</v>
      </c>
      <c r="X419">
        <v>1.5</v>
      </c>
      <c r="Y419">
        <v>0.5</v>
      </c>
      <c r="Z419">
        <v>3</v>
      </c>
      <c r="AA419">
        <v>2.5</v>
      </c>
      <c r="AB419">
        <v>3.9</v>
      </c>
      <c r="AC419">
        <v>12.3</v>
      </c>
      <c r="AD419">
        <v>2016</v>
      </c>
    </row>
    <row r="420" spans="1:30" x14ac:dyDescent="0.25">
      <c r="A420">
        <v>417</v>
      </c>
      <c r="B420" t="s">
        <v>436</v>
      </c>
      <c r="C420" t="s">
        <v>73</v>
      </c>
      <c r="D420">
        <v>27</v>
      </c>
      <c r="E420" t="s">
        <v>92</v>
      </c>
      <c r="F420">
        <v>79</v>
      </c>
      <c r="G420">
        <v>78</v>
      </c>
      <c r="H420">
        <v>2255</v>
      </c>
      <c r="I420">
        <v>6.9</v>
      </c>
      <c r="J420">
        <v>15.8</v>
      </c>
      <c r="K420">
        <v>0.439</v>
      </c>
      <c r="L420">
        <v>1.8</v>
      </c>
      <c r="M420">
        <v>4.4000000000000004</v>
      </c>
      <c r="N420">
        <v>0.4</v>
      </c>
      <c r="O420">
        <v>5.2</v>
      </c>
      <c r="P420">
        <v>11.4</v>
      </c>
      <c r="Q420">
        <v>0.45400000000000001</v>
      </c>
      <c r="R420">
        <v>4.2</v>
      </c>
      <c r="S420">
        <v>5</v>
      </c>
      <c r="T420">
        <v>0.83699999999999997</v>
      </c>
      <c r="U420">
        <v>0.5</v>
      </c>
      <c r="V420">
        <v>2.9</v>
      </c>
      <c r="W420">
        <v>3.4</v>
      </c>
      <c r="X420">
        <v>7.5</v>
      </c>
      <c r="Y420">
        <v>1.5</v>
      </c>
      <c r="Z420">
        <v>0.4</v>
      </c>
      <c r="AA420">
        <v>3.5</v>
      </c>
      <c r="AB420">
        <v>2.7</v>
      </c>
      <c r="AC420">
        <v>19.8</v>
      </c>
      <c r="AD420">
        <v>2016</v>
      </c>
    </row>
    <row r="421" spans="1:30" x14ac:dyDescent="0.25">
      <c r="A421">
        <v>418</v>
      </c>
      <c r="B421" t="s">
        <v>437</v>
      </c>
      <c r="C421" t="s">
        <v>27</v>
      </c>
      <c r="D421">
        <v>30</v>
      </c>
      <c r="E421" t="s">
        <v>79</v>
      </c>
      <c r="F421">
        <v>79</v>
      </c>
      <c r="G421">
        <v>1</v>
      </c>
      <c r="H421">
        <v>1686</v>
      </c>
      <c r="I421">
        <v>7.1</v>
      </c>
      <c r="J421">
        <v>16.600000000000001</v>
      </c>
      <c r="K421">
        <v>0.42699999999999999</v>
      </c>
      <c r="L421">
        <v>3.9</v>
      </c>
      <c r="M421">
        <v>9.8000000000000007</v>
      </c>
      <c r="N421">
        <v>0.39300000000000002</v>
      </c>
      <c r="O421">
        <v>3.2</v>
      </c>
      <c r="P421">
        <v>6.8</v>
      </c>
      <c r="Q421">
        <v>0.47599999999999998</v>
      </c>
      <c r="R421">
        <v>2.6</v>
      </c>
      <c r="S421">
        <v>3.3</v>
      </c>
      <c r="T421">
        <v>0.77400000000000002</v>
      </c>
      <c r="U421">
        <v>1.2</v>
      </c>
      <c r="V421">
        <v>5.3</v>
      </c>
      <c r="W421">
        <v>6.4</v>
      </c>
      <c r="X421">
        <v>1.9</v>
      </c>
      <c r="Y421">
        <v>0.7</v>
      </c>
      <c r="Z421">
        <v>0.4</v>
      </c>
      <c r="AA421">
        <v>1.8</v>
      </c>
      <c r="AB421">
        <v>3.4</v>
      </c>
      <c r="AC421">
        <v>20.6</v>
      </c>
      <c r="AD421">
        <v>2016</v>
      </c>
    </row>
    <row r="422" spans="1:30" x14ac:dyDescent="0.25">
      <c r="A422">
        <v>419</v>
      </c>
      <c r="B422" t="s">
        <v>438</v>
      </c>
      <c r="C422" t="s">
        <v>52</v>
      </c>
      <c r="D422">
        <v>29</v>
      </c>
      <c r="E422" t="s">
        <v>94</v>
      </c>
      <c r="F422">
        <v>80</v>
      </c>
      <c r="G422">
        <v>43</v>
      </c>
      <c r="H422">
        <v>1951</v>
      </c>
      <c r="I422">
        <v>3.7</v>
      </c>
      <c r="J422">
        <v>9.3000000000000007</v>
      </c>
      <c r="K422">
        <v>0.39800000000000002</v>
      </c>
      <c r="L422">
        <v>1.6</v>
      </c>
      <c r="M422">
        <v>4.8</v>
      </c>
      <c r="N422">
        <v>0.34499999999999997</v>
      </c>
      <c r="O422">
        <v>2.1</v>
      </c>
      <c r="P422">
        <v>4.5999999999999996</v>
      </c>
      <c r="Q422">
        <v>0.45300000000000001</v>
      </c>
      <c r="R422">
        <v>1.7</v>
      </c>
      <c r="S422">
        <v>2.2999999999999998</v>
      </c>
      <c r="T422">
        <v>0.72799999999999998</v>
      </c>
      <c r="U422">
        <v>0.7</v>
      </c>
      <c r="V422">
        <v>3.2</v>
      </c>
      <c r="W422">
        <v>3.9</v>
      </c>
      <c r="X422">
        <v>2.6</v>
      </c>
      <c r="Y422">
        <v>1.3</v>
      </c>
      <c r="Z422">
        <v>0.3</v>
      </c>
      <c r="AA422">
        <v>1.2</v>
      </c>
      <c r="AB422">
        <v>3.6</v>
      </c>
      <c r="AC422">
        <v>10.7</v>
      </c>
      <c r="AD422">
        <v>2016</v>
      </c>
    </row>
    <row r="423" spans="1:30" x14ac:dyDescent="0.25">
      <c r="A423">
        <v>420</v>
      </c>
      <c r="B423" t="s">
        <v>439</v>
      </c>
      <c r="C423" t="s">
        <v>31</v>
      </c>
      <c r="D423">
        <v>38</v>
      </c>
      <c r="E423" t="s">
        <v>62</v>
      </c>
      <c r="F423">
        <v>72</v>
      </c>
      <c r="G423">
        <v>7</v>
      </c>
      <c r="H423">
        <v>1258</v>
      </c>
      <c r="I423">
        <v>4.3</v>
      </c>
      <c r="J423">
        <v>10.8</v>
      </c>
      <c r="K423">
        <v>0.40200000000000002</v>
      </c>
      <c r="L423">
        <v>2.7</v>
      </c>
      <c r="M423">
        <v>7.5</v>
      </c>
      <c r="N423">
        <v>0.35599999999999998</v>
      </c>
      <c r="O423">
        <v>1.7</v>
      </c>
      <c r="P423">
        <v>3.3</v>
      </c>
      <c r="Q423">
        <v>0.504</v>
      </c>
      <c r="R423">
        <v>0.8</v>
      </c>
      <c r="S423">
        <v>0.9</v>
      </c>
      <c r="T423">
        <v>0.81799999999999995</v>
      </c>
      <c r="U423">
        <v>0.4</v>
      </c>
      <c r="V423">
        <v>1.9</v>
      </c>
      <c r="W423">
        <v>2.2999999999999998</v>
      </c>
      <c r="X423">
        <v>2.9</v>
      </c>
      <c r="Y423">
        <v>1.3</v>
      </c>
      <c r="Z423">
        <v>0.3</v>
      </c>
      <c r="AA423">
        <v>1.4</v>
      </c>
      <c r="AB423">
        <v>2.6</v>
      </c>
      <c r="AC423">
        <v>12.1</v>
      </c>
      <c r="AD423">
        <v>2016</v>
      </c>
    </row>
    <row r="424" spans="1:30" x14ac:dyDescent="0.25">
      <c r="A424">
        <v>421</v>
      </c>
      <c r="B424" t="s">
        <v>440</v>
      </c>
      <c r="C424" t="s">
        <v>73</v>
      </c>
      <c r="D424">
        <v>26</v>
      </c>
      <c r="E424" t="s">
        <v>112</v>
      </c>
      <c r="F424">
        <v>82</v>
      </c>
      <c r="G424">
        <v>79</v>
      </c>
      <c r="H424">
        <v>2644</v>
      </c>
      <c r="I424">
        <v>8</v>
      </c>
      <c r="J424">
        <v>18.8</v>
      </c>
      <c r="K424">
        <v>0.42799999999999999</v>
      </c>
      <c r="L424">
        <v>2.2999999999999998</v>
      </c>
      <c r="M424">
        <v>6.3</v>
      </c>
      <c r="N424">
        <v>0.35899999999999999</v>
      </c>
      <c r="O424">
        <v>5.8</v>
      </c>
      <c r="P424">
        <v>12.5</v>
      </c>
      <c r="Q424">
        <v>0.46200000000000002</v>
      </c>
      <c r="R424">
        <v>6.5</v>
      </c>
      <c r="S424">
        <v>7.4</v>
      </c>
      <c r="T424">
        <v>0.871</v>
      </c>
      <c r="U424">
        <v>0.6</v>
      </c>
      <c r="V424">
        <v>2.7</v>
      </c>
      <c r="W424">
        <v>3.3</v>
      </c>
      <c r="X424">
        <v>6.9</v>
      </c>
      <c r="Y424">
        <v>1.2</v>
      </c>
      <c r="Z424">
        <v>0.1</v>
      </c>
      <c r="AA424">
        <v>3</v>
      </c>
      <c r="AB424">
        <v>2.2999999999999998</v>
      </c>
      <c r="AC424">
        <v>24.8</v>
      </c>
      <c r="AD424">
        <v>2016</v>
      </c>
    </row>
    <row r="425" spans="1:30" x14ac:dyDescent="0.25">
      <c r="A425">
        <v>422</v>
      </c>
      <c r="B425" t="s">
        <v>441</v>
      </c>
      <c r="C425" t="s">
        <v>27</v>
      </c>
      <c r="D425">
        <v>27</v>
      </c>
      <c r="E425" t="s">
        <v>66</v>
      </c>
      <c r="F425">
        <v>59</v>
      </c>
      <c r="G425">
        <v>5</v>
      </c>
      <c r="H425">
        <v>1313</v>
      </c>
      <c r="I425">
        <v>4.5999999999999996</v>
      </c>
      <c r="J425">
        <v>10.5</v>
      </c>
      <c r="K425">
        <v>0.442</v>
      </c>
      <c r="L425">
        <v>1.2</v>
      </c>
      <c r="M425">
        <v>3</v>
      </c>
      <c r="N425">
        <v>0.40400000000000003</v>
      </c>
      <c r="O425">
        <v>3.4</v>
      </c>
      <c r="P425">
        <v>7.5</v>
      </c>
      <c r="Q425">
        <v>0.45800000000000002</v>
      </c>
      <c r="R425">
        <v>2.8</v>
      </c>
      <c r="S425">
        <v>3.3</v>
      </c>
      <c r="T425">
        <v>0.85699999999999998</v>
      </c>
      <c r="U425">
        <v>0.9</v>
      </c>
      <c r="V425">
        <v>2.7</v>
      </c>
      <c r="W425">
        <v>3.6</v>
      </c>
      <c r="X425">
        <v>1.5</v>
      </c>
      <c r="Y425">
        <v>0.6</v>
      </c>
      <c r="Z425">
        <v>0.2</v>
      </c>
      <c r="AA425">
        <v>1.6</v>
      </c>
      <c r="AB425">
        <v>3</v>
      </c>
      <c r="AC425">
        <v>13.3</v>
      </c>
      <c r="AD425">
        <v>2016</v>
      </c>
    </row>
    <row r="426" spans="1:30" x14ac:dyDescent="0.25">
      <c r="A426">
        <v>423</v>
      </c>
      <c r="B426" t="s">
        <v>442</v>
      </c>
      <c r="C426" t="s">
        <v>31</v>
      </c>
      <c r="D426">
        <v>24</v>
      </c>
      <c r="E426" t="s">
        <v>59</v>
      </c>
      <c r="F426">
        <v>77</v>
      </c>
      <c r="G426">
        <v>17</v>
      </c>
      <c r="H426">
        <v>2154</v>
      </c>
      <c r="I426">
        <v>4.5</v>
      </c>
      <c r="J426">
        <v>11.4</v>
      </c>
      <c r="K426">
        <v>0.39700000000000002</v>
      </c>
      <c r="L426">
        <v>2.5</v>
      </c>
      <c r="M426">
        <v>6.6</v>
      </c>
      <c r="N426">
        <v>0.38</v>
      </c>
      <c r="O426">
        <v>2</v>
      </c>
      <c r="P426">
        <v>4.8</v>
      </c>
      <c r="Q426">
        <v>0.42</v>
      </c>
      <c r="R426">
        <v>1.2</v>
      </c>
      <c r="S426">
        <v>1.6</v>
      </c>
      <c r="T426">
        <v>0.71899999999999997</v>
      </c>
      <c r="U426">
        <v>0.9</v>
      </c>
      <c r="V426">
        <v>3.6</v>
      </c>
      <c r="W426">
        <v>4.5</v>
      </c>
      <c r="X426">
        <v>1.7</v>
      </c>
      <c r="Y426">
        <v>0.6</v>
      </c>
      <c r="Z426">
        <v>0.4</v>
      </c>
      <c r="AA426">
        <v>1.3</v>
      </c>
      <c r="AB426">
        <v>3.1</v>
      </c>
      <c r="AC426">
        <v>12.7</v>
      </c>
      <c r="AD426">
        <v>2016</v>
      </c>
    </row>
    <row r="427" spans="1:30" x14ac:dyDescent="0.25">
      <c r="A427">
        <v>424</v>
      </c>
      <c r="B427" t="s">
        <v>562</v>
      </c>
      <c r="C427" t="s">
        <v>38</v>
      </c>
      <c r="D427">
        <v>29</v>
      </c>
      <c r="E427" t="s">
        <v>34</v>
      </c>
      <c r="F427">
        <v>47</v>
      </c>
      <c r="G427">
        <v>7</v>
      </c>
      <c r="H427">
        <v>471</v>
      </c>
      <c r="I427">
        <v>4</v>
      </c>
      <c r="J427">
        <v>8.3000000000000007</v>
      </c>
      <c r="K427">
        <v>0.48099999999999998</v>
      </c>
      <c r="L427">
        <v>0.4</v>
      </c>
      <c r="M427">
        <v>1.1000000000000001</v>
      </c>
      <c r="N427">
        <v>0.33300000000000002</v>
      </c>
      <c r="O427">
        <v>3.6</v>
      </c>
      <c r="P427">
        <v>7.1</v>
      </c>
      <c r="Q427">
        <v>0.505</v>
      </c>
      <c r="R427">
        <v>2.9</v>
      </c>
      <c r="S427">
        <v>4.0999999999999996</v>
      </c>
      <c r="T427">
        <v>0.70399999999999996</v>
      </c>
      <c r="U427">
        <v>2.4</v>
      </c>
      <c r="V427">
        <v>7.8</v>
      </c>
      <c r="W427">
        <v>10.199999999999999</v>
      </c>
      <c r="X427">
        <v>2.2000000000000002</v>
      </c>
      <c r="Y427">
        <v>0.9</v>
      </c>
      <c r="Z427">
        <v>1.5</v>
      </c>
      <c r="AA427">
        <v>1.1000000000000001</v>
      </c>
      <c r="AB427">
        <v>6.1</v>
      </c>
      <c r="AC427">
        <v>11.2</v>
      </c>
      <c r="AD427">
        <v>2016</v>
      </c>
    </row>
    <row r="428" spans="1:30" x14ac:dyDescent="0.25">
      <c r="A428">
        <v>424</v>
      </c>
      <c r="B428" t="s">
        <v>443</v>
      </c>
      <c r="C428" t="s">
        <v>31</v>
      </c>
      <c r="D428">
        <v>25</v>
      </c>
      <c r="E428" t="s">
        <v>83</v>
      </c>
      <c r="F428">
        <v>80</v>
      </c>
      <c r="G428">
        <v>80</v>
      </c>
      <c r="H428">
        <v>2666</v>
      </c>
      <c r="I428">
        <v>8.8000000000000007</v>
      </c>
      <c r="J428">
        <v>18.7</v>
      </c>
      <c r="K428">
        <v>0.47</v>
      </c>
      <c r="L428">
        <v>3.7</v>
      </c>
      <c r="M428">
        <v>8.8000000000000007</v>
      </c>
      <c r="N428">
        <v>0.42499999999999999</v>
      </c>
      <c r="O428">
        <v>5.0999999999999996</v>
      </c>
      <c r="P428">
        <v>9.9</v>
      </c>
      <c r="Q428">
        <v>0.51</v>
      </c>
      <c r="R428">
        <v>2.6</v>
      </c>
      <c r="S428">
        <v>3</v>
      </c>
      <c r="T428">
        <v>0.873</v>
      </c>
      <c r="U428">
        <v>0.5</v>
      </c>
      <c r="V428">
        <v>3.7</v>
      </c>
      <c r="W428">
        <v>4.0999999999999996</v>
      </c>
      <c r="X428">
        <v>2.2000000000000002</v>
      </c>
      <c r="Y428">
        <v>0.8</v>
      </c>
      <c r="Z428">
        <v>0.7</v>
      </c>
      <c r="AA428">
        <v>1.9</v>
      </c>
      <c r="AB428">
        <v>2.1</v>
      </c>
      <c r="AC428">
        <v>23.9</v>
      </c>
      <c r="AD428">
        <v>2016</v>
      </c>
    </row>
    <row r="429" spans="1:30" x14ac:dyDescent="0.25">
      <c r="A429">
        <v>424</v>
      </c>
      <c r="B429" t="s">
        <v>444</v>
      </c>
      <c r="C429" t="s">
        <v>27</v>
      </c>
      <c r="D429">
        <v>24</v>
      </c>
      <c r="E429" t="s">
        <v>55</v>
      </c>
      <c r="F429">
        <v>82</v>
      </c>
      <c r="G429">
        <v>34</v>
      </c>
      <c r="H429">
        <v>2269</v>
      </c>
      <c r="I429">
        <v>3.9</v>
      </c>
      <c r="J429">
        <v>6.7</v>
      </c>
      <c r="K429">
        <v>0.58799999999999997</v>
      </c>
      <c r="L429">
        <v>0</v>
      </c>
      <c r="M429">
        <v>0</v>
      </c>
      <c r="O429">
        <v>3.9</v>
      </c>
      <c r="P429">
        <v>6.7</v>
      </c>
      <c r="Q429">
        <v>0.58799999999999997</v>
      </c>
      <c r="R429">
        <v>2.4</v>
      </c>
      <c r="S429">
        <v>3.8</v>
      </c>
      <c r="T429">
        <v>0.61599999999999999</v>
      </c>
      <c r="U429">
        <v>4.3</v>
      </c>
      <c r="V429">
        <v>7.5</v>
      </c>
      <c r="W429">
        <v>11.7</v>
      </c>
      <c r="X429">
        <v>1</v>
      </c>
      <c r="Y429">
        <v>0.6</v>
      </c>
      <c r="Z429">
        <v>0.8</v>
      </c>
      <c r="AA429">
        <v>1</v>
      </c>
      <c r="AB429">
        <v>3.2</v>
      </c>
      <c r="AC429">
        <v>10.199999999999999</v>
      </c>
      <c r="AD429">
        <v>2016</v>
      </c>
    </row>
    <row r="430" spans="1:30" x14ac:dyDescent="0.25">
      <c r="A430">
        <v>425</v>
      </c>
      <c r="B430" t="s">
        <v>445</v>
      </c>
      <c r="C430" t="s">
        <v>31</v>
      </c>
      <c r="D430">
        <v>28</v>
      </c>
      <c r="E430" t="s">
        <v>34</v>
      </c>
      <c r="F430">
        <v>61</v>
      </c>
      <c r="G430">
        <v>8</v>
      </c>
      <c r="H430">
        <v>1109</v>
      </c>
      <c r="I430">
        <v>7</v>
      </c>
      <c r="J430">
        <v>17.600000000000001</v>
      </c>
      <c r="K430">
        <v>0.39900000000000002</v>
      </c>
      <c r="L430">
        <v>3</v>
      </c>
      <c r="M430">
        <v>8.8000000000000007</v>
      </c>
      <c r="N430">
        <v>0.33700000000000002</v>
      </c>
      <c r="O430">
        <v>4.0999999999999996</v>
      </c>
      <c r="P430">
        <v>8.8000000000000007</v>
      </c>
      <c r="Q430">
        <v>0.46</v>
      </c>
      <c r="R430">
        <v>2.2000000000000002</v>
      </c>
      <c r="S430">
        <v>2.6</v>
      </c>
      <c r="T430">
        <v>0.84799999999999998</v>
      </c>
      <c r="U430">
        <v>1.2</v>
      </c>
      <c r="V430">
        <v>3.6</v>
      </c>
      <c r="W430">
        <v>4.9000000000000004</v>
      </c>
      <c r="X430">
        <v>2.8</v>
      </c>
      <c r="Y430">
        <v>1.5</v>
      </c>
      <c r="Z430">
        <v>0.1</v>
      </c>
      <c r="AA430">
        <v>1.7</v>
      </c>
      <c r="AB430">
        <v>2.9</v>
      </c>
      <c r="AC430">
        <v>19.2</v>
      </c>
      <c r="AD430">
        <v>2016</v>
      </c>
    </row>
    <row r="431" spans="1:30" x14ac:dyDescent="0.25">
      <c r="A431">
        <v>427</v>
      </c>
      <c r="B431" t="s">
        <v>446</v>
      </c>
      <c r="C431" t="s">
        <v>27</v>
      </c>
      <c r="D431">
        <v>30</v>
      </c>
      <c r="E431" t="s">
        <v>90</v>
      </c>
      <c r="F431">
        <v>72</v>
      </c>
      <c r="G431">
        <v>5</v>
      </c>
      <c r="H431">
        <v>1341</v>
      </c>
      <c r="I431">
        <v>3.4</v>
      </c>
      <c r="J431">
        <v>8.9</v>
      </c>
      <c r="K431">
        <v>0.38600000000000001</v>
      </c>
      <c r="L431">
        <v>2.6</v>
      </c>
      <c r="M431">
        <v>7.3</v>
      </c>
      <c r="N431">
        <v>0.36</v>
      </c>
      <c r="O431">
        <v>0.8</v>
      </c>
      <c r="P431">
        <v>1.6</v>
      </c>
      <c r="Q431">
        <v>0.5</v>
      </c>
      <c r="R431">
        <v>0.8</v>
      </c>
      <c r="S431">
        <v>1.3</v>
      </c>
      <c r="T431">
        <v>0.61699999999999999</v>
      </c>
      <c r="U431">
        <v>1</v>
      </c>
      <c r="V431">
        <v>5.0999999999999996</v>
      </c>
      <c r="W431">
        <v>6.1</v>
      </c>
      <c r="X431">
        <v>1.4</v>
      </c>
      <c r="Y431">
        <v>0.7</v>
      </c>
      <c r="Z431">
        <v>0.4</v>
      </c>
      <c r="AA431">
        <v>0.8</v>
      </c>
      <c r="AB431">
        <v>2.2999999999999998</v>
      </c>
      <c r="AC431">
        <v>10.3</v>
      </c>
      <c r="AD431">
        <v>2016</v>
      </c>
    </row>
    <row r="432" spans="1:30" x14ac:dyDescent="0.25">
      <c r="A432">
        <v>427</v>
      </c>
      <c r="B432" t="s">
        <v>447</v>
      </c>
      <c r="C432" t="s">
        <v>52</v>
      </c>
      <c r="D432">
        <v>23</v>
      </c>
      <c r="E432" t="s">
        <v>70</v>
      </c>
      <c r="F432">
        <v>21</v>
      </c>
      <c r="G432">
        <v>0</v>
      </c>
      <c r="H432">
        <v>305</v>
      </c>
      <c r="I432">
        <v>3</v>
      </c>
      <c r="J432">
        <v>8.3000000000000007</v>
      </c>
      <c r="K432">
        <v>0.35699999999999998</v>
      </c>
      <c r="L432">
        <v>1.5</v>
      </c>
      <c r="M432">
        <v>4.7</v>
      </c>
      <c r="N432">
        <v>0.32500000000000001</v>
      </c>
      <c r="O432">
        <v>1.4</v>
      </c>
      <c r="P432">
        <v>3.5</v>
      </c>
      <c r="Q432">
        <v>0.4</v>
      </c>
      <c r="R432">
        <v>1.5</v>
      </c>
      <c r="S432">
        <v>2</v>
      </c>
      <c r="T432">
        <v>0.76500000000000001</v>
      </c>
      <c r="U432">
        <v>0.9</v>
      </c>
      <c r="V432">
        <v>2.7</v>
      </c>
      <c r="W432">
        <v>3.7</v>
      </c>
      <c r="X432">
        <v>1.8</v>
      </c>
      <c r="Y432">
        <v>0.8</v>
      </c>
      <c r="Z432">
        <v>0.7</v>
      </c>
      <c r="AA432">
        <v>0.7</v>
      </c>
      <c r="AB432">
        <v>4.7</v>
      </c>
      <c r="AC432">
        <v>9</v>
      </c>
      <c r="AD432">
        <v>2016</v>
      </c>
    </row>
    <row r="433" spans="1:30" x14ac:dyDescent="0.25">
      <c r="A433">
        <v>428</v>
      </c>
      <c r="B433" t="s">
        <v>448</v>
      </c>
      <c r="C433" t="s">
        <v>38</v>
      </c>
      <c r="D433">
        <v>20</v>
      </c>
      <c r="E433" t="s">
        <v>44</v>
      </c>
      <c r="F433">
        <v>82</v>
      </c>
      <c r="G433">
        <v>82</v>
      </c>
      <c r="H433">
        <v>2627</v>
      </c>
      <c r="I433">
        <v>8.6</v>
      </c>
      <c r="J433">
        <v>15.8</v>
      </c>
      <c r="K433">
        <v>0.54200000000000004</v>
      </c>
      <c r="L433">
        <v>0.4</v>
      </c>
      <c r="M433">
        <v>1.2</v>
      </c>
      <c r="N433">
        <v>0.34100000000000003</v>
      </c>
      <c r="O433">
        <v>8.1999999999999993</v>
      </c>
      <c r="P433">
        <v>14.6</v>
      </c>
      <c r="Q433">
        <v>0.55900000000000005</v>
      </c>
      <c r="R433">
        <v>3.1</v>
      </c>
      <c r="S433">
        <v>3.8</v>
      </c>
      <c r="T433">
        <v>0.81100000000000005</v>
      </c>
      <c r="U433">
        <v>3.1</v>
      </c>
      <c r="V433">
        <v>8.6</v>
      </c>
      <c r="W433">
        <v>11.8</v>
      </c>
      <c r="X433">
        <v>2.2000000000000002</v>
      </c>
      <c r="Y433">
        <v>0.8</v>
      </c>
      <c r="Z433">
        <v>1.9</v>
      </c>
      <c r="AA433">
        <v>2.5</v>
      </c>
      <c r="AB433">
        <v>3.4</v>
      </c>
      <c r="AC433">
        <v>20.6</v>
      </c>
      <c r="AD433">
        <v>2016</v>
      </c>
    </row>
    <row r="434" spans="1:30" x14ac:dyDescent="0.25">
      <c r="A434">
        <v>429</v>
      </c>
      <c r="B434" t="s">
        <v>449</v>
      </c>
      <c r="C434" t="s">
        <v>52</v>
      </c>
      <c r="D434">
        <v>30</v>
      </c>
      <c r="E434" t="s">
        <v>79</v>
      </c>
      <c r="F434">
        <v>82</v>
      </c>
      <c r="G434">
        <v>80</v>
      </c>
      <c r="H434">
        <v>2540</v>
      </c>
      <c r="I434">
        <v>3.4</v>
      </c>
      <c r="J434">
        <v>8.1999999999999993</v>
      </c>
      <c r="K434">
        <v>0.41099999999999998</v>
      </c>
      <c r="L434">
        <v>1</v>
      </c>
      <c r="M434">
        <v>2.9</v>
      </c>
      <c r="N434">
        <v>0.33</v>
      </c>
      <c r="O434">
        <v>2.4</v>
      </c>
      <c r="P434">
        <v>5.3</v>
      </c>
      <c r="Q434">
        <v>0.45500000000000002</v>
      </c>
      <c r="R434">
        <v>1.5</v>
      </c>
      <c r="S434">
        <v>2</v>
      </c>
      <c r="T434">
        <v>0.746</v>
      </c>
      <c r="U434">
        <v>2.2999999999999998</v>
      </c>
      <c r="V434">
        <v>4.9000000000000004</v>
      </c>
      <c r="W434">
        <v>7.3</v>
      </c>
      <c r="X434">
        <v>2.5</v>
      </c>
      <c r="Y434">
        <v>1.5</v>
      </c>
      <c r="Z434">
        <v>0.3</v>
      </c>
      <c r="AA434">
        <v>1.6</v>
      </c>
      <c r="AB434">
        <v>2.9</v>
      </c>
      <c r="AC434">
        <v>9.1999999999999993</v>
      </c>
      <c r="AD434">
        <v>2016</v>
      </c>
    </row>
    <row r="435" spans="1:30" x14ac:dyDescent="0.25">
      <c r="A435">
        <v>430</v>
      </c>
      <c r="B435" t="s">
        <v>450</v>
      </c>
      <c r="C435" t="s">
        <v>31</v>
      </c>
      <c r="D435">
        <v>27</v>
      </c>
      <c r="E435" t="s">
        <v>112</v>
      </c>
      <c r="F435">
        <v>81</v>
      </c>
      <c r="G435">
        <v>12</v>
      </c>
      <c r="H435">
        <v>2271</v>
      </c>
      <c r="I435">
        <v>5.4</v>
      </c>
      <c r="J435">
        <v>11.9</v>
      </c>
      <c r="K435">
        <v>0.45600000000000002</v>
      </c>
      <c r="L435">
        <v>0.3</v>
      </c>
      <c r="M435">
        <v>1.3</v>
      </c>
      <c r="N435">
        <v>0.24099999999999999</v>
      </c>
      <c r="O435">
        <v>5.0999999999999996</v>
      </c>
      <c r="P435">
        <v>10.6</v>
      </c>
      <c r="Q435">
        <v>0.48199999999999998</v>
      </c>
      <c r="R435">
        <v>2.2999999999999998</v>
      </c>
      <c r="S435">
        <v>2.8</v>
      </c>
      <c r="T435">
        <v>0.82699999999999996</v>
      </c>
      <c r="U435">
        <v>0.8</v>
      </c>
      <c r="V435">
        <v>5.5</v>
      </c>
      <c r="W435">
        <v>6.3</v>
      </c>
      <c r="X435">
        <v>5.7</v>
      </c>
      <c r="Y435">
        <v>1.3</v>
      </c>
      <c r="Z435">
        <v>0.4</v>
      </c>
      <c r="AA435">
        <v>2.7</v>
      </c>
      <c r="AB435">
        <v>2.2000000000000002</v>
      </c>
      <c r="AC435">
        <v>13.5</v>
      </c>
      <c r="AD435">
        <v>2016</v>
      </c>
    </row>
    <row r="436" spans="1:30" x14ac:dyDescent="0.25">
      <c r="A436">
        <v>431</v>
      </c>
      <c r="B436" t="s">
        <v>451</v>
      </c>
      <c r="C436" t="s">
        <v>38</v>
      </c>
      <c r="D436">
        <v>19</v>
      </c>
      <c r="E436" t="s">
        <v>48</v>
      </c>
      <c r="F436">
        <v>60</v>
      </c>
      <c r="G436">
        <v>30</v>
      </c>
      <c r="H436">
        <v>1367</v>
      </c>
      <c r="I436">
        <v>7</v>
      </c>
      <c r="J436">
        <v>14</v>
      </c>
      <c r="K436">
        <v>0.498</v>
      </c>
      <c r="L436">
        <v>0.1</v>
      </c>
      <c r="M436">
        <v>0.4</v>
      </c>
      <c r="N436">
        <v>0.214</v>
      </c>
      <c r="O436">
        <v>6.9</v>
      </c>
      <c r="P436">
        <v>13.6</v>
      </c>
      <c r="Q436">
        <v>0.50600000000000001</v>
      </c>
      <c r="R436">
        <v>2.2999999999999998</v>
      </c>
      <c r="S436">
        <v>3.2</v>
      </c>
      <c r="T436">
        <v>0.72699999999999998</v>
      </c>
      <c r="U436">
        <v>1.8</v>
      </c>
      <c r="V436">
        <v>7</v>
      </c>
      <c r="W436">
        <v>8.6999999999999993</v>
      </c>
      <c r="X436">
        <v>1.1000000000000001</v>
      </c>
      <c r="Y436">
        <v>0.7</v>
      </c>
      <c r="Z436">
        <v>2.2999999999999998</v>
      </c>
      <c r="AA436">
        <v>1.8</v>
      </c>
      <c r="AB436">
        <v>4.2</v>
      </c>
      <c r="AC436">
        <v>16.3</v>
      </c>
      <c r="AD436">
        <v>2016</v>
      </c>
    </row>
    <row r="437" spans="1:30" x14ac:dyDescent="0.25">
      <c r="A437">
        <v>432</v>
      </c>
      <c r="B437" t="s">
        <v>452</v>
      </c>
      <c r="C437" t="s">
        <v>73</v>
      </c>
      <c r="D437">
        <v>33</v>
      </c>
      <c r="E437" t="s">
        <v>34</v>
      </c>
      <c r="F437">
        <v>44</v>
      </c>
      <c r="G437">
        <v>5</v>
      </c>
      <c r="H437">
        <v>707</v>
      </c>
      <c r="I437">
        <v>4.4000000000000004</v>
      </c>
      <c r="J437">
        <v>10.1</v>
      </c>
      <c r="K437">
        <v>0.434</v>
      </c>
      <c r="L437">
        <v>0.8</v>
      </c>
      <c r="M437">
        <v>2.2000000000000002</v>
      </c>
      <c r="N437">
        <v>0.34100000000000003</v>
      </c>
      <c r="O437">
        <v>3.6</v>
      </c>
      <c r="P437">
        <v>7.8</v>
      </c>
      <c r="Q437">
        <v>0.46100000000000002</v>
      </c>
      <c r="R437">
        <v>0.9</v>
      </c>
      <c r="S437">
        <v>1</v>
      </c>
      <c r="T437">
        <v>0.9</v>
      </c>
      <c r="U437">
        <v>0.4</v>
      </c>
      <c r="V437">
        <v>3.3</v>
      </c>
      <c r="W437">
        <v>3.7</v>
      </c>
      <c r="X437">
        <v>5.9</v>
      </c>
      <c r="Y437">
        <v>0.7</v>
      </c>
      <c r="Z437">
        <v>0.1</v>
      </c>
      <c r="AA437">
        <v>2.7</v>
      </c>
      <c r="AB437">
        <v>2.6</v>
      </c>
      <c r="AC437">
        <v>10.4</v>
      </c>
      <c r="AD437">
        <v>2016</v>
      </c>
    </row>
    <row r="438" spans="1:30" x14ac:dyDescent="0.25">
      <c r="A438">
        <v>434</v>
      </c>
      <c r="B438" t="s">
        <v>454</v>
      </c>
      <c r="C438" t="s">
        <v>38</v>
      </c>
      <c r="D438">
        <v>23</v>
      </c>
      <c r="E438" t="s">
        <v>125</v>
      </c>
      <c r="F438">
        <v>60</v>
      </c>
      <c r="G438">
        <v>59</v>
      </c>
      <c r="H438">
        <v>1557</v>
      </c>
      <c r="I438">
        <v>7</v>
      </c>
      <c r="J438">
        <v>12.4</v>
      </c>
      <c r="K438">
        <v>0.56499999999999995</v>
      </c>
      <c r="L438">
        <v>0</v>
      </c>
      <c r="M438">
        <v>0</v>
      </c>
      <c r="O438">
        <v>7</v>
      </c>
      <c r="P438">
        <v>12.4</v>
      </c>
      <c r="Q438">
        <v>0.56499999999999995</v>
      </c>
      <c r="R438">
        <v>3.7</v>
      </c>
      <c r="S438">
        <v>4.9000000000000004</v>
      </c>
      <c r="T438">
        <v>0.76100000000000001</v>
      </c>
      <c r="U438">
        <v>4.3</v>
      </c>
      <c r="V438">
        <v>8.4</v>
      </c>
      <c r="W438">
        <v>12.6</v>
      </c>
      <c r="X438">
        <v>1</v>
      </c>
      <c r="Y438">
        <v>0.6</v>
      </c>
      <c r="Z438">
        <v>1.8</v>
      </c>
      <c r="AA438">
        <v>2</v>
      </c>
      <c r="AB438">
        <v>3.7</v>
      </c>
      <c r="AC438">
        <v>17.8</v>
      </c>
      <c r="AD438">
        <v>2016</v>
      </c>
    </row>
    <row r="439" spans="1:30" x14ac:dyDescent="0.25">
      <c r="A439">
        <v>434</v>
      </c>
      <c r="B439" t="s">
        <v>456</v>
      </c>
      <c r="C439" t="s">
        <v>38</v>
      </c>
      <c r="D439">
        <v>33</v>
      </c>
      <c r="E439" t="s">
        <v>34</v>
      </c>
      <c r="F439">
        <v>53</v>
      </c>
      <c r="G439">
        <v>0</v>
      </c>
      <c r="H439">
        <v>496</v>
      </c>
      <c r="I439">
        <v>3.8</v>
      </c>
      <c r="J439">
        <v>9</v>
      </c>
      <c r="K439">
        <v>0.42699999999999999</v>
      </c>
      <c r="L439">
        <v>0</v>
      </c>
      <c r="M439">
        <v>0.1</v>
      </c>
      <c r="N439">
        <v>0</v>
      </c>
      <c r="O439">
        <v>3.8</v>
      </c>
      <c r="P439">
        <v>8.9</v>
      </c>
      <c r="Q439">
        <v>0.43099999999999999</v>
      </c>
      <c r="R439">
        <v>2.2999999999999998</v>
      </c>
      <c r="S439">
        <v>3.6</v>
      </c>
      <c r="T439">
        <v>0.64</v>
      </c>
      <c r="U439">
        <v>2.7</v>
      </c>
      <c r="V439">
        <v>7.5</v>
      </c>
      <c r="W439">
        <v>10.199999999999999</v>
      </c>
      <c r="X439">
        <v>2.5</v>
      </c>
      <c r="Y439">
        <v>1.2</v>
      </c>
      <c r="Z439">
        <v>0.7</v>
      </c>
      <c r="AA439">
        <v>1.6</v>
      </c>
      <c r="AB439">
        <v>5.0999999999999996</v>
      </c>
      <c r="AC439">
        <v>10</v>
      </c>
      <c r="AD439">
        <v>2016</v>
      </c>
    </row>
    <row r="440" spans="1:30" x14ac:dyDescent="0.25">
      <c r="A440">
        <v>436</v>
      </c>
      <c r="B440" t="s">
        <v>457</v>
      </c>
      <c r="C440" t="s">
        <v>73</v>
      </c>
      <c r="D440">
        <v>29</v>
      </c>
      <c r="E440" t="s">
        <v>64</v>
      </c>
      <c r="F440">
        <v>23</v>
      </c>
      <c r="G440">
        <v>0</v>
      </c>
      <c r="H440">
        <v>460</v>
      </c>
      <c r="I440">
        <v>3.5</v>
      </c>
      <c r="J440">
        <v>10.8</v>
      </c>
      <c r="K440">
        <v>0.32600000000000001</v>
      </c>
      <c r="L440">
        <v>1.4</v>
      </c>
      <c r="M440">
        <v>5.7</v>
      </c>
      <c r="N440">
        <v>0.247</v>
      </c>
      <c r="O440">
        <v>2.1</v>
      </c>
      <c r="P440">
        <v>5.0999999999999996</v>
      </c>
      <c r="Q440">
        <v>0.41499999999999998</v>
      </c>
      <c r="R440">
        <v>1.7</v>
      </c>
      <c r="S440">
        <v>2</v>
      </c>
      <c r="T440">
        <v>0.84599999999999997</v>
      </c>
      <c r="U440">
        <v>0.4</v>
      </c>
      <c r="V440">
        <v>3.3</v>
      </c>
      <c r="W440">
        <v>3.7</v>
      </c>
      <c r="X440">
        <v>7.1</v>
      </c>
      <c r="Y440">
        <v>0.8</v>
      </c>
      <c r="Z440">
        <v>0</v>
      </c>
      <c r="AA440">
        <v>3.1</v>
      </c>
      <c r="AB440">
        <v>3.3</v>
      </c>
      <c r="AC440">
        <v>10.199999999999999</v>
      </c>
      <c r="AD440">
        <v>2016</v>
      </c>
    </row>
    <row r="441" spans="1:30" x14ac:dyDescent="0.25">
      <c r="A441">
        <v>436</v>
      </c>
      <c r="B441" t="s">
        <v>458</v>
      </c>
      <c r="C441" t="s">
        <v>31</v>
      </c>
      <c r="D441">
        <v>19</v>
      </c>
      <c r="E441" t="s">
        <v>64</v>
      </c>
      <c r="F441">
        <v>70</v>
      </c>
      <c r="G441">
        <v>6</v>
      </c>
      <c r="H441">
        <v>1001</v>
      </c>
      <c r="I441">
        <v>2.9</v>
      </c>
      <c r="J441">
        <v>9.6</v>
      </c>
      <c r="K441">
        <v>0.30499999999999999</v>
      </c>
      <c r="L441">
        <v>1.5</v>
      </c>
      <c r="M441">
        <v>5.3</v>
      </c>
      <c r="N441">
        <v>0.29299999999999998</v>
      </c>
      <c r="O441">
        <v>1.4</v>
      </c>
      <c r="P441">
        <v>4.3</v>
      </c>
      <c r="Q441">
        <v>0.31900000000000001</v>
      </c>
      <c r="R441">
        <v>0.4</v>
      </c>
      <c r="S441">
        <v>0.5</v>
      </c>
      <c r="T441">
        <v>0.8</v>
      </c>
      <c r="U441">
        <v>0.4</v>
      </c>
      <c r="V441">
        <v>2.8</v>
      </c>
      <c r="W441">
        <v>3.2</v>
      </c>
      <c r="X441">
        <v>1.4</v>
      </c>
      <c r="Y441">
        <v>1</v>
      </c>
      <c r="Z441">
        <v>0.6</v>
      </c>
      <c r="AA441">
        <v>1</v>
      </c>
      <c r="AB441">
        <v>2.6</v>
      </c>
      <c r="AC441">
        <v>7.8</v>
      </c>
      <c r="AD441">
        <v>2016</v>
      </c>
    </row>
    <row r="442" spans="1:30" x14ac:dyDescent="0.25">
      <c r="A442">
        <v>437</v>
      </c>
      <c r="B442" t="s">
        <v>563</v>
      </c>
      <c r="C442" t="s">
        <v>27</v>
      </c>
      <c r="D442">
        <v>31</v>
      </c>
      <c r="E442" t="s">
        <v>35</v>
      </c>
      <c r="F442">
        <v>62</v>
      </c>
      <c r="G442">
        <v>4</v>
      </c>
      <c r="H442">
        <v>665</v>
      </c>
      <c r="I442">
        <v>6.8</v>
      </c>
      <c r="J442">
        <v>17.7</v>
      </c>
      <c r="K442">
        <v>0.38200000000000001</v>
      </c>
      <c r="L442">
        <v>2.5</v>
      </c>
      <c r="M442">
        <v>9.3000000000000007</v>
      </c>
      <c r="N442">
        <v>0.27300000000000002</v>
      </c>
      <c r="O442">
        <v>4.2</v>
      </c>
      <c r="P442">
        <v>8.4</v>
      </c>
      <c r="Q442">
        <v>0.503</v>
      </c>
      <c r="R442">
        <v>1.2</v>
      </c>
      <c r="S442">
        <v>1.3</v>
      </c>
      <c r="T442">
        <v>0.91700000000000004</v>
      </c>
      <c r="U442">
        <v>1.3</v>
      </c>
      <c r="V442">
        <v>6.9</v>
      </c>
      <c r="W442">
        <v>8.1999999999999993</v>
      </c>
      <c r="X442">
        <v>1.3</v>
      </c>
      <c r="Y442">
        <v>1</v>
      </c>
      <c r="Z442">
        <v>0.8</v>
      </c>
      <c r="AA442">
        <v>1.7</v>
      </c>
      <c r="AB442">
        <v>3.8</v>
      </c>
      <c r="AC442">
        <v>17.3</v>
      </c>
      <c r="AD442">
        <v>2016</v>
      </c>
    </row>
    <row r="443" spans="1:30" x14ac:dyDescent="0.25">
      <c r="A443">
        <v>438</v>
      </c>
      <c r="B443" t="s">
        <v>459</v>
      </c>
      <c r="C443" t="s">
        <v>27</v>
      </c>
      <c r="D443">
        <v>20</v>
      </c>
      <c r="E443" t="s">
        <v>53</v>
      </c>
      <c r="F443">
        <v>78</v>
      </c>
      <c r="G443">
        <v>56</v>
      </c>
      <c r="H443">
        <v>1174</v>
      </c>
      <c r="I443">
        <v>3.6</v>
      </c>
      <c r="J443">
        <v>8.5</v>
      </c>
      <c r="K443">
        <v>0.42099999999999999</v>
      </c>
      <c r="L443">
        <v>0.3</v>
      </c>
      <c r="M443">
        <v>1.4</v>
      </c>
      <c r="N443">
        <v>0.23899999999999999</v>
      </c>
      <c r="O443">
        <v>3.3</v>
      </c>
      <c r="P443">
        <v>7.1</v>
      </c>
      <c r="Q443">
        <v>0.45700000000000002</v>
      </c>
      <c r="R443">
        <v>1.2</v>
      </c>
      <c r="S443">
        <v>1.6</v>
      </c>
      <c r="T443">
        <v>0.745</v>
      </c>
      <c r="U443">
        <v>2.8</v>
      </c>
      <c r="V443">
        <v>6.6</v>
      </c>
      <c r="W443">
        <v>9.4</v>
      </c>
      <c r="X443">
        <v>0.9</v>
      </c>
      <c r="Y443">
        <v>0.8</v>
      </c>
      <c r="Z443">
        <v>0.8</v>
      </c>
      <c r="AA443">
        <v>1.5</v>
      </c>
      <c r="AB443">
        <v>4.7</v>
      </c>
      <c r="AC443">
        <v>8.6999999999999993</v>
      </c>
      <c r="AD443">
        <v>2016</v>
      </c>
    </row>
    <row r="444" spans="1:30" x14ac:dyDescent="0.25">
      <c r="A444">
        <v>439</v>
      </c>
      <c r="B444" t="s">
        <v>460</v>
      </c>
      <c r="C444" t="s">
        <v>38</v>
      </c>
      <c r="D444">
        <v>25</v>
      </c>
      <c r="E444" t="s">
        <v>74</v>
      </c>
      <c r="F444">
        <v>65</v>
      </c>
      <c r="G444">
        <v>60</v>
      </c>
      <c r="H444">
        <v>2037</v>
      </c>
      <c r="I444">
        <v>9.4</v>
      </c>
      <c r="J444">
        <v>18.5</v>
      </c>
      <c r="K444">
        <v>0.51</v>
      </c>
      <c r="L444">
        <v>0</v>
      </c>
      <c r="M444">
        <v>0.2</v>
      </c>
      <c r="N444">
        <v>0.222</v>
      </c>
      <c r="O444">
        <v>9.4</v>
      </c>
      <c r="P444">
        <v>18.3</v>
      </c>
      <c r="Q444">
        <v>0.51200000000000001</v>
      </c>
      <c r="R444">
        <v>2</v>
      </c>
      <c r="S444">
        <v>2.7</v>
      </c>
      <c r="T444">
        <v>0.753</v>
      </c>
      <c r="U444">
        <v>3.1</v>
      </c>
      <c r="V444">
        <v>7.1</v>
      </c>
      <c r="W444">
        <v>10.199999999999999</v>
      </c>
      <c r="X444">
        <v>3.2</v>
      </c>
      <c r="Y444">
        <v>0.9</v>
      </c>
      <c r="Z444">
        <v>1.2</v>
      </c>
      <c r="AA444">
        <v>2.2000000000000002</v>
      </c>
      <c r="AB444">
        <v>3.1</v>
      </c>
      <c r="AC444">
        <v>20.9</v>
      </c>
      <c r="AD444">
        <v>2016</v>
      </c>
    </row>
    <row r="445" spans="1:30" x14ac:dyDescent="0.25">
      <c r="A445">
        <v>440</v>
      </c>
      <c r="B445" t="s">
        <v>461</v>
      </c>
      <c r="C445" t="s">
        <v>31</v>
      </c>
      <c r="D445">
        <v>31</v>
      </c>
      <c r="E445" t="s">
        <v>66</v>
      </c>
      <c r="F445">
        <v>61</v>
      </c>
      <c r="G445">
        <v>25</v>
      </c>
      <c r="H445">
        <v>908</v>
      </c>
      <c r="I445">
        <v>4.2</v>
      </c>
      <c r="J445">
        <v>11</v>
      </c>
      <c r="K445">
        <v>0.38300000000000001</v>
      </c>
      <c r="L445">
        <v>2.1</v>
      </c>
      <c r="M445">
        <v>5.7</v>
      </c>
      <c r="N445">
        <v>0.36399999999999999</v>
      </c>
      <c r="O445">
        <v>2.1</v>
      </c>
      <c r="P445">
        <v>5.3</v>
      </c>
      <c r="Q445">
        <v>0.40300000000000002</v>
      </c>
      <c r="R445">
        <v>1.3</v>
      </c>
      <c r="S445">
        <v>1.5</v>
      </c>
      <c r="T445">
        <v>0.82099999999999995</v>
      </c>
      <c r="U445">
        <v>1</v>
      </c>
      <c r="V445">
        <v>4.9000000000000004</v>
      </c>
      <c r="W445">
        <v>5.9</v>
      </c>
      <c r="X445">
        <v>3.3</v>
      </c>
      <c r="Y445">
        <v>1.3</v>
      </c>
      <c r="Z445">
        <v>0.2</v>
      </c>
      <c r="AA445">
        <v>1.7</v>
      </c>
      <c r="AB445">
        <v>3.3</v>
      </c>
      <c r="AC445">
        <v>11.7</v>
      </c>
      <c r="AD445">
        <v>2016</v>
      </c>
    </row>
    <row r="446" spans="1:30" x14ac:dyDescent="0.25">
      <c r="A446">
        <v>441</v>
      </c>
      <c r="B446" t="s">
        <v>462</v>
      </c>
      <c r="C446" t="s">
        <v>31</v>
      </c>
      <c r="D446">
        <v>34</v>
      </c>
      <c r="E446" t="s">
        <v>76</v>
      </c>
      <c r="F446">
        <v>74</v>
      </c>
      <c r="G446">
        <v>73</v>
      </c>
      <c r="H446">
        <v>2258</v>
      </c>
      <c r="I446">
        <v>8.6</v>
      </c>
      <c r="J446">
        <v>18.899999999999999</v>
      </c>
      <c r="K446">
        <v>0.45600000000000002</v>
      </c>
      <c r="L446">
        <v>0.1</v>
      </c>
      <c r="M446">
        <v>0.7</v>
      </c>
      <c r="N446">
        <v>0.159</v>
      </c>
      <c r="O446">
        <v>8.5</v>
      </c>
      <c r="P446">
        <v>18.2</v>
      </c>
      <c r="Q446">
        <v>0.46800000000000003</v>
      </c>
      <c r="R446">
        <v>5.0999999999999996</v>
      </c>
      <c r="S446">
        <v>6.5</v>
      </c>
      <c r="T446">
        <v>0.79300000000000004</v>
      </c>
      <c r="U446">
        <v>1.3</v>
      </c>
      <c r="V446">
        <v>3.5</v>
      </c>
      <c r="W446">
        <v>4.8</v>
      </c>
      <c r="X446">
        <v>5.5</v>
      </c>
      <c r="Y446">
        <v>1.3</v>
      </c>
      <c r="Z446">
        <v>0.7</v>
      </c>
      <c r="AA446">
        <v>3.2</v>
      </c>
      <c r="AB446">
        <v>1.8</v>
      </c>
      <c r="AC446">
        <v>22.5</v>
      </c>
      <c r="AD446">
        <v>2016</v>
      </c>
    </row>
    <row r="447" spans="1:30" x14ac:dyDescent="0.25">
      <c r="A447">
        <v>442</v>
      </c>
      <c r="B447" t="s">
        <v>463</v>
      </c>
      <c r="C447" t="s">
        <v>31</v>
      </c>
      <c r="D447">
        <v>24</v>
      </c>
      <c r="E447" t="s">
        <v>32</v>
      </c>
      <c r="F447">
        <v>78</v>
      </c>
      <c r="G447">
        <v>15</v>
      </c>
      <c r="H447">
        <v>2152</v>
      </c>
      <c r="I447">
        <v>4.7</v>
      </c>
      <c r="J447">
        <v>11.8</v>
      </c>
      <c r="K447">
        <v>0.39900000000000002</v>
      </c>
      <c r="L447">
        <v>1.4</v>
      </c>
      <c r="M447">
        <v>4</v>
      </c>
      <c r="N447">
        <v>0.35799999999999998</v>
      </c>
      <c r="O447">
        <v>3.3</v>
      </c>
      <c r="P447">
        <v>7.8</v>
      </c>
      <c r="Q447">
        <v>0.42099999999999999</v>
      </c>
      <c r="R447">
        <v>1.9</v>
      </c>
      <c r="S447">
        <v>2.6</v>
      </c>
      <c r="T447">
        <v>0.71299999999999997</v>
      </c>
      <c r="U447">
        <v>0.6</v>
      </c>
      <c r="V447">
        <v>2.8</v>
      </c>
      <c r="W447">
        <v>3.4</v>
      </c>
      <c r="X447">
        <v>2.6</v>
      </c>
      <c r="Y447">
        <v>1.4</v>
      </c>
      <c r="Z447">
        <v>0.3</v>
      </c>
      <c r="AA447">
        <v>2</v>
      </c>
      <c r="AB447">
        <v>2.4</v>
      </c>
      <c r="AC447">
        <v>12.7</v>
      </c>
      <c r="AD447">
        <v>2016</v>
      </c>
    </row>
    <row r="448" spans="1:30" x14ac:dyDescent="0.25">
      <c r="A448">
        <v>443</v>
      </c>
      <c r="B448" t="s">
        <v>464</v>
      </c>
      <c r="C448" t="s">
        <v>73</v>
      </c>
      <c r="D448">
        <v>25</v>
      </c>
      <c r="E448" t="s">
        <v>87</v>
      </c>
      <c r="F448">
        <v>81</v>
      </c>
      <c r="G448">
        <v>81</v>
      </c>
      <c r="H448">
        <v>2885</v>
      </c>
      <c r="I448">
        <v>7.1</v>
      </c>
      <c r="J448">
        <v>16.600000000000001</v>
      </c>
      <c r="K448">
        <v>0.42699999999999999</v>
      </c>
      <c r="L448">
        <v>2.2999999999999998</v>
      </c>
      <c r="M448">
        <v>6.1</v>
      </c>
      <c r="N448">
        <v>0.371</v>
      </c>
      <c r="O448">
        <v>4.8</v>
      </c>
      <c r="P448">
        <v>10.5</v>
      </c>
      <c r="Q448">
        <v>0.45900000000000002</v>
      </c>
      <c r="R448">
        <v>4.5999999999999996</v>
      </c>
      <c r="S448">
        <v>5.5</v>
      </c>
      <c r="T448">
        <v>0.84699999999999998</v>
      </c>
      <c r="U448">
        <v>0.7</v>
      </c>
      <c r="V448">
        <v>3.8</v>
      </c>
      <c r="W448">
        <v>4.5</v>
      </c>
      <c r="X448">
        <v>5.3</v>
      </c>
      <c r="Y448">
        <v>1.6</v>
      </c>
      <c r="Z448">
        <v>0.5</v>
      </c>
      <c r="AA448">
        <v>2.1</v>
      </c>
      <c r="AB448">
        <v>1.4</v>
      </c>
      <c r="AC448">
        <v>21.1</v>
      </c>
      <c r="AD448">
        <v>2016</v>
      </c>
    </row>
    <row r="449" spans="1:30" x14ac:dyDescent="0.25">
      <c r="A449">
        <v>444</v>
      </c>
      <c r="B449" t="s">
        <v>465</v>
      </c>
      <c r="C449" t="s">
        <v>73</v>
      </c>
      <c r="D449">
        <v>25</v>
      </c>
      <c r="E449" t="s">
        <v>94</v>
      </c>
      <c r="F449">
        <v>77</v>
      </c>
      <c r="G449">
        <v>77</v>
      </c>
      <c r="H449">
        <v>2784</v>
      </c>
      <c r="I449">
        <v>7.4</v>
      </c>
      <c r="J449">
        <v>17.399999999999999</v>
      </c>
      <c r="K449">
        <v>0.42399999999999999</v>
      </c>
      <c r="L449">
        <v>1.5</v>
      </c>
      <c r="M449">
        <v>4.2</v>
      </c>
      <c r="N449">
        <v>0.35099999999999998</v>
      </c>
      <c r="O449">
        <v>5.9</v>
      </c>
      <c r="P449">
        <v>13.2</v>
      </c>
      <c r="Q449">
        <v>0.44800000000000001</v>
      </c>
      <c r="R449">
        <v>3.5</v>
      </c>
      <c r="S449">
        <v>4.4000000000000004</v>
      </c>
      <c r="T449">
        <v>0.79100000000000004</v>
      </c>
      <c r="U449">
        <v>0.5</v>
      </c>
      <c r="V449">
        <v>4.4000000000000004</v>
      </c>
      <c r="W449">
        <v>4.9000000000000004</v>
      </c>
      <c r="X449">
        <v>10.199999999999999</v>
      </c>
      <c r="Y449">
        <v>1.9</v>
      </c>
      <c r="Z449">
        <v>0.8</v>
      </c>
      <c r="AA449">
        <v>4.0999999999999996</v>
      </c>
      <c r="AB449">
        <v>2.1</v>
      </c>
      <c r="AC449">
        <v>19.8</v>
      </c>
      <c r="AD449">
        <v>2016</v>
      </c>
    </row>
    <row r="450" spans="1:30" x14ac:dyDescent="0.25">
      <c r="A450">
        <v>445</v>
      </c>
      <c r="B450" t="s">
        <v>467</v>
      </c>
      <c r="C450" t="s">
        <v>52</v>
      </c>
      <c r="D450">
        <v>22</v>
      </c>
      <c r="E450" t="s">
        <v>79</v>
      </c>
      <c r="F450">
        <v>47</v>
      </c>
      <c r="G450">
        <v>4</v>
      </c>
      <c r="H450">
        <v>1070</v>
      </c>
      <c r="I450">
        <v>7.4</v>
      </c>
      <c r="J450">
        <v>14.8</v>
      </c>
      <c r="K450">
        <v>0.501</v>
      </c>
      <c r="L450">
        <v>0.9</v>
      </c>
      <c r="M450">
        <v>2.4</v>
      </c>
      <c r="N450">
        <v>0.4</v>
      </c>
      <c r="O450">
        <v>6.5</v>
      </c>
      <c r="P450">
        <v>12.5</v>
      </c>
      <c r="Q450">
        <v>0.52</v>
      </c>
      <c r="R450">
        <v>1.5</v>
      </c>
      <c r="S450">
        <v>2.2000000000000002</v>
      </c>
      <c r="T450">
        <v>0.70299999999999996</v>
      </c>
      <c r="U450">
        <v>1.9</v>
      </c>
      <c r="V450">
        <v>3</v>
      </c>
      <c r="W450">
        <v>4.9000000000000004</v>
      </c>
      <c r="X450">
        <v>1.5</v>
      </c>
      <c r="Y450">
        <v>1.2</v>
      </c>
      <c r="Z450">
        <v>0.5</v>
      </c>
      <c r="AA450">
        <v>1.1000000000000001</v>
      </c>
      <c r="AB450">
        <v>3.2</v>
      </c>
      <c r="AC450">
        <v>17.3</v>
      </c>
      <c r="AD450">
        <v>2016</v>
      </c>
    </row>
    <row r="451" spans="1:30" x14ac:dyDescent="0.25">
      <c r="A451">
        <v>446</v>
      </c>
      <c r="B451" t="s">
        <v>468</v>
      </c>
      <c r="C451" t="s">
        <v>73</v>
      </c>
      <c r="D451">
        <v>31</v>
      </c>
      <c r="E451" t="s">
        <v>74</v>
      </c>
      <c r="F451">
        <v>33</v>
      </c>
      <c r="G451">
        <v>2</v>
      </c>
      <c r="H451">
        <v>656</v>
      </c>
      <c r="I451">
        <v>2.6</v>
      </c>
      <c r="J451">
        <v>7.5</v>
      </c>
      <c r="K451">
        <v>0.34300000000000003</v>
      </c>
      <c r="L451">
        <v>0.8</v>
      </c>
      <c r="M451">
        <v>2.6</v>
      </c>
      <c r="N451">
        <v>0.29199999999999998</v>
      </c>
      <c r="O451">
        <v>1.8</v>
      </c>
      <c r="P451">
        <v>4.9000000000000004</v>
      </c>
      <c r="Q451">
        <v>0.371</v>
      </c>
      <c r="R451">
        <v>1.9</v>
      </c>
      <c r="S451">
        <v>2.1</v>
      </c>
      <c r="T451">
        <v>0.872</v>
      </c>
      <c r="U451">
        <v>0.5</v>
      </c>
      <c r="V451">
        <v>3.1</v>
      </c>
      <c r="W451">
        <v>3.6</v>
      </c>
      <c r="X451">
        <v>4.8</v>
      </c>
      <c r="Y451">
        <v>1</v>
      </c>
      <c r="Z451">
        <v>0.3</v>
      </c>
      <c r="AA451">
        <v>1.4</v>
      </c>
      <c r="AB451">
        <v>2.7</v>
      </c>
      <c r="AC451">
        <v>7.8</v>
      </c>
      <c r="AD451">
        <v>2016</v>
      </c>
    </row>
    <row r="452" spans="1:30" x14ac:dyDescent="0.25">
      <c r="A452">
        <v>447</v>
      </c>
      <c r="B452" t="s">
        <v>469</v>
      </c>
      <c r="C452" t="s">
        <v>73</v>
      </c>
      <c r="D452">
        <v>23</v>
      </c>
      <c r="E452" t="s">
        <v>34</v>
      </c>
      <c r="F452">
        <v>7</v>
      </c>
      <c r="G452">
        <v>4</v>
      </c>
      <c r="H452">
        <v>169</v>
      </c>
      <c r="I452">
        <v>3</v>
      </c>
      <c r="J452">
        <v>8.3000000000000007</v>
      </c>
      <c r="K452">
        <v>0.35899999999999999</v>
      </c>
      <c r="L452">
        <v>0</v>
      </c>
      <c r="M452">
        <v>1.1000000000000001</v>
      </c>
      <c r="N452">
        <v>0</v>
      </c>
      <c r="O452">
        <v>3</v>
      </c>
      <c r="P452">
        <v>7.2</v>
      </c>
      <c r="Q452">
        <v>0.41199999999999998</v>
      </c>
      <c r="R452">
        <v>0.6</v>
      </c>
      <c r="S452">
        <v>0.9</v>
      </c>
      <c r="T452">
        <v>0.75</v>
      </c>
      <c r="U452">
        <v>1.7</v>
      </c>
      <c r="V452">
        <v>3.6</v>
      </c>
      <c r="W452">
        <v>5.3</v>
      </c>
      <c r="X452">
        <v>4.5</v>
      </c>
      <c r="Y452">
        <v>1.9</v>
      </c>
      <c r="Z452">
        <v>0.6</v>
      </c>
      <c r="AA452">
        <v>1.9</v>
      </c>
      <c r="AB452">
        <v>2.6</v>
      </c>
      <c r="AC452">
        <v>6.6</v>
      </c>
      <c r="AD452">
        <v>2016</v>
      </c>
    </row>
    <row r="453" spans="1:30" x14ac:dyDescent="0.25">
      <c r="A453">
        <v>449</v>
      </c>
      <c r="B453" t="s">
        <v>585</v>
      </c>
      <c r="C453" t="s">
        <v>31</v>
      </c>
      <c r="D453">
        <v>29</v>
      </c>
      <c r="E453" t="s">
        <v>34</v>
      </c>
      <c r="F453">
        <v>43</v>
      </c>
      <c r="G453">
        <v>0</v>
      </c>
      <c r="H453">
        <v>499</v>
      </c>
      <c r="I453">
        <v>3</v>
      </c>
      <c r="J453">
        <v>7.9</v>
      </c>
      <c r="K453">
        <v>0.38200000000000001</v>
      </c>
      <c r="L453">
        <v>1.1000000000000001</v>
      </c>
      <c r="M453">
        <v>3</v>
      </c>
      <c r="N453">
        <v>0.36599999999999999</v>
      </c>
      <c r="O453">
        <v>1.9</v>
      </c>
      <c r="P453">
        <v>5</v>
      </c>
      <c r="Q453">
        <v>0.39100000000000001</v>
      </c>
      <c r="R453">
        <v>0.6</v>
      </c>
      <c r="S453">
        <v>1.1000000000000001</v>
      </c>
      <c r="T453">
        <v>0.53300000000000003</v>
      </c>
      <c r="U453">
        <v>0.5</v>
      </c>
      <c r="V453">
        <v>3.3</v>
      </c>
      <c r="W453">
        <v>3.8</v>
      </c>
      <c r="X453">
        <v>3.5</v>
      </c>
      <c r="Y453">
        <v>0.7</v>
      </c>
      <c r="Z453">
        <v>0.1</v>
      </c>
      <c r="AA453">
        <v>3</v>
      </c>
      <c r="AB453">
        <v>3.4</v>
      </c>
      <c r="AC453">
        <v>7.7</v>
      </c>
      <c r="AD453">
        <v>2016</v>
      </c>
    </row>
    <row r="454" spans="1:30" x14ac:dyDescent="0.25">
      <c r="A454">
        <v>450</v>
      </c>
      <c r="B454" t="s">
        <v>470</v>
      </c>
      <c r="C454" t="s">
        <v>27</v>
      </c>
      <c r="D454">
        <v>35</v>
      </c>
      <c r="E454" t="s">
        <v>46</v>
      </c>
      <c r="F454">
        <v>78</v>
      </c>
      <c r="G454">
        <v>19</v>
      </c>
      <c r="H454">
        <v>1404</v>
      </c>
      <c r="I454">
        <v>6.3</v>
      </c>
      <c r="J454">
        <v>11.5</v>
      </c>
      <c r="K454">
        <v>0.54500000000000004</v>
      </c>
      <c r="L454">
        <v>0.1</v>
      </c>
      <c r="M454">
        <v>0.2</v>
      </c>
      <c r="N454">
        <v>0.42899999999999999</v>
      </c>
      <c r="O454">
        <v>6.2</v>
      </c>
      <c r="P454">
        <v>11.3</v>
      </c>
      <c r="Q454">
        <v>0.54600000000000004</v>
      </c>
      <c r="R454">
        <v>1.6</v>
      </c>
      <c r="S454">
        <v>2.1</v>
      </c>
      <c r="T454">
        <v>0.78800000000000003</v>
      </c>
      <c r="U454">
        <v>1.8</v>
      </c>
      <c r="V454">
        <v>6.1</v>
      </c>
      <c r="W454">
        <v>7.9</v>
      </c>
      <c r="X454">
        <v>3.7</v>
      </c>
      <c r="Y454">
        <v>1.1000000000000001</v>
      </c>
      <c r="Z454">
        <v>1.4</v>
      </c>
      <c r="AA454">
        <v>1.7</v>
      </c>
      <c r="AB454">
        <v>3.6</v>
      </c>
      <c r="AC454">
        <v>14.2</v>
      </c>
      <c r="AD454">
        <v>2016</v>
      </c>
    </row>
    <row r="455" spans="1:30" x14ac:dyDescent="0.25">
      <c r="A455">
        <v>450</v>
      </c>
      <c r="B455" t="s">
        <v>471</v>
      </c>
      <c r="C455" t="s">
        <v>73</v>
      </c>
      <c r="D455">
        <v>27</v>
      </c>
      <c r="E455" t="s">
        <v>32</v>
      </c>
      <c r="F455">
        <v>80</v>
      </c>
      <c r="G455">
        <v>80</v>
      </c>
      <c r="H455">
        <v>2750</v>
      </c>
      <c r="I455">
        <v>8.6</v>
      </c>
      <c r="J455">
        <v>18.899999999999999</v>
      </c>
      <c r="K455">
        <v>0.45400000000000001</v>
      </c>
      <c r="L455">
        <v>1.3</v>
      </c>
      <c r="M455">
        <v>4.5</v>
      </c>
      <c r="N455">
        <v>0.29599999999999999</v>
      </c>
      <c r="O455">
        <v>7.3</v>
      </c>
      <c r="P455">
        <v>14.4</v>
      </c>
      <c r="Q455">
        <v>0.503</v>
      </c>
      <c r="R455">
        <v>6.1</v>
      </c>
      <c r="S455">
        <v>7.5</v>
      </c>
      <c r="T455">
        <v>0.81200000000000006</v>
      </c>
      <c r="U455">
        <v>1.9</v>
      </c>
      <c r="V455">
        <v>6.3</v>
      </c>
      <c r="W455">
        <v>8.1999999999999993</v>
      </c>
      <c r="X455">
        <v>10.9</v>
      </c>
      <c r="Y455">
        <v>2.1</v>
      </c>
      <c r="Z455">
        <v>0.3</v>
      </c>
      <c r="AA455">
        <v>4.5</v>
      </c>
      <c r="AB455">
        <v>2.6</v>
      </c>
      <c r="AC455">
        <v>24.6</v>
      </c>
      <c r="AD455">
        <v>2016</v>
      </c>
    </row>
    <row r="456" spans="1:30" x14ac:dyDescent="0.25">
      <c r="A456">
        <v>451</v>
      </c>
      <c r="B456" t="s">
        <v>473</v>
      </c>
      <c r="C456" t="s">
        <v>38</v>
      </c>
      <c r="D456">
        <v>26</v>
      </c>
      <c r="E456" t="s">
        <v>76</v>
      </c>
      <c r="F456">
        <v>73</v>
      </c>
      <c r="G456">
        <v>43</v>
      </c>
      <c r="H456">
        <v>2125</v>
      </c>
      <c r="I456">
        <v>7</v>
      </c>
      <c r="J456">
        <v>11.6</v>
      </c>
      <c r="K456">
        <v>0.60599999999999998</v>
      </c>
      <c r="L456">
        <v>0</v>
      </c>
      <c r="M456">
        <v>0</v>
      </c>
      <c r="O456">
        <v>7</v>
      </c>
      <c r="P456">
        <v>11.6</v>
      </c>
      <c r="Q456">
        <v>0.60599999999999998</v>
      </c>
      <c r="R456">
        <v>3.6</v>
      </c>
      <c r="S456">
        <v>5.6</v>
      </c>
      <c r="T456">
        <v>0.65</v>
      </c>
      <c r="U456">
        <v>4</v>
      </c>
      <c r="V456">
        <v>10.6</v>
      </c>
      <c r="W456">
        <v>14.7</v>
      </c>
      <c r="X456">
        <v>0.5</v>
      </c>
      <c r="Y456">
        <v>0.7</v>
      </c>
      <c r="Z456">
        <v>4.5999999999999996</v>
      </c>
      <c r="AA456">
        <v>2.2999999999999998</v>
      </c>
      <c r="AB456">
        <v>3.4</v>
      </c>
      <c r="AC456">
        <v>17.600000000000001</v>
      </c>
      <c r="AD456">
        <v>2016</v>
      </c>
    </row>
    <row r="457" spans="1:30" x14ac:dyDescent="0.25">
      <c r="A457">
        <v>452</v>
      </c>
      <c r="B457" t="s">
        <v>564</v>
      </c>
      <c r="C457" t="s">
        <v>27</v>
      </c>
      <c r="D457">
        <v>24</v>
      </c>
      <c r="E457" t="s">
        <v>48</v>
      </c>
      <c r="F457">
        <v>7</v>
      </c>
      <c r="G457">
        <v>0</v>
      </c>
      <c r="H457">
        <v>41</v>
      </c>
      <c r="I457">
        <v>4.4000000000000004</v>
      </c>
      <c r="J457">
        <v>9.6999999999999993</v>
      </c>
      <c r="K457">
        <v>0.45500000000000002</v>
      </c>
      <c r="L457">
        <v>0</v>
      </c>
      <c r="M457">
        <v>1.8</v>
      </c>
      <c r="N457">
        <v>0</v>
      </c>
      <c r="O457">
        <v>4.4000000000000004</v>
      </c>
      <c r="P457">
        <v>7.9</v>
      </c>
      <c r="Q457">
        <v>0.55600000000000005</v>
      </c>
      <c r="R457">
        <v>0.9</v>
      </c>
      <c r="S457">
        <v>1.8</v>
      </c>
      <c r="T457">
        <v>0.5</v>
      </c>
      <c r="U457">
        <v>4.4000000000000004</v>
      </c>
      <c r="V457">
        <v>6.1</v>
      </c>
      <c r="W457">
        <v>10.5</v>
      </c>
      <c r="X457">
        <v>2.6</v>
      </c>
      <c r="Y457">
        <v>0.9</v>
      </c>
      <c r="Z457">
        <v>0.9</v>
      </c>
      <c r="AA457">
        <v>4.4000000000000004</v>
      </c>
      <c r="AB457">
        <v>6.1</v>
      </c>
      <c r="AC457">
        <v>9.6999999999999993</v>
      </c>
      <c r="AD457">
        <v>2016</v>
      </c>
    </row>
    <row r="458" spans="1:30" x14ac:dyDescent="0.25">
      <c r="A458">
        <v>453</v>
      </c>
      <c r="B458" t="s">
        <v>474</v>
      </c>
      <c r="C458" t="s">
        <v>52</v>
      </c>
      <c r="D458">
        <v>20</v>
      </c>
      <c r="E458" t="s">
        <v>44</v>
      </c>
      <c r="F458">
        <v>81</v>
      </c>
      <c r="G458">
        <v>81</v>
      </c>
      <c r="H458">
        <v>2845</v>
      </c>
      <c r="I458">
        <v>7.5</v>
      </c>
      <c r="J458">
        <v>16.399999999999999</v>
      </c>
      <c r="K458">
        <v>0.45900000000000002</v>
      </c>
      <c r="L458">
        <v>0.7</v>
      </c>
      <c r="M458">
        <v>2.4</v>
      </c>
      <c r="N458">
        <v>0.3</v>
      </c>
      <c r="O458">
        <v>6.8</v>
      </c>
      <c r="P458">
        <v>14</v>
      </c>
      <c r="Q458">
        <v>0.48599999999999999</v>
      </c>
      <c r="R458">
        <v>5.4</v>
      </c>
      <c r="S458">
        <v>7.1</v>
      </c>
      <c r="T458">
        <v>0.76100000000000001</v>
      </c>
      <c r="U458">
        <v>1.3</v>
      </c>
      <c r="V458">
        <v>2.4</v>
      </c>
      <c r="W458">
        <v>3.7</v>
      </c>
      <c r="X458">
        <v>2.1</v>
      </c>
      <c r="Y458">
        <v>1</v>
      </c>
      <c r="Z458">
        <v>0.6</v>
      </c>
      <c r="AA458">
        <v>2.2999999999999998</v>
      </c>
      <c r="AB458">
        <v>2.1</v>
      </c>
      <c r="AC458">
        <v>21.2</v>
      </c>
      <c r="AD458">
        <v>2016</v>
      </c>
    </row>
    <row r="459" spans="1:30" x14ac:dyDescent="0.25">
      <c r="A459">
        <v>454</v>
      </c>
      <c r="B459" t="s">
        <v>475</v>
      </c>
      <c r="C459" t="s">
        <v>31</v>
      </c>
      <c r="D459">
        <v>25</v>
      </c>
      <c r="E459" t="s">
        <v>57</v>
      </c>
      <c r="F459">
        <v>23</v>
      </c>
      <c r="G459">
        <v>0</v>
      </c>
      <c r="H459">
        <v>167</v>
      </c>
      <c r="I459">
        <v>5.6</v>
      </c>
      <c r="J459">
        <v>14.2</v>
      </c>
      <c r="K459">
        <v>0.39400000000000002</v>
      </c>
      <c r="L459">
        <v>1.9</v>
      </c>
      <c r="M459">
        <v>5</v>
      </c>
      <c r="N459">
        <v>0.39100000000000001</v>
      </c>
      <c r="O459">
        <v>3.7</v>
      </c>
      <c r="P459">
        <v>9.3000000000000007</v>
      </c>
      <c r="Q459">
        <v>0.39500000000000002</v>
      </c>
      <c r="R459">
        <v>1.9</v>
      </c>
      <c r="S459">
        <v>2.6</v>
      </c>
      <c r="T459">
        <v>0.75</v>
      </c>
      <c r="U459">
        <v>0.2</v>
      </c>
      <c r="V459">
        <v>2.4</v>
      </c>
      <c r="W459">
        <v>2.6</v>
      </c>
      <c r="X459">
        <v>2.2000000000000002</v>
      </c>
      <c r="Y459">
        <v>2.2000000000000002</v>
      </c>
      <c r="Z459">
        <v>0.4</v>
      </c>
      <c r="AA459">
        <v>0.4</v>
      </c>
      <c r="AB459">
        <v>3.2</v>
      </c>
      <c r="AC459">
        <v>15.1</v>
      </c>
      <c r="AD459">
        <v>2016</v>
      </c>
    </row>
    <row r="460" spans="1:30" x14ac:dyDescent="0.25">
      <c r="A460">
        <v>455</v>
      </c>
      <c r="B460" t="s">
        <v>476</v>
      </c>
      <c r="C460" t="s">
        <v>27</v>
      </c>
      <c r="D460">
        <v>23</v>
      </c>
      <c r="E460" t="s">
        <v>79</v>
      </c>
      <c r="F460">
        <v>10</v>
      </c>
      <c r="G460">
        <v>0</v>
      </c>
      <c r="H460">
        <v>68</v>
      </c>
      <c r="I460">
        <v>5.3</v>
      </c>
      <c r="J460">
        <v>12.7</v>
      </c>
      <c r="K460">
        <v>0.41699999999999998</v>
      </c>
      <c r="L460">
        <v>0</v>
      </c>
      <c r="M460">
        <v>0</v>
      </c>
      <c r="O460">
        <v>5.3</v>
      </c>
      <c r="P460">
        <v>12.7</v>
      </c>
      <c r="Q460">
        <v>0.41699999999999998</v>
      </c>
      <c r="R460">
        <v>4.8</v>
      </c>
      <c r="S460">
        <v>7.4</v>
      </c>
      <c r="T460">
        <v>0.64300000000000002</v>
      </c>
      <c r="U460">
        <v>7.4</v>
      </c>
      <c r="V460">
        <v>12.7</v>
      </c>
      <c r="W460">
        <v>20.100000000000001</v>
      </c>
      <c r="X460">
        <v>2.6</v>
      </c>
      <c r="Y460">
        <v>2.1</v>
      </c>
      <c r="Z460">
        <v>2.6</v>
      </c>
      <c r="AA460">
        <v>3.2</v>
      </c>
      <c r="AB460">
        <v>7.9</v>
      </c>
      <c r="AC460">
        <v>15.4</v>
      </c>
      <c r="AD460">
        <v>2016</v>
      </c>
    </row>
    <row r="461" spans="1:30" x14ac:dyDescent="0.25">
      <c r="A461">
        <v>456</v>
      </c>
      <c r="B461" t="s">
        <v>477</v>
      </c>
      <c r="C461" t="s">
        <v>73</v>
      </c>
      <c r="D461">
        <v>31</v>
      </c>
      <c r="E461" t="s">
        <v>35</v>
      </c>
      <c r="F461">
        <v>65</v>
      </c>
      <c r="G461">
        <v>63</v>
      </c>
      <c r="H461">
        <v>2106</v>
      </c>
      <c r="I461">
        <v>5.5</v>
      </c>
      <c r="J461">
        <v>13.2</v>
      </c>
      <c r="K461">
        <v>0.41399999999999998</v>
      </c>
      <c r="L461">
        <v>1.7</v>
      </c>
      <c r="M461">
        <v>4.8</v>
      </c>
      <c r="N461">
        <v>0.34399999999999997</v>
      </c>
      <c r="O461">
        <v>3.8</v>
      </c>
      <c r="P461">
        <v>8.4</v>
      </c>
      <c r="Q461">
        <v>0.45400000000000001</v>
      </c>
      <c r="R461">
        <v>3.1</v>
      </c>
      <c r="S461">
        <v>3.5</v>
      </c>
      <c r="T461">
        <v>0.86899999999999999</v>
      </c>
      <c r="U461">
        <v>0.3</v>
      </c>
      <c r="V461">
        <v>2.9</v>
      </c>
      <c r="W461">
        <v>3.2</v>
      </c>
      <c r="X461">
        <v>6.5</v>
      </c>
      <c r="Y461">
        <v>1</v>
      </c>
      <c r="Z461">
        <v>0.2</v>
      </c>
      <c r="AA461">
        <v>2.6</v>
      </c>
      <c r="AB461">
        <v>2.6</v>
      </c>
      <c r="AC461">
        <v>15.7</v>
      </c>
      <c r="AD461">
        <v>2016</v>
      </c>
    </row>
    <row r="462" spans="1:30" x14ac:dyDescent="0.25">
      <c r="A462">
        <v>457</v>
      </c>
      <c r="B462" t="s">
        <v>478</v>
      </c>
      <c r="C462" t="s">
        <v>52</v>
      </c>
      <c r="D462">
        <v>24</v>
      </c>
      <c r="E462" t="s">
        <v>66</v>
      </c>
      <c r="F462">
        <v>80</v>
      </c>
      <c r="G462">
        <v>9</v>
      </c>
      <c r="H462">
        <v>1435</v>
      </c>
      <c r="I462">
        <v>6.4</v>
      </c>
      <c r="J462">
        <v>14.2</v>
      </c>
      <c r="K462">
        <v>0.45</v>
      </c>
      <c r="L462">
        <v>1.1000000000000001</v>
      </c>
      <c r="M462">
        <v>3.8</v>
      </c>
      <c r="N462">
        <v>0.29299999999999998</v>
      </c>
      <c r="O462">
        <v>5.3</v>
      </c>
      <c r="P462">
        <v>10.4</v>
      </c>
      <c r="Q462">
        <v>0.50600000000000001</v>
      </c>
      <c r="R462">
        <v>4.9000000000000004</v>
      </c>
      <c r="S462">
        <v>6.4</v>
      </c>
      <c r="T462">
        <v>0.75800000000000001</v>
      </c>
      <c r="U462">
        <v>1.2</v>
      </c>
      <c r="V462">
        <v>6.2</v>
      </c>
      <c r="W462">
        <v>7.4</v>
      </c>
      <c r="X462">
        <v>1.9</v>
      </c>
      <c r="Y462">
        <v>0.7</v>
      </c>
      <c r="Z462">
        <v>0.2</v>
      </c>
      <c r="AA462">
        <v>1.5</v>
      </c>
      <c r="AB462">
        <v>1.7</v>
      </c>
      <c r="AC462">
        <v>18.7</v>
      </c>
      <c r="AD462">
        <v>2016</v>
      </c>
    </row>
    <row r="463" spans="1:30" x14ac:dyDescent="0.25">
      <c r="A463">
        <v>458</v>
      </c>
      <c r="B463" t="s">
        <v>565</v>
      </c>
      <c r="C463" t="s">
        <v>73</v>
      </c>
      <c r="D463">
        <v>26</v>
      </c>
      <c r="E463" t="s">
        <v>50</v>
      </c>
      <c r="F463">
        <v>5</v>
      </c>
      <c r="G463">
        <v>0</v>
      </c>
      <c r="H463">
        <v>45</v>
      </c>
      <c r="I463">
        <v>1.6</v>
      </c>
      <c r="J463">
        <v>8</v>
      </c>
      <c r="K463">
        <v>0.2</v>
      </c>
      <c r="L463">
        <v>0.8</v>
      </c>
      <c r="M463">
        <v>3.2</v>
      </c>
      <c r="N463">
        <v>0.25</v>
      </c>
      <c r="O463">
        <v>0.8</v>
      </c>
      <c r="P463">
        <v>4.8</v>
      </c>
      <c r="Q463">
        <v>0.16700000000000001</v>
      </c>
      <c r="R463">
        <v>2.4</v>
      </c>
      <c r="S463">
        <v>3.2</v>
      </c>
      <c r="T463">
        <v>0.75</v>
      </c>
      <c r="U463">
        <v>0.8</v>
      </c>
      <c r="V463">
        <v>2.4</v>
      </c>
      <c r="W463">
        <v>3.2</v>
      </c>
      <c r="X463">
        <v>3.2</v>
      </c>
      <c r="Y463">
        <v>0</v>
      </c>
      <c r="Z463">
        <v>0</v>
      </c>
      <c r="AA463">
        <v>0.8</v>
      </c>
      <c r="AB463">
        <v>1.6</v>
      </c>
      <c r="AC463">
        <v>6.4</v>
      </c>
      <c r="AD463">
        <v>2016</v>
      </c>
    </row>
    <row r="464" spans="1:30" x14ac:dyDescent="0.25">
      <c r="A464">
        <v>459</v>
      </c>
      <c r="B464" t="s">
        <v>479</v>
      </c>
      <c r="C464" t="s">
        <v>31</v>
      </c>
      <c r="D464">
        <v>29</v>
      </c>
      <c r="E464" t="s">
        <v>104</v>
      </c>
      <c r="F464">
        <v>67</v>
      </c>
      <c r="G464">
        <v>35</v>
      </c>
      <c r="H464">
        <v>1907</v>
      </c>
      <c r="I464">
        <v>5.3</v>
      </c>
      <c r="J464">
        <v>13.1</v>
      </c>
      <c r="K464">
        <v>0.40799999999999997</v>
      </c>
      <c r="L464">
        <v>2.1</v>
      </c>
      <c r="M464">
        <v>6</v>
      </c>
      <c r="N464">
        <v>0.34399999999999997</v>
      </c>
      <c r="O464">
        <v>3.3</v>
      </c>
      <c r="P464">
        <v>7</v>
      </c>
      <c r="Q464">
        <v>0.46400000000000002</v>
      </c>
      <c r="R464">
        <v>6.6</v>
      </c>
      <c r="S464">
        <v>8</v>
      </c>
      <c r="T464">
        <v>0.83</v>
      </c>
      <c r="U464">
        <v>0.6</v>
      </c>
      <c r="V464">
        <v>2.6</v>
      </c>
      <c r="W464">
        <v>3.2</v>
      </c>
      <c r="X464">
        <v>3.2</v>
      </c>
      <c r="Y464">
        <v>1.2</v>
      </c>
      <c r="Z464">
        <v>0.4</v>
      </c>
      <c r="AA464">
        <v>2</v>
      </c>
      <c r="AB464">
        <v>2</v>
      </c>
      <c r="AC464">
        <v>19.399999999999999</v>
      </c>
      <c r="AD464">
        <v>2016</v>
      </c>
    </row>
    <row r="465" spans="1:30" x14ac:dyDescent="0.25">
      <c r="A465">
        <v>460</v>
      </c>
      <c r="B465" t="s">
        <v>480</v>
      </c>
      <c r="C465" t="s">
        <v>27</v>
      </c>
      <c r="D465">
        <v>29</v>
      </c>
      <c r="E465" t="s">
        <v>87</v>
      </c>
      <c r="F465">
        <v>81</v>
      </c>
      <c r="G465">
        <v>81</v>
      </c>
      <c r="H465">
        <v>2338</v>
      </c>
      <c r="I465">
        <v>5.2</v>
      </c>
      <c r="J465">
        <v>11.5</v>
      </c>
      <c r="K465">
        <v>0.45200000000000001</v>
      </c>
      <c r="L465">
        <v>2.2999999999999998</v>
      </c>
      <c r="M465">
        <v>5.8</v>
      </c>
      <c r="N465">
        <v>0.40200000000000002</v>
      </c>
      <c r="O465">
        <v>2.9</v>
      </c>
      <c r="P465">
        <v>5.7</v>
      </c>
      <c r="Q465">
        <v>0.504</v>
      </c>
      <c r="R465">
        <v>1.8</v>
      </c>
      <c r="S465">
        <v>2.2000000000000002</v>
      </c>
      <c r="T465">
        <v>0.83299999999999996</v>
      </c>
      <c r="U465">
        <v>2</v>
      </c>
      <c r="V465">
        <v>6.1</v>
      </c>
      <c r="W465">
        <v>8</v>
      </c>
      <c r="X465">
        <v>1.7</v>
      </c>
      <c r="Y465">
        <v>0.9</v>
      </c>
      <c r="Z465">
        <v>1.2</v>
      </c>
      <c r="AA465">
        <v>1</v>
      </c>
      <c r="AB465">
        <v>2</v>
      </c>
      <c r="AC465">
        <v>14.6</v>
      </c>
      <c r="AD465">
        <v>2016</v>
      </c>
    </row>
    <row r="466" spans="1:30" x14ac:dyDescent="0.25">
      <c r="A466">
        <v>461</v>
      </c>
      <c r="B466" t="s">
        <v>566</v>
      </c>
      <c r="C466" t="s">
        <v>73</v>
      </c>
      <c r="D466">
        <v>33</v>
      </c>
      <c r="E466" t="s">
        <v>55</v>
      </c>
      <c r="F466">
        <v>41</v>
      </c>
      <c r="G466">
        <v>14</v>
      </c>
      <c r="H466">
        <v>748</v>
      </c>
      <c r="I466">
        <v>6.4</v>
      </c>
      <c r="J466">
        <v>14.5</v>
      </c>
      <c r="K466">
        <v>0.437</v>
      </c>
      <c r="L466">
        <v>1.7</v>
      </c>
      <c r="M466">
        <v>4.9000000000000004</v>
      </c>
      <c r="N466">
        <v>0.35299999999999998</v>
      </c>
      <c r="O466">
        <v>4.5999999999999996</v>
      </c>
      <c r="P466">
        <v>9.6</v>
      </c>
      <c r="Q466">
        <v>0.48</v>
      </c>
      <c r="R466">
        <v>1.8</v>
      </c>
      <c r="S466">
        <v>2</v>
      </c>
      <c r="T466">
        <v>0.90500000000000003</v>
      </c>
      <c r="U466">
        <v>0.3</v>
      </c>
      <c r="V466">
        <v>3.2</v>
      </c>
      <c r="W466">
        <v>3.5</v>
      </c>
      <c r="X466">
        <v>4.7</v>
      </c>
      <c r="Y466">
        <v>0.7</v>
      </c>
      <c r="Z466">
        <v>0.2</v>
      </c>
      <c r="AA466">
        <v>2.7</v>
      </c>
      <c r="AB466">
        <v>2.9</v>
      </c>
      <c r="AC466">
        <v>16.3</v>
      </c>
      <c r="AD466">
        <v>2016</v>
      </c>
    </row>
    <row r="467" spans="1:30" x14ac:dyDescent="0.25">
      <c r="A467">
        <v>462</v>
      </c>
      <c r="B467" t="s">
        <v>482</v>
      </c>
      <c r="C467" t="s">
        <v>52</v>
      </c>
      <c r="D467">
        <v>19</v>
      </c>
      <c r="E467" t="s">
        <v>76</v>
      </c>
      <c r="F467">
        <v>78</v>
      </c>
      <c r="G467">
        <v>8</v>
      </c>
      <c r="H467">
        <v>2232</v>
      </c>
      <c r="I467">
        <v>3.1</v>
      </c>
      <c r="J467">
        <v>7.5</v>
      </c>
      <c r="K467">
        <v>0.42199999999999999</v>
      </c>
      <c r="L467">
        <v>0.5</v>
      </c>
      <c r="M467">
        <v>1.9</v>
      </c>
      <c r="N467">
        <v>0.27600000000000002</v>
      </c>
      <c r="O467">
        <v>2.6</v>
      </c>
      <c r="P467">
        <v>5.6</v>
      </c>
      <c r="Q467">
        <v>0.47099999999999997</v>
      </c>
      <c r="R467">
        <v>1.3</v>
      </c>
      <c r="S467">
        <v>1.9</v>
      </c>
      <c r="T467">
        <v>0.68400000000000005</v>
      </c>
      <c r="U467">
        <v>1.3</v>
      </c>
      <c r="V467">
        <v>5.2</v>
      </c>
      <c r="W467">
        <v>6.5</v>
      </c>
      <c r="X467">
        <v>1.9</v>
      </c>
      <c r="Y467">
        <v>1.1000000000000001</v>
      </c>
      <c r="Z467">
        <v>0.4</v>
      </c>
      <c r="AA467">
        <v>1.5</v>
      </c>
      <c r="AB467">
        <v>3</v>
      </c>
      <c r="AC467">
        <v>8.1</v>
      </c>
      <c r="AD467">
        <v>2016</v>
      </c>
    </row>
    <row r="468" spans="1:30" x14ac:dyDescent="0.25">
      <c r="A468">
        <v>463</v>
      </c>
      <c r="B468" t="s">
        <v>483</v>
      </c>
      <c r="C468" t="s">
        <v>38</v>
      </c>
      <c r="D468">
        <v>25</v>
      </c>
      <c r="E468" t="s">
        <v>108</v>
      </c>
      <c r="F468">
        <v>51</v>
      </c>
      <c r="G468">
        <v>10</v>
      </c>
      <c r="H468">
        <v>658</v>
      </c>
      <c r="I468">
        <v>4.8</v>
      </c>
      <c r="J468">
        <v>8.9</v>
      </c>
      <c r="K468">
        <v>0.53700000000000003</v>
      </c>
      <c r="L468">
        <v>0</v>
      </c>
      <c r="M468">
        <v>0.1</v>
      </c>
      <c r="N468">
        <v>0</v>
      </c>
      <c r="O468">
        <v>4.8</v>
      </c>
      <c r="P468">
        <v>8.8000000000000007</v>
      </c>
      <c r="Q468">
        <v>0.54400000000000004</v>
      </c>
      <c r="R468">
        <v>2.4</v>
      </c>
      <c r="S468">
        <v>3.2</v>
      </c>
      <c r="T468">
        <v>0.72899999999999998</v>
      </c>
      <c r="U468">
        <v>3.1</v>
      </c>
      <c r="V468">
        <v>6.4</v>
      </c>
      <c r="W468">
        <v>9.5</v>
      </c>
      <c r="X468">
        <v>1.1000000000000001</v>
      </c>
      <c r="Y468">
        <v>1.1000000000000001</v>
      </c>
      <c r="Z468">
        <v>2.9</v>
      </c>
      <c r="AA468">
        <v>1.5</v>
      </c>
      <c r="AB468">
        <v>4.0999999999999996</v>
      </c>
      <c r="AC468">
        <v>11.9</v>
      </c>
      <c r="AD468">
        <v>2016</v>
      </c>
    </row>
    <row r="469" spans="1:30" x14ac:dyDescent="0.25">
      <c r="A469">
        <v>464</v>
      </c>
      <c r="B469" t="s">
        <v>484</v>
      </c>
      <c r="C469" t="s">
        <v>27</v>
      </c>
      <c r="D469">
        <v>20</v>
      </c>
      <c r="E469" t="s">
        <v>59</v>
      </c>
      <c r="F469">
        <v>17</v>
      </c>
      <c r="G469">
        <v>0</v>
      </c>
      <c r="H469">
        <v>145</v>
      </c>
      <c r="I469">
        <v>5.5</v>
      </c>
      <c r="J469">
        <v>13.2</v>
      </c>
      <c r="K469">
        <v>0.41499999999999998</v>
      </c>
      <c r="L469">
        <v>1</v>
      </c>
      <c r="M469">
        <v>2.7</v>
      </c>
      <c r="N469">
        <v>0.36399999999999999</v>
      </c>
      <c r="O469">
        <v>4.5</v>
      </c>
      <c r="P469">
        <v>10.4</v>
      </c>
      <c r="Q469">
        <v>0.42899999999999999</v>
      </c>
      <c r="R469">
        <v>3.2</v>
      </c>
      <c r="S469">
        <v>5.2</v>
      </c>
      <c r="T469">
        <v>0.61899999999999999</v>
      </c>
      <c r="U469">
        <v>3.2</v>
      </c>
      <c r="V469">
        <v>6.2</v>
      </c>
      <c r="W469">
        <v>9.4</v>
      </c>
      <c r="X469">
        <v>0.7</v>
      </c>
      <c r="Y469">
        <v>1.2</v>
      </c>
      <c r="Z469">
        <v>1.7</v>
      </c>
      <c r="AA469">
        <v>0.5</v>
      </c>
      <c r="AB469">
        <v>2.7</v>
      </c>
      <c r="AC469">
        <v>15.1</v>
      </c>
      <c r="AD469">
        <v>2016</v>
      </c>
    </row>
    <row r="470" spans="1:30" x14ac:dyDescent="0.25">
      <c r="A470">
        <v>465</v>
      </c>
      <c r="B470" t="s">
        <v>485</v>
      </c>
      <c r="C470" t="s">
        <v>52</v>
      </c>
      <c r="D470">
        <v>36</v>
      </c>
      <c r="E470" t="s">
        <v>104</v>
      </c>
      <c r="F470">
        <v>35</v>
      </c>
      <c r="G470">
        <v>5</v>
      </c>
      <c r="H470">
        <v>590</v>
      </c>
      <c r="I470">
        <v>3.4</v>
      </c>
      <c r="J470">
        <v>10.8</v>
      </c>
      <c r="K470">
        <v>0.311</v>
      </c>
      <c r="L470">
        <v>1.6</v>
      </c>
      <c r="M470">
        <v>5.0999999999999996</v>
      </c>
      <c r="N470">
        <v>0.31</v>
      </c>
      <c r="O470">
        <v>1.8</v>
      </c>
      <c r="P470">
        <v>5.7</v>
      </c>
      <c r="Q470">
        <v>0.312</v>
      </c>
      <c r="R470">
        <v>2.4</v>
      </c>
      <c r="S470">
        <v>3.5</v>
      </c>
      <c r="T470">
        <v>0.70199999999999996</v>
      </c>
      <c r="U470">
        <v>1.2</v>
      </c>
      <c r="V470">
        <v>4.3</v>
      </c>
      <c r="W470">
        <v>5.4</v>
      </c>
      <c r="X470">
        <v>1.6</v>
      </c>
      <c r="Y470">
        <v>1.3</v>
      </c>
      <c r="Z470">
        <v>0.7</v>
      </c>
      <c r="AA470">
        <v>0.9</v>
      </c>
      <c r="AB470">
        <v>4.0999999999999996</v>
      </c>
      <c r="AC470">
        <v>10.7</v>
      </c>
      <c r="AD470">
        <v>2016</v>
      </c>
    </row>
    <row r="471" spans="1:30" x14ac:dyDescent="0.25">
      <c r="A471">
        <v>466</v>
      </c>
      <c r="B471" t="s">
        <v>486</v>
      </c>
      <c r="C471" t="s">
        <v>27</v>
      </c>
      <c r="D471">
        <v>28</v>
      </c>
      <c r="E471" t="s">
        <v>50</v>
      </c>
      <c r="F471">
        <v>12</v>
      </c>
      <c r="G471">
        <v>2</v>
      </c>
      <c r="H471">
        <v>212</v>
      </c>
      <c r="I471">
        <v>5.9</v>
      </c>
      <c r="J471">
        <v>8.8000000000000007</v>
      </c>
      <c r="K471">
        <v>0.67300000000000004</v>
      </c>
      <c r="L471">
        <v>0</v>
      </c>
      <c r="M471">
        <v>0</v>
      </c>
      <c r="O471">
        <v>5.9</v>
      </c>
      <c r="P471">
        <v>8.8000000000000007</v>
      </c>
      <c r="Q471">
        <v>0.67300000000000004</v>
      </c>
      <c r="R471">
        <v>2.2000000000000002</v>
      </c>
      <c r="S471">
        <v>4.0999999999999996</v>
      </c>
      <c r="T471">
        <v>0.54200000000000004</v>
      </c>
      <c r="U471">
        <v>2.4</v>
      </c>
      <c r="V471">
        <v>4.9000000000000004</v>
      </c>
      <c r="W471">
        <v>7.3</v>
      </c>
      <c r="X471">
        <v>1</v>
      </c>
      <c r="Y471">
        <v>0.8</v>
      </c>
      <c r="Z471">
        <v>2.5</v>
      </c>
      <c r="AA471">
        <v>1.7</v>
      </c>
      <c r="AB471">
        <v>3.6</v>
      </c>
      <c r="AC471">
        <v>14.1</v>
      </c>
      <c r="AD471">
        <v>2016</v>
      </c>
    </row>
    <row r="472" spans="1:30" x14ac:dyDescent="0.25">
      <c r="A472">
        <v>467</v>
      </c>
      <c r="B472" t="s">
        <v>487</v>
      </c>
      <c r="C472" t="s">
        <v>73</v>
      </c>
      <c r="D472">
        <v>23</v>
      </c>
      <c r="E472" t="s">
        <v>125</v>
      </c>
      <c r="F472">
        <v>27</v>
      </c>
      <c r="G472">
        <v>1</v>
      </c>
      <c r="H472">
        <v>229</v>
      </c>
      <c r="I472">
        <v>5.7</v>
      </c>
      <c r="J472">
        <v>12.6</v>
      </c>
      <c r="K472">
        <v>0.45</v>
      </c>
      <c r="L472">
        <v>0.8</v>
      </c>
      <c r="M472">
        <v>2</v>
      </c>
      <c r="N472">
        <v>0.38500000000000001</v>
      </c>
      <c r="O472">
        <v>4.9000000000000004</v>
      </c>
      <c r="P472">
        <v>10.5</v>
      </c>
      <c r="Q472">
        <v>0.46300000000000002</v>
      </c>
      <c r="R472">
        <v>4.0999999999999996</v>
      </c>
      <c r="S472">
        <v>5.5</v>
      </c>
      <c r="T472">
        <v>0.74299999999999999</v>
      </c>
      <c r="U472">
        <v>1.3</v>
      </c>
      <c r="V472">
        <v>4.5999999999999996</v>
      </c>
      <c r="W472">
        <v>5.8</v>
      </c>
      <c r="X472">
        <v>4.9000000000000004</v>
      </c>
      <c r="Y472">
        <v>1.3</v>
      </c>
      <c r="Z472">
        <v>0.5</v>
      </c>
      <c r="AA472">
        <v>2.5</v>
      </c>
      <c r="AB472">
        <v>1.1000000000000001</v>
      </c>
      <c r="AC472">
        <v>16.2</v>
      </c>
      <c r="AD472">
        <v>2016</v>
      </c>
    </row>
    <row r="473" spans="1:30" x14ac:dyDescent="0.25">
      <c r="A473">
        <v>468</v>
      </c>
      <c r="B473" t="s">
        <v>567</v>
      </c>
      <c r="C473" t="s">
        <v>73</v>
      </c>
      <c r="D473">
        <v>22</v>
      </c>
      <c r="E473" t="s">
        <v>59</v>
      </c>
      <c r="F473">
        <v>8</v>
      </c>
      <c r="G473">
        <v>3</v>
      </c>
      <c r="H473">
        <v>144</v>
      </c>
      <c r="I473">
        <v>5.5</v>
      </c>
      <c r="J473">
        <v>16.2</v>
      </c>
      <c r="K473">
        <v>0.33800000000000002</v>
      </c>
      <c r="L473">
        <v>0.7</v>
      </c>
      <c r="M473">
        <v>4.2</v>
      </c>
      <c r="N473">
        <v>0.17599999999999999</v>
      </c>
      <c r="O473">
        <v>4.7</v>
      </c>
      <c r="P473">
        <v>12</v>
      </c>
      <c r="Q473">
        <v>0.39600000000000002</v>
      </c>
      <c r="R473">
        <v>5</v>
      </c>
      <c r="S473">
        <v>9.1999999999999993</v>
      </c>
      <c r="T473">
        <v>0.54100000000000004</v>
      </c>
      <c r="U473">
        <v>0.5</v>
      </c>
      <c r="V473">
        <v>4.7</v>
      </c>
      <c r="W473">
        <v>5.2</v>
      </c>
      <c r="X473">
        <v>5</v>
      </c>
      <c r="Y473">
        <v>0.7</v>
      </c>
      <c r="Z473">
        <v>0</v>
      </c>
      <c r="AA473">
        <v>7.2</v>
      </c>
      <c r="AB473">
        <v>2.7</v>
      </c>
      <c r="AC473">
        <v>16.7</v>
      </c>
      <c r="AD473">
        <v>2016</v>
      </c>
    </row>
    <row r="474" spans="1:30" x14ac:dyDescent="0.25">
      <c r="A474">
        <v>469</v>
      </c>
      <c r="B474" t="s">
        <v>488</v>
      </c>
      <c r="C474" t="s">
        <v>31</v>
      </c>
      <c r="D474">
        <v>20</v>
      </c>
      <c r="E474" t="s">
        <v>112</v>
      </c>
      <c r="F474">
        <v>29</v>
      </c>
      <c r="G474">
        <v>0</v>
      </c>
      <c r="H474">
        <v>199</v>
      </c>
      <c r="I474">
        <v>2</v>
      </c>
      <c r="J474">
        <v>6.5</v>
      </c>
      <c r="K474">
        <v>0.30599999999999999</v>
      </c>
      <c r="L474">
        <v>1.1000000000000001</v>
      </c>
      <c r="M474">
        <v>4.7</v>
      </c>
      <c r="N474">
        <v>0.23100000000000001</v>
      </c>
      <c r="O474">
        <v>0.9</v>
      </c>
      <c r="P474">
        <v>1.8</v>
      </c>
      <c r="Q474">
        <v>0.5</v>
      </c>
      <c r="R474">
        <v>0.2</v>
      </c>
      <c r="S474">
        <v>0.7</v>
      </c>
      <c r="T474">
        <v>0.25</v>
      </c>
      <c r="U474">
        <v>0.7</v>
      </c>
      <c r="V474">
        <v>4</v>
      </c>
      <c r="W474">
        <v>4.7</v>
      </c>
      <c r="X474">
        <v>1.6</v>
      </c>
      <c r="Y474">
        <v>1.1000000000000001</v>
      </c>
      <c r="Z474">
        <v>0.2</v>
      </c>
      <c r="AA474">
        <v>0.9</v>
      </c>
      <c r="AB474">
        <v>3.1</v>
      </c>
      <c r="AC474">
        <v>5.2</v>
      </c>
      <c r="AD474">
        <v>2016</v>
      </c>
    </row>
    <row r="475" spans="1:30" x14ac:dyDescent="0.25">
      <c r="A475">
        <v>470</v>
      </c>
      <c r="B475" t="s">
        <v>489</v>
      </c>
      <c r="C475" t="s">
        <v>73</v>
      </c>
      <c r="D475">
        <v>23</v>
      </c>
      <c r="E475" t="s">
        <v>48</v>
      </c>
      <c r="F475">
        <v>41</v>
      </c>
      <c r="G475">
        <v>0</v>
      </c>
      <c r="H475">
        <v>384</v>
      </c>
      <c r="I475">
        <v>5.8</v>
      </c>
      <c r="J475">
        <v>15.8</v>
      </c>
      <c r="K475">
        <v>0.36699999999999999</v>
      </c>
      <c r="L475">
        <v>0.9</v>
      </c>
      <c r="M475">
        <v>4.3</v>
      </c>
      <c r="N475">
        <v>0.217</v>
      </c>
      <c r="O475">
        <v>4.9000000000000004</v>
      </c>
      <c r="P475">
        <v>11.5</v>
      </c>
      <c r="Q475">
        <v>0.42299999999999999</v>
      </c>
      <c r="R475">
        <v>1.9</v>
      </c>
      <c r="S475">
        <v>2.2999999999999998</v>
      </c>
      <c r="T475">
        <v>0.8</v>
      </c>
      <c r="U475">
        <v>0.6</v>
      </c>
      <c r="V475">
        <v>4.0999999999999996</v>
      </c>
      <c r="W475">
        <v>4.7</v>
      </c>
      <c r="X475">
        <v>6.1</v>
      </c>
      <c r="Y475">
        <v>1.4</v>
      </c>
      <c r="Z475">
        <v>0</v>
      </c>
      <c r="AA475">
        <v>3.1</v>
      </c>
      <c r="AB475">
        <v>2.8</v>
      </c>
      <c r="AC475">
        <v>14.4</v>
      </c>
      <c r="AD475">
        <v>2016</v>
      </c>
    </row>
    <row r="476" spans="1:30" x14ac:dyDescent="0.25">
      <c r="A476">
        <v>471</v>
      </c>
      <c r="B476" t="s">
        <v>490</v>
      </c>
      <c r="C476" t="s">
        <v>31</v>
      </c>
      <c r="D476">
        <v>30</v>
      </c>
      <c r="E476" t="s">
        <v>104</v>
      </c>
      <c r="F476">
        <v>54</v>
      </c>
      <c r="G476">
        <v>2</v>
      </c>
      <c r="H476">
        <v>1033</v>
      </c>
      <c r="I476">
        <v>4.4000000000000004</v>
      </c>
      <c r="J476">
        <v>13</v>
      </c>
      <c r="K476">
        <v>0.33900000000000002</v>
      </c>
      <c r="L476">
        <v>2.7</v>
      </c>
      <c r="M476">
        <v>8.3000000000000007</v>
      </c>
      <c r="N476">
        <v>0.32500000000000001</v>
      </c>
      <c r="O476">
        <v>1.7</v>
      </c>
      <c r="P476">
        <v>4.7</v>
      </c>
      <c r="Q476">
        <v>0.36299999999999999</v>
      </c>
      <c r="R476">
        <v>2.2000000000000002</v>
      </c>
      <c r="S476">
        <v>2.6</v>
      </c>
      <c r="T476">
        <v>0.82899999999999996</v>
      </c>
      <c r="U476">
        <v>0.5</v>
      </c>
      <c r="V476">
        <v>2.9</v>
      </c>
      <c r="W476">
        <v>3.4</v>
      </c>
      <c r="X476">
        <v>1.2</v>
      </c>
      <c r="Y476">
        <v>0.8</v>
      </c>
      <c r="Z476">
        <v>0.2</v>
      </c>
      <c r="AA476">
        <v>1</v>
      </c>
      <c r="AB476">
        <v>1.7</v>
      </c>
      <c r="AC476">
        <v>13.7</v>
      </c>
      <c r="AD476">
        <v>2016</v>
      </c>
    </row>
    <row r="477" spans="1:30" x14ac:dyDescent="0.25">
      <c r="A477">
        <v>472</v>
      </c>
      <c r="B477" t="s">
        <v>491</v>
      </c>
      <c r="C477" t="s">
        <v>27</v>
      </c>
      <c r="D477">
        <v>27</v>
      </c>
      <c r="E477" t="s">
        <v>36</v>
      </c>
      <c r="F477">
        <v>73</v>
      </c>
      <c r="G477">
        <v>73</v>
      </c>
      <c r="H477">
        <v>2407</v>
      </c>
      <c r="I477">
        <v>7.4</v>
      </c>
      <c r="J477">
        <v>14.4</v>
      </c>
      <c r="K477">
        <v>0.51400000000000001</v>
      </c>
      <c r="L477">
        <v>0.1</v>
      </c>
      <c r="M477">
        <v>0.4</v>
      </c>
      <c r="N477">
        <v>0.23300000000000001</v>
      </c>
      <c r="O477">
        <v>7.3</v>
      </c>
      <c r="P477">
        <v>14</v>
      </c>
      <c r="Q477">
        <v>0.52300000000000002</v>
      </c>
      <c r="R477">
        <v>1.6</v>
      </c>
      <c r="S477">
        <v>2.4</v>
      </c>
      <c r="T477">
        <v>0.64400000000000002</v>
      </c>
      <c r="U477">
        <v>2.6</v>
      </c>
      <c r="V477">
        <v>7.2</v>
      </c>
      <c r="W477">
        <v>9.9</v>
      </c>
      <c r="X477">
        <v>2</v>
      </c>
      <c r="Y477">
        <v>1.7</v>
      </c>
      <c r="Z477">
        <v>0.6</v>
      </c>
      <c r="AA477">
        <v>2</v>
      </c>
      <c r="AB477">
        <v>2.7</v>
      </c>
      <c r="AC477">
        <v>16.5</v>
      </c>
      <c r="AD477">
        <v>2016</v>
      </c>
    </row>
    <row r="478" spans="1:30" x14ac:dyDescent="0.25">
      <c r="A478">
        <v>473</v>
      </c>
      <c r="B478" t="s">
        <v>492</v>
      </c>
      <c r="C478" t="s">
        <v>38</v>
      </c>
      <c r="D478">
        <v>23</v>
      </c>
      <c r="E478" t="s">
        <v>87</v>
      </c>
      <c r="F478">
        <v>73</v>
      </c>
      <c r="G478">
        <v>60</v>
      </c>
      <c r="H478">
        <v>1774</v>
      </c>
      <c r="I478">
        <v>4.7</v>
      </c>
      <c r="J478">
        <v>8.9</v>
      </c>
      <c r="K478">
        <v>0.52900000000000003</v>
      </c>
      <c r="L478">
        <v>0</v>
      </c>
      <c r="M478">
        <v>0.2</v>
      </c>
      <c r="N478">
        <v>0.1</v>
      </c>
      <c r="O478">
        <v>4.7</v>
      </c>
      <c r="P478">
        <v>8.6999999999999993</v>
      </c>
      <c r="Q478">
        <v>0.53900000000000003</v>
      </c>
      <c r="R478">
        <v>3.6</v>
      </c>
      <c r="S478">
        <v>4.7</v>
      </c>
      <c r="T478">
        <v>0.754</v>
      </c>
      <c r="U478">
        <v>2.8</v>
      </c>
      <c r="V478">
        <v>6.4</v>
      </c>
      <c r="W478">
        <v>9.1999999999999993</v>
      </c>
      <c r="X478">
        <v>1.4</v>
      </c>
      <c r="Y478">
        <v>1.2</v>
      </c>
      <c r="Z478">
        <v>1.3</v>
      </c>
      <c r="AA478">
        <v>1.4</v>
      </c>
      <c r="AB478">
        <v>4.0999999999999996</v>
      </c>
      <c r="AC478">
        <v>12.9</v>
      </c>
      <c r="AD478">
        <v>2016</v>
      </c>
    </row>
    <row r="479" spans="1:30" x14ac:dyDescent="0.25">
      <c r="A479">
        <v>474</v>
      </c>
      <c r="B479" t="s">
        <v>493</v>
      </c>
      <c r="C479" t="s">
        <v>38</v>
      </c>
      <c r="D479">
        <v>26</v>
      </c>
      <c r="E479" t="s">
        <v>112</v>
      </c>
      <c r="F479">
        <v>60</v>
      </c>
      <c r="G479">
        <v>3</v>
      </c>
      <c r="H479">
        <v>710</v>
      </c>
      <c r="I479">
        <v>7</v>
      </c>
      <c r="J479">
        <v>14.7</v>
      </c>
      <c r="K479">
        <v>0.47599999999999998</v>
      </c>
      <c r="L479">
        <v>0</v>
      </c>
      <c r="M479">
        <v>0</v>
      </c>
      <c r="O479">
        <v>7</v>
      </c>
      <c r="P479">
        <v>14.7</v>
      </c>
      <c r="Q479">
        <v>0.47599999999999998</v>
      </c>
      <c r="R479">
        <v>4.5</v>
      </c>
      <c r="S479">
        <v>5.5</v>
      </c>
      <c r="T479">
        <v>0.81499999999999995</v>
      </c>
      <c r="U479">
        <v>3.1</v>
      </c>
      <c r="V479">
        <v>5.9</v>
      </c>
      <c r="W479">
        <v>9</v>
      </c>
      <c r="X479">
        <v>1.5</v>
      </c>
      <c r="Y479">
        <v>0.5</v>
      </c>
      <c r="Z479">
        <v>1.1000000000000001</v>
      </c>
      <c r="AA479">
        <v>2.2999999999999998</v>
      </c>
      <c r="AB479">
        <v>4.9000000000000004</v>
      </c>
      <c r="AC479">
        <v>18.5</v>
      </c>
      <c r="AD479">
        <v>2016</v>
      </c>
    </row>
    <row r="480" spans="1:30" x14ac:dyDescent="0.25">
      <c r="A480">
        <v>475</v>
      </c>
    </row>
    <row r="481" spans="1:1" x14ac:dyDescent="0.25">
      <c r="A481">
        <v>476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Team Distribution</vt:lpstr>
      <vt:lpstr>Z-Scores Table</vt:lpstr>
      <vt:lpstr>Positional Z-Scores</vt:lpstr>
      <vt:lpstr>Proj 36 2018</vt:lpstr>
      <vt:lpstr>MinProj</vt:lpstr>
      <vt:lpstr>Proj 2018</vt:lpstr>
      <vt:lpstr>AgeAdj</vt:lpstr>
      <vt:lpstr>2017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</dc:creator>
  <cp:lastModifiedBy>TRUMAN</cp:lastModifiedBy>
  <dcterms:created xsi:type="dcterms:W3CDTF">2017-10-15T02:18:22Z</dcterms:created>
  <dcterms:modified xsi:type="dcterms:W3CDTF">2017-10-17T08:01:01Z</dcterms:modified>
</cp:coreProperties>
</file>