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U\Fin1\"/>
    </mc:Choice>
  </mc:AlternateContent>
  <xr:revisionPtr revIDLastSave="0" documentId="13_ncr:1_{DF59430E-5F43-45F2-B4E3-A1B0FD77C05D}" xr6:coauthVersionLast="47" xr6:coauthVersionMax="47" xr10:uidLastSave="{00000000-0000-0000-0000-000000000000}"/>
  <bookViews>
    <workbookView xWindow="-108" yWindow="-108" windowWidth="23256" windowHeight="12456" activeTab="1" xr2:uid="{2708D9FE-4F83-440D-927C-8E6777757D06}"/>
  </bookViews>
  <sheets>
    <sheet name="Enlow's case" sheetId="1" r:id="rId1"/>
    <sheet name="Oanh's case" sheetId="2" r:id="rId2"/>
    <sheet name="Contribution f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G5" i="2"/>
  <c r="I14" i="2"/>
  <c r="F6" i="2"/>
  <c r="E19" i="2"/>
  <c r="D18" i="2"/>
  <c r="D19" i="2" s="1"/>
  <c r="D15" i="2"/>
  <c r="H15" i="2" s="1"/>
  <c r="E15" i="2"/>
  <c r="E16" i="2" s="1"/>
  <c r="E11" i="2"/>
  <c r="I11" i="2" s="1"/>
  <c r="I12" i="2" s="1"/>
  <c r="E6" i="2"/>
  <c r="D6" i="2"/>
  <c r="E5" i="2"/>
  <c r="E10" i="2" s="1"/>
  <c r="D10" i="2"/>
  <c r="H18" i="2" l="1"/>
  <c r="H19" i="2" s="1"/>
  <c r="I15" i="2"/>
  <c r="I16" i="2" s="1"/>
  <c r="I6" i="2"/>
  <c r="H6" i="2"/>
  <c r="D16" i="2"/>
  <c r="H16" i="2"/>
  <c r="E9" i="2"/>
  <c r="E12" i="2" s="1"/>
  <c r="D9" i="2"/>
  <c r="D12" i="2" s="1"/>
  <c r="E7" i="2"/>
  <c r="D7" i="2"/>
  <c r="I5" i="2" l="1"/>
  <c r="H5" i="2"/>
  <c r="H7" i="2" s="1"/>
  <c r="H20" i="2" s="1"/>
  <c r="E20" i="2"/>
  <c r="I7" i="2"/>
  <c r="I20" i="2" s="1"/>
  <c r="D20" i="2"/>
  <c r="F6" i="1" l="1"/>
  <c r="F4" i="1"/>
</calcChain>
</file>

<file path=xl/sharedStrings.xml><?xml version="1.0" encoding="utf-8"?>
<sst xmlns="http://schemas.openxmlformats.org/spreadsheetml/2006/main" count="62" uniqueCount="53">
  <si>
    <t>Enlow's Niece</t>
  </si>
  <si>
    <t>Enlow's Nephew</t>
  </si>
  <si>
    <t>Lifetime gift</t>
  </si>
  <si>
    <t>Testamentary bequest</t>
  </si>
  <si>
    <t>Enlow</t>
  </si>
  <si>
    <t>Effective tax rate on investment returns</t>
  </si>
  <si>
    <t>47%/47%</t>
  </si>
  <si>
    <t>33%/39%</t>
  </si>
  <si>
    <t>None</t>
  </si>
  <si>
    <t>Effective pre-tax returns</t>
  </si>
  <si>
    <t>Tax on gifts/inheritances</t>
  </si>
  <si>
    <t>Statutory allowances on gifts/inheritances</t>
  </si>
  <si>
    <t>100000
(gifts only)</t>
  </si>
  <si>
    <t>RV taxable gift = RV gift / RV bequest 
= {[1+0.01x(1-0.12)]^10 x (1-0.33)} / {[1+0.06x(1-0.37)]^10 x (1- 0.39)}</t>
  </si>
  <si>
    <t>RV tax free gift = RV gift / RV bequest
= {[1+0.09x(1-0.52)]^10 x (1-0.52)} / 
{[1+0.06(1-0.37)]^10 x (1- 0.47)}</t>
  </si>
  <si>
    <t>Calculation</t>
  </si>
  <si>
    <t>Result</t>
  </si>
  <si>
    <t>Explain</t>
  </si>
  <si>
    <r>
      <t xml:space="preserve">Having received $50,000, which is below the $100,000 statutory allowance, she is not required to pay any taxes. Despite facing a higher income tax rate, her earnings place her among the top 2% of wealth holders for two main reasons:
</t>
    </r>
    <r>
      <rPr>
        <b/>
        <sz val="11"/>
        <color theme="1"/>
        <rFont val="Calibri"/>
        <family val="2"/>
        <scheme val="minor"/>
      </rPr>
      <t xml:space="preserve">1. Higher Investment Returns
</t>
    </r>
    <r>
      <rPr>
        <sz val="11"/>
        <color theme="1"/>
        <rFont val="Calibri"/>
        <family val="2"/>
        <scheme val="minor"/>
      </rPr>
      <t xml:space="preserve">- Her investments yield better returns (9% compared to 6% and 1% for Enlow and the nephew), boosting her overall income.
</t>
    </r>
    <r>
      <rPr>
        <b/>
        <sz val="11"/>
        <color theme="1"/>
        <rFont val="Calibri"/>
        <family val="2"/>
        <scheme val="minor"/>
      </rPr>
      <t>2. No Tax on Gifted Assets</t>
    </r>
    <r>
      <rPr>
        <sz val="11"/>
        <color theme="1"/>
        <rFont val="Calibri"/>
        <family val="2"/>
        <scheme val="minor"/>
      </rPr>
      <t xml:space="preserve">
- The absence of tax on gifted assets, which could have been 47%, further contributes to her favorable financial position.</t>
    </r>
  </si>
  <si>
    <t>Enlow's nephew faces transfer taxes for gifts and inheritance due to the absence of an annual exclusion. Despite a lower income tax rate (12%) and a reduced gift tax rate of 33%, the nephew's wealth grows by only about 82% over ten years. However, Enlow's higher pre-tax returns (6% &gt; 1%) highlight the tax efficiency of his bequest strategy, making it a more advantageous choice.</t>
  </si>
  <si>
    <t>Name</t>
  </si>
  <si>
    <t>Student ID</t>
  </si>
  <si>
    <t>Contribution</t>
  </si>
  <si>
    <t>Note</t>
  </si>
  <si>
    <t>Tran Trung Chien</t>
  </si>
  <si>
    <t>Tran Mai Linh</t>
  </si>
  <si>
    <t>Vo Minh Quang</t>
  </si>
  <si>
    <t>Le Viet Hung</t>
  </si>
  <si>
    <t>Bui Gia Phong</t>
  </si>
  <si>
    <t>[42]</t>
  </si>
  <si>
    <t>Income Statement</t>
  </si>
  <si>
    <t>Income</t>
  </si>
  <si>
    <t>Total Income</t>
  </si>
  <si>
    <t>Cash Flow</t>
  </si>
  <si>
    <t>After tax</t>
  </si>
  <si>
    <t>-</t>
  </si>
  <si>
    <t>Tax rate</t>
  </si>
  <si>
    <t>Wages</t>
  </si>
  <si>
    <t xml:space="preserve">Leasing </t>
  </si>
  <si>
    <t>Social insurance premium</t>
  </si>
  <si>
    <t>Health insurance premium</t>
  </si>
  <si>
    <t>Cash flow from financing activities</t>
  </si>
  <si>
    <t>Dividends</t>
  </si>
  <si>
    <t>Cash flow from investing activities</t>
  </si>
  <si>
    <t>Residential property for sale</t>
  </si>
  <si>
    <t>Short shares</t>
  </si>
  <si>
    <t>Cash flow from operating activities</t>
  </si>
  <si>
    <t>Chips exchange</t>
  </si>
  <si>
    <t>Total CF</t>
  </si>
  <si>
    <t>Grand Total</t>
  </si>
  <si>
    <t>Ref link (VN law on PIT)</t>
  </si>
  <si>
    <t>Tax deduction (family deduction)</t>
  </si>
  <si>
    <t xml:space="preserve">Recommendation for reducing taxes:
- Tax-Efficient Investments: Explore tax-friendly investment options and consider diversifying Minh Oanh's portfolio for better tax management.
- University Approach: Having her child go to university in order that she still can claim from the tax deduction for dependence
- Capital Gains Planning: Strategize to minimize capital gains tax on the sale of the residential property, possibly utilizing exemptions or deferring gains through reinvestment.
- Wage Income Optimization: Investigate opportunities to optimize Minh Oanh's wage income, including potential deductions or credits.
- Gaming Center Transactions: Evaluate the tax implications of gaming center transactions, seeking strategies to minimize the tax impact of chip exchanges.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</si>
</sst>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20"/>
      <color theme="4"/>
      <name val="Calibri Light"/>
      <family val="1"/>
      <scheme val="major"/>
    </font>
    <font>
      <sz val="10"/>
      <name val="Calibri"/>
      <family val="2"/>
      <scheme val="minor"/>
    </font>
    <font>
      <b/>
      <sz val="14"/>
      <color indexed="9"/>
      <name val="Calibri Light"/>
      <family val="1"/>
      <scheme val="major"/>
    </font>
    <font>
      <sz val="2"/>
      <color indexed="9"/>
      <name val="Arial"/>
      <family val="2"/>
    </font>
    <font>
      <b/>
      <sz val="12"/>
      <name val="Calibri"/>
      <family val="2"/>
      <scheme val="minor"/>
    </font>
    <font>
      <b/>
      <sz val="14"/>
      <color indexed="9"/>
      <name val="Arial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0" fillId="0" borderId="1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8" fillId="0" borderId="0" xfId="0" applyFont="1" applyAlignment="1">
      <alignment horizontal="right" vertical="center"/>
    </xf>
    <xf numFmtId="0" fontId="4" fillId="0" borderId="0" xfId="0" applyFont="1"/>
    <xf numFmtId="0" fontId="10" fillId="4" borderId="0" xfId="0" applyFont="1" applyFill="1" applyAlignment="1" applyProtection="1">
      <alignment vertical="center"/>
      <protection locked="0"/>
    </xf>
    <xf numFmtId="41" fontId="6" fillId="0" borderId="14" xfId="1" applyNumberFormat="1" applyFont="1" applyBorder="1" applyAlignment="1" applyProtection="1">
      <alignment vertical="center"/>
      <protection locked="0"/>
    </xf>
    <xf numFmtId="41" fontId="9" fillId="6" borderId="12" xfId="0" applyNumberFormat="1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41" fontId="9" fillId="5" borderId="13" xfId="0" applyNumberFormat="1" applyFont="1" applyFill="1" applyBorder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7" borderId="0" xfId="2" applyFont="1" applyFill="1" applyBorder="1" applyAlignment="1">
      <alignment horizontal="center" vertical="center"/>
    </xf>
    <xf numFmtId="44" fontId="0" fillId="7" borderId="0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9" fontId="6" fillId="0" borderId="14" xfId="1" applyNumberFormat="1" applyFont="1" applyBorder="1" applyAlignment="1" applyProtection="1">
      <alignment vertical="center"/>
      <protection locked="0"/>
    </xf>
    <xf numFmtId="10" fontId="6" fillId="0" borderId="14" xfId="1" applyNumberFormat="1" applyFont="1" applyBorder="1" applyAlignment="1" applyProtection="1">
      <alignment vertical="center"/>
      <protection locked="0"/>
    </xf>
    <xf numFmtId="0" fontId="3" fillId="0" borderId="0" xfId="3" applyAlignment="1">
      <alignment vertical="center"/>
    </xf>
    <xf numFmtId="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huvienphapluat.vn/van-ban/Thue-Phi-Le-Phi/Van-ban-hop-nhat-15-VBHN-VPQH-2014-hop-nhat-Luat-thue-thu-nhap-ca-nhan-264500.aspx?fbclid=IwAR3eZpl-vKwnNUqdzD1DMKIakM4h9fTj4hdBQnbz2MxATR4arYUFG-o9cx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D0FE-47AE-40FF-AC5E-BFD6C6757C7D}">
  <dimension ref="C2:R16"/>
  <sheetViews>
    <sheetView showGridLines="0" topLeftCell="A3" workbookViewId="0">
      <selection activeCell="E13" sqref="E13"/>
    </sheetView>
  </sheetViews>
  <sheetFormatPr defaultRowHeight="14.4" x14ac:dyDescent="0.3"/>
  <cols>
    <col min="1" max="2" width="8.88671875" style="1"/>
    <col min="3" max="3" width="35.88671875" style="1" bestFit="1" customWidth="1"/>
    <col min="4" max="4" width="19.33203125" style="1" bestFit="1" customWidth="1"/>
    <col min="5" max="5" width="49" style="1" customWidth="1"/>
    <col min="6" max="6" width="14.5546875" style="1" bestFit="1" customWidth="1"/>
    <col min="7" max="7" width="61.109375" style="1" customWidth="1"/>
    <col min="8" max="14" width="8.88671875" style="1"/>
    <col min="15" max="15" width="33.88671875" style="1" bestFit="1" customWidth="1"/>
    <col min="16" max="16" width="6" style="1" bestFit="1" customWidth="1"/>
    <col min="17" max="17" width="12.33203125" style="1" bestFit="1" customWidth="1"/>
    <col min="18" max="18" width="14.5546875" style="1" bestFit="1" customWidth="1"/>
    <col min="19" max="16384" width="8.88671875" style="1"/>
  </cols>
  <sheetData>
    <row r="2" spans="3:18" ht="15" thickBot="1" x14ac:dyDescent="0.35"/>
    <row r="3" spans="3:18" ht="15" thickBot="1" x14ac:dyDescent="0.35">
      <c r="C3" s="46"/>
      <c r="D3" s="47"/>
      <c r="E3" s="10" t="s">
        <v>15</v>
      </c>
      <c r="F3" s="10" t="s">
        <v>16</v>
      </c>
      <c r="G3" s="11" t="s">
        <v>17</v>
      </c>
    </row>
    <row r="4" spans="3:18" ht="87" customHeight="1" x14ac:dyDescent="0.3">
      <c r="C4" s="48" t="s">
        <v>0</v>
      </c>
      <c r="D4" s="12" t="s">
        <v>2</v>
      </c>
      <c r="E4" s="54" t="s">
        <v>14</v>
      </c>
      <c r="F4" s="50">
        <f>(1+0.09*(1-0.52))^10/(((1+0.06*(1-0.37))^10)*(1-0.47))</f>
        <v>1.987299167860745</v>
      </c>
      <c r="G4" s="52" t="s">
        <v>18</v>
      </c>
    </row>
    <row r="5" spans="3:18" ht="87" customHeight="1" thickBot="1" x14ac:dyDescent="0.35">
      <c r="C5" s="49"/>
      <c r="D5" s="9" t="s">
        <v>3</v>
      </c>
      <c r="E5" s="51"/>
      <c r="F5" s="51"/>
      <c r="G5" s="53"/>
    </row>
    <row r="6" spans="3:18" ht="64.8" customHeight="1" x14ac:dyDescent="0.3">
      <c r="C6" s="48" t="s">
        <v>1</v>
      </c>
      <c r="D6" s="7" t="s">
        <v>2</v>
      </c>
      <c r="E6" s="54" t="s">
        <v>13</v>
      </c>
      <c r="F6" s="50">
        <f>(((1+0.01*(1-0.12))^10)*(1-0.33))/(((1+0.06*(1-0.37))^10)*(1-0.39))</f>
        <v>0.82729240970156681</v>
      </c>
      <c r="G6" s="52" t="s">
        <v>19</v>
      </c>
    </row>
    <row r="7" spans="3:18" ht="68.400000000000006" customHeight="1" thickBot="1" x14ac:dyDescent="0.35">
      <c r="C7" s="49"/>
      <c r="D7" s="13" t="s">
        <v>3</v>
      </c>
      <c r="E7" s="51"/>
      <c r="F7" s="51"/>
      <c r="G7" s="53"/>
    </row>
    <row r="11" spans="3:18" x14ac:dyDescent="0.3">
      <c r="C11" s="3"/>
      <c r="D11" s="3" t="s">
        <v>4</v>
      </c>
      <c r="E11" s="3" t="s">
        <v>0</v>
      </c>
      <c r="F11" s="3" t="s">
        <v>1</v>
      </c>
    </row>
    <row r="12" spans="3:18" x14ac:dyDescent="0.3">
      <c r="C12" s="1" t="s">
        <v>5</v>
      </c>
      <c r="D12" s="4">
        <v>0.37</v>
      </c>
      <c r="E12" s="4">
        <v>0.52</v>
      </c>
      <c r="F12" s="4">
        <v>0.12</v>
      </c>
      <c r="O12" s="31"/>
      <c r="P12" s="31"/>
      <c r="Q12" s="31"/>
      <c r="R12" s="31"/>
    </row>
    <row r="13" spans="3:18" x14ac:dyDescent="0.3">
      <c r="C13" s="1" t="s">
        <v>9</v>
      </c>
      <c r="D13" s="4">
        <v>0.06</v>
      </c>
      <c r="E13" s="4">
        <v>0.09</v>
      </c>
      <c r="F13" s="4">
        <v>0.01</v>
      </c>
      <c r="O13" s="31"/>
      <c r="P13" s="32"/>
      <c r="Q13" s="32"/>
      <c r="R13" s="32"/>
    </row>
    <row r="14" spans="3:18" x14ac:dyDescent="0.3">
      <c r="C14" s="1" t="s">
        <v>10</v>
      </c>
      <c r="D14" s="1" t="s">
        <v>35</v>
      </c>
      <c r="E14" s="1" t="s">
        <v>6</v>
      </c>
      <c r="F14" s="1" t="s">
        <v>7</v>
      </c>
      <c r="O14" s="31"/>
      <c r="P14" s="32"/>
      <c r="Q14" s="32"/>
      <c r="R14" s="32"/>
    </row>
    <row r="15" spans="3:18" ht="28.8" x14ac:dyDescent="0.3">
      <c r="C15" s="2" t="s">
        <v>11</v>
      </c>
      <c r="D15" s="2" t="s">
        <v>35</v>
      </c>
      <c r="E15" s="5" t="s">
        <v>12</v>
      </c>
      <c r="F15" s="2" t="s">
        <v>8</v>
      </c>
      <c r="O15" s="31"/>
      <c r="P15" s="31"/>
      <c r="Q15" s="31"/>
      <c r="R15" s="31"/>
    </row>
    <row r="16" spans="3:18" x14ac:dyDescent="0.3">
      <c r="O16" s="31"/>
      <c r="P16" s="31"/>
      <c r="Q16" s="33"/>
      <c r="R16" s="31"/>
    </row>
  </sheetData>
  <mergeCells count="9">
    <mergeCell ref="G4:G5"/>
    <mergeCell ref="G6:G7"/>
    <mergeCell ref="E4:E5"/>
    <mergeCell ref="E6:E7"/>
    <mergeCell ref="C3:D3"/>
    <mergeCell ref="C4:C5"/>
    <mergeCell ref="C6:C7"/>
    <mergeCell ref="F4:F5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62FD-5972-460E-BFC4-7A1D1175979B}">
  <dimension ref="A1:J22"/>
  <sheetViews>
    <sheetView tabSelected="1" workbookViewId="0">
      <selection activeCell="C5" sqref="C5"/>
    </sheetView>
  </sheetViews>
  <sheetFormatPr defaultColWidth="10" defaultRowHeight="13.2" x14ac:dyDescent="0.25"/>
  <cols>
    <col min="1" max="1" width="2.6640625" style="22" customWidth="1"/>
    <col min="2" max="2" width="6" style="22" customWidth="1"/>
    <col min="3" max="3" width="34.6640625" style="22" customWidth="1"/>
    <col min="4" max="6" width="17.21875" style="22" customWidth="1"/>
    <col min="7" max="7" width="29.77734375" style="22" bestFit="1" customWidth="1"/>
    <col min="8" max="9" width="17.21875" style="22" customWidth="1"/>
    <col min="10" max="10" width="55.77734375" style="22" customWidth="1"/>
    <col min="11" max="16384" width="10" style="22"/>
  </cols>
  <sheetData>
    <row r="1" spans="1:10" s="14" customFormat="1" ht="25.8" x14ac:dyDescent="0.3">
      <c r="B1" s="55" t="s">
        <v>30</v>
      </c>
      <c r="C1" s="55"/>
      <c r="D1" s="55"/>
      <c r="J1" s="37" t="s">
        <v>50</v>
      </c>
    </row>
    <row r="2" spans="1:10" s="14" customFormat="1" ht="42" customHeight="1" x14ac:dyDescent="0.3">
      <c r="A2" s="16"/>
      <c r="C2" s="17"/>
      <c r="D2" s="56" t="s">
        <v>33</v>
      </c>
      <c r="E2" s="56"/>
      <c r="F2" s="29" t="s">
        <v>36</v>
      </c>
      <c r="G2" s="29" t="s">
        <v>51</v>
      </c>
      <c r="H2" s="56" t="s">
        <v>34</v>
      </c>
      <c r="I2" s="56"/>
      <c r="J2" s="15" t="s">
        <v>52</v>
      </c>
    </row>
    <row r="3" spans="1:10" s="14" customFormat="1" ht="13.8" x14ac:dyDescent="0.3">
      <c r="B3" s="18"/>
      <c r="C3" s="18"/>
      <c r="D3" s="18">
        <v>2022</v>
      </c>
      <c r="E3" s="18">
        <v>2023</v>
      </c>
      <c r="F3" s="18"/>
      <c r="G3" s="18"/>
      <c r="H3" s="18">
        <v>2022</v>
      </c>
      <c r="I3" s="18">
        <v>2023</v>
      </c>
    </row>
    <row r="4" spans="1:10" s="14" customFormat="1" ht="18" x14ac:dyDescent="0.3">
      <c r="B4" s="19" t="s">
        <v>31</v>
      </c>
      <c r="C4" s="19"/>
      <c r="D4" s="23"/>
      <c r="E4" s="23"/>
      <c r="F4" s="23"/>
      <c r="G4" s="23"/>
      <c r="H4" s="23"/>
      <c r="I4" s="23"/>
    </row>
    <row r="5" spans="1:10" s="14" customFormat="1" ht="13.8" x14ac:dyDescent="0.3">
      <c r="B5" s="18"/>
      <c r="C5" s="17" t="s">
        <v>37</v>
      </c>
      <c r="D5" s="24">
        <f>20000000*12</f>
        <v>240000000</v>
      </c>
      <c r="E5" s="24">
        <f>20000000*12</f>
        <v>240000000</v>
      </c>
      <c r="F5" s="35">
        <v>0.05</v>
      </c>
      <c r="G5" s="24">
        <f>4400000*12+11000000*12</f>
        <v>184800000</v>
      </c>
      <c r="H5" s="24">
        <f>D5-(D5+D9+D10-G5)*F5</f>
        <v>238260000</v>
      </c>
      <c r="I5" s="24">
        <f>D5-(D5+D9+D10-G5)*F5</f>
        <v>238260000</v>
      </c>
    </row>
    <row r="6" spans="1:10" s="14" customFormat="1" ht="13.8" x14ac:dyDescent="0.3">
      <c r="B6" s="18"/>
      <c r="C6" s="17" t="s">
        <v>38</v>
      </c>
      <c r="D6" s="24">
        <f>80000000*12</f>
        <v>960000000</v>
      </c>
      <c r="E6" s="24">
        <f>80000000*12</f>
        <v>960000000</v>
      </c>
      <c r="F6" s="35">
        <f>5%+5%</f>
        <v>0.1</v>
      </c>
      <c r="G6" s="24"/>
      <c r="H6" s="24">
        <f>D6*(1-F6)</f>
        <v>864000000</v>
      </c>
      <c r="I6" s="24">
        <f>D6*(1-F6)</f>
        <v>864000000</v>
      </c>
    </row>
    <row r="7" spans="1:10" s="14" customFormat="1" ht="15.6" x14ac:dyDescent="0.3">
      <c r="B7" s="20" t="s">
        <v>32</v>
      </c>
      <c r="C7" s="20"/>
      <c r="D7" s="25">
        <f>SUM(D5:D6)</f>
        <v>1200000000</v>
      </c>
      <c r="E7" s="25">
        <f>SUM(E5:E6)</f>
        <v>1200000000</v>
      </c>
      <c r="F7" s="25"/>
      <c r="G7" s="25"/>
      <c r="H7" s="25">
        <f>SUM(H5:H6)</f>
        <v>1102260000</v>
      </c>
      <c r="I7" s="25">
        <f>SUM(I5:I6)</f>
        <v>1102260000</v>
      </c>
    </row>
    <row r="8" spans="1:10" s="14" customFormat="1" ht="18" x14ac:dyDescent="0.3">
      <c r="A8" s="21" t="s">
        <v>29</v>
      </c>
      <c r="B8" s="19" t="s">
        <v>46</v>
      </c>
      <c r="C8" s="19"/>
      <c r="D8" s="26"/>
      <c r="E8" s="26"/>
      <c r="F8" s="26"/>
      <c r="G8" s="26"/>
      <c r="H8" s="26"/>
      <c r="I8" s="26"/>
    </row>
    <row r="9" spans="1:10" s="14" customFormat="1" ht="13.8" x14ac:dyDescent="0.3">
      <c r="B9" s="18"/>
      <c r="C9" s="17" t="s">
        <v>39</v>
      </c>
      <c r="D9" s="24">
        <f>-D5*0.07</f>
        <v>-16800000</v>
      </c>
      <c r="E9" s="24">
        <f>-E5*0.07</f>
        <v>-16800000</v>
      </c>
      <c r="F9" s="24"/>
      <c r="G9" s="24"/>
      <c r="H9" s="24">
        <v>0</v>
      </c>
      <c r="I9" s="24">
        <v>0</v>
      </c>
    </row>
    <row r="10" spans="1:10" s="14" customFormat="1" ht="13.8" x14ac:dyDescent="0.3">
      <c r="B10" s="18"/>
      <c r="C10" s="34" t="s">
        <v>40</v>
      </c>
      <c r="D10" s="24">
        <f>-D5*0.015</f>
        <v>-3600000</v>
      </c>
      <c r="E10" s="24">
        <f>-E5*0.015</f>
        <v>-3600000</v>
      </c>
      <c r="F10" s="24"/>
      <c r="G10" s="24"/>
      <c r="H10" s="24">
        <v>0</v>
      </c>
      <c r="I10" s="24">
        <v>0</v>
      </c>
    </row>
    <row r="11" spans="1:10" s="14" customFormat="1" ht="13.8" x14ac:dyDescent="0.3">
      <c r="B11" s="18"/>
      <c r="C11" s="34" t="s">
        <v>47</v>
      </c>
      <c r="D11" s="24">
        <v>0</v>
      </c>
      <c r="E11" s="24">
        <f>(2500-500)*22500</f>
        <v>45000000</v>
      </c>
      <c r="F11" s="35">
        <v>0.1</v>
      </c>
      <c r="G11" s="24"/>
      <c r="H11" s="24">
        <v>0</v>
      </c>
      <c r="I11" s="24">
        <f>E11*(1-F11)</f>
        <v>40500000</v>
      </c>
    </row>
    <row r="12" spans="1:10" s="14" customFormat="1" ht="15.6" x14ac:dyDescent="0.3">
      <c r="B12" s="20" t="s">
        <v>48</v>
      </c>
      <c r="C12" s="20"/>
      <c r="D12" s="25">
        <f>SUM(D9:D11)</f>
        <v>-20400000</v>
      </c>
      <c r="E12" s="25">
        <f>SUM(E9:E11)</f>
        <v>24600000</v>
      </c>
      <c r="F12" s="25"/>
      <c r="G12" s="25"/>
      <c r="H12" s="25"/>
      <c r="I12" s="25">
        <f>SUM(I10:I11)</f>
        <v>40500000</v>
      </c>
    </row>
    <row r="13" spans="1:10" s="14" customFormat="1" ht="18" x14ac:dyDescent="0.3">
      <c r="A13" s="21" t="s">
        <v>29</v>
      </c>
      <c r="B13" s="19" t="s">
        <v>43</v>
      </c>
      <c r="C13" s="19"/>
      <c r="D13" s="26"/>
      <c r="E13" s="26"/>
      <c r="F13" s="26"/>
      <c r="G13" s="26"/>
      <c r="H13" s="26"/>
      <c r="I13" s="26"/>
    </row>
    <row r="14" spans="1:10" s="14" customFormat="1" ht="13.8" x14ac:dyDescent="0.3">
      <c r="B14" s="18"/>
      <c r="C14" s="34" t="s">
        <v>44</v>
      </c>
      <c r="D14" s="24">
        <v>0</v>
      </c>
      <c r="E14" s="24">
        <v>4000000000</v>
      </c>
      <c r="F14" s="35">
        <v>0.02</v>
      </c>
      <c r="G14" s="24"/>
      <c r="H14" s="24">
        <v>0</v>
      </c>
      <c r="I14" s="24">
        <f>E14*(1-F14)</f>
        <v>3920000000</v>
      </c>
    </row>
    <row r="15" spans="1:10" s="14" customFormat="1" ht="13.8" x14ac:dyDescent="0.3">
      <c r="B15" s="18"/>
      <c r="C15" s="34" t="s">
        <v>45</v>
      </c>
      <c r="D15" s="24">
        <f>2000*30000</f>
        <v>60000000</v>
      </c>
      <c r="E15" s="24">
        <f>2000*110000</f>
        <v>220000000</v>
      </c>
      <c r="F15" s="36">
        <v>1E-3</v>
      </c>
      <c r="G15" s="24"/>
      <c r="H15" s="24">
        <f>D15*(1-F15)</f>
        <v>59940000</v>
      </c>
      <c r="I15" s="24">
        <f>E15*(1-F15)</f>
        <v>219780000</v>
      </c>
    </row>
    <row r="16" spans="1:10" s="14" customFormat="1" ht="15.6" x14ac:dyDescent="0.3">
      <c r="B16" s="20" t="s">
        <v>48</v>
      </c>
      <c r="C16" s="20"/>
      <c r="D16" s="25">
        <f>SUM(D14:D15)</f>
        <v>60000000</v>
      </c>
      <c r="E16" s="25">
        <f>SUM(E14:E15)</f>
        <v>4220000000</v>
      </c>
      <c r="F16" s="25"/>
      <c r="G16" s="25"/>
      <c r="H16" s="25">
        <f>SUM(H15:H15)</f>
        <v>59940000</v>
      </c>
      <c r="I16" s="25">
        <f>SUM(I14:I15)</f>
        <v>4139780000</v>
      </c>
    </row>
    <row r="17" spans="1:9" s="14" customFormat="1" ht="18" x14ac:dyDescent="0.3">
      <c r="A17" s="21" t="s">
        <v>29</v>
      </c>
      <c r="B17" s="19" t="s">
        <v>41</v>
      </c>
      <c r="C17" s="19"/>
      <c r="D17" s="26"/>
      <c r="E17" s="26"/>
      <c r="F17" s="26"/>
      <c r="G17" s="26"/>
      <c r="H17" s="26"/>
      <c r="I17" s="26"/>
    </row>
    <row r="18" spans="1:9" s="14" customFormat="1" ht="13.8" x14ac:dyDescent="0.3">
      <c r="B18" s="18"/>
      <c r="C18" s="34" t="s">
        <v>42</v>
      </c>
      <c r="D18" s="24">
        <f>(10000-2000)*1000</f>
        <v>8000000</v>
      </c>
      <c r="E18" s="24">
        <v>0</v>
      </c>
      <c r="F18" s="35">
        <v>0.05</v>
      </c>
      <c r="G18" s="24"/>
      <c r="H18" s="24">
        <f>D18*(1-F18)</f>
        <v>7600000</v>
      </c>
      <c r="I18" s="24">
        <v>0</v>
      </c>
    </row>
    <row r="19" spans="1:9" s="14" customFormat="1" ht="15.6" x14ac:dyDescent="0.3">
      <c r="B19" s="20" t="s">
        <v>48</v>
      </c>
      <c r="C19" s="20"/>
      <c r="D19" s="25">
        <f>SUM(D18)</f>
        <v>8000000</v>
      </c>
      <c r="E19" s="25">
        <f>SUM(E18)</f>
        <v>0</v>
      </c>
      <c r="F19" s="25"/>
      <c r="G19" s="25"/>
      <c r="H19" s="25">
        <f>SUM(H18)</f>
        <v>7600000</v>
      </c>
      <c r="I19" s="25">
        <v>0</v>
      </c>
    </row>
    <row r="20" spans="1:9" s="14" customFormat="1" ht="16.2" thickBot="1" x14ac:dyDescent="0.35">
      <c r="B20" s="27" t="s">
        <v>49</v>
      </c>
      <c r="C20" s="27"/>
      <c r="D20" s="28">
        <f>D7+D12+D16+D19</f>
        <v>1247600000</v>
      </c>
      <c r="E20" s="28">
        <f>E7+E12+E16+E19</f>
        <v>5444600000</v>
      </c>
      <c r="F20" s="28"/>
      <c r="G20" s="28"/>
      <c r="H20" s="28">
        <f>H7+H16+H19</f>
        <v>1169800000</v>
      </c>
      <c r="I20" s="28">
        <f>I7+I12+I16</f>
        <v>5282540000</v>
      </c>
    </row>
    <row r="21" spans="1:9" s="14" customFormat="1" ht="13.8" thickTop="1" x14ac:dyDescent="0.3"/>
    <row r="22" spans="1:9" s="14" customFormat="1" x14ac:dyDescent="0.3"/>
  </sheetData>
  <mergeCells count="3">
    <mergeCell ref="B1:D1"/>
    <mergeCell ref="D2:E2"/>
    <mergeCell ref="H2:I2"/>
  </mergeCells>
  <hyperlinks>
    <hyperlink ref="J1" r:id="rId1" xr:uid="{6674A559-ECF2-4D06-AAB6-158DBE2D15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18C8-CCA7-4DBE-9D57-F3E311F0D3E4}">
  <dimension ref="A1:D6"/>
  <sheetViews>
    <sheetView showGridLines="0" workbookViewId="0">
      <selection activeCell="B28" sqref="B28"/>
    </sheetView>
  </sheetViews>
  <sheetFormatPr defaultRowHeight="14.4" x14ac:dyDescent="0.3"/>
  <cols>
    <col min="1" max="1" width="18.21875" style="1" customWidth="1"/>
    <col min="2" max="2" width="37.77734375" style="1" customWidth="1"/>
    <col min="3" max="3" width="18" style="1" customWidth="1"/>
    <col min="4" max="4" width="30.5546875" style="1" customWidth="1"/>
    <col min="5" max="16384" width="8.88671875" style="1"/>
  </cols>
  <sheetData>
    <row r="1" spans="1:4" ht="15" thickBot="1" x14ac:dyDescent="0.35">
      <c r="A1" s="30" t="s">
        <v>20</v>
      </c>
      <c r="B1" s="30" t="s">
        <v>21</v>
      </c>
      <c r="C1" s="30" t="s">
        <v>22</v>
      </c>
      <c r="D1" s="30" t="s">
        <v>23</v>
      </c>
    </row>
    <row r="2" spans="1:4" x14ac:dyDescent="0.3">
      <c r="A2" s="6" t="s">
        <v>24</v>
      </c>
      <c r="B2" s="7">
        <v>2112343020</v>
      </c>
      <c r="C2" s="38">
        <v>0.2</v>
      </c>
      <c r="D2" s="39"/>
    </row>
    <row r="3" spans="1:4" x14ac:dyDescent="0.3">
      <c r="A3" s="40" t="s">
        <v>25</v>
      </c>
      <c r="B3" s="41">
        <v>2111813040</v>
      </c>
      <c r="C3" s="42">
        <v>0.2</v>
      </c>
      <c r="D3" s="43"/>
    </row>
    <row r="4" spans="1:4" x14ac:dyDescent="0.3">
      <c r="A4" s="40" t="s">
        <v>26</v>
      </c>
      <c r="B4" s="41">
        <v>2113343024</v>
      </c>
      <c r="C4" s="42">
        <v>0.2</v>
      </c>
      <c r="D4" s="43"/>
    </row>
    <row r="5" spans="1:4" x14ac:dyDescent="0.3">
      <c r="A5" s="40" t="s">
        <v>27</v>
      </c>
      <c r="B5" s="41">
        <v>2112343606</v>
      </c>
      <c r="C5" s="42">
        <v>0.2</v>
      </c>
      <c r="D5" s="43"/>
    </row>
    <row r="6" spans="1:4" ht="15" thickBot="1" x14ac:dyDescent="0.35">
      <c r="A6" s="8" t="s">
        <v>28</v>
      </c>
      <c r="B6" s="9">
        <v>2113343023</v>
      </c>
      <c r="C6" s="44">
        <v>0.2</v>
      </c>
      <c r="D6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Enlow's case</vt:lpstr>
      <vt:lpstr>Oanh's case</vt:lpstr>
      <vt:lpstr>Contribution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Trung Chiến</dc:creator>
  <cp:lastModifiedBy>Trần Trung Chiến</cp:lastModifiedBy>
  <dcterms:created xsi:type="dcterms:W3CDTF">2023-11-11T02:44:27Z</dcterms:created>
  <dcterms:modified xsi:type="dcterms:W3CDTF">2023-12-06T15:18:23Z</dcterms:modified>
</cp:coreProperties>
</file>