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folder\OneDrive\Máy tính\"/>
    </mc:Choice>
  </mc:AlternateContent>
  <xr:revisionPtr revIDLastSave="0" documentId="13_ncr:1_{5F8AEA9D-6053-4BFC-BD55-9AD6C7610C78}" xr6:coauthVersionLast="47" xr6:coauthVersionMax="47" xr10:uidLastSave="{00000000-0000-0000-0000-000000000000}"/>
  <bookViews>
    <workbookView xWindow="-108" yWindow="-108" windowWidth="23256" windowHeight="12456" xr2:uid="{10CF9F61-191D-4EBA-B0C3-BE0EC29C7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4" i="1"/>
  <c r="H12" i="1"/>
  <c r="H13" i="1" s="1"/>
  <c r="E15" i="1"/>
  <c r="F15" i="1"/>
  <c r="G15" i="1"/>
  <c r="D15" i="1"/>
  <c r="H14" i="1"/>
  <c r="G14" i="1"/>
  <c r="F14" i="1"/>
  <c r="M9" i="1"/>
  <c r="M8" i="1"/>
  <c r="F13" i="1"/>
  <c r="G13" i="1"/>
  <c r="E13" i="1"/>
  <c r="E8" i="1"/>
  <c r="F11" i="1"/>
  <c r="G11" i="1"/>
  <c r="E11" i="1"/>
  <c r="D13" i="1"/>
  <c r="F10" i="1"/>
  <c r="G10" i="1"/>
  <c r="H10" i="1"/>
  <c r="E10" i="1"/>
  <c r="F3" i="1"/>
  <c r="E6" i="1"/>
  <c r="E4" i="1"/>
  <c r="E7" i="1" s="1"/>
  <c r="N4" i="1"/>
  <c r="F6" i="1" s="1"/>
  <c r="N3" i="1"/>
  <c r="M3" i="1"/>
  <c r="N2" i="1"/>
  <c r="O3" i="1" s="1"/>
  <c r="M4" i="1"/>
  <c r="H15" i="1" l="1"/>
  <c r="E9" i="1"/>
  <c r="G3" i="1"/>
  <c r="O2" i="1"/>
  <c r="F4" i="1"/>
  <c r="F7" i="1" s="1"/>
  <c r="G4" i="1"/>
  <c r="H3" i="1" l="1"/>
  <c r="H11" i="1"/>
  <c r="O4" i="1"/>
  <c r="G6" i="1" s="1"/>
  <c r="F8" i="1"/>
  <c r="F9" i="1" s="1"/>
  <c r="G7" i="1"/>
  <c r="P2" i="1" l="1"/>
  <c r="G8" i="1"/>
  <c r="G9" i="1" s="1"/>
  <c r="H4" i="1"/>
  <c r="P4" i="1" l="1"/>
  <c r="H6" i="1" s="1"/>
  <c r="H7" i="1" s="1"/>
  <c r="H8" i="1" s="1"/>
  <c r="H9" i="1" s="1"/>
  <c r="P3" i="1"/>
</calcChain>
</file>

<file path=xl/sharedStrings.xml><?xml version="1.0" encoding="utf-8"?>
<sst xmlns="http://schemas.openxmlformats.org/spreadsheetml/2006/main" count="24" uniqueCount="23">
  <si>
    <t>Year</t>
  </si>
  <si>
    <t>Sales</t>
  </si>
  <si>
    <t>Variable cost</t>
  </si>
  <si>
    <t>Beginning balance</t>
  </si>
  <si>
    <t>Double-declining</t>
  </si>
  <si>
    <t>Straight-line</t>
  </si>
  <si>
    <t>Fixed costs</t>
  </si>
  <si>
    <t>Depreciation</t>
  </si>
  <si>
    <t>EBIT</t>
  </si>
  <si>
    <t>Tax</t>
  </si>
  <si>
    <t>NI</t>
  </si>
  <si>
    <t>WC</t>
  </si>
  <si>
    <t>Capex</t>
  </si>
  <si>
    <t>FCF</t>
  </si>
  <si>
    <t>Discount</t>
  </si>
  <si>
    <t>Cost of debt</t>
  </si>
  <si>
    <t>Cost of equity</t>
  </si>
  <si>
    <t>wacc</t>
  </si>
  <si>
    <t>PV of FCF</t>
  </si>
  <si>
    <t>NPV</t>
  </si>
  <si>
    <t>IRR</t>
  </si>
  <si>
    <t>Payback period</t>
  </si>
  <si>
    <t>Discount PBP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</si>
</sst>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F47E-528D-49B6-BECD-A3A87939DB38}">
  <dimension ref="C2:P19"/>
  <sheetViews>
    <sheetView tabSelected="1" workbookViewId="0">
      <selection activeCell="D20" sqref="D20"/>
    </sheetView>
  </sheetViews>
  <sheetFormatPr defaultRowHeight="14.4" x14ac:dyDescent="0.3"/>
  <cols>
    <col min="3" max="3" width="13.33203125" bestFit="1" customWidth="1"/>
    <col min="12" max="12" width="15.6640625" bestFit="1" customWidth="1"/>
  </cols>
  <sheetData>
    <row r="2" spans="3:16" x14ac:dyDescent="0.3">
      <c r="C2" t="s">
        <v>0</v>
      </c>
      <c r="D2">
        <v>0</v>
      </c>
      <c r="E2">
        <v>1</v>
      </c>
      <c r="F2">
        <v>2</v>
      </c>
      <c r="G2">
        <v>3</v>
      </c>
      <c r="H2">
        <v>4</v>
      </c>
      <c r="L2" t="s">
        <v>3</v>
      </c>
      <c r="M2">
        <v>40</v>
      </c>
      <c r="N2">
        <f>M2-M4</f>
        <v>32</v>
      </c>
      <c r="O2">
        <f>N2-N4</f>
        <v>25.6</v>
      </c>
      <c r="P2">
        <f>O2-O4</f>
        <v>20.48</v>
      </c>
    </row>
    <row r="3" spans="3:16" x14ac:dyDescent="0.3">
      <c r="C3" t="s">
        <v>1</v>
      </c>
      <c r="E3">
        <v>80</v>
      </c>
      <c r="F3">
        <f>E3*1.1</f>
        <v>88</v>
      </c>
      <c r="G3">
        <f t="shared" ref="G3:H3" si="0">F3*1.1</f>
        <v>96.800000000000011</v>
      </c>
      <c r="H3">
        <f t="shared" si="0"/>
        <v>106.48000000000002</v>
      </c>
      <c r="L3" t="s">
        <v>5</v>
      </c>
      <c r="M3">
        <f>M2/10</f>
        <v>4</v>
      </c>
      <c r="N3">
        <f>N2/9</f>
        <v>3.5555555555555554</v>
      </c>
      <c r="O3">
        <f>N2/8</f>
        <v>4</v>
      </c>
      <c r="P3">
        <f>P2/7</f>
        <v>2.9257142857142857</v>
      </c>
    </row>
    <row r="4" spans="3:16" x14ac:dyDescent="0.3">
      <c r="C4" t="s">
        <v>2</v>
      </c>
      <c r="E4">
        <f t="shared" ref="E4:H4" si="1">-E3*0.6</f>
        <v>-48</v>
      </c>
      <c r="F4">
        <f t="shared" si="1"/>
        <v>-52.8</v>
      </c>
      <c r="G4">
        <f t="shared" si="1"/>
        <v>-58.080000000000005</v>
      </c>
      <c r="H4">
        <f t="shared" si="1"/>
        <v>-63.888000000000005</v>
      </c>
      <c r="L4" t="s">
        <v>4</v>
      </c>
      <c r="M4">
        <f>2*M2/10</f>
        <v>8</v>
      </c>
      <c r="N4">
        <f>2*N2/10</f>
        <v>6.4</v>
      </c>
      <c r="O4">
        <f>2*O2/10</f>
        <v>5.12</v>
      </c>
      <c r="P4">
        <f>2*P2/10</f>
        <v>4.0960000000000001</v>
      </c>
    </row>
    <row r="5" spans="3:16" x14ac:dyDescent="0.3">
      <c r="C5" t="s">
        <v>6</v>
      </c>
      <c r="E5">
        <v>-10</v>
      </c>
      <c r="F5">
        <v>-10</v>
      </c>
      <c r="G5">
        <v>-10</v>
      </c>
      <c r="H5">
        <v>-10</v>
      </c>
    </row>
    <row r="6" spans="3:16" x14ac:dyDescent="0.3">
      <c r="C6" t="s">
        <v>7</v>
      </c>
      <c r="E6">
        <f>-M4</f>
        <v>-8</v>
      </c>
      <c r="F6">
        <f t="shared" ref="F6:H6" si="2">-N4</f>
        <v>-6.4</v>
      </c>
      <c r="G6">
        <f t="shared" si="2"/>
        <v>-5.12</v>
      </c>
      <c r="H6">
        <f t="shared" si="2"/>
        <v>-4.0960000000000001</v>
      </c>
    </row>
    <row r="7" spans="3:16" x14ac:dyDescent="0.3">
      <c r="C7" t="s">
        <v>8</v>
      </c>
      <c r="E7">
        <f>E3+E4+E5+E6</f>
        <v>14</v>
      </c>
      <c r="F7">
        <f t="shared" ref="F7:H7" si="3">F3+F4+F5+F6</f>
        <v>18.800000000000004</v>
      </c>
      <c r="G7">
        <f t="shared" si="3"/>
        <v>23.600000000000005</v>
      </c>
      <c r="H7">
        <f t="shared" si="3"/>
        <v>28.496000000000013</v>
      </c>
      <c r="L7" t="s">
        <v>15</v>
      </c>
      <c r="M7">
        <v>0.12</v>
      </c>
    </row>
    <row r="8" spans="3:16" x14ac:dyDescent="0.3">
      <c r="C8" t="s">
        <v>9</v>
      </c>
      <c r="E8">
        <f>-E7*0.3</f>
        <v>-4.2</v>
      </c>
      <c r="F8">
        <f t="shared" ref="F8:H8" si="4">-F7*0.3</f>
        <v>-5.6400000000000015</v>
      </c>
      <c r="G8">
        <f t="shared" si="4"/>
        <v>-7.080000000000001</v>
      </c>
      <c r="H8">
        <f t="shared" si="4"/>
        <v>-8.5488000000000035</v>
      </c>
      <c r="L8" t="s">
        <v>16</v>
      </c>
      <c r="M8">
        <f>0.05+1.2*(0.15-0.05)</f>
        <v>0.16999999999999998</v>
      </c>
    </row>
    <row r="9" spans="3:16" x14ac:dyDescent="0.3">
      <c r="C9" t="s">
        <v>10</v>
      </c>
      <c r="E9">
        <f>E7+E8</f>
        <v>9.8000000000000007</v>
      </c>
      <c r="F9">
        <f t="shared" ref="F9:H9" si="5">F7+F8</f>
        <v>13.160000000000004</v>
      </c>
      <c r="G9">
        <f t="shared" si="5"/>
        <v>16.520000000000003</v>
      </c>
      <c r="H9">
        <f t="shared" si="5"/>
        <v>19.947200000000009</v>
      </c>
      <c r="L9" t="s">
        <v>17</v>
      </c>
      <c r="M9">
        <f>2/3*M7*(1-0.3)+1/3*M8</f>
        <v>0.11266666666666664</v>
      </c>
    </row>
    <row r="10" spans="3:16" x14ac:dyDescent="0.3">
      <c r="C10" t="s">
        <v>7</v>
      </c>
      <c r="E10">
        <f>-E6</f>
        <v>8</v>
      </c>
      <c r="F10">
        <f t="shared" ref="F10:H10" si="6">-F6</f>
        <v>6.4</v>
      </c>
      <c r="G10">
        <f t="shared" si="6"/>
        <v>5.12</v>
      </c>
      <c r="H10">
        <f t="shared" si="6"/>
        <v>4.0960000000000001</v>
      </c>
    </row>
    <row r="11" spans="3:16" x14ac:dyDescent="0.3">
      <c r="C11" t="s">
        <v>11</v>
      </c>
      <c r="D11">
        <v>-8</v>
      </c>
      <c r="E11">
        <f>-(F3-E3)*0.1</f>
        <v>-0.8</v>
      </c>
      <c r="F11">
        <f t="shared" ref="F11:G11" si="7">-(G3-F3)*0.1</f>
        <v>-0.88000000000000123</v>
      </c>
      <c r="G11">
        <f t="shared" si="7"/>
        <v>-0.96800000000000075</v>
      </c>
      <c r="H11">
        <f>-D11-E11-F11-G11</f>
        <v>10.648000000000001</v>
      </c>
    </row>
    <row r="12" spans="3:16" x14ac:dyDescent="0.3">
      <c r="C12" t="s">
        <v>12</v>
      </c>
      <c r="D12">
        <v>-40</v>
      </c>
      <c r="E12">
        <v>0</v>
      </c>
      <c r="F12">
        <v>0</v>
      </c>
      <c r="G12">
        <v>0</v>
      </c>
      <c r="H12">
        <f>15-(15+SUM(M4:P4)-40)*0.3</f>
        <v>15.4152</v>
      </c>
    </row>
    <row r="13" spans="3:16" x14ac:dyDescent="0.3">
      <c r="C13" t="s">
        <v>13</v>
      </c>
      <c r="D13">
        <f>D11+D12</f>
        <v>-48</v>
      </c>
      <c r="E13">
        <f>E9+E10+E11+E12</f>
        <v>17</v>
      </c>
      <c r="F13">
        <f t="shared" ref="F13:H13" si="8">F9+F10+F11+F12</f>
        <v>18.68</v>
      </c>
      <c r="G13">
        <f t="shared" si="8"/>
        <v>20.672000000000004</v>
      </c>
      <c r="H13">
        <f t="shared" si="8"/>
        <v>50.106400000000008</v>
      </c>
    </row>
    <row r="14" spans="3:16" x14ac:dyDescent="0.3">
      <c r="C14" t="s">
        <v>14</v>
      </c>
      <c r="D14">
        <v>1</v>
      </c>
      <c r="E14">
        <f>(1+M9)</f>
        <v>1.1126666666666667</v>
      </c>
      <c r="F14">
        <f>(1+M9)^2</f>
        <v>1.2380271111111112</v>
      </c>
      <c r="G14">
        <f>(1+M9)^3</f>
        <v>1.3775114989629631</v>
      </c>
      <c r="H14">
        <f>(1+M9)^4</f>
        <v>1.5327111278461236</v>
      </c>
    </row>
    <row r="15" spans="3:16" x14ac:dyDescent="0.3">
      <c r="C15" t="s">
        <v>18</v>
      </c>
      <c r="D15">
        <f>D13/D14</f>
        <v>-48</v>
      </c>
      <c r="E15">
        <f t="shared" ref="E15:H15" si="9">E13/E14</f>
        <v>15.278609946075495</v>
      </c>
      <c r="F15">
        <f t="shared" si="9"/>
        <v>15.088522563318483</v>
      </c>
      <c r="G15">
        <f t="shared" si="9"/>
        <v>15.006771279631844</v>
      </c>
      <c r="H15">
        <f t="shared" si="9"/>
        <v>32.691352655873999</v>
      </c>
    </row>
    <row r="16" spans="3:16" x14ac:dyDescent="0.3">
      <c r="C16" t="s">
        <v>19</v>
      </c>
      <c r="D16">
        <f>SUM(D15:H15)</f>
        <v>30.065256444899816</v>
      </c>
    </row>
    <row r="17" spans="3:4" x14ac:dyDescent="0.3">
      <c r="C17" t="s">
        <v>20</v>
      </c>
      <c r="D17" s="1">
        <f>IRR(D13:H13)</f>
        <v>0.33152751276759718</v>
      </c>
    </row>
    <row r="18" spans="3:4" x14ac:dyDescent="0.3">
      <c r="C18" t="s">
        <v>21</v>
      </c>
      <c r="D18">
        <f>2-SUM(D13:F13)/G13</f>
        <v>2.5959752321981422</v>
      </c>
    </row>
    <row r="19" spans="3:4" x14ac:dyDescent="0.3">
      <c r="C19" t="s">
        <v>22</v>
      </c>
      <c r="D19">
        <f>3-SUM(D15:G15)/H15</f>
        <v>3.0803299954767187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Trung Chiến</dc:creator>
  <cp:lastModifiedBy>Trần Trung Chiến</cp:lastModifiedBy>
  <dcterms:created xsi:type="dcterms:W3CDTF">2024-05-21T03:05:49Z</dcterms:created>
  <dcterms:modified xsi:type="dcterms:W3CDTF">2024-05-23T18:39:35Z</dcterms:modified>
</cp:coreProperties>
</file>