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
    </mc:Choice>
  </mc:AlternateContent>
  <bookViews>
    <workbookView xWindow="0" yWindow="0" windowWidth="20490" windowHeight="7620" activeTab="4"/>
  </bookViews>
  <sheets>
    <sheet name="Ex1" sheetId="3" r:id="rId1"/>
    <sheet name="Ex2" sheetId="4" r:id="rId2"/>
    <sheet name="Ex3" sheetId="12" r:id="rId3"/>
    <sheet name="V3_and_main" sheetId="1" r:id="rId4"/>
    <sheet name="V4_i_V5_Regresja_liniowa" sheetId="6" r:id="rId5"/>
    <sheet name="V8-niepewnosc czul polowej" sheetId="7" r:id="rId6"/>
    <sheet name="V9 koncentracja swobodnych nosn" sheetId="8" r:id="rId7"/>
    <sheet name="V10"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G23" i="8" l="1"/>
  <c r="G22" i="8"/>
  <c r="G21" i="8"/>
  <c r="G20" i="8"/>
  <c r="D4" i="8"/>
  <c r="F67" i="7" l="1"/>
  <c r="F66" i="7"/>
  <c r="E67" i="7"/>
  <c r="C67" i="7"/>
  <c r="E65"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30" i="7"/>
  <c r="F29" i="7"/>
  <c r="F28"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30" i="7"/>
  <c r="E29" i="7"/>
  <c r="E28" i="7"/>
  <c r="D64" i="7"/>
  <c r="H46" i="1" l="1"/>
  <c r="H45" i="1"/>
  <c r="H47" i="1" s="1"/>
  <c r="G52" i="6" l="1"/>
  <c r="G51" i="6"/>
  <c r="D52" i="6"/>
  <c r="C77" i="1" l="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J38" i="1" l="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N16" i="1" l="1"/>
  <c r="O16" i="1"/>
  <c r="Q16" i="1" s="1"/>
  <c r="R16" i="1" s="1"/>
  <c r="N31" i="1"/>
  <c r="O31" i="1"/>
  <c r="Q31" i="1" s="1"/>
  <c r="R31" i="1" s="1"/>
  <c r="N10" i="1"/>
  <c r="O10" i="1"/>
  <c r="Q10" i="1" s="1"/>
  <c r="R10" i="1" s="1"/>
  <c r="N17" i="1"/>
  <c r="O17" i="1"/>
  <c r="Q17" i="1" s="1"/>
  <c r="R17" i="1" s="1"/>
  <c r="N24" i="1"/>
  <c r="O24" i="1"/>
  <c r="Q24" i="1" s="1"/>
  <c r="R24" i="1" s="1"/>
  <c r="N32" i="1"/>
  <c r="O32" i="1"/>
  <c r="Q32" i="1" s="1"/>
  <c r="R32" i="1" s="1"/>
  <c r="N30" i="1"/>
  <c r="O30" i="1"/>
  <c r="Q30" i="1" s="1"/>
  <c r="R30" i="1" s="1"/>
  <c r="N11" i="1"/>
  <c r="O11" i="1"/>
  <c r="Q11" i="1" s="1"/>
  <c r="R11" i="1" s="1"/>
  <c r="N18" i="1"/>
  <c r="O18" i="1"/>
  <c r="Q18" i="1" s="1"/>
  <c r="R18" i="1" s="1"/>
  <c r="N25" i="1"/>
  <c r="O25" i="1"/>
  <c r="Q25" i="1" s="1"/>
  <c r="R25" i="1" s="1"/>
  <c r="N33" i="1"/>
  <c r="O33" i="1"/>
  <c r="Q33" i="1" s="1"/>
  <c r="R33" i="1" s="1"/>
  <c r="N9" i="1"/>
  <c r="O9" i="1"/>
  <c r="Q9" i="1" s="1"/>
  <c r="R9" i="1" s="1"/>
  <c r="N19" i="1"/>
  <c r="O19" i="1"/>
  <c r="Q19" i="1" s="1"/>
  <c r="R19" i="1" s="1"/>
  <c r="N26" i="1"/>
  <c r="O26" i="1"/>
  <c r="Q26" i="1" s="1"/>
  <c r="R26" i="1" s="1"/>
  <c r="N34" i="1"/>
  <c r="O34" i="1"/>
  <c r="Q34" i="1" s="1"/>
  <c r="R34" i="1" s="1"/>
  <c r="N23" i="1"/>
  <c r="O23" i="1"/>
  <c r="Q23" i="1" s="1"/>
  <c r="R23" i="1" s="1"/>
  <c r="N4" i="1"/>
  <c r="O4" i="1"/>
  <c r="Q4" i="1" s="1"/>
  <c r="R4" i="1" s="1"/>
  <c r="N20" i="1"/>
  <c r="O20" i="1"/>
  <c r="Q20" i="1" s="1"/>
  <c r="R20" i="1" s="1"/>
  <c r="N35" i="1"/>
  <c r="O35" i="1"/>
  <c r="Q35" i="1" s="1"/>
  <c r="R35" i="1" s="1"/>
  <c r="N5" i="1"/>
  <c r="O5" i="1"/>
  <c r="Q5" i="1" s="1"/>
  <c r="R5" i="1" s="1"/>
  <c r="N8" i="1"/>
  <c r="O8" i="1"/>
  <c r="Q8" i="1" s="1"/>
  <c r="R8" i="1" s="1"/>
  <c r="N3" i="1"/>
  <c r="O3" i="1"/>
  <c r="Q3" i="1" s="1"/>
  <c r="R3" i="1" s="1"/>
  <c r="N12" i="1"/>
  <c r="O12" i="1"/>
  <c r="Q12" i="1" s="1"/>
  <c r="R12" i="1" s="1"/>
  <c r="N13" i="1"/>
  <c r="O13" i="1"/>
  <c r="Q13" i="1" s="1"/>
  <c r="R13" i="1" s="1"/>
  <c r="N27" i="1"/>
  <c r="O27" i="1"/>
  <c r="Q27" i="1" s="1"/>
  <c r="R27" i="1" s="1"/>
  <c r="N6" i="1"/>
  <c r="O6" i="1"/>
  <c r="Q6" i="1" s="1"/>
  <c r="R6" i="1" s="1"/>
  <c r="N14" i="1"/>
  <c r="O14" i="1"/>
  <c r="Q14" i="1" s="1"/>
  <c r="R14" i="1" s="1"/>
  <c r="N21" i="1"/>
  <c r="O21" i="1"/>
  <c r="Q21" i="1" s="1"/>
  <c r="R21" i="1" s="1"/>
  <c r="N28" i="1"/>
  <c r="O28" i="1"/>
  <c r="Q28" i="1" s="1"/>
  <c r="R28" i="1" s="1"/>
  <c r="N36" i="1"/>
  <c r="O36" i="1"/>
  <c r="Q36" i="1" s="1"/>
  <c r="R36" i="1" s="1"/>
  <c r="N7" i="1"/>
  <c r="O7" i="1"/>
  <c r="Q7" i="1" s="1"/>
  <c r="R7" i="1" s="1"/>
  <c r="N15" i="1"/>
  <c r="O15" i="1"/>
  <c r="Q15" i="1" s="1"/>
  <c r="R15" i="1" s="1"/>
  <c r="N22" i="1"/>
  <c r="O22" i="1"/>
  <c r="Q22" i="1" s="1"/>
  <c r="R22" i="1" s="1"/>
  <c r="N29" i="1"/>
  <c r="O29" i="1"/>
  <c r="Q29" i="1" s="1"/>
  <c r="R29" i="1" s="1"/>
  <c r="N37" i="1"/>
  <c r="O37" i="1"/>
  <c r="Q37" i="1" s="1"/>
  <c r="R37" i="1" s="1"/>
  <c r="N38" i="1"/>
  <c r="O38" i="1"/>
  <c r="Q38" i="1" s="1"/>
  <c r="R38" i="1" s="1"/>
  <c r="B38" i="1" l="1"/>
  <c r="P38" i="1"/>
  <c r="D38" i="1" s="1"/>
  <c r="B15" i="1"/>
  <c r="P15" i="1"/>
  <c r="D15" i="1" s="1"/>
  <c r="B21" i="1"/>
  <c r="P21" i="1"/>
  <c r="D21" i="1" s="1"/>
  <c r="B13" i="1"/>
  <c r="P13" i="1"/>
  <c r="D13" i="1" s="1"/>
  <c r="B5" i="1"/>
  <c r="P5" i="1"/>
  <c r="D5" i="1" s="1"/>
  <c r="B23" i="1"/>
  <c r="P23" i="1"/>
  <c r="D23" i="1" s="1"/>
  <c r="B9" i="1"/>
  <c r="P9" i="1"/>
  <c r="D9" i="1" s="1"/>
  <c r="B11" i="1"/>
  <c r="P11" i="1"/>
  <c r="D11" i="1" s="1"/>
  <c r="B17" i="1"/>
  <c r="P17" i="1"/>
  <c r="D17" i="1" s="1"/>
  <c r="B37" i="1"/>
  <c r="P37" i="1"/>
  <c r="D37" i="1" s="1"/>
  <c r="B7" i="1"/>
  <c r="P7" i="1"/>
  <c r="D7" i="1" s="1"/>
  <c r="B14" i="1"/>
  <c r="P14" i="1"/>
  <c r="D14" i="1" s="1"/>
  <c r="B12" i="1"/>
  <c r="P12" i="1"/>
  <c r="D12" i="1" s="1"/>
  <c r="B35" i="1"/>
  <c r="P35" i="1"/>
  <c r="D35" i="1" s="1"/>
  <c r="B34" i="1"/>
  <c r="P34" i="1"/>
  <c r="D34" i="1" s="1"/>
  <c r="B33" i="1"/>
  <c r="P33" i="1"/>
  <c r="D33" i="1" s="1"/>
  <c r="B30" i="1"/>
  <c r="P30" i="1"/>
  <c r="D30" i="1" s="1"/>
  <c r="B10" i="1"/>
  <c r="P10" i="1"/>
  <c r="D10" i="1" s="1"/>
  <c r="B29" i="1"/>
  <c r="P29" i="1"/>
  <c r="D29" i="1" s="1"/>
  <c r="B36" i="1"/>
  <c r="P36" i="1"/>
  <c r="D36" i="1" s="1"/>
  <c r="B6" i="1"/>
  <c r="P6" i="1"/>
  <c r="D6" i="1" s="1"/>
  <c r="B3" i="1"/>
  <c r="P3" i="1"/>
  <c r="D3" i="1" s="1"/>
  <c r="B20" i="1"/>
  <c r="P20" i="1"/>
  <c r="D20" i="1" s="1"/>
  <c r="B26" i="1"/>
  <c r="P26" i="1"/>
  <c r="D26" i="1" s="1"/>
  <c r="B25" i="1"/>
  <c r="P25" i="1"/>
  <c r="D25" i="1" s="1"/>
  <c r="B32" i="1"/>
  <c r="P32" i="1"/>
  <c r="D32" i="1" s="1"/>
  <c r="B31" i="1"/>
  <c r="P31" i="1"/>
  <c r="D31" i="1" s="1"/>
  <c r="B22" i="1"/>
  <c r="P22" i="1"/>
  <c r="D22" i="1" s="1"/>
  <c r="B28" i="1"/>
  <c r="P28" i="1"/>
  <c r="D28" i="1" s="1"/>
  <c r="B27" i="1"/>
  <c r="P27" i="1"/>
  <c r="D27" i="1" s="1"/>
  <c r="B8" i="1"/>
  <c r="P8" i="1"/>
  <c r="D8" i="1" s="1"/>
  <c r="B4" i="1"/>
  <c r="P4" i="1"/>
  <c r="D4" i="1" s="1"/>
  <c r="B19" i="1"/>
  <c r="P19" i="1"/>
  <c r="D19" i="1" s="1"/>
  <c r="B18" i="1"/>
  <c r="P18" i="1"/>
  <c r="D18" i="1" s="1"/>
  <c r="B24" i="1"/>
  <c r="P24" i="1"/>
  <c r="D24" i="1" s="1"/>
  <c r="B16" i="1"/>
  <c r="P16" i="1"/>
  <c r="D16" i="1" s="1"/>
  <c r="J45" i="1" l="1"/>
  <c r="J46" i="1"/>
  <c r="B83" i="1"/>
  <c r="J47" i="1" l="1"/>
</calcChain>
</file>

<file path=xl/sharedStrings.xml><?xml version="1.0" encoding="utf-8"?>
<sst xmlns="http://schemas.openxmlformats.org/spreadsheetml/2006/main" count="52" uniqueCount="48">
  <si>
    <t>Lp</t>
  </si>
  <si>
    <t>Zakres Voltomierza</t>
  </si>
  <si>
    <t>200mV DC</t>
  </si>
  <si>
    <t xml:space="preserve">Niepewnosc przyrzadu dla odczytu </t>
  </si>
  <si>
    <t>V.3</t>
  </si>
  <si>
    <t>"+/-0.05"</t>
  </si>
  <si>
    <t>α[deg]</t>
  </si>
  <si>
    <t>α[rad]</t>
  </si>
  <si>
    <t>u(α)[rad]</t>
  </si>
  <si>
    <t>Wyznaczanie wartosc wspolczynnikow prostej</t>
  </si>
  <si>
    <t>Współczynnik Korelacji Liniowej</t>
  </si>
  <si>
    <t>Wartosci z Programu z Lpf( Wyskoczyl blad)</t>
  </si>
  <si>
    <t>Wnioski</t>
  </si>
  <si>
    <t>Korelacja liniowa silna</t>
  </si>
  <si>
    <t>Uh</t>
  </si>
  <si>
    <t>[mA]</t>
  </si>
  <si>
    <t>[mV]</t>
  </si>
  <si>
    <t>Bn[T]</t>
  </si>
  <si>
    <t>Bn[mT]</t>
  </si>
  <si>
    <t>[mT]</t>
  </si>
  <si>
    <t>Bn*Is =</t>
  </si>
  <si>
    <t>Uh/(Bn*Is)=</t>
  </si>
  <si>
    <t>Szukałem w wielu miejscach jak punktowo pokazać pole błędu, ale nie znalazłem</t>
  </si>
  <si>
    <t>Niepewność cząstkowa dla pomiaru Uh ma największy udział, jest ona większa o średnio 6 rzędów wielkości.</t>
  </si>
  <si>
    <t>V7</t>
  </si>
  <si>
    <t>V5 i V6</t>
  </si>
  <si>
    <t>Czułość polowa</t>
  </si>
  <si>
    <t>Uh Max</t>
  </si>
  <si>
    <t>Uh Min</t>
  </si>
  <si>
    <t xml:space="preserve">delta Uh = </t>
  </si>
  <si>
    <t>Bn Max</t>
  </si>
  <si>
    <t>Bn Min</t>
  </si>
  <si>
    <t>delta Bn</t>
  </si>
  <si>
    <t>W związku z tym definiuje się czułość prądową SI = dla B = const, czułość polową SB = dla IS = const oraz czułość kątową S = 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</si>
  <si>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cw057 page 3</t>
  </si>
  <si>
    <t>d</t>
  </si>
  <si>
    <t>e</t>
  </si>
  <si>
    <t>[mV/mA*mT]</t>
  </si>
  <si>
    <t xml:space="preserve"> Nie mogłem znaleźć literatury w której byłaby tabela koncentracji swobodnych nośników ładunku</t>
  </si>
  <si>
    <t>[rad]</t>
  </si>
  <si>
    <t>[deg]</t>
  </si>
  <si>
    <t>1.Sporządzić wykres charakterystyki kątowej hallotronu, czyli zależności napięcia Halla od kąta odczytanego z podziałki hallotronu. Z wykresu odczytać wartość kąta alfa0, przy którym UH = 0, i porównać ją z wartość odnotowaną na początku (p.IV.3).</t>
  </si>
  <si>
    <t>2. Z wykresu określić obszar najszybszych zmian napięcia UH ze zmianą kąta  (tj. najdłuższy i niemal prostoliniowy fragment wykresu) i wyznaczyć na jego podstawie maksymalną czułość kątową hallotronu, czyli przyrost wartości napięcia UH do przyrostu wartości kąta . Wynik zinterpretować i ocenić.</t>
  </si>
  <si>
    <t>Wzory i obliczenia</t>
  </si>
  <si>
    <t>Wartość</t>
  </si>
  <si>
    <t>Dane[jedn]</t>
  </si>
  <si>
    <t>3. Na podstawie wzoru obliczyć wartości składowej normalnej indukcji magnetycznej Bn oraz jej niepewności uc(Bn). Uwaga: w obliczeniach uc(Bn) wyrazić niepewności pomiarowe w radianach. Przyjąć Bo = (0,500 +/- 0,05) T.</t>
  </si>
  <si>
    <t>Poszczególne wartości umieszczone w tabelce końcowej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</si>
</sst>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00"/>
    <numFmt numFmtId="166" formatCode="0.0000"/>
    <numFmt numFmtId="167" formatCode="0.000000000000000000000"/>
    <numFmt numFmtId="168" formatCode="0.00000000"/>
    <numFmt numFmtId="169" formatCode="0.0000000000000000000000"/>
  </numFmts>
  <fonts count="4" x14ac:knownFonts="1">
    <font>
      <sz val="11"/>
      <color theme="1"/>
      <name val="Calibri"/>
      <family val="2"/>
      <scheme val="minor"/>
    </font>
    <font>
      <sz val="11"/>
      <color theme="1"/>
      <name val="Calibri"/>
      <family val="2"/>
      <charset val="238"/>
    </font>
    <font>
      <sz val="11"/>
      <color rgb="FF000000"/>
      <name val="Calibri"/>
      <family val="2"/>
      <charset val="238"/>
      <scheme val="minor"/>
    </font>
    <font>
      <sz val="11"/>
      <color rgb="FF00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hair">
        <color auto="1"/>
      </right>
      <top style="hair">
        <color auto="1"/>
      </top>
      <bottom style="hair">
        <color auto="1"/>
      </bottom>
      <diagonal/>
    </border>
    <border>
      <left style="hair">
        <color auto="1"/>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91">
    <xf numFmtId="0" fontId="0" fillId="0" borderId="0" xfId="0"/>
    <xf numFmtId="0" fontId="1" fillId="0" borderId="0" xfId="0" applyFont="1" applyAlignment="1">
      <alignment horizontal="right"/>
    </xf>
    <xf numFmtId="0" fontId="0" fillId="0" borderId="3" xfId="0" applyBorder="1"/>
    <xf numFmtId="0" fontId="0" fillId="0" borderId="0" xfId="0" applyAlignment="1">
      <alignment horizontal="right"/>
    </xf>
    <xf numFmtId="0" fontId="2"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0" xfId="0" applyFont="1" applyBorder="1"/>
    <xf numFmtId="0" fontId="2" fillId="0" borderId="8" xfId="0" applyFont="1" applyBorder="1"/>
    <xf numFmtId="0" fontId="0" fillId="2" borderId="0" xfId="0" applyFill="1"/>
    <xf numFmtId="0" fontId="0" fillId="3" borderId="0" xfId="0" applyFill="1"/>
    <xf numFmtId="0" fontId="0" fillId="3" borderId="12" xfId="0" applyFill="1" applyBorder="1"/>
    <xf numFmtId="0" fontId="0" fillId="3" borderId="12" xfId="0" applyFill="1" applyBorder="1" applyAlignment="1">
      <alignment horizontal="right"/>
    </xf>
    <xf numFmtId="0" fontId="1" fillId="3" borderId="12" xfId="0" applyFont="1" applyFill="1" applyBorder="1" applyAlignment="1">
      <alignment horizontal="right"/>
    </xf>
    <xf numFmtId="168" fontId="0" fillId="0" borderId="10" xfId="0" applyNumberFormat="1" applyBorder="1"/>
    <xf numFmtId="167" fontId="0" fillId="0" borderId="0" xfId="0" applyNumberFormat="1" applyBorder="1"/>
    <xf numFmtId="0" fontId="0" fillId="0" borderId="16" xfId="0" applyBorder="1"/>
    <xf numFmtId="0" fontId="0" fillId="0" borderId="17" xfId="0" applyBorder="1"/>
    <xf numFmtId="0" fontId="0" fillId="0" borderId="18" xfId="0" applyBorder="1"/>
    <xf numFmtId="169" fontId="0" fillId="0" borderId="0" xfId="0" applyNumberFormat="1" applyBorder="1"/>
    <xf numFmtId="165" fontId="0" fillId="0" borderId="0" xfId="0" applyNumberFormat="1" applyBorder="1"/>
    <xf numFmtId="166" fontId="0" fillId="0" borderId="0" xfId="0" applyNumberFormat="1" applyBorder="1"/>
    <xf numFmtId="164" fontId="0" fillId="0" borderId="0" xfId="0" applyNumberFormat="1" applyBorder="1"/>
    <xf numFmtId="0" fontId="0" fillId="0" borderId="0" xfId="0" applyAlignment="1"/>
    <xf numFmtId="0" fontId="0" fillId="3" borderId="19" xfId="0" applyFill="1" applyBorder="1"/>
    <xf numFmtId="0" fontId="0" fillId="3" borderId="20" xfId="0" applyFill="1" applyBorder="1" applyAlignment="1"/>
    <xf numFmtId="0" fontId="0" fillId="3" borderId="0" xfId="0" applyFill="1" applyBorder="1" applyAlignment="1"/>
    <xf numFmtId="0" fontId="3" fillId="0" borderId="0" xfId="0" applyFont="1"/>
    <xf numFmtId="11" fontId="0" fillId="0" borderId="0" xfId="0" applyNumberFormat="1"/>
    <xf numFmtId="0" fontId="0" fillId="0" borderId="0" xfId="0" applyBorder="1" applyAlignment="1"/>
    <xf numFmtId="0" fontId="0" fillId="0" borderId="6" xfId="0" applyBorder="1" applyAlignment="1">
      <alignment horizontal="right"/>
    </xf>
    <xf numFmtId="0" fontId="0" fillId="0" borderId="9" xfId="0" applyBorder="1" applyAlignment="1"/>
    <xf numFmtId="0" fontId="0" fillId="0" borderId="21" xfId="0" applyBorder="1" applyAlignment="1"/>
    <xf numFmtId="0" fontId="0" fillId="0" borderId="21" xfId="0"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0" fillId="3" borderId="7" xfId="0" applyFill="1" applyBorder="1"/>
    <xf numFmtId="0" fontId="0" fillId="3" borderId="29" xfId="0" applyFill="1" applyBorder="1"/>
    <xf numFmtId="0" fontId="0" fillId="3" borderId="30" xfId="0" applyFill="1" applyBorder="1"/>
    <xf numFmtId="0" fontId="0" fillId="3" borderId="25" xfId="0" applyFill="1" applyBorder="1"/>
    <xf numFmtId="0" fontId="0" fillId="3" borderId="24" xfId="0" applyFill="1" applyBorder="1"/>
    <xf numFmtId="0" fontId="2" fillId="3" borderId="25" xfId="0" applyFont="1" applyFill="1" applyBorder="1"/>
    <xf numFmtId="0" fontId="2" fillId="3" borderId="0" xfId="0" applyFont="1" applyFill="1" applyBorder="1"/>
    <xf numFmtId="0" fontId="0" fillId="3" borderId="23" xfId="0" applyFill="1" applyBorder="1"/>
    <xf numFmtId="0" fontId="0" fillId="3" borderId="22" xfId="0" applyFill="1" applyBorder="1"/>
    <xf numFmtId="0" fontId="0" fillId="3" borderId="3" xfId="0" applyFill="1" applyBorder="1"/>
    <xf numFmtId="0" fontId="0" fillId="3" borderId="0" xfId="0" applyFill="1" applyAlignment="1">
      <alignment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3" borderId="4"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0" xfId="0" applyFill="1" applyBorder="1" applyAlignment="1">
      <alignment horizontal="center" wrapText="1"/>
    </xf>
    <xf numFmtId="0" fontId="0" fillId="3" borderId="8" xfId="0" applyFill="1" applyBorder="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11" xfId="0" applyFill="1" applyBorder="1" applyAlignment="1">
      <alignment horizontal="center" wrapText="1"/>
    </xf>
    <xf numFmtId="0" fontId="0" fillId="3" borderId="28" xfId="0" applyFill="1" applyBorder="1" applyAlignment="1">
      <alignment horizontal="center"/>
    </xf>
    <xf numFmtId="0" fontId="0" fillId="3" borderId="27" xfId="0" applyFill="1" applyBorder="1" applyAlignment="1">
      <alignment horizontal="center"/>
    </xf>
    <xf numFmtId="0" fontId="0" fillId="3" borderId="26" xfId="0" applyFill="1" applyBorder="1" applyAlignment="1">
      <alignment horizontal="center"/>
    </xf>
    <xf numFmtId="0" fontId="0" fillId="3" borderId="9" xfId="0" applyFill="1" applyBorder="1" applyAlignment="1">
      <alignment horizontal="left"/>
    </xf>
    <xf numFmtId="0" fontId="0" fillId="3" borderId="10" xfId="0" applyFill="1" applyBorder="1" applyAlignment="1">
      <alignment horizontal="left"/>
    </xf>
    <xf numFmtId="0" fontId="0" fillId="0" borderId="1" xfId="0" applyBorder="1" applyAlignment="1">
      <alignment horizontal="center" wrapText="1"/>
    </xf>
    <xf numFmtId="0" fontId="0" fillId="0" borderId="2" xfId="0" applyBorder="1" applyAlignment="1">
      <alignment horizontal="center" wrapText="1"/>
    </xf>
    <xf numFmtId="0" fontId="0" fillId="0" borderId="0" xfId="0" applyAlignment="1">
      <alignment horizontal="center"/>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3" borderId="13" xfId="0" applyFill="1" applyBorder="1" applyAlignment="1">
      <alignment horizontal="center" vertical="top"/>
    </xf>
    <xf numFmtId="0" fontId="0" fillId="3" borderId="14" xfId="0" applyFill="1" applyBorder="1" applyAlignment="1">
      <alignment horizontal="center" vertical="top"/>
    </xf>
    <xf numFmtId="0" fontId="0" fillId="3" borderId="15" xfId="0" applyFill="1" applyBorder="1" applyAlignment="1">
      <alignment horizontal="center" vertical="top"/>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200"/>
              <a:t>Zależność</a:t>
            </a:r>
            <a:r>
              <a:rPr lang="pl-PL" sz="1200" baseline="0"/>
              <a:t> napięcia Halla od kąta odczytanego z podziałki hallotronu</a:t>
            </a:r>
          </a:p>
        </c:rich>
      </c:tx>
      <c:layout>
        <c:manualLayout>
          <c:xMode val="edge"/>
          <c:yMode val="edge"/>
          <c:x val="0.3621263452009979"/>
          <c:y val="5.7269294087182124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3.1160299588783781E-2"/>
          <c:y val="5.1671220590160084E-2"/>
          <c:w val="0.96883970041121625"/>
          <c:h val="0.9311479911836853"/>
        </c:manualLayout>
      </c:layout>
      <c:barChart>
        <c:barDir val="col"/>
        <c:grouping val="clustered"/>
        <c:varyColors val="0"/>
        <c:ser>
          <c:idx val="0"/>
          <c:order val="0"/>
          <c:spPr>
            <a:solidFill>
              <a:schemeClr val="accent1"/>
            </a:solidFill>
            <a:ln>
              <a:noFill/>
            </a:ln>
            <a:effectLst/>
          </c:spPr>
          <c:invertIfNegative val="0"/>
          <c:cat>
            <c:numRef>
              <c:f>V3_and_main!$C$42:$C$77</c:f>
              <c:numCache>
                <c:formatCode>General</c:formatCode>
                <c:ptCount val="36"/>
                <c:pt idx="0">
                  <c:v>0</c:v>
                </c:pt>
                <c:pt idx="1">
                  <c:v>0.17453292519943295</c:v>
                </c:pt>
                <c:pt idx="2">
                  <c:v>0.3490658503988659</c:v>
                </c:pt>
                <c:pt idx="3">
                  <c:v>0.52359877559829882</c:v>
                </c:pt>
                <c:pt idx="4">
                  <c:v>0.69813170079773179</c:v>
                </c:pt>
                <c:pt idx="5">
                  <c:v>0.87266462599716477</c:v>
                </c:pt>
                <c:pt idx="6">
                  <c:v>1.0471975511965976</c:v>
                </c:pt>
                <c:pt idx="7">
                  <c:v>1.2217304763960306</c:v>
                </c:pt>
                <c:pt idx="8">
                  <c:v>1.3962634015954636</c:v>
                </c:pt>
                <c:pt idx="9">
                  <c:v>1.5707963267948966</c:v>
                </c:pt>
                <c:pt idx="10">
                  <c:v>1.7453292519943295</c:v>
                </c:pt>
                <c:pt idx="11">
                  <c:v>1.9198621771937625</c:v>
                </c:pt>
                <c:pt idx="12">
                  <c:v>2.0943951023931953</c:v>
                </c:pt>
                <c:pt idx="13">
                  <c:v>2.2689280275926285</c:v>
                </c:pt>
                <c:pt idx="14">
                  <c:v>2.4434609527920612</c:v>
                </c:pt>
                <c:pt idx="15">
                  <c:v>2.6179938779914944</c:v>
                </c:pt>
                <c:pt idx="16">
                  <c:v>2.7925268031909272</c:v>
                </c:pt>
                <c:pt idx="17">
                  <c:v>2.9670597283903604</c:v>
                </c:pt>
                <c:pt idx="18">
                  <c:v>3.1415926535897931</c:v>
                </c:pt>
                <c:pt idx="19">
                  <c:v>3.3161255787892263</c:v>
                </c:pt>
                <c:pt idx="20">
                  <c:v>3.4906585039886591</c:v>
                </c:pt>
                <c:pt idx="21">
                  <c:v>3.6651914291880923</c:v>
                </c:pt>
                <c:pt idx="22">
                  <c:v>3.839724354387525</c:v>
                </c:pt>
                <c:pt idx="23">
                  <c:v>4.0142572795869578</c:v>
                </c:pt>
                <c:pt idx="24">
                  <c:v>4.1887902047863905</c:v>
                </c:pt>
                <c:pt idx="25">
                  <c:v>4.3633231299858242</c:v>
                </c:pt>
                <c:pt idx="26">
                  <c:v>4.5378560551852569</c:v>
                </c:pt>
                <c:pt idx="27">
                  <c:v>4.7123889803846897</c:v>
                </c:pt>
                <c:pt idx="28">
                  <c:v>4.8869219055841224</c:v>
                </c:pt>
                <c:pt idx="29">
                  <c:v>5.0614548307835561</c:v>
                </c:pt>
                <c:pt idx="30">
                  <c:v>5.2359877559829888</c:v>
                </c:pt>
                <c:pt idx="31">
                  <c:v>5.4105206811824216</c:v>
                </c:pt>
                <c:pt idx="32">
                  <c:v>5.5850536063818543</c:v>
                </c:pt>
                <c:pt idx="33">
                  <c:v>5.7595865315812871</c:v>
                </c:pt>
                <c:pt idx="34">
                  <c:v>5.9341194567807207</c:v>
                </c:pt>
                <c:pt idx="35">
                  <c:v>6.1086523819801535</c:v>
                </c:pt>
              </c:numCache>
            </c:numRef>
          </c:cat>
          <c:val>
            <c:numRef>
              <c:f>V3_and_main!$D$42:$D$77</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val>
          <c:extLst>
            <c:ext xmlns:c16="http://schemas.microsoft.com/office/drawing/2014/chart" uri="{C3380CC4-5D6E-409C-BE32-E72D297353CC}">
              <c16:uniqueId val="{00000000-EF33-4D24-81E4-AB1C53A511FF}"/>
            </c:ext>
          </c:extLst>
        </c:ser>
        <c:dLbls>
          <c:showLegendKey val="0"/>
          <c:showVal val="0"/>
          <c:showCatName val="0"/>
          <c:showSerName val="0"/>
          <c:showPercent val="0"/>
          <c:showBubbleSize val="0"/>
        </c:dLbls>
        <c:gapWidth val="219"/>
        <c:overlap val="-27"/>
        <c:axId val="544042767"/>
        <c:axId val="545029327"/>
      </c:barChart>
      <c:catAx>
        <c:axId val="5440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   </a:t>
                </a:r>
                <a:r>
                  <a:rPr lang="el-GR" sz="1000" b="0" i="0" u="none" strike="noStrike" baseline="0">
                    <a:effectLst/>
                  </a:rPr>
                  <a:t>𝛼[</a:t>
                </a:r>
                <a:r>
                  <a:rPr lang="en-US" sz="1000" b="0" i="0" u="none" strike="noStrike" baseline="0">
                    <a:effectLst/>
                  </a:rPr>
                  <a:t>𝑟𝑎𝑑</a:t>
                </a:r>
                <a:r>
                  <a:rPr lang="pl-PL" sz="1000" b="0" i="0" u="none" strike="noStrike" baseline="0">
                    <a:effectLst/>
                  </a:rPr>
                  <a: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29327"/>
        <c:crosses val="autoZero"/>
        <c:auto val="1"/>
        <c:lblAlgn val="ctr"/>
        <c:lblOffset val="100"/>
        <c:noMultiLvlLbl val="0"/>
      </c:catAx>
      <c:valAx>
        <c:axId val="54502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𝑈ℎ[𝑚𝑉]</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2767"/>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73777086060173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V3_and_main!$G$2</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stdErr"/>
            <c:noEndCap val="0"/>
            <c:spPr>
              <a:noFill/>
              <a:ln w="317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V3_and_main!$B$3:$B$38</c:f>
              <c:numCache>
                <c:formatCode>General</c:formatCode>
                <c:ptCount val="36"/>
                <c:pt idx="0">
                  <c:v>-4.5732321116218597E-2</c:v>
                </c:pt>
                <c:pt idx="1">
                  <c:v>-0.13149769482937945</c:v>
                </c:pt>
                <c:pt idx="2">
                  <c:v>-0.21326757762619408</c:v>
                </c:pt>
                <c:pt idx="3">
                  <c:v>-0.28855743299543807</c:v>
                </c:pt>
                <c:pt idx="4">
                  <c:v>-0.35507961678022237</c:v>
                </c:pt>
                <c:pt idx="5">
                  <c:v>-0.41081288608809519</c:v>
                </c:pt>
                <c:pt idx="6">
                  <c:v>-0.45406381373353216</c:v>
                </c:pt>
                <c:pt idx="7">
                  <c:v>-0.48351824216605199</c:v>
                </c:pt>
                <c:pt idx="8">
                  <c:v>-0.49828121348239252</c:v>
                </c:pt>
                <c:pt idx="9">
                  <c:v>-0.4979041622695306</c:v>
                </c:pt>
                <c:pt idx="10">
                  <c:v>-0.48239854503777202</c:v>
                </c:pt>
                <c:pt idx="11">
                  <c:v>-0.45223549212048281</c:v>
                </c:pt>
                <c:pt idx="12">
                  <c:v>-0.40833149261731366</c:v>
                </c:pt>
                <c:pt idx="13">
                  <c:v>-0.35202054733667243</c:v>
                </c:pt>
                <c:pt idx="14">
                  <c:v>-0.28501363585619849</c:v>
                </c:pt>
                <c:pt idx="15">
                  <c:v>-0.20934672927409245</c:v>
                </c:pt>
                <c:pt idx="16">
                  <c:v>-0.12731892825754976</c:v>
                </c:pt>
                <c:pt idx="17">
                  <c:v>-4.1422606032387538E-2</c:v>
                </c:pt>
                <c:pt idx="18">
                  <c:v>4.5732321116218534E-2</c:v>
                </c:pt>
                <c:pt idx="19">
                  <c:v>0.13149769482937962</c:v>
                </c:pt>
                <c:pt idx="20">
                  <c:v>0.21326757762619403</c:v>
                </c:pt>
                <c:pt idx="21">
                  <c:v>0.28855743299543818</c:v>
                </c:pt>
                <c:pt idx="22">
                  <c:v>0.35507961678022232</c:v>
                </c:pt>
                <c:pt idx="23">
                  <c:v>0.41081288608809519</c:v>
                </c:pt>
                <c:pt idx="24">
                  <c:v>0.45406381373353211</c:v>
                </c:pt>
                <c:pt idx="25">
                  <c:v>0.48351824216605205</c:v>
                </c:pt>
                <c:pt idx="26">
                  <c:v>0.49828121348239252</c:v>
                </c:pt>
                <c:pt idx="27">
                  <c:v>0.4979041622695306</c:v>
                </c:pt>
                <c:pt idx="28">
                  <c:v>0.48239854503777208</c:v>
                </c:pt>
                <c:pt idx="29">
                  <c:v>0.45223549212048275</c:v>
                </c:pt>
                <c:pt idx="30">
                  <c:v>0.40833149261731361</c:v>
                </c:pt>
                <c:pt idx="31">
                  <c:v>0.35202054733667248</c:v>
                </c:pt>
                <c:pt idx="32">
                  <c:v>0.28501363585619854</c:v>
                </c:pt>
                <c:pt idx="33">
                  <c:v>0.20934672927409273</c:v>
                </c:pt>
                <c:pt idx="34">
                  <c:v>0.12731892825754962</c:v>
                </c:pt>
                <c:pt idx="35">
                  <c:v>4.14226060323876E-2</c:v>
                </c:pt>
              </c:numCache>
            </c:numRef>
          </c:xVal>
          <c:yVal>
            <c:numRef>
              <c:f>V3_and_main!$G$3:$G$38</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yVal>
          <c:smooth val="0"/>
          <c:extLst>
            <c:ext xmlns:c16="http://schemas.microsoft.com/office/drawing/2014/chart" uri="{C3380CC4-5D6E-409C-BE32-E72D297353CC}">
              <c16:uniqueId val="{00000000-3060-49C1-A647-28FB5506CAD7}"/>
            </c:ext>
          </c:extLst>
        </c:ser>
        <c:dLbls>
          <c:showLegendKey val="0"/>
          <c:showVal val="0"/>
          <c:showCatName val="0"/>
          <c:showSerName val="0"/>
          <c:showPercent val="0"/>
          <c:showBubbleSize val="0"/>
        </c:dLbls>
        <c:axId val="576454863"/>
        <c:axId val="576466511"/>
      </c:scatterChart>
      <c:valAx>
        <c:axId val="576454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6511"/>
        <c:crosses val="autoZero"/>
        <c:crossBetween val="midCat"/>
      </c:valAx>
      <c:valAx>
        <c:axId val="5764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4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139831</xdr:colOff>
      <xdr:row>3</xdr:row>
      <xdr:rowOff>22412</xdr:rowOff>
    </xdr:from>
    <xdr:ext cx="965777" cy="313099"/>
    <mc:AlternateContent xmlns:mc="http://schemas.openxmlformats.org/markup-compatibility/2006" xmlns:a14="http://schemas.microsoft.com/office/drawing/2010/main">
      <mc:Choice Requires="a14">
        <xdr:sp macro="" textlink="">
          <xdr:nvSpPr>
            <xdr:cNvPr id="4" name="TextBox 3"/>
            <xdr:cNvSpPr txBox="1"/>
          </xdr:nvSpPr>
          <xdr:spPr>
            <a:xfrm>
              <a:off x="744949"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4" name="TextBox 3"/>
            <xdr:cNvSpPr txBox="1"/>
          </xdr:nvSpPr>
          <xdr:spPr>
            <a:xfrm>
              <a:off x="744949"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65640</xdr:colOff>
      <xdr:row>6</xdr:row>
      <xdr:rowOff>67407</xdr:rowOff>
    </xdr:from>
    <xdr:ext cx="2395592" cy="265970"/>
    <mc:AlternateContent xmlns:mc="http://schemas.openxmlformats.org/markup-compatibility/2006" xmlns:a14="http://schemas.microsoft.com/office/drawing/2010/main">
      <mc:Choice Requires="a14">
        <xdr:sp macro="" textlink="">
          <xdr:nvSpPr>
            <xdr:cNvPr id="11" name="TextBox 10"/>
            <xdr:cNvSpPr txBox="1"/>
          </xdr:nvSpPr>
          <xdr:spPr>
            <a:xfrm>
              <a:off x="65640" y="121993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11" name="TextBox 10"/>
            <xdr:cNvSpPr txBox="1"/>
          </xdr:nvSpPr>
          <xdr:spPr>
            <a:xfrm>
              <a:off x="65640" y="121993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0</xdr:col>
      <xdr:colOff>0</xdr:colOff>
      <xdr:row>4</xdr:row>
      <xdr:rowOff>26091</xdr:rowOff>
    </xdr:from>
    <xdr:ext cx="1749390" cy="172227"/>
    <mc:AlternateContent xmlns:mc="http://schemas.openxmlformats.org/markup-compatibility/2006" xmlns:a14="http://schemas.microsoft.com/office/drawing/2010/main">
      <mc:Choice Requires="a14">
        <xdr:sp macro="" textlink="">
          <xdr:nvSpPr>
            <xdr:cNvPr id="12" name="TextBox 11"/>
            <xdr:cNvSpPr txBox="1"/>
          </xdr:nvSpPr>
          <xdr:spPr>
            <a:xfrm>
              <a:off x="0" y="7976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12" name="TextBox 11"/>
            <xdr:cNvSpPr txBox="1"/>
          </xdr:nvSpPr>
          <xdr:spPr>
            <a:xfrm>
              <a:off x="0" y="7976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0</xdr:col>
      <xdr:colOff>33352</xdr:colOff>
      <xdr:row>5</xdr:row>
      <xdr:rowOff>64572</xdr:rowOff>
    </xdr:from>
    <xdr:ext cx="2860114" cy="172087"/>
    <mc:AlternateContent xmlns:mc="http://schemas.openxmlformats.org/markup-compatibility/2006" xmlns:a14="http://schemas.microsoft.com/office/drawing/2010/main">
      <mc:Choice Requires="a14">
        <xdr:sp macro="" textlink="">
          <xdr:nvSpPr>
            <xdr:cNvPr id="13" name="TextBox 12"/>
            <xdr:cNvSpPr txBox="1"/>
          </xdr:nvSpPr>
          <xdr:spPr>
            <a:xfrm>
              <a:off x="33352" y="1026597"/>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13" name="TextBox 12"/>
            <xdr:cNvSpPr txBox="1"/>
          </xdr:nvSpPr>
          <xdr:spPr>
            <a:xfrm>
              <a:off x="33352" y="1026597"/>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67401</xdr:colOff>
      <xdr:row>10</xdr:row>
      <xdr:rowOff>117974</xdr:rowOff>
    </xdr:from>
    <xdr:ext cx="1279196" cy="172227"/>
    <mc:AlternateContent xmlns:mc="http://schemas.openxmlformats.org/markup-compatibility/2006" xmlns:a14="http://schemas.microsoft.com/office/drawing/2010/main">
      <mc:Choice Requires="a14">
        <xdr:sp macro="" textlink="">
          <xdr:nvSpPr>
            <xdr:cNvPr id="2" name="TextBox 1"/>
            <xdr:cNvSpPr txBox="1"/>
          </xdr:nvSpPr>
          <xdr:spPr>
            <a:xfrm>
              <a:off x="67401" y="20229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2" name="TextBox 1"/>
            <xdr:cNvSpPr txBox="1"/>
          </xdr:nvSpPr>
          <xdr:spPr>
            <a:xfrm>
              <a:off x="67401" y="20229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0</xdr:col>
      <xdr:colOff>87072</xdr:colOff>
      <xdr:row>4</xdr:row>
      <xdr:rowOff>4762</xdr:rowOff>
    </xdr:from>
    <xdr:ext cx="419730" cy="172227"/>
    <mc:AlternateContent xmlns:mc="http://schemas.openxmlformats.org/markup-compatibility/2006" xmlns:a14="http://schemas.microsoft.com/office/drawing/2010/main">
      <mc:Choice Requires="a14">
        <xdr:sp macro="" textlink="">
          <xdr:nvSpPr>
            <xdr:cNvPr id="3" name="TextBox 2"/>
            <xdr:cNvSpPr txBox="1"/>
          </xdr:nvSpPr>
          <xdr:spPr>
            <a:xfrm>
              <a:off x="87072" y="7667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a14:m>
              <a:r>
                <a:rPr lang="pl-PL" sz="1100"/>
                <a:t>[mT]</a:t>
              </a:r>
            </a:p>
          </xdr:txBody>
        </xdr:sp>
      </mc:Choice>
      <mc:Fallback xmlns="">
        <xdr:sp macro="" textlink="">
          <xdr:nvSpPr>
            <xdr:cNvPr id="3" name="TextBox 2"/>
            <xdr:cNvSpPr txBox="1"/>
          </xdr:nvSpPr>
          <xdr:spPr>
            <a:xfrm>
              <a:off x="87072" y="7667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r>
                <a:rPr lang="pl-PL" sz="1100"/>
                <a:t>[mT]</a:t>
              </a:r>
            </a:p>
          </xdr:txBody>
        </xdr:sp>
      </mc:Fallback>
    </mc:AlternateContent>
    <xdr:clientData/>
  </xdr:oneCellAnchor>
  <xdr:oneCellAnchor>
    <xdr:from>
      <xdr:col>0</xdr:col>
      <xdr:colOff>60878</xdr:colOff>
      <xdr:row>9</xdr:row>
      <xdr:rowOff>9525</xdr:rowOff>
    </xdr:from>
    <xdr:ext cx="1980029" cy="172227"/>
    <mc:AlternateContent xmlns:mc="http://schemas.openxmlformats.org/markup-compatibility/2006" xmlns:a14="http://schemas.microsoft.com/office/drawing/2010/main">
      <mc:Choice Requires="a14">
        <xdr:sp macro="" textlink="">
          <xdr:nvSpPr>
            <xdr:cNvPr id="4" name="TextBox 3"/>
            <xdr:cNvSpPr txBox="1"/>
          </xdr:nvSpPr>
          <xdr:spPr>
            <a:xfrm>
              <a:off x="60878" y="17240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mlns="">
        <xdr:sp macro="" textlink="">
          <xdr:nvSpPr>
            <xdr:cNvPr id="4" name="TextBox 3"/>
            <xdr:cNvSpPr txBox="1"/>
          </xdr:nvSpPr>
          <xdr:spPr>
            <a:xfrm>
              <a:off x="60878" y="17240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0</xdr:col>
      <xdr:colOff>136421</xdr:colOff>
      <xdr:row>5</xdr:row>
      <xdr:rowOff>3049</xdr:rowOff>
    </xdr:from>
    <xdr:ext cx="385234" cy="172227"/>
    <mc:AlternateContent xmlns:mc="http://schemas.openxmlformats.org/markup-compatibility/2006" xmlns:a14="http://schemas.microsoft.com/office/drawing/2010/main">
      <mc:Choice Requires="a14">
        <xdr:sp macro="" textlink="">
          <xdr:nvSpPr>
            <xdr:cNvPr id="5" name="TextBox 4"/>
            <xdr:cNvSpPr txBox="1"/>
          </xdr:nvSpPr>
          <xdr:spPr>
            <a:xfrm>
              <a:off x="136421" y="9555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a:t>
              </a:r>
              <a:endParaRPr lang="en-US" sz="1100"/>
            </a:p>
          </xdr:txBody>
        </xdr:sp>
      </mc:Choice>
      <mc:Fallback xmlns="">
        <xdr:sp macro="" textlink="">
          <xdr:nvSpPr>
            <xdr:cNvPr id="5" name="TextBox 4"/>
            <xdr:cNvSpPr txBox="1"/>
          </xdr:nvSpPr>
          <xdr:spPr>
            <a:xfrm>
              <a:off x="136421" y="9555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a:t>
              </a:r>
              <a:endParaRPr lang="en-US" sz="1100"/>
            </a:p>
          </xdr:txBody>
        </xdr:sp>
      </mc:Fallback>
    </mc:AlternateContent>
    <xdr:clientData/>
  </xdr:oneCellAnchor>
  <xdr:oneCellAnchor>
    <xdr:from>
      <xdr:col>0</xdr:col>
      <xdr:colOff>33946</xdr:colOff>
      <xdr:row>7</xdr:row>
      <xdr:rowOff>13324</xdr:rowOff>
    </xdr:from>
    <xdr:ext cx="532582" cy="172227"/>
    <mc:AlternateContent xmlns:mc="http://schemas.openxmlformats.org/markup-compatibility/2006" xmlns:a14="http://schemas.microsoft.com/office/drawing/2010/main">
      <mc:Choice Requires="a14">
        <xdr:sp macro="" textlink="">
          <xdr:nvSpPr>
            <xdr:cNvPr id="6" name="TextBox 5"/>
            <xdr:cNvSpPr txBox="1"/>
          </xdr:nvSpPr>
          <xdr:spPr>
            <a:xfrm>
              <a:off x="33946" y="13468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6" name="TextBox 5"/>
            <xdr:cNvSpPr txBox="1"/>
          </xdr:nvSpPr>
          <xdr:spPr>
            <a:xfrm>
              <a:off x="33946" y="13468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0</xdr:col>
      <xdr:colOff>55753</xdr:colOff>
      <xdr:row>18</xdr:row>
      <xdr:rowOff>70018</xdr:rowOff>
    </xdr:from>
    <xdr:ext cx="2801748" cy="550728"/>
    <mc:AlternateContent xmlns:mc="http://schemas.openxmlformats.org/markup-compatibility/2006" xmlns:a14="http://schemas.microsoft.com/office/drawing/2010/main">
      <mc:Choice Requires="a14">
        <xdr:sp macro="" textlink="">
          <xdr:nvSpPr>
            <xdr:cNvPr id="7" name="TextBox 6"/>
            <xdr:cNvSpPr txBox="1"/>
          </xdr:nvSpPr>
          <xdr:spPr>
            <a:xfrm>
              <a:off x="55753" y="34990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7" name="TextBox 6"/>
            <xdr:cNvSpPr txBox="1"/>
          </xdr:nvSpPr>
          <xdr:spPr>
            <a:xfrm>
              <a:off x="55753" y="34990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79730</xdr:colOff>
      <xdr:row>21</xdr:row>
      <xdr:rowOff>80529</xdr:rowOff>
    </xdr:from>
    <xdr:ext cx="2787295" cy="550728"/>
    <mc:AlternateContent xmlns:mc="http://schemas.openxmlformats.org/markup-compatibility/2006" xmlns:a14="http://schemas.microsoft.com/office/drawing/2010/main">
      <mc:Choice Requires="a14">
        <xdr:sp macro="" textlink="">
          <xdr:nvSpPr>
            <xdr:cNvPr id="8" name="TextBox 7"/>
            <xdr:cNvSpPr txBox="1"/>
          </xdr:nvSpPr>
          <xdr:spPr>
            <a:xfrm>
              <a:off x="79730" y="40810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8" name="TextBox 7"/>
            <xdr:cNvSpPr txBox="1"/>
          </xdr:nvSpPr>
          <xdr:spPr>
            <a:xfrm>
              <a:off x="79730" y="40810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61207</xdr:colOff>
      <xdr:row>11</xdr:row>
      <xdr:rowOff>173091</xdr:rowOff>
    </xdr:from>
    <xdr:ext cx="2291909" cy="350865"/>
    <mc:AlternateContent xmlns:mc="http://schemas.openxmlformats.org/markup-compatibility/2006" xmlns:a14="http://schemas.microsoft.com/office/drawing/2010/main">
      <mc:Choice Requires="a14">
        <xdr:sp macro="" textlink="">
          <xdr:nvSpPr>
            <xdr:cNvPr id="9" name="TextBox 8"/>
            <xdr:cNvSpPr txBox="1"/>
          </xdr:nvSpPr>
          <xdr:spPr>
            <a:xfrm>
              <a:off x="61207" y="22685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9" name="TextBox 8"/>
            <xdr:cNvSpPr txBox="1"/>
          </xdr:nvSpPr>
          <xdr:spPr>
            <a:xfrm>
              <a:off x="61207" y="22685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0</xdr:col>
      <xdr:colOff>0</xdr:colOff>
      <xdr:row>14</xdr:row>
      <xdr:rowOff>43355</xdr:rowOff>
    </xdr:from>
    <xdr:ext cx="2558714" cy="322396"/>
    <mc:AlternateContent xmlns:mc="http://schemas.openxmlformats.org/markup-compatibility/2006" xmlns:a14="http://schemas.microsoft.com/office/drawing/2010/main">
      <mc:Choice Requires="a14">
        <xdr:sp macro="" textlink="">
          <xdr:nvSpPr>
            <xdr:cNvPr id="10" name="TextBox 9"/>
            <xdr:cNvSpPr txBox="1"/>
          </xdr:nvSpPr>
          <xdr:spPr>
            <a:xfrm>
              <a:off x="0" y="27103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10" name="TextBox 9"/>
            <xdr:cNvSpPr txBox="1"/>
          </xdr:nvSpPr>
          <xdr:spPr>
            <a:xfrm>
              <a:off x="0" y="27103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29704</xdr:colOff>
      <xdr:row>16</xdr:row>
      <xdr:rowOff>106089</xdr:rowOff>
    </xdr:from>
    <xdr:ext cx="2561342" cy="350865"/>
    <mc:AlternateContent xmlns:mc="http://schemas.openxmlformats.org/markup-compatibility/2006" xmlns:a14="http://schemas.microsoft.com/office/drawing/2010/main">
      <mc:Choice Requires="a14">
        <xdr:sp macro="" textlink="">
          <xdr:nvSpPr>
            <xdr:cNvPr id="11" name="TextBox 10"/>
            <xdr:cNvSpPr txBox="1"/>
          </xdr:nvSpPr>
          <xdr:spPr>
            <a:xfrm>
              <a:off x="29704" y="31540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11" name="TextBox 10"/>
            <xdr:cNvSpPr txBox="1"/>
          </xdr:nvSpPr>
          <xdr:spPr>
            <a:xfrm>
              <a:off x="29704" y="31540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0</xdr:colOff>
      <xdr:row>24</xdr:row>
      <xdr:rowOff>150987</xdr:rowOff>
    </xdr:from>
    <xdr:ext cx="4467225" cy="1001538"/>
    <mc:AlternateContent xmlns:mc="http://schemas.openxmlformats.org/markup-compatibility/2006" xmlns:a14="http://schemas.microsoft.com/office/drawing/2010/main">
      <mc:Choice Requires="a14">
        <xdr:sp macro="" textlink="">
          <xdr:nvSpPr>
            <xdr:cNvPr id="12" name="TextBox 11"/>
            <xdr:cNvSpPr txBox="1"/>
          </xdr:nvSpPr>
          <xdr:spPr>
            <a:xfrm>
              <a:off x="0" y="47610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pl-PL" sz="1100" b="0" i="1">
                                <a:solidFill>
                                  <a:schemeClr val="tx1"/>
                                </a:solidFill>
                                <a:effectLst/>
                                <a:latin typeface="Cambria Math" panose="02040503050406030204" pitchFamily="18" charset="0"/>
                                <a:ea typeface="+mn-ea"/>
                                <a:cs typeface="+mn-cs"/>
                              </a:rPr>
                            </m:ctrlPr>
                          </m:eqArrPr>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qArr>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12" name="TextBox 11"/>
            <xdr:cNvSpPr txBox="1"/>
          </xdr:nvSpPr>
          <xdr:spPr>
            <a:xfrm>
              <a:off x="0" y="47610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0</xdr:col>
      <xdr:colOff>85725</xdr:colOff>
      <xdr:row>6</xdr:row>
      <xdr:rowOff>0</xdr:rowOff>
    </xdr:from>
    <xdr:ext cx="505908" cy="172227"/>
    <mc:AlternateContent xmlns:mc="http://schemas.openxmlformats.org/markup-compatibility/2006" xmlns:a14="http://schemas.microsoft.com/office/drawing/2010/main">
      <mc:Choice Requires="a14">
        <xdr:sp macro="" textlink="">
          <xdr:nvSpPr>
            <xdr:cNvPr id="13" name="TextBox 12"/>
            <xdr:cNvSpPr txBox="1"/>
          </xdr:nvSpPr>
          <xdr:spPr>
            <a:xfrm>
              <a:off x="85725" y="11430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m:rPr>
                        <m:nor/>
                      </m:rPr>
                      <a:rPr lang="en-US"/>
                      <m:t> </m:t>
                    </m:r>
                  </m:oMath>
                </m:oMathPara>
              </a14:m>
              <a:endParaRPr lang="en-US" sz="1100"/>
            </a:p>
          </xdr:txBody>
        </xdr:sp>
      </mc:Choice>
      <mc:Fallback xmlns="">
        <xdr:sp macro="" textlink="">
          <xdr:nvSpPr>
            <xdr:cNvPr id="13" name="TextBox 12"/>
            <xdr:cNvSpPr txBox="1"/>
          </xdr:nvSpPr>
          <xdr:spPr>
            <a:xfrm>
              <a:off x="85725" y="11430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i="0">
                  <a:latin typeface="Cambria Math" panose="02040503050406030204" pitchFamily="18" charset="0"/>
                </a:rPr>
                <a:t> </a:t>
              </a:r>
              <a:r>
                <a:rPr lang="en-US" i="0"/>
                <a:t>"</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19</xdr:col>
      <xdr:colOff>588066</xdr:colOff>
      <xdr:row>15</xdr:row>
      <xdr:rowOff>0</xdr:rowOff>
    </xdr:from>
    <xdr:ext cx="965777" cy="313099"/>
    <mc:AlternateContent xmlns:mc="http://schemas.openxmlformats.org/markup-compatibility/2006" xmlns:a14="http://schemas.microsoft.com/office/drawing/2010/main">
      <mc:Choice Requires="a14">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19</xdr:col>
      <xdr:colOff>94215</xdr:colOff>
      <xdr:row>24</xdr:row>
      <xdr:rowOff>86457</xdr:rowOff>
    </xdr:from>
    <xdr:ext cx="2395592" cy="265970"/>
    <mc:AlternateContent xmlns:mc="http://schemas.openxmlformats.org/markup-compatibility/2006" xmlns:a14="http://schemas.microsoft.com/office/drawing/2010/main">
      <mc:Choice Requires="a14">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19</xdr:col>
      <xdr:colOff>120099</xdr:colOff>
      <xdr:row>20</xdr:row>
      <xdr:rowOff>64191</xdr:rowOff>
    </xdr:from>
    <xdr:ext cx="1749390" cy="172227"/>
    <mc:AlternateContent xmlns:mc="http://schemas.openxmlformats.org/markup-compatibility/2006" xmlns:a14="http://schemas.microsoft.com/office/drawing/2010/main">
      <mc:Choice Requires="a14">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19</xdr:col>
      <xdr:colOff>119077</xdr:colOff>
      <xdr:row>21</xdr:row>
      <xdr:rowOff>93147</xdr:rowOff>
    </xdr:from>
    <xdr:ext cx="2860114" cy="172087"/>
    <mc:AlternateContent xmlns:mc="http://schemas.openxmlformats.org/markup-compatibility/2006" xmlns:a14="http://schemas.microsoft.com/office/drawing/2010/main">
      <mc:Choice Requires="a14">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oneCellAnchor>
    <xdr:from>
      <xdr:col>19</xdr:col>
      <xdr:colOff>10251</xdr:colOff>
      <xdr:row>32</xdr:row>
      <xdr:rowOff>79874</xdr:rowOff>
    </xdr:from>
    <xdr:ext cx="1279196" cy="172227"/>
    <mc:AlternateContent xmlns:mc="http://schemas.openxmlformats.org/markup-compatibility/2006" xmlns:a14="http://schemas.microsoft.com/office/drawing/2010/main">
      <mc:Choice Requires="a14">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19</xdr:col>
      <xdr:colOff>77547</xdr:colOff>
      <xdr:row>30</xdr:row>
      <xdr:rowOff>185737</xdr:rowOff>
    </xdr:from>
    <xdr:ext cx="183640" cy="172227"/>
    <mc:AlternateContent xmlns:mc="http://schemas.openxmlformats.org/markup-compatibility/2006" xmlns:a14="http://schemas.microsoft.com/office/drawing/2010/main">
      <mc:Choice Requires="a14">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841928</xdr:colOff>
      <xdr:row>3</xdr:row>
      <xdr:rowOff>180975</xdr:rowOff>
    </xdr:from>
    <xdr:ext cx="181845" cy="172227"/>
    <mc:AlternateContent xmlns:mc="http://schemas.openxmlformats.org/markup-compatibility/2006" xmlns:a14="http://schemas.microsoft.com/office/drawing/2010/main">
      <mc:Choice Requires="a14">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369291</xdr:colOff>
      <xdr:row>5</xdr:row>
      <xdr:rowOff>6569</xdr:rowOff>
    </xdr:from>
    <xdr:ext cx="489558" cy="182614"/>
    <mc:AlternateContent xmlns:mc="http://schemas.openxmlformats.org/markup-compatibility/2006" xmlns:a14="http://schemas.microsoft.com/office/drawing/2010/main">
      <mc:Choice Requires="a14">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l-GR" sz="1100" i="1">
                            <a:latin typeface="Cambria Math" panose="02040503050406030204" pitchFamily="18" charset="0"/>
                            <a:ea typeface="Cambria Math" panose="02040503050406030204" pitchFamily="18" charset="0"/>
                          </a:rPr>
                        </m:ctrlPr>
                      </m:sSubPr>
                      <m:e>
                        <m:r>
                          <m:rPr>
                            <m:sty m:val="p"/>
                          </m:rPr>
                          <a:rPr lang="el-GR" sz="1100" i="1">
                            <a:latin typeface="Cambria Math" panose="02040503050406030204" pitchFamily="18" charset="0"/>
                            <a:ea typeface="Cambria Math" panose="02040503050406030204" pitchFamily="18" charset="0"/>
                          </a:rPr>
                          <m:t>Δ</m:t>
                        </m:r>
                      </m:e>
                      <m:sub>
                        <m:r>
                          <a:rPr lang="pl-PL" sz="1100" b="0" i="1">
                            <a:latin typeface="Cambria Math" panose="02040503050406030204" pitchFamily="18" charset="0"/>
                            <a:ea typeface="Cambria Math" panose="02040503050406030204" pitchFamily="18" charset="0"/>
                          </a:rPr>
                          <m:t>𝑝</m:t>
                        </m:r>
                      </m:sub>
                    </m:sSub>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latin typeface="Cambria Math" panose="02040503050406030204" pitchFamily="18" charset="0"/>
                  <a:ea typeface="Cambria Math" panose="02040503050406030204" pitchFamily="18" charset="0"/>
                </a:rPr>
                <a:t>Δ_</a:t>
              </a:r>
              <a:r>
                <a:rPr lang="pl-PL" sz="1100" b="0" i="0">
                  <a:latin typeface="Cambria Math" panose="02040503050406030204" pitchFamily="18" charset="0"/>
                  <a:ea typeface="Cambria Math" panose="02040503050406030204" pitchFamily="18" charset="0"/>
                </a:rPr>
                <a:t>𝑝</a:t>
              </a:r>
              <a:r>
                <a:rPr lang="en-US" sz="1100" b="0" i="0">
                  <a:latin typeface="Cambria Math" panose="02040503050406030204" pitchFamily="18" charset="0"/>
                  <a:ea typeface="Cambria Math" panose="02040503050406030204" pitchFamily="18" charset="0"/>
                </a:rPr>
                <a:t> </a:t>
              </a: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 [</a:t>
              </a:r>
              <a:r>
                <a:rPr lang="pl-PL"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20</xdr:col>
      <xdr:colOff>17195</xdr:colOff>
      <xdr:row>6</xdr:row>
      <xdr:rowOff>35472</xdr:rowOff>
    </xdr:from>
    <xdr:ext cx="965777" cy="313099"/>
    <mc:AlternateContent xmlns:mc="http://schemas.openxmlformats.org/markup-compatibility/2006" xmlns:a14="http://schemas.microsoft.com/office/drawing/2010/main">
      <mc:Choice Requires="a14">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xdr:col>
      <xdr:colOff>44849</xdr:colOff>
      <xdr:row>1</xdr:row>
      <xdr:rowOff>7316</xdr:rowOff>
    </xdr:from>
    <xdr:ext cx="368884" cy="172227"/>
    <mc:AlternateContent xmlns:mc="http://schemas.openxmlformats.org/markup-compatibility/2006" xmlns:a14="http://schemas.microsoft.com/office/drawing/2010/main">
      <mc:Choice Requires="a14">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r>
                      <a:rPr lang="pl-PL" sz="1100" b="0" i="1">
                        <a:latin typeface="Cambria Math" panose="02040503050406030204" pitchFamily="18" charset="0"/>
                      </a:rPr>
                      <m:t>𝑇</m:t>
                    </m:r>
                    <m:r>
                      <a:rPr lang="pl-PL" sz="1100" b="0" i="1">
                        <a:latin typeface="Cambria Math" panose="02040503050406030204" pitchFamily="18" charset="0"/>
                      </a:rPr>
                      <m:t>]</m:t>
                    </m:r>
                  </m:oMath>
                </m:oMathPara>
              </a14:m>
              <a:endParaRPr lang="en-US" sz="1100"/>
            </a:p>
          </xdr:txBody>
        </xdr:sp>
      </mc:Choice>
      <mc:Fallback xmlns="">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[𝑇]</a:t>
              </a:r>
              <a:endParaRPr lang="en-US" sz="1100"/>
            </a:p>
          </xdr:txBody>
        </xdr:sp>
      </mc:Fallback>
    </mc:AlternateContent>
    <xdr:clientData/>
  </xdr:oneCellAnchor>
  <xdr:oneCellAnchor>
    <xdr:from>
      <xdr:col>19</xdr:col>
      <xdr:colOff>375203</xdr:colOff>
      <xdr:row>34</xdr:row>
      <xdr:rowOff>0</xdr:rowOff>
    </xdr:from>
    <xdr:ext cx="1980029" cy="172227"/>
    <mc:AlternateContent xmlns:mc="http://schemas.openxmlformats.org/markup-compatibility/2006" xmlns:a14="http://schemas.microsoft.com/office/drawing/2010/main">
      <mc:Choice Requires="a14">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mlns="">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19</xdr:col>
      <xdr:colOff>66262</xdr:colOff>
      <xdr:row>35</xdr:row>
      <xdr:rowOff>82827</xdr:rowOff>
    </xdr:from>
    <xdr:ext cx="3743739" cy="500137"/>
    <mc:AlternateContent xmlns:mc="http://schemas.openxmlformats.org/markup-compatibility/2006" xmlns:a14="http://schemas.microsoft.com/office/drawing/2010/main">
      <mc:Choice Requires="a14">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𝑛</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25</xdr:col>
      <xdr:colOff>145946</xdr:colOff>
      <xdr:row>30</xdr:row>
      <xdr:rowOff>12574</xdr:rowOff>
    </xdr:from>
    <xdr:ext cx="737446" cy="172227"/>
    <mc:AlternateContent xmlns:mc="http://schemas.openxmlformats.org/markup-compatibility/2006" xmlns:a14="http://schemas.microsoft.com/office/drawing/2010/main">
      <mc:Choice Requires="a14">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 0.05</a:t>
              </a:r>
              <a:endParaRPr lang="en-US" sz="1100"/>
            </a:p>
          </xdr:txBody>
        </xdr:sp>
      </mc:Choice>
      <mc:Fallback xmlns="">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 0.05</a:t>
              </a:r>
              <a:endParaRPr lang="en-US" sz="1100"/>
            </a:p>
          </xdr:txBody>
        </xdr:sp>
      </mc:Fallback>
    </mc:AlternateContent>
    <xdr:clientData/>
  </xdr:oneCellAnchor>
  <xdr:oneCellAnchor>
    <xdr:from>
      <xdr:col>23</xdr:col>
      <xdr:colOff>195871</xdr:colOff>
      <xdr:row>32</xdr:row>
      <xdr:rowOff>51424</xdr:rowOff>
    </xdr:from>
    <xdr:ext cx="532582" cy="172227"/>
    <mc:AlternateContent xmlns:mc="http://schemas.openxmlformats.org/markup-compatibility/2006" xmlns:a14="http://schemas.microsoft.com/office/drawing/2010/main">
      <mc:Choice Requires="a14">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23</xdr:col>
      <xdr:colOff>225524</xdr:colOff>
      <xdr:row>30</xdr:row>
      <xdr:rowOff>27214</xdr:rowOff>
    </xdr:from>
    <xdr:ext cx="506101" cy="172227"/>
    <mc:AlternateContent xmlns:mc="http://schemas.openxmlformats.org/markup-compatibility/2006" xmlns:a14="http://schemas.microsoft.com/office/drawing/2010/main">
      <mc:Choice Requires="a14">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[T]</a:t>
              </a:r>
              <a:endParaRPr lang="en-US" sz="1100"/>
            </a:p>
          </xdr:txBody>
        </xdr:sp>
      </mc:Choice>
      <mc:Fallback xmlns="">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[T]</a:t>
              </a:r>
              <a:endParaRPr lang="en-US" sz="1100"/>
            </a:p>
          </xdr:txBody>
        </xdr:sp>
      </mc:Fallback>
    </mc:AlternateContent>
    <xdr:clientData/>
  </xdr:oneCellAnchor>
  <xdr:oneCellAnchor>
    <xdr:from>
      <xdr:col>23</xdr:col>
      <xdr:colOff>154769</xdr:colOff>
      <xdr:row>31</xdr:row>
      <xdr:rowOff>29279</xdr:rowOff>
    </xdr:from>
    <xdr:ext cx="552178" cy="172227"/>
    <mc:AlternateContent xmlns:mc="http://schemas.openxmlformats.org/markup-compatibility/2006" xmlns:a14="http://schemas.microsoft.com/office/drawing/2010/main">
      <mc:Choice Requires="a14">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endParaRPr lang="en-US" sz="1100"/>
            </a:p>
          </xdr:txBody>
        </xdr:sp>
      </mc:Fallback>
    </mc:AlternateContent>
    <xdr:clientData/>
  </xdr:oneCellAnchor>
  <xdr:oneCellAnchor>
    <xdr:from>
      <xdr:col>25</xdr:col>
      <xdr:colOff>125114</xdr:colOff>
      <xdr:row>32</xdr:row>
      <xdr:rowOff>100411</xdr:rowOff>
    </xdr:from>
    <xdr:ext cx="1349600" cy="172227"/>
    <mc:AlternateContent xmlns:mc="http://schemas.openxmlformats.org/markup-compatibility/2006" xmlns:a14="http://schemas.microsoft.com/office/drawing/2010/main">
      <mc:Choice Requires="a14">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25</xdr:col>
      <xdr:colOff>138439</xdr:colOff>
      <xdr:row>31</xdr:row>
      <xdr:rowOff>54428</xdr:rowOff>
    </xdr:from>
    <xdr:ext cx="1288494" cy="172227"/>
    <mc:AlternateContent xmlns:mc="http://schemas.openxmlformats.org/markup-compatibility/2006" xmlns:a14="http://schemas.microsoft.com/office/drawing/2010/main">
      <mc:Choice Requires="a14">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20</xdr:col>
      <xdr:colOff>93852</xdr:colOff>
      <xdr:row>39</xdr:row>
      <xdr:rowOff>136693</xdr:rowOff>
    </xdr:from>
    <xdr:ext cx="3743739" cy="550728"/>
    <mc:AlternateContent xmlns:mc="http://schemas.openxmlformats.org/markup-compatibility/2006" xmlns:a14="http://schemas.microsoft.com/office/drawing/2010/main">
      <mc:Choice Requires="a14">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20</xdr:col>
      <xdr:colOff>108304</xdr:colOff>
      <xdr:row>43</xdr:row>
      <xdr:rowOff>32904</xdr:rowOff>
    </xdr:from>
    <xdr:ext cx="3743739" cy="550728"/>
    <mc:AlternateContent xmlns:mc="http://schemas.openxmlformats.org/markup-compatibility/2006" xmlns:a14="http://schemas.microsoft.com/office/drawing/2010/main">
      <mc:Choice Requires="a14">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24</xdr:col>
      <xdr:colOff>23763</xdr:colOff>
      <xdr:row>35</xdr:row>
      <xdr:rowOff>186558</xdr:rowOff>
    </xdr:from>
    <xdr:ext cx="1347998" cy="172227"/>
    <mc:AlternateContent xmlns:mc="http://schemas.openxmlformats.org/markup-compatibility/2006" xmlns:a14="http://schemas.microsoft.com/office/drawing/2010/main">
      <mc:Choice Requires="a14">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 </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𝐵_0  sin⁡〖(𝛼−𝛼_0)〗</a:t>
              </a:r>
              <a:endParaRPr lang="en-US" sz="1100"/>
            </a:p>
          </xdr:txBody>
        </xdr:sp>
      </mc:Fallback>
    </mc:AlternateContent>
    <xdr:clientData/>
  </xdr:oneCellAnchor>
  <xdr:oneCellAnchor>
    <xdr:from>
      <xdr:col>24</xdr:col>
      <xdr:colOff>4057</xdr:colOff>
      <xdr:row>37</xdr:row>
      <xdr:rowOff>68316</xdr:rowOff>
    </xdr:from>
    <xdr:ext cx="2291909" cy="350865"/>
    <mc:AlternateContent xmlns:mc="http://schemas.openxmlformats.org/markup-compatibility/2006" xmlns:a14="http://schemas.microsoft.com/office/drawing/2010/main">
      <mc:Choice Requires="a14">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24</xdr:col>
      <xdr:colOff>594635</xdr:colOff>
      <xdr:row>39</xdr:row>
      <xdr:rowOff>157655</xdr:rowOff>
    </xdr:from>
    <xdr:ext cx="2558714" cy="322396"/>
    <mc:AlternateContent xmlns:mc="http://schemas.openxmlformats.org/markup-compatibility/2006" xmlns:a14="http://schemas.microsoft.com/office/drawing/2010/main">
      <mc:Choice Requires="a14">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24</xdr:col>
      <xdr:colOff>601204</xdr:colOff>
      <xdr:row>42</xdr:row>
      <xdr:rowOff>39414</xdr:rowOff>
    </xdr:from>
    <xdr:ext cx="2561342" cy="350865"/>
    <mc:AlternateContent xmlns:mc="http://schemas.openxmlformats.org/markup-compatibility/2006" xmlns:a14="http://schemas.microsoft.com/office/drawing/2010/main">
      <mc:Choice Requires="a14">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18</xdr:col>
      <xdr:colOff>966286</xdr:colOff>
      <xdr:row>48</xdr:row>
      <xdr:rowOff>47571</xdr:rowOff>
    </xdr:from>
    <xdr:ext cx="7701464" cy="880562"/>
    <mc:AlternateContent xmlns:mc="http://schemas.openxmlformats.org/markup-compatibility/2006" xmlns:a14="http://schemas.microsoft.com/office/drawing/2010/main">
      <mc:Choice Requires="a14">
        <xdr:sp macro="" textlink="">
          <xdr:nvSpPr>
            <xdr:cNvPr id="34" name="TextBox 33"/>
            <xdr:cNvSpPr txBox="1"/>
          </xdr:nvSpPr>
          <xdr:spPr>
            <a:xfrm>
              <a:off x="26289179" y="9273214"/>
              <a:ext cx="7701464"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34" name="TextBox 33"/>
            <xdr:cNvSpPr txBox="1"/>
          </xdr:nvSpPr>
          <xdr:spPr>
            <a:xfrm>
              <a:off x="26289179" y="9273214"/>
              <a:ext cx="7701464"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3</xdr:col>
      <xdr:colOff>215518</xdr:colOff>
      <xdr:row>0</xdr:row>
      <xdr:rowOff>190499</xdr:rowOff>
    </xdr:from>
    <xdr:ext cx="627992" cy="172227"/>
    <mc:AlternateContent xmlns:mc="http://schemas.openxmlformats.org/markup-compatibility/2006" xmlns:a14="http://schemas.microsoft.com/office/drawing/2010/main">
      <mc:Choice Requires="a14">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4</xdr:col>
      <xdr:colOff>387626</xdr:colOff>
      <xdr:row>1</xdr:row>
      <xdr:rowOff>6626</xdr:rowOff>
    </xdr:from>
    <xdr:ext cx="442493" cy="172227"/>
    <mc:AlternateContent xmlns:mc="http://schemas.openxmlformats.org/markup-compatibility/2006" xmlns:a14="http://schemas.microsoft.com/office/drawing/2010/main">
      <mc:Choice Requires="a14">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𝑠</m:t>
                        </m:r>
                      </m:sub>
                    </m:sSub>
                    <m:r>
                      <a:rPr lang="pl-PL" sz="1100" b="0" i="1">
                        <a:latin typeface="Cambria Math" panose="02040503050406030204" pitchFamily="18" charset="0"/>
                      </a:rPr>
                      <m:t>[</m:t>
                    </m:r>
                    <m:r>
                      <a:rPr lang="pl-PL" sz="1100" b="0" i="1">
                        <a:latin typeface="Cambria Math" panose="02040503050406030204" pitchFamily="18" charset="0"/>
                      </a:rPr>
                      <m:t>𝑚𝐴</m:t>
                    </m:r>
                    <m:r>
                      <a:rPr lang="pl-PL" sz="1100" b="0" i="1">
                        <a:latin typeface="Cambria Math" panose="02040503050406030204" pitchFamily="18" charset="0"/>
                      </a:rPr>
                      <m:t>]</m:t>
                    </m:r>
                  </m:oMath>
                </m:oMathPara>
              </a14:m>
              <a:endParaRPr lang="en-US" sz="1100"/>
            </a:p>
          </xdr:txBody>
        </xdr:sp>
      </mc:Choice>
      <mc:Fallback xmlns="">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𝑠 [𝑚𝐴]</a:t>
              </a:r>
              <a:endParaRPr lang="en-US" sz="1100"/>
            </a:p>
          </xdr:txBody>
        </xdr:sp>
      </mc:Fallback>
    </mc:AlternateContent>
    <xdr:clientData/>
  </xdr:oneCellAnchor>
  <xdr:oneCellAnchor>
    <xdr:from>
      <xdr:col>5</xdr:col>
      <xdr:colOff>60346</xdr:colOff>
      <xdr:row>1</xdr:row>
      <xdr:rowOff>0</xdr:rowOff>
    </xdr:from>
    <xdr:ext cx="530273" cy="172227"/>
    <mc:AlternateContent xmlns:mc="http://schemas.openxmlformats.org/markup-compatibility/2006" xmlns:a14="http://schemas.microsoft.com/office/drawing/2010/main">
      <mc:Choice Requires="a14">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a:t>
              </a:r>
            </a:p>
          </xdr:txBody>
        </xdr:sp>
      </mc:Choice>
      <mc:Fallback xmlns="">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𝑠)</a:t>
              </a:r>
              <a:r>
                <a:rPr lang="en-US" sz="1100"/>
                <a:t>[A]</a:t>
              </a:r>
            </a:p>
          </xdr:txBody>
        </xdr:sp>
      </mc:Fallback>
    </mc:AlternateContent>
    <xdr:clientData/>
  </xdr:oneCellAnchor>
  <xdr:oneCellAnchor>
    <xdr:from>
      <xdr:col>7</xdr:col>
      <xdr:colOff>70168</xdr:colOff>
      <xdr:row>1</xdr:row>
      <xdr:rowOff>5443</xdr:rowOff>
    </xdr:from>
    <xdr:ext cx="676917" cy="172227"/>
    <mc:AlternateContent xmlns:mc="http://schemas.openxmlformats.org/markup-compatibility/2006" xmlns:a14="http://schemas.microsoft.com/office/drawing/2010/main">
      <mc:Choice Requires="a14">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Choice>
      <mc:Fallback xmlns="">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Fallback>
    </mc:AlternateContent>
    <xdr:clientData/>
  </xdr:oneCellAnchor>
  <xdr:oneCellAnchor>
    <xdr:from>
      <xdr:col>11</xdr:col>
      <xdr:colOff>116432</xdr:colOff>
      <xdr:row>0</xdr:row>
      <xdr:rowOff>50722</xdr:rowOff>
    </xdr:from>
    <xdr:ext cx="851965" cy="316882"/>
    <mc:AlternateContent xmlns:mc="http://schemas.openxmlformats.org/markup-compatibility/2006" xmlns:a14="http://schemas.microsoft.com/office/drawing/2010/main">
      <mc:Choice Requires="a14">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r>
                          <m:rPr>
                            <m:nor/>
                          </m:rPr>
                          <a:rPr lang="en-US">
                            <a:effectLst/>
                          </a:rPr>
                          <m:t> </m:t>
                        </m:r>
                      </m:e>
                      <m:sub>
                        <m:r>
                          <a:rPr lang="en-US" sz="1100" i="1">
                            <a:latin typeface="Cambria Math" panose="02040503050406030204" pitchFamily="18" charset="0"/>
                            <a:ea typeface="Cambria Math" panose="02040503050406030204" pitchFamily="18" charset="0"/>
                          </a:rPr>
                          <m:t>𝛼</m:t>
                        </m:r>
                      </m:sub>
                    </m:sSub>
                    <m:r>
                      <a:rPr lang="pl-PL" sz="1100" b="0" i="0">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pl-PL" sz="1100" b="0" i="0">
                            <a:latin typeface="Cambria Math" panose="02040503050406030204" pitchFamily="18" charset="0"/>
                            <a:ea typeface="Cambria Math" panose="02040503050406030204" pitchFamily="18" charset="0"/>
                          </a:rPr>
                          <m:t>mV</m:t>
                        </m:r>
                      </m:num>
                      <m:den>
                        <m:r>
                          <a:rPr lang="pl-PL" sz="1100" b="0" i="1">
                            <a:latin typeface="Cambria Math" panose="02040503050406030204" pitchFamily="18" charset="0"/>
                            <a:ea typeface="Cambria Math" panose="02040503050406030204" pitchFamily="18" charset="0"/>
                          </a:rPr>
                          <m:t>𝑚</m:t>
                        </m:r>
                        <m:r>
                          <m:rPr>
                            <m:sty m:val="p"/>
                          </m:rPr>
                          <a:rPr lang="pl-PL" sz="1100" b="0" i="0">
                            <a:latin typeface="Cambria Math" panose="02040503050406030204" pitchFamily="18" charset="0"/>
                            <a:ea typeface="Cambria Math" panose="02040503050406030204" pitchFamily="18" charset="0"/>
                          </a:rPr>
                          <m:t>A</m:t>
                        </m:r>
                        <m:r>
                          <a:rPr lang="pl-PL" sz="1100" b="0" i="0">
                            <a:latin typeface="Cambria Math" panose="02040503050406030204" pitchFamily="18" charset="0"/>
                            <a:ea typeface="Cambria Math" panose="02040503050406030204" pitchFamily="18" charset="0"/>
                          </a:rPr>
                          <m:t>∗</m:t>
                        </m:r>
                        <m:r>
                          <m:rPr>
                            <m:sty m:val="p"/>
                          </m:rPr>
                          <a:rPr lang="pl-PL" sz="1100" b="0" i="0">
                            <a:latin typeface="Cambria Math" panose="02040503050406030204" pitchFamily="18" charset="0"/>
                            <a:ea typeface="Cambria Math" panose="02040503050406030204" pitchFamily="18" charset="0"/>
                          </a:rPr>
                          <m:t>mT</m:t>
                        </m:r>
                      </m:den>
                    </m:f>
                    <m:r>
                      <a:rPr lang="pl-PL" sz="1100" b="0" i="0">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𝛾"</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ea typeface="Cambria Math" panose="02040503050406030204" pitchFamily="18" charset="0"/>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 [mV/(𝑚A∗mT)]</a:t>
              </a:r>
              <a:endParaRPr lang="en-US" sz="1100"/>
            </a:p>
          </xdr:txBody>
        </xdr:sp>
      </mc:Fallback>
    </mc:AlternateContent>
    <xdr:clientData/>
  </xdr:oneCellAnchor>
  <xdr:oneCellAnchor>
    <xdr:from>
      <xdr:col>12</xdr:col>
      <xdr:colOff>5247</xdr:colOff>
      <xdr:row>0</xdr:row>
      <xdr:rowOff>13015</xdr:rowOff>
    </xdr:from>
    <xdr:ext cx="875496" cy="315792"/>
    <mc:AlternateContent xmlns:mc="http://schemas.openxmlformats.org/markup-compatibility/2006" xmlns:a14="http://schemas.microsoft.com/office/drawing/2010/main">
      <mc:Choice Requires="a14">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r>
                          <m:rPr>
                            <m:nor/>
                          </m:rPr>
                          <a:rPr lang="en-US" sz="1100" i="1">
                            <a:solidFill>
                              <a:schemeClr val="tx1"/>
                            </a:solidFill>
                            <a:effectLst/>
                            <a:latin typeface="+mn-lt"/>
                            <a:ea typeface="+mn-ea"/>
                            <a:cs typeface="+mn-cs"/>
                          </a:rPr>
                          <m:t> </m:t>
                        </m:r>
                      </m:e>
                      <m:sub>
                        <m:r>
                          <a:rPr lang="en-US" sz="1100" i="1">
                            <a:solidFill>
                              <a:schemeClr val="tx1"/>
                            </a:solidFill>
                            <a:effectLst/>
                            <a:latin typeface="Cambria Math" panose="02040503050406030204" pitchFamily="18" charset="0"/>
                            <a:ea typeface="+mn-ea"/>
                            <a:cs typeface="+mn-cs"/>
                          </a:rPr>
                          <m:t>𝛼</m:t>
                        </m:r>
                      </m:sub>
                    </m:sSub>
                    <m:r>
                      <a:rPr lang="pl-PL" sz="1100" b="0" i="1">
                        <a:solidFill>
                          <a:schemeClr val="tx1"/>
                        </a:solidFill>
                        <a:effectLst/>
                        <a:latin typeface="Cambria Math" panose="02040503050406030204" pitchFamily="18" charset="0"/>
                        <a:ea typeface="+mn-ea"/>
                        <a:cs typeface="+mn-cs"/>
                      </a:rPr>
                      <m:t>)</m:t>
                    </m:r>
                    <m:r>
                      <a:rPr lang="pl-PL" sz="1100" b="0" i="0">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m:rPr>
                            <m:sty m:val="p"/>
                          </m:rPr>
                          <a:rPr lang="pl-PL" sz="1100" b="0" i="0">
                            <a:solidFill>
                              <a:schemeClr val="tx1"/>
                            </a:solidFill>
                            <a:effectLst/>
                            <a:latin typeface="Cambria Math" panose="02040503050406030204" pitchFamily="18" charset="0"/>
                            <a:ea typeface="+mn-ea"/>
                            <a:cs typeface="+mn-cs"/>
                          </a:rPr>
                          <m:t>V</m:t>
                        </m:r>
                      </m:num>
                      <m:den>
                        <m:r>
                          <m:rPr>
                            <m:sty m:val="p"/>
                          </m:rPr>
                          <a:rPr lang="pl-PL" sz="1100" b="0" i="0">
                            <a:solidFill>
                              <a:schemeClr val="tx1"/>
                            </a:solidFill>
                            <a:effectLst/>
                            <a:latin typeface="Cambria Math" panose="02040503050406030204" pitchFamily="18" charset="0"/>
                            <a:ea typeface="+mn-ea"/>
                            <a:cs typeface="+mn-cs"/>
                          </a:rPr>
                          <m:t>A</m:t>
                        </m:r>
                        <m:r>
                          <a:rPr lang="pl-PL" sz="1100" b="0" i="0">
                            <a:solidFill>
                              <a:schemeClr val="tx1"/>
                            </a:solidFill>
                            <a:effectLst/>
                            <a:latin typeface="Cambria Math" panose="02040503050406030204" pitchFamily="18" charset="0"/>
                            <a:ea typeface="+mn-ea"/>
                            <a:cs typeface="+mn-cs"/>
                          </a:rPr>
                          <m:t>∗</m:t>
                        </m:r>
                        <m:r>
                          <m:rPr>
                            <m:sty m:val="p"/>
                          </m:rPr>
                          <a:rPr lang="pl-PL" sz="1100" b="0" i="0">
                            <a:solidFill>
                              <a:schemeClr val="tx1"/>
                            </a:solidFill>
                            <a:effectLst/>
                            <a:latin typeface="Cambria Math" panose="02040503050406030204" pitchFamily="18" charset="0"/>
                            <a:ea typeface="+mn-ea"/>
                            <a:cs typeface="+mn-cs"/>
                          </a:rPr>
                          <m:t>T</m:t>
                        </m:r>
                      </m:den>
                    </m:f>
                    <m:r>
                      <a:rPr lang="pl-PL" sz="1100" b="0" i="0">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a:t>
              </a:r>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〗_𝛼</a:t>
              </a:r>
              <a:r>
                <a:rPr lang="pl-PL" sz="1100" b="0" i="0">
                  <a:solidFill>
                    <a:schemeClr val="tx1"/>
                  </a:solidFill>
                  <a:effectLst/>
                  <a:latin typeface="Cambria Math" panose="02040503050406030204" pitchFamily="18" charset="0"/>
                  <a:ea typeface="+mn-ea"/>
                  <a:cs typeface="+mn-cs"/>
                </a:rPr>
                <a:t>)[V/(A∗T)]</a:t>
              </a:r>
              <a:endParaRPr lang="en-US" sz="1100"/>
            </a:p>
          </xdr:txBody>
        </xdr:sp>
      </mc:Fallback>
    </mc:AlternateContent>
    <xdr:clientData/>
  </xdr:oneCellAnchor>
  <xdr:oneCellAnchor>
    <xdr:from>
      <xdr:col>6</xdr:col>
      <xdr:colOff>543932</xdr:colOff>
      <xdr:row>0</xdr:row>
      <xdr:rowOff>186418</xdr:rowOff>
    </xdr:from>
    <xdr:ext cx="516167" cy="172227"/>
    <mc:AlternateContent xmlns:mc="http://schemas.openxmlformats.org/markup-compatibility/2006" xmlns:a14="http://schemas.microsoft.com/office/drawing/2010/main">
      <mc:Choice Requires="a14">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3</xdr:col>
      <xdr:colOff>524882</xdr:colOff>
      <xdr:row>40</xdr:row>
      <xdr:rowOff>5443</xdr:rowOff>
    </xdr:from>
    <xdr:ext cx="397929" cy="172227"/>
    <mc:AlternateContent xmlns:mc="http://schemas.openxmlformats.org/markup-compatibility/2006" xmlns:a14="http://schemas.microsoft.com/office/drawing/2010/main">
      <mc:Choice Requires="a14">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[𝑉]</a:t>
              </a:r>
              <a:endParaRPr lang="en-US" sz="1100"/>
            </a:p>
          </xdr:txBody>
        </xdr:sp>
      </mc:Fallback>
    </mc:AlternateContent>
    <xdr:clientData/>
  </xdr:oneCellAnchor>
  <xdr:twoCellAnchor>
    <xdr:from>
      <xdr:col>8</xdr:col>
      <xdr:colOff>466988</xdr:colOff>
      <xdr:row>57</xdr:row>
      <xdr:rowOff>51088</xdr:rowOff>
    </xdr:from>
    <xdr:to>
      <xdr:col>30</xdr:col>
      <xdr:colOff>522406</xdr:colOff>
      <xdr:row>103</xdr:row>
      <xdr:rowOff>158461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0</xdr:colOff>
      <xdr:row>39</xdr:row>
      <xdr:rowOff>27214</xdr:rowOff>
    </xdr:from>
    <xdr:ext cx="1279196" cy="172227"/>
    <mc:AlternateContent xmlns:mc="http://schemas.openxmlformats.org/markup-compatibility/2006" xmlns:a14="http://schemas.microsoft.com/office/drawing/2010/main">
      <mc:Choice Requires="a14">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13</xdr:col>
      <xdr:colOff>534590</xdr:colOff>
      <xdr:row>0</xdr:row>
      <xdr:rowOff>109537</xdr:rowOff>
    </xdr:from>
    <xdr:ext cx="734432" cy="172227"/>
    <mc:AlternateContent xmlns:mc="http://schemas.openxmlformats.org/markup-compatibility/2006" xmlns:a14="http://schemas.microsoft.com/office/drawing/2010/main">
      <mc:Choice Requires="a14">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14</xdr:col>
      <xdr:colOff>513841</xdr:colOff>
      <xdr:row>0</xdr:row>
      <xdr:rowOff>117645</xdr:rowOff>
    </xdr:from>
    <xdr:ext cx="753604" cy="172227"/>
    <mc:AlternateContent xmlns:mc="http://schemas.openxmlformats.org/markup-compatibility/2006" xmlns:a14="http://schemas.microsoft.com/office/drawing/2010/main">
      <mc:Choice Requires="a14">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cos</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cos⁡〖(</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15</xdr:col>
      <xdr:colOff>353572</xdr:colOff>
      <xdr:row>0</xdr:row>
      <xdr:rowOff>62566</xdr:rowOff>
    </xdr:from>
    <xdr:ext cx="1227708" cy="179665"/>
    <mc:AlternateContent xmlns:mc="http://schemas.openxmlformats.org/markup-compatibility/2006" xmlns:a14="http://schemas.microsoft.com/office/drawing/2010/main">
      <mc:Choice Requires="a14">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〖(sin⁡(𝛼−𝛼_0 )∗0.5)〗^2</a:t>
              </a:r>
              <a:endParaRPr lang="en-US" sz="1100"/>
            </a:p>
          </xdr:txBody>
        </xdr:sp>
      </mc:Fallback>
    </mc:AlternateContent>
    <xdr:clientData/>
  </xdr:oneCellAnchor>
  <xdr:oneCellAnchor>
    <xdr:from>
      <xdr:col>16</xdr:col>
      <xdr:colOff>363193</xdr:colOff>
      <xdr:row>0</xdr:row>
      <xdr:rowOff>100219</xdr:rowOff>
    </xdr:from>
    <xdr:ext cx="2688044" cy="179665"/>
    <mc:AlternateContent xmlns:mc="http://schemas.openxmlformats.org/markup-compatibility/2006" xmlns:a14="http://schemas.microsoft.com/office/drawing/2010/main">
      <mc:Choice Requires="a14">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17</xdr:col>
      <xdr:colOff>261317</xdr:colOff>
      <xdr:row>0</xdr:row>
      <xdr:rowOff>74544</xdr:rowOff>
    </xdr:from>
    <xdr:ext cx="2896947" cy="179665"/>
    <mc:AlternateContent xmlns:mc="http://schemas.openxmlformats.org/markup-compatibility/2006" xmlns:a14="http://schemas.microsoft.com/office/drawing/2010/main">
      <mc:Choice Requires="a14">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2∗(0.5∗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2∗</a:t>
              </a:r>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2</xdr:col>
      <xdr:colOff>428625</xdr:colOff>
      <xdr:row>1</xdr:row>
      <xdr:rowOff>9525</xdr:rowOff>
    </xdr:from>
    <xdr:ext cx="774379" cy="172227"/>
    <mc:AlternateContent xmlns:mc="http://schemas.openxmlformats.org/markup-compatibility/2006" xmlns:a14="http://schemas.microsoft.com/office/drawing/2010/main">
      <mc:Choice Requires="a14">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wsDr>
</file>

<file path=xl/drawings/drawing5.xml><?xml version="1.0" encoding="utf-8"?>
<c:userShapes xmlns:c="http://schemas.openxmlformats.org/drawingml/2006/chart">
  <cdr:relSizeAnchor xmlns:cdr="http://schemas.openxmlformats.org/drawingml/2006/chartDrawing">
    <cdr:from>
      <cdr:x>0.97256</cdr:x>
      <cdr:y>0.5029</cdr:y>
    </cdr:from>
    <cdr:to>
      <cdr:x>0.99895</cdr:x>
      <cdr:y>0.52231</cdr:y>
    </cdr:to>
    <mc:AlternateContent xmlns:mc="http://schemas.openxmlformats.org/markup-compatibility/2006" xmlns:a14="http://schemas.microsoft.com/office/drawing/2010/main">
      <mc:Choice Requires="a14">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14:m>
                <m:oMathPara xmlns:m="http://schemas.openxmlformats.org/officeDocument/2006/math">
                  <m:oMathParaPr>
                    <m:jc m:val="centerGroup"/>
                  </m:oMathParaPr>
                  <m:oMath xmlns:m="http://schemas.openxmlformats.org/officeDocument/2006/math">
                    <m:r>
                      <a:rPr lang="el-GR" sz="1100" i="1">
                        <a:latin typeface="Cambria Math" panose="02040503050406030204" pitchFamily="18" charset="0"/>
                      </a:rPr>
                      <m:t>𝛼</m:t>
                    </m:r>
                    <m:r>
                      <a:rPr lang="el-GR" sz="1100" i="1">
                        <a:latin typeface="Cambria Math" panose="02040503050406030204" pitchFamily="18" charset="0"/>
                      </a:rPr>
                      <m:t>[</m:t>
                    </m:r>
                    <m:r>
                      <a:rPr lang="en-US" sz="1100" i="1">
                        <a:latin typeface="Cambria Math" panose="02040503050406030204" pitchFamily="18" charset="0"/>
                      </a:rPr>
                      <m:t>𝑟𝑎𝑑</m:t>
                    </m:r>
                    <m:r>
                      <a:rPr lang="en-US" sz="1100" i="1">
                        <a:latin typeface="Cambria Math" panose="02040503050406030204" pitchFamily="18" charset="0"/>
                      </a:rPr>
                      <m:t>]</m:t>
                    </m:r>
                  </m:oMath>
                </m:oMathPara>
              </a14:m>
              <a:endParaRPr lang="en-US" sz="1100"/>
            </a:p>
          </cdr:txBody>
        </cdr:sp>
      </mc:Choice>
      <mc:Fallback xmlns="">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r>
                <a:rPr lang="el-GR" sz="1100" i="0">
                  <a:latin typeface="Cambria Math" panose="02040503050406030204" pitchFamily="18" charset="0"/>
                </a:rPr>
                <a:t>𝛼[</a:t>
              </a:r>
              <a:r>
                <a:rPr lang="en-US" sz="1100" i="0">
                  <a:latin typeface="Cambria Math" panose="02040503050406030204" pitchFamily="18" charset="0"/>
                </a:rPr>
                <a:t>𝑟𝑎𝑑]</a:t>
              </a:r>
              <a:endParaRPr lang="en-US" sz="1100"/>
            </a:p>
          </cdr:txBody>
        </cdr:sp>
      </mc:Fallback>
    </mc:AlternateContent>
  </cdr:relSizeAnchor>
</c:userShapes>
</file>

<file path=xl/drawings/drawing6.xml><?xml version="1.0" encoding="utf-8"?>
<xdr:wsDr xmlns:xdr="http://schemas.openxmlformats.org/drawingml/2006/spreadsheetDrawing" xmlns:a="http://schemas.openxmlformats.org/drawingml/2006/main">
  <xdr:oneCellAnchor>
    <xdr:from>
      <xdr:col>0</xdr:col>
      <xdr:colOff>435219</xdr:colOff>
      <xdr:row>1</xdr:row>
      <xdr:rowOff>143608</xdr:rowOff>
    </xdr:from>
    <xdr:ext cx="1163652" cy="172227"/>
    <mc:AlternateContent xmlns:mc="http://schemas.openxmlformats.org/markup-compatibility/2006" xmlns:a14="http://schemas.microsoft.com/office/drawing/2010/main">
      <mc:Choice Requires="a14">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1</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𝐻=𝐵_𝑛∗𝑎_1+𝑎_0</a:t>
              </a:r>
              <a:endParaRPr lang="en-US" sz="1100"/>
            </a:p>
          </xdr:txBody>
        </xdr:sp>
      </mc:Fallback>
    </mc:AlternateContent>
    <xdr:clientData/>
  </xdr:oneCellAnchor>
  <xdr:oneCellAnchor>
    <xdr:from>
      <xdr:col>0</xdr:col>
      <xdr:colOff>242521</xdr:colOff>
      <xdr:row>3</xdr:row>
      <xdr:rowOff>172915</xdr:rowOff>
    </xdr:from>
    <xdr:ext cx="172611" cy="172227"/>
    <mc:AlternateContent xmlns:mc="http://schemas.openxmlformats.org/markup-compatibility/2006" xmlns:a14="http://schemas.microsoft.com/office/drawing/2010/main">
      <mc:Choice Requires="a14">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oMath>
                </m:oMathPara>
              </a14:m>
              <a:endParaRPr lang="en-US" sz="1100"/>
            </a:p>
          </xdr:txBody>
        </xdr:sp>
      </mc:Choice>
      <mc:Fallback xmlns="">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𝑎_1</a:t>
              </a:r>
              <a:endParaRPr lang="en-US" sz="1100"/>
            </a:p>
          </xdr:txBody>
        </xdr:sp>
      </mc:Fallback>
    </mc:AlternateContent>
    <xdr:clientData/>
  </xdr:oneCellAnchor>
  <xdr:oneCellAnchor>
    <xdr:from>
      <xdr:col>0</xdr:col>
      <xdr:colOff>226402</xdr:colOff>
      <xdr:row>2</xdr:row>
      <xdr:rowOff>178776</xdr:rowOff>
    </xdr:from>
    <xdr:ext cx="175882" cy="172227"/>
    <mc:AlternateContent xmlns:mc="http://schemas.openxmlformats.org/markup-compatibility/2006" xmlns:a14="http://schemas.microsoft.com/office/drawing/2010/main">
      <mc:Choice Requires="a14">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oMath>
                </m:oMathPara>
              </a14:m>
              <a:endParaRPr lang="en-US" sz="1100"/>
            </a:p>
          </xdr:txBody>
        </xdr:sp>
      </mc:Choice>
      <mc:Fallback xmlns="">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endParaRPr lang="en-US" sz="1100"/>
            </a:p>
          </xdr:txBody>
        </xdr:sp>
      </mc:Fallback>
    </mc:AlternateContent>
    <xdr:clientData/>
  </xdr:oneCellAnchor>
  <xdr:oneCellAnchor>
    <xdr:from>
      <xdr:col>3</xdr:col>
      <xdr:colOff>58615</xdr:colOff>
      <xdr:row>4</xdr:row>
      <xdr:rowOff>7328</xdr:rowOff>
    </xdr:from>
    <xdr:ext cx="374911" cy="172227"/>
    <mc:AlternateContent xmlns:mc="http://schemas.openxmlformats.org/markup-compatibility/2006" xmlns:a14="http://schemas.microsoft.com/office/drawing/2010/main">
      <mc:Choice Requires="a14">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𝑎_1</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57150</xdr:colOff>
      <xdr:row>2</xdr:row>
      <xdr:rowOff>189034</xdr:rowOff>
    </xdr:from>
    <xdr:ext cx="377475" cy="172227"/>
    <mc:AlternateContent xmlns:mc="http://schemas.openxmlformats.org/markup-compatibility/2006" xmlns:a14="http://schemas.microsoft.com/office/drawing/2010/main">
      <mc:Choice Requires="a14">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0</xdr:colOff>
      <xdr:row>5</xdr:row>
      <xdr:rowOff>0</xdr:rowOff>
    </xdr:from>
    <xdr:ext cx="520462" cy="172227"/>
    <mc:AlternateContent xmlns:mc="http://schemas.openxmlformats.org/markup-compatibility/2006" xmlns:a14="http://schemas.microsoft.com/office/drawing/2010/main">
      <mc:Choice Requires="a14">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(𝑎_0)</a:t>
              </a:r>
              <a:endParaRPr lang="en-US">
                <a:effectLst/>
              </a:endParaRPr>
            </a:p>
          </xdr:txBody>
        </xdr:sp>
      </mc:Fallback>
    </mc:AlternateContent>
    <xdr:clientData/>
  </xdr:oneCellAnchor>
  <xdr:oneCellAnchor>
    <xdr:from>
      <xdr:col>3</xdr:col>
      <xdr:colOff>13188</xdr:colOff>
      <xdr:row>5</xdr:row>
      <xdr:rowOff>181708</xdr:rowOff>
    </xdr:from>
    <xdr:ext cx="517193" cy="172227"/>
    <mc:AlternateContent xmlns:mc="http://schemas.openxmlformats.org/markup-compatibility/2006" xmlns:a14="http://schemas.microsoft.com/office/drawing/2010/main">
      <mc:Choice Requires="a14">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1</a:t>
              </a:r>
              <a:r>
                <a:rPr lang="pl-PL" sz="1100" b="0" i="0">
                  <a:solidFill>
                    <a:schemeClr val="tx1"/>
                  </a:solidFill>
                  <a:effectLst/>
                  <a:latin typeface="+mn-lt"/>
                  <a:ea typeface="+mn-ea"/>
                  <a:cs typeface="+mn-cs"/>
                </a:rPr>
                <a:t>)</a:t>
              </a:r>
              <a:endParaRPr lang="en-US">
                <a:effectLst/>
              </a:endParaRPr>
            </a:p>
          </xdr:txBody>
        </xdr:sp>
      </mc:Fallback>
    </mc:AlternateContent>
    <xdr:clientData/>
  </xdr:oneCellAnchor>
  <xdr:twoCellAnchor>
    <xdr:from>
      <xdr:col>0</xdr:col>
      <xdr:colOff>0</xdr:colOff>
      <xdr:row>8</xdr:row>
      <xdr:rowOff>14721</xdr:rowOff>
    </xdr:from>
    <xdr:to>
      <xdr:col>15</xdr:col>
      <xdr:colOff>328673</xdr:colOff>
      <xdr:row>34</xdr:row>
      <xdr:rowOff>52821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225197</xdr:colOff>
      <xdr:row>52</xdr:row>
      <xdr:rowOff>185057</xdr:rowOff>
    </xdr:from>
    <xdr:ext cx="728982" cy="172227"/>
    <mc:AlternateContent xmlns:mc="http://schemas.openxmlformats.org/markup-compatibility/2006" xmlns:a14="http://schemas.microsoft.com/office/drawing/2010/main">
      <mc:Choice Requires="a14">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𝛾</m:t>
                        </m:r>
                        <m:r>
                          <a:rPr lang="pl-PL" sz="1100" b="0" i="1">
                            <a:latin typeface="Cambria Math" panose="02040503050406030204" pitchFamily="18" charset="0"/>
                          </a:rPr>
                          <m:t>𝐼</m:t>
                        </m:r>
                      </m:e>
                      <m:sub>
                        <m:r>
                          <a:rPr lang="pl-PL" sz="1100" b="0" i="1">
                            <a:latin typeface="Cambria Math" panose="02040503050406030204" pitchFamily="18" charset="0"/>
                          </a:rPr>
                          <m:t>𝑆</m:t>
                        </m:r>
                      </m:sub>
                    </m:sSub>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oMath>
                </m:oMathPara>
              </a14:m>
              <a:endParaRPr lang="en-US" sz="1100"/>
            </a:p>
          </xdr:txBody>
        </xdr:sp>
      </mc:Choice>
      <mc:Fallback xmlns="">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𝛾</a:t>
              </a:r>
              <a:r>
                <a:rPr lang="pl-PL" sz="1100" b="0" i="0">
                  <a:latin typeface="Cambria Math" panose="02040503050406030204" pitchFamily="18" charset="0"/>
                </a:rPr>
                <a:t>𝐼〗_𝑆 𝐵_𝑛</a:t>
              </a:r>
              <a:endParaRPr lang="en-US" sz="1100"/>
            </a:p>
          </xdr:txBody>
        </xdr:sp>
      </mc:Fallback>
    </mc:AlternateContent>
    <xdr:clientData/>
  </xdr:oneCellAnchor>
  <xdr:oneCellAnchor>
    <xdr:from>
      <xdr:col>1</xdr:col>
      <xdr:colOff>363415</xdr:colOff>
      <xdr:row>56</xdr:row>
      <xdr:rowOff>43972</xdr:rowOff>
    </xdr:from>
    <xdr:ext cx="2516286" cy="264688"/>
    <mc:AlternateContent xmlns:mc="http://schemas.openxmlformats.org/markup-compatibility/2006" xmlns:a14="http://schemas.microsoft.com/office/drawing/2010/main">
      <mc:Choice Requires="a14">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mlns="">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𝛾</a:t>
              </a:r>
              <a:r>
                <a:rPr lang="pl-PL" sz="1100" b="0" i="0">
                  <a:latin typeface="Cambria Math" panose="02040503050406030204" pitchFamily="18" charset="0"/>
                </a:rPr>
                <a:t>=</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𝐵_𝑛</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3</xdr:col>
      <xdr:colOff>351064</xdr:colOff>
      <xdr:row>53</xdr:row>
      <xdr:rowOff>190499</xdr:rowOff>
    </xdr:from>
    <xdr:ext cx="206467" cy="172227"/>
    <mc:AlternateContent xmlns:mc="http://schemas.openxmlformats.org/markup-compatibility/2006" xmlns:a14="http://schemas.microsoft.com/office/drawing/2010/main">
      <mc:Choice Requires="a14">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endParaRPr lang="en-US" sz="1100"/>
            </a:p>
          </xdr:txBody>
        </xdr:sp>
      </mc:Fallback>
    </mc:AlternateContent>
    <xdr:clientData/>
  </xdr:oneCellAnchor>
  <xdr:oneCellAnchor>
    <xdr:from>
      <xdr:col>3</xdr:col>
      <xdr:colOff>383722</xdr:colOff>
      <xdr:row>52</xdr:row>
      <xdr:rowOff>185057</xdr:rowOff>
    </xdr:from>
    <xdr:ext cx="178702" cy="172227"/>
    <mc:AlternateContent xmlns:mc="http://schemas.openxmlformats.org/markup-compatibility/2006" xmlns:a14="http://schemas.microsoft.com/office/drawing/2010/main">
      <mc:Choice Requires="a14">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oMath>
                </m:oMathPara>
              </a14:m>
              <a:endParaRPr lang="en-US" sz="1100"/>
            </a:p>
          </xdr:txBody>
        </xdr:sp>
      </mc:Choice>
      <mc:Fallback xmlns="">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𝐵_𝑛</a:t>
              </a:r>
              <a:endParaRPr lang="en-US" sz="1100"/>
            </a:p>
          </xdr:txBody>
        </xdr:sp>
      </mc:Fallback>
    </mc:AlternateContent>
    <xdr:clientData/>
  </xdr:oneCellAnchor>
  <xdr:oneCellAnchor>
    <xdr:from>
      <xdr:col>3</xdr:col>
      <xdr:colOff>389165</xdr:colOff>
      <xdr:row>54</xdr:row>
      <xdr:rowOff>185056</xdr:rowOff>
    </xdr:from>
    <xdr:ext cx="137858" cy="172227"/>
    <mc:AlternateContent xmlns:mc="http://schemas.openxmlformats.org/markup-compatibility/2006" xmlns:a14="http://schemas.microsoft.com/office/drawing/2010/main">
      <mc:Choice Requires="a14">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2</xdr:col>
      <xdr:colOff>0</xdr:colOff>
      <xdr:row>49</xdr:row>
      <xdr:rowOff>0</xdr:rowOff>
    </xdr:from>
    <xdr:ext cx="137858" cy="172227"/>
    <mc:AlternateContent xmlns:mc="http://schemas.openxmlformats.org/markup-compatibility/2006" xmlns:a14="http://schemas.microsoft.com/office/drawing/2010/main">
      <mc:Choice Requires="a14">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1</xdr:col>
      <xdr:colOff>0</xdr:colOff>
      <xdr:row>58</xdr:row>
      <xdr:rowOff>0</xdr:rowOff>
    </xdr:from>
    <xdr:ext cx="7504043" cy="672364"/>
    <mc:AlternateContent xmlns:mc="http://schemas.openxmlformats.org/markup-compatibility/2006" xmlns:a14="http://schemas.microsoft.com/office/drawing/2010/main">
      <mc:Choice Requires="a14">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1</xdr:col>
      <xdr:colOff>16586</xdr:colOff>
      <xdr:row>62</xdr:row>
      <xdr:rowOff>1395</xdr:rowOff>
    </xdr:from>
    <xdr:ext cx="6385692" cy="338959"/>
    <mc:AlternateContent xmlns:mc="http://schemas.openxmlformats.org/markup-compatibility/2006" xmlns:a14="http://schemas.microsoft.com/office/drawing/2010/main">
      <mc:Choice Requires="a14">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a14:m>
              <a:endParaRPr lang="en-US" sz="1100" b="0">
                <a:solidFill>
                  <a:schemeClr val="tx1"/>
                </a:solidFill>
                <a:effectLst/>
                <a:ea typeface="+mn-ea"/>
                <a:cs typeface="+mn-cs"/>
              </a:endParaRPr>
            </a:p>
            <a:p>
              <a:endParaRPr lang="en-US" sz="1100"/>
            </a:p>
          </xdr:txBody>
        </xdr:sp>
      </mc:Choice>
      <mc:Fallback xmlns="">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590551</xdr:colOff>
      <xdr:row>60</xdr:row>
      <xdr:rowOff>126206</xdr:rowOff>
    </xdr:from>
    <xdr:ext cx="2423420" cy="243849"/>
    <mc:AlternateContent xmlns:mc="http://schemas.openxmlformats.org/markup-compatibility/2006" xmlns:a14="http://schemas.microsoft.com/office/drawing/2010/main">
      <mc:Choice Requires="a14">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mlns="">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596504</xdr:colOff>
      <xdr:row>65</xdr:row>
      <xdr:rowOff>22949</xdr:rowOff>
    </xdr:from>
    <xdr:ext cx="597279" cy="172227"/>
    <mc:AlternateContent xmlns:mc="http://schemas.openxmlformats.org/markup-compatibility/2006" xmlns:a14="http://schemas.microsoft.com/office/drawing/2010/main">
      <mc:Choice Requires="a14">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mlns="">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122757</xdr:colOff>
      <xdr:row>67</xdr:row>
      <xdr:rowOff>45572</xdr:rowOff>
    </xdr:from>
    <xdr:ext cx="6037487" cy="338959"/>
    <mc:AlternateContent xmlns:mc="http://schemas.openxmlformats.org/markup-compatibility/2006" xmlns:a14="http://schemas.microsoft.com/office/drawing/2010/main">
      <mc:Choice Requires="a14">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mlns="">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4</xdr:col>
      <xdr:colOff>234678</xdr:colOff>
      <xdr:row>65</xdr:row>
      <xdr:rowOff>103913</xdr:rowOff>
    </xdr:from>
    <xdr:ext cx="2444836" cy="243849"/>
    <mc:AlternateContent xmlns:mc="http://schemas.openxmlformats.org/markup-compatibility/2006" xmlns:a14="http://schemas.microsoft.com/office/drawing/2010/main">
      <mc:Choice Requires="a14">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mlns="">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401894</xdr:colOff>
      <xdr:row>70</xdr:row>
      <xdr:rowOff>195178</xdr:rowOff>
    </xdr:from>
    <xdr:ext cx="6051803" cy="435853"/>
    <mc:AlternateContent xmlns:mc="http://schemas.openxmlformats.org/markup-compatibility/2006" xmlns:a14="http://schemas.microsoft.com/office/drawing/2010/main">
      <mc:Choice Requires="a14">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−410.812886</m:t>
                      </m:r>
                      <m:r>
                        <m:rPr>
                          <m:nor/>
                        </m:rPr>
                        <a:rPr lang="en-US"/>
                        <m:t> </m:t>
                      </m:r>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a:solidFill>
                                <a:schemeClr val="tx1"/>
                              </a:solidFill>
                              <a:effectLst/>
                              <a:latin typeface="+mn-lt"/>
                              <a:ea typeface="+mn-ea"/>
                              <a:cs typeface="+mn-cs"/>
                            </a:rPr>
                            <m:t>0.0075</m:t>
                          </m:r>
                          <m:r>
                            <m:rPr>
                              <m:nor/>
                            </m:rPr>
                            <a:rPr lang="en-US">
                              <a:effectLst/>
                            </a:rPr>
                            <m:t> </m:t>
                          </m:r>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u="none" strike="noStrike">
                  <a:solidFill>
                    <a:schemeClr val="tx1"/>
                  </a:solidFill>
                  <a:effectLst/>
                  <a:latin typeface="+mn-lt"/>
                  <a:ea typeface="+mn-ea"/>
                  <a:cs typeface="+mn-cs"/>
                </a:rPr>
                <a:t>"−410.812886</a:t>
              </a:r>
              <a:r>
                <a:rPr lang="en-US" i="0"/>
                <a:t>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0.0075</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378741</xdr:colOff>
      <xdr:row>74</xdr:row>
      <xdr:rowOff>191322</xdr:rowOff>
    </xdr:from>
    <xdr:ext cx="7765134" cy="463522"/>
    <mc:AlternateContent xmlns:mc="http://schemas.openxmlformats.org/markup-compatibility/2006" xmlns:a14="http://schemas.microsoft.com/office/drawing/2010/main">
      <mc:Choice Requires="a14">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355546</xdr:colOff>
      <xdr:row>79</xdr:row>
      <xdr:rowOff>58711</xdr:rowOff>
    </xdr:from>
    <xdr:ext cx="3906892" cy="477071"/>
    <mc:AlternateContent xmlns:mc="http://schemas.openxmlformats.org/markup-compatibility/2006" xmlns:a14="http://schemas.microsoft.com/office/drawing/2010/main">
      <mc:Choice Requires="a14">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86</xdr:row>
      <xdr:rowOff>174282</xdr:rowOff>
    </xdr:from>
    <xdr:ext cx="9297864" cy="2017091"/>
    <mc:AlternateContent xmlns:mc="http://schemas.openxmlformats.org/markup-compatibility/2006" xmlns:a14="http://schemas.microsoft.com/office/drawing/2010/main">
      <mc:Choice Requires="a14">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oMath>
                </m:oMathPara>
              </a14:m>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304799</xdr:colOff>
      <xdr:row>73</xdr:row>
      <xdr:rowOff>1190</xdr:rowOff>
    </xdr:from>
    <xdr:ext cx="4454296" cy="349968"/>
    <mc:AlternateContent xmlns:mc="http://schemas.openxmlformats.org/markup-compatibility/2006" xmlns:a14="http://schemas.microsoft.com/office/drawing/2010/main">
      <mc:Choice Requires="a14">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mlns="">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𝐼_𝑠 </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334566</xdr:colOff>
      <xdr:row>77</xdr:row>
      <xdr:rowOff>7144</xdr:rowOff>
    </xdr:from>
    <xdr:ext cx="3467488" cy="267702"/>
    <mc:AlternateContent xmlns:mc="http://schemas.openxmlformats.org/markup-compatibility/2006" xmlns:a14="http://schemas.microsoft.com/office/drawing/2010/main">
      <mc:Choice Requires="a14">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mlns="">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))〗^2</a:t>
              </a:r>
              <a:r>
                <a:rPr lang="en-US"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1.265.75420477736747)〗^2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263128</xdr:colOff>
      <xdr:row>81</xdr:row>
      <xdr:rowOff>167879</xdr:rowOff>
    </xdr:from>
    <xdr:ext cx="4496167" cy="349070"/>
    <mc:AlternateContent xmlns:mc="http://schemas.openxmlformats.org/markup-compatibility/2006" xmlns:a14="http://schemas.microsoft.com/office/drawing/2010/main">
      <mc:Choice Requires="a14">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mlns="">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 </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3.081096645)〗^2</a:t>
              </a:r>
              <a:r>
                <a:rPr lang="en-US" sz="1100" b="0" i="0">
                  <a:solidFill>
                    <a:schemeClr val="tx1"/>
                  </a:solidFill>
                  <a:effectLst/>
                  <a:latin typeface="Cambria Math" panose="02040503050406030204" pitchFamily="18" charset="0"/>
                  <a:ea typeface="+mn-ea"/>
                  <a:cs typeface="+mn-cs"/>
                </a:rPr>
                <a:t>=0.10533904041565892361293299524481</a:t>
              </a:r>
              <a:endParaRPr lang="en-US" sz="1100"/>
            </a:p>
          </xdr:txBody>
        </xdr:sp>
      </mc:Fallback>
    </mc:AlternateContent>
    <xdr:clientData/>
  </xdr:oneCellAnchor>
  <xdr:oneCellAnchor>
    <xdr:from>
      <xdr:col>0</xdr:col>
      <xdr:colOff>596504</xdr:colOff>
      <xdr:row>63</xdr:row>
      <xdr:rowOff>126206</xdr:rowOff>
    </xdr:from>
    <xdr:ext cx="4302845" cy="179665"/>
    <mc:AlternateContent xmlns:mc="http://schemas.openxmlformats.org/markup-compatibility/2006" xmlns:a14="http://schemas.microsoft.com/office/drawing/2010/main">
      <mc:Choice Requires="a14">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mlns="">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mn-lt"/>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(0.00433012701892219323381861585376)〗^2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0</xdr:colOff>
      <xdr:row>66</xdr:row>
      <xdr:rowOff>25003</xdr:rowOff>
    </xdr:from>
    <xdr:ext cx="2661047" cy="179665"/>
    <mc:AlternateContent xmlns:mc="http://schemas.openxmlformats.org/markup-compatibility/2006" xmlns:a14="http://schemas.microsoft.com/office/drawing/2010/main">
      <mc:Choice Requires="a14">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mlns="">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𝑢(𝐵_𝑛)</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mn-lt"/>
                  <a:ea typeface="+mn-ea"/>
                  <a:cs typeface="+mn-cs"/>
                </a:rPr>
                <a:t>" )〗^2</a:t>
              </a:r>
              <a:r>
                <a:rPr lang="en-US" sz="1100" b="0" i="0">
                  <a:solidFill>
                    <a:schemeClr val="tx1"/>
                  </a:solidFill>
                  <a:effectLst/>
                  <a:latin typeface="Cambria Math" panose="02040503050406030204" pitchFamily="18" charset="0"/>
                  <a:ea typeface="+mn-ea"/>
                  <a:cs typeface="+mn-cs"/>
                </a:rPr>
                <a:t>=1.69</a:t>
              </a:r>
              <a:endParaRPr lang="en-US" sz="1100"/>
            </a:p>
          </xdr:txBody>
        </xdr:sp>
      </mc:Fallback>
    </mc:AlternateContent>
    <xdr:clientData/>
  </xdr:oneCellAnchor>
  <xdr:oneCellAnchor>
    <xdr:from>
      <xdr:col>1</xdr:col>
      <xdr:colOff>84534</xdr:colOff>
      <xdr:row>69</xdr:row>
      <xdr:rowOff>66674</xdr:rowOff>
    </xdr:from>
    <xdr:ext cx="5023247" cy="207169"/>
    <mc:AlternateContent xmlns:mc="http://schemas.openxmlformats.org/markup-compatibility/2006" xmlns:a14="http://schemas.microsoft.com/office/drawing/2010/main">
      <mc:Choice Requires="a14">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mlns="">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(0."57735024032211158333998798361823</a:t>
              </a:r>
              <a:r>
                <a:rPr lang="en-US" i="0">
                  <a:effectLst/>
                </a:rPr>
                <a:t> </a:t>
              </a:r>
              <a:r>
                <a:rPr lang="en-US" sz="1100" b="0" i="0">
                  <a:solidFill>
                    <a:schemeClr val="tx1"/>
                  </a:solidFill>
                  <a:effectLst/>
                  <a:latin typeface="+mn-lt"/>
                  <a:ea typeface="+mn-ea"/>
                  <a:cs typeface="+mn-cs"/>
                </a:rPr>
                <a:t>" )〗^2=</a:t>
              </a:r>
              <a:r>
                <a:rPr lang="en-US">
                  <a:effectLst/>
                </a:rPr>
                <a:t>0.33333333333</a:t>
              </a:r>
            </a:p>
            <a:p>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1</xdr:col>
      <xdr:colOff>260747</xdr:colOff>
      <xdr:row>1</xdr:row>
      <xdr:rowOff>16669</xdr:rowOff>
    </xdr:from>
    <xdr:ext cx="622158" cy="316882"/>
    <mc:AlternateContent xmlns:mc="http://schemas.openxmlformats.org/markup-compatibility/2006" xmlns:a14="http://schemas.microsoft.com/office/drawing/2010/main">
      <mc:Choice Requires="a14">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𝛾</m:t>
                        </m:r>
                      </m:e>
                      <m:sub>
                        <m:r>
                          <a:rPr lang="pl-PL" sz="1100" b="0" i="1">
                            <a:latin typeface="Cambria Math" panose="02040503050406030204" pitchFamily="18" charset="0"/>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oMath>
                </m:oMathPara>
              </a14:m>
              <a:endParaRPr lang="en-US" sz="1100"/>
            </a:p>
          </xdr:txBody>
        </xdr:sp>
      </mc:Choice>
      <mc:Fallback xmlns="">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𝛾_</a:t>
              </a:r>
              <a:r>
                <a:rPr lang="pl-PL" sz="1100" b="0" i="0">
                  <a:latin typeface="Cambria Math" panose="02040503050406030204" pitchFamily="18" charset="0"/>
                </a:rPr>
                <a:t>𝐵=〖</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endParaRPr lang="en-US" sz="1100"/>
            </a:p>
          </xdr:txBody>
        </xdr:sp>
      </mc:Fallback>
    </mc:AlternateContent>
    <xdr:clientData/>
  </xdr:oneCellAnchor>
  <xdr:oneCellAnchor>
    <xdr:from>
      <xdr:col>2</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𝑀𝑎𝑥</a:t>
              </a:r>
              <a:endParaRPr lang="en-US" sz="1100"/>
            </a:p>
          </xdr:txBody>
        </xdr:sp>
      </mc:Fallback>
    </mc:AlternateContent>
    <xdr:clientData/>
  </xdr:oneCellAnchor>
  <xdr:oneCellAnchor>
    <xdr:from>
      <xdr:col>2</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𝑀𝑖𝑛</a:t>
              </a:r>
              <a:endParaRPr lang="pl-PL" sz="1100" b="0">
                <a:solidFill>
                  <a:schemeClr val="tx1"/>
                </a:solidFill>
                <a:effectLst/>
                <a:ea typeface="+mn-ea"/>
                <a:cs typeface="+mn-cs"/>
              </a:endParaRPr>
            </a:p>
          </xdr:txBody>
        </xdr:sp>
      </mc:Fallback>
    </mc:AlternateContent>
    <xdr:clientData/>
  </xdr:oneCellAnchor>
  <xdr:oneCellAnchor>
    <xdr:from>
      <xdr:col>4</xdr:col>
      <xdr:colOff>28575</xdr:colOff>
      <xdr:row>4</xdr:row>
      <xdr:rowOff>28576</xdr:rowOff>
    </xdr:from>
    <xdr:ext cx="377539" cy="172227"/>
    <mc:AlternateContent xmlns:mc="http://schemas.openxmlformats.org/markup-compatibility/2006" xmlns:a14="http://schemas.microsoft.com/office/drawing/2010/main">
      <mc:Choice Requires="a14">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Max</a:t>
              </a:r>
            </a:p>
          </xdr:txBody>
        </xdr:sp>
      </mc:Fallback>
    </mc:AlternateContent>
    <xdr:clientData/>
  </xdr:oneCellAnchor>
  <xdr:oneCellAnchor>
    <xdr:from>
      <xdr:col>4</xdr:col>
      <xdr:colOff>32147</xdr:colOff>
      <xdr:row>5</xdr:row>
      <xdr:rowOff>14288</xdr:rowOff>
    </xdr:from>
    <xdr:ext cx="355354" cy="172227"/>
    <mc:AlternateContent xmlns:mc="http://schemas.openxmlformats.org/markup-compatibility/2006" xmlns:a14="http://schemas.microsoft.com/office/drawing/2010/main">
      <mc:Choice Requires="a14">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Min</a:t>
              </a:r>
            </a:p>
          </xdr:txBody>
        </xdr:sp>
      </mc:Fallback>
    </mc:AlternateContent>
    <xdr:clientData/>
  </xdr:oneCellAnchor>
  <xdr:oneCellAnchor>
    <xdr:from>
      <xdr:col>4</xdr:col>
      <xdr:colOff>0</xdr:colOff>
      <xdr:row>6</xdr:row>
      <xdr:rowOff>0</xdr:rowOff>
    </xdr:from>
    <xdr:ext cx="212301" cy="172227"/>
    <mc:AlternateContent xmlns:mc="http://schemas.openxmlformats.org/markup-compatibility/2006" xmlns:a14="http://schemas.microsoft.com/office/drawing/2010/main">
      <mc:Choice Requires="a14">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endParaRPr lang="en-US" sz="1100"/>
            </a:p>
          </xdr:txBody>
        </xdr:sp>
      </mc:Fallback>
    </mc:AlternateContent>
    <xdr:clientData/>
  </xdr:oneCellAnchor>
  <xdr:oneCellAnchor>
    <xdr:from>
      <xdr:col>2</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endParaRPr lang="en-US" sz="1100"/>
            </a:p>
          </xdr:txBody>
        </xdr:sp>
      </mc:Fallback>
    </mc:AlternateContent>
    <xdr:clientData/>
  </xdr:oneCellAnchor>
  <xdr:oneCellAnchor>
    <xdr:from>
      <xdr:col>2</xdr:col>
      <xdr:colOff>47627</xdr:colOff>
      <xdr:row>7</xdr:row>
      <xdr:rowOff>35718</xdr:rowOff>
    </xdr:from>
    <xdr:ext cx="2390719" cy="285751"/>
    <mc:AlternateContent xmlns:mc="http://schemas.openxmlformats.org/markup-compatibility/2006" xmlns:a14="http://schemas.microsoft.com/office/drawing/2010/main">
      <mc:Choice Requires="a14">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11</xdr:col>
      <xdr:colOff>63734</xdr:colOff>
      <xdr:row>29</xdr:row>
      <xdr:rowOff>81943</xdr:rowOff>
    </xdr:from>
    <xdr:ext cx="7504043" cy="1795684"/>
    <mc:AlternateContent xmlns:mc="http://schemas.openxmlformats.org/markup-compatibility/2006" xmlns:a14="http://schemas.microsoft.com/office/drawing/2010/main">
      <mc:Choice Requires="a14">
        <xdr:sp macro="" textlink="">
          <xdr:nvSpPr>
            <xdr:cNvPr id="12" name="TextBox 11"/>
            <xdr:cNvSpPr txBox="1"/>
          </xdr:nvSpPr>
          <xdr:spPr>
            <a:xfrm>
              <a:off x="9514191" y="5639573"/>
              <a:ext cx="7504043" cy="179568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0.3356368866277159011925413+1139.8992924981593035420846891105</m:t>
                        </m:r>
                      </m:e>
                    </m:rad>
                    <m:r>
                      <a:rPr lang="en-US" sz="1100" b="0" i="1">
                        <a:solidFill>
                          <a:schemeClr val="tx1"/>
                        </a:solidFill>
                        <a:effectLst/>
                        <a:latin typeface="Cambria Math" panose="02040503050406030204" pitchFamily="18" charset="0"/>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1140.2349293847870194432772304105</m:t>
                        </m:r>
                      </m:e>
                    </m:rad>
                    <m:r>
                      <a:rPr lang="en-US"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2" name="TextBox 11"/>
            <xdr:cNvSpPr txBox="1"/>
          </xdr:nvSpPr>
          <xdr:spPr>
            <a:xfrm>
              <a:off x="9514191" y="5639573"/>
              <a:ext cx="7504043" cy="179568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0.3356368866277159011925413+1139.8992924981593035420846891105)=</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1</xdr:col>
      <xdr:colOff>120253</xdr:colOff>
      <xdr:row>13</xdr:row>
      <xdr:rowOff>19050</xdr:rowOff>
    </xdr:from>
    <xdr:ext cx="2421562" cy="439287"/>
    <mc:AlternateContent xmlns:mc="http://schemas.openxmlformats.org/markup-compatibility/2006" xmlns:a14="http://schemas.microsoft.com/office/drawing/2010/main">
      <mc:Choice Requires="a14">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Choice>
      <mc:Fallback xmlns="">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(ⅆ𝛾_</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〖∆𝑈〗_𝐻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∆𝐵</a:t>
              </a:r>
              <a:r>
                <a:rPr lang="pl-PL" sz="1100"/>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"0.996562427</a:t>
              </a:r>
              <a:r>
                <a:rPr lang="en-US" i="0"/>
                <a:t> </a:t>
              </a:r>
              <a:r>
                <a:rPr lang="pl-PL" sz="1100" b="0" i="0">
                  <a:solidFill>
                    <a:schemeClr val="tx1"/>
                  </a:solidFill>
                  <a:effectLst/>
                  <a:latin typeface="+mn-lt"/>
                  <a:ea typeface="+mn-ea"/>
                  <a:cs typeface="+mn-cs"/>
                </a:rPr>
                <a:t>" </a:t>
              </a:r>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Fallback>
    </mc:AlternateContent>
    <xdr:clientData/>
  </xdr:oneCellAnchor>
  <xdr:oneCellAnchor>
    <xdr:from>
      <xdr:col>1</xdr:col>
      <xdr:colOff>125016</xdr:colOff>
      <xdr:row>15</xdr:row>
      <xdr:rowOff>71437</xdr:rowOff>
    </xdr:from>
    <xdr:ext cx="2803781" cy="265970"/>
    <mc:AlternateContent xmlns:mc="http://schemas.openxmlformats.org/markup-compatibility/2006" xmlns:a14="http://schemas.microsoft.com/office/drawing/2010/main">
      <mc:Choice Requires="a14">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mlns="">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1</xdr:col>
      <xdr:colOff>96209</xdr:colOff>
      <xdr:row>27</xdr:row>
      <xdr:rowOff>10767</xdr:rowOff>
    </xdr:from>
    <xdr:ext cx="441979" cy="172227"/>
    <mc:AlternateContent xmlns:mc="http://schemas.openxmlformats.org/markup-compatibility/2006" xmlns:a14="http://schemas.microsoft.com/office/drawing/2010/main">
      <mc:Choice Requires="a14">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𝑢(∆𝐵</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a:t>
              </a:r>
              <a:endParaRPr lang="en-US" sz="1100"/>
            </a:p>
          </xdr:txBody>
        </xdr:sp>
      </mc:Fallback>
    </mc:AlternateContent>
    <xdr:clientData/>
  </xdr:oneCellAnchor>
  <xdr:oneCellAnchor>
    <xdr:from>
      <xdr:col>1</xdr:col>
      <xdr:colOff>82987</xdr:colOff>
      <xdr:row>20</xdr:row>
      <xdr:rowOff>72686</xdr:rowOff>
    </xdr:from>
    <xdr:ext cx="5627053" cy="525272"/>
    <mc:AlternateContent xmlns:mc="http://schemas.openxmlformats.org/markup-compatibility/2006" xmlns:a14="http://schemas.microsoft.com/office/drawing/2010/main">
      <mc:Choice Requires="a14">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mlns="">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𝑈_𝐵 (〖∆𝑈〗_𝐻)</a:t>
              </a:r>
              <a:r>
                <a:rPr lang="pl-PL"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1/3)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0.3333333333=0.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10</xdr:col>
      <xdr:colOff>39667</xdr:colOff>
      <xdr:row>0</xdr:row>
      <xdr:rowOff>18330</xdr:rowOff>
    </xdr:from>
    <xdr:ext cx="516167" cy="172227"/>
    <mc:AlternateContent xmlns:mc="http://schemas.openxmlformats.org/markup-compatibility/2006" xmlns:a14="http://schemas.microsoft.com/office/drawing/2010/main">
      <mc:Choice Requires="a14">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0</xdr:col>
      <xdr:colOff>579783</xdr:colOff>
      <xdr:row>22</xdr:row>
      <xdr:rowOff>74543</xdr:rowOff>
    </xdr:from>
    <xdr:ext cx="5208548" cy="385645"/>
    <mc:AlternateContent xmlns:mc="http://schemas.openxmlformats.org/markup-compatibility/2006" xmlns:a14="http://schemas.microsoft.com/office/drawing/2010/main">
      <mc:Choice Requires="a14">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〖(𝑈_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mn-lt"/>
                  <a:ea typeface="+mn-ea"/>
                  <a:cs typeface="+mn-cs"/>
                </a:rPr>
                <a:t> (〖∆𝑈〗_𝐻))〗^2</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3</xdr:col>
      <xdr:colOff>107674</xdr:colOff>
      <xdr:row>26</xdr:row>
      <xdr:rowOff>0</xdr:rowOff>
    </xdr:from>
    <xdr:ext cx="774379" cy="172227"/>
    <mc:AlternateContent xmlns:mc="http://schemas.openxmlformats.org/markup-compatibility/2006" xmlns:a14="http://schemas.microsoft.com/office/drawing/2010/main">
      <mc:Choice Requires="a14">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6</xdr:col>
      <xdr:colOff>927651</xdr:colOff>
      <xdr:row>26</xdr:row>
      <xdr:rowOff>74542</xdr:rowOff>
    </xdr:from>
    <xdr:ext cx="2590800" cy="385285"/>
    <mc:AlternateContent xmlns:mc="http://schemas.openxmlformats.org/markup-compatibility/2006" xmlns:a14="http://schemas.microsoft.com/office/drawing/2010/main">
      <mc:Choice Requires="a14">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Choice>
      <mc:Fallback xmlns="">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pPr/>
              <a:endParaRPr lang="en-US" sz="1100"/>
            </a:p>
          </xdr:txBody>
        </xdr:sp>
      </mc:Fallback>
    </mc:AlternateContent>
    <xdr:clientData/>
  </xdr:oneCellAnchor>
  <xdr:oneCellAnchor>
    <xdr:from>
      <xdr:col>6</xdr:col>
      <xdr:colOff>991915</xdr:colOff>
      <xdr:row>28</xdr:row>
      <xdr:rowOff>26276</xdr:rowOff>
    </xdr:from>
    <xdr:ext cx="2337821" cy="735724"/>
    <mc:AlternateContent xmlns:mc="http://schemas.openxmlformats.org/markup-compatibility/2006" xmlns:a14="http://schemas.microsoft.com/office/drawing/2010/main">
      <mc:Choice Requires="a14">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mlns="">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"0.009069886</a:t>
              </a:r>
              <a:r>
                <a:rPr lang="en-US" i="0"/>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2</xdr:col>
      <xdr:colOff>344213</xdr:colOff>
      <xdr:row>63</xdr:row>
      <xdr:rowOff>22333</xdr:rowOff>
    </xdr:from>
    <xdr:ext cx="111249" cy="172227"/>
    <mc:AlternateContent xmlns:mc="http://schemas.openxmlformats.org/markup-compatibility/2006" xmlns:a14="http://schemas.microsoft.com/office/drawing/2010/main">
      <mc:Choice Requires="a14">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oMath>
                </m:oMathPara>
              </a14:m>
              <a:endParaRPr lang="en-US" sz="1100"/>
            </a:p>
          </xdr:txBody>
        </xdr:sp>
      </mc:Choice>
      <mc:Fallback xmlns="">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4</xdr:col>
      <xdr:colOff>311368</xdr:colOff>
      <xdr:row>26</xdr:row>
      <xdr:rowOff>9196</xdr:rowOff>
    </xdr:from>
    <xdr:ext cx="355162" cy="172227"/>
    <mc:AlternateContent xmlns:mc="http://schemas.openxmlformats.org/markup-compatibility/2006" xmlns:a14="http://schemas.microsoft.com/office/drawing/2010/main">
      <mc:Choice Requires="a14">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oMath>
              </a14:m>
              <a:endParaRPr lang="en-US" sz="1100"/>
            </a:p>
          </xdr:txBody>
        </xdr:sp>
      </mc:Choice>
      <mc:Fallback xmlns="">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5</xdr:col>
      <xdr:colOff>282465</xdr:colOff>
      <xdr:row>26</xdr:row>
      <xdr:rowOff>6569</xdr:rowOff>
    </xdr:from>
    <xdr:ext cx="496931" cy="172227"/>
    <mc:AlternateContent xmlns:mc="http://schemas.openxmlformats.org/markup-compatibility/2006" xmlns:a14="http://schemas.microsoft.com/office/drawing/2010/main">
      <mc:Choice Requires="a14">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oMath>
              </a14:m>
              <a:r>
                <a:rPr lang="pl-PL" sz="1100"/>
                <a:t>^2</a:t>
              </a:r>
              <a:endParaRPr lang="en-US" sz="1100"/>
            </a:p>
          </xdr:txBody>
        </xdr:sp>
      </mc:Choice>
      <mc:Fallback xmlns="">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r>
                <a:rPr lang="pl-PL" sz="1100"/>
                <a:t>^2</a:t>
              </a:r>
              <a:endParaRPr lang="en-US" sz="1100"/>
            </a:p>
          </xdr:txBody>
        </xdr:sp>
      </mc:Fallback>
    </mc:AlternateContent>
    <xdr:clientData/>
  </xdr:oneCellAnchor>
  <xdr:oneCellAnchor>
    <xdr:from>
      <xdr:col>2</xdr:col>
      <xdr:colOff>324506</xdr:colOff>
      <xdr:row>64</xdr:row>
      <xdr:rowOff>22334</xdr:rowOff>
    </xdr:from>
    <xdr:ext cx="941861" cy="332592"/>
    <mc:AlternateContent xmlns:mc="http://schemas.openxmlformats.org/markup-compatibility/2006" xmlns:a14="http://schemas.microsoft.com/office/drawing/2010/main">
      <mc:Choice Requires="a14">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∑2</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𝑖=1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 </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 𝑥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0</xdr:col>
      <xdr:colOff>378803</xdr:colOff>
      <xdr:row>8</xdr:row>
      <xdr:rowOff>172916</xdr:rowOff>
    </xdr:from>
    <xdr:ext cx="3124771" cy="681853"/>
    <mc:AlternateContent xmlns:mc="http://schemas.openxmlformats.org/markup-compatibility/2006" xmlns:a14="http://schemas.microsoft.com/office/drawing/2010/main">
      <mc:Choice Requires="a14">
        <xdr:sp macro="" textlink="">
          <xdr:nvSpPr>
            <xdr:cNvPr id="2" name="TextBox 1"/>
            <xdr:cNvSpPr txBox="1"/>
          </xdr:nvSpPr>
          <xdr:spPr>
            <a:xfrm>
              <a:off x="378803" y="1696916"/>
              <a:ext cx="3124771" cy="681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pl-PL" sz="1100" b="0" i="1">
                      <a:latin typeface="Cambria Math" panose="02040503050406030204" pitchFamily="18" charset="0"/>
                    </a:rPr>
                    <m:t>𝑛</m:t>
                  </m:r>
                  <m:r>
                    <a:rPr lang="pl-PL" sz="1100" b="0" i="1">
                      <a:latin typeface="Cambria Math" panose="02040503050406030204" pitchFamily="18" charset="0"/>
                    </a:rPr>
                    <m:t>= </m:t>
                  </m:r>
                  <m:f>
                    <m:fPr>
                      <m:ctrlPr>
                        <a:rPr lang="en-US" sz="1100" i="1">
                          <a:latin typeface="Cambria Math" panose="02040503050406030204" pitchFamily="18" charset="0"/>
                        </a:rPr>
                      </m:ctrlPr>
                    </m:fPr>
                    <m:num>
                      <m:r>
                        <a:rPr lang="pl-PL" sz="1100" b="0" i="1">
                          <a:latin typeface="Cambria Math" panose="02040503050406030204" pitchFamily="18" charset="0"/>
                        </a:rPr>
                        <m:t>1</m:t>
                      </m:r>
                    </m:num>
                    <m:den>
                      <m:r>
                        <a:rPr lang="pl-PL" sz="1100" b="0" i="1">
                          <a:latin typeface="Cambria Math" panose="02040503050406030204" pitchFamily="18" charset="0"/>
                        </a:rPr>
                        <m:t>𝑒</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ea typeface="Cambria Math" panose="02040503050406030204" pitchFamily="18" charset="0"/>
                        </a:rPr>
                        <m:t>𝑑</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353.2944756</m:t>
                      </m:r>
                      <m:r>
                        <a:rPr lang="pl-PL" sz="1100" b="0" i="1">
                          <a:solidFill>
                            <a:schemeClr val="tx1"/>
                          </a:solidFill>
                          <a:effectLst/>
                          <a:latin typeface="Cambria Math" panose="02040503050406030204" pitchFamily="18" charset="0"/>
                          <a:ea typeface="+mn-ea"/>
                          <a:cs typeface="+mn-cs"/>
                        </a:rPr>
                        <m:t>∗2</m:t>
                      </m:r>
                    </m:den>
                  </m:f>
                </m:oMath>
              </a14:m>
              <a:r>
                <a:rPr lang="pl-PL" sz="1100">
                  <a:solidFill>
                    <a:schemeClr val="tx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i="1">
                          <a:solidFill>
                            <a:schemeClr val="tx1"/>
                          </a:solidFill>
                          <a:effectLst/>
                          <a:latin typeface="+mn-lt"/>
                          <a:ea typeface="+mn-ea"/>
                          <a:cs typeface="+mn-cs"/>
                        </a:rPr>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706.5889512</m:t>
                      </m:r>
                    </m:den>
                  </m:f>
                </m:oMath>
              </a14:m>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sz="1100">
                  <a:solidFill>
                    <a:schemeClr val="tx1"/>
                  </a:solidFill>
                  <a:effectLst/>
                  <a:latin typeface="+mn-lt"/>
                  <a:ea typeface="+mn-ea"/>
                  <a:cs typeface="+mn-cs"/>
                </a:rPr>
                <a:t>^3)]</a:t>
              </a:r>
              <a:endParaRPr lang="en-US">
                <a:effectLst/>
              </a:endParaRPr>
            </a:p>
            <a:p>
              <a:r>
                <a:rPr lang="en-US"/>
                <a:t>  </a:t>
              </a:r>
              <a:endParaRPr lang="en-US" sz="1100"/>
            </a:p>
          </xdr:txBody>
        </xdr:sp>
      </mc:Choice>
      <mc:Fallback xmlns="">
        <xdr:sp macro="" textlink="">
          <xdr:nvSpPr>
            <xdr:cNvPr id="2" name="TextBox 1"/>
            <xdr:cNvSpPr txBox="1"/>
          </xdr:nvSpPr>
          <xdr:spPr>
            <a:xfrm>
              <a:off x="378803" y="1696916"/>
              <a:ext cx="3124771" cy="681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l-PL" sz="1100" b="0" i="0">
                  <a:latin typeface="Cambria Math" panose="02040503050406030204" pitchFamily="18" charset="0"/>
                </a:rPr>
                <a:t>𝑛=  1</a:t>
              </a:r>
              <a:r>
                <a:rPr lang="en-US" sz="1100" b="0" i="0">
                  <a:latin typeface="Cambria Math" panose="02040503050406030204" pitchFamily="18" charset="0"/>
                </a:rPr>
                <a:t>/(</a:t>
              </a:r>
              <a:r>
                <a:rPr lang="pl-PL" sz="1100" b="0" i="0">
                  <a:latin typeface="Cambria Math" panose="02040503050406030204" pitchFamily="18" charset="0"/>
                </a:rPr>
                <a:t>𝑒</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Cambria Math" panose="02040503050406030204" pitchFamily="18" charset="0"/>
                  <a:cs typeface="+mn-cs"/>
                </a:rPr>
                <a:t> </a:t>
              </a:r>
              <a:r>
                <a:rPr lang="pl-PL" sz="1100" b="0" i="0">
                  <a:latin typeface="Cambria Math" panose="02040503050406030204" pitchFamily="18" charset="0"/>
                  <a:ea typeface="Cambria Math" panose="02040503050406030204" pitchFamily="18" charset="0"/>
                </a:rPr>
                <a:t>𝑑</a:t>
              </a:r>
              <a:r>
                <a:rPr lang="en-US" sz="1100" b="0" i="0">
                  <a:latin typeface="Cambria Math" panose="02040503050406030204" pitchFamily="18" charset="0"/>
                  <a:ea typeface="Cambria Math" panose="02040503050406030204" pitchFamily="18" charset="0"/>
                </a:rPr>
                <a:t>)</a:t>
              </a:r>
              <a:r>
                <a:rPr lang="pl-PL" sz="1100"/>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i="0"/>
                <a:t> </a:t>
              </a:r>
              <a:r>
                <a:rPr lang="pl-PL" sz="1100" b="0" i="0">
                  <a:solidFill>
                    <a:schemeClr val="tx1"/>
                  </a:solidFill>
                  <a:effectLst/>
                  <a:latin typeface="+mn-lt"/>
                  <a:ea typeface="+mn-ea"/>
                  <a:cs typeface="+mn-cs"/>
                </a:rPr>
                <a:t>" 〖1.602∗10〗^(−19)</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"353.2944756</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a:t>
              </a:r>
              <a:r>
                <a:rPr lang="pl-PL" sz="1100">
                  <a:solidFill>
                    <a:schemeClr val="tx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〖1.602∗10〗^(−19)∗</a:t>
              </a:r>
              <a:r>
                <a:rPr lang="en-US" sz="1100" b="0" i="0">
                  <a:solidFill>
                    <a:schemeClr val="tx1"/>
                  </a:solidFill>
                  <a:effectLst/>
                  <a:latin typeface="+mn-lt"/>
                  <a:ea typeface="+mn-ea"/>
                  <a:cs typeface="+mn-cs"/>
                </a:rPr>
                <a:t>"706.5889512</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r>
                <a:rPr lang="en-US" sz="1100" i="0">
                  <a:solidFill>
                    <a:schemeClr val="tx1"/>
                  </a:solidFill>
                  <a:effectLst/>
                  <a:latin typeface="+mn-lt"/>
                  <a:ea typeface="+mn-ea"/>
                  <a:cs typeface="+mn-cs"/>
                </a:rPr>
                <a:t>𝜇</a:t>
              </a:r>
              <a:r>
                <a:rPr lang="pl-PL" sz="1100" b="0" i="0">
                  <a:solidFill>
                    <a:schemeClr val="tx1"/>
                  </a:solidFill>
                  <a:effectLst/>
                  <a:latin typeface="+mn-lt"/>
                  <a:ea typeface="+mn-ea"/>
                  <a:cs typeface="+mn-cs"/>
                </a:rPr>
                <a:t>𝑚</a:t>
              </a:r>
              <a:r>
                <a:rPr lang="pl-PL" sz="1100">
                  <a:solidFill>
                    <a:schemeClr val="tx1"/>
                  </a:solidFill>
                  <a:effectLst/>
                  <a:latin typeface="+mn-lt"/>
                  <a:ea typeface="+mn-ea"/>
                  <a:cs typeface="+mn-cs"/>
                </a:rPr>
                <a:t>^3)]</a:t>
              </a:r>
              <a:endParaRPr lang="en-US">
                <a:effectLst/>
              </a:endParaRPr>
            </a:p>
            <a:p>
              <a:r>
                <a:rPr lang="en-US"/>
                <a:t>  </a:t>
              </a:r>
              <a:endParaRPr lang="en-US" sz="1100"/>
            </a:p>
          </xdr:txBody>
        </xdr:sp>
      </mc:Fallback>
    </mc:AlternateContent>
    <xdr:clientData/>
  </xdr:oneCellAnchor>
  <xdr:oneCellAnchor>
    <xdr:from>
      <xdr:col>1</xdr:col>
      <xdr:colOff>216875</xdr:colOff>
      <xdr:row>0</xdr:row>
      <xdr:rowOff>187569</xdr:rowOff>
    </xdr:from>
    <xdr:ext cx="307969" cy="172227"/>
    <mc:AlternateContent xmlns:mc="http://schemas.openxmlformats.org/markup-compatibility/2006" xmlns:a14="http://schemas.microsoft.com/office/drawing/2010/main">
      <mc:Choice Requires="a14">
        <xdr:sp macro="" textlink="">
          <xdr:nvSpPr>
            <xdr:cNvPr id="3" name="TextBox 2"/>
            <xdr:cNvSpPr txBox="1"/>
          </xdr:nvSpPr>
          <xdr:spPr>
            <a:xfrm>
              <a:off x="825010"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latin typeface="Cambria Math" panose="02040503050406030204" pitchFamily="18" charset="0"/>
                        <a:ea typeface="Cambria Math" panose="02040503050406030204" pitchFamily="18" charset="0"/>
                      </a:rPr>
                      <m:t>2</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m:oMathPara>
              </a14:m>
              <a:endParaRPr lang="en-US" sz="1100"/>
            </a:p>
          </xdr:txBody>
        </xdr:sp>
      </mc:Choice>
      <mc:Fallback xmlns="">
        <xdr:sp macro="" textlink="">
          <xdr:nvSpPr>
            <xdr:cNvPr id="3" name="TextBox 2"/>
            <xdr:cNvSpPr txBox="1"/>
          </xdr:nvSpPr>
          <xdr:spPr>
            <a:xfrm>
              <a:off x="825010"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ea typeface="Cambria Math" panose="02040503050406030204" pitchFamily="18" charset="0"/>
                </a:rPr>
                <a:t>2</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1</xdr:col>
      <xdr:colOff>55684</xdr:colOff>
      <xdr:row>1</xdr:row>
      <xdr:rowOff>180242</xdr:rowOff>
    </xdr:from>
    <xdr:ext cx="830035" cy="175369"/>
    <mc:AlternateContent xmlns:mc="http://schemas.openxmlformats.org/markup-compatibility/2006" xmlns:a14="http://schemas.microsoft.com/office/drawing/2010/main">
      <mc:Choice Requires="a14">
        <xdr:sp macro="" textlink="">
          <xdr:nvSpPr>
            <xdr:cNvPr id="4" name="TextBox 3"/>
            <xdr:cNvSpPr txBox="1"/>
          </xdr:nvSpPr>
          <xdr:spPr>
            <a:xfrm>
              <a:off x="663819" y="370742"/>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b="0" i="1">
                          <a:latin typeface="Cambria Math" panose="02040503050406030204" pitchFamily="18" charset="0"/>
                        </a:rPr>
                      </m:ctrlPr>
                    </m:sSupPr>
                    <m:e>
                      <m:r>
                        <a:rPr lang="pl-PL" sz="1100" b="0" i="1">
                          <a:latin typeface="Cambria Math" panose="02040503050406030204" pitchFamily="18" charset="0"/>
                        </a:rPr>
                        <m:t>1.602∗</m:t>
                      </m:r>
                      <m:r>
                        <a:rPr lang="pl-PL" sz="1100" b="0" i="1">
                          <a:solidFill>
                            <a:schemeClr val="tx1"/>
                          </a:solidFill>
                          <a:effectLst/>
                          <a:latin typeface="Cambria Math" panose="02040503050406030204" pitchFamily="18" charset="0"/>
                          <a:ea typeface="+mn-ea"/>
                          <a:cs typeface="+mn-cs"/>
                        </a:rPr>
                        <m:t>10</m:t>
                      </m:r>
                    </m:e>
                    <m:sup>
                      <m:r>
                        <a:rPr lang="pl-PL" sz="1100" b="0" i="1">
                          <a:latin typeface="Cambria Math" panose="02040503050406030204" pitchFamily="18" charset="0"/>
                        </a:rPr>
                        <m:t>−19</m:t>
                      </m:r>
                    </m:sup>
                  </m:sSup>
                </m:oMath>
              </a14:m>
              <a:r>
                <a:rPr lang="pl-PL" sz="1100"/>
                <a:t>C</a:t>
              </a:r>
              <a:endParaRPr lang="en-US" sz="1100"/>
            </a:p>
          </xdr:txBody>
        </xdr:sp>
      </mc:Choice>
      <mc:Fallback xmlns="">
        <xdr:sp macro="" textlink="">
          <xdr:nvSpPr>
            <xdr:cNvPr id="4" name="TextBox 3"/>
            <xdr:cNvSpPr txBox="1"/>
          </xdr:nvSpPr>
          <xdr:spPr>
            <a:xfrm>
              <a:off x="663819" y="370742"/>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〖1.602*</a:t>
              </a:r>
              <a:r>
                <a:rPr lang="pl-PL" sz="1100" b="0" i="0">
                  <a:solidFill>
                    <a:schemeClr val="tx1"/>
                  </a:solidFill>
                  <a:effectLst/>
                  <a:latin typeface="+mn-lt"/>
                  <a:ea typeface="+mn-ea"/>
                  <a:cs typeface="+mn-cs"/>
                </a:rPr>
                <a:t>10</a:t>
              </a:r>
              <a:r>
                <a:rPr lang="pl-PL"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−19)</a:t>
              </a:r>
              <a:r>
                <a:rPr lang="pl-PL" sz="1100"/>
                <a:t>C</a:t>
              </a:r>
              <a:endParaRPr lang="en-US" sz="1100"/>
            </a:p>
          </xdr:txBody>
        </xdr:sp>
      </mc:Fallback>
    </mc:AlternateContent>
    <xdr:clientData/>
  </xdr:oneCellAnchor>
  <xdr:oneCellAnchor>
    <xdr:from>
      <xdr:col>0</xdr:col>
      <xdr:colOff>21562</xdr:colOff>
      <xdr:row>2</xdr:row>
      <xdr:rowOff>187359</xdr:rowOff>
    </xdr:from>
    <xdr:ext cx="179728" cy="172227"/>
    <mc:AlternateContent xmlns:mc="http://schemas.openxmlformats.org/markup-compatibility/2006" xmlns:a14="http://schemas.microsoft.com/office/drawing/2010/main">
      <mc:Choice Requires="a14">
        <xdr:sp macro="" textlink="">
          <xdr:nvSpPr>
            <xdr:cNvPr id="5" name="TextBox 4"/>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oMath>
                </m:oMathPara>
              </a14:m>
              <a:endParaRPr lang="en-US" sz="1100"/>
            </a:p>
          </xdr:txBody>
        </xdr:sp>
      </mc:Choice>
      <mc:Fallback xmlns="">
        <xdr:sp macro="" textlink="">
          <xdr:nvSpPr>
            <xdr:cNvPr id="5" name="TextBox 4"/>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endParaRPr lang="en-US" sz="1100"/>
            </a:p>
          </xdr:txBody>
        </xdr:sp>
      </mc:Fallback>
    </mc:AlternateContent>
    <xdr:clientData/>
  </xdr:oneCellAnchor>
  <xdr:oneCellAnchor>
    <xdr:from>
      <xdr:col>0</xdr:col>
      <xdr:colOff>43543</xdr:colOff>
      <xdr:row>5</xdr:row>
      <xdr:rowOff>5442</xdr:rowOff>
    </xdr:from>
    <xdr:ext cx="438838" cy="172227"/>
    <mc:AlternateContent xmlns:mc="http://schemas.openxmlformats.org/markup-compatibility/2006" xmlns:a14="http://schemas.microsoft.com/office/drawing/2010/main">
      <mc:Choice Requires="a14">
        <xdr:sp macro="" textlink="">
          <xdr:nvSpPr>
            <xdr:cNvPr id="7" name="TextBox 6"/>
            <xdr:cNvSpPr txBox="1"/>
          </xdr:nvSpPr>
          <xdr:spPr>
            <a:xfrm>
              <a:off x="43543" y="767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oMath>
                </m:oMathPara>
              </a14:m>
              <a:endParaRPr lang="en-US" sz="1100"/>
            </a:p>
          </xdr:txBody>
        </xdr:sp>
      </mc:Choice>
      <mc:Fallback xmlns="">
        <xdr:sp macro="" textlink="">
          <xdr:nvSpPr>
            <xdr:cNvPr id="7" name="TextBox 6"/>
            <xdr:cNvSpPr txBox="1"/>
          </xdr:nvSpPr>
          <xdr:spPr>
            <a:xfrm>
              <a:off x="43543" y="767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𝑢_</a:t>
              </a:r>
              <a:r>
                <a:rPr lang="pl-PL" sz="1100" b="0" i="0">
                  <a:solidFill>
                    <a:schemeClr val="tx1"/>
                  </a:solidFill>
                  <a:effectLst/>
                  <a:latin typeface="+mn-lt"/>
                  <a:ea typeface="+mn-ea"/>
                  <a:cs typeface="+mn-cs"/>
                </a:rPr>
                <a:t>𝑐</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endParaRPr lang="en-US" sz="1100"/>
            </a:p>
          </xdr:txBody>
        </xdr:sp>
      </mc:Fallback>
    </mc:AlternateContent>
    <xdr:clientData/>
  </xdr:oneCellAnchor>
  <xdr:oneCellAnchor>
    <xdr:from>
      <xdr:col>0</xdr:col>
      <xdr:colOff>156032</xdr:colOff>
      <xdr:row>15</xdr:row>
      <xdr:rowOff>47649</xdr:rowOff>
    </xdr:from>
    <xdr:ext cx="4049516" cy="267061"/>
    <mc:AlternateContent xmlns:mc="http://schemas.openxmlformats.org/markup-compatibility/2006" xmlns:a14="http://schemas.microsoft.com/office/drawing/2010/main">
      <mc:Choice Requires="a14">
        <xdr:sp macro="" textlink="">
          <xdr:nvSpPr>
            <xdr:cNvPr id="8" name="TextBox 7"/>
            <xdr:cNvSpPr txBox="1"/>
          </xdr:nvSpPr>
          <xdr:spPr>
            <a:xfrm>
              <a:off x="156032" y="2714649"/>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oMath>
              </a14:m>
              <a:r>
                <a:rPr lang="pl-PL" sz="1100"/>
                <a:t> =-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124816.9865</m:t>
                      </m:r>
                      <m:r>
                        <m:rPr>
                          <m:nor/>
                        </m:rPr>
                        <a:rPr lang="en-US"/>
                        <m:t> </m:t>
                      </m:r>
                      <m:r>
                        <a:rPr lang="pl-PL" sz="1100" b="0" i="1">
                          <a:solidFill>
                            <a:schemeClr val="tx1"/>
                          </a:solidFill>
                          <a:effectLst/>
                          <a:latin typeface="Cambria Math" panose="02040503050406030204" pitchFamily="18" charset="0"/>
                          <a:ea typeface="+mn-ea"/>
                          <a:cs typeface="+mn-cs"/>
                        </a:rPr>
                        <m:t>∗2</m:t>
                      </m:r>
                    </m:den>
                  </m:f>
                  <m:r>
                    <a:rPr lang="pl-PL"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m:rPr>
                      <m:nor/>
                    </m:rPr>
                    <a:rPr lang="en-US" sz="1100" b="0" i="0" u="none" strike="noStrike">
                      <a:solidFill>
                        <a:schemeClr val="tx1"/>
                      </a:solidFill>
                      <a:effectLst/>
                      <a:latin typeface="+mn-lt"/>
                      <a:ea typeface="+mn-ea"/>
                      <a:cs typeface="+mn-cs"/>
                    </a:rPr>
                    <m:t>2.50054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+13</m:t>
                  </m:r>
                  <m:r>
                    <m:rPr>
                      <m:nor/>
                    </m:rPr>
                    <a:rPr lang="en-US"/>
                    <m:t> </m:t>
                  </m:r>
                </m:oMath>
              </a14:m>
              <a:endParaRPr lang="en-US" sz="1100"/>
            </a:p>
          </xdr:txBody>
        </xdr:sp>
      </mc:Choice>
      <mc:Fallback xmlns="">
        <xdr:sp macro="" textlink="">
          <xdr:nvSpPr>
            <xdr:cNvPr id="8" name="TextBox 7"/>
            <xdr:cNvSpPr txBox="1"/>
          </xdr:nvSpPr>
          <xdr:spPr>
            <a:xfrm>
              <a:off x="156032" y="2714649"/>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en-US" sz="1100" b="0" i="0">
                  <a:solidFill>
                    <a:schemeClr val="tx1"/>
                  </a:solidFill>
                  <a:effectLst/>
                  <a:latin typeface="+mn-lt"/>
                  <a:ea typeface="+mn-ea"/>
                  <a:cs typeface="+mn-cs"/>
                </a:rPr>
                <a:t>)</a:t>
              </a:r>
              <a:r>
                <a:rPr lang="pl-PL" sz="1100"/>
                <a:t> =-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𝑒</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_𝐵〗^2</a:t>
              </a:r>
              <a:r>
                <a:rPr lang="pl-PL" sz="1100" b="0" i="0">
                  <a:solidFill>
                    <a:schemeClr val="tx1"/>
                  </a:solidFill>
                  <a:effectLst/>
                  <a:latin typeface="+mn-lt"/>
                  <a:ea typeface="+mn-ea"/>
                  <a:cs typeface="+mn-cs"/>
                </a:rPr>
                <a:t> 𝑑</a:t>
              </a:r>
              <a:r>
                <a:rPr lang="en-US" sz="1100" b="0" i="0">
                  <a:solidFill>
                    <a:schemeClr val="tx1"/>
                  </a:solidFill>
                  <a:effectLst/>
                  <a:latin typeface="+mn-lt"/>
                  <a:ea typeface="+mn-ea"/>
                  <a:cs typeface="+mn-cs"/>
                </a:rPr>
                <a:t>)</a:t>
              </a:r>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〖1.602∗10〗^(−19)</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"124816.9865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Cambria Math" panose="02040503050406030204" pitchFamily="18" charset="0"/>
                  <a:ea typeface="+mn-ea"/>
                  <a:cs typeface="+mn-cs"/>
                </a:rPr>
                <a:t>2.50054E+13</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140277</xdr:colOff>
      <xdr:row>17</xdr:row>
      <xdr:rowOff>1732</xdr:rowOff>
    </xdr:from>
    <xdr:ext cx="3488647" cy="267061"/>
    <mc:AlternateContent xmlns:mc="http://schemas.openxmlformats.org/markup-compatibility/2006" xmlns:a14="http://schemas.microsoft.com/office/drawing/2010/main">
      <mc:Choice Requires="a14">
        <xdr:sp macro="" textlink="">
          <xdr:nvSpPr>
            <xdr:cNvPr id="9" name="TextBox 8"/>
            <xdr:cNvSpPr txBox="1"/>
          </xdr:nvSpPr>
          <xdr:spPr>
            <a:xfrm>
              <a:off x="140277" y="3049732"/>
              <a:ext cx="3488647"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𝑑</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 ∗ </m:t>
                      </m:r>
                      <m:r>
                        <m:rPr>
                          <m:nor/>
                        </m:rPr>
                        <a:rPr lang="en-US" sz="1100" b="0" i="0" u="none" strike="noStrike">
                          <a:solidFill>
                            <a:schemeClr val="tx1"/>
                          </a:solidFill>
                          <a:effectLst/>
                          <a:latin typeface="+mn-lt"/>
                          <a:ea typeface="+mn-ea"/>
                          <a:cs typeface="+mn-cs"/>
                        </a:rPr>
                        <m:t>353.2944756</m:t>
                      </m:r>
                      <m:r>
                        <m:rPr>
                          <m:nor/>
                        </m:rPr>
                        <a:rPr lang="en-US"/>
                        <m:t> </m:t>
                      </m:r>
                      <m:r>
                        <a:rPr lang="pl-PL" b="0" i="1">
                          <a:latin typeface="Cambria Math" panose="02040503050406030204" pitchFamily="18" charset="0"/>
                        </a:rPr>
                        <m:t>∗4</m:t>
                      </m:r>
                    </m:den>
                  </m:f>
                  <m:r>
                    <a:rPr lang="pl-PL" sz="1100" b="0" i="1">
                      <a:solidFill>
                        <a:schemeClr val="tx1"/>
                      </a:solidFill>
                      <a:effectLst/>
                      <a:latin typeface="Cambria Math" panose="02040503050406030204" pitchFamily="18" charset="0"/>
                      <a:ea typeface="+mn-ea"/>
                      <a:cs typeface="+mn-cs"/>
                    </a:rPr>
                    <m:t>=  </m:t>
                  </m:r>
                </m:oMath>
              </a14:m>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Choice>
      <mc:Fallback xmlns="">
        <xdr:sp macro="" textlink="">
          <xdr:nvSpPr>
            <xdr:cNvPr id="9" name="TextBox 8"/>
            <xdr:cNvSpPr txBox="1"/>
          </xdr:nvSpPr>
          <xdr:spPr>
            <a:xfrm>
              <a:off x="140277" y="3049732"/>
              <a:ext cx="3488647"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a:t> = </a:t>
              </a:r>
              <a:r>
                <a:rPr lang="pl-PL" sz="1100">
                  <a:solidFill>
                    <a:schemeClr val="tx1"/>
                  </a:solidFill>
                  <a:effectLst/>
                  <a:latin typeface="+mn-lt"/>
                  <a:ea typeface="+mn-ea"/>
                  <a:cs typeface="+mn-cs"/>
                </a:rPr>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𝑒</a:t>
              </a:r>
              <a:r>
                <a:rPr lang="en-US" sz="110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_𝐵 𝑑^2</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〖1.602∗10〗^(−19)</a:t>
              </a:r>
              <a:r>
                <a:rPr lang="pl-PL" sz="1100" b="0" i="0">
                  <a:solidFill>
                    <a:schemeClr val="tx1"/>
                  </a:solidFill>
                  <a:effectLst/>
                  <a:latin typeface="Cambria Math" panose="02040503050406030204" pitchFamily="18" charset="0"/>
                  <a:ea typeface="+mn-ea"/>
                  <a:cs typeface="+mn-cs"/>
                </a:rPr>
                <a:t>  ∗ </a:t>
              </a:r>
              <a:r>
                <a:rPr lang="en-US" sz="1100" b="0" i="0" u="none" strike="noStrike">
                  <a:solidFill>
                    <a:schemeClr val="tx1"/>
                  </a:solidFill>
                  <a:effectLst/>
                  <a:latin typeface="+mn-lt"/>
                  <a:ea typeface="+mn-ea"/>
                  <a:cs typeface="+mn-cs"/>
                </a:rPr>
                <a:t>"353.2944756</a:t>
              </a:r>
              <a:r>
                <a:rPr lang="en-US" i="0"/>
                <a:t> </a:t>
              </a:r>
              <a:r>
                <a:rPr lang="pl-PL" b="0" i="0">
                  <a:latin typeface="Cambria Math" panose="02040503050406030204" pitchFamily="18" charset="0"/>
                </a:rPr>
                <a:t>" ∗4</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Fallback>
    </mc:AlternateContent>
    <xdr:clientData/>
  </xdr:oneCellAnchor>
  <xdr:oneCellAnchor>
    <xdr:from>
      <xdr:col>0</xdr:col>
      <xdr:colOff>131617</xdr:colOff>
      <xdr:row>19</xdr:row>
      <xdr:rowOff>1732</xdr:rowOff>
    </xdr:from>
    <xdr:ext cx="2373855" cy="267061"/>
    <mc:AlternateContent xmlns:mc="http://schemas.openxmlformats.org/markup-compatibility/2006" xmlns:a14="http://schemas.microsoft.com/office/drawing/2010/main">
      <mc:Choice Requires="a14">
        <xdr:sp macro="" textlink="">
          <xdr:nvSpPr>
            <xdr:cNvPr id="10" name="TextBox 9"/>
            <xdr:cNvSpPr txBox="1"/>
          </xdr:nvSpPr>
          <xdr:spPr>
            <a:xfrm>
              <a:off x="131617" y="3430732"/>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en-US" sz="1100" b="0" i="0">
                          <a:solidFill>
                            <a:schemeClr val="tx1"/>
                          </a:solidFill>
                          <a:effectLst/>
                          <a:latin typeface="+mn-lt"/>
                          <a:ea typeface="+mn-ea"/>
                          <a:cs typeface="+mn-cs"/>
                        </a:rPr>
                        <m:t>2.50054</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+13 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Choice>
      <mc:Fallback xmlns="">
        <xdr:sp macro="" textlink="">
          <xdr:nvSpPr>
            <xdr:cNvPr id="10" name="TextBox 9"/>
            <xdr:cNvSpPr txBox="1"/>
          </xdr:nvSpPr>
          <xdr:spPr>
            <a:xfrm>
              <a:off x="131617" y="3430732"/>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2.50054E+13 </a:t>
              </a:r>
              <a:r>
                <a:rPr lang="pl-PL" sz="1100" b="0" i="0">
                  <a:solidFill>
                    <a:schemeClr val="tx1"/>
                  </a:solidFill>
                  <a:effectLst/>
                  <a:latin typeface="+mn-lt"/>
                  <a:ea typeface="+mn-ea"/>
                  <a:cs typeface="+mn-cs"/>
                </a:rPr>
                <a:t>" )〗^2</a:t>
              </a:r>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Fallback>
    </mc:AlternateContent>
    <xdr:clientData/>
  </xdr:oneCellAnchor>
  <xdr:oneCellAnchor>
    <xdr:from>
      <xdr:col>0</xdr:col>
      <xdr:colOff>103909</xdr:colOff>
      <xdr:row>20</xdr:row>
      <xdr:rowOff>151534</xdr:rowOff>
    </xdr:from>
    <xdr:ext cx="2320700" cy="246927"/>
    <mc:AlternateContent xmlns:mc="http://schemas.openxmlformats.org/markup-compatibility/2006" xmlns:a14="http://schemas.microsoft.com/office/drawing/2010/main">
      <mc:Choice Requires="a14">
        <xdr:sp macro="" textlink="">
          <xdr:nvSpPr>
            <xdr:cNvPr id="11" name="TextBox 10"/>
            <xdr:cNvSpPr txBox="1"/>
          </xdr:nvSpPr>
          <xdr:spPr>
            <a:xfrm>
              <a:off x="103909" y="3771034"/>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4.41713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+15 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Choice>
      <mc:Fallback xmlns="">
        <xdr:sp macro="" textlink="">
          <xdr:nvSpPr>
            <xdr:cNvPr id="11" name="TextBox 10"/>
            <xdr:cNvSpPr txBox="1"/>
          </xdr:nvSpPr>
          <xdr:spPr>
            <a:xfrm>
              <a:off x="103909" y="3771034"/>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pl-PL" sz="1100" i="0">
                  <a:solidFill>
                    <a:schemeClr val="tx1"/>
                  </a:solidFill>
                  <a:effectLst/>
                  <a:latin typeface="+mn-lt"/>
                  <a:ea typeface="+mn-ea"/>
                  <a:cs typeface="+mn-cs"/>
                </a:rPr>
                <a:t>𝑑</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mn-lt"/>
                  <a:ea typeface="+mn-ea"/>
                  <a:cs typeface="+mn-cs"/>
                </a:rPr>
                <a:t>(〖" </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4.41713E+15</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Fallback>
    </mc:AlternateContent>
    <xdr:clientData/>
  </xdr:oneCellAnchor>
  <xdr:oneCellAnchor>
    <xdr:from>
      <xdr:col>0</xdr:col>
      <xdr:colOff>27709</xdr:colOff>
      <xdr:row>22</xdr:row>
      <xdr:rowOff>179243</xdr:rowOff>
    </xdr:from>
    <xdr:ext cx="2301586" cy="201757"/>
    <mc:AlternateContent xmlns:mc="http://schemas.openxmlformats.org/markup-compatibility/2006" xmlns:a14="http://schemas.microsoft.com/office/drawing/2010/main">
      <mc:Choice Requires="a14">
        <xdr:sp macro="" textlink="">
          <xdr:nvSpPr>
            <xdr:cNvPr id="13" name="TextBox 12"/>
            <xdr:cNvSpPr txBox="1"/>
          </xdr:nvSpPr>
          <xdr:spPr>
            <a:xfrm>
              <a:off x="27709" y="4179743"/>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latin typeface="Cambria Math" panose="02040503050406030204" pitchFamily="18" charset="0"/>
                        </a:rPr>
                      </m:ctrlPr>
                    </m:sSupPr>
                    <m:e>
                      <m:r>
                        <a:rPr lang="pl-PL" sz="1100" b="0" i="1">
                          <a:latin typeface="Cambria Math" panose="02040503050406030204" pitchFamily="18" charset="0"/>
                        </a:rPr>
                        <m:t>(</m:t>
                      </m:r>
                      <m:r>
                        <a:rPr lang="pl-PL" sz="1100" b="0" i="1">
                          <a:latin typeface="Cambria Math" panose="02040503050406030204" pitchFamily="18" charset="0"/>
                        </a:rPr>
                        <m:t>𝑢</m:t>
                      </m:r>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pl-PL" sz="1100" b="0" i="1">
                          <a:solidFill>
                            <a:schemeClr val="tx1"/>
                          </a:solidFill>
                          <a:effectLst/>
                          <a:latin typeface="Cambria Math" panose="02040503050406030204" pitchFamily="18" charset="0"/>
                          <a:ea typeface="+mn-ea"/>
                          <a:cs typeface="+mn-cs"/>
                        </a:rPr>
                        <m:t>)</m:t>
                      </m:r>
                    </m:e>
                    <m:sup>
                      <m:r>
                        <a:rPr lang="pl-PL" sz="1100" b="0" i="1">
                          <a:latin typeface="Cambria Math" panose="02040503050406030204" pitchFamily="18" charset="0"/>
                        </a:rPr>
                        <m:t>2</m:t>
                      </m:r>
                    </m:sup>
                  </m:sSup>
                </m:oMath>
              </a14:m>
              <a:r>
                <a:rPr lang="pl-PL" sz="1100"/>
                <a:t> =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(34)</m:t>
                      </m:r>
                    </m:e>
                    <m:sup>
                      <m:r>
                        <a:rPr lang="pl-PL" sz="1100" b="0" i="1">
                          <a:solidFill>
                            <a:schemeClr val="tx1"/>
                          </a:solidFill>
                          <a:effectLst/>
                          <a:latin typeface="Cambria Math" panose="02040503050406030204" pitchFamily="18" charset="0"/>
                          <a:ea typeface="+mn-ea"/>
                          <a:cs typeface="+mn-cs"/>
                        </a:rPr>
                        <m:t>2</m:t>
                      </m:r>
                    </m:sup>
                  </m:sSup>
                </m:oMath>
              </a14:m>
              <a:r>
                <a:rPr lang="pl-PL" sz="1100">
                  <a:solidFill>
                    <a:schemeClr val="tx1"/>
                  </a:solidFill>
                  <a:effectLst/>
                  <a:latin typeface="+mn-lt"/>
                  <a:ea typeface="+mn-ea"/>
                  <a:cs typeface="+mn-cs"/>
                </a:rPr>
                <a:t> = 1156</a:t>
              </a:r>
              <a:endParaRPr lang="en-US">
                <a:effectLst/>
              </a:endParaRPr>
            </a:p>
            <a:p>
              <a:endParaRPr lang="en-US" sz="1100"/>
            </a:p>
          </xdr:txBody>
        </xdr:sp>
      </mc:Choice>
      <mc:Fallback xmlns="">
        <xdr:sp macro="" textlink="">
          <xdr:nvSpPr>
            <xdr:cNvPr id="13" name="TextBox 12"/>
            <xdr:cNvSpPr txBox="1"/>
          </xdr:nvSpPr>
          <xdr:spPr>
            <a:xfrm>
              <a:off x="27709" y="4179743"/>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rPr>
                <a:t>〖</a:t>
              </a:r>
              <a:r>
                <a:rPr lang="pl-PL" sz="1100" b="0" i="0">
                  <a:latin typeface="Cambria Math" panose="02040503050406030204" pitchFamily="18" charset="0"/>
                </a:rPr>
                <a:t>(𝑢</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2</a:t>
              </a:r>
              <a:r>
                <a:rPr lang="pl-PL" sz="1100"/>
                <a:t> =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34</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r>
                <a:rPr lang="pl-PL" sz="1100">
                  <a:solidFill>
                    <a:schemeClr val="tx1"/>
                  </a:solidFill>
                  <a:effectLst/>
                  <a:latin typeface="+mn-lt"/>
                  <a:ea typeface="+mn-ea"/>
                  <a:cs typeface="+mn-cs"/>
                </a:rPr>
                <a:t> = 1156</a:t>
              </a:r>
              <a:endParaRPr lang="en-US">
                <a:effectLst/>
              </a:endParaRPr>
            </a:p>
            <a:p>
              <a:endParaRPr lang="en-US" sz="1100"/>
            </a:p>
          </xdr:txBody>
        </xdr:sp>
      </mc:Fallback>
    </mc:AlternateContent>
    <xdr:clientData/>
  </xdr:oneCellAnchor>
  <xdr:oneCellAnchor>
    <xdr:from>
      <xdr:col>0</xdr:col>
      <xdr:colOff>49357</xdr:colOff>
      <xdr:row>24</xdr:row>
      <xdr:rowOff>10391</xdr:rowOff>
    </xdr:from>
    <xdr:ext cx="1364669" cy="179665"/>
    <mc:AlternateContent xmlns:mc="http://schemas.openxmlformats.org/markup-compatibility/2006" xmlns:a14="http://schemas.microsoft.com/office/drawing/2010/main">
      <mc:Choice Requires="a14">
        <xdr:sp macro="" textlink="">
          <xdr:nvSpPr>
            <xdr:cNvPr id="14" name="TextBox 13"/>
            <xdr:cNvSpPr txBox="1"/>
          </xdr:nvSpPr>
          <xdr:spPr>
            <a:xfrm>
              <a:off x="49357" y="4582391"/>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i="1">
                          <a:latin typeface="Cambria Math" panose="02040503050406030204" pitchFamily="18" charset="0"/>
                        </a:rPr>
                      </m:ctrlPr>
                    </m:sSupPr>
                    <m:e>
                      <m:r>
                        <a:rPr lang="pl-PL"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r>
                        <m:rPr>
                          <m:nor/>
                        </m:rPr>
                        <a:rPr lang="pl-PL" sz="1100" b="0" i="0">
                          <a:solidFill>
                            <a:schemeClr val="tx1"/>
                          </a:solidFill>
                          <a:effectLst/>
                          <a:latin typeface="+mn-lt"/>
                          <a:ea typeface="+mn-ea"/>
                          <a:cs typeface="+mn-cs"/>
                        </a:rPr>
                        <m:t>)</m:t>
                      </m:r>
                    </m:e>
                    <m:sup>
                      <m:r>
                        <a:rPr lang="pl-PL" sz="1100" b="0" i="1">
                          <a:latin typeface="Cambria Math" panose="02040503050406030204" pitchFamily="18" charset="0"/>
                        </a:rPr>
                        <m:t>2</m:t>
                      </m:r>
                    </m:sup>
                  </m:sSup>
                </m:oMath>
              </a14:m>
              <a:r>
                <a:rPr lang="pl-PL" sz="1100"/>
                <a:t>=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(0.1)</m:t>
                      </m:r>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=0. 01</m:t>
                  </m:r>
                </m:oMath>
              </a14:m>
              <a:r>
                <a:rPr lang="pl-PL" sz="1100"/>
                <a:t> </a:t>
              </a:r>
              <a:endParaRPr lang="en-US" sz="1100"/>
            </a:p>
          </xdr:txBody>
        </xdr:sp>
      </mc:Choice>
      <mc:Fallback xmlns="">
        <xdr:sp macro="" textlink="">
          <xdr:nvSpPr>
            <xdr:cNvPr id="14" name="TextBox 13"/>
            <xdr:cNvSpPr txBox="1"/>
          </xdr:nvSpPr>
          <xdr:spPr>
            <a:xfrm>
              <a:off x="49357" y="4582391"/>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i="0">
                  <a:latin typeface="Cambria Math" panose="02040503050406030204" pitchFamily="18" charset="0"/>
                </a:rPr>
                <a:t>〖</a:t>
              </a:r>
              <a:r>
                <a:rPr lang="pl-PL" sz="1100" b="0" i="0">
                  <a:latin typeface="Cambria Math" panose="02040503050406030204" pitchFamily="18" charset="0"/>
                </a:rPr>
                <a:t>(</a:t>
              </a:r>
              <a:r>
                <a:rPr lang="pl-PL" sz="1100" b="0" i="0">
                  <a:solidFill>
                    <a:schemeClr val="tx1"/>
                  </a:solidFill>
                  <a:effectLst/>
                  <a:latin typeface="+mn-lt"/>
                  <a:ea typeface="+mn-ea"/>
                  <a:cs typeface="+mn-cs"/>
                </a:rPr>
                <a:t>𝑢(𝑑"</a:t>
              </a:r>
              <a:r>
                <a:rPr lang="pl-PL"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2</a:t>
              </a:r>
              <a:r>
                <a:rPr lang="pl-PL" sz="1100"/>
                <a:t>=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0.1</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r>
                <a:rPr lang="pl-PL" sz="1100" b="0" i="0">
                  <a:solidFill>
                    <a:schemeClr val="tx1"/>
                  </a:solidFill>
                  <a:effectLst/>
                  <a:latin typeface="Cambria Math" panose="02040503050406030204" pitchFamily="18" charset="0"/>
                  <a:ea typeface="+mn-ea"/>
                  <a:cs typeface="+mn-cs"/>
                </a:rPr>
                <a:t>=0. 01</a:t>
              </a:r>
              <a:r>
                <a:rPr lang="pl-PL" sz="1100"/>
                <a:t> </a:t>
              </a:r>
              <a:endParaRPr lang="en-US" sz="1100"/>
            </a:p>
          </xdr:txBody>
        </xdr:sp>
      </mc:Fallback>
    </mc:AlternateContent>
    <xdr:clientData/>
  </xdr:oneCellAnchor>
  <xdr:oneCellAnchor>
    <xdr:from>
      <xdr:col>0</xdr:col>
      <xdr:colOff>101311</xdr:colOff>
      <xdr:row>4</xdr:row>
      <xdr:rowOff>6061</xdr:rowOff>
    </xdr:from>
    <xdr:ext cx="299441" cy="172227"/>
    <mc:AlternateContent xmlns:mc="http://schemas.openxmlformats.org/markup-compatibility/2006" xmlns:a14="http://schemas.microsoft.com/office/drawing/2010/main">
      <mc:Choice Requires="a14">
        <xdr:sp macro="" textlink="">
          <xdr:nvSpPr>
            <xdr:cNvPr id="15" name="TextBox 14"/>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oMath>
                </m:oMathPara>
              </a14:m>
              <a:endParaRPr lang="en-US" sz="1100"/>
            </a:p>
          </xdr:txBody>
        </xdr:sp>
      </mc:Choice>
      <mc:Fallback xmlns="">
        <xdr:sp macro="" textlink="">
          <xdr:nvSpPr>
            <xdr:cNvPr id="15" name="TextBox 14"/>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𝑢(𝑑</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2</xdr:col>
      <xdr:colOff>21647</xdr:colOff>
      <xdr:row>4</xdr:row>
      <xdr:rowOff>4330</xdr:rowOff>
    </xdr:from>
    <xdr:ext cx="290657" cy="172227"/>
    <mc:AlternateContent xmlns:mc="http://schemas.openxmlformats.org/markup-compatibility/2006" xmlns:a14="http://schemas.microsoft.com/office/drawing/2010/main">
      <mc:Choice Requires="a14">
        <xdr:sp macro="" textlink="">
          <xdr:nvSpPr>
            <xdr:cNvPr id="16" name="TextBox 15"/>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14:m>
                <m:oMath xmlns:m="http://schemas.openxmlformats.org/officeDocument/2006/math">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r>
                    <a:rPr lang="pl-PL" sz="1100" b="0" i="1">
                      <a:latin typeface="Cambria Math" panose="02040503050406030204" pitchFamily="18" charset="0"/>
                      <a:ea typeface="Cambria Math" panose="02040503050406030204" pitchFamily="18" charset="0"/>
                    </a:rPr>
                    <m:t>]</m:t>
                  </m:r>
                </m:oMath>
              </a14:m>
              <a:endParaRPr lang="en-US" sz="1100"/>
            </a:p>
          </xdr:txBody>
        </xdr:sp>
      </mc:Choice>
      <mc:Fallback xmlns="">
        <xdr:sp macro="" textlink="">
          <xdr:nvSpPr>
            <xdr:cNvPr id="16" name="TextBox 15"/>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0</xdr:col>
      <xdr:colOff>30307</xdr:colOff>
      <xdr:row>25</xdr:row>
      <xdr:rowOff>164522</xdr:rowOff>
    </xdr:from>
    <xdr:ext cx="4853420" cy="1463387"/>
    <mc:AlternateContent xmlns:mc="http://schemas.openxmlformats.org/markup-compatibility/2006" xmlns:a14="http://schemas.microsoft.com/office/drawing/2010/main">
      <mc:Choice Requires="a14">
        <xdr:sp macro="" textlink="">
          <xdr:nvSpPr>
            <xdr:cNvPr id="17" name="TextBox 16"/>
            <xdr:cNvSpPr txBox="1"/>
          </xdr:nvSpPr>
          <xdr:spPr>
            <a:xfrm>
              <a:off x="30307" y="4927022"/>
              <a:ext cx="4853420" cy="146338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i="1">
                            <a:solidFill>
                              <a:schemeClr val="tx1"/>
                            </a:solidFill>
                            <a:effectLst/>
                            <a:latin typeface="Cambria Math" panose="02040503050406030204" pitchFamily="18" charset="0"/>
                            <a:ea typeface="+mn-ea"/>
                            <a:cs typeface="+mn-cs"/>
                          </a:rPr>
                          <m:t>𝑛</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pl-PL" sz="1100">
                            <a:solidFill>
                              <a:schemeClr val="tx1"/>
                            </a:solidFill>
                            <a:effectLst/>
                            <a:latin typeface="+mn-lt"/>
                            <a:ea typeface="+mn-ea"/>
                            <a:cs typeface="+mn-cs"/>
                          </a:rPr>
                          <m:t>1156</m:t>
                        </m:r>
                        <m:r>
                          <m:rPr>
                            <m:nor/>
                          </m:rP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6.2527</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+26</m:t>
                        </m:r>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0. 01</m:t>
                        </m:r>
                        <m:r>
                          <m:rPr>
                            <m:nor/>
                          </m:rPr>
                          <a:rPr lang="pl-PL" sz="1100" b="0" i="0">
                            <a:solidFill>
                              <a:schemeClr val="tx1"/>
                            </a:solidFill>
                            <a:effectLst/>
                            <a:latin typeface="+mn-lt"/>
                            <a:ea typeface="+mn-ea"/>
                            <a:cs typeface="+mn-cs"/>
                          </a:rPr>
                          <m:t>∗</m:t>
                        </m:r>
                        <m:r>
                          <m:rPr>
                            <m:nor/>
                          </m:rPr>
                          <a:rPr lang="en-US" sz="1100" b="0" i="0">
                            <a:solidFill>
                              <a:schemeClr val="tx1"/>
                            </a:solidFill>
                            <a:effectLst/>
                            <a:latin typeface="+mn-lt"/>
                            <a:ea typeface="+mn-ea"/>
                            <a:cs typeface="+mn-cs"/>
                          </a:rPr>
                          <m:t>1.9511</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+31 </m:t>
                        </m:r>
                      </m:e>
                    </m:rad>
                    <m:r>
                      <a:rPr lang="pl-PL"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7.23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r>
                        <a:rPr lang="pl-PL" b="0" i="1">
                          <a:latin typeface="Cambria Math" panose="02040503050406030204" pitchFamily="18" charset="0"/>
                        </a:rPr>
                        <m:t>+ </m:t>
                      </m:r>
                      <m:r>
                        <m:rPr>
                          <m:nor/>
                        </m:rPr>
                        <a:rPr lang="en-US" sz="1100" b="0" i="0" u="none" strike="noStrike">
                          <a:solidFill>
                            <a:schemeClr val="tx1"/>
                          </a:solidFill>
                          <a:effectLst/>
                          <a:latin typeface="+mn-lt"/>
                          <a:ea typeface="+mn-ea"/>
                          <a:cs typeface="+mn-cs"/>
                        </a:rPr>
                        <m:t>1.95</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9.18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7" name="TextBox 16"/>
            <xdr:cNvSpPr txBox="1"/>
          </xdr:nvSpPr>
          <xdr:spPr>
            <a:xfrm>
              <a:off x="30307" y="4927022"/>
              <a:ext cx="4853420" cy="146338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i="0">
                  <a:solidFill>
                    <a:schemeClr val="tx1"/>
                  </a:solidFill>
                  <a:effectLst/>
                  <a:latin typeface="Cambria Math" panose="02040503050406030204" pitchFamily="18" charset="0"/>
                  <a:ea typeface="+mn-ea"/>
                  <a:cs typeface="+mn-cs"/>
                </a:rPr>
                <a:t>𝑛</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𝑑 𝑢(𝑑))〗^2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sz="1100" i="0">
                  <a:solidFill>
                    <a:schemeClr val="tx1"/>
                  </a:solidFill>
                  <a:effectLst/>
                  <a:latin typeface="+mn-lt"/>
                  <a:ea typeface="+mn-ea"/>
                  <a:cs typeface="+mn-cs"/>
                </a:rPr>
                <a:t>"1156</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6.2527E+26" +</a:t>
              </a:r>
              <a:r>
                <a:rPr lang="pl-PL" sz="1100" b="0" i="0">
                  <a:solidFill>
                    <a:schemeClr val="tx1"/>
                  </a:solidFill>
                  <a:effectLst/>
                  <a:latin typeface="+mn-lt"/>
                  <a:ea typeface="+mn-ea"/>
                  <a:cs typeface="+mn-cs"/>
                </a:rPr>
                <a:t>0. 01"*</a:t>
              </a:r>
              <a:r>
                <a:rPr lang="en-US" sz="1100" b="0" i="0">
                  <a:solidFill>
                    <a:schemeClr val="tx1"/>
                  </a:solidFill>
                  <a:effectLst/>
                  <a:latin typeface="+mn-lt"/>
                  <a:ea typeface="+mn-ea"/>
                  <a:cs typeface="+mn-cs"/>
                </a:rPr>
                <a:t>1.9511E+31</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"7.23E+29</a:t>
              </a:r>
              <a:r>
                <a:rPr lang="en-US" i="0"/>
                <a:t> </a:t>
              </a:r>
              <a:r>
                <a:rPr lang="pl-PL" b="0" i="0">
                  <a:latin typeface="Cambria Math" panose="02040503050406030204" pitchFamily="18" charset="0"/>
                </a:rPr>
                <a:t>" + </a:t>
              </a:r>
              <a:r>
                <a:rPr lang="en-US" sz="1100" b="0" i="0" u="none" strike="noStrike">
                  <a:solidFill>
                    <a:schemeClr val="tx1"/>
                  </a:solidFill>
                  <a:effectLst/>
                  <a:latin typeface="+mn-lt"/>
                  <a:ea typeface="+mn-ea"/>
                  <a:cs typeface="+mn-cs"/>
                </a:rPr>
                <a:t>"1.95E+29</a:t>
              </a:r>
              <a:r>
                <a:rPr lang="en-US" i="0"/>
                <a:t> </a:t>
              </a:r>
              <a:r>
                <a:rPr lang="en-US" sz="1100" b="0" i="0">
                  <a:solidFill>
                    <a:schemeClr val="tx1"/>
                  </a:solidFill>
                  <a:effectLst/>
                  <a:latin typeface="+mn-lt"/>
                  <a:ea typeface="+mn-ea"/>
                  <a:cs typeface="+mn-cs"/>
                </a:rPr>
                <a:t>" )</a:t>
              </a:r>
              <a:r>
                <a:rPr lang="pl-PL"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"9.18E+29</a:t>
              </a:r>
              <a:r>
                <a:rPr lang="en-US" i="0"/>
                <a:t> </a:t>
              </a:r>
              <a:r>
                <a:rPr lang="en-US" sz="1100" b="0" i="0">
                  <a:solidFill>
                    <a:schemeClr val="tx1"/>
                  </a:solidFill>
                  <a:effectLst/>
                  <a:latin typeface="+mn-lt"/>
                  <a:ea typeface="+mn-ea"/>
                  <a:cs typeface="+mn-cs"/>
                </a:rPr>
                <a:t>" )</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r>
                <a:rPr lang="en-US" sz="1100" i="0">
                  <a:solidFill>
                    <a:schemeClr val="tx1"/>
                  </a:solidFill>
                  <a:effectLst/>
                  <a:latin typeface="+mn-lt"/>
                  <a:ea typeface="+mn-ea"/>
                  <a:cs typeface="+mn-cs"/>
                </a:rPr>
                <a:t>𝜇</a:t>
              </a:r>
              <a:r>
                <a:rPr lang="pl-PL" sz="1100" b="0" i="0">
                  <a:solidFill>
                    <a:schemeClr val="tx1"/>
                  </a:solidFill>
                  <a:effectLst/>
                  <a:latin typeface="+mn-lt"/>
                  <a:ea typeface="+mn-ea"/>
                  <a:cs typeface="+mn-cs"/>
                </a:rPr>
                <a:t>𝑚</a:t>
              </a:r>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85" zoomScaleNormal="85" workbookViewId="0">
      <selection activeCell="H21" sqref="H21"/>
    </sheetView>
  </sheetViews>
  <sheetFormatPr defaultRowHeight="15" x14ac:dyDescent="0.25"/>
  <sheetData>
    <row r="1" spans="1:9" ht="15" customHeight="1" x14ac:dyDescent="0.25">
      <c r="A1" s="55" t="s">
        <v>41</v>
      </c>
      <c r="B1" s="56"/>
      <c r="C1" s="56"/>
      <c r="D1" s="56"/>
      <c r="E1" s="56"/>
      <c r="F1" s="56"/>
      <c r="G1" s="56"/>
      <c r="H1" s="56"/>
      <c r="I1" s="57"/>
    </row>
    <row r="2" spans="1:9" x14ac:dyDescent="0.25">
      <c r="A2" s="58"/>
      <c r="B2" s="59"/>
      <c r="C2" s="59"/>
      <c r="D2" s="59"/>
      <c r="E2" s="59"/>
      <c r="F2" s="59"/>
      <c r="G2" s="59"/>
      <c r="H2" s="59"/>
      <c r="I2" s="60"/>
    </row>
    <row r="3" spans="1:9" ht="15.75" thickBot="1" x14ac:dyDescent="0.3">
      <c r="A3" s="58"/>
      <c r="B3" s="59"/>
      <c r="C3" s="59"/>
      <c r="D3" s="59"/>
      <c r="E3" s="59"/>
      <c r="F3" s="59"/>
      <c r="G3" s="59"/>
      <c r="H3" s="59"/>
      <c r="I3" s="60"/>
    </row>
    <row r="4" spans="1:9" ht="15.75" thickBot="1" x14ac:dyDescent="0.3">
      <c r="A4" s="8"/>
      <c r="B4" s="5"/>
      <c r="C4" s="6"/>
      <c r="D4" s="40" t="s">
        <v>39</v>
      </c>
      <c r="E4" s="37" t="s">
        <v>40</v>
      </c>
      <c r="F4" s="9"/>
      <c r="G4" s="9"/>
      <c r="H4" s="9"/>
      <c r="I4" s="10"/>
    </row>
    <row r="5" spans="1:9" ht="15.75" thickBot="1" x14ac:dyDescent="0.3">
      <c r="A5" s="11"/>
      <c r="B5" s="11"/>
      <c r="C5" s="12"/>
      <c r="D5" s="38">
        <v>3.05</v>
      </c>
      <c r="E5" s="39">
        <f>DEGREES(D5)</f>
        <v>174.75212751490108</v>
      </c>
      <c r="F5" s="12"/>
      <c r="G5" s="12"/>
      <c r="H5" s="12"/>
      <c r="I5" s="13"/>
    </row>
    <row r="6" spans="1:9" x14ac:dyDescent="0.25">
      <c r="A6" s="9"/>
      <c r="B6" s="9"/>
      <c r="C6" s="9"/>
      <c r="D6" s="9"/>
      <c r="E6" s="9"/>
      <c r="F6" s="9"/>
      <c r="G6" s="9"/>
    </row>
    <row r="7" spans="1:9" x14ac:dyDescent="0.25">
      <c r="A7" s="9"/>
      <c r="B7" s="9"/>
      <c r="C7" s="9"/>
      <c r="D7" s="9"/>
      <c r="E7" s="9"/>
      <c r="F7" s="9"/>
      <c r="G7" s="9"/>
    </row>
  </sheetData>
  <mergeCells count="1">
    <mergeCell ref="A1: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F10" sqref="F10"/>
    </sheetView>
  </sheetViews>
  <sheetFormatPr defaultRowHeight="15" x14ac:dyDescent="0.25"/>
  <sheetData>
    <row r="1" spans="1:9" ht="15" customHeight="1" x14ac:dyDescent="0.25">
      <c r="A1" s="55" t="s">
        <v>42</v>
      </c>
      <c r="B1" s="56"/>
      <c r="C1" s="56"/>
      <c r="D1" s="56"/>
      <c r="E1" s="56"/>
      <c r="F1" s="56"/>
      <c r="G1" s="56"/>
      <c r="H1" s="56"/>
      <c r="I1" s="57"/>
    </row>
    <row r="2" spans="1:9" x14ac:dyDescent="0.25">
      <c r="A2" s="58"/>
      <c r="B2" s="59"/>
      <c r="C2" s="59"/>
      <c r="D2" s="59"/>
      <c r="E2" s="59"/>
      <c r="F2" s="59"/>
      <c r="G2" s="59"/>
      <c r="H2" s="59"/>
      <c r="I2" s="60"/>
    </row>
    <row r="3" spans="1:9" x14ac:dyDescent="0.25">
      <c r="A3" s="58"/>
      <c r="B3" s="59"/>
      <c r="C3" s="59"/>
      <c r="D3" s="59"/>
      <c r="E3" s="59"/>
      <c r="F3" s="59"/>
      <c r="G3" s="59"/>
      <c r="H3" s="59"/>
      <c r="I3" s="60"/>
    </row>
    <row r="4" spans="1:9" ht="15.75" thickBot="1" x14ac:dyDescent="0.3">
      <c r="A4" s="61"/>
      <c r="B4" s="62"/>
      <c r="C4" s="62"/>
      <c r="D4" s="62"/>
      <c r="E4" s="62"/>
      <c r="F4" s="62"/>
      <c r="G4" s="62"/>
      <c r="H4" s="62"/>
      <c r="I4" s="63"/>
    </row>
    <row r="5" spans="1:9" x14ac:dyDescent="0.25">
      <c r="A5" s="8"/>
      <c r="B5" s="9"/>
      <c r="C5" s="9"/>
      <c r="D5" s="14"/>
      <c r="E5" s="9"/>
      <c r="F5" s="9"/>
      <c r="G5" s="9"/>
      <c r="H5" s="9"/>
      <c r="I5" s="10"/>
    </row>
    <row r="6" spans="1:9" x14ac:dyDescent="0.25">
      <c r="A6" s="8"/>
      <c r="B6" s="9"/>
      <c r="C6" s="9"/>
      <c r="D6" s="9"/>
      <c r="E6" s="9"/>
      <c r="F6" s="9"/>
      <c r="G6" s="9"/>
      <c r="H6" s="9"/>
      <c r="I6" s="10"/>
    </row>
    <row r="7" spans="1:9" x14ac:dyDescent="0.25">
      <c r="A7" s="8"/>
      <c r="B7" s="9"/>
      <c r="C7" s="9"/>
      <c r="D7" s="9"/>
      <c r="E7" s="9"/>
      <c r="F7" s="9"/>
      <c r="G7" s="9"/>
      <c r="H7" s="9"/>
      <c r="I7" s="10"/>
    </row>
    <row r="8" spans="1:9" ht="15.75" thickBot="1" x14ac:dyDescent="0.3">
      <c r="A8" s="11"/>
      <c r="B8" s="12"/>
      <c r="C8" s="12"/>
      <c r="D8" s="12"/>
      <c r="E8" s="12"/>
      <c r="F8" s="12"/>
      <c r="G8" s="12"/>
      <c r="H8" s="12"/>
      <c r="I8" s="13"/>
    </row>
    <row r="9" spans="1:9" x14ac:dyDescent="0.25">
      <c r="A9" s="36"/>
      <c r="B9" s="36"/>
      <c r="C9" s="36"/>
      <c r="D9" s="36"/>
      <c r="E9" s="36"/>
      <c r="F9" s="9"/>
      <c r="G9" s="9"/>
    </row>
    <row r="10" spans="1:9" x14ac:dyDescent="0.25">
      <c r="A10" s="9"/>
      <c r="B10" s="9"/>
      <c r="C10" s="9"/>
    </row>
    <row r="11" spans="1:9" x14ac:dyDescent="0.25">
      <c r="A11" s="8"/>
      <c r="B11" s="9"/>
      <c r="C11" s="9"/>
    </row>
    <row r="12" spans="1:9" x14ac:dyDescent="0.25">
      <c r="A12" s="8"/>
      <c r="B12" s="9"/>
      <c r="C12" s="9"/>
    </row>
    <row r="13" spans="1:9" x14ac:dyDescent="0.25">
      <c r="A13" s="8"/>
      <c r="B13" s="9"/>
      <c r="C13" s="14"/>
    </row>
    <row r="14" spans="1:9" x14ac:dyDescent="0.25">
      <c r="A14" s="8"/>
      <c r="B14" s="9"/>
      <c r="C14" s="9"/>
    </row>
    <row r="15" spans="1:9" x14ac:dyDescent="0.25">
      <c r="A15" s="8"/>
      <c r="B15" s="9"/>
      <c r="C15" s="9"/>
    </row>
    <row r="16" spans="1:9" x14ac:dyDescent="0.25">
      <c r="A16" s="8"/>
      <c r="B16" s="9"/>
      <c r="C16" s="9"/>
    </row>
    <row r="17" spans="1:3" x14ac:dyDescent="0.25">
      <c r="A17" s="8"/>
      <c r="B17" s="9"/>
      <c r="C17" s="9"/>
    </row>
    <row r="22" spans="1:3" x14ac:dyDescent="0.25">
      <c r="A22" s="8"/>
      <c r="B22" s="9"/>
      <c r="C22" s="9"/>
    </row>
    <row r="23" spans="1:3" x14ac:dyDescent="0.25">
      <c r="A23" s="8"/>
      <c r="B23" s="9"/>
      <c r="C23" s="9"/>
    </row>
    <row r="24" spans="1:3" x14ac:dyDescent="0.25">
      <c r="A24" s="8"/>
      <c r="B24" s="9"/>
      <c r="C24" s="14"/>
    </row>
    <row r="25" spans="1:3" x14ac:dyDescent="0.25">
      <c r="A25" s="8"/>
      <c r="B25" s="9"/>
      <c r="C25" s="9"/>
    </row>
    <row r="26" spans="1:3" x14ac:dyDescent="0.25">
      <c r="A26" s="8"/>
      <c r="B26" s="9"/>
      <c r="C26" s="9"/>
    </row>
    <row r="27" spans="1:3" x14ac:dyDescent="0.25">
      <c r="A27" s="8"/>
      <c r="B27" s="9"/>
      <c r="C27" s="9"/>
    </row>
    <row r="28" spans="1:3" x14ac:dyDescent="0.25">
      <c r="A28" s="8"/>
      <c r="B28" s="9"/>
      <c r="C28" s="9"/>
    </row>
  </sheetData>
  <mergeCells count="1">
    <mergeCell ref="A1:I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33" sqref="C33"/>
    </sheetView>
  </sheetViews>
  <sheetFormatPr defaultRowHeight="15" x14ac:dyDescent="0.25"/>
  <cols>
    <col min="1" max="1" width="11.28515625" style="17" customWidth="1"/>
    <col min="2" max="2" width="14.140625" style="17" customWidth="1"/>
    <col min="3" max="6" width="9.140625" style="17"/>
    <col min="7" max="7" width="13.28515625" style="17" customWidth="1"/>
    <col min="8" max="16384" width="9.140625" style="17"/>
  </cols>
  <sheetData>
    <row r="1" spans="1:9" ht="15" customHeight="1" x14ac:dyDescent="0.25">
      <c r="A1" s="64" t="s">
        <v>46</v>
      </c>
      <c r="B1" s="65"/>
      <c r="C1" s="65"/>
      <c r="D1" s="65"/>
      <c r="E1" s="65"/>
      <c r="F1" s="65"/>
      <c r="G1" s="65"/>
      <c r="H1" s="66"/>
      <c r="I1" s="54"/>
    </row>
    <row r="2" spans="1:9" x14ac:dyDescent="0.25">
      <c r="A2" s="67"/>
      <c r="B2" s="68"/>
      <c r="C2" s="68"/>
      <c r="D2" s="68"/>
      <c r="E2" s="68"/>
      <c r="F2" s="68"/>
      <c r="G2" s="68"/>
      <c r="H2" s="69"/>
      <c r="I2" s="54"/>
    </row>
    <row r="3" spans="1:9" ht="15.75" thickBot="1" x14ac:dyDescent="0.3">
      <c r="A3" s="70"/>
      <c r="B3" s="71"/>
      <c r="C3" s="71"/>
      <c r="D3" s="71"/>
      <c r="E3" s="71"/>
      <c r="F3" s="71"/>
      <c r="G3" s="71"/>
      <c r="H3" s="72"/>
      <c r="I3" s="54"/>
    </row>
    <row r="4" spans="1:9" ht="15.75" thickBot="1" x14ac:dyDescent="0.3">
      <c r="A4" s="53" t="s">
        <v>45</v>
      </c>
      <c r="B4" s="41" t="s">
        <v>44</v>
      </c>
      <c r="C4" s="43"/>
      <c r="D4" s="43"/>
      <c r="E4" s="43"/>
      <c r="F4" s="43"/>
      <c r="G4" s="43"/>
      <c r="H4" s="42"/>
    </row>
    <row r="5" spans="1:9" x14ac:dyDescent="0.25">
      <c r="A5" s="52"/>
      <c r="B5" s="51">
        <v>0.5</v>
      </c>
      <c r="C5" s="43"/>
      <c r="D5" s="43"/>
      <c r="E5" s="43"/>
      <c r="F5" s="43"/>
      <c r="G5" s="50"/>
      <c r="H5" s="42"/>
    </row>
    <row r="6" spans="1:9" x14ac:dyDescent="0.25">
      <c r="A6" s="48"/>
      <c r="B6" s="49">
        <v>0.05</v>
      </c>
      <c r="C6" s="43"/>
      <c r="D6" s="43"/>
      <c r="E6" s="43"/>
      <c r="F6" s="43"/>
      <c r="G6" s="43"/>
      <c r="H6" s="42"/>
    </row>
    <row r="7" spans="1:9" x14ac:dyDescent="0.25">
      <c r="A7" s="48"/>
      <c r="B7" s="47">
        <v>2.8867513459481202</v>
      </c>
      <c r="C7" s="43"/>
      <c r="D7" s="43"/>
      <c r="E7" s="43"/>
      <c r="F7" s="43"/>
      <c r="G7" s="43"/>
      <c r="H7" s="42"/>
    </row>
    <row r="8" spans="1:9" ht="15.75" thickBot="1" x14ac:dyDescent="0.3">
      <c r="A8" s="46"/>
      <c r="B8" s="45">
        <v>2.8867513459481202</v>
      </c>
      <c r="C8" s="43"/>
      <c r="D8" s="43"/>
      <c r="E8" s="43"/>
      <c r="F8" s="43"/>
      <c r="G8" s="43"/>
      <c r="H8" s="42"/>
    </row>
    <row r="9" spans="1:9" ht="15.75" thickBot="1" x14ac:dyDescent="0.3">
      <c r="A9" s="73" t="s">
        <v>43</v>
      </c>
      <c r="B9" s="74"/>
      <c r="C9" s="74"/>
      <c r="D9" s="74"/>
      <c r="E9" s="74"/>
      <c r="F9" s="74"/>
      <c r="G9" s="74"/>
      <c r="H9" s="75"/>
    </row>
    <row r="10" spans="1:9" x14ac:dyDescent="0.25">
      <c r="A10" s="44"/>
      <c r="B10" s="43"/>
      <c r="C10" s="43"/>
      <c r="D10" s="43"/>
      <c r="E10" s="43"/>
      <c r="F10" s="43"/>
      <c r="G10" s="43"/>
      <c r="H10" s="42"/>
    </row>
    <row r="11" spans="1:9" x14ac:dyDescent="0.25">
      <c r="A11" s="44"/>
      <c r="B11" s="43"/>
      <c r="C11" s="43"/>
      <c r="D11" s="43"/>
      <c r="E11" s="43"/>
      <c r="F11" s="43"/>
      <c r="G11" s="43"/>
      <c r="H11" s="42"/>
    </row>
    <row r="12" spans="1:9" x14ac:dyDescent="0.25">
      <c r="A12" s="44"/>
      <c r="B12" s="43"/>
      <c r="C12" s="43"/>
      <c r="D12" s="43"/>
      <c r="E12" s="43"/>
      <c r="F12" s="43"/>
      <c r="G12" s="43"/>
      <c r="H12" s="42"/>
    </row>
    <row r="13" spans="1:9" x14ac:dyDescent="0.25">
      <c r="A13" s="44"/>
      <c r="B13" s="43"/>
      <c r="C13" s="43"/>
      <c r="D13" s="43"/>
      <c r="E13" s="43"/>
      <c r="F13" s="43"/>
      <c r="G13" s="43"/>
      <c r="H13" s="42"/>
    </row>
    <row r="14" spans="1:9" x14ac:dyDescent="0.25">
      <c r="A14" s="44"/>
      <c r="B14" s="43"/>
      <c r="C14" s="43"/>
      <c r="D14" s="43"/>
      <c r="E14" s="43"/>
      <c r="F14" s="43"/>
      <c r="G14" s="43"/>
      <c r="H14" s="42"/>
    </row>
    <row r="15" spans="1:9" x14ac:dyDescent="0.25">
      <c r="A15" s="44"/>
      <c r="B15" s="43"/>
      <c r="C15" s="43"/>
      <c r="D15" s="43"/>
      <c r="E15" s="43"/>
      <c r="F15" s="43"/>
      <c r="G15" s="43"/>
      <c r="H15" s="42"/>
    </row>
    <row r="16" spans="1:9" x14ac:dyDescent="0.25">
      <c r="A16" s="44"/>
      <c r="B16" s="43"/>
      <c r="C16" s="43"/>
      <c r="D16" s="43"/>
      <c r="E16" s="43"/>
      <c r="F16" s="43"/>
      <c r="G16" s="43"/>
      <c r="H16" s="42"/>
    </row>
    <row r="17" spans="1:8" x14ac:dyDescent="0.25">
      <c r="A17" s="44"/>
      <c r="B17" s="43"/>
      <c r="C17" s="43"/>
      <c r="D17" s="43"/>
      <c r="E17" s="43"/>
      <c r="F17" s="43"/>
      <c r="G17" s="43"/>
      <c r="H17" s="42"/>
    </row>
    <row r="18" spans="1:8" x14ac:dyDescent="0.25">
      <c r="A18" s="44"/>
      <c r="B18" s="43"/>
      <c r="C18" s="43"/>
      <c r="D18" s="43"/>
      <c r="E18" s="43"/>
      <c r="F18" s="43"/>
      <c r="G18" s="43"/>
      <c r="H18" s="42"/>
    </row>
    <row r="19" spans="1:8" x14ac:dyDescent="0.25">
      <c r="A19" s="44"/>
      <c r="B19" s="43"/>
      <c r="C19" s="43"/>
      <c r="D19" s="43"/>
      <c r="E19" s="43"/>
      <c r="F19" s="43"/>
      <c r="G19" s="43"/>
      <c r="H19" s="42"/>
    </row>
    <row r="20" spans="1:8" x14ac:dyDescent="0.25">
      <c r="A20" s="44"/>
      <c r="B20" s="43"/>
      <c r="C20" s="43"/>
      <c r="D20" s="43"/>
      <c r="E20" s="43"/>
      <c r="F20" s="43"/>
      <c r="G20" s="43"/>
      <c r="H20" s="42"/>
    </row>
    <row r="21" spans="1:8" x14ac:dyDescent="0.25">
      <c r="A21" s="44"/>
      <c r="B21" s="43"/>
      <c r="C21" s="43"/>
      <c r="D21" s="43"/>
      <c r="E21" s="43"/>
      <c r="F21" s="43"/>
      <c r="G21" s="43"/>
      <c r="H21" s="42"/>
    </row>
    <row r="22" spans="1:8" x14ac:dyDescent="0.25">
      <c r="A22" s="44"/>
      <c r="B22" s="43"/>
      <c r="C22" s="43"/>
      <c r="D22" s="43"/>
      <c r="E22" s="43"/>
      <c r="F22" s="43"/>
      <c r="G22" s="43"/>
      <c r="H22" s="42"/>
    </row>
    <row r="23" spans="1:8" x14ac:dyDescent="0.25">
      <c r="A23" s="44"/>
      <c r="B23" s="43"/>
      <c r="C23" s="43"/>
      <c r="D23" s="43"/>
      <c r="E23" s="43"/>
      <c r="F23" s="43"/>
      <c r="G23" s="43"/>
      <c r="H23" s="42"/>
    </row>
    <row r="24" spans="1:8" x14ac:dyDescent="0.25">
      <c r="A24" s="44"/>
      <c r="B24" s="43"/>
      <c r="C24" s="43"/>
      <c r="D24" s="43"/>
      <c r="E24" s="43"/>
      <c r="F24" s="43"/>
      <c r="G24" s="43"/>
      <c r="H24" s="42"/>
    </row>
    <row r="25" spans="1:8" x14ac:dyDescent="0.25">
      <c r="A25" s="44"/>
      <c r="B25" s="43"/>
      <c r="C25" s="43"/>
      <c r="D25" s="43"/>
      <c r="E25" s="43"/>
      <c r="F25" s="43"/>
      <c r="G25" s="43"/>
      <c r="H25" s="42"/>
    </row>
    <row r="26" spans="1:8" x14ac:dyDescent="0.25">
      <c r="A26" s="44"/>
      <c r="B26" s="43"/>
      <c r="C26" s="43"/>
      <c r="D26" s="43"/>
      <c r="E26" s="43"/>
      <c r="F26" s="43"/>
      <c r="G26" s="43"/>
      <c r="H26" s="42"/>
    </row>
    <row r="27" spans="1:8" x14ac:dyDescent="0.25">
      <c r="A27" s="44"/>
      <c r="B27" s="43"/>
      <c r="C27" s="43"/>
      <c r="D27" s="43"/>
      <c r="E27" s="43"/>
      <c r="F27" s="43"/>
      <c r="G27" s="43"/>
      <c r="H27" s="42"/>
    </row>
    <row r="28" spans="1:8" x14ac:dyDescent="0.25">
      <c r="A28" s="44"/>
      <c r="B28" s="43"/>
      <c r="C28" s="43"/>
      <c r="D28" s="43"/>
      <c r="E28" s="43"/>
      <c r="F28" s="43"/>
      <c r="G28" s="43"/>
      <c r="H28" s="42"/>
    </row>
    <row r="29" spans="1:8" x14ac:dyDescent="0.25">
      <c r="A29" s="44"/>
      <c r="B29" s="43"/>
      <c r="C29" s="43"/>
      <c r="D29" s="43"/>
      <c r="E29" s="43"/>
      <c r="F29" s="43"/>
      <c r="G29" s="43"/>
      <c r="H29" s="42"/>
    </row>
    <row r="30" spans="1:8" x14ac:dyDescent="0.25">
      <c r="A30" s="44"/>
      <c r="B30" s="43"/>
      <c r="C30" s="43"/>
      <c r="D30" s="43"/>
      <c r="E30" s="43"/>
      <c r="F30" s="43"/>
      <c r="G30" s="43"/>
      <c r="H30" s="42"/>
    </row>
    <row r="31" spans="1:8" ht="15.75" thickBot="1" x14ac:dyDescent="0.3">
      <c r="A31" s="76" t="s">
        <v>47</v>
      </c>
      <c r="B31" s="77"/>
      <c r="C31" s="77"/>
      <c r="D31" s="77"/>
      <c r="E31" s="77"/>
      <c r="F31" s="77"/>
      <c r="G31" s="77"/>
      <c r="H31" s="41"/>
    </row>
  </sheetData>
  <mergeCells count="3">
    <mergeCell ref="A1:H3"/>
    <mergeCell ref="A9:H9"/>
    <mergeCell ref="A31:G3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Q26" zoomScale="70" zoomScaleNormal="70" workbookViewId="0">
      <selection activeCell="AD29" sqref="S29:AD57"/>
    </sheetView>
  </sheetViews>
  <sheetFormatPr defaultRowHeight="15" x14ac:dyDescent="0.25"/>
  <cols>
    <col min="2" max="2" width="24" customWidth="1"/>
    <col min="3" max="3" width="19.28515625" customWidth="1"/>
    <col min="4" max="4" width="15.140625" customWidth="1"/>
    <col min="5" max="5" width="20.42578125" customWidth="1"/>
    <col min="6" max="6" width="22.140625" customWidth="1"/>
    <col min="7" max="7" width="16.42578125" customWidth="1"/>
    <col min="8" max="8" width="15.140625" customWidth="1"/>
    <col min="9" max="9" width="18.42578125" customWidth="1"/>
    <col min="10" max="10" width="15" customWidth="1"/>
    <col min="11" max="11" width="14.7109375" customWidth="1"/>
    <col min="12" max="12" width="15" customWidth="1"/>
    <col min="13" max="13" width="13.7109375" customWidth="1"/>
    <col min="14" max="14" width="20.85546875" customWidth="1"/>
    <col min="15" max="15" width="21.42578125" customWidth="1"/>
    <col min="16" max="16" width="24.5703125" customWidth="1"/>
    <col min="17" max="17" width="46.140625" customWidth="1"/>
    <col min="18" max="18" width="47.85546875" customWidth="1"/>
    <col min="19" max="19" width="18.5703125" customWidth="1"/>
    <col min="20" max="20" width="16.42578125" customWidth="1"/>
    <col min="21" max="21" width="18" customWidth="1"/>
  </cols>
  <sheetData>
    <row r="1" spans="1:26" x14ac:dyDescent="0.25">
      <c r="A1" s="18"/>
      <c r="B1" s="18"/>
      <c r="C1" s="18"/>
      <c r="D1" s="18"/>
      <c r="E1" s="18"/>
      <c r="F1" s="18"/>
      <c r="G1" s="18"/>
      <c r="H1" s="18"/>
      <c r="I1" s="18"/>
      <c r="J1" s="18"/>
      <c r="K1" s="18"/>
      <c r="L1" s="18"/>
      <c r="M1" s="18"/>
      <c r="N1" s="18"/>
    </row>
    <row r="2" spans="1:26" ht="15.75" thickBot="1" x14ac:dyDescent="0.3">
      <c r="A2" s="18" t="s">
        <v>0</v>
      </c>
      <c r="B2" s="18"/>
      <c r="C2" s="18"/>
      <c r="D2" s="18"/>
      <c r="E2" s="18"/>
      <c r="F2" s="18"/>
      <c r="G2" s="19"/>
      <c r="H2" s="18"/>
      <c r="I2" s="20" t="s">
        <v>6</v>
      </c>
      <c r="J2" s="20" t="s">
        <v>7</v>
      </c>
      <c r="K2" s="20" t="s">
        <v>8</v>
      </c>
      <c r="L2" s="19"/>
      <c r="M2" s="18"/>
      <c r="N2" s="18"/>
      <c r="O2" s="18"/>
      <c r="P2" s="17"/>
      <c r="Q2" s="17"/>
      <c r="R2" s="17"/>
      <c r="S2" s="17"/>
      <c r="U2" t="s">
        <v>1</v>
      </c>
      <c r="V2" t="s">
        <v>2</v>
      </c>
    </row>
    <row r="3" spans="1:26" ht="15" customHeight="1" x14ac:dyDescent="0.25">
      <c r="A3" s="18">
        <v>1</v>
      </c>
      <c r="B3" s="18">
        <f t="shared" ref="B3:B38" si="0">0.5*N3</f>
        <v>-4.5732321116218597E-2</v>
      </c>
      <c r="C3" s="18">
        <v>2.04</v>
      </c>
      <c r="D3" s="18">
        <f>SQRT(P3+R3)</f>
        <v>2.033199619306977</v>
      </c>
      <c r="E3" s="18">
        <v>12</v>
      </c>
      <c r="F3" s="18"/>
      <c r="G3" s="18">
        <v>23.77</v>
      </c>
      <c r="H3" s="18"/>
      <c r="I3" s="18">
        <v>0</v>
      </c>
      <c r="J3" s="18">
        <f>RADIANS(I3)</f>
        <v>0</v>
      </c>
      <c r="K3" s="81">
        <v>2.8867513460000001</v>
      </c>
      <c r="L3" s="84">
        <v>-3.0873747999999999E-2</v>
      </c>
      <c r="M3" s="84">
        <v>0.19</v>
      </c>
      <c r="N3" s="18">
        <f t="shared" ref="N3:N38" si="1">SIN(J3-3.05)</f>
        <v>-9.1464642232437193E-2</v>
      </c>
      <c r="O3" s="18">
        <f>COS(J3-3.05)</f>
        <v>-0.99580832453906121</v>
      </c>
      <c r="P3" s="17">
        <f>POWER(N3*0.5,2)</f>
        <v>2.0914451946769334E-3</v>
      </c>
      <c r="Q3" s="17">
        <f>POWER(O3*2.88675134594812*0.5,2)</f>
        <v>2.0659046233776799</v>
      </c>
      <c r="R3" s="17">
        <f t="shared" ref="R3:R8" si="2">2*Q3</f>
        <v>4.1318092467553598</v>
      </c>
      <c r="S3" s="17"/>
      <c r="U3" s="78" t="s">
        <v>3</v>
      </c>
      <c r="V3" s="80">
        <v>5</v>
      </c>
    </row>
    <row r="4" spans="1:26" x14ac:dyDescent="0.25">
      <c r="A4" s="18">
        <v>2</v>
      </c>
      <c r="B4" s="18">
        <f t="shared" si="0"/>
        <v>-0.13149769482937945</v>
      </c>
      <c r="C4" s="18">
        <v>2</v>
      </c>
      <c r="D4" s="18">
        <f>SQRT(P4+R4)</f>
        <v>1.9737690462635376</v>
      </c>
      <c r="E4" s="18">
        <v>12</v>
      </c>
      <c r="F4" s="18"/>
      <c r="G4" s="18">
        <v>53.24</v>
      </c>
      <c r="H4" s="18"/>
      <c r="I4" s="18">
        <v>10</v>
      </c>
      <c r="J4" s="18">
        <f>RADIANS(I4)</f>
        <v>0.17453292519943295</v>
      </c>
      <c r="K4" s="82"/>
      <c r="L4" s="85"/>
      <c r="M4" s="85"/>
      <c r="N4" s="18">
        <f t="shared" si="1"/>
        <v>-0.2629953896587589</v>
      </c>
      <c r="O4" s="18">
        <f>COS(J4-3.05)</f>
        <v>-0.96479709007554415</v>
      </c>
      <c r="P4" s="17">
        <f>POWER(N4*0.5,2)</f>
        <v>1.7291643745440607E-2</v>
      </c>
      <c r="Q4" s="17">
        <f>POWER(O4*2.88675134594812*0.5,2)</f>
        <v>1.9392363021213168</v>
      </c>
      <c r="R4" s="17">
        <f t="shared" si="2"/>
        <v>3.8784726042426336</v>
      </c>
      <c r="S4" s="17"/>
      <c r="U4" s="79"/>
      <c r="V4" s="80"/>
    </row>
    <row r="5" spans="1:26" x14ac:dyDescent="0.25">
      <c r="A5" s="18">
        <v>3</v>
      </c>
      <c r="B5" s="18">
        <f t="shared" si="0"/>
        <v>-0.21326757762619408</v>
      </c>
      <c r="C5" s="18">
        <v>1.9</v>
      </c>
      <c r="D5" s="18">
        <f>SQRT(P5+R5)</f>
        <v>1.8585205761278993</v>
      </c>
      <c r="E5" s="18">
        <v>12</v>
      </c>
      <c r="F5" s="18"/>
      <c r="G5" s="18">
        <v>81.62</v>
      </c>
      <c r="H5" s="18"/>
      <c r="I5" s="18">
        <v>20</v>
      </c>
      <c r="J5" s="18">
        <f>RADIANS(I5)</f>
        <v>0.3490658503988659</v>
      </c>
      <c r="K5" s="82"/>
      <c r="L5" s="85"/>
      <c r="M5" s="85"/>
      <c r="N5" s="18">
        <f t="shared" si="1"/>
        <v>-0.42653515525238817</v>
      </c>
      <c r="O5" s="18">
        <f>COS(J5-3.05)</f>
        <v>-0.90447098424096561</v>
      </c>
      <c r="P5" s="17">
        <f>POWER(N5*0.5,2)</f>
        <v>4.5483059666544721E-2</v>
      </c>
      <c r="Q5" s="17">
        <f>POWER(O5*2.88675134594812*0.5,2)</f>
        <v>1.7043078361121171</v>
      </c>
      <c r="R5" s="17">
        <f t="shared" si="2"/>
        <v>3.4086156722242342</v>
      </c>
      <c r="S5" s="17"/>
      <c r="U5" s="79"/>
      <c r="V5" s="80"/>
    </row>
    <row r="6" spans="1:26" ht="15.75" thickBot="1" x14ac:dyDescent="0.3">
      <c r="A6" s="18">
        <v>4</v>
      </c>
      <c r="B6" s="18">
        <f t="shared" si="0"/>
        <v>-0.28855743299543807</v>
      </c>
      <c r="C6" s="18">
        <v>1.7</v>
      </c>
      <c r="D6" s="18">
        <f t="shared" ref="D6:D38" si="3">SQRT(P6+R6)</f>
        <v>1.6917965371723303</v>
      </c>
      <c r="E6" s="18">
        <v>12</v>
      </c>
      <c r="F6" s="18"/>
      <c r="G6" s="18">
        <v>108.74</v>
      </c>
      <c r="H6" s="18"/>
      <c r="I6" s="18">
        <v>30</v>
      </c>
      <c r="J6" s="18">
        <f>RADIANS(I6)</f>
        <v>0.52359877559829882</v>
      </c>
      <c r="K6" s="82"/>
      <c r="L6" s="85"/>
      <c r="M6" s="85"/>
      <c r="N6" s="18">
        <f t="shared" si="1"/>
        <v>-0.57711486599087614</v>
      </c>
      <c r="O6" s="18">
        <f t="shared" ref="O6:O38" si="4">COS(J6-3.05)</f>
        <v>-0.81666298523462733</v>
      </c>
      <c r="P6" s="17">
        <f t="shared" ref="P6:P38" si="5">POWER(N6*0.5,2)</f>
        <v>8.3265392136916735E-2</v>
      </c>
      <c r="Q6" s="17">
        <f>POWER(O6*2.88675134594812*0.5,2)</f>
        <v>1.3894550655256857</v>
      </c>
      <c r="R6" s="17">
        <f t="shared" si="2"/>
        <v>2.7789101310513713</v>
      </c>
      <c r="S6" s="17"/>
      <c r="U6" s="2"/>
      <c r="V6" s="80"/>
    </row>
    <row r="7" spans="1:26" x14ac:dyDescent="0.25">
      <c r="A7" s="18">
        <v>5</v>
      </c>
      <c r="B7" s="18">
        <f t="shared" si="0"/>
        <v>-0.35507961678022237</v>
      </c>
      <c r="C7" s="18">
        <v>1.5</v>
      </c>
      <c r="D7" s="18">
        <f t="shared" si="3"/>
        <v>1.4803341841308282</v>
      </c>
      <c r="E7" s="18">
        <v>12</v>
      </c>
      <c r="F7" s="18"/>
      <c r="G7" s="18">
        <v>132.88999999999999</v>
      </c>
      <c r="H7" s="18"/>
      <c r="I7" s="18">
        <v>40</v>
      </c>
      <c r="J7" s="18">
        <f t="shared" ref="J7:J15" si="6">RADIANS(I7)</f>
        <v>0.69813170079773179</v>
      </c>
      <c r="K7" s="82"/>
      <c r="L7" s="85"/>
      <c r="M7" s="85"/>
      <c r="N7" s="18">
        <f t="shared" si="1"/>
        <v>-0.71015923356044475</v>
      </c>
      <c r="O7" s="18">
        <f t="shared" si="4"/>
        <v>-0.70404109467334486</v>
      </c>
      <c r="P7" s="17">
        <f t="shared" si="5"/>
        <v>0.12608153425278959</v>
      </c>
      <c r="Q7" s="17">
        <f t="shared" ref="Q7:Q38" si="7">POWER(O7*2.88675134594812*0.5,2)</f>
        <v>1.0326538812267474</v>
      </c>
      <c r="R7" s="17">
        <f t="shared" si="2"/>
        <v>2.0653077624534948</v>
      </c>
      <c r="S7" s="17"/>
      <c r="V7" s="80">
        <v>352.5</v>
      </c>
    </row>
    <row r="8" spans="1:26" x14ac:dyDescent="0.25">
      <c r="A8" s="18">
        <v>6</v>
      </c>
      <c r="B8" s="18">
        <f t="shared" si="0"/>
        <v>-0.41081288608809519</v>
      </c>
      <c r="C8" s="18">
        <v>1.3</v>
      </c>
      <c r="D8" s="18">
        <f t="shared" si="3"/>
        <v>1.2339557411466795</v>
      </c>
      <c r="E8" s="18">
        <v>12</v>
      </c>
      <c r="F8" s="18"/>
      <c r="G8" s="18">
        <v>152.19999999999999</v>
      </c>
      <c r="H8" s="18"/>
      <c r="I8" s="18">
        <v>50</v>
      </c>
      <c r="J8" s="18">
        <f t="shared" si="6"/>
        <v>0.87266462599716477</v>
      </c>
      <c r="K8" s="82"/>
      <c r="L8" s="85"/>
      <c r="M8" s="85"/>
      <c r="N8" s="18">
        <f t="shared" si="1"/>
        <v>-0.82162577217619037</v>
      </c>
      <c r="O8" s="18">
        <f t="shared" si="4"/>
        <v>-0.57002727171239698</v>
      </c>
      <c r="P8" s="17">
        <f t="shared" si="5"/>
        <v>0.16876722737603028</v>
      </c>
      <c r="Q8" s="17">
        <f t="shared" si="7"/>
        <v>0.6769397718664103</v>
      </c>
      <c r="R8" s="17">
        <f t="shared" si="2"/>
        <v>1.3538795437328206</v>
      </c>
      <c r="S8" s="17"/>
      <c r="V8" s="80"/>
      <c r="Z8" s="1"/>
    </row>
    <row r="9" spans="1:26" x14ac:dyDescent="0.25">
      <c r="A9" s="18">
        <v>7</v>
      </c>
      <c r="B9" s="18">
        <f t="shared" si="0"/>
        <v>-0.45406381373353216</v>
      </c>
      <c r="C9" s="18">
        <v>0.97</v>
      </c>
      <c r="D9" s="18">
        <f t="shared" si="3"/>
        <v>0.96778518513747291</v>
      </c>
      <c r="E9" s="18">
        <v>12</v>
      </c>
      <c r="F9" s="18"/>
      <c r="G9" s="18">
        <v>168.38</v>
      </c>
      <c r="H9" s="18"/>
      <c r="I9" s="18">
        <v>60</v>
      </c>
      <c r="J9" s="18">
        <f t="shared" si="6"/>
        <v>1.0471975511965976</v>
      </c>
      <c r="K9" s="82"/>
      <c r="L9" s="85"/>
      <c r="M9" s="85"/>
      <c r="N9" s="18">
        <f t="shared" si="1"/>
        <v>-0.90812762746706432</v>
      </c>
      <c r="O9" s="18">
        <f t="shared" si="4"/>
        <v>-0.41869345854818529</v>
      </c>
      <c r="P9" s="17">
        <f t="shared" si="5"/>
        <v>0.20617394694223978</v>
      </c>
      <c r="Q9" s="17">
        <f t="shared" si="7"/>
        <v>0.36521710881466651</v>
      </c>
      <c r="R9" s="17">
        <f t="shared" ref="R9:R38" si="8">2*Q9</f>
        <v>0.73043421762933303</v>
      </c>
      <c r="S9" s="17"/>
    </row>
    <row r="10" spans="1:26" x14ac:dyDescent="0.25">
      <c r="A10" s="18">
        <v>8</v>
      </c>
      <c r="B10" s="18">
        <f t="shared" si="0"/>
        <v>-0.48351824216605199</v>
      </c>
      <c r="C10" s="18">
        <v>0.71</v>
      </c>
      <c r="D10" s="18">
        <f t="shared" si="3"/>
        <v>0.70990026204498069</v>
      </c>
      <c r="E10" s="18">
        <v>12</v>
      </c>
      <c r="F10" s="18"/>
      <c r="G10" s="18">
        <v>178.47</v>
      </c>
      <c r="H10" s="18"/>
      <c r="I10" s="18">
        <v>70</v>
      </c>
      <c r="J10" s="18">
        <f t="shared" si="6"/>
        <v>1.2217304763960306</v>
      </c>
      <c r="K10" s="82"/>
      <c r="L10" s="85"/>
      <c r="M10" s="85"/>
      <c r="N10" s="18">
        <f t="shared" si="1"/>
        <v>-0.96703648433210398</v>
      </c>
      <c r="O10" s="18">
        <f t="shared" si="4"/>
        <v>-0.25463785651509946</v>
      </c>
      <c r="P10" s="17">
        <f t="shared" si="5"/>
        <v>0.23378989050734889</v>
      </c>
      <c r="Q10" s="17">
        <f t="shared" si="7"/>
        <v>0.13508424577209166</v>
      </c>
      <c r="R10" s="17">
        <f t="shared" si="8"/>
        <v>0.27016849154418332</v>
      </c>
      <c r="S10" s="17"/>
    </row>
    <row r="11" spans="1:26" x14ac:dyDescent="0.25">
      <c r="A11" s="18">
        <v>9</v>
      </c>
      <c r="B11" s="18">
        <f t="shared" si="0"/>
        <v>-0.49828121348239252</v>
      </c>
      <c r="C11" s="18">
        <v>0.23</v>
      </c>
      <c r="D11" s="18">
        <f t="shared" si="3"/>
        <v>0.52619518484246131</v>
      </c>
      <c r="E11" s="18">
        <v>12</v>
      </c>
      <c r="F11" s="18"/>
      <c r="G11" s="18">
        <v>182.28</v>
      </c>
      <c r="H11" s="18"/>
      <c r="I11" s="18">
        <v>80</v>
      </c>
      <c r="J11" s="18">
        <f t="shared" si="6"/>
        <v>1.3962634015954636</v>
      </c>
      <c r="K11" s="82"/>
      <c r="L11" s="85"/>
      <c r="M11" s="85"/>
      <c r="N11" s="18">
        <f t="shared" si="1"/>
        <v>-0.99656242696478503</v>
      </c>
      <c r="O11" s="18">
        <f t="shared" si="4"/>
        <v>-8.2845212064775228E-2</v>
      </c>
      <c r="P11" s="17">
        <f t="shared" si="5"/>
        <v>0.24828416770948564</v>
      </c>
      <c r="Q11" s="17">
        <f t="shared" si="7"/>
        <v>1.4298602420953203E-2</v>
      </c>
      <c r="R11" s="17">
        <f t="shared" si="8"/>
        <v>2.8597204841906407E-2</v>
      </c>
      <c r="S11" s="17"/>
    </row>
    <row r="12" spans="1:26" x14ac:dyDescent="0.25">
      <c r="A12" s="18">
        <v>10</v>
      </c>
      <c r="B12" s="18">
        <f t="shared" si="0"/>
        <v>-0.4979041622695306</v>
      </c>
      <c r="C12" s="18">
        <v>0.54</v>
      </c>
      <c r="D12" s="18">
        <f t="shared" si="3"/>
        <v>0.5317574397378988</v>
      </c>
      <c r="E12" s="18">
        <v>12</v>
      </c>
      <c r="F12" s="18"/>
      <c r="G12" s="18">
        <v>180.39</v>
      </c>
      <c r="H12" s="18"/>
      <c r="I12" s="18">
        <v>90</v>
      </c>
      <c r="J12" s="18">
        <f t="shared" si="6"/>
        <v>1.5707963267948966</v>
      </c>
      <c r="K12" s="82"/>
      <c r="L12" s="85"/>
      <c r="M12" s="85"/>
      <c r="N12" s="18">
        <f t="shared" si="1"/>
        <v>-0.99580832453906121</v>
      </c>
      <c r="O12" s="18">
        <f t="shared" si="4"/>
        <v>9.1464642232437138E-2</v>
      </c>
      <c r="P12" s="17">
        <f t="shared" si="5"/>
        <v>0.24790855480532306</v>
      </c>
      <c r="Q12" s="17">
        <f t="shared" si="7"/>
        <v>1.7428709955640984E-2</v>
      </c>
      <c r="R12" s="17">
        <f t="shared" si="8"/>
        <v>3.4857419911281967E-2</v>
      </c>
      <c r="S12" s="17"/>
    </row>
    <row r="13" spans="1:26" x14ac:dyDescent="0.25">
      <c r="A13" s="18">
        <v>11</v>
      </c>
      <c r="B13" s="18">
        <f t="shared" si="0"/>
        <v>-0.48239854503777202</v>
      </c>
      <c r="C13" s="18">
        <v>0.73</v>
      </c>
      <c r="D13" s="18">
        <f t="shared" si="3"/>
        <v>0.72173569863113196</v>
      </c>
      <c r="E13" s="18">
        <v>12</v>
      </c>
      <c r="F13" s="18"/>
      <c r="G13" s="18">
        <v>173.37</v>
      </c>
      <c r="H13" s="18"/>
      <c r="I13" s="18">
        <v>100</v>
      </c>
      <c r="J13" s="18">
        <f t="shared" si="6"/>
        <v>1.7453292519943295</v>
      </c>
      <c r="K13" s="82"/>
      <c r="L13" s="85"/>
      <c r="M13" s="85"/>
      <c r="N13" s="18">
        <f t="shared" si="1"/>
        <v>-0.96479709007554404</v>
      </c>
      <c r="O13" s="18">
        <f t="shared" si="4"/>
        <v>0.26299538965875907</v>
      </c>
      <c r="P13" s="17">
        <f t="shared" si="5"/>
        <v>0.23270835625455935</v>
      </c>
      <c r="Q13" s="17">
        <f t="shared" si="7"/>
        <v>0.1440970312120044</v>
      </c>
      <c r="R13" s="17">
        <f t="shared" si="8"/>
        <v>0.2881940624240088</v>
      </c>
      <c r="S13" s="17"/>
    </row>
    <row r="14" spans="1:26" ht="15.75" thickBot="1" x14ac:dyDescent="0.3">
      <c r="A14" s="18">
        <v>12</v>
      </c>
      <c r="B14" s="18">
        <f t="shared" si="0"/>
        <v>-0.45223549212048281</v>
      </c>
      <c r="C14" s="18">
        <v>0.99</v>
      </c>
      <c r="D14" s="18">
        <f t="shared" si="3"/>
        <v>0.98110546567423751</v>
      </c>
      <c r="E14" s="18">
        <v>12</v>
      </c>
      <c r="F14" s="18"/>
      <c r="G14" s="18">
        <v>161.49</v>
      </c>
      <c r="H14" s="18"/>
      <c r="I14" s="18">
        <v>110</v>
      </c>
      <c r="J14" s="18">
        <f t="shared" si="6"/>
        <v>1.9198621771937625</v>
      </c>
      <c r="K14" s="82"/>
      <c r="L14" s="85"/>
      <c r="M14" s="85"/>
      <c r="N14" s="18">
        <f t="shared" si="1"/>
        <v>-0.90447098424096561</v>
      </c>
      <c r="O14" s="18">
        <f t="shared" si="4"/>
        <v>0.42653515525238811</v>
      </c>
      <c r="P14" s="17">
        <f t="shared" si="5"/>
        <v>0.20451694033345527</v>
      </c>
      <c r="Q14" s="17">
        <f t="shared" si="7"/>
        <v>0.3790254972212036</v>
      </c>
      <c r="R14" s="17">
        <f t="shared" si="8"/>
        <v>0.7580509944424072</v>
      </c>
      <c r="S14" s="17"/>
    </row>
    <row r="15" spans="1:26" x14ac:dyDescent="0.25">
      <c r="A15" s="18">
        <v>13</v>
      </c>
      <c r="B15" s="18">
        <f t="shared" si="0"/>
        <v>-0.40833149261731366</v>
      </c>
      <c r="C15" s="18">
        <v>1.3</v>
      </c>
      <c r="D15" s="18">
        <f t="shared" si="3"/>
        <v>1.2467923417627946</v>
      </c>
      <c r="E15" s="18">
        <v>12</v>
      </c>
      <c r="F15" s="18"/>
      <c r="G15" s="18">
        <v>144.5</v>
      </c>
      <c r="H15" s="18"/>
      <c r="I15" s="18">
        <v>120</v>
      </c>
      <c r="J15" s="18">
        <f t="shared" si="6"/>
        <v>2.0943951023931953</v>
      </c>
      <c r="K15" s="82"/>
      <c r="L15" s="85"/>
      <c r="M15" s="85"/>
      <c r="N15" s="18">
        <f t="shared" si="1"/>
        <v>-0.81666298523462733</v>
      </c>
      <c r="O15" s="18">
        <f t="shared" si="4"/>
        <v>0.57711486599087602</v>
      </c>
      <c r="P15" s="17">
        <f t="shared" si="5"/>
        <v>0.16673460786308328</v>
      </c>
      <c r="Q15" s="17">
        <f t="shared" si="7"/>
        <v>0.69387826780763506</v>
      </c>
      <c r="R15" s="17">
        <f t="shared" si="8"/>
        <v>1.3877565356152701</v>
      </c>
      <c r="S15" s="17"/>
      <c r="T15" s="5"/>
      <c r="U15" s="6"/>
      <c r="V15" s="6"/>
      <c r="W15" s="6"/>
      <c r="X15" s="6"/>
      <c r="Y15" s="6"/>
      <c r="Z15" s="7"/>
    </row>
    <row r="16" spans="1:26" x14ac:dyDescent="0.25">
      <c r="A16" s="18">
        <v>14</v>
      </c>
      <c r="B16" s="18">
        <f t="shared" si="0"/>
        <v>-0.35202054733667243</v>
      </c>
      <c r="C16" s="18">
        <v>1.5</v>
      </c>
      <c r="D16" s="18">
        <f t="shared" si="3"/>
        <v>1.4917363607421912</v>
      </c>
      <c r="E16" s="18">
        <v>12</v>
      </c>
      <c r="F16" s="18"/>
      <c r="G16" s="18">
        <v>122.1</v>
      </c>
      <c r="H16" s="18"/>
      <c r="I16" s="18">
        <v>130</v>
      </c>
      <c r="J16" s="18">
        <f t="shared" ref="J16:J27" si="9">RADIANS(I16)</f>
        <v>2.2689280275926285</v>
      </c>
      <c r="K16" s="82"/>
      <c r="L16" s="85"/>
      <c r="M16" s="85"/>
      <c r="N16" s="18">
        <f t="shared" si="1"/>
        <v>-0.70404109467334486</v>
      </c>
      <c r="O16" s="18">
        <f t="shared" si="4"/>
        <v>0.71015923356044464</v>
      </c>
      <c r="P16" s="17">
        <f t="shared" si="5"/>
        <v>0.12391846574721044</v>
      </c>
      <c r="Q16" s="17">
        <f t="shared" si="7"/>
        <v>1.0506794521065732</v>
      </c>
      <c r="R16" s="17">
        <f t="shared" si="8"/>
        <v>2.1013589042131464</v>
      </c>
      <c r="S16" s="17"/>
      <c r="T16" s="8"/>
      <c r="U16" s="9"/>
      <c r="V16" s="9"/>
      <c r="W16" s="9"/>
      <c r="X16" s="9"/>
      <c r="Y16" s="9"/>
      <c r="Z16" s="10"/>
    </row>
    <row r="17" spans="1:27" ht="15.75" thickBot="1" x14ac:dyDescent="0.3">
      <c r="A17" s="18">
        <v>15</v>
      </c>
      <c r="B17" s="18">
        <f t="shared" si="0"/>
        <v>-0.28501363585619849</v>
      </c>
      <c r="C17" s="18">
        <v>1.8</v>
      </c>
      <c r="D17" s="18">
        <f t="shared" si="3"/>
        <v>1.7011819113656808</v>
      </c>
      <c r="E17" s="18">
        <v>12</v>
      </c>
      <c r="F17" s="18"/>
      <c r="G17" s="18">
        <v>96.79</v>
      </c>
      <c r="H17" s="18"/>
      <c r="I17" s="18">
        <v>140</v>
      </c>
      <c r="J17" s="18">
        <f t="shared" si="9"/>
        <v>2.4434609527920612</v>
      </c>
      <c r="K17" s="82"/>
      <c r="L17" s="85"/>
      <c r="M17" s="85"/>
      <c r="N17" s="18">
        <f t="shared" si="1"/>
        <v>-0.57002727171239698</v>
      </c>
      <c r="O17" s="18">
        <f t="shared" si="4"/>
        <v>0.82162577217619037</v>
      </c>
      <c r="P17" s="17">
        <f t="shared" si="5"/>
        <v>8.1232772623969718E-2</v>
      </c>
      <c r="Q17" s="17">
        <f t="shared" si="7"/>
        <v>1.4063935614669107</v>
      </c>
      <c r="R17" s="17">
        <f t="shared" si="8"/>
        <v>2.8127871229338215</v>
      </c>
      <c r="S17" s="17"/>
      <c r="T17" s="11"/>
      <c r="U17" s="12"/>
      <c r="V17" s="12"/>
      <c r="W17" s="12"/>
      <c r="X17" s="12"/>
      <c r="Y17" s="12"/>
      <c r="Z17" s="13"/>
    </row>
    <row r="18" spans="1:27" ht="15.75" thickBot="1" x14ac:dyDescent="0.3">
      <c r="A18" s="18">
        <v>16</v>
      </c>
      <c r="B18" s="18">
        <f t="shared" si="0"/>
        <v>-0.20934672927409245</v>
      </c>
      <c r="C18" s="18">
        <v>1.9</v>
      </c>
      <c r="D18" s="18">
        <f t="shared" si="3"/>
        <v>1.8654914907592235</v>
      </c>
      <c r="E18" s="18">
        <v>12</v>
      </c>
      <c r="F18" s="18"/>
      <c r="G18" s="18">
        <v>67.8</v>
      </c>
      <c r="H18" s="18"/>
      <c r="I18" s="18">
        <v>150</v>
      </c>
      <c r="J18" s="18">
        <f t="shared" si="9"/>
        <v>2.6179938779914944</v>
      </c>
      <c r="K18" s="82"/>
      <c r="L18" s="85"/>
      <c r="M18" s="85"/>
      <c r="N18" s="18">
        <f t="shared" si="1"/>
        <v>-0.4186934585481849</v>
      </c>
      <c r="O18" s="18">
        <f t="shared" si="4"/>
        <v>0.90812762746706444</v>
      </c>
      <c r="P18" s="17">
        <f t="shared" si="5"/>
        <v>4.3826053057760155E-2</v>
      </c>
      <c r="Q18" s="17">
        <f t="shared" si="7"/>
        <v>1.718116224518655</v>
      </c>
      <c r="R18" s="17">
        <f t="shared" si="8"/>
        <v>3.43623244903731</v>
      </c>
      <c r="S18" s="17"/>
    </row>
    <row r="19" spans="1:27" x14ac:dyDescent="0.25">
      <c r="A19" s="18">
        <v>17</v>
      </c>
      <c r="B19" s="18">
        <f t="shared" si="0"/>
        <v>-0.12731892825754976</v>
      </c>
      <c r="C19" s="18">
        <v>2</v>
      </c>
      <c r="D19" s="18">
        <f t="shared" si="3"/>
        <v>1.97805669398405</v>
      </c>
      <c r="E19" s="18">
        <v>12</v>
      </c>
      <c r="F19" s="18"/>
      <c r="G19" s="18">
        <v>43.36</v>
      </c>
      <c r="H19" s="18"/>
      <c r="I19" s="18">
        <v>160</v>
      </c>
      <c r="J19" s="18">
        <f t="shared" si="9"/>
        <v>2.7925268031909272</v>
      </c>
      <c r="K19" s="82"/>
      <c r="L19" s="85"/>
      <c r="M19" s="85"/>
      <c r="N19" s="18">
        <f t="shared" si="1"/>
        <v>-0.25463785651509951</v>
      </c>
      <c r="O19" s="18">
        <f t="shared" si="4"/>
        <v>0.96703648433210398</v>
      </c>
      <c r="P19" s="17">
        <f t="shared" si="5"/>
        <v>1.6210109492651101E-2</v>
      </c>
      <c r="Q19" s="17">
        <f t="shared" si="7"/>
        <v>1.9482490875612295</v>
      </c>
      <c r="R19" s="17">
        <f t="shared" si="8"/>
        <v>3.896498175122459</v>
      </c>
      <c r="S19" s="17"/>
      <c r="T19" s="5"/>
      <c r="U19" s="6"/>
      <c r="V19" s="6"/>
      <c r="W19" s="6"/>
      <c r="X19" s="7"/>
    </row>
    <row r="20" spans="1:27" x14ac:dyDescent="0.25">
      <c r="A20" s="18">
        <v>18</v>
      </c>
      <c r="B20" s="18">
        <f t="shared" si="0"/>
        <v>-4.1422606032387538E-2</v>
      </c>
      <c r="C20" s="18">
        <v>2.04</v>
      </c>
      <c r="D20" s="18">
        <f t="shared" si="3"/>
        <v>2.0346462331607551</v>
      </c>
      <c r="E20" s="18">
        <v>12</v>
      </c>
      <c r="F20" s="18"/>
      <c r="G20" s="18">
        <v>10.67</v>
      </c>
      <c r="H20" s="18"/>
      <c r="I20" s="18">
        <v>170</v>
      </c>
      <c r="J20" s="18">
        <f t="shared" si="9"/>
        <v>2.9670597283903604</v>
      </c>
      <c r="K20" s="82"/>
      <c r="L20" s="85"/>
      <c r="M20" s="85"/>
      <c r="N20" s="18">
        <f t="shared" si="1"/>
        <v>-8.2845212064775076E-2</v>
      </c>
      <c r="O20" s="18">
        <f t="shared" si="4"/>
        <v>0.99656242696478503</v>
      </c>
      <c r="P20" s="17">
        <f t="shared" si="5"/>
        <v>1.7158322905143884E-3</v>
      </c>
      <c r="Q20" s="17">
        <f t="shared" si="7"/>
        <v>2.0690347309123678</v>
      </c>
      <c r="R20" s="17">
        <f t="shared" si="8"/>
        <v>4.1380694618247356</v>
      </c>
      <c r="S20" s="17"/>
      <c r="T20" s="8"/>
      <c r="U20" s="9"/>
      <c r="V20" s="9"/>
      <c r="W20" s="9"/>
      <c r="X20" s="10"/>
    </row>
    <row r="21" spans="1:27" x14ac:dyDescent="0.25">
      <c r="A21" s="18">
        <v>19</v>
      </c>
      <c r="B21" s="18">
        <f t="shared" si="0"/>
        <v>4.5732321116218534E-2</v>
      </c>
      <c r="C21" s="18">
        <v>2.04</v>
      </c>
      <c r="D21" s="18">
        <f t="shared" si="3"/>
        <v>2.033199619306977</v>
      </c>
      <c r="E21" s="18">
        <v>12</v>
      </c>
      <c r="F21" s="18"/>
      <c r="G21" s="18">
        <v>-16.32</v>
      </c>
      <c r="H21" s="18"/>
      <c r="I21" s="18">
        <v>180</v>
      </c>
      <c r="J21" s="18">
        <f t="shared" si="9"/>
        <v>3.1415926535897931</v>
      </c>
      <c r="K21" s="82"/>
      <c r="L21" s="85"/>
      <c r="M21" s="85"/>
      <c r="N21" s="18">
        <f t="shared" si="1"/>
        <v>9.1464642232437068E-2</v>
      </c>
      <c r="O21" s="18">
        <f t="shared" si="4"/>
        <v>0.99580832453906121</v>
      </c>
      <c r="P21" s="17">
        <f t="shared" si="5"/>
        <v>2.0914451946769277E-3</v>
      </c>
      <c r="Q21" s="17">
        <f t="shared" si="7"/>
        <v>2.0659046233776799</v>
      </c>
      <c r="R21" s="17">
        <f t="shared" si="8"/>
        <v>4.1318092467553598</v>
      </c>
      <c r="S21" s="17"/>
      <c r="T21" s="8"/>
      <c r="U21" s="9"/>
      <c r="V21" s="9"/>
      <c r="W21" s="9"/>
      <c r="X21" s="10"/>
    </row>
    <row r="22" spans="1:27" x14ac:dyDescent="0.25">
      <c r="A22" s="18">
        <v>20</v>
      </c>
      <c r="B22" s="18">
        <f t="shared" si="0"/>
        <v>0.13149769482937962</v>
      </c>
      <c r="C22" s="18">
        <v>2</v>
      </c>
      <c r="D22" s="18">
        <f t="shared" si="3"/>
        <v>1.9737690462635376</v>
      </c>
      <c r="E22" s="18">
        <v>12</v>
      </c>
      <c r="F22" s="18"/>
      <c r="G22" s="18">
        <v>-48.61</v>
      </c>
      <c r="H22" s="18"/>
      <c r="I22" s="18">
        <v>190</v>
      </c>
      <c r="J22" s="18">
        <f t="shared" si="9"/>
        <v>3.3161255787892263</v>
      </c>
      <c r="K22" s="82"/>
      <c r="L22" s="85"/>
      <c r="M22" s="85"/>
      <c r="N22" s="18">
        <f t="shared" si="1"/>
        <v>0.26299538965875924</v>
      </c>
      <c r="O22" s="18">
        <f t="shared" si="4"/>
        <v>0.96479709007554404</v>
      </c>
      <c r="P22" s="17">
        <f t="shared" si="5"/>
        <v>1.7291643745440653E-2</v>
      </c>
      <c r="Q22" s="17">
        <f t="shared" si="7"/>
        <v>1.9392363021213168</v>
      </c>
      <c r="R22" s="17">
        <f t="shared" si="8"/>
        <v>3.8784726042426336</v>
      </c>
      <c r="S22" s="17"/>
      <c r="T22" s="8"/>
      <c r="U22" s="9"/>
      <c r="V22" s="14"/>
      <c r="W22" s="14"/>
      <c r="X22" s="15"/>
    </row>
    <row r="23" spans="1:27" x14ac:dyDescent="0.25">
      <c r="A23" s="18">
        <v>21</v>
      </c>
      <c r="B23" s="18">
        <f t="shared" si="0"/>
        <v>0.21326757762619403</v>
      </c>
      <c r="C23" s="18">
        <v>1.86</v>
      </c>
      <c r="D23" s="18">
        <f t="shared" si="3"/>
        <v>1.8585205761278996</v>
      </c>
      <c r="E23" s="18">
        <v>12</v>
      </c>
      <c r="F23" s="18"/>
      <c r="G23" s="18">
        <v>-75.37</v>
      </c>
      <c r="H23" s="18"/>
      <c r="I23" s="18">
        <v>200</v>
      </c>
      <c r="J23" s="18">
        <f t="shared" si="9"/>
        <v>3.4906585039886591</v>
      </c>
      <c r="K23" s="82"/>
      <c r="L23" s="85"/>
      <c r="M23" s="85"/>
      <c r="N23" s="18">
        <f t="shared" si="1"/>
        <v>0.42653515525238805</v>
      </c>
      <c r="O23" s="18">
        <f t="shared" si="4"/>
        <v>0.90447098424096573</v>
      </c>
      <c r="P23" s="17">
        <f t="shared" si="5"/>
        <v>4.5483059666544694E-2</v>
      </c>
      <c r="Q23" s="17">
        <f t="shared" si="7"/>
        <v>1.7043078361121176</v>
      </c>
      <c r="R23" s="17">
        <f t="shared" si="8"/>
        <v>3.4086156722242351</v>
      </c>
      <c r="S23" s="17"/>
      <c r="T23" s="8"/>
      <c r="U23" s="9"/>
      <c r="V23" s="9"/>
      <c r="W23" s="14"/>
      <c r="X23" s="10"/>
    </row>
    <row r="24" spans="1:27" x14ac:dyDescent="0.25">
      <c r="A24" s="18">
        <v>22</v>
      </c>
      <c r="B24" s="18">
        <f t="shared" si="0"/>
        <v>0.28855743299543818</v>
      </c>
      <c r="C24" s="18">
        <v>1.7</v>
      </c>
      <c r="D24" s="18">
        <f t="shared" si="3"/>
        <v>1.6917965371723298</v>
      </c>
      <c r="E24" s="18">
        <v>12</v>
      </c>
      <c r="F24" s="18"/>
      <c r="G24" s="18">
        <v>-101.37</v>
      </c>
      <c r="H24" s="18"/>
      <c r="I24" s="18">
        <v>210</v>
      </c>
      <c r="J24" s="18">
        <f t="shared" si="9"/>
        <v>3.6651914291880923</v>
      </c>
      <c r="K24" s="82"/>
      <c r="L24" s="85"/>
      <c r="M24" s="85"/>
      <c r="N24" s="18">
        <f t="shared" si="1"/>
        <v>0.57711486599087636</v>
      </c>
      <c r="O24" s="18">
        <f t="shared" si="4"/>
        <v>0.8166629852346271</v>
      </c>
      <c r="P24" s="17">
        <f t="shared" si="5"/>
        <v>8.3265392136916791E-2</v>
      </c>
      <c r="Q24" s="17">
        <f t="shared" si="7"/>
        <v>1.389455065525685</v>
      </c>
      <c r="R24" s="17">
        <f t="shared" si="8"/>
        <v>2.77891013105137</v>
      </c>
      <c r="S24" s="17"/>
      <c r="T24" s="8"/>
      <c r="U24" s="9"/>
      <c r="V24" s="9"/>
      <c r="W24" s="9"/>
      <c r="X24" s="10"/>
    </row>
    <row r="25" spans="1:27" x14ac:dyDescent="0.25">
      <c r="A25" s="18">
        <v>23</v>
      </c>
      <c r="B25" s="18">
        <f t="shared" si="0"/>
        <v>0.35507961678022232</v>
      </c>
      <c r="C25" s="18">
        <v>1.5</v>
      </c>
      <c r="D25" s="18">
        <f t="shared" si="3"/>
        <v>1.4803341841308284</v>
      </c>
      <c r="E25" s="18">
        <v>12</v>
      </c>
      <c r="F25" s="18"/>
      <c r="G25" s="18">
        <v>-125.15</v>
      </c>
      <c r="H25" s="18"/>
      <c r="I25" s="18">
        <v>220</v>
      </c>
      <c r="J25" s="18">
        <f t="shared" si="9"/>
        <v>3.839724354387525</v>
      </c>
      <c r="K25" s="82"/>
      <c r="L25" s="85"/>
      <c r="M25" s="85"/>
      <c r="N25" s="18">
        <f t="shared" si="1"/>
        <v>0.71015923356044464</v>
      </c>
      <c r="O25" s="18">
        <f t="shared" si="4"/>
        <v>0.70404109467334497</v>
      </c>
      <c r="P25" s="17">
        <f t="shared" si="5"/>
        <v>0.12608153425278953</v>
      </c>
      <c r="Q25" s="17">
        <f t="shared" si="7"/>
        <v>1.0326538812267478</v>
      </c>
      <c r="R25" s="17">
        <f t="shared" si="8"/>
        <v>2.0653077624534957</v>
      </c>
      <c r="S25" s="17"/>
      <c r="T25" s="8"/>
      <c r="U25" s="9"/>
      <c r="V25" s="9"/>
      <c r="W25" s="9"/>
      <c r="X25" s="10"/>
    </row>
    <row r="26" spans="1:27" x14ac:dyDescent="0.25">
      <c r="A26" s="18">
        <v>24</v>
      </c>
      <c r="B26" s="18">
        <f t="shared" si="0"/>
        <v>0.41081288608809519</v>
      </c>
      <c r="C26" s="18">
        <v>1.3</v>
      </c>
      <c r="D26" s="18">
        <f t="shared" si="3"/>
        <v>1.2339557411466797</v>
      </c>
      <c r="E26" s="18">
        <v>12</v>
      </c>
      <c r="F26" s="18"/>
      <c r="G26" s="18">
        <v>-142</v>
      </c>
      <c r="H26" s="18"/>
      <c r="I26" s="18">
        <v>230</v>
      </c>
      <c r="J26" s="18">
        <f t="shared" si="9"/>
        <v>4.0142572795869578</v>
      </c>
      <c r="K26" s="82"/>
      <c r="L26" s="85"/>
      <c r="M26" s="85"/>
      <c r="N26" s="18">
        <f t="shared" si="1"/>
        <v>0.82162577217619037</v>
      </c>
      <c r="O26" s="18">
        <f t="shared" si="4"/>
        <v>0.57002727171239709</v>
      </c>
      <c r="P26" s="17">
        <f t="shared" si="5"/>
        <v>0.16876722737603028</v>
      </c>
      <c r="Q26" s="17">
        <f t="shared" si="7"/>
        <v>0.67693977186641052</v>
      </c>
      <c r="R26" s="17">
        <f t="shared" si="8"/>
        <v>1.353879543732821</v>
      </c>
      <c r="S26" s="17"/>
      <c r="T26" s="8"/>
      <c r="U26" s="9"/>
      <c r="V26" s="9"/>
      <c r="W26" s="9"/>
      <c r="X26" s="10"/>
    </row>
    <row r="27" spans="1:27" ht="15.75" thickBot="1" x14ac:dyDescent="0.3">
      <c r="A27" s="18">
        <v>25</v>
      </c>
      <c r="B27" s="18">
        <f t="shared" si="0"/>
        <v>0.45406381373353211</v>
      </c>
      <c r="C27" s="18">
        <v>0.97</v>
      </c>
      <c r="D27" s="18">
        <f t="shared" si="3"/>
        <v>0.96778518513747303</v>
      </c>
      <c r="E27" s="18">
        <v>12</v>
      </c>
      <c r="F27" s="18"/>
      <c r="G27" s="18">
        <v>-156.9</v>
      </c>
      <c r="H27" s="18"/>
      <c r="I27" s="18">
        <v>240</v>
      </c>
      <c r="J27" s="18">
        <f t="shared" si="9"/>
        <v>4.1887902047863905</v>
      </c>
      <c r="K27" s="82"/>
      <c r="L27" s="85"/>
      <c r="M27" s="85"/>
      <c r="N27" s="18">
        <f t="shared" si="1"/>
        <v>0.90812762746706421</v>
      </c>
      <c r="O27" s="18">
        <f t="shared" si="4"/>
        <v>0.4186934585481854</v>
      </c>
      <c r="P27" s="17">
        <f t="shared" si="5"/>
        <v>0.20617394694223973</v>
      </c>
      <c r="Q27" s="17">
        <f t="shared" si="7"/>
        <v>0.36521710881466662</v>
      </c>
      <c r="R27" s="17">
        <f t="shared" si="8"/>
        <v>0.73043421762933325</v>
      </c>
      <c r="S27" s="17"/>
      <c r="T27" s="11"/>
      <c r="U27" s="12"/>
      <c r="V27" s="12"/>
      <c r="W27" s="12"/>
      <c r="X27" s="13"/>
    </row>
    <row r="28" spans="1:27" x14ac:dyDescent="0.25">
      <c r="A28" s="18">
        <v>26</v>
      </c>
      <c r="B28" s="18">
        <f t="shared" si="0"/>
        <v>0.48351824216605205</v>
      </c>
      <c r="C28" s="18">
        <v>0.71</v>
      </c>
      <c r="D28" s="18">
        <f t="shared" si="3"/>
        <v>0.70990026204498025</v>
      </c>
      <c r="E28" s="18">
        <v>12</v>
      </c>
      <c r="F28" s="18"/>
      <c r="G28" s="18">
        <v>-166.38</v>
      </c>
      <c r="H28" s="18"/>
      <c r="I28" s="18">
        <v>250</v>
      </c>
      <c r="J28" s="18">
        <f t="shared" ref="J28:J36" si="10">RADIANS(I28)</f>
        <v>4.3633231299858242</v>
      </c>
      <c r="K28" s="82"/>
      <c r="L28" s="85"/>
      <c r="M28" s="85"/>
      <c r="N28" s="18">
        <f t="shared" si="1"/>
        <v>0.9670364843321041</v>
      </c>
      <c r="O28" s="18">
        <f t="shared" si="4"/>
        <v>0.25463785651509918</v>
      </c>
      <c r="P28" s="17">
        <f t="shared" si="5"/>
        <v>0.23378989050734894</v>
      </c>
      <c r="Q28" s="17">
        <f t="shared" si="7"/>
        <v>0.13508424577209135</v>
      </c>
      <c r="R28" s="17">
        <f t="shared" si="8"/>
        <v>0.27016849154418271</v>
      </c>
      <c r="S28" s="17"/>
    </row>
    <row r="29" spans="1:27" x14ac:dyDescent="0.25">
      <c r="A29" s="18">
        <v>27</v>
      </c>
      <c r="B29" s="18">
        <f t="shared" si="0"/>
        <v>0.49828121348239252</v>
      </c>
      <c r="C29" s="18">
        <v>0.53</v>
      </c>
      <c r="D29" s="18">
        <f t="shared" si="3"/>
        <v>0.52619518484246131</v>
      </c>
      <c r="E29" s="18">
        <v>12</v>
      </c>
      <c r="F29" s="18"/>
      <c r="G29" s="18">
        <v>-169.8</v>
      </c>
      <c r="H29" s="18"/>
      <c r="I29" s="18">
        <v>260</v>
      </c>
      <c r="J29" s="18">
        <f t="shared" si="10"/>
        <v>4.5378560551852569</v>
      </c>
      <c r="K29" s="82"/>
      <c r="L29" s="85"/>
      <c r="M29" s="85"/>
      <c r="N29" s="18">
        <f t="shared" si="1"/>
        <v>0.99656242696478503</v>
      </c>
      <c r="O29" s="18">
        <f t="shared" si="4"/>
        <v>8.2845212064775131E-2</v>
      </c>
      <c r="P29" s="17">
        <f t="shared" si="5"/>
        <v>0.24828416770948564</v>
      </c>
      <c r="Q29" s="17">
        <f t="shared" si="7"/>
        <v>1.429860242095317E-2</v>
      </c>
      <c r="R29" s="17">
        <f t="shared" si="8"/>
        <v>2.8597204841906341E-2</v>
      </c>
      <c r="S29" s="17"/>
      <c r="T29" s="16"/>
      <c r="U29" s="16"/>
      <c r="V29" s="16"/>
      <c r="W29" s="16"/>
      <c r="X29" s="16"/>
      <c r="Y29" s="16"/>
      <c r="Z29" s="16"/>
      <c r="AA29" s="16"/>
    </row>
    <row r="30" spans="1:27" x14ac:dyDescent="0.25">
      <c r="A30" s="18">
        <v>28</v>
      </c>
      <c r="B30" s="18">
        <f t="shared" si="0"/>
        <v>0.4979041622695306</v>
      </c>
      <c r="C30" s="18">
        <v>0.54</v>
      </c>
      <c r="D30" s="18">
        <f t="shared" si="3"/>
        <v>0.53175743973789869</v>
      </c>
      <c r="E30" s="18">
        <v>12</v>
      </c>
      <c r="F30" s="18"/>
      <c r="G30" s="18">
        <v>-167.83</v>
      </c>
      <c r="H30" s="18"/>
      <c r="I30" s="18">
        <v>270</v>
      </c>
      <c r="J30" s="18">
        <f t="shared" si="10"/>
        <v>4.7123889803846897</v>
      </c>
      <c r="K30" s="82"/>
      <c r="L30" s="85"/>
      <c r="M30" s="85"/>
      <c r="N30" s="18">
        <f t="shared" si="1"/>
        <v>0.99580832453906121</v>
      </c>
      <c r="O30" s="18">
        <f t="shared" si="4"/>
        <v>-9.1464642232437013E-2</v>
      </c>
      <c r="P30" s="17">
        <f t="shared" si="5"/>
        <v>0.24790855480532306</v>
      </c>
      <c r="Q30" s="17">
        <f t="shared" si="7"/>
        <v>1.7428709955640938E-2</v>
      </c>
      <c r="R30" s="17">
        <f t="shared" si="8"/>
        <v>3.4857419911281877E-2</v>
      </c>
      <c r="S30" s="17"/>
      <c r="T30" s="16" t="s">
        <v>4</v>
      </c>
      <c r="U30" s="16"/>
      <c r="V30" s="16"/>
      <c r="W30" s="16"/>
      <c r="X30" s="16"/>
      <c r="Y30" s="16"/>
      <c r="Z30" s="16"/>
      <c r="AA30" s="16"/>
    </row>
    <row r="31" spans="1:27" x14ac:dyDescent="0.25">
      <c r="A31" s="18">
        <v>29</v>
      </c>
      <c r="B31" s="18">
        <f t="shared" si="0"/>
        <v>0.48239854503777208</v>
      </c>
      <c r="C31" s="18">
        <v>0.73</v>
      </c>
      <c r="D31" s="18">
        <f t="shared" si="3"/>
        <v>0.72173569863113152</v>
      </c>
      <c r="E31" s="18">
        <v>12</v>
      </c>
      <c r="F31" s="18"/>
      <c r="G31" s="18">
        <v>-160.5</v>
      </c>
      <c r="H31" s="18"/>
      <c r="I31" s="18">
        <v>280</v>
      </c>
      <c r="J31" s="18">
        <f t="shared" si="10"/>
        <v>4.8869219055841224</v>
      </c>
      <c r="K31" s="82"/>
      <c r="L31" s="85"/>
      <c r="M31" s="85"/>
      <c r="N31" s="18">
        <f t="shared" si="1"/>
        <v>0.96479709007554415</v>
      </c>
      <c r="O31" s="18">
        <f t="shared" si="4"/>
        <v>-0.26299538965875874</v>
      </c>
      <c r="P31" s="17">
        <f t="shared" si="5"/>
        <v>0.23270835625455941</v>
      </c>
      <c r="Q31" s="17">
        <f t="shared" si="7"/>
        <v>0.14409703121200401</v>
      </c>
      <c r="R31" s="17">
        <f t="shared" si="8"/>
        <v>0.28819406242400802</v>
      </c>
      <c r="S31" s="17"/>
      <c r="T31" s="16"/>
      <c r="U31" s="16"/>
      <c r="V31" s="16"/>
      <c r="W31" s="16"/>
      <c r="X31" s="16"/>
      <c r="Y31" s="4">
        <v>0.05</v>
      </c>
      <c r="Z31" s="16"/>
      <c r="AA31" s="16"/>
    </row>
    <row r="32" spans="1:27" x14ac:dyDescent="0.25">
      <c r="A32" s="18">
        <v>30</v>
      </c>
      <c r="B32" s="18">
        <f t="shared" si="0"/>
        <v>0.45223549212048275</v>
      </c>
      <c r="C32" s="18">
        <v>0.99</v>
      </c>
      <c r="D32" s="18">
        <f t="shared" si="3"/>
        <v>0.98110546567423818</v>
      </c>
      <c r="E32" s="18">
        <v>12</v>
      </c>
      <c r="F32" s="18"/>
      <c r="G32" s="18">
        <v>-148.11000000000001</v>
      </c>
      <c r="H32" s="18"/>
      <c r="I32" s="18">
        <v>290</v>
      </c>
      <c r="J32" s="18">
        <f t="shared" si="10"/>
        <v>5.0614548307835561</v>
      </c>
      <c r="K32" s="82"/>
      <c r="L32" s="85"/>
      <c r="M32" s="85"/>
      <c r="N32" s="18">
        <f t="shared" si="1"/>
        <v>0.9044709842409655</v>
      </c>
      <c r="O32" s="18">
        <f t="shared" si="4"/>
        <v>-0.42653515525238844</v>
      </c>
      <c r="P32" s="17">
        <f t="shared" si="5"/>
        <v>0.20451694033345522</v>
      </c>
      <c r="Q32" s="17">
        <f t="shared" si="7"/>
        <v>0.37902549722120427</v>
      </c>
      <c r="R32" s="17">
        <f t="shared" si="8"/>
        <v>0.75805099444240853</v>
      </c>
      <c r="S32" s="17"/>
      <c r="T32" s="16"/>
      <c r="U32" s="16">
        <v>0.5</v>
      </c>
      <c r="V32" s="16" t="s">
        <v>5</v>
      </c>
      <c r="W32" s="16"/>
      <c r="X32" s="16"/>
      <c r="Y32">
        <v>2.8867513459481202</v>
      </c>
      <c r="Z32" s="16"/>
      <c r="AA32" s="16"/>
    </row>
    <row r="33" spans="1:28" x14ac:dyDescent="0.25">
      <c r="A33" s="18">
        <v>31</v>
      </c>
      <c r="B33" s="18">
        <f t="shared" si="0"/>
        <v>0.40833149261731361</v>
      </c>
      <c r="C33" s="18">
        <v>1.25</v>
      </c>
      <c r="D33" s="18">
        <f t="shared" si="3"/>
        <v>1.2467923417627951</v>
      </c>
      <c r="E33" s="18">
        <v>12</v>
      </c>
      <c r="F33" s="18"/>
      <c r="G33" s="18">
        <v>-130.88</v>
      </c>
      <c r="H33" s="18"/>
      <c r="I33" s="18">
        <v>300</v>
      </c>
      <c r="J33" s="18">
        <f t="shared" si="10"/>
        <v>5.2359877559829888</v>
      </c>
      <c r="K33" s="82"/>
      <c r="L33" s="85"/>
      <c r="M33" s="85"/>
      <c r="N33" s="18">
        <f t="shared" si="1"/>
        <v>0.81666298523462721</v>
      </c>
      <c r="O33" s="18">
        <f t="shared" si="4"/>
        <v>-0.57711486599087636</v>
      </c>
      <c r="P33" s="17">
        <f t="shared" si="5"/>
        <v>0.16673460786308325</v>
      </c>
      <c r="Q33" s="17">
        <f t="shared" si="7"/>
        <v>0.69387826780763573</v>
      </c>
      <c r="R33" s="17">
        <f t="shared" si="8"/>
        <v>1.3877565356152715</v>
      </c>
      <c r="S33" s="17"/>
      <c r="T33" s="16"/>
      <c r="U33" s="16"/>
      <c r="V33" s="16"/>
      <c r="W33" s="16"/>
      <c r="X33" s="16"/>
      <c r="Y33">
        <v>2.8867513459481202</v>
      </c>
      <c r="Z33" s="16"/>
      <c r="AA33" s="16"/>
    </row>
    <row r="34" spans="1:28" x14ac:dyDescent="0.25">
      <c r="A34" s="18">
        <v>32</v>
      </c>
      <c r="B34" s="18">
        <f t="shared" si="0"/>
        <v>0.35202054733667248</v>
      </c>
      <c r="C34" s="18">
        <v>1.5</v>
      </c>
      <c r="D34" s="18">
        <f t="shared" si="3"/>
        <v>1.4917363607421912</v>
      </c>
      <c r="E34" s="18">
        <v>12</v>
      </c>
      <c r="F34" s="18"/>
      <c r="G34" s="18">
        <v>-110.54</v>
      </c>
      <c r="H34" s="18"/>
      <c r="I34" s="18">
        <v>310</v>
      </c>
      <c r="J34" s="18">
        <f t="shared" si="10"/>
        <v>5.4105206811824216</v>
      </c>
      <c r="K34" s="82"/>
      <c r="L34" s="85"/>
      <c r="M34" s="85"/>
      <c r="N34" s="18">
        <f t="shared" si="1"/>
        <v>0.70404109467334497</v>
      </c>
      <c r="O34" s="18">
        <f t="shared" si="4"/>
        <v>-0.71015923356044464</v>
      </c>
      <c r="P34" s="17">
        <f t="shared" si="5"/>
        <v>0.12391846574721048</v>
      </c>
      <c r="Q34" s="17">
        <f t="shared" si="7"/>
        <v>1.0506794521065732</v>
      </c>
      <c r="R34" s="17">
        <f t="shared" si="8"/>
        <v>2.1013589042131464</v>
      </c>
      <c r="S34" s="17"/>
      <c r="T34" s="16"/>
      <c r="U34" s="16"/>
      <c r="V34" s="16"/>
      <c r="W34" s="16"/>
      <c r="X34" s="16"/>
      <c r="Y34" s="16"/>
      <c r="Z34" s="16"/>
      <c r="AA34" s="16"/>
    </row>
    <row r="35" spans="1:28" x14ac:dyDescent="0.25">
      <c r="A35" s="18">
        <v>33</v>
      </c>
      <c r="B35" s="18">
        <f t="shared" si="0"/>
        <v>0.28501363585619854</v>
      </c>
      <c r="C35" s="18">
        <v>1.8</v>
      </c>
      <c r="D35" s="18">
        <f t="shared" si="3"/>
        <v>1.7011819113656808</v>
      </c>
      <c r="E35" s="18">
        <v>12</v>
      </c>
      <c r="F35" s="18"/>
      <c r="G35" s="18">
        <v>-87.66</v>
      </c>
      <c r="H35" s="18"/>
      <c r="I35" s="18">
        <v>320</v>
      </c>
      <c r="J35" s="18">
        <f t="shared" si="10"/>
        <v>5.5850536063818543</v>
      </c>
      <c r="K35" s="82"/>
      <c r="L35" s="85"/>
      <c r="M35" s="85"/>
      <c r="N35" s="18">
        <f t="shared" si="1"/>
        <v>0.57002727171239709</v>
      </c>
      <c r="O35" s="18">
        <f t="shared" si="4"/>
        <v>-0.82162577217619037</v>
      </c>
      <c r="P35" s="17">
        <f t="shared" si="5"/>
        <v>8.1232772623969746E-2</v>
      </c>
      <c r="Q35" s="17">
        <f t="shared" si="7"/>
        <v>1.4063935614669107</v>
      </c>
      <c r="R35" s="17">
        <f t="shared" si="8"/>
        <v>2.8127871229338215</v>
      </c>
      <c r="S35" s="17"/>
      <c r="T35" s="16"/>
      <c r="U35" s="16"/>
      <c r="V35" s="16"/>
      <c r="W35" s="16"/>
      <c r="X35" s="16"/>
      <c r="Y35" s="16"/>
      <c r="Z35" s="16"/>
      <c r="AA35" s="16"/>
    </row>
    <row r="36" spans="1:28" x14ac:dyDescent="0.25">
      <c r="A36" s="18">
        <v>34</v>
      </c>
      <c r="B36" s="18">
        <f t="shared" si="0"/>
        <v>0.20934672927409273</v>
      </c>
      <c r="C36" s="18">
        <v>1.9</v>
      </c>
      <c r="D36" s="18">
        <f t="shared" si="3"/>
        <v>1.865491490759223</v>
      </c>
      <c r="E36" s="18">
        <v>12</v>
      </c>
      <c r="F36" s="18"/>
      <c r="G36" s="18">
        <v>-59.77</v>
      </c>
      <c r="H36" s="18"/>
      <c r="I36" s="18">
        <v>330</v>
      </c>
      <c r="J36" s="18">
        <f t="shared" si="10"/>
        <v>5.7595865315812871</v>
      </c>
      <c r="K36" s="82"/>
      <c r="L36" s="85"/>
      <c r="M36" s="85"/>
      <c r="N36" s="18">
        <f t="shared" si="1"/>
        <v>0.41869345854818546</v>
      </c>
      <c r="O36" s="18">
        <f t="shared" si="4"/>
        <v>-0.90812762746706421</v>
      </c>
      <c r="P36" s="17">
        <f t="shared" si="5"/>
        <v>4.3826053057760272E-2</v>
      </c>
      <c r="Q36" s="17">
        <f t="shared" si="7"/>
        <v>1.7181162245186543</v>
      </c>
      <c r="R36" s="17">
        <f t="shared" si="8"/>
        <v>3.4362324490373086</v>
      </c>
      <c r="S36" s="17"/>
      <c r="T36" s="16"/>
      <c r="U36" s="16"/>
      <c r="V36" s="16"/>
      <c r="W36" s="16"/>
      <c r="X36" s="16"/>
      <c r="Y36" s="16"/>
      <c r="Z36" s="16"/>
      <c r="AA36" s="16"/>
    </row>
    <row r="37" spans="1:28" x14ac:dyDescent="0.25">
      <c r="A37" s="18">
        <v>35</v>
      </c>
      <c r="B37" s="18">
        <f t="shared" si="0"/>
        <v>0.12731892825754962</v>
      </c>
      <c r="C37" s="18">
        <v>2</v>
      </c>
      <c r="D37" s="18">
        <f t="shared" si="3"/>
        <v>1.97805669398405</v>
      </c>
      <c r="E37" s="18">
        <v>12</v>
      </c>
      <c r="F37" s="18"/>
      <c r="G37" s="18">
        <v>-32.369999999999997</v>
      </c>
      <c r="H37" s="18"/>
      <c r="I37" s="18">
        <v>340</v>
      </c>
      <c r="J37" s="18">
        <f>RADIANS(I37)</f>
        <v>5.9341194567807207</v>
      </c>
      <c r="K37" s="82"/>
      <c r="L37" s="85"/>
      <c r="M37" s="85"/>
      <c r="N37" s="18">
        <f t="shared" si="1"/>
        <v>0.25463785651509924</v>
      </c>
      <c r="O37" s="18">
        <f t="shared" si="4"/>
        <v>-0.9670364843321041</v>
      </c>
      <c r="P37" s="17">
        <f t="shared" si="5"/>
        <v>1.6210109492651066E-2</v>
      </c>
      <c r="Q37" s="17">
        <f t="shared" si="7"/>
        <v>1.9482490875612295</v>
      </c>
      <c r="R37" s="17">
        <f t="shared" si="8"/>
        <v>3.896498175122459</v>
      </c>
      <c r="S37" s="17"/>
      <c r="T37" s="16"/>
      <c r="U37" s="16"/>
      <c r="V37" s="16"/>
      <c r="W37" s="16"/>
      <c r="X37" s="16"/>
      <c r="Y37" s="16"/>
      <c r="Z37" s="16"/>
      <c r="AA37" s="16"/>
    </row>
    <row r="38" spans="1:28" x14ac:dyDescent="0.25">
      <c r="A38" s="18">
        <v>36</v>
      </c>
      <c r="B38" s="18">
        <f t="shared" si="0"/>
        <v>4.14226060323876E-2</v>
      </c>
      <c r="C38" s="18">
        <v>2.04</v>
      </c>
      <c r="D38" s="18">
        <f t="shared" si="3"/>
        <v>2.0346462331607551</v>
      </c>
      <c r="E38" s="18">
        <v>12</v>
      </c>
      <c r="F38" s="18"/>
      <c r="G38" s="18">
        <v>-5.85</v>
      </c>
      <c r="H38" s="18"/>
      <c r="I38" s="18">
        <v>350</v>
      </c>
      <c r="J38" s="18">
        <f>RADIANS(I38)</f>
        <v>6.1086523819801535</v>
      </c>
      <c r="K38" s="83"/>
      <c r="L38" s="86"/>
      <c r="M38" s="86"/>
      <c r="N38" s="18">
        <f t="shared" si="1"/>
        <v>8.2845212064775201E-2</v>
      </c>
      <c r="O38" s="18">
        <f t="shared" si="4"/>
        <v>-0.99656242696478503</v>
      </c>
      <c r="P38" s="17">
        <f t="shared" si="5"/>
        <v>1.7158322905143936E-3</v>
      </c>
      <c r="Q38" s="17">
        <f t="shared" si="7"/>
        <v>2.0690347309123678</v>
      </c>
      <c r="R38" s="17">
        <f t="shared" si="8"/>
        <v>4.1380694618247356</v>
      </c>
      <c r="S38" s="17"/>
      <c r="T38" s="16"/>
      <c r="U38" s="16"/>
      <c r="V38" s="16"/>
      <c r="W38" s="16"/>
      <c r="X38" s="16"/>
      <c r="Y38" s="16"/>
      <c r="Z38" s="16"/>
      <c r="AA38" s="16"/>
    </row>
    <row r="39" spans="1:28" x14ac:dyDescent="0.25">
      <c r="G39" s="17"/>
      <c r="H39" s="17"/>
      <c r="I39" s="17"/>
      <c r="J39" s="17"/>
      <c r="K39" s="17"/>
      <c r="M39" s="16"/>
      <c r="N39" s="16"/>
      <c r="O39" s="16"/>
      <c r="P39" s="16"/>
      <c r="Q39" s="16"/>
      <c r="R39" s="16"/>
      <c r="S39" s="16"/>
    </row>
    <row r="40" spans="1:28" x14ac:dyDescent="0.25">
      <c r="U40" s="16"/>
      <c r="V40" s="16"/>
      <c r="W40" s="16"/>
      <c r="X40" s="16"/>
      <c r="Y40" s="16"/>
      <c r="Z40" s="16"/>
      <c r="AA40" s="16"/>
      <c r="AB40" s="16"/>
    </row>
    <row r="41" spans="1:28" x14ac:dyDescent="0.25">
      <c r="B41" s="1" t="s">
        <v>6</v>
      </c>
      <c r="C41" s="1" t="s">
        <v>7</v>
      </c>
      <c r="D41" s="3"/>
      <c r="U41" s="16"/>
      <c r="V41" s="16"/>
      <c r="W41" s="16"/>
      <c r="X41" s="16"/>
      <c r="Y41" s="16"/>
      <c r="Z41" s="16"/>
      <c r="AA41" s="16"/>
      <c r="AB41" s="16"/>
    </row>
    <row r="42" spans="1:28" x14ac:dyDescent="0.25">
      <c r="B42">
        <v>0</v>
      </c>
      <c r="C42">
        <f>RADIANS(B42)</f>
        <v>0</v>
      </c>
      <c r="D42">
        <v>23.77</v>
      </c>
      <c r="U42" s="16"/>
      <c r="V42" s="16"/>
      <c r="W42" s="16"/>
      <c r="X42" s="16"/>
      <c r="Y42" s="16"/>
      <c r="Z42" s="16"/>
      <c r="AA42" s="16"/>
      <c r="AB42" s="16"/>
    </row>
    <row r="43" spans="1:28" x14ac:dyDescent="0.25">
      <c r="B43">
        <v>10</v>
      </c>
      <c r="C43">
        <f>RADIANS(B43)</f>
        <v>0.17453292519943295</v>
      </c>
      <c r="D43">
        <v>53.24</v>
      </c>
      <c r="U43" s="16"/>
      <c r="V43" s="16"/>
      <c r="W43" s="16"/>
      <c r="X43" s="16"/>
      <c r="Y43" s="16"/>
      <c r="Z43" s="16"/>
      <c r="AA43" s="16"/>
      <c r="AB43" s="16"/>
    </row>
    <row r="44" spans="1:28" x14ac:dyDescent="0.25">
      <c r="B44">
        <v>20</v>
      </c>
      <c r="C44">
        <f>RADIANS(B44)</f>
        <v>0.3490658503988659</v>
      </c>
      <c r="D44">
        <v>81.62</v>
      </c>
      <c r="U44" s="16"/>
      <c r="V44" s="16"/>
      <c r="W44" s="16"/>
      <c r="X44" s="16"/>
      <c r="Y44" s="16"/>
      <c r="Z44" s="16"/>
      <c r="AA44" s="16"/>
      <c r="AB44" s="16"/>
    </row>
    <row r="45" spans="1:28" x14ac:dyDescent="0.25">
      <c r="B45">
        <v>30</v>
      </c>
      <c r="C45">
        <f>RADIANS(B45)</f>
        <v>0.52359877559829882</v>
      </c>
      <c r="D45">
        <v>108.74</v>
      </c>
      <c r="G45" t="s">
        <v>27</v>
      </c>
      <c r="H45">
        <f>MAX(G3:G38)</f>
        <v>182.28</v>
      </c>
      <c r="I45" t="s">
        <v>30</v>
      </c>
      <c r="J45">
        <f>MAX(B3:B38)</f>
        <v>0.49828121348239252</v>
      </c>
      <c r="U45" s="16"/>
      <c r="V45" s="16"/>
      <c r="W45" s="16"/>
      <c r="X45" s="16"/>
      <c r="Y45" s="16"/>
      <c r="Z45" s="16"/>
      <c r="AA45" s="16"/>
      <c r="AB45" s="16"/>
    </row>
    <row r="46" spans="1:28" x14ac:dyDescent="0.25">
      <c r="B46">
        <v>40</v>
      </c>
      <c r="C46">
        <f t="shared" ref="C46:C75" si="11">RADIANS(B46)</f>
        <v>0.69813170079773179</v>
      </c>
      <c r="D46">
        <v>132.88999999999999</v>
      </c>
      <c r="G46" t="s">
        <v>28</v>
      </c>
      <c r="H46">
        <f>MIN(G3:G38)</f>
        <v>-169.8</v>
      </c>
      <c r="I46" t="s">
        <v>31</v>
      </c>
      <c r="J46">
        <f>MIN(B3:B38)</f>
        <v>-0.49828121348239252</v>
      </c>
      <c r="U46" s="16"/>
      <c r="V46" s="16"/>
      <c r="W46" s="16"/>
      <c r="X46" s="16"/>
      <c r="Y46" s="16"/>
      <c r="Z46" s="16"/>
      <c r="AA46" s="16"/>
      <c r="AB46" s="16"/>
    </row>
    <row r="47" spans="1:28" x14ac:dyDescent="0.25">
      <c r="B47">
        <v>50</v>
      </c>
      <c r="C47">
        <f t="shared" si="11"/>
        <v>0.87266462599716477</v>
      </c>
      <c r="D47">
        <v>152.19999999999999</v>
      </c>
      <c r="G47" t="s">
        <v>29</v>
      </c>
      <c r="H47">
        <f>H45-H46</f>
        <v>352.08000000000004</v>
      </c>
      <c r="I47" t="s">
        <v>32</v>
      </c>
      <c r="J47">
        <f>J45-J46</f>
        <v>0.99656242696478503</v>
      </c>
      <c r="U47" s="16"/>
      <c r="V47" s="16"/>
      <c r="W47" s="16"/>
      <c r="X47" s="16"/>
      <c r="Y47" s="16"/>
      <c r="Z47" s="16"/>
      <c r="AA47" s="16"/>
      <c r="AB47" s="16"/>
    </row>
    <row r="48" spans="1:28" x14ac:dyDescent="0.25">
      <c r="B48">
        <v>60</v>
      </c>
      <c r="C48">
        <f t="shared" si="11"/>
        <v>1.0471975511965976</v>
      </c>
      <c r="D48">
        <v>168.38</v>
      </c>
      <c r="U48" s="16"/>
      <c r="V48" s="16"/>
      <c r="W48" s="16"/>
      <c r="X48" s="16"/>
      <c r="Y48" s="16"/>
      <c r="Z48" s="16"/>
      <c r="AA48" s="16"/>
      <c r="AB48" s="16"/>
    </row>
    <row r="49" spans="2:28" x14ac:dyDescent="0.25">
      <c r="B49">
        <v>70</v>
      </c>
      <c r="C49">
        <f t="shared" si="11"/>
        <v>1.2217304763960306</v>
      </c>
      <c r="D49">
        <v>178.47</v>
      </c>
      <c r="U49" s="16"/>
      <c r="V49" s="16"/>
      <c r="W49" s="16"/>
      <c r="X49" s="16"/>
      <c r="Y49" s="16"/>
      <c r="Z49" s="16"/>
      <c r="AA49" s="16"/>
      <c r="AB49" s="16"/>
    </row>
    <row r="50" spans="2:28" x14ac:dyDescent="0.25">
      <c r="B50">
        <v>80</v>
      </c>
      <c r="C50">
        <f t="shared" si="11"/>
        <v>1.3962634015954636</v>
      </c>
      <c r="D50">
        <v>182.28</v>
      </c>
      <c r="U50" s="16"/>
      <c r="V50" s="16"/>
      <c r="W50" s="16"/>
      <c r="X50" s="16"/>
      <c r="Y50" s="16"/>
      <c r="Z50" s="16"/>
      <c r="AA50" s="16"/>
      <c r="AB50" s="16"/>
    </row>
    <row r="51" spans="2:28" x14ac:dyDescent="0.25">
      <c r="B51">
        <v>90</v>
      </c>
      <c r="C51">
        <f t="shared" si="11"/>
        <v>1.5707963267948966</v>
      </c>
      <c r="D51">
        <v>180.39</v>
      </c>
      <c r="U51" s="16"/>
      <c r="V51" s="16"/>
      <c r="W51" s="16"/>
      <c r="X51" s="16"/>
      <c r="Y51" s="16"/>
      <c r="Z51" s="16"/>
      <c r="AA51" s="16"/>
      <c r="AB51" s="16"/>
    </row>
    <row r="52" spans="2:28" x14ac:dyDescent="0.25">
      <c r="B52">
        <v>100</v>
      </c>
      <c r="C52">
        <f t="shared" si="11"/>
        <v>1.7453292519943295</v>
      </c>
      <c r="D52">
        <v>173.37</v>
      </c>
      <c r="U52" s="16"/>
      <c r="V52" s="16"/>
      <c r="W52" s="16"/>
      <c r="X52" s="16"/>
      <c r="Y52" s="16"/>
      <c r="Z52" s="16"/>
      <c r="AA52" s="16"/>
      <c r="AB52" s="16"/>
    </row>
    <row r="53" spans="2:28" x14ac:dyDescent="0.25">
      <c r="B53">
        <v>110</v>
      </c>
      <c r="C53">
        <f t="shared" si="11"/>
        <v>1.9198621771937625</v>
      </c>
      <c r="D53">
        <v>161.49</v>
      </c>
      <c r="U53" s="16"/>
      <c r="V53" s="16"/>
      <c r="W53" s="16"/>
      <c r="X53" s="16"/>
      <c r="Y53" s="16"/>
      <c r="Z53" s="16"/>
      <c r="AA53" s="16"/>
      <c r="AB53" s="16"/>
    </row>
    <row r="54" spans="2:28" x14ac:dyDescent="0.25">
      <c r="B54">
        <v>120</v>
      </c>
      <c r="C54">
        <f t="shared" si="11"/>
        <v>2.0943951023931953</v>
      </c>
      <c r="D54">
        <v>144.5</v>
      </c>
      <c r="U54" s="16"/>
      <c r="V54" s="16"/>
      <c r="W54" s="16"/>
      <c r="X54" s="16"/>
      <c r="Y54" s="16"/>
      <c r="Z54" s="16"/>
      <c r="AA54" s="16"/>
      <c r="AB54" s="16"/>
    </row>
    <row r="55" spans="2:28" x14ac:dyDescent="0.25">
      <c r="B55">
        <v>130</v>
      </c>
      <c r="C55">
        <f t="shared" si="11"/>
        <v>2.2689280275926285</v>
      </c>
      <c r="D55">
        <v>122.1</v>
      </c>
      <c r="H55" s="16"/>
      <c r="I55" s="16"/>
      <c r="J55" s="16"/>
      <c r="K55" s="16"/>
      <c r="L55" s="16"/>
      <c r="M55" s="16"/>
      <c r="N55" s="16"/>
      <c r="O55" s="16"/>
    </row>
    <row r="56" spans="2:28" x14ac:dyDescent="0.25">
      <c r="B56">
        <v>140</v>
      </c>
      <c r="C56">
        <f t="shared" si="11"/>
        <v>2.4434609527920612</v>
      </c>
      <c r="D56">
        <v>96.79</v>
      </c>
      <c r="L56" s="16"/>
    </row>
    <row r="57" spans="2:28" x14ac:dyDescent="0.25">
      <c r="B57">
        <v>150</v>
      </c>
      <c r="C57">
        <f t="shared" si="11"/>
        <v>2.6179938779914944</v>
      </c>
      <c r="D57">
        <v>67.8</v>
      </c>
    </row>
    <row r="58" spans="2:28" x14ac:dyDescent="0.25">
      <c r="B58">
        <v>160</v>
      </c>
      <c r="C58">
        <f t="shared" si="11"/>
        <v>2.7925268031909272</v>
      </c>
      <c r="D58">
        <v>43.36</v>
      </c>
    </row>
    <row r="59" spans="2:28" x14ac:dyDescent="0.25">
      <c r="B59">
        <v>170</v>
      </c>
      <c r="C59">
        <f t="shared" si="11"/>
        <v>2.9670597283903604</v>
      </c>
      <c r="D59">
        <v>10.67</v>
      </c>
    </row>
    <row r="60" spans="2:28" x14ac:dyDescent="0.25">
      <c r="B60">
        <v>180</v>
      </c>
      <c r="C60">
        <f t="shared" si="11"/>
        <v>3.1415926535897931</v>
      </c>
      <c r="D60">
        <v>-16.32</v>
      </c>
    </row>
    <row r="61" spans="2:28" x14ac:dyDescent="0.25">
      <c r="B61">
        <v>190</v>
      </c>
      <c r="C61">
        <f t="shared" si="11"/>
        <v>3.3161255787892263</v>
      </c>
      <c r="D61">
        <v>-48.61</v>
      </c>
    </row>
    <row r="62" spans="2:28" x14ac:dyDescent="0.25">
      <c r="B62">
        <v>200</v>
      </c>
      <c r="C62">
        <f t="shared" si="11"/>
        <v>3.4906585039886591</v>
      </c>
      <c r="D62">
        <v>-75.37</v>
      </c>
    </row>
    <row r="63" spans="2:28" x14ac:dyDescent="0.25">
      <c r="B63">
        <v>210</v>
      </c>
      <c r="C63">
        <f t="shared" si="11"/>
        <v>3.6651914291880923</v>
      </c>
      <c r="D63">
        <v>-101.37</v>
      </c>
    </row>
    <row r="64" spans="2:28" x14ac:dyDescent="0.25">
      <c r="B64">
        <v>220</v>
      </c>
      <c r="C64">
        <f t="shared" si="11"/>
        <v>3.839724354387525</v>
      </c>
      <c r="D64">
        <v>-125.15</v>
      </c>
    </row>
    <row r="65" spans="2:4" x14ac:dyDescent="0.25">
      <c r="B65">
        <v>230</v>
      </c>
      <c r="C65">
        <f t="shared" si="11"/>
        <v>4.0142572795869578</v>
      </c>
      <c r="D65">
        <v>-142</v>
      </c>
    </row>
    <row r="66" spans="2:4" x14ac:dyDescent="0.25">
      <c r="B66">
        <v>240</v>
      </c>
      <c r="C66">
        <f t="shared" si="11"/>
        <v>4.1887902047863905</v>
      </c>
      <c r="D66">
        <v>-156.9</v>
      </c>
    </row>
    <row r="67" spans="2:4" x14ac:dyDescent="0.25">
      <c r="B67">
        <v>250</v>
      </c>
      <c r="C67">
        <f t="shared" si="11"/>
        <v>4.3633231299858242</v>
      </c>
      <c r="D67">
        <v>-166.38</v>
      </c>
    </row>
    <row r="68" spans="2:4" x14ac:dyDescent="0.25">
      <c r="B68">
        <v>260</v>
      </c>
      <c r="C68">
        <f t="shared" si="11"/>
        <v>4.5378560551852569</v>
      </c>
      <c r="D68">
        <v>-169.8</v>
      </c>
    </row>
    <row r="69" spans="2:4" x14ac:dyDescent="0.25">
      <c r="B69">
        <v>270</v>
      </c>
      <c r="C69">
        <f t="shared" si="11"/>
        <v>4.7123889803846897</v>
      </c>
      <c r="D69">
        <v>-167.83</v>
      </c>
    </row>
    <row r="70" spans="2:4" x14ac:dyDescent="0.25">
      <c r="B70">
        <v>280</v>
      </c>
      <c r="C70">
        <f t="shared" si="11"/>
        <v>4.8869219055841224</v>
      </c>
      <c r="D70">
        <v>-160.5</v>
      </c>
    </row>
    <row r="71" spans="2:4" x14ac:dyDescent="0.25">
      <c r="B71">
        <v>290</v>
      </c>
      <c r="C71">
        <f t="shared" si="11"/>
        <v>5.0614548307835561</v>
      </c>
      <c r="D71">
        <v>-148.11000000000001</v>
      </c>
    </row>
    <row r="72" spans="2:4" x14ac:dyDescent="0.25">
      <c r="B72">
        <v>300</v>
      </c>
      <c r="C72">
        <f t="shared" si="11"/>
        <v>5.2359877559829888</v>
      </c>
      <c r="D72">
        <v>-130.88</v>
      </c>
    </row>
    <row r="73" spans="2:4" x14ac:dyDescent="0.25">
      <c r="B73">
        <v>310</v>
      </c>
      <c r="C73">
        <f t="shared" si="11"/>
        <v>5.4105206811824216</v>
      </c>
      <c r="D73">
        <v>-110.54</v>
      </c>
    </row>
    <row r="74" spans="2:4" x14ac:dyDescent="0.25">
      <c r="B74">
        <v>320</v>
      </c>
      <c r="C74">
        <f t="shared" si="11"/>
        <v>5.5850536063818543</v>
      </c>
      <c r="D74">
        <v>-87.66</v>
      </c>
    </row>
    <row r="75" spans="2:4" x14ac:dyDescent="0.25">
      <c r="B75">
        <v>330</v>
      </c>
      <c r="C75">
        <f t="shared" si="11"/>
        <v>5.7595865315812871</v>
      </c>
      <c r="D75">
        <v>-59.77</v>
      </c>
    </row>
    <row r="76" spans="2:4" x14ac:dyDescent="0.25">
      <c r="B76">
        <v>340</v>
      </c>
      <c r="C76">
        <f>RADIANS(B76)</f>
        <v>5.9341194567807207</v>
      </c>
      <c r="D76">
        <v>-32.369999999999997</v>
      </c>
    </row>
    <row r="77" spans="2:4" x14ac:dyDescent="0.25">
      <c r="B77">
        <v>350</v>
      </c>
      <c r="C77">
        <f>RADIANS(B77)</f>
        <v>6.1086523819801535</v>
      </c>
      <c r="D77">
        <v>-5.85</v>
      </c>
    </row>
    <row r="83" spans="2:2" x14ac:dyDescent="0.25">
      <c r="B83">
        <f>PEARSON(B3:B38,C3:C38)</f>
        <v>1.7295775780575812E-2</v>
      </c>
    </row>
  </sheetData>
  <mergeCells count="6">
    <mergeCell ref="U3:U5"/>
    <mergeCell ref="V3:V6"/>
    <mergeCell ref="V7:V8"/>
    <mergeCell ref="K3:K38"/>
    <mergeCell ref="L3:L38"/>
    <mergeCell ref="M3:M3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abSelected="1" topLeftCell="A6" zoomScale="85" zoomScaleNormal="85" workbookViewId="0">
      <selection activeCell="A70" sqref="A70"/>
    </sheetView>
  </sheetViews>
  <sheetFormatPr defaultRowHeight="15" x14ac:dyDescent="0.25"/>
  <cols>
    <col min="2" max="2" width="17" customWidth="1"/>
    <col min="4" max="4" width="27.42578125" customWidth="1"/>
    <col min="5" max="5" width="14.28515625" customWidth="1"/>
    <col min="6" max="6" width="12.140625" customWidth="1"/>
    <col min="7" max="7" width="15.7109375" customWidth="1"/>
    <col min="8" max="8" width="10.5703125" customWidth="1"/>
  </cols>
  <sheetData>
    <row r="1" spans="1:17" x14ac:dyDescent="0.25">
      <c r="A1" s="88" t="s">
        <v>9</v>
      </c>
      <c r="B1" s="89"/>
      <c r="C1" s="89"/>
      <c r="D1" s="89"/>
      <c r="E1" s="89"/>
      <c r="F1" s="6" t="s">
        <v>25</v>
      </c>
      <c r="G1" s="6"/>
      <c r="H1" s="6"/>
      <c r="I1" s="6"/>
      <c r="J1" s="6"/>
      <c r="K1" s="6"/>
      <c r="L1" s="6"/>
      <c r="M1" s="6"/>
      <c r="N1" s="6"/>
      <c r="O1" s="6"/>
      <c r="P1" s="6"/>
      <c r="Q1" s="7"/>
    </row>
    <row r="2" spans="1:17" x14ac:dyDescent="0.25">
      <c r="A2" s="8"/>
      <c r="B2" s="9"/>
      <c r="C2" s="9"/>
      <c r="D2" s="9"/>
      <c r="E2" s="9"/>
      <c r="F2" s="9"/>
      <c r="G2" s="9"/>
      <c r="H2" s="9"/>
      <c r="I2" s="9"/>
      <c r="J2" s="9"/>
      <c r="K2" s="9"/>
      <c r="L2" s="9"/>
      <c r="M2" s="9"/>
      <c r="N2" s="9"/>
      <c r="O2" s="9"/>
      <c r="P2" s="9"/>
      <c r="Q2" s="10"/>
    </row>
    <row r="3" spans="1:17" x14ac:dyDescent="0.25">
      <c r="A3" s="8"/>
      <c r="B3" s="9"/>
      <c r="C3" s="9"/>
      <c r="D3" s="87" t="s">
        <v>11</v>
      </c>
      <c r="E3" s="87"/>
      <c r="F3" s="87"/>
      <c r="G3" s="9"/>
      <c r="H3" s="9"/>
      <c r="I3" s="9"/>
      <c r="J3" s="9"/>
      <c r="K3" s="9"/>
      <c r="L3" s="9"/>
      <c r="M3" s="9"/>
      <c r="N3" s="9"/>
      <c r="O3" s="9"/>
      <c r="P3" s="9"/>
      <c r="Q3" s="10"/>
    </row>
    <row r="4" spans="1:17" x14ac:dyDescent="0.25">
      <c r="A4" s="8"/>
      <c r="B4" s="27">
        <v>3.9068999999999998</v>
      </c>
      <c r="C4" s="9"/>
      <c r="D4" s="9"/>
      <c r="E4" s="28">
        <v>7.6029999999999999E-4</v>
      </c>
      <c r="F4" s="9"/>
      <c r="G4" s="87" t="s">
        <v>10</v>
      </c>
      <c r="H4" s="87"/>
      <c r="I4" s="87"/>
      <c r="J4" s="87"/>
      <c r="K4" s="87"/>
      <c r="L4" s="87"/>
      <c r="M4" s="87"/>
      <c r="N4" s="87"/>
      <c r="O4" s="9"/>
      <c r="P4" s="9"/>
      <c r="Q4" s="10"/>
    </row>
    <row r="5" spans="1:17" x14ac:dyDescent="0.25">
      <c r="A5" s="8"/>
      <c r="B5" s="29">
        <v>-348.91</v>
      </c>
      <c r="C5" s="9"/>
      <c r="D5" s="9"/>
      <c r="E5" s="29">
        <v>9.3939999999999996E-2</v>
      </c>
      <c r="F5" s="9"/>
      <c r="G5" s="9"/>
      <c r="H5" s="9"/>
      <c r="I5" s="9">
        <v>-0.99911207834369453</v>
      </c>
      <c r="J5" s="9"/>
      <c r="K5" s="9"/>
      <c r="L5" s="9"/>
      <c r="M5" s="9"/>
      <c r="N5" s="9"/>
      <c r="O5" s="9"/>
      <c r="P5" s="9"/>
      <c r="Q5" s="10"/>
    </row>
    <row r="6" spans="1:17" x14ac:dyDescent="0.25">
      <c r="A6" s="8"/>
      <c r="B6" s="29"/>
      <c r="C6" s="9"/>
      <c r="D6" s="9"/>
      <c r="E6" s="27">
        <v>8.0000000000000002E-3</v>
      </c>
      <c r="F6" s="9"/>
      <c r="G6" s="9"/>
      <c r="H6" s="9"/>
      <c r="I6" s="9"/>
      <c r="J6" s="9"/>
      <c r="K6" s="9"/>
      <c r="L6" s="9"/>
      <c r="M6" s="9"/>
      <c r="N6" s="9"/>
      <c r="O6" s="9"/>
      <c r="P6" s="9"/>
      <c r="Q6" s="10"/>
    </row>
    <row r="7" spans="1:17" x14ac:dyDescent="0.25">
      <c r="A7" s="8"/>
      <c r="B7" s="9"/>
      <c r="C7" s="9"/>
      <c r="D7" s="9"/>
      <c r="E7" s="27">
        <v>9.4E-2</v>
      </c>
      <c r="F7" s="9"/>
      <c r="G7" s="9"/>
      <c r="H7" s="9"/>
      <c r="I7" s="9"/>
      <c r="J7" s="9"/>
      <c r="K7" s="9"/>
      <c r="L7" s="9"/>
      <c r="M7" s="9"/>
      <c r="N7" s="9"/>
      <c r="O7" s="9"/>
      <c r="P7" s="9"/>
      <c r="Q7" s="10"/>
    </row>
    <row r="8" spans="1:17" x14ac:dyDescent="0.25">
      <c r="A8" s="8"/>
      <c r="B8" s="9"/>
      <c r="C8" s="9"/>
      <c r="D8" s="9"/>
      <c r="E8" s="9"/>
      <c r="F8" s="9"/>
      <c r="G8" s="9"/>
      <c r="H8" s="9"/>
      <c r="I8" s="9"/>
      <c r="J8" s="9"/>
      <c r="K8" s="9"/>
      <c r="L8" s="9"/>
      <c r="M8" s="9"/>
      <c r="N8" s="9"/>
      <c r="O8" s="9"/>
      <c r="P8" s="9"/>
      <c r="Q8" s="10"/>
    </row>
    <row r="9" spans="1:17" x14ac:dyDescent="0.25">
      <c r="A9" s="8"/>
      <c r="B9" s="9"/>
      <c r="C9" s="9"/>
      <c r="D9" s="9"/>
      <c r="E9" s="9"/>
      <c r="F9" s="9"/>
      <c r="G9" s="9"/>
      <c r="H9" s="9"/>
      <c r="I9" s="9"/>
      <c r="J9" s="9"/>
      <c r="K9" s="9"/>
      <c r="L9" s="9"/>
      <c r="M9" s="9"/>
      <c r="N9" s="9"/>
      <c r="O9" s="9"/>
      <c r="P9" s="9"/>
      <c r="Q9" s="10"/>
    </row>
    <row r="10" spans="1:17" x14ac:dyDescent="0.25">
      <c r="A10" s="8"/>
      <c r="B10" s="9"/>
      <c r="C10" s="9"/>
      <c r="D10" s="9"/>
      <c r="E10" s="9"/>
      <c r="F10" s="9"/>
      <c r="G10" s="9"/>
      <c r="H10" s="9"/>
      <c r="I10" s="9"/>
      <c r="J10" s="9"/>
      <c r="K10" s="9"/>
      <c r="L10" s="9"/>
      <c r="M10" s="9"/>
      <c r="N10" s="9"/>
      <c r="O10" s="9"/>
      <c r="P10" s="9"/>
      <c r="Q10" s="10"/>
    </row>
    <row r="11" spans="1:17" x14ac:dyDescent="0.25">
      <c r="A11" s="8"/>
      <c r="B11" s="9"/>
      <c r="C11" s="9"/>
      <c r="D11" s="9"/>
      <c r="E11" s="9"/>
      <c r="F11" s="9"/>
      <c r="G11" s="9"/>
      <c r="H11" s="9"/>
      <c r="I11" s="9"/>
      <c r="J11" s="9"/>
      <c r="K11" s="9"/>
      <c r="L11" s="9"/>
      <c r="M11" s="9"/>
      <c r="N11" s="9"/>
      <c r="O11" s="9"/>
      <c r="P11" s="9"/>
      <c r="Q11" s="10"/>
    </row>
    <row r="12" spans="1:17" x14ac:dyDescent="0.25">
      <c r="A12" s="8"/>
      <c r="B12" s="9"/>
      <c r="C12" s="9"/>
      <c r="D12" s="9"/>
      <c r="E12" s="9"/>
      <c r="F12" s="9"/>
      <c r="G12" s="9"/>
      <c r="H12" s="9"/>
      <c r="I12" s="9"/>
      <c r="J12" s="9"/>
      <c r="K12" s="9"/>
      <c r="L12" s="9"/>
      <c r="M12" s="9"/>
      <c r="N12" s="9"/>
      <c r="O12" s="9"/>
      <c r="P12" s="9"/>
      <c r="Q12" s="10"/>
    </row>
    <row r="13" spans="1:17" x14ac:dyDescent="0.25">
      <c r="A13" s="8"/>
      <c r="B13" s="9"/>
      <c r="C13" s="9"/>
      <c r="D13" s="9"/>
      <c r="E13" s="9"/>
      <c r="F13" s="9"/>
      <c r="G13" s="9"/>
      <c r="H13" s="9"/>
      <c r="I13" s="9"/>
      <c r="J13" s="9"/>
      <c r="K13" s="9"/>
      <c r="L13" s="9"/>
      <c r="M13" s="9"/>
      <c r="N13" s="9"/>
      <c r="O13" s="9"/>
      <c r="P13" s="9"/>
      <c r="Q13" s="10"/>
    </row>
    <row r="14" spans="1:17" x14ac:dyDescent="0.25">
      <c r="A14" s="8"/>
      <c r="B14" s="9"/>
      <c r="C14" s="9"/>
      <c r="D14" s="9"/>
      <c r="E14" s="9"/>
      <c r="F14" s="9"/>
      <c r="G14" s="9"/>
      <c r="H14" s="9"/>
      <c r="I14" s="9"/>
      <c r="J14" s="9"/>
      <c r="K14" s="9"/>
      <c r="L14" s="9"/>
      <c r="M14" s="9"/>
      <c r="N14" s="9"/>
      <c r="O14" s="9"/>
      <c r="P14" s="9"/>
      <c r="Q14" s="10"/>
    </row>
    <row r="15" spans="1:17" x14ac:dyDescent="0.25">
      <c r="A15" s="8"/>
      <c r="B15" s="9"/>
      <c r="C15" s="9"/>
      <c r="D15" s="9"/>
      <c r="E15" s="9"/>
      <c r="F15" s="9"/>
      <c r="G15" s="9"/>
      <c r="H15" s="9"/>
      <c r="I15" s="9"/>
      <c r="J15" s="9"/>
      <c r="K15" s="9"/>
      <c r="L15" s="9"/>
      <c r="M15" s="9"/>
      <c r="N15" s="9"/>
      <c r="O15" s="9"/>
      <c r="P15" s="9"/>
      <c r="Q15" s="10"/>
    </row>
    <row r="16" spans="1:17" x14ac:dyDescent="0.25">
      <c r="A16" s="8"/>
      <c r="B16" s="9"/>
      <c r="C16" s="9"/>
      <c r="D16" s="9"/>
      <c r="E16" s="9"/>
      <c r="F16" s="9"/>
      <c r="G16" s="9"/>
      <c r="H16" s="9"/>
      <c r="I16" s="9"/>
      <c r="J16" s="9"/>
      <c r="K16" s="9"/>
      <c r="L16" s="9"/>
      <c r="M16" s="9"/>
      <c r="N16" s="9"/>
      <c r="O16" s="9"/>
      <c r="P16" s="9"/>
      <c r="Q16" s="10"/>
    </row>
    <row r="17" spans="1:17" x14ac:dyDescent="0.25">
      <c r="A17" s="8"/>
      <c r="B17" s="9"/>
      <c r="C17" s="9"/>
      <c r="D17" s="9"/>
      <c r="E17" s="9"/>
      <c r="F17" s="9"/>
      <c r="G17" s="9"/>
      <c r="H17" s="9"/>
      <c r="I17" s="9"/>
      <c r="J17" s="9"/>
      <c r="K17" s="9"/>
      <c r="L17" s="9"/>
      <c r="M17" s="9"/>
      <c r="N17" s="9"/>
      <c r="O17" s="9"/>
      <c r="P17" s="9"/>
      <c r="Q17" s="10"/>
    </row>
    <row r="18" spans="1:17" x14ac:dyDescent="0.25">
      <c r="A18" s="8"/>
      <c r="B18" s="9"/>
      <c r="C18" s="9"/>
      <c r="D18" s="9"/>
      <c r="E18" s="9"/>
      <c r="F18" s="9"/>
      <c r="G18" s="9"/>
      <c r="H18" s="9"/>
      <c r="I18" s="9"/>
      <c r="J18" s="9"/>
      <c r="K18" s="9"/>
      <c r="L18" s="9"/>
      <c r="M18" s="9"/>
      <c r="N18" s="9"/>
      <c r="O18" s="9"/>
      <c r="P18" s="9"/>
      <c r="Q18" s="10"/>
    </row>
    <row r="19" spans="1:17" x14ac:dyDescent="0.25">
      <c r="A19" s="8"/>
      <c r="B19" s="9"/>
      <c r="C19" s="9"/>
      <c r="D19" s="9"/>
      <c r="E19" s="9"/>
      <c r="F19" s="9"/>
      <c r="G19" s="9"/>
      <c r="H19" s="9"/>
      <c r="I19" s="9"/>
      <c r="J19" s="9"/>
      <c r="K19" s="9"/>
      <c r="L19" s="9"/>
      <c r="M19" s="9"/>
      <c r="N19" s="9"/>
      <c r="O19" s="9"/>
      <c r="P19" s="9"/>
      <c r="Q19" s="10"/>
    </row>
    <row r="20" spans="1:17" x14ac:dyDescent="0.25">
      <c r="A20" s="8"/>
      <c r="B20" s="9"/>
      <c r="C20" s="9"/>
      <c r="D20" s="9"/>
      <c r="E20" s="9"/>
      <c r="F20" s="9"/>
      <c r="G20" s="9"/>
      <c r="H20" s="9"/>
      <c r="I20" s="9"/>
      <c r="J20" s="9"/>
      <c r="K20" s="9"/>
      <c r="L20" s="9"/>
      <c r="M20" s="9"/>
      <c r="N20" s="9"/>
      <c r="O20" s="9"/>
      <c r="P20" s="9"/>
      <c r="Q20" s="10"/>
    </row>
    <row r="21" spans="1:17" x14ac:dyDescent="0.25">
      <c r="A21" s="8"/>
      <c r="B21" s="9"/>
      <c r="C21" s="9"/>
      <c r="D21" s="9"/>
      <c r="E21" s="9"/>
      <c r="F21" s="9"/>
      <c r="G21" s="9"/>
      <c r="H21" s="9"/>
      <c r="I21" s="9"/>
      <c r="J21" s="9"/>
      <c r="K21" s="9"/>
      <c r="L21" s="9"/>
      <c r="M21" s="9"/>
      <c r="N21" s="9"/>
      <c r="O21" s="9"/>
      <c r="P21" s="9"/>
      <c r="Q21" s="10"/>
    </row>
    <row r="22" spans="1:17" x14ac:dyDescent="0.25">
      <c r="A22" s="8"/>
      <c r="B22" s="9"/>
      <c r="C22" s="9"/>
      <c r="D22" s="9"/>
      <c r="E22" s="9"/>
      <c r="F22" s="9"/>
      <c r="G22" s="9"/>
      <c r="H22" s="9"/>
      <c r="I22" s="9"/>
      <c r="J22" s="9"/>
      <c r="K22" s="9"/>
      <c r="L22" s="9"/>
      <c r="M22" s="9"/>
      <c r="N22" s="9"/>
      <c r="O22" s="9"/>
      <c r="P22" s="9"/>
      <c r="Q22" s="10"/>
    </row>
    <row r="23" spans="1:17" x14ac:dyDescent="0.25">
      <c r="A23" s="8"/>
      <c r="B23" s="87"/>
      <c r="C23" s="87"/>
      <c r="D23" s="87"/>
      <c r="E23" s="87"/>
      <c r="F23" s="87"/>
      <c r="G23" s="9"/>
      <c r="H23" s="9"/>
      <c r="I23" s="9"/>
      <c r="J23" s="9"/>
      <c r="K23" s="9"/>
      <c r="L23" s="9"/>
      <c r="M23" s="9"/>
      <c r="N23" s="9"/>
      <c r="O23" s="9"/>
      <c r="P23" s="9"/>
      <c r="Q23" s="10"/>
    </row>
    <row r="24" spans="1:17" x14ac:dyDescent="0.25">
      <c r="A24" s="8"/>
      <c r="B24" s="9"/>
      <c r="C24" s="9"/>
      <c r="D24" s="9"/>
      <c r="E24" s="9"/>
      <c r="F24" s="9"/>
      <c r="G24" s="9"/>
      <c r="H24" s="9"/>
      <c r="I24" s="9"/>
      <c r="J24" s="9"/>
      <c r="K24" s="9"/>
      <c r="L24" s="9"/>
      <c r="M24" s="9"/>
      <c r="N24" s="9"/>
      <c r="O24" s="9"/>
      <c r="P24" s="9"/>
      <c r="Q24" s="10"/>
    </row>
    <row r="25" spans="1:17" x14ac:dyDescent="0.25">
      <c r="A25" s="8"/>
      <c r="B25" s="9"/>
      <c r="C25" s="9"/>
      <c r="D25" s="9"/>
      <c r="E25" s="9"/>
      <c r="F25" s="9"/>
      <c r="G25" s="9"/>
      <c r="H25" s="9"/>
      <c r="I25" s="9"/>
      <c r="J25" s="9"/>
      <c r="K25" s="9"/>
      <c r="L25" s="9"/>
      <c r="M25" s="9"/>
      <c r="N25" s="9"/>
      <c r="O25" s="9"/>
      <c r="P25" s="9"/>
      <c r="Q25" s="10"/>
    </row>
    <row r="26" spans="1:17" x14ac:dyDescent="0.25">
      <c r="A26" s="8"/>
      <c r="B26" s="9"/>
      <c r="C26" s="9"/>
      <c r="D26" s="9"/>
      <c r="E26" s="9"/>
      <c r="F26" s="9"/>
      <c r="G26" s="9"/>
      <c r="H26" s="9"/>
      <c r="I26" s="9"/>
      <c r="J26" s="9"/>
      <c r="K26" s="9"/>
      <c r="L26" s="9"/>
      <c r="M26" s="9"/>
      <c r="N26" s="9"/>
      <c r="O26" s="9"/>
      <c r="P26" s="9"/>
      <c r="Q26" s="10"/>
    </row>
    <row r="27" spans="1:17" x14ac:dyDescent="0.25">
      <c r="A27" s="8"/>
      <c r="B27" s="9"/>
      <c r="C27" s="9"/>
      <c r="D27" s="9"/>
      <c r="E27" s="9"/>
      <c r="F27" s="9"/>
      <c r="G27" s="9"/>
      <c r="H27" s="9"/>
      <c r="I27" s="9"/>
      <c r="J27" s="9"/>
      <c r="K27" s="9"/>
      <c r="L27" s="9"/>
      <c r="M27" s="9"/>
      <c r="N27" s="9"/>
      <c r="O27" s="9"/>
      <c r="P27" s="9"/>
      <c r="Q27" s="10"/>
    </row>
    <row r="28" spans="1:17" x14ac:dyDescent="0.25">
      <c r="A28" s="90"/>
      <c r="B28" s="87"/>
      <c r="C28" s="87"/>
      <c r="D28" s="87"/>
      <c r="E28" s="87"/>
      <c r="F28" s="87"/>
      <c r="G28" s="87"/>
      <c r="H28" s="87"/>
      <c r="I28" s="9"/>
      <c r="J28" s="9"/>
      <c r="K28" s="9"/>
      <c r="L28" s="9"/>
      <c r="M28" s="9"/>
      <c r="N28" s="9"/>
      <c r="O28" s="9"/>
      <c r="P28" s="9"/>
      <c r="Q28" s="10"/>
    </row>
    <row r="29" spans="1:17" x14ac:dyDescent="0.25">
      <c r="A29" s="8"/>
      <c r="B29" s="9"/>
      <c r="C29" s="9"/>
      <c r="D29" s="9"/>
      <c r="E29" s="9"/>
      <c r="F29" s="9"/>
      <c r="G29" s="9"/>
      <c r="H29" s="9"/>
      <c r="I29" s="9"/>
      <c r="J29" s="9"/>
      <c r="K29" s="9"/>
      <c r="L29" s="9"/>
      <c r="M29" s="9"/>
      <c r="N29" s="9"/>
      <c r="O29" s="9"/>
      <c r="P29" s="9"/>
      <c r="Q29" s="10"/>
    </row>
    <row r="30" spans="1:17" x14ac:dyDescent="0.25">
      <c r="A30" s="8"/>
      <c r="B30" s="9"/>
      <c r="C30" s="9"/>
      <c r="D30" s="9"/>
      <c r="E30" s="9"/>
      <c r="F30" s="9"/>
      <c r="G30" s="9"/>
      <c r="H30" s="9"/>
      <c r="I30" s="9"/>
      <c r="J30" s="9"/>
      <c r="K30" s="9"/>
      <c r="L30" s="9"/>
      <c r="M30" s="9"/>
      <c r="N30" s="9"/>
      <c r="O30" s="9"/>
      <c r="P30" s="9"/>
      <c r="Q30" s="10"/>
    </row>
    <row r="31" spans="1:17" x14ac:dyDescent="0.25">
      <c r="A31" s="8"/>
      <c r="B31" s="9"/>
      <c r="C31" s="9"/>
      <c r="D31" s="9"/>
      <c r="E31" s="9"/>
      <c r="F31" s="9"/>
      <c r="G31" s="9"/>
      <c r="H31" s="9"/>
      <c r="I31" s="9"/>
      <c r="J31" s="9"/>
      <c r="K31" s="9"/>
      <c r="L31" s="9"/>
      <c r="M31" s="9"/>
      <c r="N31" s="9"/>
      <c r="O31" s="9"/>
      <c r="P31" s="9"/>
      <c r="Q31" s="10"/>
    </row>
    <row r="32" spans="1:17" x14ac:dyDescent="0.25">
      <c r="A32" s="8"/>
      <c r="B32" s="9"/>
      <c r="C32" s="9"/>
      <c r="D32" s="9"/>
      <c r="E32" s="9"/>
      <c r="F32" s="9"/>
      <c r="G32" s="9"/>
      <c r="H32" s="9"/>
      <c r="I32" s="9"/>
      <c r="J32" s="9"/>
      <c r="K32" s="9"/>
      <c r="L32" s="9"/>
      <c r="M32" s="9"/>
      <c r="N32" s="9"/>
      <c r="O32" s="9"/>
      <c r="P32" s="9"/>
      <c r="Q32" s="10"/>
    </row>
    <row r="33" spans="1:17" x14ac:dyDescent="0.25">
      <c r="A33" s="8"/>
      <c r="B33" s="9"/>
      <c r="C33" s="9"/>
      <c r="D33" s="9"/>
      <c r="E33" s="9"/>
      <c r="F33" s="9"/>
      <c r="G33" s="9"/>
      <c r="H33" s="9"/>
      <c r="I33" s="9"/>
      <c r="J33" s="9"/>
      <c r="K33" s="9"/>
      <c r="L33" s="9"/>
      <c r="M33" s="9"/>
      <c r="N33" s="9"/>
      <c r="O33" s="9"/>
      <c r="P33" s="9"/>
      <c r="Q33" s="10"/>
    </row>
    <row r="34" spans="1:17" x14ac:dyDescent="0.25">
      <c r="A34" s="8"/>
      <c r="B34" s="9"/>
      <c r="C34" s="9"/>
      <c r="D34" s="9"/>
      <c r="E34" s="9"/>
      <c r="F34" s="9"/>
      <c r="G34" s="9"/>
      <c r="H34" s="9"/>
      <c r="I34" s="9"/>
      <c r="J34" s="9"/>
      <c r="K34" s="9"/>
      <c r="L34" s="9"/>
      <c r="M34" s="9"/>
      <c r="N34" s="9"/>
      <c r="O34" s="9"/>
      <c r="P34" s="9"/>
      <c r="Q34" s="10"/>
    </row>
    <row r="35" spans="1:17" x14ac:dyDescent="0.25">
      <c r="A35" s="8"/>
      <c r="B35" s="9"/>
      <c r="C35" s="9"/>
      <c r="D35" s="9"/>
      <c r="E35" s="9"/>
      <c r="F35" s="9"/>
      <c r="G35" s="9"/>
      <c r="H35" s="9"/>
      <c r="I35" s="9"/>
      <c r="J35" s="9"/>
      <c r="K35" s="9"/>
      <c r="L35" s="9"/>
      <c r="M35" s="9"/>
      <c r="N35" s="9"/>
      <c r="O35" s="9"/>
      <c r="P35" s="9"/>
      <c r="Q35" s="10"/>
    </row>
    <row r="36" spans="1:17" x14ac:dyDescent="0.25">
      <c r="A36" s="8"/>
      <c r="B36" s="87" t="s">
        <v>22</v>
      </c>
      <c r="C36" s="87"/>
      <c r="D36" s="87"/>
      <c r="E36" s="87"/>
      <c r="F36" s="87"/>
      <c r="G36" s="87"/>
      <c r="H36" s="87"/>
      <c r="I36" s="87"/>
      <c r="J36" s="9"/>
      <c r="K36" s="9"/>
      <c r="L36" s="9"/>
      <c r="M36" s="9"/>
      <c r="N36" s="9"/>
      <c r="O36" s="9"/>
      <c r="P36" s="9"/>
      <c r="Q36" s="10"/>
    </row>
    <row r="37" spans="1:17" x14ac:dyDescent="0.25">
      <c r="A37" s="8"/>
      <c r="B37" s="9"/>
      <c r="C37" s="9"/>
      <c r="D37" s="9"/>
      <c r="E37" s="9"/>
      <c r="F37" s="9"/>
      <c r="G37" s="9"/>
      <c r="H37" s="9"/>
      <c r="I37" s="9"/>
      <c r="J37" s="9"/>
      <c r="K37" s="9"/>
      <c r="L37" s="9"/>
      <c r="M37" s="9"/>
      <c r="N37" s="9"/>
      <c r="O37" s="9"/>
      <c r="P37" s="9"/>
      <c r="Q37" s="10"/>
    </row>
    <row r="38" spans="1:17" x14ac:dyDescent="0.25">
      <c r="A38" s="8"/>
      <c r="B38" s="9"/>
      <c r="C38" s="9"/>
      <c r="D38" s="9"/>
      <c r="E38" s="9"/>
      <c r="F38" s="9"/>
      <c r="G38" s="9"/>
      <c r="H38" s="9"/>
      <c r="I38" s="9"/>
      <c r="J38" s="9"/>
      <c r="K38" s="9"/>
      <c r="L38" s="9"/>
      <c r="M38" s="9"/>
      <c r="N38" s="9"/>
      <c r="O38" s="9"/>
      <c r="P38" s="9"/>
      <c r="Q38" s="10"/>
    </row>
    <row r="39" spans="1:17" x14ac:dyDescent="0.25">
      <c r="A39" s="8"/>
      <c r="B39" s="87" t="s">
        <v>12</v>
      </c>
      <c r="C39" s="87"/>
      <c r="D39" s="87"/>
      <c r="E39" s="87"/>
      <c r="F39" s="87"/>
      <c r="G39" s="9"/>
      <c r="H39" s="9"/>
      <c r="I39" s="9"/>
      <c r="J39" s="9"/>
      <c r="K39" s="9"/>
      <c r="L39" s="9"/>
      <c r="M39" s="9"/>
      <c r="N39" s="9"/>
      <c r="O39" s="9"/>
      <c r="P39" s="9"/>
      <c r="Q39" s="10"/>
    </row>
    <row r="40" spans="1:17" x14ac:dyDescent="0.25">
      <c r="A40" s="8"/>
      <c r="B40" s="9" t="s">
        <v>13</v>
      </c>
      <c r="C40" s="9"/>
      <c r="D40" s="9"/>
      <c r="E40" s="9"/>
      <c r="F40" s="9"/>
      <c r="G40" s="9"/>
      <c r="H40" s="9"/>
      <c r="I40" s="9"/>
      <c r="J40" s="9"/>
      <c r="K40" s="9"/>
      <c r="L40" s="9"/>
      <c r="M40" s="9"/>
      <c r="N40" s="9"/>
      <c r="O40" s="9"/>
      <c r="P40" s="9"/>
      <c r="Q40" s="10"/>
    </row>
    <row r="41" spans="1:17" x14ac:dyDescent="0.25">
      <c r="A41" s="8"/>
      <c r="B41" s="9"/>
      <c r="C41" s="9"/>
      <c r="D41" s="9"/>
      <c r="E41" s="9"/>
      <c r="F41" s="9"/>
      <c r="G41" s="9"/>
      <c r="H41" s="9"/>
      <c r="I41" s="9"/>
      <c r="J41" s="9"/>
      <c r="K41" s="9"/>
      <c r="L41" s="9"/>
      <c r="M41" s="9"/>
      <c r="N41" s="9"/>
      <c r="O41" s="9"/>
      <c r="P41" s="9"/>
      <c r="Q41" s="10"/>
    </row>
    <row r="42" spans="1:17" x14ac:dyDescent="0.25">
      <c r="A42" s="8"/>
      <c r="B42" s="9"/>
      <c r="C42" s="9"/>
      <c r="D42" s="9"/>
      <c r="E42" s="9"/>
      <c r="F42" s="9"/>
      <c r="G42" s="9"/>
      <c r="H42" s="9"/>
      <c r="I42" s="9"/>
      <c r="J42" s="9"/>
      <c r="K42" s="9"/>
      <c r="L42" s="9"/>
      <c r="M42" s="9"/>
      <c r="N42" s="9"/>
      <c r="O42" s="9"/>
      <c r="P42" s="9"/>
      <c r="Q42" s="10"/>
    </row>
    <row r="43" spans="1:17" x14ac:dyDescent="0.25">
      <c r="A43" s="8"/>
      <c r="B43" s="9"/>
      <c r="C43" s="9"/>
      <c r="D43" s="9"/>
      <c r="E43" s="9"/>
      <c r="F43" s="9"/>
      <c r="G43" s="9"/>
      <c r="H43" s="9"/>
      <c r="I43" s="9"/>
      <c r="J43" s="9"/>
      <c r="K43" s="9"/>
      <c r="L43" s="9"/>
      <c r="M43" s="9"/>
      <c r="N43" s="9"/>
      <c r="O43" s="9"/>
      <c r="P43" s="9"/>
      <c r="Q43" s="10"/>
    </row>
    <row r="44" spans="1:17" x14ac:dyDescent="0.25">
      <c r="A44" s="8"/>
      <c r="B44" s="9"/>
      <c r="C44" s="9"/>
      <c r="D44" s="9"/>
      <c r="E44" s="9"/>
      <c r="F44" s="9"/>
      <c r="G44" s="9"/>
      <c r="H44" s="9"/>
      <c r="I44" s="9"/>
      <c r="J44" s="9"/>
      <c r="K44" s="9"/>
      <c r="L44" s="9"/>
      <c r="M44" s="9"/>
      <c r="N44" s="9"/>
      <c r="O44" s="9"/>
      <c r="P44" s="9"/>
      <c r="Q44" s="10"/>
    </row>
    <row r="45" spans="1:17" x14ac:dyDescent="0.25">
      <c r="A45" s="8"/>
      <c r="B45" s="9"/>
      <c r="C45" s="9"/>
      <c r="D45" s="9"/>
      <c r="E45" s="9"/>
      <c r="F45" s="9"/>
      <c r="G45" s="9"/>
      <c r="H45" s="9"/>
      <c r="I45" s="9"/>
      <c r="J45" s="9"/>
      <c r="K45" s="9"/>
      <c r="L45" s="9"/>
      <c r="M45" s="9"/>
      <c r="N45" s="9"/>
      <c r="O45" s="9"/>
      <c r="P45" s="9"/>
      <c r="Q45" s="10"/>
    </row>
    <row r="46" spans="1:17" x14ac:dyDescent="0.25">
      <c r="A46" s="8"/>
      <c r="B46" s="9"/>
      <c r="C46" s="9"/>
      <c r="D46" s="9"/>
      <c r="E46" s="9"/>
      <c r="F46" s="9"/>
      <c r="G46" s="9"/>
      <c r="H46" s="9"/>
      <c r="I46" s="9"/>
      <c r="J46" s="9"/>
      <c r="K46" s="9"/>
      <c r="L46" s="9"/>
      <c r="M46" s="9"/>
      <c r="N46" s="9"/>
      <c r="O46" s="9"/>
      <c r="P46" s="9"/>
      <c r="Q46" s="10"/>
    </row>
    <row r="47" spans="1:17" ht="15.75" thickBot="1" x14ac:dyDescent="0.3">
      <c r="A47" s="11"/>
      <c r="B47" s="12"/>
      <c r="C47" s="12"/>
      <c r="D47" s="12"/>
      <c r="E47" s="12"/>
      <c r="F47" s="12"/>
      <c r="G47" s="12"/>
      <c r="H47" s="12"/>
      <c r="I47" s="12"/>
      <c r="J47" s="12"/>
      <c r="K47" s="12"/>
      <c r="L47" s="12"/>
      <c r="M47" s="12"/>
      <c r="N47" s="12"/>
      <c r="O47" s="12"/>
      <c r="P47" s="12"/>
      <c r="Q47" s="13"/>
    </row>
    <row r="48" spans="1:17" ht="15.75" thickBot="1" x14ac:dyDescent="0.3"/>
    <row r="49" spans="1:12" x14ac:dyDescent="0.25">
      <c r="A49" s="5"/>
      <c r="B49" s="6"/>
      <c r="C49" s="6"/>
      <c r="D49" s="6"/>
      <c r="E49" s="6"/>
      <c r="F49" s="6"/>
      <c r="G49" s="6"/>
      <c r="H49" s="6"/>
      <c r="I49" s="6"/>
      <c r="J49" s="6"/>
      <c r="K49" s="6"/>
      <c r="L49" s="7"/>
    </row>
    <row r="50" spans="1:12" x14ac:dyDescent="0.25">
      <c r="A50" s="8"/>
      <c r="B50" s="9"/>
      <c r="C50" s="9"/>
      <c r="D50" s="9">
        <v>12</v>
      </c>
      <c r="E50" s="9"/>
      <c r="F50" s="9"/>
      <c r="G50" s="9"/>
      <c r="H50" s="9"/>
      <c r="I50" s="9"/>
      <c r="J50" s="9"/>
      <c r="K50" s="9"/>
      <c r="L50" s="10"/>
    </row>
    <row r="51" spans="1:12" x14ac:dyDescent="0.25">
      <c r="A51" s="8"/>
      <c r="B51" s="9" t="s">
        <v>24</v>
      </c>
      <c r="C51" s="9" t="s">
        <v>17</v>
      </c>
      <c r="D51" s="9">
        <v>-0.41081288599999999</v>
      </c>
      <c r="E51" s="9"/>
      <c r="F51" s="9" t="s">
        <v>20</v>
      </c>
      <c r="G51" s="9">
        <f>D52*D50</f>
        <v>-4929.7546320000001</v>
      </c>
      <c r="H51" s="9"/>
      <c r="I51" s="9"/>
      <c r="J51" s="9"/>
      <c r="K51" s="9"/>
      <c r="L51" s="10"/>
    </row>
    <row r="52" spans="1:12" x14ac:dyDescent="0.25">
      <c r="A52" s="8"/>
      <c r="B52" s="9"/>
      <c r="C52" s="9" t="s">
        <v>18</v>
      </c>
      <c r="D52" s="9">
        <f>-0.410812886*1000</f>
        <v>-410.81288599999999</v>
      </c>
      <c r="E52" s="9"/>
      <c r="F52" s="9" t="s">
        <v>21</v>
      </c>
      <c r="G52" s="9">
        <f>D53/G51</f>
        <v>-3.0873747551661102E-2</v>
      </c>
      <c r="H52" s="9"/>
      <c r="I52" s="9"/>
      <c r="J52" s="9"/>
      <c r="K52" s="9"/>
      <c r="L52" s="10"/>
    </row>
    <row r="53" spans="1:12" x14ac:dyDescent="0.25">
      <c r="A53" s="8"/>
      <c r="B53" s="9"/>
      <c r="C53" s="9" t="s">
        <v>14</v>
      </c>
      <c r="D53" s="9">
        <v>152.19999999999999</v>
      </c>
      <c r="E53" s="9"/>
      <c r="F53" s="9"/>
      <c r="G53" s="9"/>
      <c r="H53" s="9"/>
      <c r="I53" s="9"/>
      <c r="J53" s="9"/>
      <c r="K53" s="9"/>
      <c r="L53" s="10"/>
    </row>
    <row r="54" spans="1:12" x14ac:dyDescent="0.25">
      <c r="A54" s="8"/>
      <c r="B54" s="9"/>
      <c r="C54" s="9"/>
      <c r="D54" s="9"/>
      <c r="E54" s="9" t="s">
        <v>19</v>
      </c>
      <c r="F54" s="9"/>
      <c r="G54" s="9"/>
      <c r="H54" s="9"/>
      <c r="I54" s="9"/>
      <c r="J54" s="9"/>
      <c r="K54" s="9"/>
      <c r="L54" s="10"/>
    </row>
    <row r="55" spans="1:12" x14ac:dyDescent="0.25">
      <c r="A55" s="8"/>
      <c r="B55" s="9"/>
      <c r="C55" s="9"/>
      <c r="D55" s="9"/>
      <c r="E55" s="9" t="s">
        <v>16</v>
      </c>
      <c r="F55" s="9"/>
      <c r="G55" s="9"/>
      <c r="H55" s="9"/>
      <c r="I55" s="9"/>
      <c r="J55" s="9"/>
      <c r="K55" s="9"/>
      <c r="L55" s="10"/>
    </row>
    <row r="56" spans="1:12" x14ac:dyDescent="0.25">
      <c r="A56" s="8"/>
      <c r="B56" s="9"/>
      <c r="C56" s="9"/>
      <c r="D56" s="9"/>
      <c r="E56" s="9" t="s">
        <v>15</v>
      </c>
      <c r="F56" s="9"/>
      <c r="G56" s="9"/>
      <c r="H56" s="9"/>
      <c r="I56" s="9"/>
      <c r="J56" s="9"/>
      <c r="K56" s="9"/>
      <c r="L56" s="10"/>
    </row>
    <row r="57" spans="1:12" x14ac:dyDescent="0.25">
      <c r="A57" s="8"/>
      <c r="B57" s="9"/>
      <c r="C57" s="9"/>
      <c r="D57" s="9"/>
      <c r="E57" s="9"/>
      <c r="F57" s="9"/>
      <c r="G57" s="9"/>
      <c r="H57" s="9"/>
      <c r="I57" s="9"/>
      <c r="J57" s="9"/>
      <c r="K57" s="9"/>
      <c r="L57" s="10"/>
    </row>
    <row r="58" spans="1:12" x14ac:dyDescent="0.25">
      <c r="A58" s="8"/>
      <c r="B58" s="9"/>
      <c r="C58" s="9"/>
      <c r="D58" s="9"/>
      <c r="E58" s="9"/>
      <c r="F58" s="9"/>
      <c r="G58" s="9"/>
      <c r="H58" s="9"/>
      <c r="I58" s="9"/>
      <c r="J58" s="9"/>
      <c r="K58" s="9"/>
      <c r="L58" s="10"/>
    </row>
    <row r="59" spans="1:12" x14ac:dyDescent="0.25">
      <c r="A59" s="8"/>
      <c r="B59" s="9"/>
      <c r="C59" s="9"/>
      <c r="D59" s="9"/>
      <c r="E59" s="9"/>
      <c r="F59" s="9"/>
      <c r="G59" s="9"/>
      <c r="H59" s="9"/>
      <c r="I59" s="9"/>
      <c r="J59" s="9"/>
      <c r="K59" s="9"/>
      <c r="L59" s="10"/>
    </row>
    <row r="60" spans="1:12" x14ac:dyDescent="0.25">
      <c r="A60" s="8"/>
      <c r="B60" s="9"/>
      <c r="C60" s="9"/>
      <c r="D60" s="9"/>
      <c r="E60" s="9"/>
      <c r="F60" s="9"/>
      <c r="G60" s="9"/>
      <c r="H60" s="9"/>
      <c r="I60" s="9"/>
      <c r="J60" s="9"/>
      <c r="K60" s="9"/>
      <c r="L60" s="10"/>
    </row>
    <row r="61" spans="1:12" x14ac:dyDescent="0.25">
      <c r="A61" s="8"/>
      <c r="B61" s="9"/>
      <c r="C61" s="9"/>
      <c r="D61" s="9"/>
      <c r="E61" s="9"/>
      <c r="F61" s="9"/>
      <c r="G61" s="9"/>
      <c r="H61" s="9"/>
      <c r="I61" s="9"/>
      <c r="J61" s="9"/>
      <c r="K61" s="9"/>
      <c r="L61" s="10"/>
    </row>
    <row r="62" spans="1:12" ht="15.75" thickBot="1" x14ac:dyDescent="0.3">
      <c r="A62" s="8"/>
      <c r="B62" s="9"/>
      <c r="C62" s="9"/>
      <c r="D62" s="9"/>
      <c r="E62" s="9"/>
      <c r="F62" s="9"/>
      <c r="G62" s="9"/>
      <c r="H62" s="9"/>
      <c r="I62" s="9"/>
      <c r="J62" s="9"/>
      <c r="K62" s="9"/>
      <c r="L62" s="10"/>
    </row>
    <row r="63" spans="1:12" x14ac:dyDescent="0.25">
      <c r="A63" s="8"/>
      <c r="B63" s="5"/>
      <c r="C63" s="6"/>
      <c r="D63" s="6"/>
      <c r="E63" s="6"/>
      <c r="F63" s="6"/>
      <c r="G63" s="7"/>
      <c r="H63" s="9"/>
      <c r="I63" s="9"/>
      <c r="J63" s="9"/>
      <c r="K63" s="9"/>
      <c r="L63" s="10"/>
    </row>
    <row r="64" spans="1:12" x14ac:dyDescent="0.25">
      <c r="A64" s="8"/>
      <c r="B64" s="8"/>
      <c r="C64" s="9"/>
      <c r="D64" s="9"/>
      <c r="E64" s="9"/>
      <c r="F64" s="9"/>
      <c r="G64" s="10"/>
      <c r="H64" s="9"/>
      <c r="I64" s="9"/>
      <c r="J64" s="9"/>
      <c r="K64" s="9"/>
      <c r="L64" s="10"/>
    </row>
    <row r="65" spans="1:12" ht="15.75" thickBot="1" x14ac:dyDescent="0.3">
      <c r="A65" s="8"/>
      <c r="B65" s="8"/>
      <c r="C65" s="9"/>
      <c r="D65" s="9"/>
      <c r="E65" s="21"/>
      <c r="F65" s="12"/>
      <c r="G65" s="13"/>
      <c r="H65" s="9"/>
      <c r="I65" s="9"/>
      <c r="J65" s="9"/>
      <c r="K65" s="9"/>
      <c r="L65" s="10"/>
    </row>
    <row r="66" spans="1:12" x14ac:dyDescent="0.25">
      <c r="A66" s="5"/>
      <c r="B66" s="6"/>
      <c r="C66" s="6"/>
      <c r="D66" s="7"/>
      <c r="E66" s="9"/>
      <c r="F66" s="9"/>
      <c r="G66" s="23"/>
      <c r="H66" s="9"/>
      <c r="I66" s="9"/>
      <c r="J66" s="9"/>
      <c r="K66" s="9"/>
      <c r="L66" s="10"/>
    </row>
    <row r="67" spans="1:12" ht="15.75" thickBot="1" x14ac:dyDescent="0.3">
      <c r="A67" s="11"/>
      <c r="B67" s="12"/>
      <c r="C67" s="12"/>
      <c r="D67" s="13"/>
      <c r="E67" s="9"/>
      <c r="F67" s="9"/>
      <c r="G67" s="24"/>
      <c r="H67" s="9"/>
      <c r="I67" s="9"/>
      <c r="J67" s="9"/>
      <c r="K67" s="9"/>
      <c r="L67" s="10"/>
    </row>
    <row r="68" spans="1:12" x14ac:dyDescent="0.25">
      <c r="A68" s="8"/>
      <c r="B68" s="9"/>
      <c r="C68" s="9"/>
      <c r="D68" s="9"/>
      <c r="E68" s="9"/>
      <c r="F68" s="9"/>
      <c r="G68" s="24"/>
      <c r="H68" s="9"/>
      <c r="I68" s="9"/>
      <c r="J68" s="9"/>
      <c r="K68" s="9"/>
      <c r="L68" s="10"/>
    </row>
    <row r="69" spans="1:12" x14ac:dyDescent="0.25">
      <c r="A69" s="8"/>
      <c r="B69" s="9"/>
      <c r="C69" s="9"/>
      <c r="D69" s="9"/>
      <c r="E69" s="9"/>
      <c r="F69" s="9"/>
      <c r="G69" s="24"/>
      <c r="H69" s="9"/>
      <c r="I69" s="9"/>
      <c r="J69" s="9"/>
      <c r="K69" s="9"/>
      <c r="L69" s="10"/>
    </row>
    <row r="70" spans="1:12" x14ac:dyDescent="0.25">
      <c r="A70" s="8"/>
      <c r="B70" s="9"/>
      <c r="C70" s="9"/>
      <c r="D70" s="9"/>
      <c r="E70" s="9"/>
      <c r="F70" s="9"/>
      <c r="G70" s="24"/>
      <c r="H70" s="9"/>
      <c r="I70" s="9"/>
      <c r="J70" s="9"/>
      <c r="K70" s="9"/>
      <c r="L70" s="10"/>
    </row>
    <row r="71" spans="1:12" ht="15.75" thickBot="1" x14ac:dyDescent="0.3">
      <c r="A71" s="8"/>
      <c r="B71" s="9"/>
      <c r="C71" s="9"/>
      <c r="D71" s="9"/>
      <c r="E71" s="9"/>
      <c r="F71" s="9"/>
      <c r="G71" s="25"/>
      <c r="H71" s="9"/>
      <c r="I71" s="9"/>
      <c r="J71" s="9"/>
      <c r="K71" s="9"/>
      <c r="L71" s="10"/>
    </row>
    <row r="72" spans="1:12" x14ac:dyDescent="0.25">
      <c r="A72" s="5"/>
      <c r="B72" s="6"/>
      <c r="C72" s="6"/>
      <c r="D72" s="6"/>
      <c r="E72" s="6"/>
      <c r="F72" s="6"/>
      <c r="G72" s="7"/>
      <c r="H72" s="9"/>
      <c r="I72" s="9"/>
      <c r="J72" s="9"/>
      <c r="K72" s="9"/>
      <c r="L72" s="10"/>
    </row>
    <row r="73" spans="1:12" x14ac:dyDescent="0.25">
      <c r="A73" s="8"/>
      <c r="B73" s="9"/>
      <c r="C73" s="9"/>
      <c r="D73" s="9"/>
      <c r="E73" s="9"/>
      <c r="F73" s="9"/>
      <c r="G73" s="10"/>
      <c r="H73" s="9"/>
      <c r="I73" s="9"/>
      <c r="J73" s="9"/>
      <c r="K73" s="9"/>
      <c r="L73" s="10"/>
    </row>
    <row r="74" spans="1:12" x14ac:dyDescent="0.25">
      <c r="A74" s="8"/>
      <c r="B74" s="9"/>
      <c r="C74" s="9"/>
      <c r="D74" s="9"/>
      <c r="E74" s="9"/>
      <c r="F74" s="9"/>
      <c r="G74" s="10"/>
      <c r="H74" s="9"/>
      <c r="I74" s="9"/>
      <c r="J74" s="9"/>
      <c r="K74" s="9"/>
      <c r="L74" s="10"/>
    </row>
    <row r="75" spans="1:12" ht="15.75" thickBot="1" x14ac:dyDescent="0.3">
      <c r="A75" s="11"/>
      <c r="B75" s="12"/>
      <c r="C75" s="12"/>
      <c r="D75" s="12"/>
      <c r="E75" s="12"/>
      <c r="F75" s="12"/>
      <c r="G75" s="13"/>
      <c r="H75" s="9"/>
      <c r="I75" s="9"/>
      <c r="J75" s="9"/>
      <c r="K75" s="9"/>
      <c r="L75" s="10"/>
    </row>
    <row r="76" spans="1:12" x14ac:dyDescent="0.25">
      <c r="A76" s="5"/>
      <c r="B76" s="6"/>
      <c r="C76" s="6"/>
      <c r="D76" s="6"/>
      <c r="E76" s="6"/>
      <c r="F76" s="6"/>
      <c r="G76" s="7"/>
      <c r="H76" s="9"/>
      <c r="I76" s="9"/>
      <c r="J76" s="9"/>
      <c r="K76" s="9"/>
      <c r="L76" s="10"/>
    </row>
    <row r="77" spans="1:12" x14ac:dyDescent="0.25">
      <c r="A77" s="8"/>
      <c r="B77" s="9"/>
      <c r="C77" s="9"/>
      <c r="D77" s="9"/>
      <c r="E77" s="9"/>
      <c r="F77" s="9"/>
      <c r="G77" s="10"/>
      <c r="H77" s="9"/>
      <c r="I77" s="9"/>
      <c r="J77" s="9"/>
      <c r="K77" s="9"/>
      <c r="L77" s="10"/>
    </row>
    <row r="78" spans="1:12" x14ac:dyDescent="0.25">
      <c r="A78" s="8"/>
      <c r="B78" s="9"/>
      <c r="C78" s="9"/>
      <c r="D78" s="22"/>
      <c r="E78" s="9"/>
      <c r="F78" s="9"/>
      <c r="G78" s="10"/>
      <c r="H78" s="9"/>
      <c r="I78" s="9"/>
      <c r="J78" s="9"/>
      <c r="K78" s="9"/>
      <c r="L78" s="10"/>
    </row>
    <row r="79" spans="1:12" ht="15.75" thickBot="1" x14ac:dyDescent="0.3">
      <c r="A79" s="11"/>
      <c r="B79" s="12"/>
      <c r="C79" s="12"/>
      <c r="D79" s="12"/>
      <c r="E79" s="12"/>
      <c r="F79" s="12"/>
      <c r="G79" s="13"/>
      <c r="H79" s="9"/>
      <c r="I79" s="9"/>
      <c r="J79" s="9"/>
      <c r="K79" s="9"/>
      <c r="L79" s="10"/>
    </row>
    <row r="80" spans="1:12" x14ac:dyDescent="0.25">
      <c r="A80" s="5"/>
      <c r="B80" s="6"/>
      <c r="C80" s="6"/>
      <c r="D80" s="6"/>
      <c r="E80" s="7"/>
      <c r="F80" s="9"/>
      <c r="G80" s="9"/>
      <c r="H80" s="9"/>
      <c r="I80" s="9"/>
      <c r="J80" s="9"/>
      <c r="K80" s="9"/>
      <c r="L80" s="10"/>
    </row>
    <row r="81" spans="1:12" x14ac:dyDescent="0.25">
      <c r="A81" s="8"/>
      <c r="B81" s="9"/>
      <c r="C81" s="9"/>
      <c r="D81" s="9"/>
      <c r="E81" s="10"/>
      <c r="F81" s="9"/>
      <c r="G81" s="9"/>
      <c r="H81" s="9"/>
      <c r="I81" s="9"/>
      <c r="J81" s="9"/>
      <c r="K81" s="9"/>
      <c r="L81" s="10"/>
    </row>
    <row r="82" spans="1:12" x14ac:dyDescent="0.25">
      <c r="A82" s="8"/>
      <c r="B82" s="9"/>
      <c r="C82" s="9"/>
      <c r="D82" s="9"/>
      <c r="E82" s="10"/>
      <c r="F82" s="9"/>
      <c r="G82" s="9"/>
      <c r="H82" s="9"/>
      <c r="I82" s="9"/>
      <c r="J82" s="9"/>
      <c r="K82" s="9"/>
      <c r="L82" s="10"/>
    </row>
    <row r="83" spans="1:12" x14ac:dyDescent="0.25">
      <c r="A83" s="8"/>
      <c r="B83" s="9"/>
      <c r="C83" s="9"/>
      <c r="D83" s="9"/>
      <c r="E83" s="10"/>
      <c r="F83" s="9"/>
      <c r="G83" s="9"/>
      <c r="H83" s="9"/>
      <c r="I83" s="9"/>
      <c r="J83" s="9"/>
      <c r="K83" s="9"/>
      <c r="L83" s="10"/>
    </row>
    <row r="84" spans="1:12" x14ac:dyDescent="0.25">
      <c r="A84" s="8"/>
      <c r="B84" s="9"/>
      <c r="C84" s="9"/>
      <c r="D84" s="9"/>
      <c r="E84" s="10"/>
      <c r="F84" s="9"/>
      <c r="G84" s="9"/>
      <c r="H84" s="9"/>
      <c r="I84" s="9"/>
      <c r="J84" s="9"/>
      <c r="K84" s="9"/>
      <c r="L84" s="10"/>
    </row>
    <row r="85" spans="1:12" ht="15.75" thickBot="1" x14ac:dyDescent="0.3">
      <c r="A85" s="11"/>
      <c r="B85" s="12"/>
      <c r="C85" s="12"/>
      <c r="D85" s="12"/>
      <c r="E85" s="13"/>
      <c r="F85" s="9"/>
      <c r="G85" s="9"/>
      <c r="H85" s="9"/>
      <c r="I85" s="9"/>
      <c r="J85" s="9"/>
      <c r="K85" s="9"/>
      <c r="L85" s="10"/>
    </row>
    <row r="86" spans="1:12" x14ac:dyDescent="0.25">
      <c r="A86" s="8"/>
      <c r="B86" s="9"/>
      <c r="C86" s="9"/>
      <c r="D86" s="9"/>
      <c r="E86" s="9"/>
      <c r="F86" s="9"/>
      <c r="G86" s="9"/>
      <c r="H86" s="9"/>
      <c r="I86" s="9"/>
      <c r="J86" s="9"/>
      <c r="K86" s="9"/>
      <c r="L86" s="10"/>
    </row>
    <row r="87" spans="1:12" x14ac:dyDescent="0.25">
      <c r="A87" s="8"/>
      <c r="B87" s="9"/>
      <c r="C87" s="9"/>
      <c r="D87" s="9"/>
      <c r="E87" s="9"/>
      <c r="F87" s="9"/>
      <c r="G87" s="9"/>
      <c r="H87" s="9"/>
      <c r="I87" s="9"/>
      <c r="J87" s="9"/>
      <c r="K87" s="9"/>
      <c r="L87" s="10"/>
    </row>
    <row r="88" spans="1:12" x14ac:dyDescent="0.25">
      <c r="A88" s="8"/>
      <c r="B88" s="9"/>
      <c r="C88" s="9"/>
      <c r="D88" s="9"/>
      <c r="E88" s="9"/>
      <c r="F88" s="9"/>
      <c r="G88" s="9"/>
      <c r="H88" s="9"/>
      <c r="I88" s="9"/>
      <c r="J88" s="9"/>
      <c r="K88" s="9"/>
      <c r="L88" s="10"/>
    </row>
    <row r="89" spans="1:12" x14ac:dyDescent="0.25">
      <c r="A89" s="8"/>
      <c r="B89" s="9"/>
      <c r="C89" s="9"/>
      <c r="D89" s="9"/>
      <c r="E89" s="9"/>
      <c r="F89" s="9"/>
      <c r="G89" s="9"/>
      <c r="H89" s="9"/>
      <c r="I89" s="9"/>
      <c r="J89" s="9"/>
      <c r="K89" s="9"/>
      <c r="L89" s="10"/>
    </row>
    <row r="90" spans="1:12" x14ac:dyDescent="0.25">
      <c r="A90" s="8"/>
      <c r="B90" s="9"/>
      <c r="C90" s="9"/>
      <c r="D90" s="9"/>
      <c r="E90" s="9"/>
      <c r="F90" s="9"/>
      <c r="G90" s="9"/>
      <c r="H90" s="9"/>
      <c r="I90" s="9"/>
      <c r="J90" s="9"/>
      <c r="K90" s="9"/>
      <c r="L90" s="10"/>
    </row>
    <row r="91" spans="1:12" x14ac:dyDescent="0.25">
      <c r="A91" s="8"/>
      <c r="B91" s="9"/>
      <c r="C91" s="9"/>
      <c r="D91" s="9"/>
      <c r="E91" s="9"/>
      <c r="F91" s="9"/>
      <c r="G91" s="9"/>
      <c r="H91" s="9"/>
      <c r="I91" s="9"/>
      <c r="J91" s="9"/>
      <c r="K91" s="9"/>
      <c r="L91" s="10"/>
    </row>
    <row r="92" spans="1:12" x14ac:dyDescent="0.25">
      <c r="A92" s="8"/>
      <c r="B92" s="9"/>
      <c r="C92" s="9"/>
      <c r="D92" s="9"/>
      <c r="E92" s="9"/>
      <c r="F92" s="9"/>
      <c r="G92" s="9"/>
      <c r="H92" s="9"/>
      <c r="I92" s="9"/>
      <c r="J92" s="9"/>
      <c r="K92" s="9"/>
      <c r="L92" s="10"/>
    </row>
    <row r="93" spans="1:12" x14ac:dyDescent="0.25">
      <c r="A93" s="8"/>
      <c r="B93" s="9"/>
      <c r="C93" s="9"/>
      <c r="D93" s="9"/>
      <c r="E93" s="9"/>
      <c r="F93" s="9"/>
      <c r="G93" s="9"/>
      <c r="H93" s="9"/>
      <c r="I93" s="9"/>
      <c r="J93" s="9"/>
      <c r="K93" s="9"/>
      <c r="L93" s="10"/>
    </row>
    <row r="94" spans="1:12" x14ac:dyDescent="0.25">
      <c r="A94" s="8"/>
      <c r="B94" s="9"/>
      <c r="C94" s="9"/>
      <c r="D94" s="9"/>
      <c r="E94" s="9"/>
      <c r="F94" s="9"/>
      <c r="G94" s="9"/>
      <c r="H94" s="9"/>
      <c r="I94" s="9"/>
      <c r="J94" s="9"/>
      <c r="K94" s="9"/>
      <c r="L94" s="10"/>
    </row>
    <row r="95" spans="1:12" x14ac:dyDescent="0.25">
      <c r="A95" s="8"/>
      <c r="B95" s="9"/>
      <c r="C95" s="9"/>
      <c r="D95" s="9"/>
      <c r="E95" s="9"/>
      <c r="F95" s="9"/>
      <c r="G95" s="9"/>
      <c r="H95" s="9"/>
      <c r="I95" s="9"/>
      <c r="J95" s="9"/>
      <c r="K95" s="9"/>
      <c r="L95" s="10"/>
    </row>
    <row r="96" spans="1:12" x14ac:dyDescent="0.25">
      <c r="A96" s="8"/>
      <c r="B96" s="9"/>
      <c r="C96" s="9"/>
      <c r="D96" s="9"/>
      <c r="E96" s="9"/>
      <c r="F96" s="9"/>
      <c r="G96" s="9"/>
      <c r="H96" s="9"/>
      <c r="I96" s="9"/>
      <c r="J96" s="9"/>
      <c r="K96" s="9"/>
      <c r="L96" s="10"/>
    </row>
    <row r="97" spans="1:12" x14ac:dyDescent="0.25">
      <c r="A97" s="8"/>
      <c r="B97" s="9"/>
      <c r="C97" s="9"/>
      <c r="D97" s="9"/>
      <c r="E97" s="9"/>
      <c r="F97" s="9"/>
      <c r="G97" s="9"/>
      <c r="H97" s="9"/>
      <c r="I97" s="9"/>
      <c r="J97" s="9"/>
      <c r="K97" s="9"/>
      <c r="L97" s="10"/>
    </row>
    <row r="98" spans="1:12" x14ac:dyDescent="0.25">
      <c r="A98" s="8"/>
      <c r="B98" s="9"/>
      <c r="C98" s="9"/>
      <c r="D98" s="9"/>
      <c r="E98" s="9"/>
      <c r="F98" s="9"/>
      <c r="G98" s="9"/>
      <c r="H98" s="9"/>
      <c r="I98" s="9"/>
      <c r="J98" s="9"/>
      <c r="K98" s="9"/>
      <c r="L98" s="10"/>
    </row>
    <row r="99" spans="1:12" x14ac:dyDescent="0.25">
      <c r="A99" s="8"/>
      <c r="B99" s="87" t="s">
        <v>12</v>
      </c>
      <c r="C99" s="87"/>
      <c r="D99" s="87"/>
      <c r="E99" s="87"/>
      <c r="F99" s="9"/>
      <c r="G99" s="9"/>
      <c r="H99" s="9"/>
      <c r="I99" s="9"/>
      <c r="J99" s="9"/>
      <c r="K99" s="9"/>
      <c r="L99" s="10"/>
    </row>
    <row r="100" spans="1:12" x14ac:dyDescent="0.25">
      <c r="A100" s="8"/>
      <c r="B100" s="9" t="s">
        <v>23</v>
      </c>
      <c r="C100" s="9"/>
      <c r="D100" s="26"/>
      <c r="E100" s="9"/>
      <c r="F100" s="9"/>
      <c r="G100" s="9"/>
      <c r="H100" s="9"/>
      <c r="I100" s="9"/>
      <c r="J100" s="9"/>
      <c r="K100" s="9"/>
      <c r="L100" s="10"/>
    </row>
    <row r="101" spans="1:12" x14ac:dyDescent="0.25">
      <c r="A101" s="8"/>
      <c r="B101" s="9"/>
      <c r="C101" s="9"/>
      <c r="D101" s="9"/>
      <c r="E101" s="9"/>
      <c r="F101" s="9"/>
      <c r="G101" s="9"/>
      <c r="H101" s="9"/>
      <c r="I101" s="9"/>
      <c r="J101" s="9"/>
      <c r="K101" s="9"/>
      <c r="L101" s="10"/>
    </row>
    <row r="102" spans="1:12" x14ac:dyDescent="0.25">
      <c r="A102" s="8"/>
      <c r="B102" s="9"/>
      <c r="C102" s="9"/>
      <c r="D102" s="9"/>
      <c r="E102" s="9"/>
      <c r="F102" s="9"/>
      <c r="G102" s="9"/>
      <c r="H102" s="9"/>
      <c r="I102" s="9"/>
      <c r="J102" s="9"/>
      <c r="K102" s="9"/>
      <c r="L102" s="10"/>
    </row>
    <row r="103" spans="1:12" ht="15.75" thickBot="1" x14ac:dyDescent="0.3">
      <c r="A103" s="11"/>
      <c r="B103" s="12"/>
      <c r="C103" s="12"/>
      <c r="D103" s="12"/>
      <c r="E103" s="12"/>
      <c r="F103" s="12"/>
      <c r="G103" s="12"/>
      <c r="H103" s="12"/>
      <c r="I103" s="12"/>
      <c r="J103" s="12"/>
      <c r="K103" s="12"/>
      <c r="L103" s="13"/>
    </row>
  </sheetData>
  <mergeCells count="8">
    <mergeCell ref="B99:E99"/>
    <mergeCell ref="B39:F39"/>
    <mergeCell ref="B36:I36"/>
    <mergeCell ref="A1:E1"/>
    <mergeCell ref="A28:H28"/>
    <mergeCell ref="G4:N4"/>
    <mergeCell ref="D3:F3"/>
    <mergeCell ref="B23:F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H25" zoomScale="115" zoomScaleNormal="115" workbookViewId="0">
      <selection activeCell="F4" sqref="F4"/>
    </sheetView>
  </sheetViews>
  <sheetFormatPr defaultRowHeight="15" x14ac:dyDescent="0.25"/>
  <cols>
    <col min="4" max="4" width="13.7109375" customWidth="1"/>
    <col min="5" max="5" width="15.28515625" customWidth="1"/>
    <col min="6" max="6" width="19.42578125" customWidth="1"/>
    <col min="7" max="7" width="19.85546875" customWidth="1"/>
    <col min="8" max="8" width="18.42578125" customWidth="1"/>
    <col min="13" max="13" width="16.7109375" customWidth="1"/>
  </cols>
  <sheetData>
    <row r="1" spans="1:11" x14ac:dyDescent="0.25">
      <c r="A1" s="80" t="s">
        <v>26</v>
      </c>
      <c r="B1" s="80"/>
      <c r="C1" s="80"/>
      <c r="D1" s="80"/>
      <c r="E1" s="30"/>
      <c r="F1" s="30"/>
      <c r="G1" s="30"/>
      <c r="K1" s="19"/>
    </row>
    <row r="2" spans="1:11" x14ac:dyDescent="0.25">
      <c r="K2" s="18"/>
    </row>
    <row r="3" spans="1:11" x14ac:dyDescent="0.25">
      <c r="K3" s="18"/>
    </row>
    <row r="4" spans="1:11" x14ac:dyDescent="0.25">
      <c r="K4" s="18"/>
    </row>
    <row r="5" spans="1:11" x14ac:dyDescent="0.25">
      <c r="D5">
        <v>182.28</v>
      </c>
      <c r="F5">
        <v>0.49828121348239252</v>
      </c>
      <c r="K5" s="18"/>
    </row>
    <row r="6" spans="1:11" x14ac:dyDescent="0.25">
      <c r="D6">
        <v>-169.8</v>
      </c>
      <c r="F6">
        <v>-0.49828121348239252</v>
      </c>
      <c r="K6" s="18"/>
    </row>
    <row r="7" spans="1:11" x14ac:dyDescent="0.25">
      <c r="D7">
        <v>352.08000000000004</v>
      </c>
      <c r="F7">
        <v>0.99656242696478503</v>
      </c>
      <c r="K7" s="18"/>
    </row>
    <row r="8" spans="1:11" x14ac:dyDescent="0.25">
      <c r="K8" s="18"/>
    </row>
    <row r="9" spans="1:11" x14ac:dyDescent="0.25">
      <c r="K9" s="18"/>
    </row>
    <row r="10" spans="1:11" x14ac:dyDescent="0.25">
      <c r="K10" s="18"/>
    </row>
    <row r="11" spans="1:11" x14ac:dyDescent="0.25">
      <c r="K11" s="18"/>
    </row>
    <row r="12" spans="1:11" x14ac:dyDescent="0.25">
      <c r="K12" s="18"/>
    </row>
    <row r="13" spans="1:11" ht="15.75" thickBot="1" x14ac:dyDescent="0.3">
      <c r="K13" s="18"/>
    </row>
    <row r="14" spans="1:11" x14ac:dyDescent="0.25">
      <c r="A14" s="5"/>
      <c r="B14" s="6"/>
      <c r="C14" s="6"/>
      <c r="D14" s="6"/>
      <c r="E14" s="6"/>
      <c r="F14" s="7"/>
      <c r="K14" s="18"/>
    </row>
    <row r="15" spans="1:11" x14ac:dyDescent="0.25">
      <c r="A15" s="8"/>
      <c r="B15" s="9"/>
      <c r="C15" s="9"/>
      <c r="D15" s="9"/>
      <c r="E15" s="9"/>
      <c r="F15" s="10"/>
      <c r="K15" s="18"/>
    </row>
    <row r="16" spans="1:11" x14ac:dyDescent="0.25">
      <c r="A16" s="8"/>
      <c r="B16" s="9"/>
      <c r="C16" s="9"/>
      <c r="D16" s="9"/>
      <c r="E16" s="9"/>
      <c r="F16" s="10"/>
      <c r="K16" s="18"/>
    </row>
    <row r="17" spans="1:19" x14ac:dyDescent="0.25">
      <c r="A17" s="8"/>
      <c r="B17" s="9"/>
      <c r="C17" s="9"/>
      <c r="D17" s="9"/>
      <c r="E17" s="9"/>
      <c r="F17" s="10"/>
      <c r="K17" s="18"/>
    </row>
    <row r="18" spans="1:19" ht="15.75" thickBot="1" x14ac:dyDescent="0.3">
      <c r="A18" s="11"/>
      <c r="B18" s="12"/>
      <c r="C18" s="12"/>
      <c r="D18" s="12"/>
      <c r="E18" s="12"/>
      <c r="F18" s="13"/>
      <c r="K18" s="18"/>
    </row>
    <row r="19" spans="1:19" x14ac:dyDescent="0.25">
      <c r="K19" s="18"/>
    </row>
    <row r="20" spans="1:19" ht="15.75" thickBot="1" x14ac:dyDescent="0.3">
      <c r="K20" s="18"/>
    </row>
    <row r="21" spans="1:19" x14ac:dyDescent="0.25">
      <c r="A21" s="5"/>
      <c r="B21" s="6"/>
      <c r="C21" s="6"/>
      <c r="D21" s="6"/>
      <c r="E21" s="6"/>
      <c r="F21" s="6"/>
      <c r="G21" s="6"/>
      <c r="H21" s="7"/>
      <c r="K21" s="18" t="s">
        <v>34</v>
      </c>
    </row>
    <row r="22" spans="1:19" x14ac:dyDescent="0.25">
      <c r="A22" s="8"/>
      <c r="B22" s="9"/>
      <c r="C22" s="9"/>
      <c r="D22" s="9"/>
      <c r="E22" s="9"/>
      <c r="F22" s="9"/>
      <c r="G22" s="9"/>
      <c r="H22" s="10"/>
      <c r="K22" s="32" t="s">
        <v>33</v>
      </c>
      <c r="L22" s="33"/>
      <c r="M22" s="33"/>
      <c r="N22" s="33"/>
      <c r="O22" s="33"/>
      <c r="P22" s="33"/>
      <c r="Q22" s="33"/>
      <c r="R22" s="33"/>
      <c r="S22" s="33"/>
    </row>
    <row r="23" spans="1:19" x14ac:dyDescent="0.25">
      <c r="A23" s="8"/>
      <c r="B23" s="9"/>
      <c r="C23" s="9"/>
      <c r="D23" s="9"/>
      <c r="E23" s="9"/>
      <c r="F23" s="9"/>
      <c r="G23" s="9"/>
      <c r="H23" s="10"/>
      <c r="K23" s="32"/>
      <c r="L23" s="33"/>
      <c r="M23" s="33"/>
      <c r="N23" s="33"/>
      <c r="O23" s="33"/>
      <c r="P23" s="33"/>
      <c r="Q23" s="33"/>
      <c r="R23" s="33"/>
      <c r="S23" s="33"/>
    </row>
    <row r="24" spans="1:19" x14ac:dyDescent="0.25">
      <c r="A24" s="8"/>
      <c r="B24" s="9"/>
      <c r="C24" s="9"/>
      <c r="D24" s="9"/>
      <c r="E24" s="9"/>
      <c r="F24" s="9"/>
      <c r="G24" s="9"/>
      <c r="H24" s="10"/>
      <c r="K24" s="18"/>
    </row>
    <row r="25" spans="1:19" x14ac:dyDescent="0.25">
      <c r="A25" s="8"/>
      <c r="B25" s="9"/>
      <c r="C25" s="9"/>
      <c r="D25" s="9"/>
      <c r="E25" s="9"/>
      <c r="F25" s="9"/>
      <c r="G25" s="9"/>
      <c r="H25" s="10"/>
      <c r="K25" s="18"/>
    </row>
    <row r="26" spans="1:19" ht="15.75" thickBot="1" x14ac:dyDescent="0.3">
      <c r="A26" s="8"/>
      <c r="B26" s="9"/>
      <c r="C26" s="9"/>
      <c r="D26" s="9"/>
      <c r="E26" s="9"/>
      <c r="F26" s="9"/>
      <c r="G26" s="9"/>
      <c r="H26" s="10"/>
      <c r="K26" s="18"/>
    </row>
    <row r="27" spans="1:19" x14ac:dyDescent="0.25">
      <c r="A27" s="5"/>
      <c r="B27" s="6"/>
      <c r="C27" s="6"/>
      <c r="D27" s="6"/>
      <c r="E27" s="6"/>
      <c r="F27" s="6"/>
      <c r="G27" s="6"/>
      <c r="H27" s="6"/>
      <c r="I27" s="6"/>
      <c r="J27" s="7"/>
      <c r="K27" s="31"/>
    </row>
    <row r="28" spans="1:19" x14ac:dyDescent="0.25">
      <c r="A28" s="8"/>
      <c r="B28" s="9"/>
      <c r="C28" s="9"/>
      <c r="D28" s="18">
        <v>2.04</v>
      </c>
      <c r="E28" s="9">
        <f>D28-1.403055556</f>
        <v>0.63694444400000005</v>
      </c>
      <c r="F28" s="9">
        <f>POWER(E28,2)</f>
        <v>0.40569822474246919</v>
      </c>
      <c r="G28" s="9"/>
      <c r="H28" s="9"/>
      <c r="I28" s="9"/>
      <c r="J28" s="10"/>
      <c r="K28" s="31"/>
    </row>
    <row r="29" spans="1:19" x14ac:dyDescent="0.25">
      <c r="A29" s="8"/>
      <c r="B29" s="9"/>
      <c r="C29" s="9"/>
      <c r="D29" s="18">
        <v>2</v>
      </c>
      <c r="E29" s="9">
        <f>D29-1.403055556</f>
        <v>0.59694444400000002</v>
      </c>
      <c r="F29" s="9">
        <f>POWER(E29,2)</f>
        <v>0.35634266922246915</v>
      </c>
      <c r="G29" s="9"/>
      <c r="H29" s="9"/>
      <c r="I29" s="9"/>
      <c r="J29" s="10"/>
      <c r="K29" s="31"/>
    </row>
    <row r="30" spans="1:19" x14ac:dyDescent="0.25">
      <c r="A30" s="8"/>
      <c r="B30" s="9"/>
      <c r="C30" s="9"/>
      <c r="D30" s="18">
        <v>1.9</v>
      </c>
      <c r="E30" s="9">
        <f>D30-1.403055556</f>
        <v>0.49694444399999993</v>
      </c>
      <c r="F30" s="9">
        <f>POWER(E30,2)</f>
        <v>0.24695378042246907</v>
      </c>
      <c r="G30" s="9"/>
      <c r="H30" s="9"/>
      <c r="I30" s="9"/>
      <c r="J30" s="10"/>
      <c r="K30" s="31"/>
    </row>
    <row r="31" spans="1:19" x14ac:dyDescent="0.25">
      <c r="A31" s="8"/>
      <c r="B31" s="9"/>
      <c r="C31" s="9"/>
      <c r="D31" s="18">
        <v>1.7</v>
      </c>
      <c r="E31" s="9">
        <f t="shared" ref="E31:E63" si="0">D31-1.403055556</f>
        <v>0.29694444399999997</v>
      </c>
      <c r="F31" s="9">
        <f t="shared" ref="F31:F63" si="1">POWER(E31,2)</f>
        <v>8.8176002822469124E-2</v>
      </c>
      <c r="G31" s="9"/>
      <c r="H31" s="9"/>
      <c r="I31" s="9"/>
      <c r="J31" s="10"/>
      <c r="K31" s="31"/>
    </row>
    <row r="32" spans="1:19" x14ac:dyDescent="0.25">
      <c r="A32" s="8"/>
      <c r="B32" s="9"/>
      <c r="C32" s="9"/>
      <c r="D32" s="18">
        <v>1.5</v>
      </c>
      <c r="E32" s="9">
        <f t="shared" si="0"/>
        <v>9.6944444000000018E-2</v>
      </c>
      <c r="F32" s="9">
        <f t="shared" si="1"/>
        <v>9.39822522246914E-3</v>
      </c>
      <c r="G32" s="9"/>
      <c r="H32" s="9"/>
      <c r="I32" s="9"/>
      <c r="J32" s="10"/>
      <c r="K32" s="31"/>
    </row>
    <row r="33" spans="1:11" x14ac:dyDescent="0.25">
      <c r="A33" s="8"/>
      <c r="B33" s="9"/>
      <c r="C33" s="9"/>
      <c r="D33" s="18">
        <v>1.3</v>
      </c>
      <c r="E33" s="9">
        <f t="shared" si="0"/>
        <v>-0.10305555599999994</v>
      </c>
      <c r="F33" s="9">
        <f t="shared" si="1"/>
        <v>1.0620447622469123E-2</v>
      </c>
      <c r="G33" s="9"/>
      <c r="H33" s="9"/>
      <c r="I33" s="9"/>
      <c r="J33" s="10"/>
      <c r="K33" s="31"/>
    </row>
    <row r="34" spans="1:11" x14ac:dyDescent="0.25">
      <c r="A34" s="8"/>
      <c r="B34" s="9"/>
      <c r="C34" s="9"/>
      <c r="D34" s="18">
        <v>0.97</v>
      </c>
      <c r="E34" s="9">
        <f t="shared" si="0"/>
        <v>-0.43305555600000001</v>
      </c>
      <c r="F34" s="9">
        <f t="shared" si="1"/>
        <v>0.18753711458246913</v>
      </c>
      <c r="G34" s="9"/>
      <c r="H34" s="9"/>
      <c r="I34" s="9"/>
      <c r="J34" s="10"/>
      <c r="K34" s="31"/>
    </row>
    <row r="35" spans="1:11" x14ac:dyDescent="0.25">
      <c r="A35" s="8"/>
      <c r="B35" s="9"/>
      <c r="C35" s="9"/>
      <c r="D35" s="18">
        <v>0.71</v>
      </c>
      <c r="E35" s="9">
        <f t="shared" si="0"/>
        <v>-0.69305555600000002</v>
      </c>
      <c r="F35" s="9">
        <f t="shared" si="1"/>
        <v>0.48032600370246914</v>
      </c>
      <c r="G35" s="9"/>
      <c r="H35" s="9"/>
      <c r="I35" s="9"/>
      <c r="J35" s="10"/>
      <c r="K35" s="31"/>
    </row>
    <row r="36" spans="1:11" x14ac:dyDescent="0.25">
      <c r="A36" s="8"/>
      <c r="B36" s="9"/>
      <c r="C36" s="9"/>
      <c r="D36" s="18">
        <v>0.23</v>
      </c>
      <c r="E36" s="9">
        <f t="shared" si="0"/>
        <v>-1.173055556</v>
      </c>
      <c r="F36" s="9">
        <f t="shared" si="1"/>
        <v>1.3760593374624692</v>
      </c>
      <c r="G36" s="9"/>
      <c r="H36" s="9"/>
      <c r="I36" s="9"/>
      <c r="J36" s="10"/>
      <c r="K36" s="31"/>
    </row>
    <row r="37" spans="1:11" x14ac:dyDescent="0.25">
      <c r="A37" s="8"/>
      <c r="B37" s="9"/>
      <c r="C37" s="9"/>
      <c r="D37" s="18">
        <v>0.54</v>
      </c>
      <c r="E37" s="9">
        <f t="shared" si="0"/>
        <v>-0.86305555599999995</v>
      </c>
      <c r="F37" s="9">
        <f t="shared" si="1"/>
        <v>0.74486489274246903</v>
      </c>
      <c r="G37" s="9"/>
      <c r="H37" s="9"/>
      <c r="I37" s="9"/>
      <c r="J37" s="10"/>
      <c r="K37" s="31"/>
    </row>
    <row r="38" spans="1:11" x14ac:dyDescent="0.25">
      <c r="A38" s="8"/>
      <c r="B38" s="9"/>
      <c r="C38" s="9"/>
      <c r="D38" s="18">
        <v>0.73</v>
      </c>
      <c r="E38" s="9">
        <f t="shared" si="0"/>
        <v>-0.673055556</v>
      </c>
      <c r="F38" s="9">
        <f t="shared" si="1"/>
        <v>0.45300378146246911</v>
      </c>
      <c r="G38" s="9"/>
      <c r="H38" s="9"/>
      <c r="I38" s="9"/>
      <c r="J38" s="10"/>
    </row>
    <row r="39" spans="1:11" x14ac:dyDescent="0.25">
      <c r="A39" s="8"/>
      <c r="B39" s="9"/>
      <c r="C39" s="9"/>
      <c r="D39" s="18">
        <v>0.99</v>
      </c>
      <c r="E39" s="9">
        <f t="shared" si="0"/>
        <v>-0.41305555599999999</v>
      </c>
      <c r="F39" s="9">
        <f t="shared" si="1"/>
        <v>0.17061489234246913</v>
      </c>
      <c r="G39" s="9"/>
      <c r="H39" s="9"/>
      <c r="I39" s="9"/>
      <c r="J39" s="10"/>
    </row>
    <row r="40" spans="1:11" x14ac:dyDescent="0.25">
      <c r="A40" s="8"/>
      <c r="B40" s="9"/>
      <c r="C40" s="9"/>
      <c r="D40" s="18">
        <v>1.3</v>
      </c>
      <c r="E40" s="9">
        <f t="shared" si="0"/>
        <v>-0.10305555599999994</v>
      </c>
      <c r="F40" s="9">
        <f t="shared" si="1"/>
        <v>1.0620447622469123E-2</v>
      </c>
      <c r="G40" s="9"/>
      <c r="H40" s="9"/>
      <c r="I40" s="9"/>
      <c r="J40" s="10"/>
    </row>
    <row r="41" spans="1:11" x14ac:dyDescent="0.25">
      <c r="A41" s="8"/>
      <c r="B41" s="9"/>
      <c r="C41" s="9"/>
      <c r="D41" s="18">
        <v>1.5</v>
      </c>
      <c r="E41" s="9">
        <f t="shared" si="0"/>
        <v>9.6944444000000018E-2</v>
      </c>
      <c r="F41" s="9">
        <f t="shared" si="1"/>
        <v>9.39822522246914E-3</v>
      </c>
      <c r="G41" s="9"/>
      <c r="H41" s="9"/>
      <c r="I41" s="9"/>
      <c r="J41" s="10"/>
    </row>
    <row r="42" spans="1:11" x14ac:dyDescent="0.25">
      <c r="A42" s="8"/>
      <c r="B42" s="9"/>
      <c r="C42" s="9"/>
      <c r="D42" s="18">
        <v>1.8</v>
      </c>
      <c r="E42" s="9">
        <f t="shared" si="0"/>
        <v>0.39694444400000006</v>
      </c>
      <c r="F42" s="9">
        <f t="shared" si="1"/>
        <v>0.1575648916224692</v>
      </c>
      <c r="G42" s="9"/>
      <c r="H42" s="9"/>
      <c r="I42" s="9"/>
      <c r="J42" s="10"/>
    </row>
    <row r="43" spans="1:11" x14ac:dyDescent="0.25">
      <c r="A43" s="8"/>
      <c r="B43" s="9"/>
      <c r="C43" s="9"/>
      <c r="D43" s="18">
        <v>1.9</v>
      </c>
      <c r="E43" s="9">
        <f t="shared" si="0"/>
        <v>0.49694444399999993</v>
      </c>
      <c r="F43" s="9">
        <f t="shared" si="1"/>
        <v>0.24695378042246907</v>
      </c>
      <c r="G43" s="9"/>
      <c r="H43" s="9"/>
      <c r="I43" s="9"/>
      <c r="J43" s="10"/>
    </row>
    <row r="44" spans="1:11" x14ac:dyDescent="0.25">
      <c r="A44" s="8"/>
      <c r="B44" s="9"/>
      <c r="C44" s="9"/>
      <c r="D44" s="18">
        <v>2</v>
      </c>
      <c r="E44" s="9">
        <f t="shared" si="0"/>
        <v>0.59694444400000002</v>
      </c>
      <c r="F44" s="9">
        <f t="shared" si="1"/>
        <v>0.35634266922246915</v>
      </c>
      <c r="G44" s="9"/>
      <c r="H44" s="9"/>
      <c r="I44" s="9"/>
      <c r="J44" s="10"/>
    </row>
    <row r="45" spans="1:11" x14ac:dyDescent="0.25">
      <c r="A45" s="8"/>
      <c r="B45" s="9"/>
      <c r="C45" s="9"/>
      <c r="D45" s="18">
        <v>2.04</v>
      </c>
      <c r="E45" s="9">
        <f t="shared" si="0"/>
        <v>0.63694444400000005</v>
      </c>
      <c r="F45" s="9">
        <f t="shared" si="1"/>
        <v>0.40569822474246919</v>
      </c>
      <c r="G45" s="9"/>
      <c r="H45" s="9"/>
      <c r="I45" s="9"/>
      <c r="J45" s="10"/>
    </row>
    <row r="46" spans="1:11" x14ac:dyDescent="0.25">
      <c r="A46" s="8"/>
      <c r="B46" s="9"/>
      <c r="C46" s="9"/>
      <c r="D46" s="18">
        <v>2.04</v>
      </c>
      <c r="E46" s="9">
        <f t="shared" si="0"/>
        <v>0.63694444400000005</v>
      </c>
      <c r="F46" s="9">
        <f t="shared" si="1"/>
        <v>0.40569822474246919</v>
      </c>
      <c r="G46" s="9"/>
      <c r="H46" s="9"/>
      <c r="I46" s="9"/>
      <c r="J46" s="10"/>
    </row>
    <row r="47" spans="1:11" x14ac:dyDescent="0.25">
      <c r="A47" s="8"/>
      <c r="B47" s="9"/>
      <c r="C47" s="9"/>
      <c r="D47" s="18">
        <v>2</v>
      </c>
      <c r="E47" s="9">
        <f t="shared" si="0"/>
        <v>0.59694444400000002</v>
      </c>
      <c r="F47" s="9">
        <f t="shared" si="1"/>
        <v>0.35634266922246915</v>
      </c>
      <c r="G47" s="9"/>
      <c r="H47" s="9"/>
      <c r="I47" s="9"/>
      <c r="J47" s="10"/>
    </row>
    <row r="48" spans="1:11" x14ac:dyDescent="0.25">
      <c r="A48" s="8"/>
      <c r="B48" s="9"/>
      <c r="C48" s="9"/>
      <c r="D48" s="18">
        <v>1.86</v>
      </c>
      <c r="E48" s="9">
        <f t="shared" si="0"/>
        <v>0.45694444400000012</v>
      </c>
      <c r="F48" s="9">
        <f t="shared" si="1"/>
        <v>0.20879822490246924</v>
      </c>
      <c r="G48" s="9"/>
      <c r="H48" s="9"/>
      <c r="I48" s="9"/>
      <c r="J48" s="10"/>
    </row>
    <row r="49" spans="1:10" x14ac:dyDescent="0.25">
      <c r="A49" s="8"/>
      <c r="B49" s="9"/>
      <c r="C49" s="9"/>
      <c r="D49" s="18">
        <v>1.7</v>
      </c>
      <c r="E49" s="9">
        <f t="shared" si="0"/>
        <v>0.29694444399999997</v>
      </c>
      <c r="F49" s="9">
        <f t="shared" si="1"/>
        <v>8.8176002822469124E-2</v>
      </c>
      <c r="G49" s="9"/>
      <c r="H49" s="9"/>
      <c r="I49" s="9"/>
      <c r="J49" s="10"/>
    </row>
    <row r="50" spans="1:10" x14ac:dyDescent="0.25">
      <c r="A50" s="8"/>
      <c r="B50" s="9"/>
      <c r="C50" s="9"/>
      <c r="D50" s="18">
        <v>1.5</v>
      </c>
      <c r="E50" s="9">
        <f t="shared" si="0"/>
        <v>9.6944444000000018E-2</v>
      </c>
      <c r="F50" s="9">
        <f t="shared" si="1"/>
        <v>9.39822522246914E-3</v>
      </c>
      <c r="G50" s="9"/>
      <c r="H50" s="9"/>
      <c r="I50" s="9"/>
      <c r="J50" s="10"/>
    </row>
    <row r="51" spans="1:10" x14ac:dyDescent="0.25">
      <c r="A51" s="8"/>
      <c r="B51" s="9"/>
      <c r="C51" s="9"/>
      <c r="D51" s="18">
        <v>1.3</v>
      </c>
      <c r="E51" s="9">
        <f t="shared" si="0"/>
        <v>-0.10305555599999994</v>
      </c>
      <c r="F51" s="9">
        <f t="shared" si="1"/>
        <v>1.0620447622469123E-2</v>
      </c>
      <c r="G51" s="9"/>
      <c r="H51" s="9"/>
      <c r="I51" s="9"/>
      <c r="J51" s="10"/>
    </row>
    <row r="52" spans="1:10" x14ac:dyDescent="0.25">
      <c r="A52" s="8"/>
      <c r="B52" s="9"/>
      <c r="C52" s="9"/>
      <c r="D52" s="18">
        <v>0.97</v>
      </c>
      <c r="E52" s="9">
        <f t="shared" si="0"/>
        <v>-0.43305555600000001</v>
      </c>
      <c r="F52" s="9">
        <f t="shared" si="1"/>
        <v>0.18753711458246913</v>
      </c>
      <c r="G52" s="9"/>
      <c r="H52" s="9"/>
      <c r="I52" s="9"/>
      <c r="J52" s="10"/>
    </row>
    <row r="53" spans="1:10" x14ac:dyDescent="0.25">
      <c r="A53" s="8"/>
      <c r="B53" s="9"/>
      <c r="C53" s="9"/>
      <c r="D53" s="18">
        <v>0.71</v>
      </c>
      <c r="E53" s="9">
        <f t="shared" si="0"/>
        <v>-0.69305555600000002</v>
      </c>
      <c r="F53" s="9">
        <f t="shared" si="1"/>
        <v>0.48032600370246914</v>
      </c>
      <c r="G53" s="9"/>
      <c r="H53" s="9"/>
      <c r="I53" s="9"/>
      <c r="J53" s="10"/>
    </row>
    <row r="54" spans="1:10" x14ac:dyDescent="0.25">
      <c r="A54" s="8"/>
      <c r="B54" s="9"/>
      <c r="C54" s="9"/>
      <c r="D54" s="18">
        <v>0.53</v>
      </c>
      <c r="E54" s="9">
        <f t="shared" si="0"/>
        <v>-0.87305555599999995</v>
      </c>
      <c r="F54" s="9">
        <f t="shared" si="1"/>
        <v>0.76222600386246908</v>
      </c>
      <c r="G54" s="9"/>
      <c r="H54" s="9"/>
      <c r="I54" s="9"/>
      <c r="J54" s="10"/>
    </row>
    <row r="55" spans="1:10" x14ac:dyDescent="0.25">
      <c r="A55" s="8"/>
      <c r="B55" s="9"/>
      <c r="C55" s="9"/>
      <c r="D55" s="18">
        <v>0.54</v>
      </c>
      <c r="E55" s="9">
        <f t="shared" si="0"/>
        <v>-0.86305555599999995</v>
      </c>
      <c r="F55" s="9">
        <f t="shared" si="1"/>
        <v>0.74486489274246903</v>
      </c>
      <c r="G55" s="9"/>
      <c r="H55" s="9"/>
      <c r="I55" s="9"/>
      <c r="J55" s="10"/>
    </row>
    <row r="56" spans="1:10" x14ac:dyDescent="0.25">
      <c r="A56" s="8"/>
      <c r="B56" s="9"/>
      <c r="C56" s="9"/>
      <c r="D56" s="18">
        <v>0.73</v>
      </c>
      <c r="E56" s="9">
        <f t="shared" si="0"/>
        <v>-0.673055556</v>
      </c>
      <c r="F56" s="9">
        <f t="shared" si="1"/>
        <v>0.45300378146246911</v>
      </c>
      <c r="G56" s="9"/>
      <c r="H56" s="9"/>
      <c r="I56" s="9"/>
      <c r="J56" s="10"/>
    </row>
    <row r="57" spans="1:10" x14ac:dyDescent="0.25">
      <c r="A57" s="8"/>
      <c r="B57" s="9"/>
      <c r="C57" s="9"/>
      <c r="D57" s="18">
        <v>0.99</v>
      </c>
      <c r="E57" s="9">
        <f t="shared" si="0"/>
        <v>-0.41305555599999999</v>
      </c>
      <c r="F57" s="9">
        <f t="shared" si="1"/>
        <v>0.17061489234246913</v>
      </c>
      <c r="G57" s="9"/>
      <c r="H57" s="9"/>
      <c r="I57" s="9"/>
      <c r="J57" s="10"/>
    </row>
    <row r="58" spans="1:10" x14ac:dyDescent="0.25">
      <c r="A58" s="8"/>
      <c r="B58" s="9"/>
      <c r="C58" s="9"/>
      <c r="D58" s="18">
        <v>1.25</v>
      </c>
      <c r="E58" s="9">
        <f t="shared" si="0"/>
        <v>-0.15305555599999998</v>
      </c>
      <c r="F58" s="9">
        <f t="shared" si="1"/>
        <v>2.3426003222469131E-2</v>
      </c>
      <c r="G58" s="9"/>
      <c r="H58" s="9"/>
      <c r="I58" s="9"/>
      <c r="J58" s="10"/>
    </row>
    <row r="59" spans="1:10" x14ac:dyDescent="0.25">
      <c r="A59" s="8"/>
      <c r="B59" s="9"/>
      <c r="C59" s="9"/>
      <c r="D59" s="18">
        <v>1.5</v>
      </c>
      <c r="E59" s="9">
        <f t="shared" si="0"/>
        <v>9.6944444000000018E-2</v>
      </c>
      <c r="F59" s="9">
        <f t="shared" si="1"/>
        <v>9.39822522246914E-3</v>
      </c>
      <c r="G59" s="9"/>
      <c r="H59" s="9"/>
      <c r="I59" s="9"/>
      <c r="J59" s="10"/>
    </row>
    <row r="60" spans="1:10" x14ac:dyDescent="0.25">
      <c r="A60" s="8"/>
      <c r="B60" s="9"/>
      <c r="C60" s="9"/>
      <c r="D60" s="18">
        <v>1.8</v>
      </c>
      <c r="E60" s="9">
        <f t="shared" si="0"/>
        <v>0.39694444400000006</v>
      </c>
      <c r="F60" s="9">
        <f t="shared" si="1"/>
        <v>0.1575648916224692</v>
      </c>
      <c r="G60" s="9"/>
      <c r="H60" s="9"/>
      <c r="I60" s="9"/>
      <c r="J60" s="10"/>
    </row>
    <row r="61" spans="1:10" x14ac:dyDescent="0.25">
      <c r="A61" s="8"/>
      <c r="B61" s="9"/>
      <c r="C61" s="9"/>
      <c r="D61" s="18">
        <v>1.9</v>
      </c>
      <c r="E61" s="9">
        <f t="shared" si="0"/>
        <v>0.49694444399999993</v>
      </c>
      <c r="F61" s="9">
        <f t="shared" si="1"/>
        <v>0.24695378042246907</v>
      </c>
      <c r="G61" s="9"/>
      <c r="H61" s="9"/>
      <c r="I61" s="9"/>
      <c r="J61" s="10"/>
    </row>
    <row r="62" spans="1:10" x14ac:dyDescent="0.25">
      <c r="A62" s="8"/>
      <c r="B62" s="9"/>
      <c r="C62" s="9"/>
      <c r="D62" s="18">
        <v>2</v>
      </c>
      <c r="E62" s="9">
        <f t="shared" si="0"/>
        <v>0.59694444400000002</v>
      </c>
      <c r="F62" s="9">
        <f t="shared" si="1"/>
        <v>0.35634266922246915</v>
      </c>
      <c r="G62" s="9"/>
      <c r="H62" s="9"/>
      <c r="I62" s="9"/>
      <c r="J62" s="10"/>
    </row>
    <row r="63" spans="1:10" x14ac:dyDescent="0.25">
      <c r="A63" s="8"/>
      <c r="B63" s="9"/>
      <c r="C63" s="9"/>
      <c r="D63" s="18">
        <v>2.04</v>
      </c>
      <c r="E63" s="9">
        <f t="shared" si="0"/>
        <v>0.63694444400000005</v>
      </c>
      <c r="F63" s="9">
        <f t="shared" si="1"/>
        <v>0.40569822474246919</v>
      </c>
      <c r="G63" s="9"/>
      <c r="H63" s="9"/>
      <c r="I63" s="9"/>
      <c r="J63" s="10"/>
    </row>
    <row r="64" spans="1:10" x14ac:dyDescent="0.25">
      <c r="A64" s="8"/>
      <c r="B64" s="9"/>
      <c r="C64" s="9"/>
      <c r="D64" s="9">
        <f>AVERAGE(D28:D63)</f>
        <v>1.4030555555555553</v>
      </c>
      <c r="E64" s="9"/>
      <c r="F64" s="9"/>
      <c r="G64" s="9"/>
      <c r="H64" s="9"/>
      <c r="I64" s="9"/>
      <c r="J64" s="10"/>
    </row>
    <row r="65" spans="1:10" x14ac:dyDescent="0.25">
      <c r="A65" s="8"/>
      <c r="B65" s="9"/>
      <c r="C65" s="9"/>
      <c r="D65" s="9"/>
      <c r="E65" s="87">
        <f>SUM(F28:F63)</f>
        <v>10.793163888888889</v>
      </c>
      <c r="F65" s="9"/>
      <c r="G65" s="9"/>
      <c r="H65" s="9"/>
      <c r="I65" s="9"/>
      <c r="J65" s="10"/>
    </row>
    <row r="66" spans="1:10" x14ac:dyDescent="0.25">
      <c r="A66" s="8"/>
      <c r="B66" s="9"/>
      <c r="C66" s="9"/>
      <c r="D66" s="9"/>
      <c r="E66" s="87"/>
      <c r="F66" s="9">
        <f>E65/E67</f>
        <v>9.0698856209150327E-3</v>
      </c>
      <c r="G66" s="9"/>
      <c r="H66" s="9"/>
      <c r="I66" s="9"/>
      <c r="J66" s="10"/>
    </row>
    <row r="67" spans="1:10" x14ac:dyDescent="0.25">
      <c r="A67" s="8"/>
      <c r="B67" s="9"/>
      <c r="C67" s="9">
        <f>E65/35*34</f>
        <v>10.484787777777779</v>
      </c>
      <c r="D67" s="9"/>
      <c r="E67" s="9">
        <f>35*34</f>
        <v>1190</v>
      </c>
      <c r="F67" s="9">
        <f>SQRT(F66)</f>
        <v>9.5235947104625532E-2</v>
      </c>
      <c r="G67" s="9"/>
      <c r="H67" s="9"/>
      <c r="I67" s="9"/>
      <c r="J67" s="10"/>
    </row>
    <row r="68" spans="1:10" ht="15.75" thickBot="1" x14ac:dyDescent="0.3">
      <c r="A68" s="11"/>
      <c r="B68" s="12"/>
      <c r="C68" s="12"/>
      <c r="D68" s="12"/>
      <c r="E68" s="12"/>
      <c r="F68" s="12"/>
      <c r="G68" s="12"/>
      <c r="H68" s="12"/>
      <c r="I68" s="12"/>
      <c r="J68" s="13"/>
    </row>
  </sheetData>
  <mergeCells count="2">
    <mergeCell ref="A1:D1"/>
    <mergeCell ref="E65:E6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zoomScaleNormal="100" workbookViewId="0">
      <selection activeCell="F13" sqref="F13"/>
    </sheetView>
  </sheetViews>
  <sheetFormatPr defaultRowHeight="15" x14ac:dyDescent="0.25"/>
  <cols>
    <col min="2" max="2" width="13.7109375" customWidth="1"/>
    <col min="3" max="3" width="12.85546875" customWidth="1"/>
    <col min="4" max="4" width="12.140625" customWidth="1"/>
    <col min="5" max="5" width="13.42578125" customWidth="1"/>
    <col min="6" max="6" width="12.42578125" bestFit="1" customWidth="1"/>
    <col min="7" max="7" width="14.140625" customWidth="1"/>
    <col min="8" max="8" width="12.7109375" bestFit="1" customWidth="1"/>
  </cols>
  <sheetData>
    <row r="2" spans="1:4" x14ac:dyDescent="0.25">
      <c r="A2" t="s">
        <v>35</v>
      </c>
    </row>
    <row r="3" spans="1:4" x14ac:dyDescent="0.25">
      <c r="A3" t="s">
        <v>36</v>
      </c>
    </row>
    <row r="4" spans="1:4" x14ac:dyDescent="0.25">
      <c r="B4" s="4">
        <v>353.2944756</v>
      </c>
      <c r="C4" s="4" t="s">
        <v>37</v>
      </c>
      <c r="D4">
        <f>POWER(B4,2)</f>
        <v>124816.98648947899</v>
      </c>
    </row>
    <row r="5" spans="1:4" x14ac:dyDescent="0.25">
      <c r="B5" s="4">
        <v>0.1</v>
      </c>
      <c r="C5" s="4"/>
    </row>
    <row r="6" spans="1:4" x14ac:dyDescent="0.25">
      <c r="B6">
        <v>34</v>
      </c>
      <c r="C6" s="4" t="s">
        <v>37</v>
      </c>
    </row>
    <row r="13" spans="1:4" x14ac:dyDescent="0.25">
      <c r="B13" s="34"/>
    </row>
    <row r="20" spans="2:7" x14ac:dyDescent="0.25">
      <c r="E20">
        <v>1156</v>
      </c>
      <c r="F20" s="35">
        <v>6.2527000000000004E+26</v>
      </c>
      <c r="G20" s="35">
        <f>E20*F20</f>
        <v>7.228121200000001E+29</v>
      </c>
    </row>
    <row r="21" spans="2:7" x14ac:dyDescent="0.25">
      <c r="E21">
        <v>0.01</v>
      </c>
      <c r="F21" s="35">
        <v>1.9511000000000001E+31</v>
      </c>
      <c r="G21" s="35">
        <f>E21*F21</f>
        <v>1.9511E+29</v>
      </c>
    </row>
    <row r="22" spans="2:7" x14ac:dyDescent="0.25">
      <c r="B22" s="35"/>
      <c r="G22" s="35">
        <f>G20+G21</f>
        <v>9.1792212000000004E+29</v>
      </c>
    </row>
    <row r="23" spans="2:7" x14ac:dyDescent="0.25">
      <c r="G23">
        <f>SQRT(G22)</f>
        <v>958082522541769.38</v>
      </c>
    </row>
    <row r="24" spans="2:7" x14ac:dyDescent="0.25">
      <c r="B24" s="3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 sqref="J1"/>
    </sheetView>
  </sheetViews>
  <sheetFormatPr defaultRowHeight="15" x14ac:dyDescent="0.25"/>
  <sheetData>
    <row r="1" spans="1:1" x14ac:dyDescent="0.25">
      <c r="A1"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Ex2</vt:lpstr>
      <vt:lpstr>Ex3</vt:lpstr>
      <vt:lpstr>V3_and_main</vt:lpstr>
      <vt:lpstr>V4_i_V5_Regresja_liniowa</vt:lpstr>
      <vt:lpstr>V8-niepewnosc czul polowej</vt:lpstr>
      <vt:lpstr>V9 koncentracja swobodnych nosn</vt:lpstr>
      <vt:lpstr>V10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2016-05-04T14:45:35Z</cp:lastPrinted>
  <dcterms:created xsi:type="dcterms:W3CDTF">2016-05-02T11:58:53Z</dcterms:created>
  <dcterms:modified xsi:type="dcterms:W3CDTF">2016-05-04T15:05:37Z</dcterms:modified>
</cp:coreProperties>
</file>