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uds\OneDrive\GitHub\TempForSchool\Fizyka_Sprawka\"/>
    </mc:Choice>
  </mc:AlternateContent>
  <bookViews>
    <workbookView xWindow="0" yWindow="0" windowWidth="20490" windowHeight="7620" activeTab="1"/>
  </bookViews>
  <sheets>
    <sheet name="a)-Niepewnosc pomiarowa masy" sheetId="1" r:id="rId1"/>
    <sheet name="b)-Srednica i jej niepewnosc" sheetId="2" r:id="rId2"/>
    <sheet name="c1)V i jej niepewnosc(kula)" sheetId="3" r:id="rId3"/>
    <sheet name="c2)V i niepewnosc-tuleja" sheetId="5" r:id="rId4"/>
    <sheet name="d1) p i niepewnosc kula" sheetId="6" r:id="rId5"/>
    <sheet name="d2) p i niepewnosc tuleja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7" l="1"/>
  <c r="F29" i="7" s="1"/>
  <c r="F26" i="7"/>
  <c r="F23" i="7"/>
  <c r="H3" i="7"/>
  <c r="H4" i="7" s="1"/>
  <c r="H5" i="7" s="1"/>
  <c r="H6" i="7" s="1"/>
  <c r="H2" i="7"/>
  <c r="J26" i="6" l="1"/>
  <c r="J25" i="6"/>
  <c r="J24" i="6"/>
  <c r="I26" i="6"/>
  <c r="I24" i="6"/>
  <c r="G24" i="6"/>
  <c r="G23" i="6"/>
  <c r="G21" i="6"/>
  <c r="G18" i="6"/>
  <c r="F19" i="6"/>
  <c r="F7" i="6" l="1"/>
  <c r="P29" i="5"/>
  <c r="P28" i="5"/>
  <c r="J18" i="5"/>
  <c r="J19" i="5" s="1"/>
  <c r="J20" i="5" s="1"/>
  <c r="P17" i="5"/>
  <c r="J17" i="5"/>
  <c r="P16" i="5"/>
  <c r="P18" i="5" s="1"/>
  <c r="P19" i="5" s="1"/>
  <c r="C10" i="5"/>
  <c r="C9" i="5"/>
  <c r="C8" i="5"/>
  <c r="P5" i="5"/>
  <c r="P4" i="5"/>
  <c r="P6" i="5" s="1"/>
  <c r="P7" i="5" s="1"/>
  <c r="E6" i="2" l="1"/>
  <c r="E7" i="2"/>
  <c r="E8" i="2"/>
  <c r="E9" i="2"/>
  <c r="E10" i="2"/>
  <c r="E11" i="2"/>
  <c r="E12" i="2"/>
  <c r="E5" i="2"/>
  <c r="E4" i="2"/>
  <c r="E3" i="2"/>
  <c r="E14" i="2" l="1"/>
  <c r="B13" i="2"/>
  <c r="H13" i="2"/>
  <c r="I7" i="2" s="1"/>
  <c r="F13" i="2"/>
  <c r="G10" i="2" s="1"/>
  <c r="D13" i="2"/>
  <c r="I6" i="2" l="1"/>
  <c r="I9" i="2"/>
  <c r="I8" i="2"/>
  <c r="I11" i="2"/>
  <c r="I10" i="2"/>
  <c r="I3" i="2"/>
  <c r="H14" i="2" s="1"/>
  <c r="I4" i="2"/>
  <c r="I12" i="2"/>
  <c r="I5" i="2"/>
  <c r="G7" i="2"/>
  <c r="G8" i="2"/>
  <c r="G3" i="2"/>
  <c r="G11" i="2"/>
  <c r="G4" i="2"/>
  <c r="G12" i="2"/>
  <c r="G5" i="2"/>
  <c r="G6" i="2"/>
  <c r="G9" i="2"/>
  <c r="H4" i="3"/>
  <c r="H5" i="3" s="1"/>
  <c r="H6" i="3" s="1"/>
  <c r="H7" i="3" s="1"/>
  <c r="H8" i="3" s="1"/>
  <c r="H2" i="3"/>
  <c r="H3" i="3" s="1"/>
  <c r="F14" i="2" l="1"/>
</calcChain>
</file>

<file path=xl/sharedStrings.xml><?xml version="1.0" encoding="utf-8"?>
<sst xmlns="http://schemas.openxmlformats.org/spreadsheetml/2006/main" count="133" uniqueCount="93">
  <si>
    <t>Kulka</t>
  </si>
  <si>
    <t>Tulejka</t>
  </si>
  <si>
    <t>m[g]</t>
  </si>
  <si>
    <t>Nazwa</t>
  </si>
  <si>
    <t>Waga</t>
  </si>
  <si>
    <t>Dane</t>
  </si>
  <si>
    <t>Legenda</t>
  </si>
  <si>
    <t>Co</t>
  </si>
  <si>
    <t>Tlumaczenie</t>
  </si>
  <si>
    <t>Niepewnosc pomiarowa</t>
  </si>
  <si>
    <t>Lp.</t>
  </si>
  <si>
    <t>h[mm]</t>
  </si>
  <si>
    <t>d[mm]wew</t>
  </si>
  <si>
    <t>d[mm]zew</t>
  </si>
  <si>
    <t>d[mm]</t>
  </si>
  <si>
    <t>Tuleja</t>
  </si>
  <si>
    <t>Średnia arytmetyczna</t>
  </si>
  <si>
    <t>n</t>
  </si>
  <si>
    <t>liczba prób</t>
  </si>
  <si>
    <t>i-ta próba</t>
  </si>
  <si>
    <t>Dodatkowe Dane</t>
  </si>
  <si>
    <t>Niep. Stand. Ocena Typu B - Wzór</t>
  </si>
  <si>
    <t>Niep. Stand. Ocena Typu A - Wzór</t>
  </si>
  <si>
    <t>Całkowita Niep. Stand. - Wzór</t>
  </si>
  <si>
    <t>Niep. Stand. Ocena Typu B - Obliczenie</t>
  </si>
  <si>
    <t>Całkowita Niep. Stand.- Obliczenie</t>
  </si>
  <si>
    <t>a) Oblicz niepewność pomiarową dla masy mierzonego elementu</t>
  </si>
  <si>
    <t>Niep. Stand. Ocena Typu A - Obliczenie</t>
  </si>
  <si>
    <t>Niepewnosc eksperymentatora</t>
  </si>
  <si>
    <t>Wyniki [mm]</t>
  </si>
  <si>
    <t>Całkowita Niep. Stand.- Obliczenie - Zew</t>
  </si>
  <si>
    <t>Kula</t>
  </si>
  <si>
    <t>Obliczanie Objetosci</t>
  </si>
  <si>
    <t>Divide/6</t>
  </si>
  <si>
    <t>Obliczanie Niepewnosci Objetosci</t>
  </si>
  <si>
    <t>POWER(d,2)</t>
  </si>
  <si>
    <t>POWER(d,3)</t>
  </si>
  <si>
    <t>POWER(d,2)/2</t>
  </si>
  <si>
    <t>POWER(d,2)/2 * u(x)</t>
  </si>
  <si>
    <t>(POWER(d,2)/2 * u(x))^2</t>
  </si>
  <si>
    <t>sqrt((POWER(d,2)/2 * u(x))^2)</t>
  </si>
  <si>
    <t>Tuleja Zew</t>
  </si>
  <si>
    <t>Tuleja Wew</t>
  </si>
  <si>
    <t>suma</t>
  </si>
  <si>
    <t>Tuleja Wysokosc</t>
  </si>
  <si>
    <t>Całkowita Niep. Stand.- Obliczenie - Wys</t>
  </si>
  <si>
    <t>Całkowita Niep. Stand.- Obliczenie - Wew</t>
  </si>
  <si>
    <t>15.858 - 12.215</t>
  </si>
  <si>
    <t>3.643^2</t>
  </si>
  <si>
    <t>34.17 * 13.271449</t>
  </si>
  <si>
    <t>2h</t>
  </si>
  <si>
    <t>(dwew-dzew)</t>
  </si>
  <si>
    <t>2h*(dwew-dzew)</t>
  </si>
  <si>
    <t>(2h*(dwew-dzew))^2</t>
  </si>
  <si>
    <t>h</t>
  </si>
  <si>
    <t>(dzew-dwew)</t>
  </si>
  <si>
    <t>dzew-dwew</t>
  </si>
  <si>
    <t>(dzew-dwew)^2</t>
  </si>
  <si>
    <t>((dzew-dwew)^2)^2</t>
  </si>
  <si>
    <t>skl z dwew</t>
  </si>
  <si>
    <t>skl z dzew</t>
  </si>
  <si>
    <t>skl z h</t>
  </si>
  <si>
    <t>suma powyzszych sklad.</t>
  </si>
  <si>
    <t>sqrt(124140.903673088)</t>
  </si>
  <si>
    <t>WYNIK!!!!!!!!!!</t>
  </si>
  <si>
    <t xml:space="preserve">90.78966π </t>
  </si>
  <si>
    <t>V [mm3]</t>
  </si>
  <si>
    <t>Wartosc</t>
  </si>
  <si>
    <t>Obliczanie Gestosci</t>
  </si>
  <si>
    <t xml:space="preserve">0.72/90.78966π </t>
  </si>
  <si>
    <t>0.72/90.78966</t>
  </si>
  <si>
    <t>Niepewnosc Gestosci</t>
  </si>
  <si>
    <t>90.78966π ^2</t>
  </si>
  <si>
    <t>0.72/8242.7623629156π</t>
  </si>
  <si>
    <t>Odpowiedz!!</t>
  </si>
  <si>
    <t>Obliczenia</t>
  </si>
  <si>
    <t>m/V</t>
  </si>
  <si>
    <t>V^2</t>
  </si>
  <si>
    <t>V[mm3]</t>
  </si>
  <si>
    <r>
      <t>453.4854123</t>
    </r>
    <r>
      <rPr>
        <sz val="11"/>
        <color theme="1"/>
        <rFont val="Calibri"/>
        <family val="2"/>
        <charset val="238"/>
      </rPr>
      <t>π</t>
    </r>
  </si>
  <si>
    <t>m/v^2</t>
  </si>
  <si>
    <t>u(V)</t>
  </si>
  <si>
    <t>360π</t>
  </si>
  <si>
    <t>(m/v^2)*u(v)</t>
  </si>
  <si>
    <t>0.0144245764554981π</t>
  </si>
  <si>
    <t>u(m)</t>
  </si>
  <si>
    <t>((m/v^2)*u(v))^2</t>
  </si>
  <si>
    <t>Gestosc</t>
  </si>
  <si>
    <t>u(m)*(dp/dm)</t>
  </si>
  <si>
    <t>0.0058/453.4854123</t>
  </si>
  <si>
    <t>(0.0058/453.4854123)^2</t>
  </si>
  <si>
    <t>0.000208068 + 0.000000043292292624</t>
  </si>
  <si>
    <t>sqrt(0.000208068 + 0.000000043292292624)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</si>
</sst>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#,##0.0000000000"/>
    <numFmt numFmtId="165" formatCode="0.000000"/>
    <numFmt numFmtId="166" formatCode="0.0000000000000000000"/>
    <numFmt numFmtId="167" formatCode="#,##0.0000000000000000000000"/>
    <numFmt numFmtId="168" formatCode="0.000000000000000000000000000"/>
    <numFmt numFmtId="169" formatCode="0.000000000000000000"/>
    <numFmt numFmtId="170" formatCode="0.0000000000000000000000000000"/>
    <numFmt numFmtId="171" formatCode="0.0000000000000000000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Border="1" applyAlignment="1">
      <alignment horizontal="right"/>
    </xf>
    <xf numFmtId="0" fontId="0" fillId="0" borderId="7" xfId="0" applyBorder="1"/>
    <xf numFmtId="0" fontId="0" fillId="0" borderId="8" xfId="0" applyBorder="1"/>
    <xf numFmtId="164" fontId="0" fillId="0" borderId="6" xfId="0" applyNumberFormat="1" applyBorder="1"/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right"/>
    </xf>
    <xf numFmtId="0" fontId="0" fillId="0" borderId="1" xfId="0" applyBorder="1" applyAlignment="1"/>
    <xf numFmtId="0" fontId="0" fillId="0" borderId="0" xfId="0" applyFill="1" applyBorder="1"/>
    <xf numFmtId="0" fontId="1" fillId="0" borderId="7" xfId="0" applyFont="1" applyBorder="1"/>
    <xf numFmtId="0" fontId="0" fillId="0" borderId="17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23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1" xfId="0" applyBorder="1" applyAlignment="1">
      <alignment horizontal="center"/>
    </xf>
    <xf numFmtId="0" fontId="0" fillId="2" borderId="6" xfId="0" applyFill="1" applyBorder="1"/>
    <xf numFmtId="0" fontId="0" fillId="2" borderId="0" xfId="0" applyFill="1" applyBorder="1"/>
    <xf numFmtId="0" fontId="0" fillId="2" borderId="5" xfId="0" applyFill="1" applyBorder="1"/>
    <xf numFmtId="0" fontId="0" fillId="4" borderId="29" xfId="0" applyFill="1" applyBorder="1" applyAlignment="1"/>
    <xf numFmtId="0" fontId="0" fillId="3" borderId="0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5" xfId="0" applyFill="1" applyBorder="1" applyAlignment="1"/>
    <xf numFmtId="164" fontId="0" fillId="3" borderId="0" xfId="0" applyNumberFormat="1" applyFill="1" applyBorder="1"/>
    <xf numFmtId="0" fontId="0" fillId="3" borderId="2" xfId="0" applyFill="1" applyBorder="1"/>
    <xf numFmtId="0" fontId="0" fillId="3" borderId="3" xfId="0" applyFill="1" applyBorder="1"/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31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/>
    <xf numFmtId="164" fontId="0" fillId="4" borderId="6" xfId="0" applyNumberFormat="1" applyFill="1" applyBorder="1"/>
    <xf numFmtId="0" fontId="0" fillId="4" borderId="21" xfId="0" applyFill="1" applyBorder="1" applyAlignment="1"/>
    <xf numFmtId="0" fontId="0" fillId="0" borderId="11" xfId="0" applyBorder="1" applyAlignment="1"/>
    <xf numFmtId="0" fontId="0" fillId="0" borderId="13" xfId="0" applyBorder="1" applyAlignment="1"/>
    <xf numFmtId="0" fontId="0" fillId="5" borderId="0" xfId="0" applyFill="1"/>
    <xf numFmtId="0" fontId="0" fillId="6" borderId="0" xfId="0" applyFill="1"/>
    <xf numFmtId="165" fontId="0" fillId="0" borderId="6" xfId="0" applyNumberFormat="1" applyBorder="1"/>
    <xf numFmtId="0" fontId="0" fillId="7" borderId="0" xfId="0" applyFill="1"/>
    <xf numFmtId="0" fontId="0" fillId="8" borderId="0" xfId="0" applyFill="1"/>
    <xf numFmtId="0" fontId="0" fillId="5" borderId="0" xfId="0" applyFill="1" applyBorder="1"/>
    <xf numFmtId="0" fontId="0" fillId="5" borderId="6" xfId="0" applyFill="1" applyBorder="1"/>
    <xf numFmtId="0" fontId="0" fillId="9" borderId="0" xfId="0" applyFill="1"/>
    <xf numFmtId="0" fontId="0" fillId="3" borderId="0" xfId="0" applyFill="1"/>
    <xf numFmtId="0" fontId="0" fillId="9" borderId="0" xfId="0" applyFill="1" applyBorder="1"/>
    <xf numFmtId="0" fontId="0" fillId="5" borderId="0" xfId="0" applyFill="1" applyAlignment="1">
      <alignment horizontal="left"/>
    </xf>
    <xf numFmtId="0" fontId="0" fillId="5" borderId="0" xfId="0" applyFill="1" applyAlignment="1">
      <alignment horizontal="right"/>
    </xf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0" fontId="1" fillId="0" borderId="0" xfId="0" applyFon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140805</xdr:colOff>
      <xdr:row>1</xdr:row>
      <xdr:rowOff>188844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366631" y="188844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366631" y="188844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3</xdr:row>
      <xdr:rowOff>0</xdr:rowOff>
    </xdr:from>
    <xdr:ext cx="298287" cy="1822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973457" y="596348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973457" y="596348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7</xdr:row>
      <xdr:rowOff>41284</xdr:rowOff>
    </xdr:from>
    <xdr:ext cx="1748116" cy="486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0" y="1422409"/>
              <a:ext cx="1748116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limLoc m:val="subSup"/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5"/>
                                  </m:r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 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acc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>
                                <a:effectLst/>
                              </a:rPr>
                              <m:t> </m:t>
                            </m:r>
                          </m:num>
                          <m:den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−1)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0" y="1422409"/>
              <a:ext cx="1748116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64774</xdr:colOff>
      <xdr:row>11</xdr:row>
      <xdr:rowOff>2168</xdr:rowOff>
    </xdr:from>
    <xdr:ext cx="2353234" cy="486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64774" y="2345318"/>
              <a:ext cx="2353234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pl-PL" sz="1100"/>
                <a:t>0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64774" y="2345318"/>
              <a:ext cx="2353234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pl-PL" sz="1100"/>
                <a:t>0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52897</xdr:colOff>
      <xdr:row>13</xdr:row>
      <xdr:rowOff>134096</xdr:rowOff>
    </xdr:from>
    <xdr:ext cx="1709122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52897" y="2877296"/>
              <a:ext cx="170912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∆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den>
                        </m:f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∆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52897" y="2877296"/>
              <a:ext cx="170912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𝑥)〗^2/3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𝑥)〗^2/3)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96904</xdr:colOff>
      <xdr:row>18</xdr:row>
      <xdr:rowOff>33131</xdr:rowOff>
    </xdr:from>
    <xdr:ext cx="3801719" cy="7764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96904" y="3747881"/>
              <a:ext cx="3801719" cy="776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0,01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0,0001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ad>
                    <m:radPr>
                      <m:degHide m:val="on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0.000333333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pl-PL" sz="1100"/>
                <a:t>=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0.005773503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0.0058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96904" y="3747881"/>
              <a:ext cx="3801719" cy="776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(0,01)^2/3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0,0001/3= ) </a:t>
              </a:r>
              <a:r>
                <a:rPr lang="en-US" sz="1100" b="0" i="0">
                  <a:latin typeface="Cambria Math" panose="02040503050406030204" pitchFamily="18" charset="0"/>
                </a:rPr>
                <a:t> 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"0.000333333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l-PL" sz="1100"/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"0.005773503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"≈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0.0058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23</xdr:row>
      <xdr:rowOff>100161</xdr:rowOff>
    </xdr:from>
    <xdr:ext cx="1714499" cy="486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0" y="4986486"/>
              <a:ext cx="1714499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)=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sub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0" y="4986486"/>
              <a:ext cx="1714499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117763</xdr:colOff>
      <xdr:row>27</xdr:row>
      <xdr:rowOff>89807</xdr:rowOff>
    </xdr:from>
    <xdr:ext cx="2787362" cy="10272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117763" y="5947682"/>
              <a:ext cx="2787362" cy="10272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0.0058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0.00003364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0.0058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r>
                <a:rPr lang="pl-PL" sz="1100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117763" y="5947682"/>
              <a:ext cx="2787362" cy="10272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2+〖0.0058〗^2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"0.00003364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"0.0058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pl-PL" sz="1100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13815</xdr:colOff>
      <xdr:row>4</xdr:row>
      <xdr:rowOff>10886</xdr:rowOff>
    </xdr:from>
    <xdr:ext cx="298287" cy="1822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3098450" y="794867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3098450" y="794867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140805</xdr:colOff>
      <xdr:row>0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135104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65" cy="172227"/>
    <xdr:sp macro="" textlink="">
      <xdr:nvSpPr>
        <xdr:cNvPr id="5" name="TextBox 4"/>
        <xdr:cNvSpPr txBox="1"/>
      </xdr:nvSpPr>
      <xdr:spPr>
        <a:xfrm>
          <a:off x="1815353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65661</xdr:colOff>
      <xdr:row>0</xdr:row>
      <xdr:rowOff>0</xdr:rowOff>
    </xdr:from>
    <xdr:ext cx="65" cy="172227"/>
    <xdr:sp macro="" textlink="">
      <xdr:nvSpPr>
        <xdr:cNvPr id="8" name="TextBox 7"/>
        <xdr:cNvSpPr txBox="1"/>
      </xdr:nvSpPr>
      <xdr:spPr>
        <a:xfrm>
          <a:off x="1881014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65349</xdr:colOff>
      <xdr:row>0</xdr:row>
      <xdr:rowOff>0</xdr:rowOff>
    </xdr:from>
    <xdr:ext cx="65" cy="172227"/>
    <xdr:sp macro="" textlink="">
      <xdr:nvSpPr>
        <xdr:cNvPr id="9" name="TextBox 8"/>
        <xdr:cNvSpPr txBox="1"/>
      </xdr:nvSpPr>
      <xdr:spPr>
        <a:xfrm>
          <a:off x="1880702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19</xdr:row>
      <xdr:rowOff>8917</xdr:rowOff>
    </xdr:from>
    <xdr:ext cx="65" cy="172227"/>
    <xdr:sp macro="" textlink="">
      <xdr:nvSpPr>
        <xdr:cNvPr id="13" name="TextBox 12"/>
        <xdr:cNvSpPr txBox="1"/>
      </xdr:nvSpPr>
      <xdr:spPr>
        <a:xfrm>
          <a:off x="10768853" y="36956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20</xdr:row>
      <xdr:rowOff>0</xdr:rowOff>
    </xdr:from>
    <xdr:ext cx="65" cy="172227"/>
    <xdr:sp macro="" textlink="">
      <xdr:nvSpPr>
        <xdr:cNvPr id="14" name="TextBox 13"/>
        <xdr:cNvSpPr txBox="1"/>
      </xdr:nvSpPr>
      <xdr:spPr>
        <a:xfrm>
          <a:off x="10768853" y="40669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129154</xdr:colOff>
      <xdr:row>27</xdr:row>
      <xdr:rowOff>83726</xdr:rowOff>
    </xdr:from>
    <xdr:ext cx="2337821" cy="602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/>
            <xdr:cNvSpPr txBox="1"/>
          </xdr:nvSpPr>
          <xdr:spPr>
            <a:xfrm>
              <a:off x="129154" y="3598451"/>
              <a:ext cx="2337821" cy="602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0.31481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0.059142953</m:t>
                  </m:r>
                  <m:r>
                    <m:rPr>
                      <m:nor/>
                    </m:rPr>
                    <a:rPr lang="en-US"/>
                    <m:t> </m:t>
                  </m:r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</m:oMath>
              </a14:m>
              <a:r>
                <a:rPr lang="en-US" sz="1100"/>
                <a:t> 0.06</a:t>
              </a:r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129154" y="3598451"/>
              <a:ext cx="2337821" cy="602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"0.31481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0.059142953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"≈</a:t>
              </a:r>
              <a:r>
                <a:rPr lang="en-US" sz="1100"/>
                <a:t> 0.06</a:t>
              </a:r>
            </a:p>
          </xdr:txBody>
        </xdr:sp>
      </mc:Fallback>
    </mc:AlternateContent>
    <xdr:clientData/>
  </xdr:oneCellAnchor>
  <xdr:oneCellAnchor>
    <xdr:from>
      <xdr:col>0</xdr:col>
      <xdr:colOff>86286</xdr:colOff>
      <xdr:row>32</xdr:row>
      <xdr:rowOff>50425</xdr:rowOff>
    </xdr:from>
    <xdr:ext cx="2744000" cy="8908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/>
            <xdr:cNvSpPr txBox="1"/>
          </xdr:nvSpPr>
          <xdr:spPr>
            <a:xfrm>
              <a:off x="86286" y="6309711"/>
              <a:ext cx="2744000" cy="8908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3" name="TextBox 32"/>
            <xdr:cNvSpPr txBox="1"/>
          </xdr:nvSpPr>
          <xdr:spPr>
            <a:xfrm>
              <a:off x="86286" y="6309711"/>
              <a:ext cx="2744000" cy="8908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39</xdr:row>
      <xdr:rowOff>28574</xdr:rowOff>
    </xdr:from>
    <xdr:ext cx="2590800" cy="885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/>
            <xdr:cNvSpPr txBox="1"/>
          </xdr:nvSpPr>
          <xdr:spPr>
            <a:xfrm>
              <a:off x="0" y="7858124"/>
              <a:ext cx="2590800" cy="885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sub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ra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0.06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0.029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0.0036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0.000841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0.004441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0.066640828</m:t>
                    </m:r>
                    <m:r>
                      <m:rPr>
                        <m:nor/>
                      </m:rPr>
                      <a:rPr lang="en-US"/>
                      <m:t> </m:t>
                    </m:r>
                    <m:r>
                      <a:rPr lang="en-US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≈</m:t>
                    </m:r>
                    <m:r>
                      <m:rPr>
                        <m:nor/>
                      </m:rPr>
                      <a:rPr lang="en-US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0.067</m:t>
                    </m:r>
                    <m:r>
                      <m:rPr>
                        <m:nor/>
                      </m:rPr>
                      <a:rPr lang="en-US"/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4" name="TextBox 33"/>
            <xdr:cNvSpPr txBox="1"/>
          </xdr:nvSpPr>
          <xdr:spPr>
            <a:xfrm>
              <a:off x="0" y="7858124"/>
              <a:ext cx="2590800" cy="885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0.06〗^2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0.0036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"0.004441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"0.066640828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"≈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"0.067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0</xdr:colOff>
      <xdr:row>21</xdr:row>
      <xdr:rowOff>189752</xdr:rowOff>
    </xdr:from>
    <xdr:ext cx="65" cy="172227"/>
    <xdr:sp macro="" textlink="">
      <xdr:nvSpPr>
        <xdr:cNvPr id="35" name="TextBox 34"/>
        <xdr:cNvSpPr txBox="1"/>
      </xdr:nvSpPr>
      <xdr:spPr>
        <a:xfrm>
          <a:off x="10737273" y="43980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67449</xdr:colOff>
      <xdr:row>25</xdr:row>
      <xdr:rowOff>55978</xdr:rowOff>
    </xdr:from>
    <xdr:ext cx="2168856" cy="6894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/>
            <xdr:cNvSpPr txBox="1"/>
          </xdr:nvSpPr>
          <xdr:spPr>
            <a:xfrm>
              <a:off x="2734449" y="5141500"/>
              <a:ext cx="2168856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0.65576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/>
                <a:t>0.08536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0.086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41" name="TextBox 40"/>
            <xdr:cNvSpPr txBox="1"/>
          </xdr:nvSpPr>
          <xdr:spPr>
            <a:xfrm>
              <a:off x="2734449" y="5141500"/>
              <a:ext cx="2168856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0.65576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/>
                <a:t>0.08536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0.086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64313</xdr:colOff>
      <xdr:row>30</xdr:row>
      <xdr:rowOff>10717</xdr:rowOff>
    </xdr:from>
    <xdr:ext cx="2575472" cy="107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/>
            <xdr:cNvSpPr txBox="1"/>
          </xdr:nvSpPr>
          <xdr:spPr>
            <a:xfrm>
              <a:off x="2989849" y="6270003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43" name="TextBox 42"/>
            <xdr:cNvSpPr txBox="1"/>
          </xdr:nvSpPr>
          <xdr:spPr>
            <a:xfrm>
              <a:off x="2989849" y="6270003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67235</xdr:colOff>
      <xdr:row>37</xdr:row>
      <xdr:rowOff>17367</xdr:rowOff>
    </xdr:from>
    <xdr:ext cx="2442882" cy="778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TextBox 49"/>
            <xdr:cNvSpPr txBox="1"/>
          </xdr:nvSpPr>
          <xdr:spPr>
            <a:xfrm>
              <a:off x="3249706" y="7301191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86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0.007396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0.008237</m:t>
                      </m:r>
                      <m:r>
                        <m:rPr>
                          <m:nor/>
                        </m:rPr>
                        <a:rPr lang="en-US"/>
                        <m:t>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0.09075792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0.0908</a:t>
              </a:r>
            </a:p>
          </xdr:txBody>
        </xdr:sp>
      </mc:Choice>
      <mc:Fallback xmlns="">
        <xdr:sp macro="" textlink="">
          <xdr:nvSpPr>
            <xdr:cNvPr id="50" name="TextBox 49"/>
            <xdr:cNvSpPr txBox="1"/>
          </xdr:nvSpPr>
          <xdr:spPr>
            <a:xfrm>
              <a:off x="3249706" y="7301191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86〗^2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"0.007396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"0.008237</a:t>
              </a:r>
              <a:r>
                <a:rPr lang="en-US" i="0"/>
                <a:t>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"0.09075792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0.0908</a:t>
              </a:r>
            </a:p>
          </xdr:txBody>
        </xdr:sp>
      </mc:Fallback>
    </mc:AlternateContent>
    <xdr:clientData/>
  </xdr:oneCellAnchor>
  <xdr:oneCellAnchor>
    <xdr:from>
      <xdr:col>0</xdr:col>
      <xdr:colOff>13138</xdr:colOff>
      <xdr:row>23</xdr:row>
      <xdr:rowOff>0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TextBox 50"/>
            <xdr:cNvSpPr txBox="1"/>
          </xdr:nvSpPr>
          <xdr:spPr>
            <a:xfrm>
              <a:off x="2680138" y="2935941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1" name="TextBox 50"/>
            <xdr:cNvSpPr txBox="1"/>
          </xdr:nvSpPr>
          <xdr:spPr>
            <a:xfrm>
              <a:off x="2680138" y="2935941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65661</xdr:colOff>
      <xdr:row>24</xdr:row>
      <xdr:rowOff>20123</xdr:rowOff>
    </xdr:from>
    <xdr:ext cx="842015" cy="1703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TextBox 51"/>
            <xdr:cNvSpPr txBox="1"/>
          </xdr:nvSpPr>
          <xdr:spPr>
            <a:xfrm>
              <a:off x="65661" y="3157770"/>
              <a:ext cx="842015" cy="170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−ś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𝑟𝑒𝑑𝑛𝑖𝑐𝑦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2" name="TextBox 51"/>
            <xdr:cNvSpPr txBox="1"/>
          </xdr:nvSpPr>
          <xdr:spPr>
            <a:xfrm>
              <a:off x="65661" y="3157770"/>
              <a:ext cx="842015" cy="170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−ś𝑟𝑒𝑑𝑛𝑖𝑐𝑦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13138</xdr:colOff>
      <xdr:row>23</xdr:row>
      <xdr:rowOff>0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TextBox 52"/>
            <xdr:cNvSpPr txBox="1"/>
          </xdr:nvSpPr>
          <xdr:spPr>
            <a:xfrm>
              <a:off x="5739344" y="2935941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3" name="TextBox 52"/>
            <xdr:cNvSpPr txBox="1"/>
          </xdr:nvSpPr>
          <xdr:spPr>
            <a:xfrm>
              <a:off x="5739344" y="2935941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16</xdr:row>
      <xdr:rowOff>0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77"/>
            <xdr:cNvSpPr txBox="1"/>
          </xdr:nvSpPr>
          <xdr:spPr>
            <a:xfrm>
              <a:off x="2700618" y="2734235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78" name="TextBox 77"/>
            <xdr:cNvSpPr txBox="1"/>
          </xdr:nvSpPr>
          <xdr:spPr>
            <a:xfrm>
              <a:off x="2700618" y="2734235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65661</xdr:colOff>
      <xdr:row>17</xdr:row>
      <xdr:rowOff>8917</xdr:rowOff>
    </xdr:from>
    <xdr:ext cx="1112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TextBox 78"/>
            <xdr:cNvSpPr txBox="1"/>
          </xdr:nvSpPr>
          <xdr:spPr>
            <a:xfrm>
              <a:off x="2766279" y="2944858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9" name="TextBox 78"/>
            <xdr:cNvSpPr txBox="1"/>
          </xdr:nvSpPr>
          <xdr:spPr>
            <a:xfrm>
              <a:off x="2766279" y="2944858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65349</xdr:colOff>
      <xdr:row>18</xdr:row>
      <xdr:rowOff>189752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TextBox 79"/>
            <xdr:cNvSpPr txBox="1"/>
          </xdr:nvSpPr>
          <xdr:spPr>
            <a:xfrm>
              <a:off x="2765967" y="3327399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0" name="TextBox 79"/>
            <xdr:cNvSpPr txBox="1"/>
          </xdr:nvSpPr>
          <xdr:spPr>
            <a:xfrm>
              <a:off x="2765967" y="3327399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67448</xdr:colOff>
      <xdr:row>22</xdr:row>
      <xdr:rowOff>55978</xdr:rowOff>
    </xdr:from>
    <xdr:ext cx="2433900" cy="6894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5881839" y="4338087"/>
              <a:ext cx="2433900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1.89525</m:t>
                          </m:r>
                          <m:r>
                            <m:rPr>
                              <m:nor/>
                            </m:rPr>
                            <a:rPr lang="en-US"/>
                            <m:t> 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0.021058333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22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5881839" y="4338087"/>
              <a:ext cx="2433900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1.89525</a:t>
              </a:r>
              <a:r>
                <a:rPr lang="en-US" i="0"/>
                <a:t> 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0.021058333</a:t>
              </a:r>
              <a:r>
                <a:rPr lang="en-US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64313</xdr:colOff>
      <xdr:row>27</xdr:row>
      <xdr:rowOff>10717</xdr:rowOff>
    </xdr:from>
    <xdr:ext cx="2575472" cy="107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2989849" y="6270003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2989849" y="6270003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67235</xdr:colOff>
      <xdr:row>34</xdr:row>
      <xdr:rowOff>17367</xdr:rowOff>
    </xdr:from>
    <xdr:ext cx="2442882" cy="778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2992771" y="7637367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22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0.000484</m:t>
                      </m:r>
                      <m:r>
                        <m:rPr>
                          <m:nor/>
                        </m:rPr>
                        <a:rPr lang="en-US"/>
                        <m:t> 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0.001325</m:t>
                      </m:r>
                      <m:r>
                        <m:rPr>
                          <m:nor/>
                        </m:rPr>
                        <a:rPr lang="en-US"/>
                        <m:t> 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0.036400549</m:t>
                  </m:r>
                  <m:r>
                    <m:rPr>
                      <m:nor/>
                    </m:rPr>
                    <a:rPr lang="en-US"/>
                    <m:t> 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</a:t>
              </a:r>
              <a:r>
                <a:rPr lang="pl-PL" sz="1100"/>
                <a:t>37</a:t>
              </a:r>
              <a:endParaRPr lang="en-US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2992771" y="7637367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0.000484</a:t>
              </a:r>
              <a:r>
                <a:rPr lang="en-US" i="0"/>
                <a:t> 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0.001325</a:t>
              </a:r>
              <a:r>
                <a:rPr lang="en-US" i="0"/>
                <a:t> </a:t>
              </a:r>
              <a:r>
                <a:rPr lang="en-US" i="0"/>
                <a:t>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0.036400549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</a:t>
              </a:r>
              <a:r>
                <a:rPr lang="pl-PL" sz="1100"/>
                <a:t>37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829235</xdr:colOff>
      <xdr:row>12</xdr:row>
      <xdr:rowOff>22412</xdr:rowOff>
    </xdr:from>
    <xdr:ext cx="1151883" cy="1401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/>
            <xdr:cNvSpPr txBox="1"/>
          </xdr:nvSpPr>
          <xdr:spPr>
            <a:xfrm>
              <a:off x="1255059" y="2342030"/>
              <a:ext cx="1151883" cy="1401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2" name="TextBox 31"/>
            <xdr:cNvSpPr txBox="1"/>
          </xdr:nvSpPr>
          <xdr:spPr>
            <a:xfrm>
              <a:off x="1255059" y="2342030"/>
              <a:ext cx="1151883" cy="1401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186018</xdr:colOff>
      <xdr:row>12</xdr:row>
      <xdr:rowOff>17931</xdr:rowOff>
    </xdr:from>
    <xdr:ext cx="329453" cy="1389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/>
            <xdr:cNvSpPr txBox="1"/>
          </xdr:nvSpPr>
          <xdr:spPr>
            <a:xfrm>
              <a:off x="186018" y="2337549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6" name="TextBox 35"/>
            <xdr:cNvSpPr txBox="1"/>
          </xdr:nvSpPr>
          <xdr:spPr>
            <a:xfrm>
              <a:off x="186018" y="2337549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25004</xdr:colOff>
      <xdr:row>1</xdr:row>
      <xdr:rowOff>1190</xdr:rowOff>
    </xdr:from>
    <xdr:ext cx="143513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180285" y="203596"/>
              <a:ext cx="14351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"d_wew</a:t>
              </a:r>
              <a14:m>
                <m:oMath xmlns:m="http://schemas.openxmlformats.org/officeDocument/2006/math">
                  <m:r>
                    <a:rPr lang="pl-PL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"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sSup>
                    <m:sSup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 </m:t>
                      </m:r>
                      <m:acc>
                        <m:accPr>
                          <m:chr m:val="̅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[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𝑚𝑚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]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180285" y="203596"/>
              <a:ext cx="14351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"d_wew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"(𝑥_𝑖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[𝑚𝑚]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1672323</xdr:colOff>
      <xdr:row>1</xdr:row>
      <xdr:rowOff>9217</xdr:rowOff>
    </xdr:from>
    <xdr:ext cx="1398524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/>
            <xdr:cNvSpPr txBox="1"/>
          </xdr:nvSpPr>
          <xdr:spPr>
            <a:xfrm>
              <a:off x="8728150" y="207044"/>
              <a:ext cx="1398524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"d_zew</a:t>
              </a:r>
              <a14:m>
                <m:oMath xmlns:m="http://schemas.openxmlformats.org/officeDocument/2006/math">
                  <m:r>
                    <a:rPr lang="pl-PL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"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sSup>
                    <m:sSup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 </m:t>
                      </m:r>
                      <m:acc>
                        <m:accPr>
                          <m:chr m:val="̅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[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𝑚𝑚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]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8" name="TextBox 37"/>
            <xdr:cNvSpPr txBox="1"/>
          </xdr:nvSpPr>
          <xdr:spPr>
            <a:xfrm>
              <a:off x="8728150" y="207044"/>
              <a:ext cx="1398524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"d_zew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"(𝑥_𝑖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[𝑚𝑚]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0</xdr:colOff>
      <xdr:row>21</xdr:row>
      <xdr:rowOff>189752</xdr:rowOff>
    </xdr:from>
    <xdr:ext cx="65" cy="172227"/>
    <xdr:sp macro="" textlink="">
      <xdr:nvSpPr>
        <xdr:cNvPr id="39" name="TextBox 38"/>
        <xdr:cNvSpPr txBox="1"/>
      </xdr:nvSpPr>
      <xdr:spPr>
        <a:xfrm>
          <a:off x="8804413" y="427307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41032</xdr:colOff>
      <xdr:row>0</xdr:row>
      <xdr:rowOff>194896</xdr:rowOff>
    </xdr:from>
    <xdr:ext cx="1129604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964474" y="194896"/>
              <a:ext cx="1129604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l-PL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"</m:t>
                    </m:r>
                    <m:r>
                      <m:rPr>
                        <m:nor/>
                      </m:rPr>
                      <a:rPr lang="pl-PL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h</m:t>
                    </m:r>
                    <m:r>
                      <a:rPr lang="pl-PL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"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acc>
                          <m:accPr>
                            <m:chr m:val="̅"/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acc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𝑚𝑚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964474" y="194896"/>
              <a:ext cx="1129604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\"h"(𝑥_𝑖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[𝑚𝑚]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10</xdr:col>
      <xdr:colOff>0</xdr:colOff>
      <xdr:row>21</xdr:row>
      <xdr:rowOff>189752</xdr:rowOff>
    </xdr:from>
    <xdr:ext cx="65" cy="172227"/>
    <xdr:sp macro="" textlink="">
      <xdr:nvSpPr>
        <xdr:cNvPr id="30" name="TextBox 29"/>
        <xdr:cNvSpPr txBox="1"/>
      </xdr:nvSpPr>
      <xdr:spPr>
        <a:xfrm>
          <a:off x="9062357" y="43535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67448</xdr:colOff>
      <xdr:row>22</xdr:row>
      <xdr:rowOff>55978</xdr:rowOff>
    </xdr:from>
    <xdr:ext cx="2433900" cy="6894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/>
            <xdr:cNvSpPr txBox="1"/>
          </xdr:nvSpPr>
          <xdr:spPr>
            <a:xfrm>
              <a:off x="5891305" y="4423871"/>
              <a:ext cx="2433900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0.206</m:t>
                          </m:r>
                          <m:r>
                            <m:rPr>
                              <m:nor/>
                            </m:rPr>
                            <a:rPr lang="en-US"/>
                            <m:t>  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0.002288889</a:t>
              </a:r>
              <a:r>
                <a:rPr lang="en-US"/>
                <a:t> 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023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5891305" y="4423871"/>
              <a:ext cx="2433900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0.206</a:t>
              </a:r>
              <a:r>
                <a:rPr lang="en-US" i="0"/>
                <a:t> </a:t>
              </a:r>
              <a:r>
                <a:rPr lang="en-US" i="0"/>
                <a:t> 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0.002288889</a:t>
              </a:r>
              <a:r>
                <a:rPr lang="en-US"/>
                <a:t> </a:t>
              </a:r>
              <a:r>
                <a:rPr lang="en-US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023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64313</xdr:colOff>
      <xdr:row>27</xdr:row>
      <xdr:rowOff>10717</xdr:rowOff>
    </xdr:from>
    <xdr:ext cx="2575472" cy="107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/>
            <xdr:cNvSpPr txBox="1"/>
          </xdr:nvSpPr>
          <xdr:spPr>
            <a:xfrm>
              <a:off x="5888170" y="5399146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7" name="TextBox 36"/>
            <xdr:cNvSpPr txBox="1"/>
          </xdr:nvSpPr>
          <xdr:spPr>
            <a:xfrm>
              <a:off x="5888170" y="5399146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67235</xdr:colOff>
      <xdr:row>34</xdr:row>
      <xdr:rowOff>17367</xdr:rowOff>
    </xdr:from>
    <xdr:ext cx="2442882" cy="778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/>
            <xdr:cNvSpPr txBox="1"/>
          </xdr:nvSpPr>
          <xdr:spPr>
            <a:xfrm>
              <a:off x="5891092" y="6766510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02</m:t>
                          </m:r>
                          <m:r>
                            <m:rPr>
                              <m:nor/>
                            </m:rPr>
                            <a:rPr lang="pl-PL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0.00000529</m:t>
                      </m:r>
                      <m:r>
                        <m:rPr>
                          <m:nor/>
                        </m:rPr>
                        <a:rPr lang="en-US"/>
                        <m:t>  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0.00084629</m:t>
                      </m:r>
                      <m:r>
                        <m:rPr>
                          <m:nor/>
                        </m:rPr>
                        <a:rPr lang="en-US"/>
                        <m:t>  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0.029091064</m:t>
                  </m:r>
                  <m:r>
                    <m:rPr>
                      <m:nor/>
                    </m:rPr>
                    <a:rPr lang="en-US"/>
                    <m:t>  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</a:t>
              </a:r>
              <a:r>
                <a:rPr lang="pl-PL" sz="1100"/>
                <a:t>29</a:t>
              </a:r>
              <a:endParaRPr lang="en-US" sz="1100"/>
            </a:p>
          </xdr:txBody>
        </xdr:sp>
      </mc:Choice>
      <mc:Fallback xmlns="">
        <xdr:sp macro="" textlink="">
          <xdr:nvSpPr>
            <xdr:cNvPr id="40" name="TextBox 39"/>
            <xdr:cNvSpPr txBox="1"/>
          </xdr:nvSpPr>
          <xdr:spPr>
            <a:xfrm>
              <a:off x="5891092" y="6766510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02"3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0.00000529</a:t>
              </a:r>
              <a:r>
                <a:rPr lang="en-US" i="0"/>
                <a:t> </a:t>
              </a:r>
              <a:r>
                <a:rPr lang="en-US" i="0"/>
                <a:t> 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0.00084629</a:t>
              </a:r>
              <a:r>
                <a:rPr lang="en-US" i="0"/>
                <a:t> </a:t>
              </a:r>
              <a:r>
                <a:rPr lang="en-US" i="0"/>
                <a:t> 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0.029091064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</a:rPr>
                <a:t> 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</a:t>
              </a:r>
              <a:r>
                <a:rPr lang="pl-PL" sz="1100"/>
                <a:t>29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21</xdr:row>
      <xdr:rowOff>189752</xdr:rowOff>
    </xdr:from>
    <xdr:ext cx="65" cy="172227"/>
    <xdr:sp macro="" textlink="">
      <xdr:nvSpPr>
        <xdr:cNvPr id="42" name="TextBox 41"/>
        <xdr:cNvSpPr txBox="1"/>
      </xdr:nvSpPr>
      <xdr:spPr>
        <a:xfrm>
          <a:off x="10409464" y="43535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22</xdr:row>
      <xdr:rowOff>0</xdr:rowOff>
    </xdr:from>
    <xdr:ext cx="65" cy="172227"/>
    <xdr:sp macro="" textlink="">
      <xdr:nvSpPr>
        <xdr:cNvPr id="47" name="TextBox 46"/>
        <xdr:cNvSpPr txBox="1"/>
      </xdr:nvSpPr>
      <xdr:spPr>
        <a:xfrm>
          <a:off x="9062357" y="39596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23</xdr:row>
      <xdr:rowOff>189752</xdr:rowOff>
    </xdr:from>
    <xdr:ext cx="65" cy="172227"/>
    <xdr:sp macro="" textlink="">
      <xdr:nvSpPr>
        <xdr:cNvPr id="48" name="TextBox 47"/>
        <xdr:cNvSpPr txBox="1"/>
      </xdr:nvSpPr>
      <xdr:spPr>
        <a:xfrm>
          <a:off x="9062357" y="43535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23</xdr:row>
      <xdr:rowOff>189752</xdr:rowOff>
    </xdr:from>
    <xdr:ext cx="65" cy="172227"/>
    <xdr:sp macro="" textlink="">
      <xdr:nvSpPr>
        <xdr:cNvPr id="49" name="TextBox 48"/>
        <xdr:cNvSpPr txBox="1"/>
      </xdr:nvSpPr>
      <xdr:spPr>
        <a:xfrm>
          <a:off x="9062357" y="43535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67448</xdr:colOff>
      <xdr:row>24</xdr:row>
      <xdr:rowOff>55978</xdr:rowOff>
    </xdr:from>
    <xdr:ext cx="2433900" cy="68945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4" name="TextBox 53"/>
            <xdr:cNvSpPr txBox="1"/>
          </xdr:nvSpPr>
          <xdr:spPr>
            <a:xfrm>
              <a:off x="9129805" y="4423871"/>
              <a:ext cx="2433900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0.206</m:t>
                          </m:r>
                          <m:r>
                            <m:rPr>
                              <m:nor/>
                            </m:rPr>
                            <a:rPr lang="en-US"/>
                            <m:t>  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0.002288889</a:t>
              </a:r>
              <a:r>
                <a:rPr lang="en-US"/>
                <a:t> 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023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54" name="TextBox 53"/>
            <xdr:cNvSpPr txBox="1"/>
          </xdr:nvSpPr>
          <xdr:spPr>
            <a:xfrm>
              <a:off x="9129805" y="4423871"/>
              <a:ext cx="2433900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"0.206</a:t>
              </a:r>
              <a:r>
                <a:rPr lang="en-US" i="0"/>
                <a:t>  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0.002288889</a:t>
              </a:r>
              <a:r>
                <a:rPr lang="en-US"/>
                <a:t> 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023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64313</xdr:colOff>
      <xdr:row>29</xdr:row>
      <xdr:rowOff>10717</xdr:rowOff>
    </xdr:from>
    <xdr:ext cx="2575472" cy="107625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5" name="TextBox 54"/>
            <xdr:cNvSpPr txBox="1"/>
          </xdr:nvSpPr>
          <xdr:spPr>
            <a:xfrm>
              <a:off x="9126670" y="5399146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55" name="TextBox 54"/>
            <xdr:cNvSpPr txBox="1"/>
          </xdr:nvSpPr>
          <xdr:spPr>
            <a:xfrm>
              <a:off x="9126670" y="5399146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67235</xdr:colOff>
      <xdr:row>36</xdr:row>
      <xdr:rowOff>17367</xdr:rowOff>
    </xdr:from>
    <xdr:ext cx="2442882" cy="7782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6" name="TextBox 55"/>
            <xdr:cNvSpPr txBox="1"/>
          </xdr:nvSpPr>
          <xdr:spPr>
            <a:xfrm>
              <a:off x="9129592" y="6766510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02</m:t>
                          </m:r>
                          <m:r>
                            <m:rPr>
                              <m:nor/>
                            </m:rPr>
                            <a:rPr lang="pl-PL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0.00000529</m:t>
                      </m:r>
                      <m:r>
                        <m:rPr>
                          <m:nor/>
                        </m:rPr>
                        <a:rPr lang="en-US"/>
                        <m:t>  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0.00084629</m:t>
                      </m:r>
                      <m:r>
                        <m:rPr>
                          <m:nor/>
                        </m:rPr>
                        <a:rPr lang="en-US"/>
                        <m:t>  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0.029091064</m:t>
                  </m:r>
                  <m:r>
                    <m:rPr>
                      <m:nor/>
                    </m:rPr>
                    <a:rPr lang="en-US"/>
                    <m:t>  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</a:t>
              </a:r>
              <a:r>
                <a:rPr lang="pl-PL" sz="1100"/>
                <a:t>29</a:t>
              </a:r>
              <a:endParaRPr lang="en-US" sz="1100"/>
            </a:p>
          </xdr:txBody>
        </xdr:sp>
      </mc:Choice>
      <mc:Fallback>
        <xdr:sp macro="" textlink="">
          <xdr:nvSpPr>
            <xdr:cNvPr id="56" name="TextBox 55"/>
            <xdr:cNvSpPr txBox="1"/>
          </xdr:nvSpPr>
          <xdr:spPr>
            <a:xfrm>
              <a:off x="9129592" y="6766510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02"3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"0.00000529</a:t>
              </a:r>
              <a:r>
                <a:rPr lang="en-US" i="0"/>
                <a:t>  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"0.00084629</a:t>
              </a:r>
              <a:r>
                <a:rPr lang="en-US" i="0"/>
                <a:t>  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"0.029091064</a:t>
              </a:r>
              <a:r>
                <a:rPr lang="en-US" i="0">
                  <a:latin typeface="Cambria Math" panose="02040503050406030204" pitchFamily="18" charset="0"/>
                </a:rPr>
                <a:t>  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</a:t>
              </a:r>
              <a:r>
                <a:rPr lang="pl-PL" sz="1100"/>
                <a:t>29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3</xdr:row>
      <xdr:rowOff>0</xdr:rowOff>
    </xdr:from>
    <xdr:ext cx="842015" cy="1703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6675" y="381000"/>
              <a:ext cx="842015" cy="170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−ś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𝑟𝑒𝑑𝑛𝑖𝑐𝑦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6675" y="381000"/>
              <a:ext cx="842015" cy="170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−ś𝑟𝑒𝑑𝑛𝑖𝑐𝑦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102291</xdr:colOff>
      <xdr:row>5</xdr:row>
      <xdr:rowOff>23192</xdr:rowOff>
    </xdr:from>
    <xdr:ext cx="2657779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02291" y="785192"/>
              <a:ext cx="2657779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f>
                          <m:f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</m:t>
                        </m:r>
                      </m:den>
                    </m:f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02291" y="785192"/>
              <a:ext cx="2657779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𝑉=  4/3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𝜋𝑟^3=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4/3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𝑑)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4/3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1/8 𝑑^3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𝜋𝑑^3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115956</xdr:colOff>
      <xdr:row>7</xdr:row>
      <xdr:rowOff>41414</xdr:rowOff>
    </xdr:from>
    <xdr:ext cx="3464346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15956" y="1184414"/>
              <a:ext cx="3464346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8.167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544.73799=90.789666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15956" y="1184414"/>
              <a:ext cx="3464346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𝑉=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1/6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𝜋𝑑^3=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1/6 𝜋〖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8.167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〗^3=1/6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544.73799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90.789666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21770</xdr:colOff>
      <xdr:row>10</xdr:row>
      <xdr:rowOff>75461</xdr:rowOff>
    </xdr:from>
    <xdr:ext cx="1483062" cy="5783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1770" y="1980461"/>
              <a:ext cx="1483062" cy="5783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</m:d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1770" y="1980461"/>
              <a:ext cx="1483062" cy="5783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𝑢(𝑥_1))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65314</xdr:colOff>
      <xdr:row>2</xdr:row>
      <xdr:rowOff>5442</xdr:rowOff>
    </xdr:from>
    <xdr:ext cx="3128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65314" y="38644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65314" y="38644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68152</xdr:colOff>
      <xdr:row>13</xdr:row>
      <xdr:rowOff>41041</xdr:rowOff>
    </xdr:from>
    <xdr:ext cx="2083840" cy="2470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68152" y="2517541"/>
              <a:ext cx="2083840" cy="2470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den>
                  </m:f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den>
                  </m:f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68152" y="2517541"/>
              <a:ext cx="2083840" cy="2470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1/6 𝜋𝑑^3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1/6 𝜋〖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𝜋𝑑^2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95250</xdr:colOff>
      <xdr:row>17</xdr:row>
      <xdr:rowOff>38781</xdr:rowOff>
    </xdr:from>
    <xdr:ext cx="2784231" cy="102289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95250" y="3277281"/>
              <a:ext cx="2784231" cy="102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</m:d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sub>
                              </m:sSub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sSub>
                            <m:sSub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sub>
                          </m:s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33.3499445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0.067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2.23444628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4.99275018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l-GR" i="1">
                      <a:latin typeface="Cambria Math" panose="02040503050406030204" pitchFamily="18" charset="0"/>
                    </a:rPr>
                    <m:t>𝜋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2.23444628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π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pl-PL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2.3</m:t>
                  </m:r>
                  <m:r>
                    <a:rPr lang="el-GR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95250" y="3277281"/>
              <a:ext cx="2784231" cy="102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𝑢(𝑥_1))〗^2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 𝜋𝑑^2∗𝑢(𝑑))〗^2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"33.3499445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"0.067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"2.23444628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"4.99275018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l-GR" i="0">
                  <a:latin typeface="Cambria Math" panose="02040503050406030204" pitchFamily="18" charset="0"/>
                </a:rPr>
                <a:t>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2.23444628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π</a:t>
              </a:r>
              <a:r>
                <a:rPr lang="en-US"/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2.3</a:t>
              </a:r>
              <a:r>
                <a:rPr lang="el-G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101688</xdr:colOff>
      <xdr:row>15</xdr:row>
      <xdr:rowOff>56366</xdr:rowOff>
    </xdr:from>
    <xdr:ext cx="2155847" cy="2436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101688" y="2913866"/>
              <a:ext cx="2155847" cy="2436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66.69989</m:t>
                  </m:r>
                  <m:r>
                    <m:rPr>
                      <m:nor/>
                    </m:rPr>
                    <a:rPr lang="en-US"/>
                    <m:t> </m:t>
                  </m:r>
                  <m:r>
                    <m:rPr>
                      <m:nor/>
                    </m:rPr>
                    <a:rPr lang="pl-PL" b="0" i="0"/>
                    <m:t>= 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33.3499445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r>
                <a:rPr lang="pl-PL" sz="1100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101688" y="2913866"/>
              <a:ext cx="2155847" cy="2436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𝜋𝑑^2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1/2 𝜋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"66.69989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pl-PL" b="0" i="0">
                  <a:latin typeface="Cambria Math" panose="02040503050406030204" pitchFamily="18" charset="0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33.3499445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pl-PL" sz="1100"/>
                <a:t> 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102291</xdr:colOff>
      <xdr:row>12</xdr:row>
      <xdr:rowOff>23192</xdr:rowOff>
    </xdr:from>
    <xdr:ext cx="4154194" cy="3593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073841" y="2337767"/>
              <a:ext cx="4154194" cy="3593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𝑉</m:t>
                  </m:r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acc>
                    <m:accPr>
                      <m:chr m:val="̅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h</m:t>
                      </m:r>
                    </m:e>
                  </m:acc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𝑟</m:t>
                      </m:r>
                    </m:e>
                    <m:sup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acc>
                    <m:accPr>
                      <m:chr m:val="̅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e>
                  </m:acc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𝑑𝑧𝑒𝑤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  <m:r>
                        <a:rPr lang="pl-PL" b="0" i="1">
                          <a:effectLst/>
                          <a:latin typeface="Cambria Math" panose="02040503050406030204" pitchFamily="18" charset="0"/>
                        </a:rPr>
                        <m:t>−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𝑑𝑤𝑒𝑤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(15.858−</m:t>
                      </m:r>
                      <m:r>
                        <m:rPr>
                          <m:nor/>
                        </m:r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12.215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</a:p>
            <a:p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3.643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13.271449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453.4854123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073841" y="2337767"/>
              <a:ext cx="4154194" cy="3593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𝑉=ℎ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𝜋𝑟^2=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b="0" i="0">
                  <a:effectLst/>
                  <a:latin typeface="Cambria Math" panose="02040503050406030204" pitchFamily="18" charset="0"/>
                </a:rPr>
                <a:t>" 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)〗^2=34.17∗𝜋〖(15.858−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"12.215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</a:t>
              </a:r>
              <a:r>
                <a:rPr lang="pl-PL" sz="1100"/>
                <a:t>=</a:t>
              </a:r>
            </a:p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34.17∗𝜋〖(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"3.643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34.17∗𝜋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13.271449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453.4854123</a:t>
              </a:r>
              <a:r>
                <a:rPr lang="en-US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65314</xdr:colOff>
      <xdr:row>2</xdr:row>
      <xdr:rowOff>5442</xdr:rowOff>
    </xdr:from>
    <xdr:ext cx="3128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65314" y="38644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65314" y="38644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57150</xdr:colOff>
      <xdr:row>4</xdr:row>
      <xdr:rowOff>28575</xdr:rowOff>
    </xdr:from>
    <xdr:ext cx="842015" cy="1608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57150" y="790575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57150" y="790575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ℎ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50132</xdr:colOff>
      <xdr:row>5</xdr:row>
      <xdr:rowOff>20053</xdr:rowOff>
    </xdr:from>
    <xdr:ext cx="842015" cy="1608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50132" y="982078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𝑑𝑤𝑒𝑤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50132" y="982078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𝑑𝑤𝑒𝑤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6</xdr:row>
      <xdr:rowOff>0</xdr:rowOff>
    </xdr:from>
    <xdr:ext cx="842015" cy="1608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0" y="1162050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𝑑𝑧𝑒𝑤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0" y="1162050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𝑑𝑧𝑒𝑤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142976</xdr:colOff>
      <xdr:row>24</xdr:row>
      <xdr:rowOff>30551</xdr:rowOff>
    </xdr:from>
    <xdr:ext cx="5595898" cy="21857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4953101" y="4640651"/>
              <a:ext cx="5595898" cy="2185778"/>
            </a:xfrm>
            <a:prstGeom prst="rect">
              <a:avLst/>
            </a:prstGeom>
            <a:solidFill>
              <a:schemeClr val="accent3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</m:d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𝑑𝑤𝑒𝑤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𝑑𝑤𝑒𝑤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𝑑𝑧𝑒𝑤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𝑑𝑧𝑒𝑤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pl-PL" sz="1100"/>
            </a:p>
            <a:p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𝑑𝑤𝑒𝑤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𝑑𝑤𝑒𝑤</m:t>
                          </m:r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𝑑𝑧𝑒𝑤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𝑑𝑧𝑒𝑤</m:t>
                          </m:r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h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h</m:t>
                          </m:r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h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dwew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dzew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h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dzew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dwew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  <m:r>
                            <m:rPr>
                              <m:nor/>
                            </m:r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d>
                            <m:d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𝑑𝑧𝑒𝑤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𝑑𝑤𝑒𝑤</m:t>
                              </m:r>
                            </m:e>
                          </m:d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</m:t>
                      </m:r>
                    </m:e>
                  </m:rad>
                </m:oMath>
              </a14:m>
              <a:endParaRPr lang="pl-PL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61982.38616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61982.38616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176.1313586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124140.9037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352.3363502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</m:oMath>
              </a14:m>
              <a:r>
                <a:rPr lang="pl-PL">
                  <a:effectLst/>
                </a:rPr>
                <a:t>360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4953101" y="4640651"/>
              <a:ext cx="5595898" cy="2185778"/>
            </a:xfrm>
            <a:prstGeom prst="rect">
              <a:avLst/>
            </a:prstGeom>
            <a:solidFill>
              <a:schemeClr val="accent3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𝑢(𝑑𝑤𝑒𝑤))〗^2+〖(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𝑢(𝑑𝑧𝑒𝑤))〗^2+〖(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pl-PL" sz="1100"/>
            </a:p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〗^2+</a:t>
              </a:r>
              <a:r>
                <a:rPr lang="pl-PL" sz="11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𝑢(𝑑𝑧𝑒𝑤))〗^2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𝜋"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(dwew-dzew)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〗^2+〖("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𝜋"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(dzew-dwew)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)" 〗^2+〖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(𝑑𝑧𝑒𝑤−𝑑𝑤𝑒𝑤))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l-PL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"61982.38616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"61982.38616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"176.1313586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"124140.9037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352.3363502</a:t>
              </a:r>
              <a:r>
                <a:rPr lang="en-US"/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>
                  <a:effectLst/>
                </a:rPr>
                <a:t>360</a:t>
              </a:r>
              <a:endParaRPr lang="en-US">
                <a:effectLst/>
              </a:endParaRPr>
            </a:p>
            <a:p>
              <a:pPr/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453473</xdr:colOff>
      <xdr:row>16</xdr:row>
      <xdr:rowOff>142728</xdr:rowOff>
    </xdr:from>
    <xdr:ext cx="2784231" cy="10228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1425023" y="3219303"/>
              <a:ext cx="2784231" cy="102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</m:d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sub>
                              </m:sSub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sSub>
                            <m:sSub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sub>
                          </m:s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33.3499445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0.067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2.23444628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4.99275018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2.23444628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pl-PL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2.3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1425023" y="3219303"/>
              <a:ext cx="2784231" cy="102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𝑢(𝑥_1))〗^2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 𝜋𝑑^2∗𝑢(𝑑))〗^2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"33.3499445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"0.067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"2.23444628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"4.99275018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2.23444628</a:t>
              </a:r>
              <a:r>
                <a:rPr lang="en-US"/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2.3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273063</xdr:colOff>
      <xdr:row>13</xdr:row>
      <xdr:rowOff>75873</xdr:rowOff>
    </xdr:from>
    <xdr:ext cx="2183606" cy="3024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10360038" y="2580948"/>
              <a:ext cx="2183606" cy="302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𝑑𝑧𝑒𝑤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(dzew-dwew)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10360038" y="2580948"/>
              <a:ext cx="2183606" cy="302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</a:t>
              </a:r>
              <a:r>
                <a:rPr lang="pl-PL" sz="1100"/>
                <a:t>=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(dzew-dwew)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585740</xdr:colOff>
      <xdr:row>13</xdr:row>
      <xdr:rowOff>76983</xdr:rowOff>
    </xdr:from>
    <xdr:ext cx="1679883" cy="2469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/>
            <xdr:cNvSpPr txBox="1"/>
          </xdr:nvSpPr>
          <xdr:spPr>
            <a:xfrm>
              <a:off x="6005465" y="2582058"/>
              <a:ext cx="1679883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h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6005465" y="2582058"/>
              <a:ext cx="1679883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𝜋〖(𝑑𝑧𝑒𝑤−𝑑𝑤𝑒𝑤)〗^2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297500</xdr:colOff>
      <xdr:row>1</xdr:row>
      <xdr:rowOff>39187</xdr:rowOff>
    </xdr:from>
    <xdr:ext cx="2036776" cy="2469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10384475" y="229687"/>
              <a:ext cx="203677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𝑑𝑤𝑒𝑤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(dwew-dzew)</a:t>
              </a:r>
              <a:endParaRPr lang="en-US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10384475" y="229687"/>
              <a:ext cx="203677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(dwew-dzew)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48985</xdr:colOff>
      <xdr:row>7</xdr:row>
      <xdr:rowOff>185057</xdr:rowOff>
    </xdr:from>
    <xdr:ext cx="3205843" cy="419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10135960" y="1547132"/>
              <a:ext cx="3205843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𝑑𝑤𝑒𝑤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(dwew-dzew)= 68.34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*(-3.643) = -248.96262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10135960" y="1547132"/>
              <a:ext cx="3205843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(dwew-dzew)= 68.34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*(-3.643) = -248.96262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106964</xdr:colOff>
      <xdr:row>20</xdr:row>
      <xdr:rowOff>2839</xdr:rowOff>
    </xdr:from>
    <xdr:ext cx="3205843" cy="419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10193939" y="3850939"/>
              <a:ext cx="3205843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𝑑𝑧𝑒𝑤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(dzew-dwew)= 68.34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*(3.643) = 248.96262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10193939" y="3850939"/>
              <a:ext cx="3205843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(dzew-dwew)= 68.34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*(3.643) = 248.96262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604631</xdr:colOff>
      <xdr:row>20</xdr:row>
      <xdr:rowOff>107674</xdr:rowOff>
    </xdr:from>
    <xdr:ext cx="2455416" cy="2469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6024356" y="3955774"/>
              <a:ext cx="245541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h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13.271449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6024356" y="3955774"/>
              <a:ext cx="245541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𝜋〖(𝑑𝑧𝑒𝑤−𝑑𝑤𝑒𝑤)〗^2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13.271449𝜋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102291</xdr:colOff>
      <xdr:row>12</xdr:row>
      <xdr:rowOff>23192</xdr:rowOff>
    </xdr:from>
    <xdr:ext cx="4154194" cy="3549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1077203" y="2342810"/>
              <a:ext cx="4154194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𝑉</m:t>
                  </m:r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acc>
                    <m:accPr>
                      <m:chr m:val="̅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h</m:t>
                      </m:r>
                    </m:e>
                  </m:acc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𝑟</m:t>
                      </m:r>
                    </m:e>
                    <m:sup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acc>
                    <m:accPr>
                      <m:chr m:val="̅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e>
                  </m:acc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𝑑𝑧𝑒𝑤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  <m:r>
                        <a:rPr lang="pl-PL" b="0" i="1">
                          <a:effectLst/>
                          <a:latin typeface="Cambria Math" panose="02040503050406030204" pitchFamily="18" charset="0"/>
                        </a:rPr>
                        <m:t>−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𝑑𝑤𝑒𝑤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(15.858−</m:t>
                      </m:r>
                      <m:r>
                        <m:rPr>
                          <m:nor/>
                        </m:r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12.215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</a:p>
            <a:p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3.643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13.271449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453.4854123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1077203" y="2342810"/>
              <a:ext cx="4154194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𝑉=ℎ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𝜋𝑟^2=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b="0" i="0">
                  <a:effectLst/>
                  <a:latin typeface="Cambria Math" panose="02040503050406030204" pitchFamily="18" charset="0"/>
                </a:rPr>
                <a:t>" 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)〗^2=34.17∗𝜋〖(15.858−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"12.215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</a:t>
              </a:r>
              <a:r>
                <a:rPr lang="pl-PL" sz="1100"/>
                <a:t>=</a:t>
              </a:r>
            </a:p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34.17∗𝜋〖(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"3.643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34.17∗𝜋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13.271449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453.4854123</a:t>
              </a:r>
              <a:r>
                <a:rPr lang="en-US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65314</xdr:colOff>
      <xdr:row>2</xdr:row>
      <xdr:rowOff>5442</xdr:rowOff>
    </xdr:from>
    <xdr:ext cx="3128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/>
            <xdr:cNvSpPr txBox="1"/>
          </xdr:nvSpPr>
          <xdr:spPr>
            <a:xfrm>
              <a:off x="65314" y="38644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65314" y="38644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57150</xdr:colOff>
      <xdr:row>4</xdr:row>
      <xdr:rowOff>28575</xdr:rowOff>
    </xdr:from>
    <xdr:ext cx="842015" cy="1608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/>
            <xdr:cNvSpPr txBox="1"/>
          </xdr:nvSpPr>
          <xdr:spPr>
            <a:xfrm>
              <a:off x="57150" y="790575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57150" y="790575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ℎ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50132</xdr:colOff>
      <xdr:row>5</xdr:row>
      <xdr:rowOff>20053</xdr:rowOff>
    </xdr:from>
    <xdr:ext cx="842015" cy="1608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/>
            <xdr:cNvSpPr txBox="1"/>
          </xdr:nvSpPr>
          <xdr:spPr>
            <a:xfrm>
              <a:off x="50132" y="982078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𝑑𝑤𝑒𝑤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3" name="TextBox 22"/>
            <xdr:cNvSpPr txBox="1"/>
          </xdr:nvSpPr>
          <xdr:spPr>
            <a:xfrm>
              <a:off x="50132" y="982078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𝑑𝑤𝑒𝑤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6</xdr:row>
      <xdr:rowOff>0</xdr:rowOff>
    </xdr:from>
    <xdr:ext cx="842015" cy="1608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0" y="1162050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𝑑𝑧𝑒𝑤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0" y="1162050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𝑑𝑧𝑒𝑤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142976</xdr:colOff>
      <xdr:row>24</xdr:row>
      <xdr:rowOff>30551</xdr:rowOff>
    </xdr:from>
    <xdr:ext cx="5595898" cy="21857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4953101" y="4640651"/>
              <a:ext cx="5595898" cy="2185778"/>
            </a:xfrm>
            <a:prstGeom prst="rect">
              <a:avLst/>
            </a:prstGeom>
            <a:solidFill>
              <a:schemeClr val="accent3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</m:d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𝑑𝑤𝑒𝑤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𝑑𝑤𝑒𝑤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𝑑𝑧𝑒𝑤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𝑑𝑧𝑒𝑤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pl-PL" sz="1100"/>
            </a:p>
            <a:p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𝑑𝑤𝑒𝑤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𝑑𝑤𝑒𝑤</m:t>
                          </m:r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𝑑𝑧𝑒𝑤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𝑑𝑧𝑒𝑤</m:t>
                          </m:r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h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h</m:t>
                          </m:r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h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dwew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dzew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h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dzew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dwew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  <m:r>
                            <m:rPr>
                              <m:nor/>
                            </m:r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d>
                            <m:d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𝑑𝑧𝑒𝑤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𝑑𝑤𝑒𝑤</m:t>
                              </m:r>
                            </m:e>
                          </m:d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</m:t>
                      </m:r>
                    </m:e>
                  </m:rad>
                </m:oMath>
              </a14:m>
              <a:endParaRPr lang="pl-PL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61982.38616</m:t>
                      </m:r>
                      <m:sSup>
                        <m:sSupPr>
                          <m:ctrlP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</m:e>
                        <m:sup>
                          <m: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61982.38616</m:t>
                      </m:r>
                      <m:sSup>
                        <m:sSupPr>
                          <m:ctrlP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</m:e>
                        <m:sup>
                          <m: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176.1313586</m:t>
                      </m:r>
                      <m:sSup>
                        <m:sSupPr>
                          <m:ctrlP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</m:e>
                        <m:sup>
                          <m: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124140.9037</m:t>
                      </m:r>
                      <m:sSup>
                        <m:sSupPr>
                          <m:ctrlP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𝜋</m:t>
                          </m:r>
                        </m:e>
                        <m:sup>
                          <m: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352.3363502</a:t>
              </a:r>
              <a14:m>
                <m:oMath xmlns:m="http://schemas.openxmlformats.org/officeDocument/2006/math">
                  <m:r>
                    <a:rPr lang="en-US" sz="1100" b="0" i="1" u="none" strike="noStrike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𝜋</m:t>
                  </m:r>
                </m:oMath>
              </a14:m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</m:oMath>
              </a14:m>
              <a:r>
                <a:rPr lang="pl-PL">
                  <a:effectLst/>
                </a:rPr>
                <a:t>360</a:t>
              </a:r>
              <a14:m>
                <m:oMath xmlns:m="http://schemas.openxmlformats.org/officeDocument/2006/math">
                  <m:r>
                    <a:rPr lang="pl-PL" i="1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𝜋</m:t>
                  </m:r>
                </m:oMath>
              </a14:m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4953101" y="4640651"/>
              <a:ext cx="5595898" cy="2185778"/>
            </a:xfrm>
            <a:prstGeom prst="rect">
              <a:avLst/>
            </a:prstGeom>
            <a:solidFill>
              <a:schemeClr val="accent3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𝑢(𝑑𝑤𝑒𝑤))〗^2+〖(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𝑢(𝑑𝑧𝑒𝑤))〗^2+〖(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pl-PL" sz="1100"/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〗^2+</a:t>
              </a:r>
              <a:r>
                <a:rPr lang="pl-PL" sz="11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𝑢(𝑑𝑧𝑒𝑤))〗^2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(dwew−dzew)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)〗^2+〖(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(dzew−dwew)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〗^2+〖(𝜋(𝑑𝑧𝑒𝑤−𝑑𝑤𝑒𝑤))〗^2=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pl-PL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"61982.38616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"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"61982.38616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"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"176.1313586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"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"124140.9037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𝜋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"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352.3363502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𝜋</a:t>
              </a:r>
              <a:r>
                <a:rPr lang="en-US"/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>
                  <a:effectLst/>
                </a:rPr>
                <a:t>360</a:t>
              </a:r>
              <a:r>
                <a:rPr lang="pl-PL" i="0">
                  <a:effectLst/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453473</xdr:colOff>
      <xdr:row>16</xdr:row>
      <xdr:rowOff>142728</xdr:rowOff>
    </xdr:from>
    <xdr:ext cx="2784231" cy="10228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1425023" y="3219303"/>
              <a:ext cx="2784231" cy="102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</m:d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sub>
                              </m:sSub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sSub>
                            <m:sSub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sub>
                          </m:s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33.3499445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0.067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2.23444628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4.99275018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2.23444628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pl-PL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2.3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1425023" y="3219303"/>
              <a:ext cx="2784231" cy="102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𝑢(𝑥_1))〗^2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 𝜋𝑑^2∗𝑢(𝑑))〗^2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"33.3499445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"0.067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"2.23444628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"4.99275018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2.23444628</a:t>
              </a:r>
              <a:r>
                <a:rPr lang="en-US"/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2.3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273063</xdr:colOff>
      <xdr:row>13</xdr:row>
      <xdr:rowOff>75873</xdr:rowOff>
    </xdr:from>
    <xdr:ext cx="2183606" cy="3024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/>
            <xdr:cNvSpPr txBox="1"/>
          </xdr:nvSpPr>
          <xdr:spPr>
            <a:xfrm>
              <a:off x="10360038" y="2580948"/>
              <a:ext cx="2183606" cy="302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𝑑𝑧𝑒𝑤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(dzew-dwew)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10360038" y="2580948"/>
              <a:ext cx="2183606" cy="302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</a:t>
              </a:r>
              <a:r>
                <a:rPr lang="pl-PL" sz="1100"/>
                <a:t>=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(dzew-dwew)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585740</xdr:colOff>
      <xdr:row>13</xdr:row>
      <xdr:rowOff>76983</xdr:rowOff>
    </xdr:from>
    <xdr:ext cx="1679883" cy="2469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/>
            <xdr:cNvSpPr txBox="1"/>
          </xdr:nvSpPr>
          <xdr:spPr>
            <a:xfrm>
              <a:off x="6005465" y="2582058"/>
              <a:ext cx="1679883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h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6005465" y="2582058"/>
              <a:ext cx="1679883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𝜋〖(𝑑𝑧𝑒𝑤−𝑑𝑤𝑒𝑤)〗^2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297500</xdr:colOff>
      <xdr:row>1</xdr:row>
      <xdr:rowOff>39187</xdr:rowOff>
    </xdr:from>
    <xdr:ext cx="2036776" cy="2469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/>
            <xdr:cNvSpPr txBox="1"/>
          </xdr:nvSpPr>
          <xdr:spPr>
            <a:xfrm>
              <a:off x="10384475" y="229687"/>
              <a:ext cx="203677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𝑑𝑤𝑒𝑤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(dwew-dzew)</a:t>
              </a:r>
              <a:endParaRPr lang="en-US" sz="1100"/>
            </a:p>
          </xdr:txBody>
        </xdr:sp>
      </mc:Choice>
      <mc:Fallback xmlns="">
        <xdr:sp macro="" textlink="">
          <xdr:nvSpPr>
            <xdr:cNvPr id="29" name="TextBox 28"/>
            <xdr:cNvSpPr txBox="1"/>
          </xdr:nvSpPr>
          <xdr:spPr>
            <a:xfrm>
              <a:off x="10384475" y="229687"/>
              <a:ext cx="203677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(dwew-dzew)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48985</xdr:colOff>
      <xdr:row>7</xdr:row>
      <xdr:rowOff>185057</xdr:rowOff>
    </xdr:from>
    <xdr:ext cx="3205843" cy="419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/>
            <xdr:cNvSpPr txBox="1"/>
          </xdr:nvSpPr>
          <xdr:spPr>
            <a:xfrm>
              <a:off x="10135960" y="1547132"/>
              <a:ext cx="3205843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𝑑𝑤𝑒𝑤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(dwew-dzew)= 68.34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*(-3.643) = -248.96262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0" name="TextBox 29"/>
            <xdr:cNvSpPr txBox="1"/>
          </xdr:nvSpPr>
          <xdr:spPr>
            <a:xfrm>
              <a:off x="10135960" y="1547132"/>
              <a:ext cx="3205843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(dwew-dzew)= 68.34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*(-3.643) = -248.96262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106964</xdr:colOff>
      <xdr:row>20</xdr:row>
      <xdr:rowOff>2839</xdr:rowOff>
    </xdr:from>
    <xdr:ext cx="3205843" cy="419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/>
            <xdr:cNvSpPr txBox="1"/>
          </xdr:nvSpPr>
          <xdr:spPr>
            <a:xfrm>
              <a:off x="10193939" y="3850939"/>
              <a:ext cx="3205843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𝑑𝑧𝑒𝑤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(dzew-dwew)= 68.34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*(3.643) = 248.96262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10193939" y="3850939"/>
              <a:ext cx="3205843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(dzew-dwew)= 68.34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*(3.643) = 248.96262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604631</xdr:colOff>
      <xdr:row>20</xdr:row>
      <xdr:rowOff>107674</xdr:rowOff>
    </xdr:from>
    <xdr:ext cx="2455416" cy="2469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/>
            <xdr:cNvSpPr txBox="1"/>
          </xdr:nvSpPr>
          <xdr:spPr>
            <a:xfrm>
              <a:off x="6024356" y="3955774"/>
              <a:ext cx="245541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h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13.271449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2" name="TextBox 31"/>
            <xdr:cNvSpPr txBox="1"/>
          </xdr:nvSpPr>
          <xdr:spPr>
            <a:xfrm>
              <a:off x="6024356" y="3955774"/>
              <a:ext cx="245541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𝜋〖(𝑑𝑧𝑒𝑤−𝑑𝑤𝑒𝑤)〗^2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13.271449𝜋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111919</xdr:colOff>
      <xdr:row>5</xdr:row>
      <xdr:rowOff>60723</xdr:rowOff>
    </xdr:from>
    <xdr:ext cx="2366674" cy="3182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11919" y="1013223"/>
              <a:ext cx="2366674" cy="3182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0.72</m:t>
                        </m:r>
                      </m:num>
                      <m:den>
                        <m:r>
                          <m:rPr>
                            <m:nor/>
                          </m:rPr>
                          <a:rPr lang="el-GR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90.78966</m:t>
                        </m:r>
                        <m:r>
                          <m:rPr>
                            <m:nor/>
                          </m:rPr>
                          <a:rPr lang="el-GR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π</m:t>
                        </m:r>
                        <m:r>
                          <m:rPr>
                            <m:nor/>
                          </m:rPr>
                          <a:rPr lang="el-GR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0.007930419</m:t>
                    </m:r>
                    <m:r>
                      <m:rPr>
                        <m:nor/>
                      </m:rPr>
                      <a:rPr lang="en-US"/>
                      <m:t> </m:t>
                    </m:r>
                    <m:f>
                      <m:fPr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π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11919" y="1013223"/>
              <a:ext cx="2366674" cy="3182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=𝑚/𝑉=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0.72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"90.78966π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"0.007930419</a:t>
              </a:r>
              <a:r>
                <a:rPr lang="en-US" i="0">
                  <a:latin typeface="Cambria Math" panose="02040503050406030204" pitchFamily="18" charset="0"/>
                </a:rPr>
                <a:t> " </a:t>
              </a:r>
              <a:r>
                <a:rPr lang="en-US" b="0" i="0">
                  <a:latin typeface="Cambria Math" panose="02040503050406030204" pitchFamily="18" charset="0"/>
                </a:rPr>
                <a:t> 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10</xdr:row>
      <xdr:rowOff>25004</xdr:rowOff>
    </xdr:from>
    <xdr:ext cx="234553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1930004"/>
              <a:ext cx="234553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𝛿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𝛿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b="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1930004"/>
              <a:ext cx="234553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6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accent6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96440</xdr:colOff>
      <xdr:row>13</xdr:row>
      <xdr:rowOff>102394</xdr:rowOff>
    </xdr:from>
    <xdr:ext cx="118731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96440" y="2578894"/>
              <a:ext cx="11873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0.0058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mm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96440" y="2578894"/>
              <a:ext cx="11873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"0.0058mm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84534</xdr:colOff>
      <xdr:row>14</xdr:row>
      <xdr:rowOff>144066</xdr:rowOff>
    </xdr:from>
    <xdr:ext cx="93397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84534" y="2811066"/>
              <a:ext cx="9339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=2.3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𝑚𝑚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4534" y="2811066"/>
              <a:ext cx="9339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=2.3𝑚𝑚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4</xdr:col>
      <xdr:colOff>295817</xdr:colOff>
      <xdr:row>13</xdr:row>
      <xdr:rowOff>142874</xdr:rowOff>
    </xdr:from>
    <xdr:ext cx="3410934" cy="2492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3239042" y="2619374"/>
              <a:ext cx="3410934" cy="249299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𝛿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den>
                  </m:f>
                </m:oMath>
              </a14:m>
              <a:r>
                <a:rPr lang="en-US" sz="1100"/>
                <a:t>=-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𝑚</m:t>
                      </m:r>
                    </m:num>
                    <m:den>
                      <m:sSup>
                        <m:s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𝑉</m:t>
                          </m:r>
                        </m:e>
                        <m:sup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den>
                  </m:f>
                  <m:r>
                    <m:rPr>
                      <m:nor/>
                    </m:rPr>
                    <a:rPr lang="en-US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0.72</m:t>
                      </m:r>
                    </m:num>
                    <m:den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𝑉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0.72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8242.762363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π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en-US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0.0000873493579336095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l-GR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π</m:t>
                  </m:r>
                </m:oMath>
              </a14:m>
              <a:r>
                <a:rPr lang="en-US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3239042" y="2619374"/>
              <a:ext cx="3410934" cy="249299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ⅆ𝑉</a:t>
              </a:r>
              <a:r>
                <a:rPr lang="en-US" sz="1100"/>
                <a:t>=-</a:t>
              </a:r>
              <a:r>
                <a:rPr lang="en-US" sz="1100" b="0" i="0">
                  <a:latin typeface="Cambria Math" panose="02040503050406030204" pitchFamily="18" charset="0"/>
                </a:rPr>
                <a:t>𝑚/𝑉^2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0.72/𝑉^2 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"−"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0.72/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"8242.762363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π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0.0000873493579336095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"π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361407</xdr:colOff>
      <xdr:row>10</xdr:row>
      <xdr:rowOff>127073</xdr:rowOff>
    </xdr:from>
    <xdr:ext cx="1023742" cy="2556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2963464" y="2032073"/>
              <a:ext cx="1023742" cy="255647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𝛿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𝑉</m:t>
                      </m:r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90.78966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π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2963464" y="2032073"/>
              <a:ext cx="1023742" cy="255647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ⅆ𝑚</a:t>
              </a:r>
              <a:r>
                <a:rPr lang="en-US" sz="1100"/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1/𝑉</a:t>
              </a:r>
              <a:r>
                <a:rPr lang="en-US" sz="1100"/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"90.78966π "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120254</xdr:colOff>
      <xdr:row>20</xdr:row>
      <xdr:rowOff>7145</xdr:rowOff>
    </xdr:from>
    <xdr:ext cx="3826668" cy="4194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120254" y="3817145"/>
              <a:ext cx="3826668" cy="419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(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ⅆ</m:t>
                          </m:r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𝛿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ⅆ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𝑉</m:t>
                          </m:r>
                        </m:den>
                      </m:f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𝑉</m:t>
                          </m:r>
                        </m:e>
                      </m:d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0.000200904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0.0000000403622256531792</a:t>
              </a:r>
              <a:r>
                <a:rPr lang="en-US"/>
                <a:t> 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120254" y="3817145"/>
              <a:ext cx="3826668" cy="419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ⅆ𝑉∗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</a:t>
              </a:r>
              <a:r>
                <a:rPr lang="en-US" sz="1100" b="0" i="0">
                  <a:latin typeface="Cambria Math" panose="02040503050406030204" pitchFamily="18" charset="0"/>
                </a:rPr>
                <a:t>2=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("0.000200904" )〗^2=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0.0000000403622256531792</a:t>
              </a:r>
              <a:r>
                <a:rPr lang="en-US"/>
                <a:t> 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185739</xdr:colOff>
      <xdr:row>23</xdr:row>
      <xdr:rowOff>96441</xdr:rowOff>
    </xdr:from>
    <xdr:ext cx="3343223" cy="2473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2233614" y="4477941"/>
              <a:ext cx="3343223" cy="2473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𝛿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den>
                  </m:f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d>
                    <m:d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e>
                  </m:d>
                </m:oMath>
              </a14:m>
              <a:r>
                <a:rPr lang="en-US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0.0000873493579336095*2.3=0.000200904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π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</m:oMath>
              </a14:m>
              <a:r>
                <a:rPr lang="en-US"/>
                <a:t>  </a:t>
              </a:r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2233614" y="4477941"/>
              <a:ext cx="3343223" cy="2473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ⅆ𝑉∗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𝑉)</a:t>
              </a:r>
              <a:r>
                <a:rPr lang="en-US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0.0000873493579336095*2.3=0.000200904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" </a:t>
              </a:r>
              <a:r>
                <a:rPr lang="en-US"/>
                <a:t>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219075</xdr:colOff>
      <xdr:row>26</xdr:row>
      <xdr:rowOff>171450</xdr:rowOff>
    </xdr:from>
    <xdr:ext cx="7334250" cy="13201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219075" y="5124450"/>
              <a:ext cx="7334250" cy="1320170"/>
            </a:xfrm>
            <a:prstGeom prst="rect">
              <a:avLst/>
            </a:prstGeom>
            <a:solidFill>
              <a:schemeClr val="accent5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𝛿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𝛿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b="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0.0000000403622256531792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π</m:t>
                                </m:r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0.00003364</m:t>
                            </m:r>
                          </m:num>
                          <m:den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8242.762363</m:t>
                            </m:r>
                            <m:r>
                              <m:rPr>
                                <m:nor/>
                              </m:r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den>
                        </m:f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π</m:t>
                                </m:r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0.0000000403622256531792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π</m:t>
                                </m:r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0.000000004081156112342540000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π</m:t>
                                </m:r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0.000000044443381765521700000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π</m:t>
                                </m:r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=0.000210816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π</m:t>
                        </m:r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  <m:r>
                      <a:rPr lang="el-G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≈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0.00022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π</m:t>
                        </m:r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219075" y="5124450"/>
              <a:ext cx="7334250" cy="1320170"/>
            </a:xfrm>
            <a:prstGeom prst="rect">
              <a:avLst/>
            </a:prstGeom>
            <a:solidFill>
              <a:schemeClr val="accent5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6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accent6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"0.0000000403622256531792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〖(1/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"0.00003364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"8242.762363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〖(1/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)〗^2 )=√(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"0.0000000403622256531792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〖(1/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"0.000000004081156112342540000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〖(1/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)〗^2 )=√(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"0.000000044443381765521700000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〖(1/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)〗^2 )=0.000210816 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0.00022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19050</xdr:colOff>
      <xdr:row>16</xdr:row>
      <xdr:rowOff>19051</xdr:rowOff>
    </xdr:from>
    <xdr:ext cx="2133600" cy="6962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8191500" y="3067051"/>
              <a:ext cx="2133600" cy="6962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ⅆ</m:t>
                          </m:r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𝛿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ⅆ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den>
                      </m:f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0.0058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m:rPr>
                              <m:nor/>
                            </m:rPr>
                            <a:rPr lang="el-GR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90.78966</m:t>
                          </m:r>
                          <m:r>
                            <m:rPr>
                              <m:nor/>
                            </m:rPr>
                            <a:rPr lang="el-GR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π</m:t>
                          </m:r>
                          <m:r>
                            <m:rPr>
                              <m:nor/>
                            </m:rPr>
                            <a:rPr lang="el-GR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den>
                      </m:f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en-US">
                  <a:effectLst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i="1">
                          <a:effectLst/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0.00003364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8242.762363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  <m:sSup>
                    <m:sSup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r>
                            <m:rPr>
                              <m:nor/>
                            </m:rPr>
                            <a:rPr lang="el-GR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π</m:t>
                          </m:r>
                          <m:r>
                            <m:rPr>
                              <m:nor/>
                            </m:rPr>
                            <a:rPr lang="el-GR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den>
                      </m:f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8191500" y="3067051"/>
              <a:ext cx="2133600" cy="6962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))〗^2</a:t>
              </a:r>
              <a:r>
                <a:rPr lang="en-US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0.0058 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"90.78966π 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〗^2</a:t>
              </a:r>
              <a:r>
                <a:rPr lang="en-US">
                  <a:effectLst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"0.00003364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"8242.762363</a:t>
              </a:r>
              <a:r>
                <a:rPr lang="en-US" i="0"/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〖(1/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)〗^2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54664</xdr:colOff>
      <xdr:row>8</xdr:row>
      <xdr:rowOff>36030</xdr:rowOff>
    </xdr:from>
    <xdr:ext cx="2639441" cy="3182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4664" y="1560030"/>
              <a:ext cx="2639441" cy="318229"/>
            </a:xfrm>
            <a:prstGeom prst="rect">
              <a:avLst/>
            </a:prstGeom>
            <a:solidFill>
              <a:schemeClr val="accent4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24</m:t>
                        </m:r>
                      </m:num>
                      <m:den>
                        <m:r>
                          <m:rPr>
                            <m:nor/>
                          </m:rPr>
                          <a:rPr lang="el-GR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453.4854123</m:t>
                        </m:r>
                        <m:r>
                          <m:rPr>
                            <m:nor/>
                          </m:rPr>
                          <a:rPr lang="el-GR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π</m:t>
                        </m:r>
                        <m:r>
                          <m:rPr>
                            <m:nor/>
                          </m:rPr>
                          <a:rPr lang="el-GR"/>
                          <m:t> </m:t>
                        </m:r>
                        <m:r>
                          <m:rPr>
                            <m:nor/>
                          </m:rPr>
                          <a:rPr lang="el-GR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0.018170375</m:t>
                    </m:r>
                    <m:r>
                      <m:rPr>
                        <m:nor/>
                      </m:rPr>
                      <a:rPr lang="en-US"/>
                      <m:t> </m:t>
                    </m:r>
                    <m:f>
                      <m:fPr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π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4664" y="1560030"/>
              <a:ext cx="2639441" cy="318229"/>
            </a:xfrm>
            <a:prstGeom prst="rect">
              <a:avLst/>
            </a:prstGeom>
            <a:solidFill>
              <a:schemeClr val="accent4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=𝑚/𝑉=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453.4854123π</a:t>
              </a:r>
              <a:r>
                <a:rPr lang="el-GR" i="0"/>
                <a:t> 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0.018170375</a:t>
              </a:r>
              <a:r>
                <a:rPr lang="en-US" i="0">
                  <a:latin typeface="Cambria Math" panose="02040503050406030204" pitchFamily="18" charset="0"/>
                </a:rPr>
                <a:t> " </a:t>
              </a:r>
              <a:r>
                <a:rPr lang="en-US" b="0" i="0">
                  <a:latin typeface="Cambria Math" panose="02040503050406030204" pitchFamily="18" charset="0"/>
                </a:rPr>
                <a:t> 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231913</xdr:colOff>
      <xdr:row>12</xdr:row>
      <xdr:rowOff>91109</xdr:rowOff>
    </xdr:from>
    <xdr:ext cx="234553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31913" y="2377109"/>
              <a:ext cx="234553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𝛿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b="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𝛿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31913" y="2377109"/>
              <a:ext cx="234553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6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accent6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529001</xdr:colOff>
      <xdr:row>12</xdr:row>
      <xdr:rowOff>150572</xdr:rowOff>
    </xdr:from>
    <xdr:ext cx="3541932" cy="2556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3272201" y="2436572"/>
              <a:ext cx="3541932" cy="255647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𝛿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den>
                  </m:f>
                </m:oMath>
              </a14:m>
              <a:r>
                <a:rPr lang="en-US" sz="1100"/>
                <a:t>=-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𝑚</m:t>
                      </m:r>
                    </m:num>
                    <m:den>
                      <m:sSup>
                        <m:s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𝑉</m:t>
                          </m:r>
                        </m:e>
                        <m:sup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den>
                  </m:f>
                  <m:r>
                    <m:rPr>
                      <m:nor/>
                    </m:rPr>
                    <a:rPr lang="en-US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8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.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24</m:t>
                      </m:r>
                    </m:num>
                    <m:den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𝑉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8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.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24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205649.0192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π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0.0000400682679319391</m:t>
                  </m:r>
                  <m:r>
                    <m:rPr>
                      <m:nor/>
                    </m:rPr>
                    <a:rPr lang="en-US"/>
                    <m:t> </m:t>
                  </m:r>
                  <m:f>
                    <m:fPr>
                      <m:ctrlPr>
                        <a:rPr lang="en-US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l-PL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</m:den>
                  </m:f>
                </m:oMath>
              </a14:m>
              <a:r>
                <a:rPr lang="en-US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272201" y="2436572"/>
              <a:ext cx="3541932" cy="255647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ⅆ𝑉</a:t>
              </a:r>
              <a:r>
                <a:rPr lang="en-US" sz="1100"/>
                <a:t>=-</a:t>
              </a:r>
              <a:r>
                <a:rPr lang="en-US" sz="1100" b="0" i="0">
                  <a:latin typeface="Cambria Math" panose="02040503050406030204" pitchFamily="18" charset="0"/>
                </a:rPr>
                <a:t>𝑚/𝑉^2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/𝑉^2 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"−"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205649.0192</a:t>
              </a:r>
              <a:r>
                <a:rPr lang="en-US" i="0"/>
                <a:t>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π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"0.0000400682679319391</a:t>
              </a:r>
              <a:r>
                <a:rPr lang="en-US" i="0">
                  <a:latin typeface="Cambria Math" panose="02040503050406030204" pitchFamily="18" charset="0"/>
                </a:rPr>
                <a:t> " </a:t>
              </a:r>
              <a:r>
                <a:rPr lang="pl-PL" b="0" i="0">
                  <a:latin typeface="Cambria Math" panose="02040503050406030204" pitchFamily="18" charset="0"/>
                </a:rPr>
                <a:t> 1</a:t>
              </a:r>
              <a:r>
                <a:rPr lang="en-US" b="0" i="0">
                  <a:latin typeface="Cambria Math" panose="02040503050406030204" pitchFamily="18" charset="0"/>
                </a:rPr>
                <a:t>/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15767</xdr:colOff>
      <xdr:row>14</xdr:row>
      <xdr:rowOff>68317</xdr:rowOff>
    </xdr:from>
    <xdr:ext cx="1646413" cy="2472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3368567" y="2735317"/>
              <a:ext cx="1646413" cy="247247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ⅆ</m:t>
                          </m:r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𝛿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ⅆ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𝑉</m:t>
                          </m:r>
                        </m:den>
                      </m:f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0.000208068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100" b="0" i="1" u="none" strike="noStrike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100" b="0" i="1" u="none" strike="noStrike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𝜋</m:t>
                      </m:r>
                    </m:e>
                    <m:sup>
                      <m:r>
                        <a:rPr lang="pl-PL" sz="1100" b="0" i="1" u="none" strike="noStrike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en-US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3368567" y="2735317"/>
              <a:ext cx="1646413" cy="247247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))〗^2</a:t>
              </a:r>
              <a:r>
                <a:rPr lang="pl-PL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0.000208068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𝜋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381001</xdr:colOff>
      <xdr:row>15</xdr:row>
      <xdr:rowOff>157655</xdr:rowOff>
    </xdr:from>
    <xdr:ext cx="1344978" cy="4007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381001" y="3015155"/>
              <a:ext cx="1344978" cy="400707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𝛿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𝑉</m:t>
                      </m:r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el-GR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453.4854123</m:t>
                      </m:r>
                      <m:r>
                        <m:rPr>
                          <m:nor/>
                        </m:rPr>
                        <a:rPr lang="el-GR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π</m:t>
                      </m:r>
                      <m:r>
                        <m:rPr>
                          <m:nor/>
                        </m:rPr>
                        <a:rPr lang="el-GR"/>
                        <m:t> 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381001" y="3015155"/>
              <a:ext cx="1344978" cy="400707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ⅆ𝑚</a:t>
              </a:r>
              <a:r>
                <a:rPr lang="en-US" sz="1100"/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1/𝑉</a:t>
              </a:r>
              <a:r>
                <a:rPr lang="en-US" sz="1100"/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453.4854123π</a:t>
              </a:r>
              <a:r>
                <a:rPr lang="el-GR" i="0"/>
                <a:t>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390197</xdr:colOff>
      <xdr:row>19</xdr:row>
      <xdr:rowOff>22334</xdr:rowOff>
    </xdr:from>
    <xdr:ext cx="776110" cy="3218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390197" y="3641834"/>
              <a:ext cx="776110" cy="3218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ⅆ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ⅆ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den>
                        </m:f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))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390197" y="3641834"/>
              <a:ext cx="776110" cy="3218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))〗^2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68316</xdr:colOff>
      <xdr:row>19</xdr:row>
      <xdr:rowOff>35472</xdr:rowOff>
    </xdr:from>
    <xdr:ext cx="2530052" cy="4381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6173841" y="3654972"/>
              <a:ext cx="2530052" cy="4381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0.0058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num>
                    <m:den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453.4854123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π</m:t>
                      </m:r>
                      <m:r>
                        <m:rPr>
                          <m:nor/>
                        </m:rPr>
                        <a:rPr lang="el-GR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</m:oMath>
              </a14:m>
              <a:r>
                <a:rPr lang="pl-PL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0.000012789827065403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pl-PL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π</m:t>
                      </m:r>
                      <m:r>
                        <m:rPr>
                          <m:nor/>
                        </m:rPr>
                        <a:rPr lang="el-GR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</m:oMath>
              </a14:m>
              <a:endParaRPr lang="en-US">
                <a:effectLst/>
              </a:endParaRPr>
            </a:p>
            <a:p>
              <a:r>
                <a:rPr lang="en-US"/>
                <a:t> </a:t>
              </a:r>
              <a:endParaRPr lang="pl-PL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6173841" y="3654972"/>
              <a:ext cx="2530052" cy="4381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"0.0058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"453.4854123π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pl-PL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0.000012789827065403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π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endParaRPr lang="en-US">
                <a:effectLst/>
              </a:endParaRPr>
            </a:p>
            <a:p>
              <a:r>
                <a:rPr lang="en-US"/>
                <a:t> 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0</xdr:col>
      <xdr:colOff>127156</xdr:colOff>
      <xdr:row>29</xdr:row>
      <xdr:rowOff>151556</xdr:rowOff>
    </xdr:from>
    <xdr:ext cx="7022224" cy="6909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127156" y="5676056"/>
              <a:ext cx="7022224" cy="6909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  <m:d>
                    <m:d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𝛿</m:t>
                      </m:r>
                    </m:e>
                  </m: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accent6">
                                      <a:lumMod val="60000"/>
                                      <a:lumOff val="40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accent6">
                                      <a:lumMod val="60000"/>
                                      <a:lumOff val="40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en-US" sz="1100" i="1">
                                  <a:solidFill>
                                    <a:schemeClr val="accent6">
                                      <a:lumMod val="60000"/>
                                      <a:lumOff val="40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𝛿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accent6">
                                      <a:lumMod val="60000"/>
                                      <a:lumOff val="40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en-US" sz="1100" b="0" i="1">
                                  <a:solidFill>
                                    <a:schemeClr val="accent6">
                                      <a:lumMod val="60000"/>
                                      <a:lumOff val="40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𝑉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en-US" sz="110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𝛿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en-US" sz="1100" b="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𝑚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0.000208068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0.0000000001635796763629160000</m:t>
                      </m:r>
                      <m:r>
                        <m:rPr>
                          <m:nor/>
                        </m:rPr>
                        <a:rPr lang="pl-PL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)</m:t>
                      </m:r>
                      <m:f>
                        <m:f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sSup>
                            <m:sSupPr>
                              <m:ctrl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𝜋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den>
                      </m:f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0.000208111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m:rPr>
                          <m:nor/>
                        </m:rPr>
                        <a:rPr lang="pl-PL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)</m:t>
                      </m:r>
                      <m:f>
                        <m:f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sSup>
                            <m:sSupPr>
                              <m:ctrl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𝜋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den>
                      </m:f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0.014426063</a:t>
              </a:r>
              <a:r>
                <a:rPr lang="en-US"/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n-US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l-PL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127156" y="5676056"/>
              <a:ext cx="7022224" cy="6909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6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accent6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"0.000208068"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"0.0000000001635796763629160000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/𝜋^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"0.000208111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/𝜋^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0.014426063</a:t>
              </a:r>
              <a:r>
                <a:rPr lang="en-US"/>
                <a:t> </a:t>
              </a:r>
              <a:r>
                <a:rPr lang="pl-PL" b="0" i="0">
                  <a:latin typeface="Cambria Math" panose="02040503050406030204" pitchFamily="18" charset="0"/>
                </a:rPr>
                <a:t>1</a:t>
              </a:r>
              <a:r>
                <a:rPr lang="en-US" b="0" i="0">
                  <a:latin typeface="Cambria Math" panose="02040503050406030204" pitchFamily="18" charset="0"/>
                </a:rPr>
                <a:t>/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zoomScale="115" zoomScaleNormal="115" workbookViewId="0">
      <selection activeCell="G12" sqref="A1:XFD1048576"/>
    </sheetView>
  </sheetViews>
  <sheetFormatPr defaultRowHeight="15" x14ac:dyDescent="0.25"/>
  <cols>
    <col min="2" max="2" width="7.5703125" customWidth="1"/>
    <col min="4" max="4" width="20.42578125" customWidth="1"/>
    <col min="5" max="5" width="6.7109375" customWidth="1"/>
    <col min="6" max="6" width="13.85546875" customWidth="1"/>
    <col min="7" max="7" width="15" customWidth="1"/>
    <col min="8" max="8" width="5.5703125" customWidth="1"/>
    <col min="9" max="9" width="13.5703125" customWidth="1"/>
    <col min="10" max="10" width="16.42578125" customWidth="1"/>
    <col min="11" max="11" width="14.140625" customWidth="1"/>
    <col min="12" max="12" width="17.7109375" customWidth="1"/>
  </cols>
  <sheetData>
    <row r="1" spans="1:17" ht="15.75" thickBot="1" x14ac:dyDescent="0.3">
      <c r="A1" s="86" t="s">
        <v>26</v>
      </c>
      <c r="B1" s="86"/>
      <c r="C1" s="86"/>
      <c r="D1" s="86"/>
      <c r="E1" s="86"/>
      <c r="F1" s="86"/>
      <c r="G1" s="86"/>
      <c r="H1" s="86"/>
      <c r="I1" s="2"/>
      <c r="J1" s="78"/>
      <c r="K1" s="78"/>
      <c r="L1" s="78"/>
      <c r="M1" s="78"/>
      <c r="N1" s="78"/>
      <c r="O1" s="78"/>
      <c r="P1" s="78"/>
      <c r="Q1" s="78"/>
    </row>
    <row r="2" spans="1:17" ht="15.75" thickBot="1" x14ac:dyDescent="0.3">
      <c r="A2" s="75" t="s">
        <v>5</v>
      </c>
      <c r="B2" s="76"/>
      <c r="C2" s="76"/>
      <c r="D2" s="77"/>
      <c r="E2" s="88" t="s">
        <v>6</v>
      </c>
      <c r="F2" s="88"/>
      <c r="G2" s="88"/>
      <c r="H2" s="88"/>
    </row>
    <row r="3" spans="1:17" ht="15.75" thickBot="1" x14ac:dyDescent="0.3">
      <c r="A3" s="15" t="s">
        <v>3</v>
      </c>
      <c r="B3" s="15" t="s">
        <v>2</v>
      </c>
      <c r="C3" s="75"/>
      <c r="D3" s="77"/>
      <c r="E3" s="15" t="s">
        <v>7</v>
      </c>
      <c r="F3" s="88" t="s">
        <v>8</v>
      </c>
      <c r="G3" s="88"/>
      <c r="H3" s="88"/>
      <c r="K3" s="1"/>
    </row>
    <row r="4" spans="1:17" x14ac:dyDescent="0.25">
      <c r="A4" s="24" t="s">
        <v>0</v>
      </c>
      <c r="B4" s="21">
        <v>0.72</v>
      </c>
      <c r="C4" s="79"/>
      <c r="D4" s="80"/>
      <c r="E4" s="3"/>
      <c r="F4" s="89" t="s">
        <v>9</v>
      </c>
      <c r="G4" s="90"/>
      <c r="H4" s="91"/>
    </row>
    <row r="5" spans="1:17" x14ac:dyDescent="0.25">
      <c r="A5" s="25" t="s">
        <v>1</v>
      </c>
      <c r="B5" s="22">
        <v>8.24</v>
      </c>
      <c r="C5" s="81"/>
      <c r="D5" s="82"/>
      <c r="E5" s="3"/>
      <c r="F5" s="92" t="s">
        <v>28</v>
      </c>
      <c r="G5" s="93"/>
      <c r="H5" s="94"/>
    </row>
    <row r="6" spans="1:17" ht="15.75" thickBot="1" x14ac:dyDescent="0.3">
      <c r="A6" s="26" t="s">
        <v>4</v>
      </c>
      <c r="B6" s="23"/>
      <c r="C6" s="83">
        <v>0.01</v>
      </c>
      <c r="D6" s="84"/>
      <c r="E6" s="7"/>
      <c r="F6" s="85"/>
      <c r="G6" s="86"/>
      <c r="H6" s="87"/>
    </row>
    <row r="7" spans="1:17" ht="15.75" thickBot="1" x14ac:dyDescent="0.3">
      <c r="A7" s="75" t="s">
        <v>22</v>
      </c>
      <c r="B7" s="76"/>
      <c r="C7" s="76"/>
      <c r="D7" s="77"/>
      <c r="E7" s="75"/>
      <c r="F7" s="76"/>
      <c r="G7" s="76"/>
      <c r="H7" s="77"/>
    </row>
    <row r="8" spans="1:17" x14ac:dyDescent="0.25">
      <c r="A8" s="3"/>
      <c r="B8" s="4"/>
      <c r="C8" s="4"/>
      <c r="D8" s="5"/>
    </row>
    <row r="9" spans="1:17" x14ac:dyDescent="0.25">
      <c r="A9" s="3"/>
      <c r="B9" s="4"/>
      <c r="C9" s="4"/>
      <c r="D9" s="5"/>
    </row>
    <row r="10" spans="1:17" ht="15.75" thickBot="1" x14ac:dyDescent="0.3">
      <c r="A10" s="20"/>
      <c r="B10" s="8"/>
      <c r="C10" s="8"/>
      <c r="D10" s="10"/>
    </row>
    <row r="11" spans="1:17" ht="15.75" thickBot="1" x14ac:dyDescent="0.3">
      <c r="A11" s="75" t="s">
        <v>27</v>
      </c>
      <c r="B11" s="76"/>
      <c r="C11" s="76"/>
      <c r="D11" s="77"/>
    </row>
    <row r="12" spans="1:17" ht="15.75" thickBot="1" x14ac:dyDescent="0.3">
      <c r="A12" s="3"/>
      <c r="B12" s="4"/>
      <c r="C12" s="4"/>
      <c r="D12" s="5"/>
    </row>
    <row r="13" spans="1:17" ht="15.75" thickBot="1" x14ac:dyDescent="0.3">
      <c r="A13" s="75" t="s">
        <v>21</v>
      </c>
      <c r="B13" s="76"/>
      <c r="C13" s="76"/>
      <c r="D13" s="77"/>
    </row>
    <row r="14" spans="1:17" x14ac:dyDescent="0.25">
      <c r="A14" s="95"/>
      <c r="B14" s="93"/>
      <c r="C14" s="93"/>
      <c r="D14" s="94"/>
    </row>
    <row r="15" spans="1:17" x14ac:dyDescent="0.25">
      <c r="A15" s="3"/>
      <c r="B15" s="4"/>
      <c r="C15" s="4"/>
      <c r="D15" s="5"/>
    </row>
    <row r="16" spans="1:17" x14ac:dyDescent="0.25">
      <c r="A16" s="3"/>
      <c r="B16" s="4"/>
      <c r="C16" s="4"/>
      <c r="D16" s="5"/>
    </row>
    <row r="17" spans="1:4" ht="15.75" thickBot="1" x14ac:dyDescent="0.3">
      <c r="A17" s="20"/>
      <c r="B17" s="8"/>
      <c r="C17" s="8"/>
      <c r="D17" s="10"/>
    </row>
    <row r="18" spans="1:4" ht="15.75" thickBot="1" x14ac:dyDescent="0.3">
      <c r="A18" s="75" t="s">
        <v>24</v>
      </c>
      <c r="B18" s="76"/>
      <c r="C18" s="76"/>
      <c r="D18" s="77"/>
    </row>
    <row r="19" spans="1:4" x14ac:dyDescent="0.25">
      <c r="A19" s="3"/>
      <c r="B19" s="4"/>
      <c r="C19" s="4"/>
      <c r="D19" s="5"/>
    </row>
    <row r="20" spans="1:4" x14ac:dyDescent="0.25">
      <c r="A20" s="14"/>
      <c r="B20" s="4"/>
      <c r="C20" s="4"/>
      <c r="D20" s="9"/>
    </row>
    <row r="21" spans="1:4" x14ac:dyDescent="0.25">
      <c r="A21" s="3"/>
      <c r="B21" s="4"/>
      <c r="C21" s="4"/>
      <c r="D21" s="5"/>
    </row>
    <row r="22" spans="1:4" ht="15.75" thickBot="1" x14ac:dyDescent="0.3">
      <c r="A22" s="96"/>
      <c r="B22" s="86"/>
      <c r="C22" s="8"/>
      <c r="D22" s="10"/>
    </row>
    <row r="23" spans="1:4" ht="15.75" thickBot="1" x14ac:dyDescent="0.3">
      <c r="A23" s="75" t="s">
        <v>23</v>
      </c>
      <c r="B23" s="76"/>
      <c r="C23" s="76"/>
      <c r="D23" s="77"/>
    </row>
    <row r="24" spans="1:4" x14ac:dyDescent="0.25">
      <c r="A24" s="3"/>
      <c r="B24" s="4"/>
      <c r="C24" s="4"/>
      <c r="D24" s="5"/>
    </row>
    <row r="25" spans="1:4" x14ac:dyDescent="0.25">
      <c r="A25" s="14"/>
      <c r="B25" s="4"/>
      <c r="C25" s="4"/>
      <c r="D25" s="9"/>
    </row>
    <row r="26" spans="1:4" ht="15.75" thickBot="1" x14ac:dyDescent="0.3">
      <c r="A26" s="3"/>
      <c r="B26" s="4"/>
      <c r="C26" s="4"/>
      <c r="D26" s="5"/>
    </row>
    <row r="27" spans="1:4" ht="15.75" thickBot="1" x14ac:dyDescent="0.3">
      <c r="A27" s="75" t="s">
        <v>25</v>
      </c>
      <c r="B27" s="76"/>
      <c r="C27" s="76"/>
      <c r="D27" s="77"/>
    </row>
    <row r="28" spans="1:4" x14ac:dyDescent="0.25">
      <c r="A28" s="16"/>
      <c r="B28" s="12"/>
      <c r="C28" s="12"/>
      <c r="D28" s="13"/>
    </row>
    <row r="29" spans="1:4" x14ac:dyDescent="0.25">
      <c r="A29" s="14"/>
      <c r="B29" s="4"/>
      <c r="C29" s="4"/>
      <c r="D29" s="9"/>
    </row>
    <row r="30" spans="1:4" ht="15.75" thickBot="1" x14ac:dyDescent="0.3">
      <c r="A30" s="7"/>
      <c r="B30" s="8"/>
      <c r="C30" s="8"/>
      <c r="D30" s="10"/>
    </row>
  </sheetData>
  <mergeCells count="20">
    <mergeCell ref="A14:D14"/>
    <mergeCell ref="A23:D23"/>
    <mergeCell ref="A27:D27"/>
    <mergeCell ref="A18:D18"/>
    <mergeCell ref="A22:B22"/>
    <mergeCell ref="A13:D13"/>
    <mergeCell ref="A11:D11"/>
    <mergeCell ref="J1:Q1"/>
    <mergeCell ref="A7:D7"/>
    <mergeCell ref="E7:H7"/>
    <mergeCell ref="C3:D3"/>
    <mergeCell ref="C4:D5"/>
    <mergeCell ref="C6:D6"/>
    <mergeCell ref="F6:H6"/>
    <mergeCell ref="A1:H1"/>
    <mergeCell ref="A2:D2"/>
    <mergeCell ref="E2:H2"/>
    <mergeCell ref="F3:H3"/>
    <mergeCell ref="F4:H4"/>
    <mergeCell ref="F5:H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topLeftCell="A26" zoomScale="70" zoomScaleNormal="70" workbookViewId="0">
      <selection activeCell="E22" sqref="E22:F41"/>
    </sheetView>
  </sheetViews>
  <sheetFormatPr defaultRowHeight="15" x14ac:dyDescent="0.25"/>
  <cols>
    <col min="1" max="1" width="6.42578125" customWidth="1"/>
    <col min="2" max="2" width="15" customWidth="1"/>
    <col min="3" max="3" width="7.28515625" customWidth="1"/>
    <col min="4" max="4" width="15" customWidth="1"/>
    <col min="5" max="5" width="18.7109375" customWidth="1"/>
    <col min="6" max="6" width="24.5703125" customWidth="1"/>
    <col min="7" max="7" width="22.42578125" customWidth="1"/>
    <col min="8" max="8" width="26.140625" customWidth="1"/>
    <col min="9" max="9" width="20.140625" customWidth="1"/>
    <col min="10" max="10" width="21.42578125" customWidth="1"/>
    <col min="11" max="12" width="25.5703125" customWidth="1"/>
    <col min="13" max="13" width="22.7109375" customWidth="1"/>
    <col min="14" max="14" width="18.7109375" customWidth="1"/>
    <col min="15" max="15" width="10.85546875" customWidth="1"/>
    <col min="16" max="16" width="11.140625" customWidth="1"/>
    <col min="17" max="17" width="24" customWidth="1"/>
  </cols>
  <sheetData>
    <row r="1" spans="1:9" ht="15.75" thickBot="1" x14ac:dyDescent="0.3">
      <c r="A1" s="75" t="s">
        <v>0</v>
      </c>
      <c r="B1" s="77"/>
      <c r="C1" s="75" t="s">
        <v>15</v>
      </c>
      <c r="D1" s="76"/>
      <c r="E1" s="76"/>
      <c r="F1" s="77"/>
    </row>
    <row r="2" spans="1:9" ht="15.75" thickBot="1" x14ac:dyDescent="0.3">
      <c r="A2" s="15" t="s">
        <v>10</v>
      </c>
      <c r="B2" s="15" t="s">
        <v>14</v>
      </c>
      <c r="C2" s="15" t="s">
        <v>10</v>
      </c>
      <c r="D2" s="15" t="s">
        <v>11</v>
      </c>
      <c r="E2" s="15"/>
      <c r="F2" s="15" t="s">
        <v>12</v>
      </c>
      <c r="G2" s="15"/>
      <c r="H2" s="15" t="s">
        <v>13</v>
      </c>
      <c r="I2" s="15"/>
    </row>
    <row r="3" spans="1:9" x14ac:dyDescent="0.25">
      <c r="A3" s="16">
        <v>1</v>
      </c>
      <c r="B3" s="17">
        <v>8.44</v>
      </c>
      <c r="C3" s="16">
        <v>1</v>
      </c>
      <c r="D3" s="17">
        <v>34.15</v>
      </c>
      <c r="E3" s="17">
        <f>POWER(D3-34.17,2)</f>
        <v>4.0000000000012508E-4</v>
      </c>
      <c r="F3" s="12">
        <v>12</v>
      </c>
      <c r="G3" s="12">
        <f>POWER(F3-F13,2)</f>
        <v>4.622499999999994E-2</v>
      </c>
      <c r="H3" s="13">
        <v>15.18</v>
      </c>
      <c r="I3" s="13">
        <f>POWER(H3-H13,2)</f>
        <v>0.45968400000000109</v>
      </c>
    </row>
    <row r="4" spans="1:9" x14ac:dyDescent="0.25">
      <c r="A4" s="3">
        <v>2</v>
      </c>
      <c r="B4" s="6">
        <v>8.44</v>
      </c>
      <c r="C4" s="3">
        <v>2</v>
      </c>
      <c r="D4" s="6">
        <v>34</v>
      </c>
      <c r="E4" s="6">
        <f>POWER(D4-34.17,2)</f>
        <v>2.8900000000000581E-2</v>
      </c>
      <c r="F4" s="19">
        <v>11.95</v>
      </c>
      <c r="G4" s="19">
        <f>POWER(F4-F13,2)</f>
        <v>7.0225000000000301E-2</v>
      </c>
      <c r="H4" s="5">
        <v>15.75</v>
      </c>
      <c r="I4" s="5">
        <f>POWER(H4-H13,2)</f>
        <v>1.1664000000000117E-2</v>
      </c>
    </row>
    <row r="5" spans="1:9" ht="15.75" thickBot="1" x14ac:dyDescent="0.3">
      <c r="A5" s="3">
        <v>3</v>
      </c>
      <c r="B5" s="4">
        <v>8.0500000000000007</v>
      </c>
      <c r="C5" s="3">
        <v>3</v>
      </c>
      <c r="D5" s="19">
        <v>34.1</v>
      </c>
      <c r="E5" s="6">
        <f>POWER(D5-34.17,2)</f>
        <v>4.9000000000000397E-3</v>
      </c>
      <c r="F5" s="6">
        <v>12</v>
      </c>
      <c r="G5" s="6">
        <f>POWER(F5-F13,2)</f>
        <v>4.622499999999994E-2</v>
      </c>
      <c r="H5" s="5">
        <v>15.8</v>
      </c>
      <c r="I5" s="5">
        <f>POWER(H5-H13,2)</f>
        <v>3.3639999999999803E-3</v>
      </c>
    </row>
    <row r="6" spans="1:9" x14ac:dyDescent="0.25">
      <c r="A6" s="3">
        <v>4</v>
      </c>
      <c r="B6" s="4">
        <v>8.17</v>
      </c>
      <c r="C6" s="3">
        <v>4</v>
      </c>
      <c r="D6" s="19">
        <v>34.1</v>
      </c>
      <c r="E6" s="17">
        <f t="shared" ref="E6:E12" si="0">POWER(D6-34.17,2)</f>
        <v>4.9000000000000397E-3</v>
      </c>
      <c r="F6" s="19">
        <v>12</v>
      </c>
      <c r="G6" s="6">
        <f>POWER(F6-F13,2)</f>
        <v>4.622499999999994E-2</v>
      </c>
      <c r="H6" s="5">
        <v>15.85</v>
      </c>
      <c r="I6" s="58">
        <f>POWER(H6-H13,2)</f>
        <v>6.4000000000014322E-5</v>
      </c>
    </row>
    <row r="7" spans="1:9" x14ac:dyDescent="0.25">
      <c r="A7" s="3">
        <v>5</v>
      </c>
      <c r="B7" s="19">
        <v>8.01</v>
      </c>
      <c r="C7" s="3">
        <v>5</v>
      </c>
      <c r="D7" s="19">
        <v>34.1</v>
      </c>
      <c r="E7" s="6">
        <f t="shared" si="0"/>
        <v>4.9000000000000397E-3</v>
      </c>
      <c r="F7" s="19">
        <v>12</v>
      </c>
      <c r="G7" s="6">
        <f>POWER(F7-F13,2)</f>
        <v>4.622499999999994E-2</v>
      </c>
      <c r="H7" s="5">
        <v>15.8</v>
      </c>
      <c r="I7" s="5">
        <f>POWER(H7-H13,2)</f>
        <v>3.3639999999999803E-3</v>
      </c>
    </row>
    <row r="8" spans="1:9" ht="15.75" thickBot="1" x14ac:dyDescent="0.3">
      <c r="A8" s="3">
        <v>6</v>
      </c>
      <c r="B8" s="19">
        <v>8.06</v>
      </c>
      <c r="C8" s="3">
        <v>6</v>
      </c>
      <c r="D8" s="19">
        <v>34.450000000000003</v>
      </c>
      <c r="E8" s="6">
        <f t="shared" si="0"/>
        <v>7.8400000000000636E-2</v>
      </c>
      <c r="F8" s="19">
        <v>12.75</v>
      </c>
      <c r="G8" s="19">
        <f>POWER(F8-F13,2)</f>
        <v>0.28622500000000017</v>
      </c>
      <c r="H8" s="5">
        <v>16.100000000000001</v>
      </c>
      <c r="I8" s="5">
        <f>POWER(H8-H13,2)</f>
        <v>5.8564000000000428E-2</v>
      </c>
    </row>
    <row r="9" spans="1:9" x14ac:dyDescent="0.25">
      <c r="A9" s="3">
        <v>7</v>
      </c>
      <c r="B9" s="19">
        <v>8.02</v>
      </c>
      <c r="C9" s="3">
        <v>7</v>
      </c>
      <c r="D9" s="19">
        <v>34.200000000000003</v>
      </c>
      <c r="E9" s="17">
        <f t="shared" si="0"/>
        <v>9.0000000000006817E-4</v>
      </c>
      <c r="F9" s="19">
        <v>12.9</v>
      </c>
      <c r="G9" s="19">
        <f>POWER(F9-F13,2)</f>
        <v>0.46922500000000067</v>
      </c>
      <c r="H9" s="5">
        <v>16</v>
      </c>
      <c r="I9" s="5">
        <f>POWER(H9-H13,2)</f>
        <v>2.0163999999999845E-2</v>
      </c>
    </row>
    <row r="10" spans="1:9" x14ac:dyDescent="0.25">
      <c r="A10" s="3">
        <v>8</v>
      </c>
      <c r="B10" s="19">
        <v>8.02</v>
      </c>
      <c r="C10" s="3">
        <v>8</v>
      </c>
      <c r="D10" s="19">
        <v>34.200000000000003</v>
      </c>
      <c r="E10" s="6">
        <f t="shared" si="0"/>
        <v>9.0000000000006817E-4</v>
      </c>
      <c r="F10" s="19">
        <v>11.8</v>
      </c>
      <c r="G10" s="19">
        <f>POWER(F10-F13,2)</f>
        <v>0.1722249999999993</v>
      </c>
      <c r="H10" s="5">
        <v>16</v>
      </c>
      <c r="I10" s="5">
        <f>POWER(H10-H13,2)</f>
        <v>2.0163999999999845E-2</v>
      </c>
    </row>
    <row r="11" spans="1:9" ht="15.75" thickBot="1" x14ac:dyDescent="0.3">
      <c r="A11" s="3">
        <v>9</v>
      </c>
      <c r="B11" s="19">
        <v>8.0500000000000007</v>
      </c>
      <c r="C11" s="3">
        <v>9</v>
      </c>
      <c r="D11" s="19">
        <v>34.4</v>
      </c>
      <c r="E11" s="6">
        <f t="shared" si="0"/>
        <v>5.2899999999998559E-2</v>
      </c>
      <c r="F11" s="19">
        <v>11.8</v>
      </c>
      <c r="G11" s="19">
        <f>POWER(F11-F13,2)</f>
        <v>0.1722249999999993</v>
      </c>
      <c r="H11" s="5">
        <v>16</v>
      </c>
      <c r="I11" s="5">
        <f>POWER(H11-H13,2)</f>
        <v>2.0163999999999845E-2</v>
      </c>
    </row>
    <row r="12" spans="1:9" ht="15.75" thickBot="1" x14ac:dyDescent="0.3">
      <c r="A12" s="7">
        <v>10</v>
      </c>
      <c r="B12" s="8">
        <v>8.41</v>
      </c>
      <c r="C12" s="7">
        <v>10</v>
      </c>
      <c r="D12" s="8">
        <v>34</v>
      </c>
      <c r="E12" s="17">
        <f t="shared" si="0"/>
        <v>2.8900000000000581E-2</v>
      </c>
      <c r="F12" s="8">
        <v>12.95</v>
      </c>
      <c r="G12" s="8">
        <f>POWER(F12-F13,2)</f>
        <v>0.54022499999999918</v>
      </c>
      <c r="H12" s="10">
        <v>16.100000000000001</v>
      </c>
      <c r="I12" s="10">
        <f>POWER(H12-H13,2)</f>
        <v>5.8564000000000428E-2</v>
      </c>
    </row>
    <row r="13" spans="1:9" ht="15.75" thickBot="1" x14ac:dyDescent="0.3">
      <c r="A13" s="7"/>
      <c r="B13" s="8">
        <f>AVERAGE(B3:B12)</f>
        <v>8.166999999999998</v>
      </c>
      <c r="C13" s="8"/>
      <c r="D13" s="8">
        <f>AVERAGE(D3:D12)</f>
        <v>34.169999999999995</v>
      </c>
      <c r="E13" s="8"/>
      <c r="F13" s="8">
        <f>AVERAGE(F3:F12)</f>
        <v>12.215</v>
      </c>
      <c r="G13" s="8"/>
      <c r="H13" s="10">
        <f>AVERAGE(H3:H12)</f>
        <v>15.858000000000001</v>
      </c>
      <c r="I13" s="10"/>
    </row>
    <row r="14" spans="1:9" ht="16.5" customHeight="1" thickBot="1" x14ac:dyDescent="0.3">
      <c r="A14" s="7"/>
      <c r="B14" s="8"/>
      <c r="C14" s="8" t="s">
        <v>43</v>
      </c>
      <c r="D14" s="8"/>
      <c r="E14" s="8">
        <f>SUM(E3:E12)</f>
        <v>0.20600000000000074</v>
      </c>
      <c r="F14" s="8">
        <f>SUM(G3:G12)</f>
        <v>1.8952499999999985</v>
      </c>
      <c r="G14" s="4"/>
      <c r="H14" s="10">
        <f>SUM(I3:I12)</f>
        <v>0.65576000000000156</v>
      </c>
    </row>
    <row r="15" spans="1:9" ht="15.75" thickBot="1" x14ac:dyDescent="0.3">
      <c r="A15" s="75" t="s">
        <v>6</v>
      </c>
      <c r="B15" s="76"/>
      <c r="C15" s="76"/>
      <c r="D15" s="76"/>
      <c r="E15" s="76"/>
      <c r="F15" s="77"/>
    </row>
    <row r="16" spans="1:9" ht="15.75" thickBot="1" x14ac:dyDescent="0.3">
      <c r="A16" s="75" t="s">
        <v>7</v>
      </c>
      <c r="B16" s="76"/>
      <c r="C16" s="76"/>
      <c r="D16" s="77"/>
      <c r="E16" s="75" t="s">
        <v>8</v>
      </c>
      <c r="F16" s="77"/>
    </row>
    <row r="17" spans="1:12" x14ac:dyDescent="0.25">
      <c r="A17" s="105"/>
      <c r="B17" s="90"/>
      <c r="C17" s="90"/>
      <c r="D17" s="91"/>
      <c r="E17" s="105" t="s">
        <v>9</v>
      </c>
      <c r="F17" s="91"/>
    </row>
    <row r="18" spans="1:12" x14ac:dyDescent="0.25">
      <c r="A18" s="95"/>
      <c r="B18" s="93"/>
      <c r="C18" s="93"/>
      <c r="D18" s="94"/>
      <c r="E18" s="95" t="s">
        <v>16</v>
      </c>
      <c r="F18" s="94"/>
    </row>
    <row r="19" spans="1:12" x14ac:dyDescent="0.25">
      <c r="A19" s="106" t="s">
        <v>17</v>
      </c>
      <c r="B19" s="107"/>
      <c r="C19" s="107"/>
      <c r="D19" s="108"/>
      <c r="E19" s="95" t="s">
        <v>18</v>
      </c>
      <c r="F19" s="94"/>
    </row>
    <row r="20" spans="1:12" ht="15.75" thickBot="1" x14ac:dyDescent="0.3">
      <c r="A20" s="96"/>
      <c r="B20" s="86"/>
      <c r="C20" s="86"/>
      <c r="D20" s="87"/>
      <c r="E20" s="109" t="s">
        <v>19</v>
      </c>
      <c r="F20" s="110"/>
    </row>
    <row r="21" spans="1:12" ht="15.75" thickBot="1" x14ac:dyDescent="0.3">
      <c r="A21" s="75" t="s">
        <v>20</v>
      </c>
      <c r="B21" s="76"/>
      <c r="C21" s="76"/>
      <c r="D21" s="76"/>
      <c r="E21" s="76"/>
      <c r="F21" s="76"/>
      <c r="G21" s="88" t="s">
        <v>42</v>
      </c>
      <c r="H21" s="88"/>
      <c r="I21" s="88" t="s">
        <v>44</v>
      </c>
      <c r="J21" s="88"/>
    </row>
    <row r="22" spans="1:12" ht="15.75" thickBot="1" x14ac:dyDescent="0.3">
      <c r="A22" s="18" t="s">
        <v>0</v>
      </c>
      <c r="B22" s="18"/>
      <c r="C22" s="54"/>
      <c r="D22" s="55"/>
      <c r="E22" s="88" t="s">
        <v>41</v>
      </c>
      <c r="F22" s="88"/>
      <c r="G22" s="97" t="s">
        <v>27</v>
      </c>
      <c r="H22" s="98"/>
      <c r="I22" s="97" t="s">
        <v>27</v>
      </c>
      <c r="J22" s="98"/>
    </row>
    <row r="23" spans="1:12" ht="15.75" thickBot="1" x14ac:dyDescent="0.3">
      <c r="A23" s="75" t="s">
        <v>5</v>
      </c>
      <c r="B23" s="77"/>
      <c r="C23" s="75" t="s">
        <v>29</v>
      </c>
      <c r="D23" s="77"/>
      <c r="E23" s="27" t="s">
        <v>5</v>
      </c>
      <c r="F23" s="27" t="s">
        <v>29</v>
      </c>
      <c r="G23" s="39"/>
      <c r="H23" s="40"/>
      <c r="I23" s="39"/>
      <c r="J23" s="40"/>
      <c r="K23" s="88" t="s">
        <v>44</v>
      </c>
      <c r="L23" s="88"/>
    </row>
    <row r="24" spans="1:12" ht="15.75" thickBot="1" x14ac:dyDescent="0.3">
      <c r="A24" s="105"/>
      <c r="B24" s="91"/>
      <c r="C24" s="105">
        <v>0.05</v>
      </c>
      <c r="D24" s="91"/>
      <c r="E24" s="11"/>
      <c r="F24" s="5">
        <v>0.05</v>
      </c>
      <c r="G24" s="39"/>
      <c r="H24" s="40"/>
      <c r="I24" s="39"/>
      <c r="J24" s="40"/>
      <c r="K24" s="97" t="s">
        <v>27</v>
      </c>
      <c r="L24" s="98"/>
    </row>
    <row r="25" spans="1:12" ht="15.75" thickBot="1" x14ac:dyDescent="0.3">
      <c r="A25" s="95"/>
      <c r="B25" s="94"/>
      <c r="C25" s="95">
        <v>8.1669999999999998</v>
      </c>
      <c r="D25" s="94"/>
      <c r="E25" s="97" t="s">
        <v>27</v>
      </c>
      <c r="F25" s="98"/>
      <c r="G25" s="39"/>
      <c r="H25" s="40"/>
      <c r="I25" s="39"/>
      <c r="J25" s="40"/>
      <c r="K25" s="39"/>
      <c r="L25" s="40"/>
    </row>
    <row r="26" spans="1:12" ht="15.75" thickBot="1" x14ac:dyDescent="0.3">
      <c r="A26" s="96" t="s">
        <v>17</v>
      </c>
      <c r="B26" s="87"/>
      <c r="C26" s="96">
        <v>10</v>
      </c>
      <c r="D26" s="87"/>
      <c r="E26" s="39"/>
      <c r="F26" s="40"/>
      <c r="G26" s="30"/>
      <c r="H26" s="29"/>
      <c r="I26" s="30"/>
      <c r="J26" s="29"/>
      <c r="K26" s="39"/>
      <c r="L26" s="40"/>
    </row>
    <row r="27" spans="1:12" ht="15.75" thickBot="1" x14ac:dyDescent="0.3">
      <c r="A27" s="97" t="s">
        <v>27</v>
      </c>
      <c r="B27" s="98"/>
      <c r="C27" s="98"/>
      <c r="D27" s="104"/>
      <c r="E27" s="39"/>
      <c r="F27" s="40"/>
      <c r="G27" s="31" t="s">
        <v>24</v>
      </c>
      <c r="H27" s="53"/>
      <c r="I27" s="31" t="s">
        <v>24</v>
      </c>
      <c r="J27" s="53"/>
      <c r="K27" s="39"/>
      <c r="L27" s="40"/>
    </row>
    <row r="28" spans="1:12" x14ac:dyDescent="0.25">
      <c r="A28" s="39"/>
      <c r="B28" s="40"/>
      <c r="C28" s="40"/>
      <c r="D28" s="41"/>
      <c r="E28" s="39"/>
      <c r="F28" s="40"/>
      <c r="G28" s="45"/>
      <c r="H28" s="46"/>
      <c r="I28" s="45"/>
      <c r="J28" s="46"/>
      <c r="K28" s="30"/>
      <c r="L28" s="29"/>
    </row>
    <row r="29" spans="1:12" x14ac:dyDescent="0.25">
      <c r="A29" s="39"/>
      <c r="B29" s="40"/>
      <c r="C29" s="40"/>
      <c r="D29" s="41"/>
      <c r="E29" s="30"/>
      <c r="F29" s="29"/>
      <c r="G29" s="48"/>
      <c r="H29" s="49"/>
      <c r="I29" s="48"/>
      <c r="J29" s="49"/>
      <c r="K29" s="31" t="s">
        <v>24</v>
      </c>
      <c r="L29" s="53"/>
    </row>
    <row r="30" spans="1:12" x14ac:dyDescent="0.25">
      <c r="A30" s="39"/>
      <c r="B30" s="40"/>
      <c r="C30" s="40"/>
      <c r="D30" s="41"/>
      <c r="E30" s="31" t="s">
        <v>24</v>
      </c>
      <c r="F30" s="53"/>
      <c r="G30" s="48"/>
      <c r="H30" s="49"/>
      <c r="I30" s="48"/>
      <c r="J30" s="49"/>
      <c r="K30" s="45"/>
      <c r="L30" s="46"/>
    </row>
    <row r="31" spans="1:12" x14ac:dyDescent="0.25">
      <c r="A31" s="30"/>
      <c r="B31" s="29"/>
      <c r="C31" s="29"/>
      <c r="D31" s="28"/>
      <c r="E31" s="45"/>
      <c r="F31" s="46"/>
      <c r="G31" s="48"/>
      <c r="H31" s="49"/>
      <c r="I31" s="48"/>
      <c r="J31" s="49"/>
      <c r="K31" s="48"/>
      <c r="L31" s="49"/>
    </row>
    <row r="32" spans="1:12" x14ac:dyDescent="0.25">
      <c r="A32" s="101" t="s">
        <v>24</v>
      </c>
      <c r="B32" s="102"/>
      <c r="C32" s="102"/>
      <c r="D32" s="103"/>
      <c r="E32" s="48"/>
      <c r="F32" s="49"/>
      <c r="G32" s="42"/>
      <c r="H32" s="43"/>
      <c r="I32" s="42"/>
      <c r="J32" s="43"/>
      <c r="K32" s="48"/>
      <c r="L32" s="49"/>
    </row>
    <row r="33" spans="1:12" ht="15.75" thickBot="1" x14ac:dyDescent="0.3">
      <c r="A33" s="45"/>
      <c r="B33" s="46"/>
      <c r="C33" s="46"/>
      <c r="D33" s="47"/>
      <c r="E33" s="48"/>
      <c r="F33" s="49"/>
      <c r="G33" s="51"/>
      <c r="H33" s="43"/>
      <c r="I33" s="51"/>
      <c r="J33" s="43"/>
      <c r="K33" s="48"/>
      <c r="L33" s="49"/>
    </row>
    <row r="34" spans="1:12" ht="15.75" thickBot="1" x14ac:dyDescent="0.3">
      <c r="A34" s="48"/>
      <c r="B34" s="49"/>
      <c r="C34" s="49"/>
      <c r="D34" s="50"/>
      <c r="E34" s="48"/>
      <c r="F34" s="49"/>
      <c r="G34" s="99" t="s">
        <v>46</v>
      </c>
      <c r="H34" s="100"/>
      <c r="I34" s="99" t="s">
        <v>45</v>
      </c>
      <c r="J34" s="100"/>
      <c r="K34" s="42"/>
      <c r="L34" s="43"/>
    </row>
    <row r="35" spans="1:12" ht="15.75" thickBot="1" x14ac:dyDescent="0.3">
      <c r="A35" s="48"/>
      <c r="B35" s="49"/>
      <c r="C35" s="49"/>
      <c r="D35" s="50"/>
      <c r="E35" s="42"/>
      <c r="F35" s="43"/>
      <c r="G35" s="37"/>
      <c r="H35" s="38"/>
      <c r="I35" s="37"/>
      <c r="J35" s="38"/>
      <c r="K35" s="51"/>
      <c r="L35" s="43"/>
    </row>
    <row r="36" spans="1:12" ht="15.75" thickBot="1" x14ac:dyDescent="0.3">
      <c r="A36" s="48"/>
      <c r="B36" s="49"/>
      <c r="C36" s="49"/>
      <c r="D36" s="50"/>
      <c r="E36" s="51"/>
      <c r="F36" s="43"/>
      <c r="G36" s="35"/>
      <c r="H36" s="32"/>
      <c r="I36" s="35"/>
      <c r="J36" s="32"/>
      <c r="K36" s="99" t="s">
        <v>45</v>
      </c>
      <c r="L36" s="100"/>
    </row>
    <row r="37" spans="1:12" ht="15.75" thickBot="1" x14ac:dyDescent="0.3">
      <c r="A37" s="42"/>
      <c r="B37" s="43"/>
      <c r="C37" s="43"/>
      <c r="D37" s="44"/>
      <c r="E37" s="99" t="s">
        <v>30</v>
      </c>
      <c r="F37" s="100"/>
      <c r="G37" s="35"/>
      <c r="H37" s="32"/>
      <c r="I37" s="35"/>
      <c r="J37" s="32"/>
      <c r="K37" s="37"/>
      <c r="L37" s="38"/>
    </row>
    <row r="38" spans="1:12" ht="15.75" thickBot="1" x14ac:dyDescent="0.3">
      <c r="A38" s="51"/>
      <c r="B38" s="43"/>
      <c r="C38" s="43"/>
      <c r="D38" s="52"/>
      <c r="E38" s="37"/>
      <c r="F38" s="38"/>
      <c r="G38" s="33"/>
      <c r="H38" s="34"/>
      <c r="I38" s="33"/>
      <c r="J38" s="34"/>
      <c r="K38" s="35"/>
      <c r="L38" s="32"/>
    </row>
    <row r="39" spans="1:12" ht="15.75" thickBot="1" x14ac:dyDescent="0.3">
      <c r="A39" s="99" t="s">
        <v>25</v>
      </c>
      <c r="B39" s="100"/>
      <c r="C39" s="100"/>
      <c r="D39" s="100"/>
      <c r="E39" s="35"/>
      <c r="F39" s="32"/>
      <c r="K39" s="35"/>
      <c r="L39" s="32"/>
    </row>
    <row r="40" spans="1:12" ht="15.75" thickBot="1" x14ac:dyDescent="0.3">
      <c r="A40" s="37"/>
      <c r="B40" s="38"/>
      <c r="C40" s="38"/>
      <c r="D40" s="38"/>
      <c r="E40" s="35"/>
      <c r="F40" s="32"/>
      <c r="K40" s="33"/>
      <c r="L40" s="34"/>
    </row>
    <row r="41" spans="1:12" ht="15.75" thickBot="1" x14ac:dyDescent="0.3">
      <c r="A41" s="35"/>
      <c r="B41" s="32"/>
      <c r="C41" s="32"/>
      <c r="D41" s="36"/>
      <c r="E41" s="33"/>
      <c r="F41" s="34"/>
    </row>
    <row r="42" spans="1:12" x14ac:dyDescent="0.25">
      <c r="A42" s="35"/>
      <c r="B42" s="32"/>
      <c r="C42" s="32"/>
      <c r="D42" s="36"/>
    </row>
    <row r="43" spans="1:12" ht="15.75" thickBot="1" x14ac:dyDescent="0.3">
      <c r="A43" s="33"/>
      <c r="B43" s="34"/>
      <c r="C43" s="34"/>
      <c r="D43" s="34"/>
    </row>
  </sheetData>
  <mergeCells count="37">
    <mergeCell ref="K23:L23"/>
    <mergeCell ref="K24:L24"/>
    <mergeCell ref="K36:L36"/>
    <mergeCell ref="G34:H34"/>
    <mergeCell ref="E17:F17"/>
    <mergeCell ref="E18:F18"/>
    <mergeCell ref="E19:F19"/>
    <mergeCell ref="E20:F20"/>
    <mergeCell ref="A1:B1"/>
    <mergeCell ref="C1:F1"/>
    <mergeCell ref="C23:D23"/>
    <mergeCell ref="A23:B23"/>
    <mergeCell ref="E22:F22"/>
    <mergeCell ref="A21:F21"/>
    <mergeCell ref="A17:D17"/>
    <mergeCell ref="A18:D18"/>
    <mergeCell ref="A19:D19"/>
    <mergeCell ref="A20:D20"/>
    <mergeCell ref="A15:F15"/>
    <mergeCell ref="E16:F16"/>
    <mergeCell ref="A16:D16"/>
    <mergeCell ref="I21:J21"/>
    <mergeCell ref="I22:J22"/>
    <mergeCell ref="I34:J34"/>
    <mergeCell ref="A39:D39"/>
    <mergeCell ref="E37:F37"/>
    <mergeCell ref="A32:D32"/>
    <mergeCell ref="E25:F25"/>
    <mergeCell ref="A27:D27"/>
    <mergeCell ref="A24:B24"/>
    <mergeCell ref="A25:B25"/>
    <mergeCell ref="A26:B26"/>
    <mergeCell ref="C24:D24"/>
    <mergeCell ref="C25:D25"/>
    <mergeCell ref="C26:D26"/>
    <mergeCell ref="G21:H21"/>
    <mergeCell ref="G22:H2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opLeftCell="A6" zoomScaleNormal="100" workbookViewId="0">
      <selection activeCell="G22" sqref="G22"/>
    </sheetView>
  </sheetViews>
  <sheetFormatPr defaultRowHeight="15" x14ac:dyDescent="0.25"/>
  <cols>
    <col min="1" max="1" width="14.7109375" customWidth="1"/>
    <col min="7" max="7" width="27.42578125" customWidth="1"/>
    <col min="8" max="8" width="11.42578125" customWidth="1"/>
  </cols>
  <sheetData>
    <row r="1" spans="1:8" x14ac:dyDescent="0.25">
      <c r="A1" t="s">
        <v>31</v>
      </c>
    </row>
    <row r="2" spans="1:8" x14ac:dyDescent="0.25">
      <c r="A2" t="s">
        <v>5</v>
      </c>
      <c r="G2" s="56" t="s">
        <v>36</v>
      </c>
      <c r="H2" s="56">
        <f>POWER(B4,3)</f>
        <v>544.73799346299995</v>
      </c>
    </row>
    <row r="3" spans="1:8" x14ac:dyDescent="0.25">
      <c r="B3">
        <v>6.7000000000000004E-2</v>
      </c>
      <c r="G3" s="56" t="s">
        <v>33</v>
      </c>
      <c r="H3" s="56">
        <f>H2/6</f>
        <v>90.789665577166659</v>
      </c>
    </row>
    <row r="4" spans="1:8" x14ac:dyDescent="0.25">
      <c r="B4">
        <v>8.1669999999999998</v>
      </c>
      <c r="G4" s="57" t="s">
        <v>35</v>
      </c>
      <c r="H4" s="57">
        <f>POWER(B4,2)</f>
        <v>66.699888999999999</v>
      </c>
    </row>
    <row r="5" spans="1:8" x14ac:dyDescent="0.25">
      <c r="A5" s="111" t="s">
        <v>32</v>
      </c>
      <c r="B5" s="111"/>
      <c r="C5" s="111"/>
      <c r="D5" s="56"/>
      <c r="E5" s="56"/>
      <c r="F5" s="56"/>
      <c r="G5" s="57" t="s">
        <v>37</v>
      </c>
      <c r="H5" s="57">
        <f>H4/2</f>
        <v>33.349944499999999</v>
      </c>
    </row>
    <row r="6" spans="1:8" x14ac:dyDescent="0.25">
      <c r="A6" s="56"/>
      <c r="B6" s="56"/>
      <c r="C6" s="56"/>
      <c r="D6" s="56"/>
      <c r="E6" s="56"/>
      <c r="F6" s="56"/>
      <c r="G6" s="57" t="s">
        <v>38</v>
      </c>
      <c r="H6" s="57">
        <f>H5*B3</f>
        <v>2.2344462814999999</v>
      </c>
    </row>
    <row r="7" spans="1:8" x14ac:dyDescent="0.25">
      <c r="A7" s="56"/>
      <c r="B7" s="56"/>
      <c r="C7" s="56"/>
      <c r="D7" s="56"/>
      <c r="E7" s="56"/>
      <c r="F7" s="56"/>
      <c r="G7" s="57" t="s">
        <v>39</v>
      </c>
      <c r="H7" s="57">
        <f>POWER(H6,2)</f>
        <v>4.9927501849091769</v>
      </c>
    </row>
    <row r="8" spans="1:8" x14ac:dyDescent="0.25">
      <c r="A8" s="56"/>
      <c r="B8" s="56"/>
      <c r="C8" s="56"/>
      <c r="D8" s="56"/>
      <c r="E8" s="56"/>
      <c r="F8" s="56"/>
      <c r="G8" s="57" t="s">
        <v>40</v>
      </c>
      <c r="H8" s="57">
        <f>SQRT(H7)</f>
        <v>2.2344462814999999</v>
      </c>
    </row>
    <row r="9" spans="1:8" x14ac:dyDescent="0.25">
      <c r="A9" s="56"/>
      <c r="B9" s="56"/>
      <c r="C9" s="56"/>
      <c r="D9" s="56"/>
      <c r="E9" s="56"/>
      <c r="F9" s="56"/>
    </row>
    <row r="10" spans="1:8" x14ac:dyDescent="0.25">
      <c r="A10" s="112" t="s">
        <v>34</v>
      </c>
      <c r="B10" s="112"/>
      <c r="C10" s="112"/>
      <c r="D10" s="57"/>
      <c r="E10" s="57"/>
      <c r="F10" s="57"/>
    </row>
    <row r="11" spans="1:8" x14ac:dyDescent="0.25">
      <c r="A11" s="57"/>
      <c r="B11" s="57"/>
      <c r="C11" s="57"/>
      <c r="D11" s="57"/>
      <c r="E11" s="57"/>
      <c r="F11" s="57"/>
    </row>
    <row r="12" spans="1:8" x14ac:dyDescent="0.25">
      <c r="A12" s="57"/>
      <c r="B12" s="57"/>
      <c r="C12" s="57"/>
      <c r="D12" s="57"/>
      <c r="E12" s="57"/>
      <c r="F12" s="57"/>
    </row>
    <row r="13" spans="1:8" x14ac:dyDescent="0.25">
      <c r="A13" s="57"/>
      <c r="B13" s="57"/>
      <c r="C13" s="57"/>
      <c r="D13" s="57"/>
      <c r="E13" s="57"/>
      <c r="F13" s="57"/>
    </row>
    <row r="14" spans="1:8" x14ac:dyDescent="0.25">
      <c r="A14" s="57"/>
      <c r="B14" s="57"/>
      <c r="C14" s="57"/>
      <c r="D14" s="57"/>
      <c r="E14" s="57"/>
      <c r="F14" s="57"/>
    </row>
    <row r="15" spans="1:8" x14ac:dyDescent="0.25">
      <c r="A15" s="57"/>
      <c r="B15" s="57"/>
      <c r="C15" s="57"/>
      <c r="D15" s="57"/>
      <c r="E15" s="57"/>
      <c r="F15" s="57"/>
    </row>
    <row r="16" spans="1:8" x14ac:dyDescent="0.25">
      <c r="A16" s="57"/>
      <c r="B16" s="57"/>
      <c r="C16" s="57"/>
      <c r="D16" s="57"/>
      <c r="E16" s="57"/>
      <c r="F16" s="57"/>
    </row>
    <row r="17" spans="1:6" x14ac:dyDescent="0.25">
      <c r="A17" s="57"/>
      <c r="B17" s="57"/>
      <c r="C17" s="57"/>
      <c r="D17" s="57"/>
      <c r="E17" s="57"/>
      <c r="F17" s="57"/>
    </row>
    <row r="18" spans="1:6" x14ac:dyDescent="0.25">
      <c r="A18" s="57"/>
      <c r="B18" s="57"/>
      <c r="C18" s="57"/>
      <c r="D18" s="57"/>
      <c r="E18" s="57"/>
      <c r="F18" s="57"/>
    </row>
    <row r="19" spans="1:6" x14ac:dyDescent="0.25">
      <c r="A19" s="57"/>
      <c r="B19" s="57"/>
      <c r="C19" s="57"/>
      <c r="D19" s="57"/>
      <c r="E19" s="57"/>
      <c r="F19" s="57"/>
    </row>
    <row r="20" spans="1:6" x14ac:dyDescent="0.25">
      <c r="A20" s="57"/>
      <c r="B20" s="57"/>
      <c r="C20" s="57"/>
      <c r="D20" s="57"/>
      <c r="E20" s="57"/>
      <c r="F20" s="57"/>
    </row>
    <row r="21" spans="1:6" x14ac:dyDescent="0.25">
      <c r="A21" s="57"/>
      <c r="B21" s="57"/>
      <c r="C21" s="57"/>
      <c r="D21" s="57"/>
      <c r="E21" s="57"/>
      <c r="F21" s="57"/>
    </row>
    <row r="22" spans="1:6" x14ac:dyDescent="0.25">
      <c r="A22" s="57"/>
      <c r="B22" s="57"/>
      <c r="C22" s="57"/>
      <c r="D22" s="57"/>
      <c r="E22" s="57"/>
      <c r="F22" s="57"/>
    </row>
    <row r="23" spans="1:6" x14ac:dyDescent="0.25">
      <c r="A23" s="57"/>
      <c r="B23" s="57"/>
      <c r="C23" s="57"/>
      <c r="D23" s="57"/>
      <c r="E23" s="57"/>
      <c r="F23" s="57"/>
    </row>
  </sheetData>
  <mergeCells count="2">
    <mergeCell ref="A5:C5"/>
    <mergeCell ref="A10:C1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opLeftCell="A15" zoomScaleNormal="100" workbookViewId="0">
      <selection activeCell="C31" sqref="C31"/>
    </sheetView>
  </sheetViews>
  <sheetFormatPr defaultRowHeight="15" x14ac:dyDescent="0.25"/>
  <cols>
    <col min="1" max="1" width="14.5703125" customWidth="1"/>
    <col min="2" max="2" width="16.85546875" customWidth="1"/>
    <col min="3" max="3" width="13.28515625" customWidth="1"/>
    <col min="9" max="9" width="17.7109375" customWidth="1"/>
    <col min="10" max="10" width="15.7109375" customWidth="1"/>
    <col min="15" max="15" width="24.5703125" customWidth="1"/>
    <col min="16" max="16" width="14.5703125" customWidth="1"/>
  </cols>
  <sheetData>
    <row r="1" spans="1:18" x14ac:dyDescent="0.25">
      <c r="A1" s="16" t="s">
        <v>31</v>
      </c>
      <c r="B1" s="12"/>
      <c r="C1" s="12"/>
      <c r="D1" s="12"/>
      <c r="E1" s="12"/>
      <c r="F1" s="12"/>
      <c r="G1" s="13"/>
      <c r="H1" s="59"/>
      <c r="I1" s="59"/>
      <c r="J1" s="59"/>
      <c r="K1" s="59"/>
      <c r="L1" s="59"/>
      <c r="M1" s="59"/>
    </row>
    <row r="2" spans="1:18" x14ac:dyDescent="0.25">
      <c r="A2" s="3" t="s">
        <v>5</v>
      </c>
      <c r="B2" s="4"/>
      <c r="C2" s="4"/>
      <c r="D2" s="4"/>
      <c r="E2" s="4"/>
      <c r="F2" s="4"/>
      <c r="G2" s="5"/>
      <c r="H2" s="114" t="s">
        <v>34</v>
      </c>
      <c r="I2" s="114"/>
      <c r="J2" s="114"/>
      <c r="K2" s="59"/>
      <c r="L2" s="59"/>
      <c r="M2" s="59"/>
      <c r="N2" s="60"/>
      <c r="O2" s="60"/>
      <c r="P2" s="60"/>
      <c r="Q2" s="60"/>
      <c r="R2" s="60"/>
    </row>
    <row r="3" spans="1:18" x14ac:dyDescent="0.25">
      <c r="A3" s="3"/>
      <c r="B3" s="4"/>
      <c r="C3" s="4"/>
      <c r="D3" s="4"/>
      <c r="E3" s="4"/>
      <c r="F3" s="4"/>
      <c r="G3" s="5"/>
      <c r="H3" s="59"/>
      <c r="I3" s="59"/>
      <c r="J3" s="59"/>
      <c r="K3" s="59"/>
      <c r="L3" s="59"/>
      <c r="M3" s="59"/>
      <c r="N3" s="60"/>
      <c r="O3" s="60"/>
      <c r="P3" s="60"/>
      <c r="Q3" s="60"/>
      <c r="R3" s="60"/>
    </row>
    <row r="4" spans="1:18" x14ac:dyDescent="0.25">
      <c r="A4" s="3"/>
      <c r="B4" s="4"/>
      <c r="C4" s="4"/>
      <c r="D4" s="4"/>
      <c r="E4" s="4"/>
      <c r="F4" s="4"/>
      <c r="G4" s="5"/>
      <c r="H4" s="59"/>
      <c r="I4" s="59"/>
      <c r="J4" s="59"/>
      <c r="K4" s="59"/>
      <c r="L4" s="59"/>
      <c r="M4" s="59"/>
      <c r="N4" s="60"/>
      <c r="O4" s="60" t="s">
        <v>50</v>
      </c>
      <c r="P4" s="60">
        <f>2*B5</f>
        <v>68.34</v>
      </c>
      <c r="Q4" s="60"/>
      <c r="R4" s="60"/>
    </row>
    <row r="5" spans="1:18" ht="15.75" thickBot="1" x14ac:dyDescent="0.3">
      <c r="A5" s="3"/>
      <c r="B5" s="4">
        <v>34.17</v>
      </c>
      <c r="C5" s="4"/>
      <c r="D5" s="4"/>
      <c r="E5" s="4"/>
      <c r="F5" s="4"/>
      <c r="G5" s="5"/>
      <c r="H5" s="59"/>
      <c r="I5" s="59"/>
      <c r="J5" s="59"/>
      <c r="K5" s="59"/>
      <c r="L5" s="59"/>
      <c r="M5" s="59"/>
      <c r="N5" s="60"/>
      <c r="O5" s="60" t="s">
        <v>51</v>
      </c>
      <c r="P5" s="60">
        <f>B6-B7</f>
        <v>-3.6430000000000007</v>
      </c>
      <c r="Q5" s="60"/>
      <c r="R5" s="60"/>
    </row>
    <row r="6" spans="1:18" ht="15.75" thickBot="1" x14ac:dyDescent="0.3">
      <c r="A6" s="15"/>
      <c r="B6" s="4">
        <v>12.215</v>
      </c>
      <c r="C6" s="4"/>
      <c r="D6" s="4"/>
      <c r="E6" s="4"/>
      <c r="F6" s="4"/>
      <c r="G6" s="5"/>
      <c r="H6" s="59"/>
      <c r="I6" s="59"/>
      <c r="J6" s="59"/>
      <c r="K6" s="59"/>
      <c r="L6" s="59"/>
      <c r="M6" s="59"/>
      <c r="N6" s="60"/>
      <c r="O6" s="60" t="s">
        <v>52</v>
      </c>
      <c r="P6" s="60">
        <f>P4*P5</f>
        <v>-248.96262000000007</v>
      </c>
      <c r="Q6" s="60"/>
      <c r="R6" s="60"/>
    </row>
    <row r="7" spans="1:18" ht="15.75" thickBot="1" x14ac:dyDescent="0.3">
      <c r="A7" s="15"/>
      <c r="B7" s="4">
        <v>15.858000000000001</v>
      </c>
      <c r="C7" s="4"/>
      <c r="D7" s="4"/>
      <c r="E7" s="4"/>
      <c r="F7" s="4"/>
      <c r="G7" s="5"/>
      <c r="H7" s="59"/>
      <c r="I7" s="59"/>
      <c r="J7" s="59"/>
      <c r="K7" s="59"/>
      <c r="L7" s="59"/>
      <c r="M7" s="59"/>
      <c r="N7" s="60"/>
      <c r="O7" s="60" t="s">
        <v>53</v>
      </c>
      <c r="P7" s="60">
        <f>POWER(P6,2)</f>
        <v>61982.386157264438</v>
      </c>
      <c r="Q7" s="60"/>
      <c r="R7" s="60"/>
    </row>
    <row r="8" spans="1:18" x14ac:dyDescent="0.25">
      <c r="A8" s="3"/>
      <c r="B8" s="4" t="s">
        <v>47</v>
      </c>
      <c r="C8" s="4">
        <f>15.858-12.215</f>
        <v>3.6430000000000007</v>
      </c>
      <c r="D8" s="4"/>
      <c r="E8" s="4"/>
      <c r="F8" s="4"/>
      <c r="G8" s="5"/>
      <c r="H8" s="59"/>
      <c r="I8" s="59"/>
      <c r="J8" s="59"/>
      <c r="K8" s="59"/>
      <c r="L8" s="59"/>
      <c r="M8" s="59"/>
      <c r="N8" s="60"/>
      <c r="O8" s="60"/>
      <c r="P8" s="60"/>
      <c r="Q8" s="60"/>
      <c r="R8" s="60"/>
    </row>
    <row r="9" spans="1:18" x14ac:dyDescent="0.25">
      <c r="A9" s="3"/>
      <c r="B9" s="4" t="s">
        <v>48</v>
      </c>
      <c r="C9" s="4">
        <f>3.643^2</f>
        <v>13.271448999999999</v>
      </c>
      <c r="D9" s="4"/>
      <c r="E9" s="4"/>
      <c r="F9" s="4"/>
      <c r="G9" s="5"/>
      <c r="H9" s="59"/>
      <c r="I9" s="59"/>
      <c r="J9" s="59"/>
      <c r="K9" s="59"/>
      <c r="L9" s="59"/>
      <c r="M9" s="59"/>
      <c r="N9" s="60"/>
      <c r="O9" s="60"/>
      <c r="P9" s="60"/>
      <c r="Q9" s="60"/>
      <c r="R9" s="60"/>
    </row>
    <row r="10" spans="1:18" x14ac:dyDescent="0.25">
      <c r="A10" s="3"/>
      <c r="B10" s="4" t="s">
        <v>49</v>
      </c>
      <c r="C10" s="4">
        <f>34.17 * 13.271449</f>
        <v>453.48541233000003</v>
      </c>
      <c r="D10" s="4"/>
      <c r="E10" s="4"/>
      <c r="F10" s="4"/>
      <c r="G10" s="5"/>
      <c r="H10" s="59"/>
      <c r="I10" s="59"/>
      <c r="J10" s="59"/>
      <c r="K10" s="59"/>
      <c r="L10" s="59"/>
      <c r="M10" s="59"/>
      <c r="N10" s="60"/>
      <c r="O10" s="60"/>
      <c r="P10" s="60"/>
      <c r="Q10" s="60"/>
      <c r="R10" s="60"/>
    </row>
    <row r="11" spans="1:18" x14ac:dyDescent="0.25">
      <c r="A11" s="3"/>
      <c r="B11" s="4"/>
      <c r="C11" s="4"/>
      <c r="D11" s="4"/>
      <c r="E11" s="4"/>
      <c r="F11" s="4"/>
      <c r="G11" s="5"/>
      <c r="H11" s="59"/>
      <c r="I11" s="59"/>
      <c r="J11" s="59"/>
      <c r="K11" s="59"/>
      <c r="L11" s="59"/>
      <c r="M11" s="59"/>
      <c r="N11" s="60"/>
      <c r="O11" s="60"/>
      <c r="P11" s="60"/>
      <c r="Q11" s="60"/>
      <c r="R11" s="60"/>
    </row>
    <row r="12" spans="1:18" x14ac:dyDescent="0.25">
      <c r="A12" s="3"/>
      <c r="B12" s="113" t="s">
        <v>32</v>
      </c>
      <c r="C12" s="113"/>
      <c r="D12" s="113"/>
      <c r="E12" s="61"/>
      <c r="F12" s="61"/>
      <c r="G12" s="62"/>
      <c r="H12" s="59"/>
      <c r="I12" s="59"/>
      <c r="J12" s="59"/>
      <c r="K12" s="59"/>
      <c r="L12" s="59"/>
      <c r="M12" s="59"/>
    </row>
    <row r="13" spans="1:18" x14ac:dyDescent="0.25">
      <c r="A13" s="3"/>
      <c r="B13" s="61"/>
      <c r="C13" s="61"/>
      <c r="D13" s="61"/>
      <c r="E13" s="61"/>
      <c r="F13" s="61"/>
      <c r="G13" s="62"/>
      <c r="H13" s="63"/>
      <c r="I13" s="63"/>
      <c r="J13" s="63"/>
      <c r="K13" s="63"/>
      <c r="L13" s="63"/>
      <c r="M13" s="59"/>
    </row>
    <row r="14" spans="1:18" x14ac:dyDescent="0.25">
      <c r="A14" s="3"/>
      <c r="B14" s="61"/>
      <c r="C14" s="61"/>
      <c r="D14" s="61"/>
      <c r="E14" s="61"/>
      <c r="F14" s="61"/>
      <c r="G14" s="62"/>
      <c r="H14" s="63"/>
      <c r="I14" s="63"/>
      <c r="J14" s="63"/>
      <c r="K14" s="63"/>
      <c r="L14" s="63"/>
      <c r="M14" s="59"/>
      <c r="N14" s="64"/>
      <c r="O14" s="64"/>
      <c r="P14" s="64"/>
      <c r="Q14" s="64"/>
      <c r="R14" s="64"/>
    </row>
    <row r="15" spans="1:18" x14ac:dyDescent="0.25">
      <c r="A15" s="3"/>
      <c r="B15" s="61"/>
      <c r="C15" s="61"/>
      <c r="D15" s="61"/>
      <c r="E15" s="61"/>
      <c r="F15" s="61"/>
      <c r="G15" s="62"/>
      <c r="H15" s="63"/>
      <c r="I15" s="63"/>
      <c r="J15" s="63"/>
      <c r="K15" s="63"/>
      <c r="L15" s="63"/>
      <c r="M15" s="59"/>
      <c r="N15" s="64"/>
      <c r="O15" s="64"/>
      <c r="P15" s="64"/>
      <c r="Q15" s="64"/>
      <c r="R15" s="64"/>
    </row>
    <row r="16" spans="1:18" x14ac:dyDescent="0.25">
      <c r="A16" s="3"/>
      <c r="B16" s="61"/>
      <c r="C16" s="61"/>
      <c r="D16" s="61"/>
      <c r="E16" s="61"/>
      <c r="F16" s="61"/>
      <c r="G16" s="62"/>
      <c r="H16" s="63"/>
      <c r="I16" s="63"/>
      <c r="J16" s="63"/>
      <c r="K16" s="63"/>
      <c r="L16" s="63"/>
      <c r="M16" s="59"/>
      <c r="N16" s="64"/>
      <c r="O16" s="64" t="s">
        <v>50</v>
      </c>
      <c r="P16" s="64">
        <f>2*B5</f>
        <v>68.34</v>
      </c>
      <c r="Q16" s="64"/>
      <c r="R16" s="64"/>
    </row>
    <row r="17" spans="1:18" ht="15.75" thickBot="1" x14ac:dyDescent="0.3">
      <c r="A17" s="7"/>
      <c r="B17" s="8"/>
      <c r="C17" s="8"/>
      <c r="D17" s="8"/>
      <c r="E17" s="8"/>
      <c r="F17" s="8"/>
      <c r="G17" s="10"/>
      <c r="H17" s="63"/>
      <c r="I17" s="63" t="s">
        <v>54</v>
      </c>
      <c r="J17" s="65">
        <f>B5</f>
        <v>34.17</v>
      </c>
      <c r="K17" s="63"/>
      <c r="L17" s="63"/>
      <c r="N17" s="64"/>
      <c r="O17" s="64" t="s">
        <v>55</v>
      </c>
      <c r="P17" s="64">
        <f>B7-B6</f>
        <v>3.6430000000000007</v>
      </c>
      <c r="Q17" s="64"/>
      <c r="R17" s="64"/>
    </row>
    <row r="18" spans="1:18" x14ac:dyDescent="0.25">
      <c r="H18" s="63"/>
      <c r="I18" s="63" t="s">
        <v>56</v>
      </c>
      <c r="J18" s="63">
        <f>B7-B6</f>
        <v>3.6430000000000007</v>
      </c>
      <c r="K18" s="63"/>
      <c r="L18" s="63"/>
      <c r="N18" s="64"/>
      <c r="O18" s="64" t="s">
        <v>52</v>
      </c>
      <c r="P18" s="64">
        <f>P16*P17</f>
        <v>248.96262000000007</v>
      </c>
      <c r="Q18" s="64"/>
      <c r="R18" s="64"/>
    </row>
    <row r="19" spans="1:18" x14ac:dyDescent="0.25">
      <c r="H19" s="63"/>
      <c r="I19" s="63" t="s">
        <v>57</v>
      </c>
      <c r="J19" s="63">
        <f>POWER(J18,2)</f>
        <v>13.271449000000006</v>
      </c>
      <c r="K19" s="63"/>
      <c r="L19" s="63"/>
      <c r="N19" s="64"/>
      <c r="O19" s="64" t="s">
        <v>53</v>
      </c>
      <c r="P19" s="64">
        <f>POWER(P18,2)</f>
        <v>61982.386157264438</v>
      </c>
      <c r="Q19" s="64"/>
      <c r="R19" s="64"/>
    </row>
    <row r="20" spans="1:18" x14ac:dyDescent="0.25">
      <c r="H20" s="63"/>
      <c r="I20" s="63" t="s">
        <v>58</v>
      </c>
      <c r="J20" s="63">
        <f>POWER(J19,2)</f>
        <v>176.13135855960115</v>
      </c>
      <c r="K20" s="63"/>
      <c r="L20" s="63"/>
      <c r="N20" s="64"/>
      <c r="O20" s="64"/>
      <c r="P20" s="64"/>
      <c r="Q20" s="64"/>
      <c r="R20" s="64"/>
    </row>
    <row r="21" spans="1:18" x14ac:dyDescent="0.25">
      <c r="H21" s="63"/>
      <c r="I21" s="63"/>
      <c r="J21" s="63"/>
      <c r="K21" s="63"/>
      <c r="L21" s="63"/>
      <c r="N21" s="64"/>
      <c r="O21" s="64"/>
      <c r="P21" s="64"/>
      <c r="Q21" s="64"/>
      <c r="R21" s="64"/>
    </row>
    <row r="22" spans="1:18" x14ac:dyDescent="0.25">
      <c r="H22" s="63"/>
      <c r="I22" s="63"/>
      <c r="J22" s="63"/>
      <c r="K22" s="63"/>
      <c r="L22" s="63"/>
      <c r="N22" s="64"/>
      <c r="O22" s="64"/>
      <c r="P22" s="64"/>
      <c r="Q22" s="64"/>
      <c r="R22" s="64"/>
    </row>
    <row r="23" spans="1:18" x14ac:dyDescent="0.25">
      <c r="N23" s="64"/>
      <c r="O23" s="64"/>
      <c r="P23" s="64"/>
      <c r="Q23" s="64"/>
      <c r="R23" s="64"/>
    </row>
    <row r="25" spans="1:18" x14ac:dyDescent="0.25">
      <c r="O25" t="s">
        <v>59</v>
      </c>
      <c r="P25">
        <v>176.13135855960101</v>
      </c>
    </row>
    <row r="26" spans="1:18" x14ac:dyDescent="0.25">
      <c r="O26" t="s">
        <v>60</v>
      </c>
      <c r="P26">
        <v>61982.386157264402</v>
      </c>
    </row>
    <row r="27" spans="1:18" x14ac:dyDescent="0.25">
      <c r="O27" t="s">
        <v>61</v>
      </c>
      <c r="P27">
        <v>61982.386157264402</v>
      </c>
    </row>
    <row r="28" spans="1:18" x14ac:dyDescent="0.25">
      <c r="O28" t="s">
        <v>62</v>
      </c>
      <c r="P28">
        <f>P25+P26+P27</f>
        <v>124140.90367308841</v>
      </c>
    </row>
    <row r="29" spans="1:18" x14ac:dyDescent="0.25">
      <c r="O29" t="s">
        <v>63</v>
      </c>
      <c r="P29">
        <f>SQRT(124140.903673088)</f>
        <v>352.33635020117924</v>
      </c>
    </row>
    <row r="36" spans="7:14" x14ac:dyDescent="0.25">
      <c r="G36" s="78" t="s">
        <v>64</v>
      </c>
      <c r="H36" s="78"/>
      <c r="I36" s="78"/>
      <c r="J36" s="78"/>
      <c r="K36" s="78"/>
      <c r="L36" s="78"/>
      <c r="M36" s="78"/>
      <c r="N36" s="78"/>
    </row>
    <row r="37" spans="7:14" x14ac:dyDescent="0.25">
      <c r="G37" s="78"/>
      <c r="H37" s="78"/>
      <c r="I37" s="78"/>
      <c r="J37" s="78"/>
      <c r="K37" s="78"/>
      <c r="L37" s="78"/>
      <c r="M37" s="78"/>
      <c r="N37" s="78"/>
    </row>
  </sheetData>
  <mergeCells count="3">
    <mergeCell ref="B12:D12"/>
    <mergeCell ref="H2:J2"/>
    <mergeCell ref="G36:N3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zoomScaleNormal="100" workbookViewId="0">
      <selection activeCell="F7" sqref="F7"/>
    </sheetView>
  </sheetViews>
  <sheetFormatPr defaultRowHeight="15" x14ac:dyDescent="0.25"/>
  <cols>
    <col min="2" max="2" width="12.42578125" customWidth="1"/>
    <col min="4" max="4" width="13.42578125" customWidth="1"/>
    <col min="5" max="5" width="16.5703125" customWidth="1"/>
    <col min="6" max="6" width="22.28515625" customWidth="1"/>
    <col min="7" max="7" width="30.42578125" customWidth="1"/>
    <col min="9" max="9" width="14.7109375" customWidth="1"/>
    <col min="10" max="10" width="36.140625" customWidth="1"/>
  </cols>
  <sheetData>
    <row r="1" spans="1:6" x14ac:dyDescent="0.25">
      <c r="A1" s="78" t="s">
        <v>31</v>
      </c>
      <c r="B1" s="78"/>
      <c r="C1" s="78"/>
      <c r="D1" s="78"/>
    </row>
    <row r="2" spans="1:6" x14ac:dyDescent="0.25">
      <c r="A2" t="s">
        <v>5</v>
      </c>
      <c r="B2" t="s">
        <v>67</v>
      </c>
    </row>
    <row r="3" spans="1:6" x14ac:dyDescent="0.25">
      <c r="A3" t="s">
        <v>2</v>
      </c>
      <c r="B3" s="1">
        <v>0.72</v>
      </c>
    </row>
    <row r="4" spans="1:6" x14ac:dyDescent="0.25">
      <c r="A4" t="s">
        <v>66</v>
      </c>
      <c r="B4" s="1" t="s">
        <v>65</v>
      </c>
    </row>
    <row r="5" spans="1:6" x14ac:dyDescent="0.25">
      <c r="A5" s="111" t="s">
        <v>68</v>
      </c>
      <c r="B5" s="111"/>
      <c r="C5" s="111"/>
      <c r="D5" s="111"/>
      <c r="E5" s="111"/>
      <c r="F5" s="111"/>
    </row>
    <row r="6" spans="1:6" x14ac:dyDescent="0.25">
      <c r="A6" s="56"/>
      <c r="B6" s="56"/>
      <c r="C6" s="56"/>
      <c r="D6" s="56"/>
      <c r="E6" s="56" t="s">
        <v>70</v>
      </c>
      <c r="F6" s="56"/>
    </row>
    <row r="7" spans="1:6" x14ac:dyDescent="0.25">
      <c r="A7" s="56"/>
      <c r="B7" s="56"/>
      <c r="C7" s="56"/>
      <c r="D7" s="56"/>
      <c r="E7" s="66" t="s">
        <v>69</v>
      </c>
      <c r="F7" s="56">
        <f>0.72/90.78966</f>
        <v>7.9304185080107132E-3</v>
      </c>
    </row>
    <row r="8" spans="1:6" x14ac:dyDescent="0.25">
      <c r="A8" s="56"/>
      <c r="B8" s="56"/>
      <c r="C8" s="56"/>
      <c r="D8" s="56"/>
      <c r="E8" s="67"/>
      <c r="F8" s="56"/>
    </row>
    <row r="9" spans="1:6" x14ac:dyDescent="0.25">
      <c r="A9" s="56"/>
      <c r="B9" s="56"/>
      <c r="C9" s="56"/>
      <c r="D9" s="56"/>
      <c r="E9" s="56"/>
      <c r="F9" s="56"/>
    </row>
    <row r="10" spans="1:6" x14ac:dyDescent="0.25">
      <c r="A10" s="78" t="s">
        <v>71</v>
      </c>
      <c r="B10" s="78"/>
      <c r="C10" s="78"/>
      <c r="D10" s="78"/>
      <c r="E10" s="78"/>
      <c r="F10" s="78"/>
    </row>
    <row r="17" spans="4:10" x14ac:dyDescent="0.25">
      <c r="E17" s="1" t="s">
        <v>72</v>
      </c>
    </row>
    <row r="18" spans="4:10" x14ac:dyDescent="0.25">
      <c r="D18">
        <v>8242.7623629156005</v>
      </c>
      <c r="F18" t="s">
        <v>73</v>
      </c>
      <c r="G18" s="68">
        <f>0.72/8242.7623629156</f>
        <v>8.7349357933609543E-5</v>
      </c>
    </row>
    <row r="19" spans="4:10" x14ac:dyDescent="0.25">
      <c r="F19">
        <f>90.78966^2</f>
        <v>8242.7623629155987</v>
      </c>
    </row>
    <row r="21" spans="4:10" x14ac:dyDescent="0.25">
      <c r="G21" s="68">
        <f>0.72/8242.7623629156</f>
        <v>8.7349357933609543E-5</v>
      </c>
    </row>
    <row r="22" spans="4:10" x14ac:dyDescent="0.25">
      <c r="G22">
        <v>2.2999999999999998</v>
      </c>
    </row>
    <row r="23" spans="4:10" x14ac:dyDescent="0.25">
      <c r="G23">
        <f>G21*G22</f>
        <v>2.0090352324730193E-4</v>
      </c>
      <c r="I23">
        <v>5.7999999999999996E-3</v>
      </c>
    </row>
    <row r="24" spans="4:10" x14ac:dyDescent="0.25">
      <c r="G24" s="69">
        <f>POWER(G23,2)</f>
        <v>4.0362225653179184E-8</v>
      </c>
      <c r="I24">
        <f>POWER(I23,2)</f>
        <v>3.3639999999999996E-5</v>
      </c>
      <c r="J24" s="70">
        <f>I24/I26</f>
        <v>4.0811561123425352E-9</v>
      </c>
    </row>
    <row r="25" spans="4:10" x14ac:dyDescent="0.25">
      <c r="I25">
        <v>90.789659999999998</v>
      </c>
      <c r="J25" s="70">
        <f>J24+G24</f>
        <v>4.4443381765521718E-8</v>
      </c>
    </row>
    <row r="26" spans="4:10" x14ac:dyDescent="0.25">
      <c r="I26">
        <f>POWER(I25,2)</f>
        <v>8242.7623629155987</v>
      </c>
      <c r="J26">
        <f>SQRT(J25)</f>
        <v>2.1081599029846318E-4</v>
      </c>
    </row>
    <row r="35" spans="2:7" x14ac:dyDescent="0.25">
      <c r="B35" s="78" t="s">
        <v>74</v>
      </c>
      <c r="C35" s="78"/>
      <c r="D35" s="78"/>
      <c r="E35" s="78"/>
      <c r="F35" s="78"/>
      <c r="G35" s="78"/>
    </row>
  </sheetData>
  <mergeCells count="4">
    <mergeCell ref="A1:D1"/>
    <mergeCell ref="A5:F5"/>
    <mergeCell ref="A10:F10"/>
    <mergeCell ref="B35:G3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16" workbookViewId="0">
      <selection activeCell="E10" sqref="E10"/>
    </sheetView>
  </sheetViews>
  <sheetFormatPr defaultRowHeight="15" x14ac:dyDescent="0.25"/>
  <cols>
    <col min="2" max="2" width="16.85546875" customWidth="1"/>
    <col min="3" max="3" width="15.140625" customWidth="1"/>
    <col min="5" max="5" width="41.28515625" customWidth="1"/>
    <col min="6" max="6" width="42.7109375" customWidth="1"/>
    <col min="7" max="7" width="14.42578125" customWidth="1"/>
    <col min="8" max="8" width="23.42578125" customWidth="1"/>
    <col min="9" max="9" width="21.140625" customWidth="1"/>
  </cols>
  <sheetData>
    <row r="1" spans="1:9" x14ac:dyDescent="0.25">
      <c r="A1" s="78" t="s">
        <v>15</v>
      </c>
      <c r="B1" s="78"/>
      <c r="C1" s="78"/>
      <c r="D1" s="78"/>
      <c r="G1" t="s">
        <v>75</v>
      </c>
    </row>
    <row r="2" spans="1:9" x14ac:dyDescent="0.25">
      <c r="A2" t="s">
        <v>5</v>
      </c>
      <c r="G2" t="s">
        <v>76</v>
      </c>
      <c r="H2">
        <f>B3/453.4854123</f>
        <v>1.8170375003262261E-2</v>
      </c>
    </row>
    <row r="3" spans="1:9" x14ac:dyDescent="0.25">
      <c r="A3" t="s">
        <v>2</v>
      </c>
      <c r="B3">
        <v>8.24</v>
      </c>
      <c r="G3" t="s">
        <v>77</v>
      </c>
      <c r="H3">
        <f>POWER(C4,2)</f>
        <v>205649.019168901</v>
      </c>
    </row>
    <row r="4" spans="1:9" x14ac:dyDescent="0.25">
      <c r="A4" t="s">
        <v>78</v>
      </c>
      <c r="B4" s="1" t="s">
        <v>79</v>
      </c>
      <c r="C4">
        <v>453.48541230000001</v>
      </c>
      <c r="G4" t="s">
        <v>80</v>
      </c>
      <c r="H4" s="68">
        <f>B3/H3</f>
        <v>4.0068267931939076E-5</v>
      </c>
    </row>
    <row r="5" spans="1:9" x14ac:dyDescent="0.25">
      <c r="A5" t="s">
        <v>81</v>
      </c>
      <c r="B5" s="1" t="s">
        <v>82</v>
      </c>
      <c r="C5">
        <v>360</v>
      </c>
      <c r="G5" t="s">
        <v>83</v>
      </c>
      <c r="H5">
        <f>H4*C5</f>
        <v>1.4424576455498068E-2</v>
      </c>
      <c r="I5" t="s">
        <v>84</v>
      </c>
    </row>
    <row r="6" spans="1:9" x14ac:dyDescent="0.25">
      <c r="A6" t="s">
        <v>85</v>
      </c>
      <c r="B6" s="1">
        <v>5.7999999999999996E-3</v>
      </c>
      <c r="G6" t="s">
        <v>86</v>
      </c>
      <c r="H6">
        <f>POWER(H5,2)</f>
        <v>2.080684059205092E-4</v>
      </c>
    </row>
    <row r="7" spans="1:9" x14ac:dyDescent="0.25">
      <c r="B7" s="1"/>
    </row>
    <row r="8" spans="1:9" x14ac:dyDescent="0.25">
      <c r="A8" s="111" t="s">
        <v>87</v>
      </c>
      <c r="B8" s="111"/>
      <c r="C8" s="111"/>
      <c r="D8" s="111"/>
    </row>
    <row r="9" spans="1:9" x14ac:dyDescent="0.25">
      <c r="A9" s="56"/>
      <c r="B9" s="56"/>
      <c r="C9" s="56"/>
      <c r="D9" s="56"/>
    </row>
    <row r="10" spans="1:9" x14ac:dyDescent="0.25">
      <c r="A10" s="56"/>
      <c r="B10" s="56"/>
      <c r="C10" s="56"/>
      <c r="D10" s="56"/>
    </row>
    <row r="12" spans="1:9" x14ac:dyDescent="0.25">
      <c r="A12" s="78" t="s">
        <v>71</v>
      </c>
      <c r="B12" s="78"/>
      <c r="C12" s="78"/>
      <c r="D12" s="78"/>
    </row>
    <row r="19" spans="5:6" x14ac:dyDescent="0.25">
      <c r="E19" t="s">
        <v>75</v>
      </c>
    </row>
    <row r="20" spans="5:6" x14ac:dyDescent="0.25">
      <c r="E20" s="115" t="s">
        <v>88</v>
      </c>
    </row>
    <row r="21" spans="5:6" x14ac:dyDescent="0.25">
      <c r="E21" s="115"/>
    </row>
    <row r="23" spans="5:6" x14ac:dyDescent="0.25">
      <c r="E23">
        <v>5.7999999999999996E-3</v>
      </c>
      <c r="F23" s="71">
        <f>E23/E24</f>
        <v>1.2789827065403046E-5</v>
      </c>
    </row>
    <row r="24" spans="5:6" x14ac:dyDescent="0.25">
      <c r="E24">
        <v>453.48541230000001</v>
      </c>
    </row>
    <row r="25" spans="5:6" x14ac:dyDescent="0.25">
      <c r="E25" t="s">
        <v>89</v>
      </c>
      <c r="F25" s="68">
        <v>1.2789827065403046E-5</v>
      </c>
    </row>
    <row r="26" spans="5:6" x14ac:dyDescent="0.25">
      <c r="E26" t="s">
        <v>90</v>
      </c>
      <c r="F26" s="72">
        <f>POWER(F25,2)</f>
        <v>1.6357967636291628E-10</v>
      </c>
    </row>
    <row r="28" spans="5:6" x14ac:dyDescent="0.25">
      <c r="E28" s="73" t="s">
        <v>91</v>
      </c>
      <c r="F28">
        <f>0.000208068 + 0.000000043292292624</f>
        <v>2.08111292292624E-4</v>
      </c>
    </row>
    <row r="29" spans="5:6" x14ac:dyDescent="0.25">
      <c r="E29" s="73" t="s">
        <v>92</v>
      </c>
      <c r="F29">
        <f>SQRT(F28)</f>
        <v>1.4426062951915328E-2</v>
      </c>
    </row>
    <row r="31" spans="5:6" x14ac:dyDescent="0.25">
      <c r="E31" s="74"/>
    </row>
    <row r="32" spans="5:6" x14ac:dyDescent="0.25">
      <c r="E32" s="74"/>
    </row>
    <row r="33" spans="5:5" x14ac:dyDescent="0.25">
      <c r="E33" s="73"/>
    </row>
    <row r="34" spans="5:5" x14ac:dyDescent="0.25">
      <c r="E34" s="73"/>
    </row>
  </sheetData>
  <mergeCells count="4">
    <mergeCell ref="A1:D1"/>
    <mergeCell ref="A8:D8"/>
    <mergeCell ref="A12:D12"/>
    <mergeCell ref="E20:E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a)-Niepewnosc pomiarowa masy</vt:lpstr>
      <vt:lpstr>b)-Srednica i jej niepewnosc</vt:lpstr>
      <vt:lpstr>c1)V i jej niepewnosc(kula)</vt:lpstr>
      <vt:lpstr>c2)V i niepewnosc-tuleja</vt:lpstr>
      <vt:lpstr>d1) p i niepewnosc kula</vt:lpstr>
      <vt:lpstr>d2) p i niepewnosc tuleja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Korytko</dc:creator>
  <cp:lastModifiedBy>Pawel Korytko</cp:lastModifiedBy>
  <cp:lastPrinted>2016-04-27T12:48:58Z</cp:lastPrinted>
  <dcterms:created xsi:type="dcterms:W3CDTF">2016-04-23T14:46:22Z</dcterms:created>
  <dcterms:modified xsi:type="dcterms:W3CDTF">2016-04-27T13:38:02Z</dcterms:modified>
</cp:coreProperties>
</file>