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firstSheet="1" activeTab="3"/>
  </bookViews>
  <sheets>
    <sheet name="a)-Niepewnosc pomiarowa masy" sheetId="1" r:id="rId1"/>
    <sheet name="b)-Srednica i jej niepewnosc" sheetId="2" r:id="rId2"/>
    <sheet name="c1)V i jej niepewnosc(kula)" sheetId="3" r:id="rId3"/>
    <sheet name="c1)V i niepewnosc-tulej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5" l="1"/>
  <c r="P28" i="5"/>
  <c r="J18" i="5"/>
  <c r="J19" i="5" s="1"/>
  <c r="J20" i="5" s="1"/>
  <c r="P17" i="5"/>
  <c r="J17" i="5"/>
  <c r="P16" i="5"/>
  <c r="P18" i="5" s="1"/>
  <c r="P19" i="5" s="1"/>
  <c r="C10" i="5"/>
  <c r="C9" i="5"/>
  <c r="C8" i="5"/>
  <c r="P5" i="5"/>
  <c r="P4" i="5"/>
  <c r="P6" i="5" s="1"/>
  <c r="P7" i="5" s="1"/>
  <c r="N38" i="2" l="1"/>
  <c r="N37" i="2"/>
  <c r="N36" i="2"/>
  <c r="N23" i="2"/>
  <c r="E14" i="2"/>
  <c r="E6" i="2"/>
  <c r="E7" i="2"/>
  <c r="E8" i="2"/>
  <c r="E9" i="2"/>
  <c r="E10" i="2"/>
  <c r="E11" i="2"/>
  <c r="E12" i="2"/>
  <c r="E5" i="2"/>
  <c r="E4" i="2"/>
  <c r="E3" i="2"/>
  <c r="J38" i="2" l="1"/>
  <c r="J37" i="2"/>
  <c r="J36" i="2"/>
  <c r="J23" i="2"/>
  <c r="I9" i="2"/>
  <c r="I6" i="2"/>
  <c r="B13" i="2"/>
  <c r="H13" i="2"/>
  <c r="I7" i="2" s="1"/>
  <c r="F13" i="2"/>
  <c r="G10" i="2" s="1"/>
  <c r="D13" i="2"/>
  <c r="I8" i="2" l="1"/>
  <c r="I11" i="2"/>
  <c r="I10" i="2"/>
  <c r="I3" i="2"/>
  <c r="H14" i="2" s="1"/>
  <c r="I4" i="2"/>
  <c r="I12" i="2"/>
  <c r="I5" i="2"/>
  <c r="G7" i="2"/>
  <c r="G8" i="2"/>
  <c r="G3" i="2"/>
  <c r="F14" i="2" s="1"/>
  <c r="G11" i="2"/>
  <c r="G4" i="2"/>
  <c r="G12" i="2"/>
  <c r="G5" i="2"/>
  <c r="G6" i="2"/>
  <c r="G9" i="2"/>
  <c r="H8" i="3"/>
  <c r="H7" i="3"/>
  <c r="H6" i="3"/>
  <c r="H5" i="3"/>
  <c r="H4" i="3"/>
  <c r="H2" i="3"/>
  <c r="H3" i="3" s="1"/>
</calcChain>
</file>

<file path=xl/sharedStrings.xml><?xml version="1.0" encoding="utf-8"?>
<sst xmlns="http://schemas.openxmlformats.org/spreadsheetml/2006/main" count="101" uniqueCount="73">
  <si>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</si>
  <si>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</si>
  <si>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</si>
  <si>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</si>
  <si>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</si>
  <si>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</si>
  <si>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</si>
  <si>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</si>
  <si>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</si>
  <si>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</si>
  <si>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</si>
  <si>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</si>
  <si>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</si>
  <si>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</si>
  <si>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</si>
  <si>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</si>
  <si>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</si>
  <si>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</si>
  <si>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</si>
  <si>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</si>
  <si>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</si>
  <si>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</si>
  <si>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</si>
  <si>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</si>
  <si>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</si>
  <si>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</si>
  <si>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</si>
  <si>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</si>
  <si>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</si>
  <si>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</si>
  <si>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</si>
  <si>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</si>
  <si>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</si>
  <si>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</si>
  <si>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</si>
  <si>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</si>
  <si>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</si>
  <si>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</si>
  <si>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</si>
  <si>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</si>
  <si>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</si>
  <si>
    <t>Tuleja Zew</t>
  </si>
  <si>
    <t>Tuleja Wew</t>
  </si>
  <si>
    <t>suma</t>
  </si>
  <si>
    <t>1.89525/90=</t>
  </si>
  <si>
    <t>0.022^2=</t>
  </si>
  <si>
    <t>0.000484+0.000841=</t>
  </si>
  <si>
    <t>sqrt(0.001325)=</t>
  </si>
  <si>
    <t>Tuleja Wysokosc</t>
  </si>
  <si>
    <t>0.206/90=</t>
  </si>
  <si>
    <t>0.0023^2=</t>
  </si>
  <si>
    <t>0.00000529+0.000841=</t>
  </si>
  <si>
    <t>sqrt(0.00084629)=</t>
  </si>
  <si>
    <t>Całkowita Niep. Stand.- Obliczenie - Wys</t>
  </si>
  <si>
    <t>Całkowita Niep. Stand.- Obliczenie - Wew</t>
  </si>
  <si>
    <t>15.858 - 12.215</t>
  </si>
  <si>
    <t>3.643^2</t>
  </si>
  <si>
    <t>34.17 * 13.271449</t>
  </si>
  <si>
    <t>2h</t>
  </si>
  <si>
    <t>(dwew-dzew)</t>
  </si>
  <si>
    <t>2h*(dwew-dzew)</t>
  </si>
  <si>
    <t>(2h*(dwew-dzew))^2</t>
  </si>
  <si>
    <t>h</t>
  </si>
  <si>
    <t>(dzew-dwew)</t>
  </si>
  <si>
    <t>dzew-dwew</t>
  </si>
  <si>
    <t>(dzew-dwew)^2</t>
  </si>
  <si>
    <t>((dzew-dwew)^2)^2</t>
  </si>
  <si>
    <t>skl z dwew</t>
  </si>
  <si>
    <t>skl z dzew</t>
  </si>
  <si>
    <t>skl z h</t>
  </si>
  <si>
    <t>suma powyzszych sklad.</t>
  </si>
  <si>
    <t>sqrt(124140.903673088)</t>
  </si>
  <si>
    <t>WYNIK!!!!!!!!!!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</si>
</sst>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29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1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5" borderId="0" xfId="0" applyFill="1"/>
    <xf numFmtId="0" fontId="0" fillId="6" borderId="0" xfId="0" applyFill="1"/>
    <xf numFmtId="165" fontId="0" fillId="0" borderId="6" xfId="0" applyNumberForma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6" xfId="0" applyFill="1" applyBorder="1"/>
    <xf numFmtId="0" fontId="0" fillId="9" borderId="0" xfId="0" applyFill="1"/>
    <xf numFmtId="0" fontId="0" fillId="3" borderId="0" xfId="0" applyFill="1"/>
    <xf numFmtId="0" fontId="0" fillId="9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25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30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24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17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18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1.89525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0.000484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0.001325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0.036400549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829235</xdr:colOff>
      <xdr:row>12</xdr:row>
      <xdr:rowOff>22412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186018</xdr:colOff>
      <xdr:row>12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25004</xdr:colOff>
      <xdr:row>1</xdr:row>
      <xdr:rowOff>1190</xdr:rowOff>
    </xdr:from>
    <xdr:ext cx="14351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1672323</xdr:colOff>
      <xdr:row>1</xdr:row>
      <xdr:rowOff>9217</xdr:rowOff>
    </xdr:from>
    <xdr:ext cx="139852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21</xdr:row>
      <xdr:rowOff>189752</xdr:rowOff>
    </xdr:from>
    <xdr:ext cx="65" cy="172227"/>
    <xdr:sp macro="" textlink="">
      <xdr:nvSpPr>
        <xdr:cNvPr id="39" name="TextBox 38"/>
        <xdr:cNvSpPr txBox="1"/>
      </xdr:nvSpPr>
      <xdr:spPr>
        <a:xfrm>
          <a:off x="8804413" y="42730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41032</xdr:colOff>
      <xdr:row>0</xdr:row>
      <xdr:rowOff>194896</xdr:rowOff>
    </xdr:from>
    <xdr:ext cx="112960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[𝑚𝑚]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189752</xdr:rowOff>
    </xdr:from>
    <xdr:ext cx="65" cy="172227"/>
    <xdr:sp macro="" textlink="">
      <xdr:nvSpPr>
        <xdr:cNvPr id="30" name="TextBox 29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0.206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0.00000529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0.00084629</a:t>
              </a:r>
              <a:r>
                <a:rPr lang="en-US" i="0"/>
                <a:t> 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0.029091064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21</xdr:row>
      <xdr:rowOff>189752</xdr:rowOff>
    </xdr:from>
    <xdr:ext cx="65" cy="172227"/>
    <xdr:sp macro="" textlink="">
      <xdr:nvSpPr>
        <xdr:cNvPr id="42" name="TextBox 41"/>
        <xdr:cNvSpPr txBox="1"/>
      </xdr:nvSpPr>
      <xdr:spPr>
        <a:xfrm>
          <a:off x="10409464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102291</xdr:colOff>
      <xdr:row>12</xdr:row>
      <xdr:rowOff>23192</xdr:rowOff>
    </xdr:from>
    <xdr:ext cx="4154194" cy="3593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:pPr/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-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-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(dwew-dzew)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 〗^2+〖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(𝑑𝑧𝑒𝑤−𝑑𝑤𝑒𝑤))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6" zoomScale="130" zoomScaleNormal="130" workbookViewId="0">
      <selection activeCell="F10" sqref="F10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66" t="s">
        <v>26</v>
      </c>
      <c r="B1" s="66"/>
      <c r="C1" s="66"/>
      <c r="D1" s="66"/>
      <c r="E1" s="66"/>
      <c r="F1" s="66"/>
      <c r="G1" s="66"/>
      <c r="H1" s="66"/>
      <c r="I1" s="2"/>
      <c r="J1" s="67"/>
      <c r="K1" s="67"/>
      <c r="L1" s="67"/>
      <c r="M1" s="67"/>
      <c r="N1" s="67"/>
      <c r="O1" s="67"/>
      <c r="P1" s="67"/>
      <c r="Q1" s="67"/>
    </row>
    <row r="2" spans="1:17" ht="15.75" thickBot="1" x14ac:dyDescent="0.3">
      <c r="A2" s="62" t="s">
        <v>5</v>
      </c>
      <c r="B2" s="63"/>
      <c r="C2" s="63"/>
      <c r="D2" s="64"/>
      <c r="E2" s="76" t="s">
        <v>6</v>
      </c>
      <c r="F2" s="76"/>
      <c r="G2" s="76"/>
      <c r="H2" s="76"/>
    </row>
    <row r="3" spans="1:17" ht="15.75" thickBot="1" x14ac:dyDescent="0.3">
      <c r="A3" s="15" t="s">
        <v>3</v>
      </c>
      <c r="B3" s="15" t="s">
        <v>2</v>
      </c>
      <c r="C3" s="62"/>
      <c r="D3" s="64"/>
      <c r="E3" s="15" t="s">
        <v>7</v>
      </c>
      <c r="F3" s="76" t="s">
        <v>8</v>
      </c>
      <c r="G3" s="76"/>
      <c r="H3" s="76"/>
      <c r="K3" s="1"/>
    </row>
    <row r="4" spans="1:17" x14ac:dyDescent="0.25">
      <c r="A4" s="24" t="s">
        <v>0</v>
      </c>
      <c r="B4" s="21">
        <v>0.72</v>
      </c>
      <c r="C4" s="68"/>
      <c r="D4" s="69"/>
      <c r="E4" s="3"/>
      <c r="F4" s="77" t="s">
        <v>9</v>
      </c>
      <c r="G4" s="78"/>
      <c r="H4" s="79"/>
    </row>
    <row r="5" spans="1:17" x14ac:dyDescent="0.25">
      <c r="A5" s="25" t="s">
        <v>1</v>
      </c>
      <c r="B5" s="22">
        <v>8.24</v>
      </c>
      <c r="C5" s="70"/>
      <c r="D5" s="71"/>
      <c r="E5" s="3"/>
      <c r="F5" s="80" t="s">
        <v>28</v>
      </c>
      <c r="G5" s="60"/>
      <c r="H5" s="61"/>
    </row>
    <row r="6" spans="1:17" ht="15.75" thickBot="1" x14ac:dyDescent="0.3">
      <c r="A6" s="26" t="s">
        <v>4</v>
      </c>
      <c r="B6" s="23"/>
      <c r="C6" s="72">
        <v>0.01</v>
      </c>
      <c r="D6" s="73"/>
      <c r="E6" s="7"/>
      <c r="F6" s="74"/>
      <c r="G6" s="66"/>
      <c r="H6" s="75"/>
    </row>
    <row r="7" spans="1:17" ht="15.75" thickBot="1" x14ac:dyDescent="0.3">
      <c r="A7" s="62" t="s">
        <v>22</v>
      </c>
      <c r="B7" s="63"/>
      <c r="C7" s="63"/>
      <c r="D7" s="64"/>
      <c r="E7" s="62"/>
      <c r="F7" s="63"/>
      <c r="G7" s="63"/>
      <c r="H7" s="64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62" t="s">
        <v>27</v>
      </c>
      <c r="B11" s="63"/>
      <c r="C11" s="63"/>
      <c r="D11" s="64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62" t="s">
        <v>21</v>
      </c>
      <c r="B13" s="63"/>
      <c r="C13" s="63"/>
      <c r="D13" s="64"/>
    </row>
    <row r="14" spans="1:17" x14ac:dyDescent="0.25">
      <c r="A14" s="59"/>
      <c r="B14" s="60"/>
      <c r="C14" s="60"/>
      <c r="D14" s="61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62" t="s">
        <v>24</v>
      </c>
      <c r="B18" s="63"/>
      <c r="C18" s="63"/>
      <c r="D18" s="64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65"/>
      <c r="B22" s="66"/>
      <c r="C22" s="8"/>
      <c r="D22" s="10"/>
    </row>
    <row r="23" spans="1:4" ht="15.75" thickBot="1" x14ac:dyDescent="0.3">
      <c r="A23" s="62" t="s">
        <v>23</v>
      </c>
      <c r="B23" s="63"/>
      <c r="C23" s="63"/>
      <c r="D23" s="64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62" t="s">
        <v>25</v>
      </c>
      <c r="B27" s="63"/>
      <c r="C27" s="63"/>
      <c r="D27" s="64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  <mergeCell ref="A14:D14"/>
    <mergeCell ref="A23:D23"/>
    <mergeCell ref="A27:D27"/>
    <mergeCell ref="A18:D18"/>
    <mergeCell ref="A22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15" zoomScaleNormal="115" workbookViewId="0">
      <selection activeCell="H2" sqref="H2"/>
    </sheetView>
  </sheetViews>
  <sheetFormatPr defaultRowHeight="15" x14ac:dyDescent="0.25"/>
  <cols>
    <col min="1" max="1" width="6.42578125" customWidth="1"/>
    <col min="2" max="2" width="15" customWidth="1"/>
    <col min="3" max="3" width="7.28515625" customWidth="1"/>
    <col min="4" max="4" width="15" customWidth="1"/>
    <col min="5" max="5" width="18.7109375" customWidth="1"/>
    <col min="6" max="6" width="24.5703125" customWidth="1"/>
    <col min="7" max="7" width="22.42578125" customWidth="1"/>
    <col min="8" max="8" width="26.140625" customWidth="1"/>
    <col min="9" max="9" width="20.140625" customWidth="1"/>
    <col min="10" max="10" width="16.7109375" customWidth="1"/>
    <col min="11" max="12" width="25.5703125" customWidth="1"/>
    <col min="13" max="13" width="22.7109375" customWidth="1"/>
    <col min="14" max="14" width="18.7109375" customWidth="1"/>
    <col min="15" max="15" width="10.85546875" customWidth="1"/>
    <col min="16" max="16" width="11.140625" customWidth="1"/>
    <col min="17" max="17" width="24" customWidth="1"/>
  </cols>
  <sheetData>
    <row r="1" spans="1:9" ht="15.75" thickBot="1" x14ac:dyDescent="0.3">
      <c r="A1" s="62" t="s">
        <v>0</v>
      </c>
      <c r="B1" s="64"/>
      <c r="C1" s="62" t="s">
        <v>15</v>
      </c>
      <c r="D1" s="63"/>
      <c r="E1" s="63"/>
      <c r="F1" s="64"/>
    </row>
    <row r="2" spans="1:9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/>
      <c r="F2" s="15" t="s">
        <v>12</v>
      </c>
      <c r="G2" s="15"/>
      <c r="H2" s="15" t="s">
        <v>13</v>
      </c>
      <c r="I2" s="15"/>
    </row>
    <row r="3" spans="1:9" x14ac:dyDescent="0.25">
      <c r="A3" s="16">
        <v>1</v>
      </c>
      <c r="B3" s="17">
        <v>8.44</v>
      </c>
      <c r="C3" s="16">
        <v>1</v>
      </c>
      <c r="D3" s="17">
        <v>34.15</v>
      </c>
      <c r="E3" s="17">
        <f>POWER(D3-34.17,2)</f>
        <v>4.0000000000012508E-4</v>
      </c>
      <c r="F3" s="12">
        <v>12</v>
      </c>
      <c r="G3" s="12">
        <f>POWER(F3-F13,2)</f>
        <v>4.622499999999994E-2</v>
      </c>
      <c r="H3" s="13">
        <v>15.18</v>
      </c>
      <c r="I3" s="13">
        <f>POWER(H3-H13,2)</f>
        <v>0.45968400000000109</v>
      </c>
    </row>
    <row r="4" spans="1:9" x14ac:dyDescent="0.25">
      <c r="A4" s="3">
        <v>2</v>
      </c>
      <c r="B4" s="6">
        <v>8.44</v>
      </c>
      <c r="C4" s="3">
        <v>2</v>
      </c>
      <c r="D4" s="6">
        <v>34</v>
      </c>
      <c r="E4" s="6">
        <f>POWER(D4-34.17,2)</f>
        <v>2.8900000000000581E-2</v>
      </c>
      <c r="F4" s="19">
        <v>11.95</v>
      </c>
      <c r="G4" s="19">
        <f>POWER(F4-F13,2)</f>
        <v>7.0225000000000301E-2</v>
      </c>
      <c r="H4" s="5">
        <v>15.75</v>
      </c>
      <c r="I4" s="5">
        <f>POWER(H4-H13,2)</f>
        <v>1.1664000000000117E-2</v>
      </c>
    </row>
    <row r="5" spans="1:9" ht="15.75" thickBot="1" x14ac:dyDescent="0.3">
      <c r="A5" s="3">
        <v>3</v>
      </c>
      <c r="B5" s="4">
        <v>8.0500000000000007</v>
      </c>
      <c r="C5" s="3">
        <v>3</v>
      </c>
      <c r="D5" s="19">
        <v>34.1</v>
      </c>
      <c r="E5" s="6">
        <f>POWER(D5-34.17,2)</f>
        <v>4.9000000000000397E-3</v>
      </c>
      <c r="F5" s="6">
        <v>12</v>
      </c>
      <c r="G5" s="6">
        <f>POWER(F5-F13,2)</f>
        <v>4.622499999999994E-2</v>
      </c>
      <c r="H5" s="5">
        <v>15.8</v>
      </c>
      <c r="I5" s="5">
        <f>POWER(H5-H13,2)</f>
        <v>3.3639999999999803E-3</v>
      </c>
    </row>
    <row r="6" spans="1:9" x14ac:dyDescent="0.25">
      <c r="A6" s="3">
        <v>4</v>
      </c>
      <c r="B6" s="4">
        <v>8.17</v>
      </c>
      <c r="C6" s="3">
        <v>4</v>
      </c>
      <c r="D6" s="19">
        <v>34.1</v>
      </c>
      <c r="E6" s="17">
        <f t="shared" ref="E6:E12" si="0">POWER(D6-34.17,2)</f>
        <v>4.9000000000000397E-3</v>
      </c>
      <c r="F6" s="19">
        <v>12</v>
      </c>
      <c r="G6" s="6">
        <f>POWER(F6-F13,2)</f>
        <v>4.622499999999994E-2</v>
      </c>
      <c r="H6" s="5">
        <v>15.85</v>
      </c>
      <c r="I6" s="58">
        <f>POWER(H6-H13,2)</f>
        <v>6.4000000000014322E-5</v>
      </c>
    </row>
    <row r="7" spans="1:9" x14ac:dyDescent="0.25">
      <c r="A7" s="3">
        <v>5</v>
      </c>
      <c r="B7" s="19">
        <v>8.01</v>
      </c>
      <c r="C7" s="3">
        <v>5</v>
      </c>
      <c r="D7" s="19">
        <v>34.1</v>
      </c>
      <c r="E7" s="6">
        <f t="shared" si="0"/>
        <v>4.9000000000000397E-3</v>
      </c>
      <c r="F7" s="19">
        <v>12</v>
      </c>
      <c r="G7" s="6">
        <f>POWER(F7-F13,2)</f>
        <v>4.622499999999994E-2</v>
      </c>
      <c r="H7" s="5">
        <v>15.8</v>
      </c>
      <c r="I7" s="5">
        <f>POWER(H7-H13,2)</f>
        <v>3.3639999999999803E-3</v>
      </c>
    </row>
    <row r="8" spans="1:9" ht="15.75" thickBot="1" x14ac:dyDescent="0.3">
      <c r="A8" s="3">
        <v>6</v>
      </c>
      <c r="B8" s="19">
        <v>8.06</v>
      </c>
      <c r="C8" s="3">
        <v>6</v>
      </c>
      <c r="D8" s="19">
        <v>34.450000000000003</v>
      </c>
      <c r="E8" s="6">
        <f t="shared" si="0"/>
        <v>7.8400000000000636E-2</v>
      </c>
      <c r="F8" s="19">
        <v>12.75</v>
      </c>
      <c r="G8" s="19">
        <f>POWER(F8-F13,2)</f>
        <v>0.28622500000000017</v>
      </c>
      <c r="H8" s="5">
        <v>16.100000000000001</v>
      </c>
      <c r="I8" s="5">
        <f>POWER(H8-H13,2)</f>
        <v>5.8564000000000428E-2</v>
      </c>
    </row>
    <row r="9" spans="1:9" x14ac:dyDescent="0.25">
      <c r="A9" s="3">
        <v>7</v>
      </c>
      <c r="B9" s="19">
        <v>8.02</v>
      </c>
      <c r="C9" s="3">
        <v>7</v>
      </c>
      <c r="D9" s="19">
        <v>34.200000000000003</v>
      </c>
      <c r="E9" s="17">
        <f t="shared" si="0"/>
        <v>9.0000000000006817E-4</v>
      </c>
      <c r="F9" s="19">
        <v>12.9</v>
      </c>
      <c r="G9" s="19">
        <f>POWER(F9-F13,2)</f>
        <v>0.46922500000000067</v>
      </c>
      <c r="H9" s="5">
        <v>16</v>
      </c>
      <c r="I9" s="5">
        <f>POWER(H9-H13,2)</f>
        <v>2.0163999999999845E-2</v>
      </c>
    </row>
    <row r="10" spans="1:9" x14ac:dyDescent="0.25">
      <c r="A10" s="3">
        <v>8</v>
      </c>
      <c r="B10" s="19">
        <v>8.02</v>
      </c>
      <c r="C10" s="3">
        <v>8</v>
      </c>
      <c r="D10" s="19">
        <v>34.200000000000003</v>
      </c>
      <c r="E10" s="6">
        <f t="shared" si="0"/>
        <v>9.0000000000006817E-4</v>
      </c>
      <c r="F10" s="19">
        <v>11.8</v>
      </c>
      <c r="G10" s="19">
        <f>POWER(F10-F13,2)</f>
        <v>0.1722249999999993</v>
      </c>
      <c r="H10" s="5">
        <v>16</v>
      </c>
      <c r="I10" s="5">
        <f>POWER(H10-H13,2)</f>
        <v>2.0163999999999845E-2</v>
      </c>
    </row>
    <row r="11" spans="1:9" ht="15.75" thickBot="1" x14ac:dyDescent="0.3">
      <c r="A11" s="3">
        <v>9</v>
      </c>
      <c r="B11" s="19">
        <v>8.0500000000000007</v>
      </c>
      <c r="C11" s="3">
        <v>9</v>
      </c>
      <c r="D11" s="19">
        <v>34.4</v>
      </c>
      <c r="E11" s="6">
        <f t="shared" si="0"/>
        <v>5.2899999999998559E-2</v>
      </c>
      <c r="F11" s="19">
        <v>11.8</v>
      </c>
      <c r="G11" s="19">
        <f>POWER(F11-F13,2)</f>
        <v>0.1722249999999993</v>
      </c>
      <c r="H11" s="5">
        <v>16</v>
      </c>
      <c r="I11" s="5">
        <f>POWER(H11-H13,2)</f>
        <v>2.0163999999999845E-2</v>
      </c>
    </row>
    <row r="12" spans="1:9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17">
        <f t="shared" si="0"/>
        <v>2.8900000000000581E-2</v>
      </c>
      <c r="F12" s="8">
        <v>12.95</v>
      </c>
      <c r="G12" s="8">
        <f>POWER(F12-F13,2)</f>
        <v>0.54022499999999918</v>
      </c>
      <c r="H12" s="10">
        <v>16.100000000000001</v>
      </c>
      <c r="I12" s="10">
        <f>POWER(H12-H13,2)</f>
        <v>5.8564000000000428E-2</v>
      </c>
    </row>
    <row r="13" spans="1:9" ht="15.75" thickBot="1" x14ac:dyDescent="0.3">
      <c r="A13" s="7"/>
      <c r="B13" s="8">
        <f>AVERAGE(B3:B12)</f>
        <v>8.166999999999998</v>
      </c>
      <c r="C13" s="8"/>
      <c r="D13" s="8">
        <f>AVERAGE(D3:D12)</f>
        <v>34.169999999999995</v>
      </c>
      <c r="E13" s="8"/>
      <c r="F13" s="8">
        <f>AVERAGE(F3:F12)</f>
        <v>12.215</v>
      </c>
      <c r="G13" s="8"/>
      <c r="H13" s="10">
        <f>AVERAGE(H3:H12)</f>
        <v>15.858000000000001</v>
      </c>
      <c r="I13" s="10"/>
    </row>
    <row r="14" spans="1:9" ht="16.5" customHeight="1" thickBot="1" x14ac:dyDescent="0.3">
      <c r="A14" s="7"/>
      <c r="B14" s="8"/>
      <c r="C14" s="8" t="s">
        <v>43</v>
      </c>
      <c r="D14" s="8"/>
      <c r="E14" s="8">
        <f>SUM(E3:E12)</f>
        <v>0.20600000000000074</v>
      </c>
      <c r="F14" s="8">
        <f>SUM(G3:G12)</f>
        <v>1.8952499999999985</v>
      </c>
      <c r="G14" s="4"/>
      <c r="H14" s="10">
        <f>SUM(I3:I12)</f>
        <v>0.65576000000000156</v>
      </c>
    </row>
    <row r="15" spans="1:9" ht="15.75" thickBot="1" x14ac:dyDescent="0.3">
      <c r="A15" s="62" t="s">
        <v>6</v>
      </c>
      <c r="B15" s="63"/>
      <c r="C15" s="63"/>
      <c r="D15" s="63"/>
      <c r="E15" s="63"/>
      <c r="F15" s="64"/>
    </row>
    <row r="16" spans="1:9" ht="15.75" thickBot="1" x14ac:dyDescent="0.3">
      <c r="A16" s="62" t="s">
        <v>7</v>
      </c>
      <c r="B16" s="63"/>
      <c r="C16" s="63"/>
      <c r="D16" s="64"/>
      <c r="E16" s="62" t="s">
        <v>8</v>
      </c>
      <c r="F16" s="64"/>
    </row>
    <row r="17" spans="1:14" x14ac:dyDescent="0.25">
      <c r="A17" s="83"/>
      <c r="B17" s="78"/>
      <c r="C17" s="78"/>
      <c r="D17" s="79"/>
      <c r="E17" s="83" t="s">
        <v>9</v>
      </c>
      <c r="F17" s="79"/>
    </row>
    <row r="18" spans="1:14" x14ac:dyDescent="0.25">
      <c r="A18" s="59"/>
      <c r="B18" s="60"/>
      <c r="C18" s="60"/>
      <c r="D18" s="61"/>
      <c r="E18" s="59" t="s">
        <v>16</v>
      </c>
      <c r="F18" s="61"/>
    </row>
    <row r="19" spans="1:14" x14ac:dyDescent="0.25">
      <c r="A19" s="86" t="s">
        <v>17</v>
      </c>
      <c r="B19" s="87"/>
      <c r="C19" s="87"/>
      <c r="D19" s="88"/>
      <c r="E19" s="59" t="s">
        <v>18</v>
      </c>
      <c r="F19" s="61"/>
    </row>
    <row r="20" spans="1:14" ht="15.75" thickBot="1" x14ac:dyDescent="0.3">
      <c r="A20" s="65"/>
      <c r="B20" s="66"/>
      <c r="C20" s="66"/>
      <c r="D20" s="75"/>
      <c r="E20" s="84" t="s">
        <v>19</v>
      </c>
      <c r="F20" s="85"/>
    </row>
    <row r="21" spans="1:14" ht="15.75" thickBot="1" x14ac:dyDescent="0.3">
      <c r="A21" s="62" t="s">
        <v>20</v>
      </c>
      <c r="B21" s="63"/>
      <c r="C21" s="63"/>
      <c r="D21" s="63"/>
      <c r="E21" s="63"/>
      <c r="F21" s="63"/>
      <c r="G21" s="76" t="s">
        <v>42</v>
      </c>
      <c r="H21" s="76"/>
      <c r="K21" s="76" t="s">
        <v>48</v>
      </c>
      <c r="L21" s="76"/>
    </row>
    <row r="22" spans="1:14" ht="15.75" thickBot="1" x14ac:dyDescent="0.3">
      <c r="A22" s="18" t="s">
        <v>0</v>
      </c>
      <c r="B22" s="18"/>
      <c r="C22" s="54"/>
      <c r="D22" s="55"/>
      <c r="E22" s="76" t="s">
        <v>41</v>
      </c>
      <c r="F22" s="76"/>
      <c r="G22" s="89" t="s">
        <v>27</v>
      </c>
      <c r="H22" s="90"/>
      <c r="K22" s="89" t="s">
        <v>27</v>
      </c>
      <c r="L22" s="90"/>
    </row>
    <row r="23" spans="1:14" ht="15.75" thickBot="1" x14ac:dyDescent="0.3">
      <c r="A23" s="62" t="s">
        <v>5</v>
      </c>
      <c r="B23" s="64"/>
      <c r="C23" s="62" t="s">
        <v>29</v>
      </c>
      <c r="D23" s="64"/>
      <c r="E23" s="27" t="s">
        <v>5</v>
      </c>
      <c r="F23" s="27" t="s">
        <v>29</v>
      </c>
      <c r="G23" s="39"/>
      <c r="H23" s="40"/>
      <c r="I23" s="8" t="s">
        <v>44</v>
      </c>
      <c r="J23" s="8">
        <f>1.89525/90</f>
        <v>2.1058333333333335E-2</v>
      </c>
      <c r="K23" s="39"/>
      <c r="L23" s="40"/>
      <c r="M23" s="8" t="s">
        <v>49</v>
      </c>
      <c r="N23" s="8">
        <f>0.206/90</f>
        <v>2.2888888888888889E-3</v>
      </c>
    </row>
    <row r="24" spans="1:14" ht="15.75" thickBot="1" x14ac:dyDescent="0.3">
      <c r="A24" s="83"/>
      <c r="B24" s="79"/>
      <c r="C24" s="83">
        <v>0.05</v>
      </c>
      <c r="D24" s="79"/>
      <c r="E24" s="11"/>
      <c r="F24" s="5">
        <v>0.05</v>
      </c>
      <c r="G24" s="39"/>
      <c r="H24" s="40"/>
      <c r="K24" s="39"/>
      <c r="L24" s="40"/>
    </row>
    <row r="25" spans="1:14" ht="15.75" thickBot="1" x14ac:dyDescent="0.3">
      <c r="A25" s="59"/>
      <c r="B25" s="61"/>
      <c r="C25" s="59">
        <v>8.1669999999999998</v>
      </c>
      <c r="D25" s="61"/>
      <c r="E25" s="89" t="s">
        <v>27</v>
      </c>
      <c r="F25" s="90"/>
      <c r="G25" s="39"/>
      <c r="H25" s="40"/>
      <c r="K25" s="39"/>
      <c r="L25" s="40"/>
    </row>
    <row r="26" spans="1:14" ht="15.75" thickBot="1" x14ac:dyDescent="0.3">
      <c r="A26" s="65" t="s">
        <v>17</v>
      </c>
      <c r="B26" s="75"/>
      <c r="C26" s="65">
        <v>10</v>
      </c>
      <c r="D26" s="75"/>
      <c r="E26" s="39"/>
      <c r="F26" s="40"/>
      <c r="G26" s="30"/>
      <c r="H26" s="29"/>
      <c r="K26" s="30"/>
      <c r="L26" s="29"/>
    </row>
    <row r="27" spans="1:14" ht="15.75" thickBot="1" x14ac:dyDescent="0.3">
      <c r="A27" s="89" t="s">
        <v>27</v>
      </c>
      <c r="B27" s="90"/>
      <c r="C27" s="90"/>
      <c r="D27" s="94"/>
      <c r="E27" s="39"/>
      <c r="F27" s="40"/>
      <c r="G27" s="31" t="s">
        <v>24</v>
      </c>
      <c r="H27" s="53"/>
      <c r="K27" s="31" t="s">
        <v>24</v>
      </c>
      <c r="L27" s="53"/>
    </row>
    <row r="28" spans="1:14" x14ac:dyDescent="0.25">
      <c r="A28" s="39"/>
      <c r="B28" s="40"/>
      <c r="C28" s="40"/>
      <c r="D28" s="41"/>
      <c r="E28" s="39"/>
      <c r="F28" s="40"/>
      <c r="G28" s="45"/>
      <c r="H28" s="46"/>
      <c r="K28" s="45"/>
      <c r="L28" s="46"/>
    </row>
    <row r="29" spans="1:14" x14ac:dyDescent="0.25">
      <c r="A29" s="39"/>
      <c r="B29" s="40"/>
      <c r="C29" s="40"/>
      <c r="D29" s="41"/>
      <c r="E29" s="30"/>
      <c r="F29" s="29"/>
      <c r="G29" s="48"/>
      <c r="H29" s="49"/>
      <c r="K29" s="48"/>
      <c r="L29" s="49"/>
    </row>
    <row r="30" spans="1:14" x14ac:dyDescent="0.25">
      <c r="A30" s="39"/>
      <c r="B30" s="40"/>
      <c r="C30" s="40"/>
      <c r="D30" s="41"/>
      <c r="E30" s="31" t="s">
        <v>24</v>
      </c>
      <c r="F30" s="53"/>
      <c r="G30" s="48"/>
      <c r="H30" s="49"/>
      <c r="K30" s="48"/>
      <c r="L30" s="49"/>
    </row>
    <row r="31" spans="1:14" x14ac:dyDescent="0.25">
      <c r="A31" s="30"/>
      <c r="B31" s="29"/>
      <c r="C31" s="29"/>
      <c r="D31" s="28"/>
      <c r="E31" s="45"/>
      <c r="F31" s="46"/>
      <c r="G31" s="48"/>
      <c r="H31" s="49"/>
      <c r="K31" s="48"/>
      <c r="L31" s="49"/>
    </row>
    <row r="32" spans="1:14" x14ac:dyDescent="0.25">
      <c r="A32" s="91" t="s">
        <v>24</v>
      </c>
      <c r="B32" s="92"/>
      <c r="C32" s="92"/>
      <c r="D32" s="93"/>
      <c r="E32" s="48"/>
      <c r="F32" s="49"/>
      <c r="G32" s="42"/>
      <c r="H32" s="43"/>
      <c r="K32" s="42"/>
      <c r="L32" s="43"/>
    </row>
    <row r="33" spans="1:14" ht="15.75" thickBot="1" x14ac:dyDescent="0.3">
      <c r="A33" s="45"/>
      <c r="B33" s="46"/>
      <c r="C33" s="46"/>
      <c r="D33" s="47"/>
      <c r="E33" s="48"/>
      <c r="F33" s="49"/>
      <c r="G33" s="51"/>
      <c r="H33" s="43"/>
      <c r="K33" s="51"/>
      <c r="L33" s="43"/>
      <c r="N33">
        <v>8.4628999999999998E-4</v>
      </c>
    </row>
    <row r="34" spans="1:14" ht="15.75" thickBot="1" x14ac:dyDescent="0.3">
      <c r="A34" s="48"/>
      <c r="B34" s="49"/>
      <c r="C34" s="49"/>
      <c r="D34" s="50"/>
      <c r="E34" s="48"/>
      <c r="F34" s="49"/>
      <c r="G34" s="81" t="s">
        <v>54</v>
      </c>
      <c r="H34" s="82"/>
      <c r="K34" s="81" t="s">
        <v>53</v>
      </c>
      <c r="L34" s="82"/>
    </row>
    <row r="35" spans="1:14" x14ac:dyDescent="0.25">
      <c r="A35" s="48"/>
      <c r="B35" s="49"/>
      <c r="C35" s="49"/>
      <c r="D35" s="50"/>
      <c r="E35" s="42"/>
      <c r="F35" s="43"/>
      <c r="G35" s="37"/>
      <c r="H35" s="38"/>
      <c r="K35" s="37"/>
      <c r="L35" s="38"/>
    </row>
    <row r="36" spans="1:14" ht="15.75" thickBot="1" x14ac:dyDescent="0.3">
      <c r="A36" s="48"/>
      <c r="B36" s="49"/>
      <c r="C36" s="49"/>
      <c r="D36" s="50"/>
      <c r="E36" s="51"/>
      <c r="F36" s="43"/>
      <c r="G36" s="35"/>
      <c r="H36" s="32"/>
      <c r="I36" t="s">
        <v>45</v>
      </c>
      <c r="J36">
        <f>0.022^2</f>
        <v>4.8399999999999995E-4</v>
      </c>
      <c r="K36" s="35"/>
      <c r="L36" s="32"/>
      <c r="M36" t="s">
        <v>50</v>
      </c>
      <c r="N36">
        <f>0.0023^2</f>
        <v>5.2900000000000002E-6</v>
      </c>
    </row>
    <row r="37" spans="1:14" ht="15.75" thickBot="1" x14ac:dyDescent="0.3">
      <c r="A37" s="42"/>
      <c r="B37" s="43"/>
      <c r="C37" s="43"/>
      <c r="D37" s="44"/>
      <c r="E37" s="81" t="s">
        <v>30</v>
      </c>
      <c r="F37" s="82"/>
      <c r="G37" s="35"/>
      <c r="H37" s="32"/>
      <c r="I37" t="s">
        <v>46</v>
      </c>
      <c r="J37">
        <f>0.000484+0.000841</f>
        <v>1.325E-3</v>
      </c>
      <c r="K37" s="35"/>
      <c r="L37" s="32"/>
      <c r="M37" t="s">
        <v>51</v>
      </c>
      <c r="N37">
        <f>0.00000529+0.000841</f>
        <v>8.4628999999999998E-4</v>
      </c>
    </row>
    <row r="38" spans="1:14" ht="15.75" thickBot="1" x14ac:dyDescent="0.3">
      <c r="A38" s="51"/>
      <c r="B38" s="43"/>
      <c r="C38" s="43"/>
      <c r="D38" s="52"/>
      <c r="E38" s="37"/>
      <c r="F38" s="38"/>
      <c r="G38" s="33"/>
      <c r="H38" s="34"/>
      <c r="I38" t="s">
        <v>47</v>
      </c>
      <c r="J38">
        <f>SQRT(0.001325)</f>
        <v>3.6400549446402593E-2</v>
      </c>
      <c r="K38" s="33"/>
      <c r="L38" s="34"/>
      <c r="M38" t="s">
        <v>52</v>
      </c>
      <c r="N38">
        <f>SQRT(0.00084629)</f>
        <v>2.9091063920042525E-2</v>
      </c>
    </row>
    <row r="39" spans="1:14" ht="15.75" thickBot="1" x14ac:dyDescent="0.3">
      <c r="A39" s="81" t="s">
        <v>25</v>
      </c>
      <c r="B39" s="82"/>
      <c r="C39" s="82"/>
      <c r="D39" s="82"/>
      <c r="E39" s="35"/>
      <c r="F39" s="32"/>
    </row>
    <row r="40" spans="1:14" x14ac:dyDescent="0.25">
      <c r="A40" s="37"/>
      <c r="B40" s="38"/>
      <c r="C40" s="38"/>
      <c r="D40" s="38"/>
      <c r="E40" s="35"/>
      <c r="F40" s="32"/>
    </row>
    <row r="41" spans="1:14" ht="15.75" thickBot="1" x14ac:dyDescent="0.3">
      <c r="A41" s="35"/>
      <c r="B41" s="32"/>
      <c r="C41" s="32"/>
      <c r="D41" s="36"/>
      <c r="E41" s="33"/>
      <c r="F41" s="34"/>
    </row>
    <row r="42" spans="1:14" x14ac:dyDescent="0.25">
      <c r="A42" s="35"/>
      <c r="B42" s="32"/>
      <c r="C42" s="32"/>
      <c r="D42" s="36"/>
    </row>
    <row r="43" spans="1:14" ht="15.75" thickBot="1" x14ac:dyDescent="0.3">
      <c r="A43" s="33"/>
      <c r="B43" s="34"/>
      <c r="C43" s="34"/>
      <c r="D43" s="34"/>
    </row>
  </sheetData>
  <mergeCells count="34">
    <mergeCell ref="K21:L21"/>
    <mergeCell ref="K22:L22"/>
    <mergeCell ref="K34:L34"/>
    <mergeCell ref="A39:D39"/>
    <mergeCell ref="E37:F37"/>
    <mergeCell ref="A32:D32"/>
    <mergeCell ref="E25:F25"/>
    <mergeCell ref="A27:D27"/>
    <mergeCell ref="A24:B24"/>
    <mergeCell ref="A25:B25"/>
    <mergeCell ref="A26:B26"/>
    <mergeCell ref="C24:D24"/>
    <mergeCell ref="C25:D25"/>
    <mergeCell ref="C26:D26"/>
    <mergeCell ref="G21:H21"/>
    <mergeCell ref="G22:H22"/>
    <mergeCell ref="A1:B1"/>
    <mergeCell ref="C1:F1"/>
    <mergeCell ref="C23:D23"/>
    <mergeCell ref="A23:B23"/>
    <mergeCell ref="E22:F22"/>
    <mergeCell ref="A21:F21"/>
    <mergeCell ref="A17:D17"/>
    <mergeCell ref="A18:D18"/>
    <mergeCell ref="A19:D19"/>
    <mergeCell ref="A20:D20"/>
    <mergeCell ref="A15:F15"/>
    <mergeCell ref="E16:F16"/>
    <mergeCell ref="A16:D16"/>
    <mergeCell ref="G34:H34"/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F23" sqref="A10:F23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56" t="s">
        <v>36</v>
      </c>
      <c r="H2" s="56">
        <f>POWER(B4,3)</f>
        <v>544.73799346299995</v>
      </c>
    </row>
    <row r="3" spans="1:8" x14ac:dyDescent="0.25">
      <c r="B3">
        <v>6.7000000000000004E-2</v>
      </c>
      <c r="G3" s="56" t="s">
        <v>33</v>
      </c>
      <c r="H3" s="56">
        <f>H2/6</f>
        <v>90.789665577166659</v>
      </c>
    </row>
    <row r="4" spans="1:8" x14ac:dyDescent="0.25">
      <c r="B4">
        <v>8.1669999999999998</v>
      </c>
      <c r="G4" s="57" t="s">
        <v>35</v>
      </c>
      <c r="H4" s="57">
        <f>POWER(B4,2)</f>
        <v>66.699888999999999</v>
      </c>
    </row>
    <row r="5" spans="1:8" x14ac:dyDescent="0.25">
      <c r="A5" s="95" t="s">
        <v>32</v>
      </c>
      <c r="B5" s="95"/>
      <c r="C5" s="95"/>
      <c r="D5" s="56"/>
      <c r="E5" s="56"/>
      <c r="F5" s="56"/>
      <c r="G5" s="57" t="s">
        <v>37</v>
      </c>
      <c r="H5" s="57">
        <f>H4/2</f>
        <v>33.349944499999999</v>
      </c>
    </row>
    <row r="6" spans="1:8" x14ac:dyDescent="0.25">
      <c r="A6" s="56"/>
      <c r="B6" s="56"/>
      <c r="C6" s="56"/>
      <c r="D6" s="56"/>
      <c r="E6" s="56"/>
      <c r="F6" s="56"/>
      <c r="G6" s="57" t="s">
        <v>38</v>
      </c>
      <c r="H6" s="57">
        <f>H5*B3</f>
        <v>2.2344462814999999</v>
      </c>
    </row>
    <row r="7" spans="1:8" x14ac:dyDescent="0.25">
      <c r="A7" s="56"/>
      <c r="B7" s="56"/>
      <c r="C7" s="56"/>
      <c r="D7" s="56"/>
      <c r="E7" s="56"/>
      <c r="F7" s="56"/>
      <c r="G7" s="57" t="s">
        <v>39</v>
      </c>
      <c r="H7" s="57">
        <f>POWER(H6,2)</f>
        <v>4.9927501849091769</v>
      </c>
    </row>
    <row r="8" spans="1:8" x14ac:dyDescent="0.25">
      <c r="A8" s="56"/>
      <c r="B8" s="56"/>
      <c r="C8" s="56"/>
      <c r="D8" s="56"/>
      <c r="E8" s="56"/>
      <c r="F8" s="56"/>
      <c r="G8" s="57" t="s">
        <v>40</v>
      </c>
      <c r="H8" s="57">
        <f>SQRT(H7)</f>
        <v>2.2344462814999999</v>
      </c>
    </row>
    <row r="9" spans="1:8" x14ac:dyDescent="0.25">
      <c r="A9" s="56"/>
      <c r="B9" s="56"/>
      <c r="C9" s="56"/>
      <c r="D9" s="56"/>
      <c r="E9" s="56"/>
      <c r="F9" s="56"/>
    </row>
    <row r="10" spans="1:8" x14ac:dyDescent="0.25">
      <c r="A10" s="96" t="s">
        <v>34</v>
      </c>
      <c r="B10" s="96"/>
      <c r="C10" s="96"/>
      <c r="D10" s="57"/>
      <c r="E10" s="57"/>
      <c r="F10" s="57"/>
    </row>
    <row r="11" spans="1:8" x14ac:dyDescent="0.25">
      <c r="A11" s="57"/>
      <c r="B11" s="57"/>
      <c r="C11" s="57"/>
      <c r="D11" s="57"/>
      <c r="E11" s="57"/>
      <c r="F11" s="57"/>
    </row>
    <row r="12" spans="1:8" x14ac:dyDescent="0.25">
      <c r="A12" s="57"/>
      <c r="B12" s="57"/>
      <c r="C12" s="57"/>
      <c r="D12" s="57"/>
      <c r="E12" s="57"/>
      <c r="F12" s="57"/>
    </row>
    <row r="13" spans="1:8" x14ac:dyDescent="0.25">
      <c r="A13" s="57"/>
      <c r="B13" s="57"/>
      <c r="C13" s="57"/>
      <c r="D13" s="57"/>
      <c r="E13" s="57"/>
      <c r="F13" s="57"/>
    </row>
    <row r="14" spans="1:8" x14ac:dyDescent="0.25">
      <c r="A14" s="57"/>
      <c r="B14" s="57"/>
      <c r="C14" s="57"/>
      <c r="D14" s="57"/>
      <c r="E14" s="57"/>
      <c r="F14" s="57"/>
    </row>
    <row r="15" spans="1:8" x14ac:dyDescent="0.25">
      <c r="A15" s="57"/>
      <c r="B15" s="57"/>
      <c r="C15" s="57"/>
      <c r="D15" s="57"/>
      <c r="E15" s="57"/>
      <c r="F15" s="57"/>
    </row>
    <row r="16" spans="1:8" x14ac:dyDescent="0.25">
      <c r="A16" s="57"/>
      <c r="B16" s="57"/>
      <c r="C16" s="57"/>
      <c r="D16" s="57"/>
      <c r="E16" s="57"/>
      <c r="F16" s="57"/>
    </row>
    <row r="17" spans="1:6" x14ac:dyDescent="0.25">
      <c r="A17" s="57"/>
      <c r="B17" s="57"/>
      <c r="C17" s="57"/>
      <c r="D17" s="57"/>
      <c r="E17" s="57"/>
      <c r="F17" s="57"/>
    </row>
    <row r="18" spans="1:6" x14ac:dyDescent="0.25">
      <c r="A18" s="57"/>
      <c r="B18" s="57"/>
      <c r="C18" s="57"/>
      <c r="D18" s="57"/>
      <c r="E18" s="57"/>
      <c r="F18" s="57"/>
    </row>
    <row r="19" spans="1:6" x14ac:dyDescent="0.25">
      <c r="A19" s="57"/>
      <c r="B19" s="57"/>
      <c r="C19" s="57"/>
      <c r="D19" s="57"/>
      <c r="E19" s="57"/>
      <c r="F19" s="57"/>
    </row>
    <row r="20" spans="1:6" x14ac:dyDescent="0.25">
      <c r="A20" s="57"/>
      <c r="B20" s="57"/>
      <c r="C20" s="57"/>
      <c r="D20" s="57"/>
      <c r="E20" s="57"/>
      <c r="F20" s="57"/>
    </row>
    <row r="21" spans="1:6" x14ac:dyDescent="0.25">
      <c r="A21" s="57"/>
      <c r="B21" s="57"/>
      <c r="C21" s="57"/>
      <c r="D21" s="57"/>
      <c r="E21" s="57"/>
      <c r="F21" s="57"/>
    </row>
    <row r="22" spans="1:6" x14ac:dyDescent="0.25">
      <c r="A22" s="57"/>
      <c r="B22" s="57"/>
      <c r="C22" s="57"/>
      <c r="D22" s="57"/>
      <c r="E22" s="57"/>
      <c r="F22" s="57"/>
    </row>
    <row r="23" spans="1:6" x14ac:dyDescent="0.25">
      <c r="A23" s="57"/>
      <c r="B23" s="57"/>
      <c r="C23" s="57"/>
      <c r="D23" s="57"/>
      <c r="E23" s="57"/>
      <c r="F23" s="57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zoomScale="55" zoomScaleNormal="55" workbookViewId="0">
      <selection activeCell="E8" sqref="A1:XFD1048576"/>
    </sheetView>
  </sheetViews>
  <sheetFormatPr defaultRowHeight="15" x14ac:dyDescent="0.25"/>
  <cols>
    <col min="1" max="1" width="14.5703125" customWidth="1"/>
    <col min="2" max="2" width="16.85546875" customWidth="1"/>
    <col min="3" max="3" width="13.28515625" customWidth="1"/>
    <col min="9" max="9" width="17.7109375" customWidth="1"/>
    <col min="10" max="10" width="15.7109375" customWidth="1"/>
    <col min="15" max="15" width="24.5703125" customWidth="1"/>
    <col min="16" max="16" width="14.5703125" customWidth="1"/>
  </cols>
  <sheetData>
    <row r="1" spans="1:18" x14ac:dyDescent="0.25">
      <c r="A1" s="16" t="s">
        <v>31</v>
      </c>
      <c r="B1" s="12"/>
      <c r="C1" s="12"/>
      <c r="D1" s="12"/>
      <c r="E1" s="12"/>
      <c r="F1" s="12"/>
      <c r="G1" s="13"/>
      <c r="H1" s="97"/>
      <c r="I1" s="97"/>
      <c r="J1" s="97"/>
      <c r="K1" s="97"/>
      <c r="L1" s="97"/>
      <c r="M1" s="97"/>
    </row>
    <row r="2" spans="1:18" x14ac:dyDescent="0.25">
      <c r="A2" s="3" t="s">
        <v>5</v>
      </c>
      <c r="B2" s="4"/>
      <c r="C2" s="4"/>
      <c r="D2" s="4"/>
      <c r="E2" s="4"/>
      <c r="F2" s="4"/>
      <c r="G2" s="5"/>
      <c r="H2" s="98" t="s">
        <v>34</v>
      </c>
      <c r="I2" s="98"/>
      <c r="J2" s="98"/>
      <c r="K2" s="97"/>
      <c r="L2" s="97"/>
      <c r="M2" s="97"/>
      <c r="N2" s="99"/>
      <c r="O2" s="99"/>
      <c r="P2" s="99"/>
      <c r="Q2" s="99"/>
      <c r="R2" s="99"/>
    </row>
    <row r="3" spans="1:18" x14ac:dyDescent="0.25">
      <c r="A3" s="3"/>
      <c r="B3" s="4"/>
      <c r="C3" s="4"/>
      <c r="D3" s="4"/>
      <c r="E3" s="4"/>
      <c r="F3" s="4"/>
      <c r="G3" s="5"/>
      <c r="H3" s="97"/>
      <c r="I3" s="97"/>
      <c r="J3" s="97"/>
      <c r="K3" s="97"/>
      <c r="L3" s="97"/>
      <c r="M3" s="97"/>
      <c r="N3" s="99"/>
      <c r="O3" s="99"/>
      <c r="P3" s="99"/>
      <c r="Q3" s="99"/>
      <c r="R3" s="99"/>
    </row>
    <row r="4" spans="1:18" x14ac:dyDescent="0.25">
      <c r="A4" s="3"/>
      <c r="B4" s="4"/>
      <c r="C4" s="4"/>
      <c r="D4" s="4"/>
      <c r="E4" s="4"/>
      <c r="F4" s="4"/>
      <c r="G4" s="5"/>
      <c r="H4" s="97"/>
      <c r="I4" s="97"/>
      <c r="J4" s="97"/>
      <c r="K4" s="97"/>
      <c r="L4" s="97"/>
      <c r="M4" s="97"/>
      <c r="N4" s="99"/>
      <c r="O4" s="99" t="s">
        <v>58</v>
      </c>
      <c r="P4" s="99">
        <f>2*B5</f>
        <v>68.34</v>
      </c>
      <c r="Q4" s="99"/>
      <c r="R4" s="99"/>
    </row>
    <row r="5" spans="1:18" ht="15.75" thickBot="1" x14ac:dyDescent="0.3">
      <c r="A5" s="3"/>
      <c r="B5" s="4">
        <v>34.17</v>
      </c>
      <c r="C5" s="4"/>
      <c r="D5" s="4"/>
      <c r="E5" s="4"/>
      <c r="F5" s="4"/>
      <c r="G5" s="5"/>
      <c r="H5" s="97"/>
      <c r="I5" s="97"/>
      <c r="J5" s="97"/>
      <c r="K5" s="97"/>
      <c r="L5" s="97"/>
      <c r="M5" s="97"/>
      <c r="N5" s="99"/>
      <c r="O5" s="99" t="s">
        <v>59</v>
      </c>
      <c r="P5" s="99">
        <f>B6-B7</f>
        <v>-3.6430000000000007</v>
      </c>
      <c r="Q5" s="99"/>
      <c r="R5" s="99"/>
    </row>
    <row r="6" spans="1:18" ht="15.75" thickBot="1" x14ac:dyDescent="0.3">
      <c r="A6" s="15"/>
      <c r="B6" s="4">
        <v>12.215</v>
      </c>
      <c r="C6" s="4"/>
      <c r="D6" s="4"/>
      <c r="E6" s="4"/>
      <c r="F6" s="4"/>
      <c r="G6" s="5"/>
      <c r="H6" s="97"/>
      <c r="I6" s="97"/>
      <c r="J6" s="97"/>
      <c r="K6" s="97"/>
      <c r="L6" s="97"/>
      <c r="M6" s="97"/>
      <c r="N6" s="99"/>
      <c r="O6" s="99" t="s">
        <v>60</v>
      </c>
      <c r="P6" s="99">
        <f>P4*P5</f>
        <v>-248.96262000000007</v>
      </c>
      <c r="Q6" s="99"/>
      <c r="R6" s="99"/>
    </row>
    <row r="7" spans="1:18" ht="15.75" thickBot="1" x14ac:dyDescent="0.3">
      <c r="A7" s="15"/>
      <c r="B7" s="4">
        <v>15.858000000000001</v>
      </c>
      <c r="C7" s="4"/>
      <c r="D7" s="4"/>
      <c r="E7" s="4"/>
      <c r="F7" s="4"/>
      <c r="G7" s="5"/>
      <c r="H7" s="97"/>
      <c r="I7" s="97"/>
      <c r="J7" s="97"/>
      <c r="K7" s="97"/>
      <c r="L7" s="97"/>
      <c r="M7" s="97"/>
      <c r="N7" s="99"/>
      <c r="O7" s="99" t="s">
        <v>61</v>
      </c>
      <c r="P7" s="99">
        <f>POWER(P6,2)</f>
        <v>61982.386157264438</v>
      </c>
      <c r="Q7" s="99"/>
      <c r="R7" s="99"/>
    </row>
    <row r="8" spans="1:18" x14ac:dyDescent="0.25">
      <c r="A8" s="3"/>
      <c r="B8" s="4" t="s">
        <v>55</v>
      </c>
      <c r="C8" s="4">
        <f>15.858-12.215</f>
        <v>3.6430000000000007</v>
      </c>
      <c r="D8" s="4"/>
      <c r="E8" s="4"/>
      <c r="F8" s="4"/>
      <c r="G8" s="5"/>
      <c r="H8" s="97"/>
      <c r="I8" s="97"/>
      <c r="J8" s="97"/>
      <c r="K8" s="97"/>
      <c r="L8" s="97"/>
      <c r="M8" s="97"/>
      <c r="N8" s="99"/>
      <c r="O8" s="99"/>
      <c r="P8" s="99"/>
      <c r="Q8" s="99"/>
      <c r="R8" s="99"/>
    </row>
    <row r="9" spans="1:18" x14ac:dyDescent="0.25">
      <c r="A9" s="3"/>
      <c r="B9" s="4" t="s">
        <v>56</v>
      </c>
      <c r="C9" s="4">
        <f>3.643^2</f>
        <v>13.271448999999999</v>
      </c>
      <c r="D9" s="4"/>
      <c r="E9" s="4"/>
      <c r="F9" s="4"/>
      <c r="G9" s="5"/>
      <c r="H9" s="97"/>
      <c r="I9" s="97"/>
      <c r="J9" s="97"/>
      <c r="K9" s="97"/>
      <c r="L9" s="97"/>
      <c r="M9" s="97"/>
      <c r="N9" s="99"/>
      <c r="O9" s="99"/>
      <c r="P9" s="99"/>
      <c r="Q9" s="99"/>
      <c r="R9" s="99"/>
    </row>
    <row r="10" spans="1:18" x14ac:dyDescent="0.25">
      <c r="A10" s="3"/>
      <c r="B10" s="4" t="s">
        <v>57</v>
      </c>
      <c r="C10" s="4">
        <f>34.17 * 13.271449</f>
        <v>453.48541233000003</v>
      </c>
      <c r="D10" s="4"/>
      <c r="E10" s="4"/>
      <c r="F10" s="4"/>
      <c r="G10" s="5"/>
      <c r="H10" s="97"/>
      <c r="I10" s="97"/>
      <c r="J10" s="97"/>
      <c r="K10" s="97"/>
      <c r="L10" s="97"/>
      <c r="M10" s="97"/>
      <c r="N10" s="99"/>
      <c r="O10" s="99"/>
      <c r="P10" s="99"/>
      <c r="Q10" s="99"/>
      <c r="R10" s="99"/>
    </row>
    <row r="11" spans="1:18" x14ac:dyDescent="0.25">
      <c r="A11" s="3"/>
      <c r="B11" s="4"/>
      <c r="C11" s="4"/>
      <c r="D11" s="4"/>
      <c r="E11" s="4"/>
      <c r="F11" s="4"/>
      <c r="G11" s="5"/>
      <c r="H11" s="97"/>
      <c r="I11" s="97"/>
      <c r="J11" s="97"/>
      <c r="K11" s="97"/>
      <c r="L11" s="97"/>
      <c r="M11" s="97"/>
      <c r="N11" s="99"/>
      <c r="O11" s="99"/>
      <c r="P11" s="99"/>
      <c r="Q11" s="99"/>
      <c r="R11" s="99"/>
    </row>
    <row r="12" spans="1:18" x14ac:dyDescent="0.25">
      <c r="A12" s="3"/>
      <c r="B12" s="100" t="s">
        <v>32</v>
      </c>
      <c r="C12" s="100"/>
      <c r="D12" s="100"/>
      <c r="E12" s="101"/>
      <c r="F12" s="101"/>
      <c r="G12" s="102"/>
      <c r="H12" s="97"/>
      <c r="I12" s="97"/>
      <c r="J12" s="97"/>
      <c r="K12" s="97"/>
      <c r="L12" s="97"/>
      <c r="M12" s="97"/>
    </row>
    <row r="13" spans="1:18" x14ac:dyDescent="0.25">
      <c r="A13" s="3"/>
      <c r="B13" s="101"/>
      <c r="C13" s="101"/>
      <c r="D13" s="101"/>
      <c r="E13" s="101"/>
      <c r="F13" s="101"/>
      <c r="G13" s="102"/>
      <c r="H13" s="103"/>
      <c r="I13" s="103"/>
      <c r="J13" s="103"/>
      <c r="K13" s="103"/>
      <c r="L13" s="103"/>
      <c r="M13" s="97"/>
    </row>
    <row r="14" spans="1:18" x14ac:dyDescent="0.25">
      <c r="A14" s="3"/>
      <c r="B14" s="101"/>
      <c r="C14" s="101"/>
      <c r="D14" s="101"/>
      <c r="E14" s="101"/>
      <c r="F14" s="101"/>
      <c r="G14" s="102"/>
      <c r="H14" s="103"/>
      <c r="I14" s="103"/>
      <c r="J14" s="103"/>
      <c r="K14" s="103"/>
      <c r="L14" s="103"/>
      <c r="M14" s="97"/>
      <c r="N14" s="104"/>
      <c r="O14" s="104"/>
      <c r="P14" s="104"/>
      <c r="Q14" s="104"/>
      <c r="R14" s="104"/>
    </row>
    <row r="15" spans="1:18" x14ac:dyDescent="0.25">
      <c r="A15" s="3"/>
      <c r="B15" s="101"/>
      <c r="C15" s="101"/>
      <c r="D15" s="101"/>
      <c r="E15" s="101"/>
      <c r="F15" s="101"/>
      <c r="G15" s="102"/>
      <c r="H15" s="103"/>
      <c r="I15" s="103"/>
      <c r="J15" s="103"/>
      <c r="K15" s="103"/>
      <c r="L15" s="103"/>
      <c r="M15" s="97"/>
      <c r="N15" s="104"/>
      <c r="O15" s="104"/>
      <c r="P15" s="104"/>
      <c r="Q15" s="104"/>
      <c r="R15" s="104"/>
    </row>
    <row r="16" spans="1:18" x14ac:dyDescent="0.25">
      <c r="A16" s="3"/>
      <c r="B16" s="101"/>
      <c r="C16" s="101"/>
      <c r="D16" s="101"/>
      <c r="E16" s="101"/>
      <c r="F16" s="101"/>
      <c r="G16" s="102"/>
      <c r="H16" s="103"/>
      <c r="I16" s="103"/>
      <c r="J16" s="103"/>
      <c r="K16" s="103"/>
      <c r="L16" s="103"/>
      <c r="M16" s="97"/>
      <c r="N16" s="104"/>
      <c r="O16" s="104" t="s">
        <v>58</v>
      </c>
      <c r="P16" s="104">
        <f>2*B5</f>
        <v>68.34</v>
      </c>
      <c r="Q16" s="104"/>
      <c r="R16" s="104"/>
    </row>
    <row r="17" spans="1:18" ht="15.75" thickBot="1" x14ac:dyDescent="0.3">
      <c r="A17" s="7"/>
      <c r="B17" s="8"/>
      <c r="C17" s="8"/>
      <c r="D17" s="8"/>
      <c r="E17" s="8"/>
      <c r="F17" s="8"/>
      <c r="G17" s="10"/>
      <c r="H17" s="103"/>
      <c r="I17" s="103" t="s">
        <v>62</v>
      </c>
      <c r="J17" s="105">
        <f>B5</f>
        <v>34.17</v>
      </c>
      <c r="K17" s="103"/>
      <c r="L17" s="103"/>
      <c r="N17" s="104"/>
      <c r="O17" s="104" t="s">
        <v>63</v>
      </c>
      <c r="P17" s="104">
        <f>B7-B6</f>
        <v>3.6430000000000007</v>
      </c>
      <c r="Q17" s="104"/>
      <c r="R17" s="104"/>
    </row>
    <row r="18" spans="1:18" x14ac:dyDescent="0.25">
      <c r="H18" s="103"/>
      <c r="I18" s="103" t="s">
        <v>64</v>
      </c>
      <c r="J18" s="103">
        <f>B7-B6</f>
        <v>3.6430000000000007</v>
      </c>
      <c r="K18" s="103"/>
      <c r="L18" s="103"/>
      <c r="N18" s="104"/>
      <c r="O18" s="104" t="s">
        <v>60</v>
      </c>
      <c r="P18" s="104">
        <f>P16*P17</f>
        <v>248.96262000000007</v>
      </c>
      <c r="Q18" s="104"/>
      <c r="R18" s="104"/>
    </row>
    <row r="19" spans="1:18" x14ac:dyDescent="0.25">
      <c r="H19" s="103"/>
      <c r="I19" s="103" t="s">
        <v>65</v>
      </c>
      <c r="J19" s="103">
        <f>POWER(J18,2)</f>
        <v>13.271449000000006</v>
      </c>
      <c r="K19" s="103"/>
      <c r="L19" s="103"/>
      <c r="N19" s="104"/>
      <c r="O19" s="104" t="s">
        <v>61</v>
      </c>
      <c r="P19" s="104">
        <f>POWER(P18,2)</f>
        <v>61982.386157264438</v>
      </c>
      <c r="Q19" s="104"/>
      <c r="R19" s="104"/>
    </row>
    <row r="20" spans="1:18" x14ac:dyDescent="0.25">
      <c r="H20" s="103"/>
      <c r="I20" s="103" t="s">
        <v>66</v>
      </c>
      <c r="J20" s="103">
        <f>POWER(J19,2)</f>
        <v>176.13135855960115</v>
      </c>
      <c r="K20" s="103"/>
      <c r="L20" s="103"/>
      <c r="N20" s="104"/>
      <c r="O20" s="104"/>
      <c r="P20" s="104"/>
      <c r="Q20" s="104"/>
      <c r="R20" s="104"/>
    </row>
    <row r="21" spans="1:18" x14ac:dyDescent="0.25">
      <c r="H21" s="103"/>
      <c r="I21" s="103"/>
      <c r="J21" s="103"/>
      <c r="K21" s="103"/>
      <c r="L21" s="103"/>
      <c r="N21" s="104"/>
      <c r="O21" s="104"/>
      <c r="P21" s="104"/>
      <c r="Q21" s="104"/>
      <c r="R21" s="104"/>
    </row>
    <row r="22" spans="1:18" x14ac:dyDescent="0.25">
      <c r="H22" s="103"/>
      <c r="I22" s="103"/>
      <c r="J22" s="103"/>
      <c r="K22" s="103"/>
      <c r="L22" s="103"/>
      <c r="N22" s="104"/>
      <c r="O22" s="104"/>
      <c r="P22" s="104"/>
      <c r="Q22" s="104"/>
      <c r="R22" s="104"/>
    </row>
    <row r="23" spans="1:18" x14ac:dyDescent="0.25">
      <c r="N23" s="104"/>
      <c r="O23" s="104"/>
      <c r="P23" s="104"/>
      <c r="Q23" s="104"/>
      <c r="R23" s="104"/>
    </row>
    <row r="25" spans="1:18" x14ac:dyDescent="0.25">
      <c r="O25" t="s">
        <v>67</v>
      </c>
      <c r="P25">
        <v>176.13135855960101</v>
      </c>
    </row>
    <row r="26" spans="1:18" x14ac:dyDescent="0.25">
      <c r="O26" t="s">
        <v>68</v>
      </c>
      <c r="P26">
        <v>61982.386157264402</v>
      </c>
    </row>
    <row r="27" spans="1:18" x14ac:dyDescent="0.25">
      <c r="O27" t="s">
        <v>69</v>
      </c>
      <c r="P27">
        <v>61982.386157264402</v>
      </c>
    </row>
    <row r="28" spans="1:18" x14ac:dyDescent="0.25">
      <c r="O28" t="s">
        <v>70</v>
      </c>
      <c r="P28">
        <f>P25+P26+P27</f>
        <v>124140.90367308841</v>
      </c>
    </row>
    <row r="29" spans="1:18" x14ac:dyDescent="0.25">
      <c r="O29" t="s">
        <v>71</v>
      </c>
      <c r="P29">
        <f>SQRT(124140.903673088)</f>
        <v>352.33635020117924</v>
      </c>
    </row>
    <row r="36" spans="7:14" x14ac:dyDescent="0.25">
      <c r="G36" s="67" t="s">
        <v>72</v>
      </c>
      <c r="H36" s="67"/>
      <c r="I36" s="67"/>
      <c r="J36" s="67"/>
      <c r="K36" s="67"/>
      <c r="L36" s="67"/>
      <c r="M36" s="67"/>
      <c r="N36" s="67"/>
    </row>
    <row r="37" spans="7:14" x14ac:dyDescent="0.25">
      <c r="G37" s="67"/>
      <c r="H37" s="67"/>
      <c r="I37" s="67"/>
      <c r="J37" s="67"/>
      <c r="K37" s="67"/>
      <c r="L37" s="67"/>
      <c r="M37" s="67"/>
      <c r="N37" s="67"/>
    </row>
  </sheetData>
  <mergeCells count="3">
    <mergeCell ref="B12:D12"/>
    <mergeCell ref="H2:J2"/>
    <mergeCell ref="G36:N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a)-Niepewnosc pomiarowa masy</vt:lpstr>
      <vt:lpstr>b)-Srednica i jej niepewnosc</vt:lpstr>
      <vt:lpstr>c1)V i jej niepewnosc(kula)</vt:lpstr>
      <vt:lpstr>c1)V i niepewnosc-tuleja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2016-04-24T16:55:24Z</cp:lastPrinted>
  <dcterms:created xsi:type="dcterms:W3CDTF">2016-04-23T14:46:22Z</dcterms:created>
  <dcterms:modified xsi:type="dcterms:W3CDTF">2016-04-24T20:59:54Z</dcterms:modified>
</cp:coreProperties>
</file>