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Montana/Benefit Models/Montana-PERS-BModel/"/>
    </mc:Choice>
  </mc:AlternateContent>
  <xr:revisionPtr revIDLastSave="0" documentId="13_ncr:1_{AE17AE93-768A-C548-A265-4F1BCB7931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umeric Inputs" sheetId="1" r:id="rId1"/>
    <sheet name="Character Inputs" sheetId="7" r:id="rId2"/>
    <sheet name="List Box" sheetId="5" r:id="rId3"/>
    <sheet name="Amortization_NewDebt" sheetId="15" r:id="rId4"/>
    <sheet name="Amortization_CurrentDebt" sheetId="10" r:id="rId5"/>
    <sheet name="Inv_Returns" sheetId="3" r:id="rId6"/>
    <sheet name="Historical Data" sheetId="2" r:id="rId7"/>
    <sheet name="Benefit Payments" sheetId="11" r:id="rId8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2" i="2" l="1"/>
  <c r="BQ3" i="2"/>
  <c r="BQ4" i="2"/>
  <c r="BQ5" i="2"/>
  <c r="BQ6" i="2"/>
  <c r="BQ7" i="2"/>
  <c r="BQ8" i="2"/>
  <c r="C4" i="2"/>
  <c r="B4" i="2" s="1"/>
  <c r="C6" i="2"/>
  <c r="B6" i="2" s="1"/>
  <c r="C8" i="2"/>
  <c r="B8" i="2" s="1"/>
  <c r="D2" i="2"/>
  <c r="C2" i="2" s="1"/>
  <c r="B2" i="2" s="1"/>
  <c r="E8" i="2"/>
  <c r="E7" i="2"/>
  <c r="C7" i="2" s="1"/>
  <c r="B7" i="2" s="1"/>
  <c r="E6" i="2"/>
  <c r="E5" i="2"/>
  <c r="C5" i="2" s="1"/>
  <c r="B5" i="2" s="1"/>
  <c r="E4" i="2"/>
  <c r="E3" i="2"/>
  <c r="C3" i="2" s="1"/>
  <c r="B3" i="2" s="1"/>
  <c r="E2" i="2"/>
  <c r="E10" i="3" l="1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9" i="3"/>
  <c r="BR5" i="2"/>
  <c r="BV5" i="2" s="1"/>
  <c r="BO3" i="2"/>
  <c r="BR3" i="2" s="1"/>
  <c r="BT3" i="2" s="1"/>
  <c r="BO4" i="2"/>
  <c r="BR4" i="2" s="1"/>
  <c r="BO5" i="2"/>
  <c r="BO6" i="2"/>
  <c r="BR6" i="2" s="1"/>
  <c r="BO7" i="2"/>
  <c r="BR7" i="2" s="1"/>
  <c r="BV7" i="2" s="1"/>
  <c r="BO8" i="2"/>
  <c r="BR8" i="2" s="1"/>
  <c r="BT8" i="2" s="1"/>
  <c r="BO2" i="2"/>
  <c r="BR2" i="2" s="1"/>
  <c r="CE2" i="2"/>
  <c r="CE3" i="2"/>
  <c r="CE4" i="2"/>
  <c r="CE5" i="2"/>
  <c r="CE6" i="2"/>
  <c r="CE7" i="2"/>
  <c r="CE8" i="2"/>
  <c r="AO8" i="2"/>
  <c r="AO7" i="2"/>
  <c r="AN3" i="2"/>
  <c r="AN4" i="2"/>
  <c r="AN5" i="2"/>
  <c r="AN6" i="2"/>
  <c r="AN7" i="2"/>
  <c r="AN8" i="2"/>
  <c r="AN2" i="2"/>
  <c r="CY8" i="2"/>
  <c r="AG3" i="2"/>
  <c r="AG4" i="2"/>
  <c r="AG5" i="2"/>
  <c r="AG6" i="2"/>
  <c r="AG7" i="2"/>
  <c r="AF3" i="2"/>
  <c r="AF4" i="2"/>
  <c r="AF5" i="2"/>
  <c r="AF6" i="2"/>
  <c r="AF7" i="2"/>
  <c r="Z3" i="2"/>
  <c r="AA3" i="2"/>
  <c r="Z4" i="2"/>
  <c r="AA4" i="2"/>
  <c r="Z5" i="2"/>
  <c r="AA5" i="2"/>
  <c r="Z6" i="2"/>
  <c r="AA6" i="2"/>
  <c r="Z7" i="2"/>
  <c r="AA7" i="2"/>
  <c r="Z8" i="2"/>
  <c r="AA8" i="2"/>
  <c r="AA2" i="2"/>
  <c r="Z2" i="2"/>
  <c r="N3" i="2"/>
  <c r="N4" i="2"/>
  <c r="N5" i="2"/>
  <c r="N6" i="2"/>
  <c r="N7" i="2"/>
  <c r="N8" i="2"/>
  <c r="N2" i="2"/>
  <c r="V8" i="2"/>
  <c r="V7" i="2"/>
  <c r="V6" i="2"/>
  <c r="V5" i="2"/>
  <c r="V4" i="2"/>
  <c r="V3" i="2"/>
  <c r="V2" i="2"/>
  <c r="S3" i="2"/>
  <c r="S4" i="2"/>
  <c r="S5" i="2"/>
  <c r="S6" i="2"/>
  <c r="S7" i="2"/>
  <c r="S8" i="2"/>
  <c r="S2" i="2"/>
  <c r="AE8" i="2"/>
  <c r="AG8" i="2" s="1"/>
  <c r="C39" i="1"/>
  <c r="E39" i="1"/>
  <c r="D40" i="1"/>
  <c r="E41" i="1"/>
  <c r="E40" i="1"/>
  <c r="C41" i="1"/>
  <c r="C40" i="1"/>
  <c r="BT5" i="2" l="1"/>
  <c r="AF8" i="2"/>
  <c r="BV6" i="2"/>
  <c r="BT6" i="2"/>
  <c r="BV4" i="2"/>
  <c r="BT4" i="2"/>
  <c r="BT7" i="2"/>
  <c r="BT2" i="2"/>
  <c r="BV2" i="2"/>
  <c r="BV3" i="2"/>
  <c r="BV8" i="2"/>
</calcChain>
</file>

<file path=xl/sharedStrings.xml><?xml version="1.0" encoding="utf-8"?>
<sst xmlns="http://schemas.openxmlformats.org/spreadsheetml/2006/main" count="305" uniqueCount="270">
  <si>
    <t>Economic Inputs</t>
  </si>
  <si>
    <t>Expected COLA</t>
  </si>
  <si>
    <t>Plan Design</t>
  </si>
  <si>
    <t>Payroll Growth Rate</t>
  </si>
  <si>
    <t>Funding Policy (FY 2021+)</t>
  </si>
  <si>
    <t>Employer Contribution Policy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</si>
  <si>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</si>
  <si>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</si>
  <si>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</si>
  <si>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</si>
  <si>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</si>
  <si>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</si>
  <si>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MVA</t>
  </si>
  <si>
    <t>AVA</t>
  </si>
  <si>
    <t>Liability sensitivities</t>
  </si>
  <si>
    <t>Total pension liability</t>
  </si>
  <si>
    <t>Fiduciary net position</t>
  </si>
  <si>
    <t>Net pension liability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</si>
  <si>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</si>
  <si>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</si>
  <si>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</si>
  <si>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</si>
  <si>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</si>
  <si>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</si>
  <si>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</si>
  <si>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</si>
  <si>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</si>
  <si>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</si>
  <si>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</si>
  <si>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</si>
  <si>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</si>
  <si>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</si>
  <si>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</si>
  <si>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</si>
  <si>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</si>
  <si>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</si>
  <si>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</si>
  <si>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</si>
  <si>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</si>
  <si>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</si>
  <si>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</si>
  <si>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</si>
  <si>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</si>
  <si>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</si>
  <si>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</si>
  <si>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</si>
  <si>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</si>
  <si>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</si>
  <si>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</si>
  <si>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</si>
  <si>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</si>
  <si>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</si>
  <si>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</si>
  <si>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</si>
  <si>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NC_StaryYear</t>
  </si>
  <si>
    <t>Payroll_growth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</si>
  <si>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</si>
  <si>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</si>
  <si>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</si>
  <si>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</si>
  <si>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</si>
  <si>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</si>
  <si>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</si>
  <si>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</si>
  <si>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</si>
  <si>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</si>
  <si>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PayrollNewTier</t>
  </si>
  <si>
    <t>ROA_MVA</t>
  </si>
  <si>
    <t>UAL_AVA</t>
  </si>
  <si>
    <t>UAL_MVA</t>
  </si>
  <si>
    <t>FR_AVA</t>
  </si>
  <si>
    <t>FR_MVA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</si>
  <si>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</si>
  <si>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</si>
  <si>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</si>
  <si>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</si>
  <si>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</si>
  <si>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</si>
  <si>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</si>
  <si>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</si>
  <si>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New Hire Plan</t>
  </si>
  <si>
    <t>Employee Contribution Rate - New Hires</t>
  </si>
  <si>
    <t>EEContrib_NewHires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</si>
  <si>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</si>
  <si>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</si>
  <si>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</si>
  <si>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</si>
  <si>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</si>
  <si>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</si>
  <si>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</si>
  <si>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</si>
  <si>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</si>
  <si>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</si>
  <si>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</si>
  <si>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</si>
  <si>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Reset %</t>
  </si>
  <si>
    <t>AmoResetPct</t>
  </si>
  <si>
    <t>EE_NC_CurrentHires</t>
  </si>
  <si>
    <t>EE_NC_NewHires</t>
  </si>
  <si>
    <t>ER_NC_CurrentHires</t>
  </si>
  <si>
    <t>ER_NC_NewHires</t>
  </si>
  <si>
    <t>ER_Amo_CurrentHires</t>
  </si>
  <si>
    <t>ER_Amo_NewHires</t>
  </si>
  <si>
    <t>NC_NewHires_Pct</t>
  </si>
  <si>
    <t>New Hire Normal Cost Sensitivity</t>
  </si>
  <si>
    <t>NCSensDR_NewHires</t>
  </si>
  <si>
    <t>DC_Contrib</t>
  </si>
  <si>
    <t>Segal</t>
  </si>
  <si>
    <t>ER_Percentage</t>
  </si>
  <si>
    <t>ER_InflAdj</t>
  </si>
  <si>
    <t>Reason</t>
  </si>
  <si>
    <t>AllInCost</t>
  </si>
  <si>
    <t>Total_EE</t>
  </si>
  <si>
    <t>Additional_ER</t>
  </si>
  <si>
    <t>Refunds</t>
  </si>
  <si>
    <t>Solv_Contrib</t>
  </si>
  <si>
    <t>FundPeriod</t>
  </si>
  <si>
    <t>Amo_Policy</t>
  </si>
  <si>
    <t>VarStat_AmoPayment</t>
  </si>
  <si>
    <t>FixedStat_AmoPayment</t>
  </si>
  <si>
    <t>EffStat_ER</t>
  </si>
  <si>
    <t>Stat_ER</t>
  </si>
  <si>
    <t>Suppl_Contrib</t>
  </si>
  <si>
    <t>AmoFactor</t>
  </si>
  <si>
    <t>Normal Cost - Current Hire</t>
  </si>
  <si>
    <t>Normal Cost - New Hire</t>
  </si>
  <si>
    <t>Percentage of plans not used for New Hires</t>
  </si>
  <si>
    <t>PctNotUsed_NewHires</t>
  </si>
  <si>
    <t>Additional ER Contribution (% of existing ER Contribution)</t>
  </si>
  <si>
    <t>Additional_ERContrib</t>
  </si>
  <si>
    <t>Ratio for DC Vesting</t>
  </si>
  <si>
    <t>Ratio_DCVesting</t>
  </si>
  <si>
    <t>Benefit Payment Growth Rate</t>
  </si>
  <si>
    <t>BenPayment_Growth</t>
  </si>
  <si>
    <t>Statutory Employer Contribution Rate</t>
  </si>
  <si>
    <t>ERContrib</t>
  </si>
  <si>
    <t>Timing of BP (from EOY)</t>
  </si>
  <si>
    <t>BP_Timing</t>
  </si>
  <si>
    <t>Contribution and Amortization payment made on</t>
  </si>
  <si>
    <t>ERAmo_Type</t>
  </si>
  <si>
    <t>PayrollLegacy_Pct</t>
  </si>
  <si>
    <t>NewHireBP_Pct</t>
  </si>
  <si>
    <t>Employee Contribution Rate - Current Hires</t>
  </si>
  <si>
    <t>EEContrib_CurrentHires</t>
  </si>
  <si>
    <t>EE_NC_NewHires_Pct</t>
  </si>
  <si>
    <t>EE_NC_Legacy_Pct</t>
  </si>
  <si>
    <t>NC_Legacy_Pct</t>
  </si>
  <si>
    <t>ER_NC_Legacy_Pct</t>
  </si>
  <si>
    <t>ER_NC_NewHires_Pct</t>
  </si>
  <si>
    <t>TotalNC_Pct</t>
  </si>
  <si>
    <t>Total_Contrib_Pct</t>
  </si>
  <si>
    <t>Variable Statutory</t>
  </si>
  <si>
    <t>NC_NewHires_Pct_1</t>
  </si>
  <si>
    <t>NC_CurrentHires_Pct_1</t>
  </si>
  <si>
    <t>ZeroARR</t>
  </si>
  <si>
    <t>HistoricalARR</t>
  </si>
  <si>
    <t>AVA_CurrentHires</t>
  </si>
  <si>
    <t>AVA_NewHires</t>
  </si>
  <si>
    <t>MVA_CurrentHires</t>
  </si>
  <si>
    <t>MVA_NewHires</t>
  </si>
  <si>
    <t>UAL_AVA_InflAdj</t>
  </si>
  <si>
    <t>UAL_AVA_CurrentHires</t>
  </si>
  <si>
    <t>UAL_AVA_NewHires</t>
  </si>
  <si>
    <t>UAL_MVA_InflAdj</t>
  </si>
  <si>
    <t>UAL_MVA_CurrentHires</t>
  </si>
  <si>
    <t>UAL_MVA_NewHires</t>
  </si>
  <si>
    <t>AdminExp_CurrentHires</t>
  </si>
  <si>
    <t>AdminExp_NewHires</t>
  </si>
  <si>
    <t>BenPayments_NewHires</t>
  </si>
  <si>
    <t>BenPayments_CurrentHires</t>
  </si>
  <si>
    <t>New Hires choosing DC</t>
  </si>
  <si>
    <t>DC_NewHires</t>
  </si>
  <si>
    <t>NewHirePayrollDB</t>
  </si>
  <si>
    <t>NewHirePayrollDC</t>
  </si>
  <si>
    <t>Cost Sharing (Amo)</t>
  </si>
  <si>
    <t>Cost Sharing (NC)</t>
  </si>
  <si>
    <t>Reduced Rate Funding Period</t>
  </si>
  <si>
    <t>RedRatFundPeriod</t>
  </si>
  <si>
    <t>AmoRate_CurrentHires</t>
  </si>
  <si>
    <t>AmoRate_NewHires</t>
  </si>
  <si>
    <t>StatAmoRate</t>
  </si>
  <si>
    <t>RedRatFundPeriod_EE</t>
  </si>
  <si>
    <t>RedRatFundPeriod_ER</t>
  </si>
  <si>
    <t>Reduce Rate - Employee</t>
  </si>
  <si>
    <t>Reduce Rate - Employer</t>
  </si>
  <si>
    <t>FixedStat_AmoPayment_Red</t>
  </si>
  <si>
    <t>EffStat_ER_Red</t>
  </si>
  <si>
    <t>FundPeriod_Red</t>
  </si>
  <si>
    <t>ADC_Cond</t>
  </si>
  <si>
    <t>EE_AmoRate_NewHires</t>
  </si>
  <si>
    <t>EE_Amo_NewHires</t>
  </si>
  <si>
    <t>Solv_Contrib_CurrentHires</t>
  </si>
  <si>
    <t>Solv_Contrib_NewHires</t>
  </si>
  <si>
    <t>TotalDefered_CurrentHires</t>
  </si>
  <si>
    <t>Year3GL_CurrentHires</t>
  </si>
  <si>
    <t>Year2GL_CurrentHires</t>
  </si>
  <si>
    <t>Year1GL_CurrentHires</t>
  </si>
  <si>
    <t>GainLoss_CurrentHires</t>
  </si>
  <si>
    <t>ExpectedMVA_CurrentHires</t>
  </si>
  <si>
    <t>ExpInvInc_CurrentHires</t>
  </si>
  <si>
    <t>NetCF_CurrentHires</t>
  </si>
  <si>
    <t>Year4GL_CurrentHires</t>
  </si>
  <si>
    <t>NetCF_NewHires</t>
  </si>
  <si>
    <t>ExpInvInc_NewHires</t>
  </si>
  <si>
    <t>ExpectedMVA_NewHires</t>
  </si>
  <si>
    <t>GainLoss_NewHires</t>
  </si>
  <si>
    <t>Year1GL_NewHires</t>
  </si>
  <si>
    <t>Year2GL_NewHires</t>
  </si>
  <si>
    <t>Year3GL_NewHires</t>
  </si>
  <si>
    <t>Year4GL_NewHires</t>
  </si>
  <si>
    <t>TotalDefered_NewHires</t>
  </si>
  <si>
    <t>DC_Forfeit</t>
  </si>
  <si>
    <t>CostSharingNC</t>
  </si>
  <si>
    <t>CostSharingAmo</t>
  </si>
  <si>
    <t>ERPolicy</t>
  </si>
  <si>
    <t>dis_r_current</t>
  </si>
  <si>
    <t>dis_r_new</t>
  </si>
  <si>
    <t>Discount rate for new hires</t>
  </si>
  <si>
    <t>Discount rate for current hires</t>
  </si>
  <si>
    <t>Fixed Statutory</t>
  </si>
  <si>
    <t>NoYearsADC_CurrentDebt</t>
  </si>
  <si>
    <t>NoYearsADC_NewDebtCurrentHire</t>
  </si>
  <si>
    <t>NoYearsADC_NewDebtNewHire</t>
  </si>
  <si>
    <t>Amortization Period - Current Debt</t>
  </si>
  <si>
    <t>Amortization Period - New Debt, Current Hires</t>
  </si>
  <si>
    <t>Amortization Period - New Debt, New Hires</t>
  </si>
  <si>
    <t>Funding Policy</t>
  </si>
  <si>
    <t>AmoMethod_NewHire</t>
  </si>
  <si>
    <t>AmoMethod_CurrentHire</t>
  </si>
  <si>
    <t>Level %</t>
  </si>
  <si>
    <t>Additional Cash Infusion (2022)</t>
  </si>
  <si>
    <t>CashInfusion</t>
  </si>
  <si>
    <t>AmoBaseInc_CurrentHire</t>
  </si>
  <si>
    <t>AmoBaseInc_NewHire</t>
  </si>
  <si>
    <t>Amortization Base Increase Rate - Current Hires</t>
  </si>
  <si>
    <t>Amortization Base Increase Rate - New Hires</t>
  </si>
  <si>
    <t>Amo method - current hires (level $ of %)</t>
  </si>
  <si>
    <t>Amo method - new hires (level $ of %)</t>
  </si>
  <si>
    <t>Level $</t>
  </si>
  <si>
    <t>CurrentHires_DR</t>
  </si>
  <si>
    <t>NewHires_DR</t>
  </si>
  <si>
    <t>BenPayments_BaseTotal</t>
  </si>
  <si>
    <t>BenPayments_BaseNew</t>
  </si>
  <si>
    <t>Current DB Benefit Multiplier</t>
  </si>
  <si>
    <t>BenMult_current</t>
  </si>
  <si>
    <t>New DB Benefit Multiplier</t>
  </si>
  <si>
    <t>BenMult_new</t>
  </si>
  <si>
    <t>AccrLiab_Total</t>
  </si>
  <si>
    <t>AccrLiab_CurrentHires</t>
  </si>
  <si>
    <t>AccrLiab_NewHires</t>
  </si>
  <si>
    <t>MOYNCExist</t>
  </si>
  <si>
    <t>MOYNCNewHires</t>
  </si>
  <si>
    <t>Total_ERContrib_DB</t>
  </si>
  <si>
    <t>Total_ERContrib</t>
  </si>
  <si>
    <t>ERContrib_DC</t>
  </si>
  <si>
    <t>Maximum Employer Contribution Rate</t>
  </si>
  <si>
    <t>MaxERContrib</t>
  </si>
  <si>
    <t>Model Investment Return</t>
  </si>
  <si>
    <t>model_return</t>
  </si>
  <si>
    <t>NewHirePayroll</t>
  </si>
  <si>
    <t>CurrentHirePayrollDC</t>
  </si>
  <si>
    <t>CurrentHirePayrollDB</t>
  </si>
  <si>
    <t>CurrentHirePayroll</t>
  </si>
  <si>
    <t>ER_DC_Pct</t>
  </si>
  <si>
    <t>DC contribution policy</t>
  </si>
  <si>
    <t>DCPolicy</t>
  </si>
  <si>
    <t>Current Policy</t>
  </si>
  <si>
    <t>No DC Rollback</t>
  </si>
  <si>
    <t>Constant Rate</t>
  </si>
  <si>
    <t>DC Employer Contributon Rate (for Constant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</si>
</sst>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-* #,##0_-;\-* #,##0_-;_-* &quot;-&quot;??_-;_-@_-"/>
    <numFmt numFmtId="167" formatCode="_(* #,##0.0_);_(* \(#,##0.0\);_(* &quot;-&quot;??_);_(@_)"/>
    <numFmt numFmtId="168" formatCode="_(* #,##0.000_);_(* \(#,##0.000\);_(* &quot;-&quot;??_);_(@_)"/>
    <numFmt numFmtId="169" formatCode="#,##0.0_);\(#,##0.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7" borderId="0" applyNumberFormat="0" applyBorder="0" applyAlignment="0" applyProtection="0"/>
  </cellStyleXfs>
  <cellXfs count="106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0" fontId="0" fillId="0" borderId="0" xfId="0" applyFont="1" applyFill="1"/>
    <xf numFmtId="9" fontId="3" fillId="0" borderId="5" xfId="2" applyNumberFormat="1" applyFont="1" applyFill="1" applyBorder="1" applyAlignment="1">
      <alignment horizontal="center"/>
    </xf>
    <xf numFmtId="10" fontId="3" fillId="0" borderId="4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65" fontId="8" fillId="0" borderId="0" xfId="1" applyNumberFormat="1" applyFont="1" applyFill="1" applyBorder="1"/>
    <xf numFmtId="165" fontId="4" fillId="0" borderId="0" xfId="1" applyNumberFormat="1" applyFont="1" applyFill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65" fontId="3" fillId="0" borderId="0" xfId="0" applyNumberFormat="1" applyFont="1"/>
    <xf numFmtId="10" fontId="8" fillId="0" borderId="1" xfId="0" applyNumberFormat="1" applyFont="1" applyBorder="1" applyAlignment="1">
      <alignment horizontal="center"/>
    </xf>
    <xf numFmtId="10" fontId="8" fillId="0" borderId="0" xfId="2" applyNumberFormat="1" applyFont="1" applyFill="1" applyBorder="1" applyAlignment="1">
      <alignment horizontal="center"/>
    </xf>
    <xf numFmtId="10" fontId="8" fillId="4" borderId="0" xfId="2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10" fontId="4" fillId="0" borderId="0" xfId="2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7" fontId="8" fillId="0" borderId="6" xfId="1" applyNumberFormat="1" applyFont="1" applyFill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165" fontId="8" fillId="0" borderId="0" xfId="3" applyNumberFormat="1" applyFont="1" applyFill="1" applyBorder="1" applyAlignment="1">
      <alignment horizontal="center"/>
    </xf>
    <xf numFmtId="165" fontId="4" fillId="8" borderId="0" xfId="1" applyNumberFormat="1" applyFont="1" applyFill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43" fontId="4" fillId="0" borderId="0" xfId="1" quotePrefix="1" applyFont="1" applyFill="1" applyBorder="1" applyAlignment="1">
      <alignment horizontal="center"/>
    </xf>
    <xf numFmtId="43" fontId="3" fillId="0" borderId="0" xfId="0" applyNumberFormat="1" applyFont="1" applyAlignment="1">
      <alignment horizontal="center"/>
    </xf>
    <xf numFmtId="10" fontId="3" fillId="0" borderId="0" xfId="2" applyNumberFormat="1" applyFont="1" applyFill="1" applyBorder="1" applyAlignment="1">
      <alignment horizontal="center"/>
    </xf>
    <xf numFmtId="168" fontId="4" fillId="0" borderId="0" xfId="1" applyNumberFormat="1" applyFont="1" applyFill="1" applyBorder="1" applyAlignment="1">
      <alignment horizontal="center"/>
    </xf>
    <xf numFmtId="168" fontId="4" fillId="0" borderId="0" xfId="1" applyNumberFormat="1" applyFont="1" applyFill="1" applyAlignment="1">
      <alignment horizontal="center"/>
    </xf>
    <xf numFmtId="43" fontId="4" fillId="0" borderId="0" xfId="1" applyFont="1" applyFill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0" xfId="0" applyFont="1"/>
    <xf numFmtId="0" fontId="4" fillId="9" borderId="0" xfId="0" applyFont="1" applyFill="1" applyAlignment="1">
      <alignment horizontal="center"/>
    </xf>
    <xf numFmtId="164" fontId="7" fillId="0" borderId="0" xfId="2" applyNumberFormat="1" applyFont="1"/>
    <xf numFmtId="164" fontId="0" fillId="0" borderId="0" xfId="2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0" fillId="5" borderId="0" xfId="2" applyNumberFormat="1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3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0" fontId="0" fillId="0" borderId="0" xfId="0"/>
    <xf numFmtId="165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0" fontId="4" fillId="0" borderId="0" xfId="2" applyNumberFormat="1" applyFont="1" applyFill="1" applyBorder="1" applyAlignment="1">
      <alignment horizontal="center"/>
    </xf>
    <xf numFmtId="168" fontId="4" fillId="0" borderId="0" xfId="1" applyNumberFormat="1" applyFont="1" applyFill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0" fontId="3" fillId="0" borderId="0" xfId="2" applyNumberFormat="1" applyFont="1" applyFill="1" applyBorder="1" applyAlignment="1">
      <alignment horizontal="center"/>
    </xf>
    <xf numFmtId="165" fontId="4" fillId="8" borderId="0" xfId="1" applyNumberFormat="1" applyFont="1" applyFill="1" applyAlignment="1">
      <alignment horizontal="center"/>
    </xf>
    <xf numFmtId="43" fontId="4" fillId="0" borderId="0" xfId="1" applyFont="1" applyFill="1" applyAlignment="1">
      <alignment horizontal="center"/>
    </xf>
    <xf numFmtId="165" fontId="0" fillId="0" borderId="0" xfId="0" applyNumberFormat="1"/>
    <xf numFmtId="9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0" fontId="0" fillId="4" borderId="0" xfId="0" applyNumberFormat="1" applyFill="1"/>
    <xf numFmtId="10" fontId="8" fillId="0" borderId="0" xfId="0" applyNumberFormat="1" applyFont="1" applyBorder="1" applyAlignment="1">
      <alignment horizontal="center"/>
    </xf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/>
    <xf numFmtId="165" fontId="8" fillId="0" borderId="0" xfId="1" applyNumberFormat="1" applyFont="1" applyFill="1" applyBorder="1" applyAlignment="1">
      <alignment horizontal="center"/>
    </xf>
    <xf numFmtId="10" fontId="0" fillId="0" borderId="0" xfId="2" applyNumberFormat="1" applyFont="1"/>
    <xf numFmtId="0" fontId="2" fillId="0" borderId="0" xfId="0" applyFont="1"/>
    <xf numFmtId="169" fontId="4" fillId="0" borderId="0" xfId="0" applyNumberFormat="1" applyFont="1" applyAlignment="1">
      <alignment horizontal="left"/>
    </xf>
    <xf numFmtId="165" fontId="3" fillId="0" borderId="0" xfId="1" applyNumberFormat="1" applyFont="1"/>
    <xf numFmtId="165" fontId="0" fillId="0" borderId="0" xfId="1" applyNumberFormat="1" applyFont="1"/>
  </cellXfs>
  <cellStyles count="8">
    <cellStyle name="Bad" xfId="3" builtinId="27"/>
    <cellStyle name="Bad 2" xfId="7" xr:uid="{B5613DAF-873D-4F18-9E7E-A86AF522F484}"/>
    <cellStyle name="Comma" xfId="1" builtinId="3"/>
    <cellStyle name="Comma 2" xfId="5" xr:uid="{FE1AEAF2-190F-4577-A68C-4B33C58D6551}"/>
    <cellStyle name="Comma 3" xfId="6" xr:uid="{21DEF589-9E83-44DA-8B15-D23F8A139452}"/>
    <cellStyle name="Normal" xfId="0" builtinId="0"/>
    <cellStyle name="Normal 2" xfId="4" xr:uid="{3791AA83-899A-47F9-BF38-9B8DF217C74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2.6640625" bestFit="1" customWidth="1"/>
    <col min="4" max="5" width="10.5" bestFit="1" customWidth="1"/>
  </cols>
  <sheetData>
    <row r="1" spans="1:6" x14ac:dyDescent="0.2">
      <c r="A1" s="24" t="s">
        <v>0</v>
      </c>
    </row>
    <row r="2" spans="1:6" x14ac:dyDescent="0.2">
      <c r="A2" t="s">
        <v>218</v>
      </c>
      <c r="B2" t="s">
        <v>215</v>
      </c>
      <c r="C2" s="25">
        <v>7.2999999999999995E-2</v>
      </c>
    </row>
    <row r="3" spans="1:6" x14ac:dyDescent="0.2">
      <c r="A3" t="s">
        <v>217</v>
      </c>
      <c r="B3" t="s">
        <v>216</v>
      </c>
      <c r="C3" s="25">
        <v>7.2999999999999995E-2</v>
      </c>
    </row>
    <row r="4" spans="1:6" x14ac:dyDescent="0.2">
      <c r="A4" t="s">
        <v>10</v>
      </c>
      <c r="B4" t="s">
        <v>53</v>
      </c>
      <c r="C4" s="25">
        <v>2.75E-2</v>
      </c>
    </row>
    <row r="5" spans="1:6" x14ac:dyDescent="0.2">
      <c r="A5" t="s">
        <v>257</v>
      </c>
      <c r="B5" t="s">
        <v>258</v>
      </c>
      <c r="C5" s="13">
        <v>7.2999999999999995E-2</v>
      </c>
    </row>
    <row r="6" spans="1:6" x14ac:dyDescent="0.2">
      <c r="A6" s="24" t="s">
        <v>2</v>
      </c>
    </row>
    <row r="7" spans="1:6" x14ac:dyDescent="0.2">
      <c r="A7" s="103" t="s">
        <v>243</v>
      </c>
      <c r="B7" s="96" t="s">
        <v>244</v>
      </c>
      <c r="C7" s="26">
        <v>0.02</v>
      </c>
    </row>
    <row r="8" spans="1:6" x14ac:dyDescent="0.2">
      <c r="A8" s="103" t="s">
        <v>245</v>
      </c>
      <c r="B8" s="96" t="s">
        <v>246</v>
      </c>
      <c r="C8" s="26">
        <v>0.02</v>
      </c>
    </row>
    <row r="9" spans="1:6" x14ac:dyDescent="0.2">
      <c r="A9" t="s">
        <v>126</v>
      </c>
      <c r="B9" t="s">
        <v>127</v>
      </c>
      <c r="C9" s="26">
        <v>0.2</v>
      </c>
    </row>
    <row r="10" spans="1:6" x14ac:dyDescent="0.2">
      <c r="A10" t="s">
        <v>52</v>
      </c>
      <c r="B10" t="s">
        <v>54</v>
      </c>
      <c r="C10">
        <v>2022</v>
      </c>
    </row>
    <row r="11" spans="1:6" x14ac:dyDescent="0.2">
      <c r="A11" t="s">
        <v>124</v>
      </c>
      <c r="B11" t="s">
        <v>153</v>
      </c>
      <c r="C11" s="25">
        <v>9.7100000000000006E-2</v>
      </c>
    </row>
    <row r="12" spans="1:6" x14ac:dyDescent="0.2">
      <c r="A12" t="s">
        <v>125</v>
      </c>
      <c r="B12" t="s">
        <v>152</v>
      </c>
      <c r="C12" s="25">
        <v>8.8999999999999996E-2</v>
      </c>
    </row>
    <row r="13" spans="1:6" x14ac:dyDescent="0.2">
      <c r="A13" t="s">
        <v>142</v>
      </c>
      <c r="B13" t="s">
        <v>143</v>
      </c>
      <c r="C13" s="25">
        <v>7.9000000000000001E-2</v>
      </c>
    </row>
    <row r="14" spans="1:6" s="80" customFormat="1" x14ac:dyDescent="0.2">
      <c r="A14" t="s">
        <v>81</v>
      </c>
      <c r="B14" t="s">
        <v>82</v>
      </c>
      <c r="C14" s="25">
        <v>7.9000000000000001E-2</v>
      </c>
      <c r="D14"/>
      <c r="E14"/>
      <c r="F14"/>
    </row>
    <row r="15" spans="1:6" x14ac:dyDescent="0.2">
      <c r="A15" t="s">
        <v>128</v>
      </c>
      <c r="B15" t="s">
        <v>129</v>
      </c>
      <c r="C15" s="25">
        <v>0</v>
      </c>
      <c r="F15" s="80"/>
    </row>
    <row r="16" spans="1:6" x14ac:dyDescent="0.2">
      <c r="A16" s="80" t="s">
        <v>170</v>
      </c>
      <c r="B16" s="80" t="s">
        <v>171</v>
      </c>
      <c r="C16" s="25">
        <v>0.13500000000000001</v>
      </c>
      <c r="D16" s="80"/>
      <c r="E16" s="80"/>
    </row>
    <row r="17" spans="1:6" s="96" customFormat="1" x14ac:dyDescent="0.2">
      <c r="A17" t="s">
        <v>269</v>
      </c>
      <c r="B17" t="s">
        <v>106</v>
      </c>
      <c r="C17" s="13">
        <v>7.9000000000000001E-2</v>
      </c>
      <c r="D17"/>
      <c r="E17"/>
      <c r="F17"/>
    </row>
    <row r="18" spans="1:6" s="96" customFormat="1" x14ac:dyDescent="0.2">
      <c r="A18" t="s">
        <v>130</v>
      </c>
      <c r="B18" t="s">
        <v>131</v>
      </c>
      <c r="C18" s="26">
        <v>1</v>
      </c>
      <c r="D18"/>
      <c r="E18"/>
    </row>
    <row r="19" spans="1:6" s="96" customFormat="1" x14ac:dyDescent="0.2">
      <c r="A19" s="96" t="s">
        <v>176</v>
      </c>
      <c r="B19" s="96" t="s">
        <v>177</v>
      </c>
      <c r="C19" s="27">
        <v>25</v>
      </c>
    </row>
    <row r="20" spans="1:6" x14ac:dyDescent="0.2">
      <c r="A20" s="96" t="s">
        <v>183</v>
      </c>
      <c r="B20" s="96" t="s">
        <v>181</v>
      </c>
      <c r="C20" s="101">
        <v>6.9000000000000006E-2</v>
      </c>
      <c r="D20" s="96"/>
      <c r="E20" s="96"/>
      <c r="F20" s="96"/>
    </row>
    <row r="21" spans="1:6" x14ac:dyDescent="0.2">
      <c r="A21" s="96" t="s">
        <v>184</v>
      </c>
      <c r="B21" s="96" t="s">
        <v>182</v>
      </c>
      <c r="C21" s="101">
        <v>6.9000000000000006E-2</v>
      </c>
      <c r="D21" s="96"/>
      <c r="E21" s="96"/>
    </row>
    <row r="22" spans="1:6" x14ac:dyDescent="0.2">
      <c r="A22" s="24" t="s">
        <v>83</v>
      </c>
    </row>
    <row r="23" spans="1:6" x14ac:dyDescent="0.2">
      <c r="A23" t="s">
        <v>84</v>
      </c>
      <c r="B23" t="s">
        <v>85</v>
      </c>
      <c r="C23" s="25">
        <v>2.8999999999999998E-3</v>
      </c>
    </row>
    <row r="24" spans="1:6" x14ac:dyDescent="0.2">
      <c r="A24" t="s">
        <v>132</v>
      </c>
      <c r="B24" t="s">
        <v>133</v>
      </c>
      <c r="C24" s="25">
        <v>3.7999999999999999E-2</v>
      </c>
    </row>
    <row r="25" spans="1:6" x14ac:dyDescent="0.2">
      <c r="A25" t="s">
        <v>3</v>
      </c>
      <c r="B25" t="s">
        <v>55</v>
      </c>
      <c r="C25" s="25">
        <v>3.5000000000000003E-2</v>
      </c>
    </row>
    <row r="26" spans="1:6" s="96" customFormat="1" x14ac:dyDescent="0.2">
      <c r="A26" t="s">
        <v>136</v>
      </c>
      <c r="B26" t="s">
        <v>137</v>
      </c>
      <c r="C26" s="31">
        <v>0.5</v>
      </c>
      <c r="D26"/>
      <c r="E26"/>
      <c r="F26"/>
    </row>
    <row r="27" spans="1:6" s="96" customFormat="1" x14ac:dyDescent="0.2">
      <c r="A27" s="24" t="s">
        <v>4</v>
      </c>
      <c r="B27"/>
      <c r="C27" s="25"/>
      <c r="D27"/>
      <c r="E27"/>
    </row>
    <row r="28" spans="1:6" x14ac:dyDescent="0.2">
      <c r="A28" s="96" t="s">
        <v>230</v>
      </c>
      <c r="B28" s="96" t="s">
        <v>231</v>
      </c>
      <c r="C28" s="28">
        <v>0</v>
      </c>
      <c r="D28" s="96"/>
      <c r="E28" s="96"/>
      <c r="F28" s="96"/>
    </row>
    <row r="29" spans="1:6" x14ac:dyDescent="0.2">
      <c r="A29" s="96" t="s">
        <v>223</v>
      </c>
      <c r="B29" s="96" t="s">
        <v>220</v>
      </c>
      <c r="C29" s="31">
        <v>30</v>
      </c>
      <c r="D29" s="96"/>
      <c r="E29" s="96"/>
      <c r="F29" s="96"/>
    </row>
    <row r="30" spans="1:6" x14ac:dyDescent="0.2">
      <c r="A30" s="96" t="s">
        <v>224</v>
      </c>
      <c r="B30" s="96" t="s">
        <v>221</v>
      </c>
      <c r="C30" s="31">
        <v>30</v>
      </c>
      <c r="D30" s="96"/>
      <c r="E30" s="96"/>
    </row>
    <row r="31" spans="1:6" x14ac:dyDescent="0.2">
      <c r="A31" s="96" t="s">
        <v>225</v>
      </c>
      <c r="B31" t="s">
        <v>222</v>
      </c>
      <c r="C31" s="31">
        <v>30</v>
      </c>
    </row>
    <row r="32" spans="1:6" x14ac:dyDescent="0.2">
      <c r="A32" t="s">
        <v>234</v>
      </c>
      <c r="B32" s="96" t="s">
        <v>232</v>
      </c>
      <c r="C32" s="25">
        <v>3.5000000000000003E-2</v>
      </c>
    </row>
    <row r="33" spans="1:5" x14ac:dyDescent="0.2">
      <c r="A33" s="96" t="s">
        <v>235</v>
      </c>
      <c r="B33" s="96" t="s">
        <v>233</v>
      </c>
      <c r="C33" s="101">
        <v>3.5000000000000003E-2</v>
      </c>
    </row>
    <row r="34" spans="1:5" x14ac:dyDescent="0.2">
      <c r="A34" t="s">
        <v>95</v>
      </c>
      <c r="B34" t="s">
        <v>96</v>
      </c>
      <c r="C34" s="25">
        <v>99.99</v>
      </c>
    </row>
    <row r="35" spans="1:5" x14ac:dyDescent="0.2">
      <c r="A35" t="s">
        <v>134</v>
      </c>
      <c r="B35" t="s">
        <v>135</v>
      </c>
      <c r="C35" s="25">
        <v>8.9700000000000002E-2</v>
      </c>
    </row>
    <row r="36" spans="1:5" x14ac:dyDescent="0.2">
      <c r="A36" t="s">
        <v>255</v>
      </c>
      <c r="B36" t="s">
        <v>256</v>
      </c>
      <c r="C36" s="26">
        <v>1</v>
      </c>
    </row>
    <row r="37" spans="1:5" x14ac:dyDescent="0.2">
      <c r="A37" t="s">
        <v>8</v>
      </c>
      <c r="B37" t="s">
        <v>56</v>
      </c>
      <c r="C37">
        <v>0.8</v>
      </c>
    </row>
    <row r="38" spans="1:5" x14ac:dyDescent="0.2">
      <c r="A38" t="s">
        <v>9</v>
      </c>
      <c r="B38" t="s">
        <v>57</v>
      </c>
      <c r="C38">
        <v>1.2</v>
      </c>
    </row>
    <row r="39" spans="1:5" x14ac:dyDescent="0.2">
      <c r="A39" t="s">
        <v>14</v>
      </c>
      <c r="C39" s="25">
        <f>D39-1%</f>
        <v>6.2499999999999993E-2</v>
      </c>
      <c r="D39" s="25">
        <v>7.2499999999999995E-2</v>
      </c>
      <c r="E39" s="25">
        <f>D39+1%</f>
        <v>8.249999999999999E-2</v>
      </c>
    </row>
    <row r="40" spans="1:5" x14ac:dyDescent="0.2">
      <c r="A40" t="s">
        <v>15</v>
      </c>
      <c r="C40" s="28">
        <f>C41+C42</f>
        <v>5270.3829970000006</v>
      </c>
      <c r="D40" s="28">
        <f>D41+D42</f>
        <v>4731.9598219999998</v>
      </c>
      <c r="E40" s="28">
        <f>E41+E42</f>
        <v>4282.6246919999994</v>
      </c>
    </row>
    <row r="41" spans="1:5" x14ac:dyDescent="0.2">
      <c r="A41" t="s">
        <v>16</v>
      </c>
      <c r="C41" s="28">
        <f>D41</f>
        <v>2057.857317</v>
      </c>
      <c r="D41" s="28">
        <v>2057.857317</v>
      </c>
      <c r="E41" s="28">
        <f>D41</f>
        <v>2057.857317</v>
      </c>
    </row>
    <row r="42" spans="1:5" x14ac:dyDescent="0.2">
      <c r="A42" t="s">
        <v>17</v>
      </c>
      <c r="C42" s="28">
        <v>3212.5256800000002</v>
      </c>
      <c r="D42" s="28">
        <v>2674.1025049999998</v>
      </c>
      <c r="E42" s="28">
        <v>2224.7673749999999</v>
      </c>
    </row>
    <row r="43" spans="1:5" x14ac:dyDescent="0.2">
      <c r="A43" t="s">
        <v>18</v>
      </c>
      <c r="B43" t="s">
        <v>58</v>
      </c>
      <c r="C43" s="27">
        <v>11.017199416129952</v>
      </c>
    </row>
    <row r="44" spans="1:5" x14ac:dyDescent="0.2">
      <c r="A44" t="s">
        <v>19</v>
      </c>
      <c r="B44" t="s">
        <v>19</v>
      </c>
      <c r="C44" s="27">
        <v>0.72694680597238381</v>
      </c>
    </row>
    <row r="45" spans="1:5" x14ac:dyDescent="0.2">
      <c r="A45" t="s">
        <v>20</v>
      </c>
      <c r="B45" t="s">
        <v>59</v>
      </c>
      <c r="C45" s="27">
        <v>22.034398832259903</v>
      </c>
    </row>
    <row r="46" spans="1:5" x14ac:dyDescent="0.2">
      <c r="A46" t="s">
        <v>104</v>
      </c>
      <c r="B46" t="s">
        <v>105</v>
      </c>
      <c r="C46" s="27">
        <v>22.034398832259903</v>
      </c>
    </row>
    <row r="47" spans="1:5" x14ac:dyDescent="0.2">
      <c r="A47" t="s">
        <v>73</v>
      </c>
      <c r="B47" t="s">
        <v>78</v>
      </c>
      <c r="C47" s="65">
        <v>8.3366394042968806E-2</v>
      </c>
    </row>
    <row r="48" spans="1:5" x14ac:dyDescent="0.2">
      <c r="A48" t="s">
        <v>74</v>
      </c>
      <c r="B48" t="s">
        <v>77</v>
      </c>
      <c r="C48" s="66">
        <v>6.9290149999999995E-2</v>
      </c>
    </row>
    <row r="49" spans="1:3" x14ac:dyDescent="0.2">
      <c r="A49" t="s">
        <v>75</v>
      </c>
      <c r="B49" t="s">
        <v>76</v>
      </c>
      <c r="C49" s="65">
        <v>0.121971353165312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4.33203125" customWidth="1"/>
  </cols>
  <sheetData>
    <row r="1" spans="1:3" x14ac:dyDescent="0.2">
      <c r="A1" s="24" t="s">
        <v>2</v>
      </c>
    </row>
    <row r="2" spans="1:3" x14ac:dyDescent="0.2">
      <c r="A2" t="s">
        <v>80</v>
      </c>
      <c r="B2" t="s">
        <v>94</v>
      </c>
      <c r="C2" t="s">
        <v>89</v>
      </c>
    </row>
    <row r="3" spans="1:3" s="80" customFormat="1" x14ac:dyDescent="0.2"/>
    <row r="4" spans="1:3" s="80" customFormat="1" x14ac:dyDescent="0.2">
      <c r="A4" s="102" t="s">
        <v>226</v>
      </c>
      <c r="B4"/>
      <c r="C4"/>
    </row>
    <row r="5" spans="1:3" x14ac:dyDescent="0.2">
      <c r="A5" s="96" t="s">
        <v>174</v>
      </c>
      <c r="B5" s="96" t="s">
        <v>213</v>
      </c>
      <c r="C5" s="96" t="s">
        <v>6</v>
      </c>
    </row>
    <row r="6" spans="1:3" x14ac:dyDescent="0.2">
      <c r="A6" s="96" t="s">
        <v>175</v>
      </c>
      <c r="B6" s="96" t="s">
        <v>212</v>
      </c>
      <c r="C6" s="96" t="s">
        <v>6</v>
      </c>
    </row>
    <row r="7" spans="1:3" x14ac:dyDescent="0.2">
      <c r="A7" t="s">
        <v>5</v>
      </c>
      <c r="B7" t="s">
        <v>214</v>
      </c>
      <c r="C7" t="s">
        <v>151</v>
      </c>
    </row>
    <row r="8" spans="1:3" x14ac:dyDescent="0.2">
      <c r="A8" t="s">
        <v>138</v>
      </c>
      <c r="B8" t="s">
        <v>139</v>
      </c>
      <c r="C8" t="s">
        <v>92</v>
      </c>
    </row>
    <row r="9" spans="1:3" x14ac:dyDescent="0.2">
      <c r="A9" t="s">
        <v>236</v>
      </c>
      <c r="B9" s="96" t="s">
        <v>228</v>
      </c>
      <c r="C9" t="s">
        <v>229</v>
      </c>
    </row>
    <row r="10" spans="1:3" x14ac:dyDescent="0.2">
      <c r="A10" s="96" t="s">
        <v>237</v>
      </c>
      <c r="B10" s="96" t="s">
        <v>227</v>
      </c>
      <c r="C10" s="96" t="s">
        <v>229</v>
      </c>
    </row>
    <row r="11" spans="1:3" s="96" customFormat="1" x14ac:dyDescent="0.2">
      <c r="A11" s="96" t="s">
        <v>264</v>
      </c>
      <c r="B11" s="96" t="s">
        <v>265</v>
      </c>
      <c r="C11" s="96" t="s">
        <v>266</v>
      </c>
    </row>
    <row r="12" spans="1:3" x14ac:dyDescent="0.2">
      <c r="A12" s="24" t="s">
        <v>30</v>
      </c>
    </row>
    <row r="13" spans="1:3" x14ac:dyDescent="0.2">
      <c r="A13" t="s">
        <v>32</v>
      </c>
      <c r="B13" t="s">
        <v>60</v>
      </c>
      <c r="C13" t="s">
        <v>34</v>
      </c>
    </row>
    <row r="14" spans="1:3" x14ac:dyDescent="0.2">
      <c r="A14" t="s">
        <v>31</v>
      </c>
      <c r="B14" t="s">
        <v>61</v>
      </c>
      <c r="C14" t="s">
        <v>35</v>
      </c>
    </row>
    <row r="15" spans="1:3" x14ac:dyDescent="0.2">
      <c r="A15" t="s">
        <v>33</v>
      </c>
      <c r="B15" t="s">
        <v>64</v>
      </c>
      <c r="C15" t="s">
        <v>24</v>
      </c>
    </row>
    <row r="16" spans="1:3" x14ac:dyDescent="0.2">
      <c r="A16" t="s">
        <v>39</v>
      </c>
      <c r="B16" t="s">
        <v>62</v>
      </c>
      <c r="C16" t="s">
        <v>40</v>
      </c>
    </row>
    <row r="17" spans="1:3" x14ac:dyDescent="0.2">
      <c r="A17" t="s">
        <v>37</v>
      </c>
      <c r="B17" t="s">
        <v>63</v>
      </c>
      <c r="C17" t="s">
        <v>36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'List Box'!$A$2:$A$11</xm:f>
          </x14:formula1>
          <xm:sqref>C15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C16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C17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C13</xm:sqref>
        </x14:dataValidation>
        <x14:dataValidation type="list" allowBlank="1" showInputMessage="1" showErrorMessage="1" xr:uid="{00000000-0002-0000-0100-000005000000}">
          <x14:formula1>
            <xm:f>'List Box'!$C$5:$C$7</xm:f>
          </x14:formula1>
          <xm:sqref>C7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C14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C2</xm:sqref>
        </x14:dataValidation>
        <x14:dataValidation type="list" allowBlank="1" showInputMessage="1" showErrorMessage="1" xr:uid="{00000000-0002-0000-0100-00000A000000}">
          <x14:formula1>
            <xm:f>'List Box'!$C$15:$C$16</xm:f>
          </x14:formula1>
          <xm:sqref>C8</xm:sqref>
        </x14:dataValidation>
        <x14:dataValidation type="list" allowBlank="1" showInputMessage="1" showErrorMessage="1" xr:uid="{B0528861-666C-4BD0-AE7A-425334DC9757}">
          <x14:formula1>
            <xm:f>'List Box'!$E$2:$E$3</xm:f>
          </x14:formula1>
          <xm:sqref>C5:C6</xm:sqref>
        </x14:dataValidation>
        <x14:dataValidation type="list" allowBlank="1" showInputMessage="1" showErrorMessage="1" xr:uid="{4B6B3D68-F100-AE4B-967C-6DDCE297F7D3}">
          <x14:formula1>
            <xm:f>'List Box'!$C$18:$C$19</xm:f>
          </x14:formula1>
          <xm:sqref>C9:C10</xm:sqref>
        </x14:dataValidation>
        <x14:dataValidation type="list" allowBlank="1" showInputMessage="1" showErrorMessage="1" xr:uid="{F71F4C70-F849-BC44-8A98-9661C8116372}">
          <x14:formula1>
            <xm:f>'List Box'!$C$21:$C$23</xm:f>
          </x14:formula1>
          <xm:sqref>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3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7.5" bestFit="1" customWidth="1"/>
    <col min="3" max="3" width="15.1640625" bestFit="1" customWidth="1"/>
    <col min="7" max="7" width="17.5" bestFit="1" customWidth="1"/>
  </cols>
  <sheetData>
    <row r="2" spans="1:13" x14ac:dyDescent="0.2">
      <c r="A2" s="16" t="s">
        <v>23</v>
      </c>
      <c r="B2" s="16"/>
      <c r="C2" t="s">
        <v>1</v>
      </c>
      <c r="E2" t="s">
        <v>44</v>
      </c>
      <c r="G2" t="s">
        <v>36</v>
      </c>
      <c r="I2" t="s">
        <v>45</v>
      </c>
      <c r="K2" s="10" t="s">
        <v>46</v>
      </c>
      <c r="M2" s="16" t="s">
        <v>34</v>
      </c>
    </row>
    <row r="3" spans="1:13" x14ac:dyDescent="0.2">
      <c r="A3" s="16" t="s">
        <v>24</v>
      </c>
      <c r="B3" s="16"/>
      <c r="C3" t="s">
        <v>41</v>
      </c>
      <c r="E3" t="s">
        <v>6</v>
      </c>
      <c r="G3" t="s">
        <v>40</v>
      </c>
      <c r="I3" t="s">
        <v>40</v>
      </c>
      <c r="K3" s="10" t="s">
        <v>47</v>
      </c>
      <c r="M3" s="17" t="s">
        <v>48</v>
      </c>
    </row>
    <row r="4" spans="1:13" x14ac:dyDescent="0.2">
      <c r="A4" s="16" t="s">
        <v>21</v>
      </c>
      <c r="B4" s="16"/>
      <c r="G4" s="16"/>
      <c r="I4" s="16"/>
      <c r="K4" s="16"/>
      <c r="L4" s="16"/>
    </row>
    <row r="5" spans="1:13" x14ac:dyDescent="0.2">
      <c r="A5" s="16" t="s">
        <v>22</v>
      </c>
      <c r="B5" s="16"/>
      <c r="C5" s="15" t="s">
        <v>42</v>
      </c>
      <c r="D5" s="14"/>
      <c r="E5" s="14" t="s">
        <v>43</v>
      </c>
      <c r="G5" s="16"/>
      <c r="I5" s="16"/>
      <c r="K5" s="10" t="s">
        <v>46</v>
      </c>
      <c r="L5" s="16"/>
    </row>
    <row r="6" spans="1:13" x14ac:dyDescent="0.2">
      <c r="A6" s="16" t="s">
        <v>25</v>
      </c>
      <c r="B6" s="16"/>
      <c r="C6" s="15" t="s">
        <v>219</v>
      </c>
      <c r="D6" s="14"/>
      <c r="E6" s="14" t="s">
        <v>7</v>
      </c>
      <c r="G6" s="16"/>
      <c r="I6" s="16"/>
      <c r="K6" s="10" t="s">
        <v>49</v>
      </c>
      <c r="L6" s="16"/>
    </row>
    <row r="7" spans="1:13" x14ac:dyDescent="0.2">
      <c r="A7" s="16" t="s">
        <v>26</v>
      </c>
      <c r="B7" s="16"/>
      <c r="C7" s="15" t="s">
        <v>151</v>
      </c>
      <c r="D7" s="14"/>
      <c r="E7" s="14"/>
      <c r="G7" s="16" t="s">
        <v>44</v>
      </c>
      <c r="I7" s="16" t="s">
        <v>35</v>
      </c>
      <c r="K7" s="16"/>
      <c r="L7" s="16"/>
    </row>
    <row r="8" spans="1:13" x14ac:dyDescent="0.2">
      <c r="A8" s="16" t="s">
        <v>50</v>
      </c>
      <c r="B8" s="16"/>
      <c r="D8" s="14"/>
      <c r="E8" s="30" t="s">
        <v>88</v>
      </c>
      <c r="G8" s="16" t="s">
        <v>6</v>
      </c>
      <c r="I8" s="16" t="s">
        <v>51</v>
      </c>
      <c r="K8" s="16"/>
      <c r="L8" s="16"/>
    </row>
    <row r="9" spans="1:13" x14ac:dyDescent="0.2">
      <c r="A9" s="16" t="s">
        <v>27</v>
      </c>
      <c r="B9" s="16"/>
      <c r="C9" s="2" t="s">
        <v>86</v>
      </c>
      <c r="D9" s="14"/>
      <c r="E9" s="29" t="s">
        <v>7</v>
      </c>
      <c r="I9" s="16"/>
      <c r="K9" s="16"/>
      <c r="L9" s="16"/>
    </row>
    <row r="10" spans="1:13" x14ac:dyDescent="0.2">
      <c r="A10" s="16" t="s">
        <v>28</v>
      </c>
      <c r="B10" s="16"/>
      <c r="C10" s="29" t="s">
        <v>87</v>
      </c>
      <c r="I10" s="16"/>
      <c r="K10" s="16"/>
      <c r="L10" s="16"/>
    </row>
    <row r="11" spans="1:13" x14ac:dyDescent="0.2">
      <c r="A11" s="16" t="s">
        <v>29</v>
      </c>
      <c r="B11" s="16"/>
      <c r="E11" s="29" t="s">
        <v>44</v>
      </c>
      <c r="G11" s="29" t="s">
        <v>89</v>
      </c>
      <c r="I11" s="16"/>
      <c r="K11" s="16"/>
      <c r="L11" s="16"/>
    </row>
    <row r="12" spans="1:13" x14ac:dyDescent="0.2">
      <c r="C12" s="29" t="s">
        <v>107</v>
      </c>
      <c r="E12" s="29" t="s">
        <v>6</v>
      </c>
      <c r="G12" s="29" t="s">
        <v>90</v>
      </c>
      <c r="I12" s="16"/>
      <c r="K12" s="16"/>
      <c r="L12" s="16"/>
    </row>
    <row r="13" spans="1:13" x14ac:dyDescent="0.2">
      <c r="C13" s="29" t="s">
        <v>110</v>
      </c>
      <c r="G13" s="29" t="s">
        <v>91</v>
      </c>
      <c r="I13" s="16"/>
      <c r="K13" s="16"/>
      <c r="L13" s="16"/>
    </row>
    <row r="14" spans="1:13" x14ac:dyDescent="0.2">
      <c r="I14" s="16"/>
      <c r="K14" s="16"/>
      <c r="L14" s="16"/>
    </row>
    <row r="15" spans="1:13" x14ac:dyDescent="0.2">
      <c r="C15" s="29" t="s">
        <v>92</v>
      </c>
      <c r="L15" s="16"/>
    </row>
    <row r="16" spans="1:13" x14ac:dyDescent="0.2">
      <c r="C16" s="29" t="s">
        <v>93</v>
      </c>
      <c r="L16" s="16"/>
    </row>
    <row r="18" spans="3:3" x14ac:dyDescent="0.2">
      <c r="C18" s="96" t="s">
        <v>229</v>
      </c>
    </row>
    <row r="19" spans="3:3" x14ac:dyDescent="0.2">
      <c r="C19" t="s">
        <v>238</v>
      </c>
    </row>
    <row r="21" spans="3:3" x14ac:dyDescent="0.2">
      <c r="C21" t="s">
        <v>266</v>
      </c>
    </row>
    <row r="22" spans="3:3" x14ac:dyDescent="0.2">
      <c r="C22" t="s">
        <v>267</v>
      </c>
    </row>
    <row r="23" spans="3:3" x14ac:dyDescent="0.2">
      <c r="C2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3DDE-7B16-464E-A253-F8326D9BEC4F}">
  <dimension ref="A1:B62"/>
  <sheetViews>
    <sheetView workbookViewId="0">
      <selection activeCell="D27" sqref="D27"/>
    </sheetView>
  </sheetViews>
  <sheetFormatPr baseColWidth="10" defaultColWidth="8.83203125" defaultRowHeight="15" x14ac:dyDescent="0.2"/>
  <sheetData>
    <row r="1" spans="1:2" x14ac:dyDescent="0.2">
      <c r="A1" t="s">
        <v>11</v>
      </c>
      <c r="B1" t="s">
        <v>79</v>
      </c>
    </row>
    <row r="2" spans="1:2" x14ac:dyDescent="0.2">
      <c r="A2">
        <v>2020</v>
      </c>
      <c r="B2">
        <v>30</v>
      </c>
    </row>
    <row r="3" spans="1:2" x14ac:dyDescent="0.2">
      <c r="A3">
        <v>2021</v>
      </c>
      <c r="B3">
        <v>30</v>
      </c>
    </row>
    <row r="4" spans="1:2" x14ac:dyDescent="0.2">
      <c r="A4">
        <v>2022</v>
      </c>
      <c r="B4">
        <v>30</v>
      </c>
    </row>
    <row r="5" spans="1:2" x14ac:dyDescent="0.2">
      <c r="A5">
        <v>2023</v>
      </c>
      <c r="B5">
        <v>30</v>
      </c>
    </row>
    <row r="6" spans="1:2" x14ac:dyDescent="0.2">
      <c r="A6">
        <v>2024</v>
      </c>
      <c r="B6">
        <v>30</v>
      </c>
    </row>
    <row r="7" spans="1:2" x14ac:dyDescent="0.2">
      <c r="A7">
        <v>2025</v>
      </c>
      <c r="B7">
        <v>30</v>
      </c>
    </row>
    <row r="8" spans="1:2" x14ac:dyDescent="0.2">
      <c r="A8">
        <v>2026</v>
      </c>
      <c r="B8">
        <v>30</v>
      </c>
    </row>
    <row r="9" spans="1:2" x14ac:dyDescent="0.2">
      <c r="A9">
        <v>2027</v>
      </c>
      <c r="B9">
        <v>30</v>
      </c>
    </row>
    <row r="10" spans="1:2" x14ac:dyDescent="0.2">
      <c r="A10">
        <v>2028</v>
      </c>
      <c r="B10">
        <v>30</v>
      </c>
    </row>
    <row r="11" spans="1:2" x14ac:dyDescent="0.2">
      <c r="A11">
        <v>2029</v>
      </c>
      <c r="B11">
        <v>30</v>
      </c>
    </row>
    <row r="12" spans="1:2" x14ac:dyDescent="0.2">
      <c r="A12">
        <v>2030</v>
      </c>
      <c r="B12">
        <v>30</v>
      </c>
    </row>
    <row r="13" spans="1:2" x14ac:dyDescent="0.2">
      <c r="A13">
        <v>2031</v>
      </c>
      <c r="B13">
        <v>30</v>
      </c>
    </row>
    <row r="14" spans="1:2" x14ac:dyDescent="0.2">
      <c r="A14">
        <v>2032</v>
      </c>
      <c r="B14">
        <v>30</v>
      </c>
    </row>
    <row r="15" spans="1:2" x14ac:dyDescent="0.2">
      <c r="A15">
        <v>2033</v>
      </c>
      <c r="B15">
        <v>30</v>
      </c>
    </row>
    <row r="16" spans="1:2" x14ac:dyDescent="0.2">
      <c r="A16">
        <v>2034</v>
      </c>
      <c r="B16">
        <v>30</v>
      </c>
    </row>
    <row r="17" spans="1:2" x14ac:dyDescent="0.2">
      <c r="A17">
        <v>2035</v>
      </c>
      <c r="B17">
        <v>30</v>
      </c>
    </row>
    <row r="18" spans="1:2" x14ac:dyDescent="0.2">
      <c r="A18">
        <v>2036</v>
      </c>
      <c r="B18">
        <v>30</v>
      </c>
    </row>
    <row r="19" spans="1:2" x14ac:dyDescent="0.2">
      <c r="A19">
        <v>2037</v>
      </c>
      <c r="B19">
        <v>30</v>
      </c>
    </row>
    <row r="20" spans="1:2" x14ac:dyDescent="0.2">
      <c r="A20">
        <v>2038</v>
      </c>
      <c r="B20">
        <v>30</v>
      </c>
    </row>
    <row r="21" spans="1:2" x14ac:dyDescent="0.2">
      <c r="A21">
        <v>2039</v>
      </c>
      <c r="B21">
        <v>30</v>
      </c>
    </row>
    <row r="22" spans="1:2" x14ac:dyDescent="0.2">
      <c r="A22">
        <v>2040</v>
      </c>
      <c r="B22">
        <v>30</v>
      </c>
    </row>
    <row r="23" spans="1:2" x14ac:dyDescent="0.2">
      <c r="A23">
        <v>2041</v>
      </c>
      <c r="B23">
        <v>30</v>
      </c>
    </row>
    <row r="24" spans="1:2" x14ac:dyDescent="0.2">
      <c r="A24">
        <v>2042</v>
      </c>
      <c r="B24">
        <v>30</v>
      </c>
    </row>
    <row r="25" spans="1:2" x14ac:dyDescent="0.2">
      <c r="A25">
        <v>2043</v>
      </c>
      <c r="B25">
        <v>30</v>
      </c>
    </row>
    <row r="26" spans="1:2" x14ac:dyDescent="0.2">
      <c r="A26">
        <v>2044</v>
      </c>
      <c r="B26">
        <v>30</v>
      </c>
    </row>
    <row r="27" spans="1:2" x14ac:dyDescent="0.2">
      <c r="A27">
        <v>2045</v>
      </c>
      <c r="B27">
        <v>30</v>
      </c>
    </row>
    <row r="28" spans="1:2" x14ac:dyDescent="0.2">
      <c r="A28">
        <v>2046</v>
      </c>
      <c r="B28">
        <v>30</v>
      </c>
    </row>
    <row r="29" spans="1:2" x14ac:dyDescent="0.2">
      <c r="A29">
        <v>2047</v>
      </c>
      <c r="B29">
        <v>30</v>
      </c>
    </row>
    <row r="30" spans="1:2" x14ac:dyDescent="0.2">
      <c r="A30">
        <v>2048</v>
      </c>
      <c r="B30">
        <v>30</v>
      </c>
    </row>
    <row r="31" spans="1:2" x14ac:dyDescent="0.2">
      <c r="A31">
        <v>2049</v>
      </c>
      <c r="B31">
        <v>30</v>
      </c>
    </row>
    <row r="32" spans="1:2" x14ac:dyDescent="0.2">
      <c r="A32">
        <v>2050</v>
      </c>
      <c r="B32">
        <v>30</v>
      </c>
    </row>
    <row r="33" spans="1:2" x14ac:dyDescent="0.2">
      <c r="A33">
        <v>2051</v>
      </c>
      <c r="B33">
        <v>30</v>
      </c>
    </row>
    <row r="34" spans="1:2" x14ac:dyDescent="0.2">
      <c r="A34">
        <v>2052</v>
      </c>
      <c r="B34">
        <v>30</v>
      </c>
    </row>
    <row r="35" spans="1:2" x14ac:dyDescent="0.2">
      <c r="A35">
        <v>2053</v>
      </c>
      <c r="B35">
        <v>30</v>
      </c>
    </row>
    <row r="36" spans="1:2" x14ac:dyDescent="0.2">
      <c r="A36">
        <v>2054</v>
      </c>
      <c r="B36">
        <v>30</v>
      </c>
    </row>
    <row r="37" spans="1:2" x14ac:dyDescent="0.2">
      <c r="A37">
        <v>2055</v>
      </c>
      <c r="B37">
        <v>30</v>
      </c>
    </row>
    <row r="38" spans="1:2" x14ac:dyDescent="0.2">
      <c r="A38">
        <v>2056</v>
      </c>
      <c r="B38">
        <v>30</v>
      </c>
    </row>
    <row r="39" spans="1:2" x14ac:dyDescent="0.2">
      <c r="A39">
        <v>2057</v>
      </c>
      <c r="B39">
        <v>30</v>
      </c>
    </row>
    <row r="40" spans="1:2" x14ac:dyDescent="0.2">
      <c r="A40">
        <v>2058</v>
      </c>
      <c r="B40">
        <v>30</v>
      </c>
    </row>
    <row r="41" spans="1:2" x14ac:dyDescent="0.2">
      <c r="A41">
        <v>2059</v>
      </c>
      <c r="B41">
        <v>30</v>
      </c>
    </row>
    <row r="42" spans="1:2" x14ac:dyDescent="0.2">
      <c r="A42">
        <v>2060</v>
      </c>
      <c r="B42">
        <v>30</v>
      </c>
    </row>
    <row r="43" spans="1:2" x14ac:dyDescent="0.2">
      <c r="A43">
        <v>2061</v>
      </c>
      <c r="B43">
        <v>30</v>
      </c>
    </row>
    <row r="44" spans="1:2" x14ac:dyDescent="0.2">
      <c r="A44">
        <v>2062</v>
      </c>
      <c r="B44">
        <v>30</v>
      </c>
    </row>
    <row r="45" spans="1:2" x14ac:dyDescent="0.2">
      <c r="A45">
        <v>2063</v>
      </c>
      <c r="B45">
        <v>30</v>
      </c>
    </row>
    <row r="46" spans="1:2" x14ac:dyDescent="0.2">
      <c r="A46">
        <v>2064</v>
      </c>
      <c r="B46">
        <v>30</v>
      </c>
    </row>
    <row r="47" spans="1:2" x14ac:dyDescent="0.2">
      <c r="A47">
        <v>2065</v>
      </c>
      <c r="B47">
        <v>30</v>
      </c>
    </row>
    <row r="48" spans="1:2" x14ac:dyDescent="0.2">
      <c r="A48">
        <v>2066</v>
      </c>
      <c r="B48">
        <v>30</v>
      </c>
    </row>
    <row r="49" spans="1:2" x14ac:dyDescent="0.2">
      <c r="A49">
        <v>2067</v>
      </c>
      <c r="B49">
        <v>30</v>
      </c>
    </row>
    <row r="50" spans="1:2" x14ac:dyDescent="0.2">
      <c r="A50">
        <v>2068</v>
      </c>
      <c r="B50">
        <v>30</v>
      </c>
    </row>
    <row r="51" spans="1:2" x14ac:dyDescent="0.2">
      <c r="A51">
        <v>2069</v>
      </c>
      <c r="B51">
        <v>30</v>
      </c>
    </row>
    <row r="52" spans="1:2" x14ac:dyDescent="0.2">
      <c r="A52">
        <v>2070</v>
      </c>
      <c r="B52">
        <v>30</v>
      </c>
    </row>
    <row r="53" spans="1:2" x14ac:dyDescent="0.2">
      <c r="A53">
        <v>2071</v>
      </c>
      <c r="B53">
        <v>30</v>
      </c>
    </row>
    <row r="54" spans="1:2" x14ac:dyDescent="0.2">
      <c r="A54">
        <v>2072</v>
      </c>
      <c r="B54">
        <v>30</v>
      </c>
    </row>
    <row r="55" spans="1:2" x14ac:dyDescent="0.2">
      <c r="A55">
        <v>2073</v>
      </c>
      <c r="B55">
        <v>30</v>
      </c>
    </row>
    <row r="56" spans="1:2" x14ac:dyDescent="0.2">
      <c r="A56">
        <v>2074</v>
      </c>
      <c r="B56">
        <v>30</v>
      </c>
    </row>
    <row r="57" spans="1:2" x14ac:dyDescent="0.2">
      <c r="A57">
        <v>2075</v>
      </c>
      <c r="B57">
        <v>30</v>
      </c>
    </row>
    <row r="58" spans="1:2" x14ac:dyDescent="0.2">
      <c r="A58">
        <v>2076</v>
      </c>
      <c r="B58">
        <v>30</v>
      </c>
    </row>
    <row r="59" spans="1:2" x14ac:dyDescent="0.2">
      <c r="A59">
        <v>2077</v>
      </c>
      <c r="B59">
        <v>30</v>
      </c>
    </row>
    <row r="60" spans="1:2" x14ac:dyDescent="0.2">
      <c r="A60">
        <v>2078</v>
      </c>
      <c r="B60">
        <v>30</v>
      </c>
    </row>
    <row r="61" spans="1:2" x14ac:dyDescent="0.2">
      <c r="A61">
        <v>2079</v>
      </c>
      <c r="B61">
        <v>30</v>
      </c>
    </row>
    <row r="62" spans="1:2" x14ac:dyDescent="0.2">
      <c r="A62">
        <v>2080</v>
      </c>
      <c r="B6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" x14ac:dyDescent="0.2">
      <c r="A1" t="s">
        <v>11</v>
      </c>
      <c r="B1" t="s">
        <v>79</v>
      </c>
    </row>
    <row r="2" spans="1:2" x14ac:dyDescent="0.2">
      <c r="A2">
        <v>2020</v>
      </c>
      <c r="B2">
        <v>30</v>
      </c>
    </row>
    <row r="3" spans="1:2" x14ac:dyDescent="0.2">
      <c r="A3">
        <v>2021</v>
      </c>
      <c r="B3">
        <v>30</v>
      </c>
    </row>
    <row r="4" spans="1:2" x14ac:dyDescent="0.2">
      <c r="A4">
        <v>2022</v>
      </c>
      <c r="B4">
        <v>30</v>
      </c>
    </row>
    <row r="5" spans="1:2" x14ac:dyDescent="0.2">
      <c r="A5">
        <v>2023</v>
      </c>
      <c r="B5">
        <v>30</v>
      </c>
    </row>
    <row r="6" spans="1:2" x14ac:dyDescent="0.2">
      <c r="A6">
        <v>2024</v>
      </c>
      <c r="B6">
        <v>30</v>
      </c>
    </row>
    <row r="7" spans="1:2" x14ac:dyDescent="0.2">
      <c r="A7">
        <v>2025</v>
      </c>
      <c r="B7">
        <v>30</v>
      </c>
    </row>
    <row r="8" spans="1:2" x14ac:dyDescent="0.2">
      <c r="A8">
        <v>2026</v>
      </c>
      <c r="B8">
        <v>30</v>
      </c>
    </row>
    <row r="9" spans="1:2" x14ac:dyDescent="0.2">
      <c r="A9">
        <v>2027</v>
      </c>
      <c r="B9">
        <v>30</v>
      </c>
    </row>
    <row r="10" spans="1:2" x14ac:dyDescent="0.2">
      <c r="A10">
        <v>2028</v>
      </c>
      <c r="B10">
        <v>30</v>
      </c>
    </row>
    <row r="11" spans="1:2" x14ac:dyDescent="0.2">
      <c r="A11">
        <v>2029</v>
      </c>
      <c r="B11">
        <v>30</v>
      </c>
    </row>
    <row r="12" spans="1:2" x14ac:dyDescent="0.2">
      <c r="A12">
        <v>2030</v>
      </c>
      <c r="B12">
        <v>30</v>
      </c>
    </row>
    <row r="13" spans="1:2" x14ac:dyDescent="0.2">
      <c r="A13">
        <v>2031</v>
      </c>
      <c r="B13">
        <v>30</v>
      </c>
    </row>
    <row r="14" spans="1:2" x14ac:dyDescent="0.2">
      <c r="A14">
        <v>2032</v>
      </c>
      <c r="B14">
        <v>30</v>
      </c>
    </row>
    <row r="15" spans="1:2" x14ac:dyDescent="0.2">
      <c r="A15">
        <v>2033</v>
      </c>
      <c r="B15">
        <v>30</v>
      </c>
    </row>
    <row r="16" spans="1:2" x14ac:dyDescent="0.2">
      <c r="A16">
        <v>2034</v>
      </c>
      <c r="B16">
        <v>30</v>
      </c>
    </row>
    <row r="17" spans="1:2" x14ac:dyDescent="0.2">
      <c r="A17">
        <v>2035</v>
      </c>
      <c r="B17">
        <v>30</v>
      </c>
    </row>
    <row r="18" spans="1:2" x14ac:dyDescent="0.2">
      <c r="A18">
        <v>2036</v>
      </c>
      <c r="B18">
        <v>30</v>
      </c>
    </row>
    <row r="19" spans="1:2" x14ac:dyDescent="0.2">
      <c r="A19">
        <v>2037</v>
      </c>
      <c r="B19">
        <v>30</v>
      </c>
    </row>
    <row r="20" spans="1:2" x14ac:dyDescent="0.2">
      <c r="A20">
        <v>2038</v>
      </c>
      <c r="B20">
        <v>30</v>
      </c>
    </row>
    <row r="21" spans="1:2" x14ac:dyDescent="0.2">
      <c r="A21">
        <v>2039</v>
      </c>
      <c r="B21">
        <v>30</v>
      </c>
    </row>
    <row r="22" spans="1:2" x14ac:dyDescent="0.2">
      <c r="A22">
        <v>2040</v>
      </c>
      <c r="B22">
        <v>30</v>
      </c>
    </row>
    <row r="23" spans="1:2" x14ac:dyDescent="0.2">
      <c r="A23">
        <v>2041</v>
      </c>
      <c r="B23">
        <v>30</v>
      </c>
    </row>
    <row r="24" spans="1:2" x14ac:dyDescent="0.2">
      <c r="A24">
        <v>2042</v>
      </c>
      <c r="B24">
        <v>30</v>
      </c>
    </row>
    <row r="25" spans="1:2" x14ac:dyDescent="0.2">
      <c r="A25">
        <v>2043</v>
      </c>
      <c r="B25">
        <v>30</v>
      </c>
    </row>
    <row r="26" spans="1:2" x14ac:dyDescent="0.2">
      <c r="A26">
        <v>2044</v>
      </c>
      <c r="B26">
        <v>30</v>
      </c>
    </row>
    <row r="27" spans="1:2" x14ac:dyDescent="0.2">
      <c r="A27">
        <v>2045</v>
      </c>
      <c r="B27">
        <v>30</v>
      </c>
    </row>
    <row r="28" spans="1:2" x14ac:dyDescent="0.2">
      <c r="A28">
        <v>2046</v>
      </c>
      <c r="B28">
        <v>30</v>
      </c>
    </row>
    <row r="29" spans="1:2" x14ac:dyDescent="0.2">
      <c r="A29">
        <v>2047</v>
      </c>
      <c r="B29">
        <v>30</v>
      </c>
    </row>
    <row r="30" spans="1:2" x14ac:dyDescent="0.2">
      <c r="A30">
        <v>2048</v>
      </c>
      <c r="B30">
        <v>30</v>
      </c>
    </row>
    <row r="31" spans="1:2" x14ac:dyDescent="0.2">
      <c r="A31">
        <v>2049</v>
      </c>
      <c r="B31">
        <v>30</v>
      </c>
    </row>
    <row r="32" spans="1:2" x14ac:dyDescent="0.2">
      <c r="A32">
        <v>2050</v>
      </c>
      <c r="B32">
        <v>30</v>
      </c>
    </row>
    <row r="33" spans="1:2" x14ac:dyDescent="0.2">
      <c r="A33">
        <v>2051</v>
      </c>
      <c r="B33">
        <v>30</v>
      </c>
    </row>
    <row r="34" spans="1:2" x14ac:dyDescent="0.2">
      <c r="A34">
        <v>2052</v>
      </c>
      <c r="B34">
        <v>30</v>
      </c>
    </row>
    <row r="35" spans="1:2" x14ac:dyDescent="0.2">
      <c r="A35">
        <v>2053</v>
      </c>
      <c r="B35">
        <v>30</v>
      </c>
    </row>
    <row r="36" spans="1:2" x14ac:dyDescent="0.2">
      <c r="A36">
        <v>2054</v>
      </c>
      <c r="B36">
        <v>30</v>
      </c>
    </row>
    <row r="37" spans="1:2" x14ac:dyDescent="0.2">
      <c r="A37">
        <v>2055</v>
      </c>
      <c r="B37">
        <v>30</v>
      </c>
    </row>
    <row r="38" spans="1:2" x14ac:dyDescent="0.2">
      <c r="A38">
        <v>2056</v>
      </c>
      <c r="B38">
        <v>30</v>
      </c>
    </row>
    <row r="39" spans="1:2" x14ac:dyDescent="0.2">
      <c r="A39">
        <v>2057</v>
      </c>
      <c r="B39">
        <v>30</v>
      </c>
    </row>
    <row r="40" spans="1:2" x14ac:dyDescent="0.2">
      <c r="A40">
        <v>2058</v>
      </c>
      <c r="B40">
        <v>30</v>
      </c>
    </row>
    <row r="41" spans="1:2" x14ac:dyDescent="0.2">
      <c r="A41">
        <v>2059</v>
      </c>
      <c r="B41">
        <v>30</v>
      </c>
    </row>
    <row r="42" spans="1:2" x14ac:dyDescent="0.2">
      <c r="A42">
        <v>2060</v>
      </c>
      <c r="B42">
        <v>30</v>
      </c>
    </row>
    <row r="43" spans="1:2" x14ac:dyDescent="0.2">
      <c r="A43">
        <v>2061</v>
      </c>
      <c r="B43">
        <v>30</v>
      </c>
    </row>
    <row r="44" spans="1:2" x14ac:dyDescent="0.2">
      <c r="A44">
        <v>2062</v>
      </c>
      <c r="B44">
        <v>30</v>
      </c>
    </row>
    <row r="45" spans="1:2" x14ac:dyDescent="0.2">
      <c r="A45">
        <v>2063</v>
      </c>
      <c r="B45">
        <v>30</v>
      </c>
    </row>
    <row r="46" spans="1:2" x14ac:dyDescent="0.2">
      <c r="A46">
        <v>2064</v>
      </c>
      <c r="B46">
        <v>30</v>
      </c>
    </row>
    <row r="47" spans="1:2" x14ac:dyDescent="0.2">
      <c r="A47">
        <v>2065</v>
      </c>
      <c r="B47">
        <v>30</v>
      </c>
    </row>
    <row r="48" spans="1:2" x14ac:dyDescent="0.2">
      <c r="A48">
        <v>2066</v>
      </c>
      <c r="B48">
        <v>30</v>
      </c>
    </row>
    <row r="49" spans="1:2" x14ac:dyDescent="0.2">
      <c r="A49">
        <v>2067</v>
      </c>
      <c r="B49">
        <v>30</v>
      </c>
    </row>
    <row r="50" spans="1:2" x14ac:dyDescent="0.2">
      <c r="A50">
        <v>2068</v>
      </c>
      <c r="B50">
        <v>30</v>
      </c>
    </row>
    <row r="51" spans="1:2" x14ac:dyDescent="0.2">
      <c r="A51">
        <v>2069</v>
      </c>
      <c r="B51">
        <v>30</v>
      </c>
    </row>
    <row r="52" spans="1:2" x14ac:dyDescent="0.2">
      <c r="A52">
        <v>2070</v>
      </c>
      <c r="B52">
        <v>30</v>
      </c>
    </row>
    <row r="53" spans="1:2" x14ac:dyDescent="0.2">
      <c r="A53">
        <v>2071</v>
      </c>
      <c r="B53">
        <v>30</v>
      </c>
    </row>
    <row r="54" spans="1:2" x14ac:dyDescent="0.2">
      <c r="A54">
        <v>2072</v>
      </c>
      <c r="B54">
        <v>30</v>
      </c>
    </row>
    <row r="55" spans="1:2" x14ac:dyDescent="0.2">
      <c r="A55">
        <v>2073</v>
      </c>
      <c r="B55">
        <v>30</v>
      </c>
    </row>
    <row r="56" spans="1:2" x14ac:dyDescent="0.2">
      <c r="A56">
        <v>2074</v>
      </c>
      <c r="B56">
        <v>30</v>
      </c>
    </row>
    <row r="57" spans="1:2" x14ac:dyDescent="0.2">
      <c r="A57">
        <v>2075</v>
      </c>
      <c r="B57">
        <v>30</v>
      </c>
    </row>
    <row r="58" spans="1:2" x14ac:dyDescent="0.2">
      <c r="A58">
        <v>2076</v>
      </c>
      <c r="B58">
        <v>30</v>
      </c>
    </row>
    <row r="59" spans="1:2" x14ac:dyDescent="0.2">
      <c r="A59">
        <v>2077</v>
      </c>
      <c r="B59">
        <v>30</v>
      </c>
    </row>
    <row r="60" spans="1:2" x14ac:dyDescent="0.2">
      <c r="A60">
        <v>2078</v>
      </c>
      <c r="B60">
        <v>30</v>
      </c>
    </row>
    <row r="61" spans="1:2" x14ac:dyDescent="0.2">
      <c r="A61">
        <v>2079</v>
      </c>
      <c r="B61">
        <v>30</v>
      </c>
    </row>
    <row r="62" spans="1:2" x14ac:dyDescent="0.2">
      <c r="A62">
        <v>2080</v>
      </c>
      <c r="B6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7"/>
  <sheetViews>
    <sheetView topLeftCell="A32" workbookViewId="0">
      <selection activeCell="E9" sqref="E9:E67"/>
    </sheetView>
  </sheetViews>
  <sheetFormatPr baseColWidth="10" defaultColWidth="8.83203125" defaultRowHeight="15" x14ac:dyDescent="0.2"/>
  <cols>
    <col min="1" max="1" width="8.83203125" style="67"/>
    <col min="2" max="2" width="16.5" style="67" bestFit="1" customWidth="1"/>
    <col min="3" max="3" width="14.33203125" style="67" bestFit="1" customWidth="1"/>
    <col min="4" max="4" width="8.83203125" style="67"/>
    <col min="5" max="5" width="12.5" style="67" customWidth="1"/>
    <col min="6" max="6" width="20.5" style="67" customWidth="1"/>
    <col min="7" max="7" width="19" style="67" customWidth="1"/>
    <col min="8" max="8" width="20.1640625" style="67" bestFit="1" customWidth="1"/>
    <col min="9" max="10" width="14" style="67" customWidth="1"/>
    <col min="11" max="16384" width="8.83203125" style="67"/>
  </cols>
  <sheetData>
    <row r="1" spans="1:12" x14ac:dyDescent="0.2">
      <c r="A1" s="67" t="s">
        <v>38</v>
      </c>
      <c r="B1" s="12" t="s">
        <v>21</v>
      </c>
      <c r="C1" s="12" t="s">
        <v>22</v>
      </c>
      <c r="D1" s="68" t="s">
        <v>23</v>
      </c>
      <c r="E1" s="68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2" t="s">
        <v>29</v>
      </c>
      <c r="K1" s="67" t="s">
        <v>154</v>
      </c>
      <c r="L1" s="67" t="s">
        <v>155</v>
      </c>
    </row>
    <row r="2" spans="1:12" x14ac:dyDescent="0.2">
      <c r="A2" s="67">
        <v>2015</v>
      </c>
      <c r="B2" s="38">
        <v>4.5999999999999999E-2</v>
      </c>
      <c r="C2" s="38">
        <v>4.5999999999999999E-2</v>
      </c>
      <c r="D2" s="38">
        <v>4.5999999999999999E-2</v>
      </c>
      <c r="E2" s="38">
        <v>4.5999999999999999E-2</v>
      </c>
      <c r="F2" s="38">
        <v>4.5999999999999999E-2</v>
      </c>
      <c r="G2" s="38">
        <v>4.5999999999999999E-2</v>
      </c>
      <c r="H2" s="38">
        <v>4.5999999999999999E-2</v>
      </c>
      <c r="I2" s="38">
        <v>4.5999999999999999E-2</v>
      </c>
      <c r="J2" s="38">
        <v>4.5999999999999999E-2</v>
      </c>
      <c r="K2" s="38">
        <v>4.5999999999999999E-2</v>
      </c>
      <c r="L2" s="38">
        <v>4.5999999999999999E-2</v>
      </c>
    </row>
    <row r="3" spans="1:12" x14ac:dyDescent="0.2">
      <c r="A3" s="67">
        <v>2016</v>
      </c>
      <c r="B3" s="38">
        <v>2.0199999999999999E-2</v>
      </c>
      <c r="C3" s="38">
        <v>2.0199999999999999E-2</v>
      </c>
      <c r="D3" s="38">
        <v>2.0199999999999999E-2</v>
      </c>
      <c r="E3" s="38">
        <v>2.0199999999999999E-2</v>
      </c>
      <c r="F3" s="38">
        <v>2.0199999999999999E-2</v>
      </c>
      <c r="G3" s="38">
        <v>2.0199999999999999E-2</v>
      </c>
      <c r="H3" s="38">
        <v>2.0199999999999999E-2</v>
      </c>
      <c r="I3" s="38">
        <v>2.0199999999999999E-2</v>
      </c>
      <c r="J3" s="38">
        <v>2.0199999999999999E-2</v>
      </c>
      <c r="K3" s="38">
        <v>2.0199999999999999E-2</v>
      </c>
      <c r="L3" s="38">
        <v>2.0199999999999999E-2</v>
      </c>
    </row>
    <row r="4" spans="1:12" x14ac:dyDescent="0.2">
      <c r="A4" s="67">
        <v>2017</v>
      </c>
      <c r="B4" s="38">
        <v>0.1193</v>
      </c>
      <c r="C4" s="38">
        <v>0.1193</v>
      </c>
      <c r="D4" s="38">
        <v>0.1193</v>
      </c>
      <c r="E4" s="38">
        <v>0.1193</v>
      </c>
      <c r="F4" s="38">
        <v>0.1193</v>
      </c>
      <c r="G4" s="38">
        <v>0.1193</v>
      </c>
      <c r="H4" s="38">
        <v>0.1193</v>
      </c>
      <c r="I4" s="38">
        <v>0.1193</v>
      </c>
      <c r="J4" s="38">
        <v>0.1193</v>
      </c>
      <c r="K4" s="38">
        <v>0.1193</v>
      </c>
      <c r="L4" s="38">
        <v>0.1193</v>
      </c>
    </row>
    <row r="5" spans="1:12" x14ac:dyDescent="0.2">
      <c r="A5" s="67">
        <v>2018</v>
      </c>
      <c r="B5" s="38">
        <v>8.8999999999999996E-2</v>
      </c>
      <c r="C5" s="38">
        <v>8.8999999999999996E-2</v>
      </c>
      <c r="D5" s="38">
        <v>8.8999999999999996E-2</v>
      </c>
      <c r="E5" s="38">
        <v>8.8999999999999996E-2</v>
      </c>
      <c r="F5" s="38">
        <v>8.8999999999999996E-2</v>
      </c>
      <c r="G5" s="38">
        <v>8.8999999999999996E-2</v>
      </c>
      <c r="H5" s="38">
        <v>8.8999999999999996E-2</v>
      </c>
      <c r="I5" s="38">
        <v>8.8999999999999996E-2</v>
      </c>
      <c r="J5" s="38">
        <v>8.8999999999999996E-2</v>
      </c>
      <c r="K5" s="38">
        <v>8.8999999999999996E-2</v>
      </c>
      <c r="L5" s="38">
        <v>8.8999999999999996E-2</v>
      </c>
    </row>
    <row r="6" spans="1:12" x14ac:dyDescent="0.2">
      <c r="A6" s="67">
        <v>2019</v>
      </c>
      <c r="B6" s="38">
        <v>5.6500000000000002E-2</v>
      </c>
      <c r="C6" s="38">
        <v>5.6500000000000002E-2</v>
      </c>
      <c r="D6" s="38">
        <v>5.6500000000000002E-2</v>
      </c>
      <c r="E6" s="38">
        <v>5.6500000000000002E-2</v>
      </c>
      <c r="F6" s="38">
        <v>5.6500000000000002E-2</v>
      </c>
      <c r="G6" s="38">
        <v>5.6500000000000002E-2</v>
      </c>
      <c r="H6" s="38">
        <v>5.6500000000000002E-2</v>
      </c>
      <c r="I6" s="38">
        <v>5.6500000000000002E-2</v>
      </c>
      <c r="J6" s="38">
        <v>5.6500000000000002E-2</v>
      </c>
      <c r="K6" s="38">
        <v>5.6500000000000002E-2</v>
      </c>
      <c r="L6" s="38">
        <v>5.6500000000000002E-2</v>
      </c>
    </row>
    <row r="7" spans="1:12" x14ac:dyDescent="0.2">
      <c r="A7" s="67">
        <v>2020</v>
      </c>
      <c r="B7" s="38">
        <v>2.7300000000000001E-2</v>
      </c>
      <c r="C7" s="38">
        <v>2.7300000000000001E-2</v>
      </c>
      <c r="D7" s="38">
        <v>2.7300000000000001E-2</v>
      </c>
      <c r="E7" s="38">
        <v>2.7300000000000001E-2</v>
      </c>
      <c r="F7" s="38">
        <v>2.7300000000000001E-2</v>
      </c>
      <c r="G7" s="38">
        <v>2.7300000000000001E-2</v>
      </c>
      <c r="H7" s="38">
        <v>2.7300000000000001E-2</v>
      </c>
      <c r="I7" s="38">
        <v>2.7300000000000001E-2</v>
      </c>
      <c r="J7" s="38">
        <v>2.7300000000000001E-2</v>
      </c>
      <c r="K7" s="38">
        <v>2.7300000000000001E-2</v>
      </c>
      <c r="L7" s="38">
        <v>2.7300000000000001E-2</v>
      </c>
    </row>
    <row r="8" spans="1:12" x14ac:dyDescent="0.2">
      <c r="A8" s="67">
        <v>2021</v>
      </c>
      <c r="B8" s="38">
        <v>0.27800000000000002</v>
      </c>
      <c r="C8" s="38">
        <v>0.27800000000000002</v>
      </c>
      <c r="D8" s="38">
        <v>0.27800000000000002</v>
      </c>
      <c r="E8" s="38">
        <v>0.27800000000000002</v>
      </c>
      <c r="F8" s="38">
        <v>0.27800000000000002</v>
      </c>
      <c r="G8" s="38">
        <v>0.27800000000000002</v>
      </c>
      <c r="H8" s="38">
        <v>0.27800000000000002</v>
      </c>
      <c r="I8" s="38">
        <v>0.27800000000000002</v>
      </c>
      <c r="J8" s="38">
        <v>0.27800000000000002</v>
      </c>
      <c r="K8" s="38">
        <v>0.27800000000000002</v>
      </c>
      <c r="L8" s="38">
        <v>0.27800000000000002</v>
      </c>
    </row>
    <row r="9" spans="1:12" x14ac:dyDescent="0.2">
      <c r="A9" s="67">
        <v>2022</v>
      </c>
      <c r="B9" s="69">
        <v>7.0000000000000007E-2</v>
      </c>
      <c r="C9" s="69">
        <v>7.0000000000000007E-2</v>
      </c>
      <c r="D9" s="69">
        <f>'Numeric Inputs'!$C$5</f>
        <v>7.2999999999999995E-2</v>
      </c>
      <c r="E9" s="70">
        <f>'Numeric Inputs'!$C$2</f>
        <v>7.2999999999999995E-2</v>
      </c>
      <c r="F9" s="71">
        <v>-0.24</v>
      </c>
      <c r="G9" s="71">
        <v>-0.24</v>
      </c>
      <c r="H9" s="72">
        <v>0.05</v>
      </c>
      <c r="I9" s="72">
        <v>9.0000000000000011E-2</v>
      </c>
      <c r="J9" s="72">
        <v>0.06</v>
      </c>
      <c r="K9" s="92">
        <v>0</v>
      </c>
      <c r="L9" s="70">
        <v>-5.0999999999999997E-2</v>
      </c>
    </row>
    <row r="10" spans="1:12" x14ac:dyDescent="0.2">
      <c r="A10" s="67">
        <v>2023</v>
      </c>
      <c r="B10" s="69">
        <v>7.0000000000000007E-2</v>
      </c>
      <c r="C10" s="69">
        <v>7.0000000000000007E-2</v>
      </c>
      <c r="D10" s="69">
        <f>'Numeric Inputs'!$C$5</f>
        <v>7.2999999999999995E-2</v>
      </c>
      <c r="E10" s="70">
        <f>'Numeric Inputs'!$C$2</f>
        <v>7.2999999999999995E-2</v>
      </c>
      <c r="F10" s="73">
        <v>0.11</v>
      </c>
      <c r="G10" s="73">
        <v>0.11</v>
      </c>
      <c r="H10" s="72">
        <v>0.05</v>
      </c>
      <c r="I10" s="72">
        <v>9.0000000000000011E-2</v>
      </c>
      <c r="J10" s="72">
        <v>0.06</v>
      </c>
      <c r="K10" s="69">
        <v>7.6499999999999999E-2</v>
      </c>
      <c r="L10" s="70">
        <v>1.4E-2</v>
      </c>
    </row>
    <row r="11" spans="1:12" x14ac:dyDescent="0.2">
      <c r="A11" s="67">
        <v>2024</v>
      </c>
      <c r="B11" s="69">
        <v>7.0000000000000007E-2</v>
      </c>
      <c r="C11" s="69">
        <v>7.0000000000000007E-2</v>
      </c>
      <c r="D11" s="69">
        <f>'Numeric Inputs'!$C$5</f>
        <v>7.2999999999999995E-2</v>
      </c>
      <c r="E11" s="70">
        <f>'Numeric Inputs'!$C$2</f>
        <v>7.2999999999999995E-2</v>
      </c>
      <c r="F11" s="73">
        <v>0.11</v>
      </c>
      <c r="G11" s="73">
        <v>0.11</v>
      </c>
      <c r="H11" s="72">
        <v>0.05</v>
      </c>
      <c r="I11" s="72">
        <v>9.0000000000000011E-2</v>
      </c>
      <c r="J11" s="72">
        <v>0.06</v>
      </c>
      <c r="K11" s="69">
        <v>7.6499999999999999E-2</v>
      </c>
      <c r="L11" s="70">
        <v>-3.0000000000000001E-3</v>
      </c>
    </row>
    <row r="12" spans="1:12" x14ac:dyDescent="0.2">
      <c r="A12" s="67">
        <v>2025</v>
      </c>
      <c r="B12" s="67">
        <v>4.0000000000000001E-3</v>
      </c>
      <c r="C12" s="69">
        <v>7.0000000000000007E-2</v>
      </c>
      <c r="D12" s="69">
        <f>'Numeric Inputs'!$C$5</f>
        <v>7.2999999999999995E-2</v>
      </c>
      <c r="E12" s="70">
        <f>'Numeric Inputs'!$C$2</f>
        <v>7.2999999999999995E-2</v>
      </c>
      <c r="F12" s="73">
        <v>0.11</v>
      </c>
      <c r="G12" s="73">
        <v>0.11</v>
      </c>
      <c r="H12" s="72">
        <v>0.05</v>
      </c>
      <c r="I12" s="72">
        <v>9.0000000000000011E-2</v>
      </c>
      <c r="J12" s="72">
        <v>0.06</v>
      </c>
      <c r="K12" s="69">
        <v>7.6499999999999999E-2</v>
      </c>
      <c r="L12" s="70">
        <v>1.2999999999999999E-2</v>
      </c>
    </row>
    <row r="13" spans="1:12" x14ac:dyDescent="0.2">
      <c r="A13" s="67">
        <v>2026</v>
      </c>
      <c r="B13" s="67">
        <v>0.19</v>
      </c>
      <c r="C13" s="69">
        <v>7.0000000000000007E-2</v>
      </c>
      <c r="D13" s="69">
        <f>'Numeric Inputs'!$C$5</f>
        <v>7.2999999999999995E-2</v>
      </c>
      <c r="E13" s="70">
        <f>'Numeric Inputs'!$C$2</f>
        <v>7.2999999999999995E-2</v>
      </c>
      <c r="F13" s="74">
        <v>0.06</v>
      </c>
      <c r="G13" s="74">
        <v>0.06</v>
      </c>
      <c r="H13" s="72">
        <v>0.05</v>
      </c>
      <c r="I13" s="72">
        <v>9.0000000000000011E-2</v>
      </c>
      <c r="J13" s="72">
        <v>0.06</v>
      </c>
      <c r="K13" s="69">
        <v>7.6499999999999999E-2</v>
      </c>
      <c r="L13" s="70">
        <v>0.08</v>
      </c>
    </row>
    <row r="14" spans="1:12" x14ac:dyDescent="0.2">
      <c r="A14" s="67">
        <v>2027</v>
      </c>
      <c r="B14" s="67">
        <v>0.16700000000000001</v>
      </c>
      <c r="C14" s="69">
        <v>7.0000000000000007E-2</v>
      </c>
      <c r="D14" s="69">
        <f>'Numeric Inputs'!$C$5</f>
        <v>7.2999999999999995E-2</v>
      </c>
      <c r="E14" s="70">
        <f>'Numeric Inputs'!$C$2</f>
        <v>7.2999999999999995E-2</v>
      </c>
      <c r="F14" s="74">
        <v>0.06</v>
      </c>
      <c r="G14" s="74">
        <v>0.06</v>
      </c>
      <c r="H14" s="72">
        <v>0.05</v>
      </c>
      <c r="I14" s="72">
        <v>9.0000000000000011E-2</v>
      </c>
      <c r="J14" s="72">
        <v>0.06</v>
      </c>
      <c r="K14" s="69">
        <v>7.6499999999999999E-2</v>
      </c>
      <c r="L14" s="69">
        <v>7.6499999999999999E-2</v>
      </c>
    </row>
    <row r="15" spans="1:12" x14ac:dyDescent="0.2">
      <c r="A15" s="67">
        <v>2028</v>
      </c>
      <c r="B15" s="67">
        <v>0.19309999999999999</v>
      </c>
      <c r="C15" s="69">
        <v>7.0000000000000007E-2</v>
      </c>
      <c r="D15" s="69">
        <f>'Numeric Inputs'!$C$5</f>
        <v>7.2999999999999995E-2</v>
      </c>
      <c r="E15" s="70">
        <f>'Numeric Inputs'!$C$2</f>
        <v>7.2999999999999995E-2</v>
      </c>
      <c r="F15" s="74">
        <v>0.06</v>
      </c>
      <c r="G15" s="74">
        <v>0.06</v>
      </c>
      <c r="H15" s="72">
        <v>0.05</v>
      </c>
      <c r="I15" s="72">
        <v>9.0000000000000011E-2</v>
      </c>
      <c r="J15" s="72">
        <v>0.06</v>
      </c>
      <c r="K15" s="69">
        <v>7.6499999999999999E-2</v>
      </c>
      <c r="L15" s="69">
        <v>7.6499999999999999E-2</v>
      </c>
    </row>
    <row r="16" spans="1:12" x14ac:dyDescent="0.2">
      <c r="A16" s="67">
        <v>2029</v>
      </c>
      <c r="B16" s="67">
        <v>0.19009999999999999</v>
      </c>
      <c r="C16" s="69">
        <v>7.0000000000000007E-2</v>
      </c>
      <c r="D16" s="69">
        <f>'Numeric Inputs'!$C$5</f>
        <v>7.2999999999999995E-2</v>
      </c>
      <c r="E16" s="70">
        <f>'Numeric Inputs'!$C$2</f>
        <v>7.2999999999999995E-2</v>
      </c>
      <c r="F16" s="74">
        <v>0.06</v>
      </c>
      <c r="G16" s="74">
        <v>0.06</v>
      </c>
      <c r="H16" s="72">
        <v>0.05</v>
      </c>
      <c r="I16" s="72">
        <v>9.0000000000000011E-2</v>
      </c>
      <c r="J16" s="72">
        <v>0.06</v>
      </c>
      <c r="K16" s="69">
        <v>7.6499999999999999E-2</v>
      </c>
      <c r="L16" s="69">
        <v>7.6499999999999999E-2</v>
      </c>
    </row>
    <row r="17" spans="1:12" x14ac:dyDescent="0.2">
      <c r="A17" s="67">
        <v>2030</v>
      </c>
      <c r="B17" s="67">
        <v>0.1482</v>
      </c>
      <c r="C17" s="69">
        <v>7.0000000000000007E-2</v>
      </c>
      <c r="D17" s="69">
        <f>'Numeric Inputs'!$C$5</f>
        <v>7.2999999999999995E-2</v>
      </c>
      <c r="E17" s="70">
        <f>'Numeric Inputs'!$C$2</f>
        <v>7.2999999999999995E-2</v>
      </c>
      <c r="F17" s="74">
        <v>0.06</v>
      </c>
      <c r="G17" s="74">
        <v>0.06</v>
      </c>
      <c r="H17" s="72">
        <v>0.05</v>
      </c>
      <c r="I17" s="72">
        <v>9.0000000000000011E-2</v>
      </c>
      <c r="J17" s="72">
        <v>0.06</v>
      </c>
      <c r="K17" s="69">
        <v>7.6499999999999999E-2</v>
      </c>
      <c r="L17" s="69">
        <v>7.6499999999999999E-2</v>
      </c>
    </row>
    <row r="18" spans="1:12" x14ac:dyDescent="0.2">
      <c r="A18" s="67">
        <v>2031</v>
      </c>
      <c r="B18" s="67">
        <v>0.114</v>
      </c>
      <c r="C18" s="69">
        <v>7.0000000000000007E-2</v>
      </c>
      <c r="D18" s="69">
        <f>'Numeric Inputs'!$C$5</f>
        <v>7.2999999999999995E-2</v>
      </c>
      <c r="E18" s="70">
        <f>'Numeric Inputs'!$C$2</f>
        <v>7.2999999999999995E-2</v>
      </c>
      <c r="F18" s="74">
        <v>0.06</v>
      </c>
      <c r="G18" s="74">
        <v>0.06</v>
      </c>
      <c r="H18" s="72">
        <v>0.05</v>
      </c>
      <c r="I18" s="72">
        <v>9.0000000000000011E-2</v>
      </c>
      <c r="J18" s="72">
        <v>0.06</v>
      </c>
      <c r="K18" s="69">
        <v>7.6499999999999999E-2</v>
      </c>
      <c r="L18" s="69">
        <v>7.6499999999999999E-2</v>
      </c>
    </row>
    <row r="19" spans="1:12" x14ac:dyDescent="0.2">
      <c r="A19" s="67">
        <v>2032</v>
      </c>
      <c r="B19" s="67">
        <v>-0.111</v>
      </c>
      <c r="C19" s="69">
        <v>7.0000000000000007E-2</v>
      </c>
      <c r="D19" s="69">
        <f>'Numeric Inputs'!$C$5</f>
        <v>7.2999999999999995E-2</v>
      </c>
      <c r="E19" s="70">
        <f>'Numeric Inputs'!$C$2</f>
        <v>7.2999999999999995E-2</v>
      </c>
      <c r="F19" s="74">
        <v>0.06</v>
      </c>
      <c r="G19" s="74">
        <v>0.06</v>
      </c>
      <c r="H19" s="75">
        <v>8.0142406836996249E-2</v>
      </c>
      <c r="I19" s="75">
        <v>6.0138038441437391E-2</v>
      </c>
      <c r="J19" s="72">
        <v>0.06</v>
      </c>
      <c r="K19" s="69">
        <v>7.6499999999999999E-2</v>
      </c>
      <c r="L19" s="69">
        <v>7.6499999999999999E-2</v>
      </c>
    </row>
    <row r="20" spans="1:12" x14ac:dyDescent="0.2">
      <c r="A20" s="67">
        <v>2033</v>
      </c>
      <c r="B20" s="67">
        <v>-8.7999999999999995E-2</v>
      </c>
      <c r="C20" s="69">
        <v>7.0000000000000007E-2</v>
      </c>
      <c r="D20" s="69">
        <f>'Numeric Inputs'!$C$5</f>
        <v>7.2999999999999995E-2</v>
      </c>
      <c r="E20" s="70">
        <f>'Numeric Inputs'!$C$2</f>
        <v>7.2999999999999995E-2</v>
      </c>
      <c r="F20" s="74">
        <v>0.06</v>
      </c>
      <c r="G20" s="74">
        <v>0.06</v>
      </c>
      <c r="H20" s="75">
        <v>8.0142406836996249E-2</v>
      </c>
      <c r="I20" s="75">
        <v>6.0138038441437391E-2</v>
      </c>
      <c r="J20" s="72">
        <v>0.06</v>
      </c>
      <c r="K20" s="69">
        <v>7.6499999999999999E-2</v>
      </c>
      <c r="L20" s="69">
        <v>7.6499999999999999E-2</v>
      </c>
    </row>
    <row r="21" spans="1:12" x14ac:dyDescent="0.2">
      <c r="A21" s="67">
        <v>2034</v>
      </c>
      <c r="B21" s="67">
        <v>2.7E-2</v>
      </c>
      <c r="C21" s="69">
        <v>7.0000000000000007E-2</v>
      </c>
      <c r="D21" s="69">
        <f>'Numeric Inputs'!$C$5</f>
        <v>7.2999999999999995E-2</v>
      </c>
      <c r="E21" s="70">
        <f>'Numeric Inputs'!$C$2</f>
        <v>7.2999999999999995E-2</v>
      </c>
      <c r="F21" s="74">
        <v>0.06</v>
      </c>
      <c r="G21" s="74">
        <v>0.06</v>
      </c>
      <c r="H21" s="75">
        <v>8.0142406836996249E-2</v>
      </c>
      <c r="I21" s="75">
        <v>6.0138038441437391E-2</v>
      </c>
      <c r="J21" s="72">
        <v>0.06</v>
      </c>
      <c r="K21" s="69">
        <v>7.6499999999999999E-2</v>
      </c>
      <c r="L21" s="69">
        <v>7.6499999999999999E-2</v>
      </c>
    </row>
    <row r="22" spans="1:12" x14ac:dyDescent="0.2">
      <c r="A22" s="67">
        <v>2035</v>
      </c>
      <c r="B22" s="67">
        <v>0.153</v>
      </c>
      <c r="C22" s="69">
        <v>7.0000000000000007E-2</v>
      </c>
      <c r="D22" s="69">
        <f>'Numeric Inputs'!$C$5</f>
        <v>7.2999999999999995E-2</v>
      </c>
      <c r="E22" s="70">
        <f>'Numeric Inputs'!$C$2</f>
        <v>7.2999999999999995E-2</v>
      </c>
      <c r="F22" s="74">
        <v>0.06</v>
      </c>
      <c r="G22" s="74">
        <v>0.06</v>
      </c>
      <c r="H22" s="75">
        <v>8.0142406836996249E-2</v>
      </c>
      <c r="I22" s="75">
        <v>6.0138038441437391E-2</v>
      </c>
      <c r="J22" s="72">
        <v>0.06</v>
      </c>
      <c r="K22" s="69">
        <v>7.6499999999999999E-2</v>
      </c>
      <c r="L22" s="69">
        <v>7.6499999999999999E-2</v>
      </c>
    </row>
    <row r="23" spans="1:12" x14ac:dyDescent="0.2">
      <c r="A23" s="67">
        <v>2036</v>
      </c>
      <c r="B23" s="67">
        <v>9.6000000000000002E-2</v>
      </c>
      <c r="C23" s="69">
        <v>7.0000000000000007E-2</v>
      </c>
      <c r="D23" s="69">
        <f>'Numeric Inputs'!$C$5</f>
        <v>7.2999999999999995E-2</v>
      </c>
      <c r="E23" s="70">
        <f>'Numeric Inputs'!$C$2</f>
        <v>7.2999999999999995E-2</v>
      </c>
      <c r="F23" s="74">
        <v>0.06</v>
      </c>
      <c r="G23" s="74">
        <v>0.06</v>
      </c>
      <c r="H23" s="75">
        <v>8.0142406836996249E-2</v>
      </c>
      <c r="I23" s="75">
        <v>6.0138038441437391E-2</v>
      </c>
      <c r="J23" s="72">
        <v>0.06</v>
      </c>
      <c r="K23" s="69">
        <v>7.6499999999999999E-2</v>
      </c>
      <c r="L23" s="69">
        <v>7.6499999999999999E-2</v>
      </c>
    </row>
    <row r="24" spans="1:12" x14ac:dyDescent="0.2">
      <c r="A24" s="67">
        <v>2037</v>
      </c>
      <c r="B24" s="76">
        <v>0.12</v>
      </c>
      <c r="C24" s="69">
        <v>7.0000000000000007E-2</v>
      </c>
      <c r="D24" s="69">
        <f>'Numeric Inputs'!$C$5</f>
        <v>7.2999999999999995E-2</v>
      </c>
      <c r="E24" s="70">
        <f>'Numeric Inputs'!$C$2</f>
        <v>7.2999999999999995E-2</v>
      </c>
      <c r="F24" s="74">
        <v>0.06</v>
      </c>
      <c r="G24" s="73">
        <v>-0.24</v>
      </c>
      <c r="H24" s="75">
        <v>8.0142406836996249E-2</v>
      </c>
      <c r="I24" s="75">
        <v>6.0138038441437391E-2</v>
      </c>
      <c r="J24" s="72">
        <v>0.06</v>
      </c>
      <c r="K24" s="69">
        <v>7.6499999999999999E-2</v>
      </c>
      <c r="L24" s="69">
        <v>7.6499999999999999E-2</v>
      </c>
    </row>
    <row r="25" spans="1:12" x14ac:dyDescent="0.2">
      <c r="A25" s="67">
        <v>2038</v>
      </c>
      <c r="B25" s="76">
        <v>0.16700000000000001</v>
      </c>
      <c r="C25" s="69">
        <v>7.0000000000000007E-2</v>
      </c>
      <c r="D25" s="69">
        <f>'Numeric Inputs'!$C$5</f>
        <v>7.2999999999999995E-2</v>
      </c>
      <c r="E25" s="70">
        <f>'Numeric Inputs'!$C$2</f>
        <v>7.2999999999999995E-2</v>
      </c>
      <c r="F25" s="74">
        <v>0.06</v>
      </c>
      <c r="G25" s="73">
        <v>0.11</v>
      </c>
      <c r="H25" s="75">
        <v>8.0142406836996249E-2</v>
      </c>
      <c r="I25" s="75">
        <v>6.0138038441437391E-2</v>
      </c>
      <c r="J25" s="72">
        <v>0.06</v>
      </c>
      <c r="K25" s="69">
        <v>7.6499999999999999E-2</v>
      </c>
      <c r="L25" s="69">
        <v>7.6499999999999999E-2</v>
      </c>
    </row>
    <row r="26" spans="1:12" x14ac:dyDescent="0.2">
      <c r="A26" s="67">
        <v>2039</v>
      </c>
      <c r="B26" s="76">
        <v>-0.06</v>
      </c>
      <c r="C26" s="69">
        <v>7.0000000000000007E-2</v>
      </c>
      <c r="D26" s="69">
        <f>'Numeric Inputs'!$C$5</f>
        <v>7.2999999999999995E-2</v>
      </c>
      <c r="E26" s="70">
        <f>'Numeric Inputs'!$C$2</f>
        <v>7.2999999999999995E-2</v>
      </c>
      <c r="F26" s="74">
        <v>0.06</v>
      </c>
      <c r="G26" s="73">
        <v>0.11</v>
      </c>
      <c r="H26" s="75">
        <v>8.0142406836996249E-2</v>
      </c>
      <c r="I26" s="75">
        <v>6.0138038441437391E-2</v>
      </c>
      <c r="J26" s="72">
        <v>0.06</v>
      </c>
      <c r="K26" s="69">
        <v>7.6499999999999999E-2</v>
      </c>
      <c r="L26" s="69">
        <v>7.6499999999999999E-2</v>
      </c>
    </row>
    <row r="27" spans="1:12" x14ac:dyDescent="0.2">
      <c r="A27" s="67">
        <v>2040</v>
      </c>
      <c r="B27" s="76">
        <v>-0.17699999999999999</v>
      </c>
      <c r="C27" s="77">
        <v>9.2999999999999999E-2</v>
      </c>
      <c r="D27" s="69">
        <f>'Numeric Inputs'!$C$5</f>
        <v>7.2999999999999995E-2</v>
      </c>
      <c r="E27" s="70">
        <f>'Numeric Inputs'!$C$2</f>
        <v>7.2999999999999995E-2</v>
      </c>
      <c r="F27" s="74">
        <v>0.06</v>
      </c>
      <c r="G27" s="73">
        <v>0.11</v>
      </c>
      <c r="H27" s="75">
        <v>8.0142406836996249E-2</v>
      </c>
      <c r="I27" s="75">
        <v>6.0138038441437391E-2</v>
      </c>
      <c r="J27" s="72">
        <v>0.06</v>
      </c>
      <c r="K27" s="69">
        <v>7.6499999999999999E-2</v>
      </c>
      <c r="L27" s="69">
        <v>7.6499999999999999E-2</v>
      </c>
    </row>
    <row r="28" spans="1:12" x14ac:dyDescent="0.2">
      <c r="A28" s="67">
        <v>2041</v>
      </c>
      <c r="B28" s="76">
        <v>0.17699999999999999</v>
      </c>
      <c r="C28" s="77">
        <v>2.1999999999999999E-2</v>
      </c>
      <c r="D28" s="69">
        <f>'Numeric Inputs'!$C$5</f>
        <v>7.2999999999999995E-2</v>
      </c>
      <c r="E28" s="70">
        <f>'Numeric Inputs'!$C$2</f>
        <v>7.2999999999999995E-2</v>
      </c>
      <c r="F28" s="74">
        <v>0.06</v>
      </c>
      <c r="G28" s="74">
        <v>0.06</v>
      </c>
      <c r="H28" s="75">
        <v>8.0142406836996249E-2</v>
      </c>
      <c r="I28" s="75">
        <v>6.0138038441437391E-2</v>
      </c>
      <c r="J28" s="72">
        <v>0.06</v>
      </c>
      <c r="K28" s="69">
        <v>7.6499999999999999E-2</v>
      </c>
      <c r="L28" s="69">
        <v>7.6499999999999999E-2</v>
      </c>
    </row>
    <row r="29" spans="1:12" x14ac:dyDescent="0.2">
      <c r="A29" s="67">
        <v>2042</v>
      </c>
      <c r="B29" s="78">
        <v>0.19</v>
      </c>
      <c r="C29" s="77">
        <v>0.02</v>
      </c>
      <c r="D29" s="69">
        <f>'Numeric Inputs'!$C$5</f>
        <v>7.2999999999999995E-2</v>
      </c>
      <c r="E29" s="70">
        <f>'Numeric Inputs'!$C$2</f>
        <v>7.2999999999999995E-2</v>
      </c>
      <c r="F29" s="74">
        <v>0.06</v>
      </c>
      <c r="G29" s="74">
        <v>0.06</v>
      </c>
      <c r="H29" s="75">
        <v>8.0142406836996249E-2</v>
      </c>
      <c r="I29" s="75">
        <v>6.0138038441437391E-2</v>
      </c>
      <c r="J29" s="72">
        <v>0.06</v>
      </c>
      <c r="K29" s="69">
        <v>7.6499999999999999E-2</v>
      </c>
      <c r="L29" s="69">
        <v>7.6499999999999999E-2</v>
      </c>
    </row>
    <row r="30" spans="1:12" x14ac:dyDescent="0.2">
      <c r="A30" s="67">
        <v>2043</v>
      </c>
      <c r="B30" s="78">
        <v>1.6E-2</v>
      </c>
      <c r="C30" s="77">
        <v>4.2000000000000003E-2</v>
      </c>
      <c r="D30" s="69">
        <f>'Numeric Inputs'!$C$5</f>
        <v>7.2999999999999995E-2</v>
      </c>
      <c r="E30" s="70">
        <f>'Numeric Inputs'!$C$2</f>
        <v>7.2999999999999995E-2</v>
      </c>
      <c r="F30" s="74">
        <v>0.06</v>
      </c>
      <c r="G30" s="74">
        <v>0.06</v>
      </c>
      <c r="H30" s="75">
        <v>8.0142406836996249E-2</v>
      </c>
      <c r="I30" s="75">
        <v>6.0138038441437391E-2</v>
      </c>
      <c r="J30" s="72">
        <v>0.06</v>
      </c>
      <c r="K30" s="69">
        <v>7.6499999999999999E-2</v>
      </c>
      <c r="L30" s="69">
        <v>7.6499999999999999E-2</v>
      </c>
    </row>
    <row r="31" spans="1:12" x14ac:dyDescent="0.2">
      <c r="A31" s="67">
        <v>2044</v>
      </c>
      <c r="B31" s="78">
        <v>0.108</v>
      </c>
      <c r="C31" s="77">
        <v>2.1999999999999999E-2</v>
      </c>
      <c r="D31" s="69">
        <f>'Numeric Inputs'!$C$5</f>
        <v>7.2999999999999995E-2</v>
      </c>
      <c r="E31" s="70">
        <f>'Numeric Inputs'!$C$2</f>
        <v>7.2999999999999995E-2</v>
      </c>
      <c r="F31" s="74">
        <v>0.06</v>
      </c>
      <c r="G31" s="74">
        <v>0.06</v>
      </c>
      <c r="H31" s="75">
        <v>8.0142406836996249E-2</v>
      </c>
      <c r="I31" s="75">
        <v>6.0138038441437391E-2</v>
      </c>
      <c r="J31" s="72">
        <v>0.06</v>
      </c>
      <c r="K31" s="69">
        <v>7.6499999999999999E-2</v>
      </c>
      <c r="L31" s="69">
        <v>7.6499999999999999E-2</v>
      </c>
    </row>
    <row r="32" spans="1:12" x14ac:dyDescent="0.2">
      <c r="A32" s="67">
        <v>2045</v>
      </c>
      <c r="B32" s="78">
        <v>0.14199999999999999</v>
      </c>
      <c r="C32" s="69">
        <v>7.0000000000000007E-2</v>
      </c>
      <c r="D32" s="69">
        <f>'Numeric Inputs'!$C$5</f>
        <v>7.2999999999999995E-2</v>
      </c>
      <c r="E32" s="70">
        <f>'Numeric Inputs'!$C$2</f>
        <v>7.2999999999999995E-2</v>
      </c>
      <c r="F32" s="74">
        <v>0.06</v>
      </c>
      <c r="G32" s="74">
        <v>0.06</v>
      </c>
      <c r="H32" s="75">
        <v>8.0142406836996249E-2</v>
      </c>
      <c r="I32" s="75">
        <v>6.0138038441437391E-2</v>
      </c>
      <c r="J32" s="72">
        <v>0.06</v>
      </c>
      <c r="K32" s="69">
        <v>7.6499999999999999E-2</v>
      </c>
      <c r="L32" s="69">
        <v>7.6499999999999999E-2</v>
      </c>
    </row>
    <row r="33" spans="1:12" x14ac:dyDescent="0.2">
      <c r="A33" s="67">
        <v>2046</v>
      </c>
      <c r="B33" s="78">
        <v>3.6999999999999998E-2</v>
      </c>
      <c r="C33" s="69">
        <v>7.0000000000000007E-2</v>
      </c>
      <c r="D33" s="69">
        <f>'Numeric Inputs'!$C$5</f>
        <v>7.2999999999999995E-2</v>
      </c>
      <c r="E33" s="70">
        <f>'Numeric Inputs'!$C$2</f>
        <v>7.2999999999999995E-2</v>
      </c>
      <c r="F33" s="74">
        <v>0.06</v>
      </c>
      <c r="G33" s="74">
        <v>0.06</v>
      </c>
      <c r="H33" s="75">
        <v>8.0142406836996249E-2</v>
      </c>
      <c r="I33" s="75">
        <v>6.0138038441437391E-2</v>
      </c>
      <c r="J33" s="72">
        <v>0.06</v>
      </c>
      <c r="K33" s="69">
        <v>7.6499999999999999E-2</v>
      </c>
      <c r="L33" s="69">
        <v>7.6499999999999999E-2</v>
      </c>
    </row>
    <row r="34" spans="1:12" x14ac:dyDescent="0.2">
      <c r="A34" s="67">
        <v>2047</v>
      </c>
      <c r="B34" s="78">
        <v>3.1E-2</v>
      </c>
      <c r="C34" s="69">
        <v>7.0000000000000007E-2</v>
      </c>
      <c r="D34" s="69">
        <f>'Numeric Inputs'!$C$5</f>
        <v>7.2999999999999995E-2</v>
      </c>
      <c r="E34" s="70">
        <f>'Numeric Inputs'!$C$2</f>
        <v>7.2999999999999995E-2</v>
      </c>
      <c r="F34" s="74">
        <v>0.06</v>
      </c>
      <c r="G34" s="74">
        <v>0.06</v>
      </c>
      <c r="H34" s="75">
        <v>8.0142406836996249E-2</v>
      </c>
      <c r="I34" s="75">
        <v>6.0138038441437391E-2</v>
      </c>
      <c r="J34" s="72">
        <v>0.06</v>
      </c>
      <c r="K34" s="69">
        <v>7.6499999999999999E-2</v>
      </c>
      <c r="L34" s="69">
        <v>7.6499999999999999E-2</v>
      </c>
    </row>
    <row r="35" spans="1:12" x14ac:dyDescent="0.2">
      <c r="A35" s="67">
        <v>2048</v>
      </c>
      <c r="B35" s="78">
        <v>0.11799999999999999</v>
      </c>
      <c r="C35" s="69">
        <v>7.0000000000000007E-2</v>
      </c>
      <c r="D35" s="69">
        <f>'Numeric Inputs'!$C$5</f>
        <v>7.2999999999999995E-2</v>
      </c>
      <c r="E35" s="70">
        <f>'Numeric Inputs'!$C$2</f>
        <v>7.2999999999999995E-2</v>
      </c>
      <c r="F35" s="74">
        <v>0.06</v>
      </c>
      <c r="G35" s="74">
        <v>0.06</v>
      </c>
      <c r="H35" s="75">
        <v>8.0142406836996249E-2</v>
      </c>
      <c r="I35" s="75">
        <v>6.0138038441437391E-2</v>
      </c>
      <c r="J35" s="72">
        <v>0.06</v>
      </c>
      <c r="K35" s="69">
        <v>7.6499999999999999E-2</v>
      </c>
      <c r="L35" s="69">
        <v>7.6499999999999999E-2</v>
      </c>
    </row>
    <row r="36" spans="1:12" x14ac:dyDescent="0.2">
      <c r="A36" s="67">
        <v>2049</v>
      </c>
      <c r="B36" s="78">
        <v>7.1999999999999995E-2</v>
      </c>
      <c r="C36" s="69">
        <v>7.0000000000000007E-2</v>
      </c>
      <c r="D36" s="69">
        <f>'Numeric Inputs'!$C$5</f>
        <v>7.2999999999999995E-2</v>
      </c>
      <c r="E36" s="70">
        <f>'Numeric Inputs'!$C$2</f>
        <v>7.2999999999999995E-2</v>
      </c>
      <c r="F36" s="74">
        <v>0.06</v>
      </c>
      <c r="G36" s="74">
        <v>0.06</v>
      </c>
      <c r="H36" s="75">
        <v>8.0142406836996249E-2</v>
      </c>
      <c r="I36" s="75">
        <v>6.0138038441437391E-2</v>
      </c>
      <c r="J36" s="72">
        <v>0.06</v>
      </c>
      <c r="K36" s="69">
        <v>7.6499999999999999E-2</v>
      </c>
      <c r="L36" s="69">
        <v>7.6499999999999999E-2</v>
      </c>
    </row>
    <row r="37" spans="1:12" x14ac:dyDescent="0.2">
      <c r="A37" s="67">
        <v>2050</v>
      </c>
      <c r="B37" s="78">
        <v>6.2799999999999995E-2</v>
      </c>
      <c r="C37" s="69">
        <v>7.0000000000000007E-2</v>
      </c>
      <c r="D37" s="69">
        <f>'Numeric Inputs'!$C$5</f>
        <v>7.2999999999999995E-2</v>
      </c>
      <c r="E37" s="70">
        <f>'Numeric Inputs'!$C$2</f>
        <v>7.2999999999999995E-2</v>
      </c>
      <c r="F37" s="74">
        <v>0.06</v>
      </c>
      <c r="G37" s="74">
        <v>0.06</v>
      </c>
      <c r="H37" s="75">
        <v>8.0142406836996249E-2</v>
      </c>
      <c r="I37" s="75">
        <v>6.0138038441437391E-2</v>
      </c>
      <c r="J37" s="72">
        <v>0.06</v>
      </c>
      <c r="K37" s="69">
        <v>7.6499999999999999E-2</v>
      </c>
      <c r="L37" s="69">
        <v>7.6499999999999999E-2</v>
      </c>
    </row>
    <row r="38" spans="1:12" x14ac:dyDescent="0.2">
      <c r="A38" s="67">
        <v>2051</v>
      </c>
      <c r="B38" s="78">
        <v>-9.7000000000000003E-3</v>
      </c>
      <c r="C38" s="69">
        <v>7.0000000000000007E-2</v>
      </c>
      <c r="D38" s="69">
        <f>'Numeric Inputs'!$C$5</f>
        <v>7.2999999999999995E-2</v>
      </c>
      <c r="E38" s="70">
        <f>'Numeric Inputs'!$C$2</f>
        <v>7.2999999999999995E-2</v>
      </c>
      <c r="F38" s="74">
        <v>0.06</v>
      </c>
      <c r="G38" s="74">
        <v>0.06</v>
      </c>
      <c r="H38" s="75">
        <v>8.0142406836996249E-2</v>
      </c>
      <c r="I38" s="75">
        <v>6.0138038441437391E-2</v>
      </c>
      <c r="J38" s="72">
        <v>0.06</v>
      </c>
      <c r="K38" s="69">
        <v>7.6499999999999999E-2</v>
      </c>
      <c r="L38" s="69">
        <v>7.6499999999999999E-2</v>
      </c>
    </row>
    <row r="39" spans="1:12" x14ac:dyDescent="0.2">
      <c r="A39" s="67">
        <v>2052</v>
      </c>
      <c r="B39" s="78">
        <v>-9.7000000000000003E-3</v>
      </c>
      <c r="C39" s="69">
        <v>7.0000000000000007E-2</v>
      </c>
      <c r="D39" s="69">
        <f>'Numeric Inputs'!$C$5</f>
        <v>7.2999999999999995E-2</v>
      </c>
      <c r="E39" s="70">
        <f>'Numeric Inputs'!$C$2</f>
        <v>7.2999999999999995E-2</v>
      </c>
      <c r="F39" s="74">
        <v>0.06</v>
      </c>
      <c r="G39" s="74">
        <v>0.06</v>
      </c>
      <c r="H39" s="75">
        <v>8.0142406836996249E-2</v>
      </c>
      <c r="I39" s="75">
        <v>6.0138038441437391E-2</v>
      </c>
      <c r="J39" s="72">
        <v>0.06</v>
      </c>
      <c r="K39" s="69">
        <v>7.6499999999999999E-2</v>
      </c>
      <c r="L39" s="69">
        <v>7.6499999999999999E-2</v>
      </c>
    </row>
    <row r="40" spans="1:12" x14ac:dyDescent="0.2">
      <c r="A40" s="67">
        <v>2053</v>
      </c>
      <c r="B40" s="78">
        <v>-9.7000000000000003E-3</v>
      </c>
      <c r="C40" s="69">
        <v>7.0000000000000007E-2</v>
      </c>
      <c r="D40" s="69">
        <f>'Numeric Inputs'!$C$5</f>
        <v>7.2999999999999995E-2</v>
      </c>
      <c r="E40" s="70">
        <f>'Numeric Inputs'!$C$2</f>
        <v>7.2999999999999995E-2</v>
      </c>
      <c r="F40" s="74">
        <v>0.06</v>
      </c>
      <c r="G40" s="74">
        <v>0.06</v>
      </c>
      <c r="H40" s="75">
        <v>8.0142406836996249E-2</v>
      </c>
      <c r="I40" s="75">
        <v>6.0138038441437391E-2</v>
      </c>
      <c r="J40" s="72">
        <v>0.06</v>
      </c>
      <c r="K40" s="69">
        <v>7.6499999999999999E-2</v>
      </c>
      <c r="L40" s="69">
        <v>7.6499999999999999E-2</v>
      </c>
    </row>
    <row r="41" spans="1:12" x14ac:dyDescent="0.2">
      <c r="A41" s="67">
        <v>2054</v>
      </c>
      <c r="B41" s="78">
        <v>-9.7000000000000003E-3</v>
      </c>
      <c r="C41" s="69">
        <v>7.0000000000000007E-2</v>
      </c>
      <c r="D41" s="69">
        <f>'Numeric Inputs'!$C$5</f>
        <v>7.2999999999999995E-2</v>
      </c>
      <c r="E41" s="70">
        <f>'Numeric Inputs'!$C$2</f>
        <v>7.2999999999999995E-2</v>
      </c>
      <c r="F41" s="74">
        <v>0.06</v>
      </c>
      <c r="G41" s="74">
        <v>0.06</v>
      </c>
      <c r="H41" s="75">
        <v>8.0142406836996194E-2</v>
      </c>
      <c r="I41" s="75">
        <v>6.0138038441437398E-2</v>
      </c>
      <c r="J41" s="72">
        <v>0.06</v>
      </c>
      <c r="K41" s="69">
        <v>7.6499999999999999E-2</v>
      </c>
      <c r="L41" s="69">
        <v>7.6499999999999999E-2</v>
      </c>
    </row>
    <row r="42" spans="1:12" x14ac:dyDescent="0.2">
      <c r="A42" s="67">
        <v>2055</v>
      </c>
      <c r="B42" s="78">
        <v>-9.7000000000000003E-3</v>
      </c>
      <c r="C42" s="69">
        <v>7.0000000000000007E-2</v>
      </c>
      <c r="D42" s="69">
        <f>'Numeric Inputs'!$C$5</f>
        <v>7.2999999999999995E-2</v>
      </c>
      <c r="E42" s="70">
        <f>'Numeric Inputs'!$C$2</f>
        <v>7.2999999999999995E-2</v>
      </c>
      <c r="F42" s="74">
        <v>0.06</v>
      </c>
      <c r="G42" s="74">
        <v>0.06</v>
      </c>
      <c r="H42" s="75">
        <v>8.0142406836996194E-2</v>
      </c>
      <c r="I42" s="75">
        <v>6.0138038441437398E-2</v>
      </c>
      <c r="J42" s="72">
        <v>0.06</v>
      </c>
      <c r="K42" s="69">
        <v>7.6499999999999999E-2</v>
      </c>
      <c r="L42" s="69">
        <v>7.6499999999999999E-2</v>
      </c>
    </row>
    <row r="43" spans="1:12" x14ac:dyDescent="0.2">
      <c r="A43" s="67">
        <v>2056</v>
      </c>
      <c r="B43" s="78">
        <v>-9.7000000000000003E-3</v>
      </c>
      <c r="C43" s="69">
        <v>7.0000000000000007E-2</v>
      </c>
      <c r="D43" s="69">
        <f>'Numeric Inputs'!$C$5</f>
        <v>7.2999999999999995E-2</v>
      </c>
      <c r="E43" s="70">
        <f>'Numeric Inputs'!$C$2</f>
        <v>7.2999999999999995E-2</v>
      </c>
      <c r="F43" s="74">
        <v>0.06</v>
      </c>
      <c r="G43" s="74">
        <v>0.06</v>
      </c>
      <c r="H43" s="75">
        <v>8.0142406836996194E-2</v>
      </c>
      <c r="I43" s="75">
        <v>6.0138038441437398E-2</v>
      </c>
      <c r="J43" s="72">
        <v>0.06</v>
      </c>
      <c r="K43" s="69">
        <v>7.6499999999999999E-2</v>
      </c>
      <c r="L43" s="69">
        <v>7.6499999999999999E-2</v>
      </c>
    </row>
    <row r="44" spans="1:12" x14ac:dyDescent="0.2">
      <c r="A44" s="67">
        <v>2057</v>
      </c>
      <c r="B44" s="78">
        <v>-9.7000000000000003E-3</v>
      </c>
      <c r="C44" s="69">
        <v>7.0000000000000007E-2</v>
      </c>
      <c r="D44" s="69">
        <f>'Numeric Inputs'!$C$5</f>
        <v>7.2999999999999995E-2</v>
      </c>
      <c r="E44" s="70">
        <f>'Numeric Inputs'!$C$2</f>
        <v>7.2999999999999995E-2</v>
      </c>
      <c r="F44" s="74">
        <v>0.06</v>
      </c>
      <c r="G44" s="74">
        <v>0.06</v>
      </c>
      <c r="H44" s="75">
        <v>8.0142406836996194E-2</v>
      </c>
      <c r="I44" s="75">
        <v>6.0138038441437398E-2</v>
      </c>
      <c r="J44" s="72">
        <v>0.06</v>
      </c>
      <c r="K44" s="69">
        <v>7.6499999999999999E-2</v>
      </c>
      <c r="L44" s="69">
        <v>7.6499999999999999E-2</v>
      </c>
    </row>
    <row r="45" spans="1:12" x14ac:dyDescent="0.2">
      <c r="A45" s="67">
        <v>2058</v>
      </c>
      <c r="B45" s="78">
        <v>-9.7000000000000003E-3</v>
      </c>
      <c r="C45" s="69">
        <v>7.0000000000000007E-2</v>
      </c>
      <c r="D45" s="69">
        <f>'Numeric Inputs'!$C$5</f>
        <v>7.2999999999999995E-2</v>
      </c>
      <c r="E45" s="70">
        <f>'Numeric Inputs'!$C$2</f>
        <v>7.2999999999999995E-2</v>
      </c>
      <c r="F45" s="74">
        <v>0.06</v>
      </c>
      <c r="G45" s="74">
        <v>0.06</v>
      </c>
      <c r="H45" s="75">
        <v>8.0142406836996194E-2</v>
      </c>
      <c r="I45" s="75">
        <v>6.0138038441437398E-2</v>
      </c>
      <c r="J45" s="72">
        <v>0.06</v>
      </c>
      <c r="K45" s="69">
        <v>7.6499999999999999E-2</v>
      </c>
      <c r="L45" s="69">
        <v>7.6499999999999999E-2</v>
      </c>
    </row>
    <row r="46" spans="1:12" x14ac:dyDescent="0.2">
      <c r="A46" s="67">
        <v>2059</v>
      </c>
      <c r="B46" s="78">
        <v>-9.7000000000000003E-3</v>
      </c>
      <c r="C46" s="69">
        <v>7.0000000000000007E-2</v>
      </c>
      <c r="D46" s="69">
        <f>'Numeric Inputs'!$C$5</f>
        <v>7.2999999999999995E-2</v>
      </c>
      <c r="E46" s="70">
        <f>'Numeric Inputs'!$C$2</f>
        <v>7.2999999999999995E-2</v>
      </c>
      <c r="F46" s="74">
        <v>0.06</v>
      </c>
      <c r="G46" s="74">
        <v>0.06</v>
      </c>
      <c r="H46" s="75">
        <v>8.0142406836996194E-2</v>
      </c>
      <c r="I46" s="75">
        <v>6.0138038441437398E-2</v>
      </c>
      <c r="J46" s="72">
        <v>0.06</v>
      </c>
      <c r="K46" s="69">
        <v>7.6499999999999999E-2</v>
      </c>
      <c r="L46" s="69">
        <v>7.6499999999999999E-2</v>
      </c>
    </row>
    <row r="47" spans="1:12" x14ac:dyDescent="0.2">
      <c r="A47" s="67">
        <v>2060</v>
      </c>
      <c r="B47" s="78">
        <v>-9.7000000000000003E-3</v>
      </c>
      <c r="C47" s="69">
        <v>7.0000000000000007E-2</v>
      </c>
      <c r="D47" s="69">
        <f>'Numeric Inputs'!$C$5</f>
        <v>7.2999999999999995E-2</v>
      </c>
      <c r="E47" s="70">
        <f>'Numeric Inputs'!$C$2</f>
        <v>7.2999999999999995E-2</v>
      </c>
      <c r="F47" s="74">
        <v>0.06</v>
      </c>
      <c r="G47" s="74">
        <v>0.06</v>
      </c>
      <c r="H47" s="75">
        <v>8.0142406836996194E-2</v>
      </c>
      <c r="I47" s="75">
        <v>6.0138038441437398E-2</v>
      </c>
      <c r="J47" s="72">
        <v>0.06</v>
      </c>
      <c r="K47" s="69">
        <v>7.6499999999999999E-2</v>
      </c>
      <c r="L47" s="69">
        <v>7.6499999999999999E-2</v>
      </c>
    </row>
    <row r="48" spans="1:12" x14ac:dyDescent="0.2">
      <c r="A48" s="67">
        <v>2061</v>
      </c>
      <c r="B48" s="78">
        <v>-9.7000000000000003E-3</v>
      </c>
      <c r="C48" s="69">
        <v>7.0000000000000007E-2</v>
      </c>
      <c r="D48" s="69">
        <f>'Numeric Inputs'!$C$5</f>
        <v>7.2999999999999995E-2</v>
      </c>
      <c r="E48" s="70">
        <f>'Numeric Inputs'!$C$2</f>
        <v>7.2999999999999995E-2</v>
      </c>
      <c r="F48" s="74">
        <v>0.06</v>
      </c>
      <c r="G48" s="74">
        <v>0.06</v>
      </c>
      <c r="H48" s="75">
        <v>8.0142406836996194E-2</v>
      </c>
      <c r="I48" s="75">
        <v>6.0138038441437398E-2</v>
      </c>
      <c r="J48" s="72">
        <v>0.06</v>
      </c>
      <c r="K48" s="69">
        <v>7.6499999999999999E-2</v>
      </c>
      <c r="L48" s="69">
        <v>7.6499999999999999E-2</v>
      </c>
    </row>
    <row r="49" spans="1:12" x14ac:dyDescent="0.2">
      <c r="A49" s="67">
        <v>2062</v>
      </c>
      <c r="B49" s="78">
        <v>-9.7000000000000003E-3</v>
      </c>
      <c r="C49" s="69">
        <v>7.0000000000000007E-2</v>
      </c>
      <c r="D49" s="69">
        <f>'Numeric Inputs'!$C$5</f>
        <v>7.2999999999999995E-2</v>
      </c>
      <c r="E49" s="70">
        <f>'Numeric Inputs'!$C$2</f>
        <v>7.2999999999999995E-2</v>
      </c>
      <c r="F49" s="74">
        <v>0.06</v>
      </c>
      <c r="G49" s="74">
        <v>0.06</v>
      </c>
      <c r="H49" s="75">
        <v>8.0142406836996194E-2</v>
      </c>
      <c r="I49" s="75">
        <v>6.0138038441437398E-2</v>
      </c>
      <c r="J49" s="72">
        <v>0.06</v>
      </c>
      <c r="K49" s="69">
        <v>7.6499999999999999E-2</v>
      </c>
      <c r="L49" s="69">
        <v>7.6499999999999999E-2</v>
      </c>
    </row>
    <row r="50" spans="1:12" x14ac:dyDescent="0.2">
      <c r="A50" s="67">
        <v>2063</v>
      </c>
      <c r="B50" s="78">
        <v>-9.7000000000000003E-3</v>
      </c>
      <c r="C50" s="69">
        <v>7.0000000000000007E-2</v>
      </c>
      <c r="D50" s="69">
        <f>'Numeric Inputs'!$C$5</f>
        <v>7.2999999999999995E-2</v>
      </c>
      <c r="E50" s="70">
        <f>'Numeric Inputs'!$C$2</f>
        <v>7.2999999999999995E-2</v>
      </c>
      <c r="F50" s="74">
        <v>0.06</v>
      </c>
      <c r="G50" s="74">
        <v>0.06</v>
      </c>
      <c r="H50" s="75">
        <v>8.0142406836996194E-2</v>
      </c>
      <c r="I50" s="75">
        <v>6.0138038441437398E-2</v>
      </c>
      <c r="J50" s="72">
        <v>0.06</v>
      </c>
      <c r="K50" s="69">
        <v>7.6499999999999999E-2</v>
      </c>
      <c r="L50" s="69">
        <v>7.6499999999999999E-2</v>
      </c>
    </row>
    <row r="51" spans="1:12" x14ac:dyDescent="0.2">
      <c r="A51" s="67">
        <v>2064</v>
      </c>
      <c r="B51" s="78">
        <v>-9.7000000000000003E-3</v>
      </c>
      <c r="C51" s="69">
        <v>7.0000000000000007E-2</v>
      </c>
      <c r="D51" s="69">
        <f>'Numeric Inputs'!$C$5</f>
        <v>7.2999999999999995E-2</v>
      </c>
      <c r="E51" s="70">
        <f>'Numeric Inputs'!$C$2</f>
        <v>7.2999999999999995E-2</v>
      </c>
      <c r="F51" s="74">
        <v>0.06</v>
      </c>
      <c r="G51" s="74">
        <v>0.06</v>
      </c>
      <c r="H51" s="75">
        <v>8.0142406836996194E-2</v>
      </c>
      <c r="I51" s="75">
        <v>6.0138038441437398E-2</v>
      </c>
      <c r="J51" s="72">
        <v>0.06</v>
      </c>
      <c r="K51" s="69">
        <v>7.6499999999999999E-2</v>
      </c>
      <c r="L51" s="69">
        <v>7.6499999999999999E-2</v>
      </c>
    </row>
    <row r="52" spans="1:12" x14ac:dyDescent="0.2">
      <c r="A52" s="67">
        <v>2065</v>
      </c>
      <c r="B52" s="78">
        <v>-9.7000000000000003E-3</v>
      </c>
      <c r="C52" s="69">
        <v>7.0000000000000007E-2</v>
      </c>
      <c r="D52" s="69">
        <f>'Numeric Inputs'!$C$5</f>
        <v>7.2999999999999995E-2</v>
      </c>
      <c r="E52" s="70">
        <f>'Numeric Inputs'!$C$2</f>
        <v>7.2999999999999995E-2</v>
      </c>
      <c r="F52" s="74">
        <v>0.06</v>
      </c>
      <c r="G52" s="74">
        <v>0.06</v>
      </c>
      <c r="H52" s="75">
        <v>8.0142406836996194E-2</v>
      </c>
      <c r="I52" s="75">
        <v>6.0138038441437398E-2</v>
      </c>
      <c r="J52" s="72">
        <v>0.06</v>
      </c>
      <c r="K52" s="69">
        <v>7.6499999999999999E-2</v>
      </c>
      <c r="L52" s="69">
        <v>7.6499999999999999E-2</v>
      </c>
    </row>
    <row r="53" spans="1:12" x14ac:dyDescent="0.2">
      <c r="A53" s="67">
        <v>2066</v>
      </c>
      <c r="B53" s="78">
        <v>-9.7000000000000003E-3</v>
      </c>
      <c r="C53" s="69">
        <v>7.0000000000000007E-2</v>
      </c>
      <c r="D53" s="69">
        <f>'Numeric Inputs'!$C$5</f>
        <v>7.2999999999999995E-2</v>
      </c>
      <c r="E53" s="70">
        <f>'Numeric Inputs'!$C$2</f>
        <v>7.2999999999999995E-2</v>
      </c>
      <c r="F53" s="74">
        <v>0.06</v>
      </c>
      <c r="G53" s="74">
        <v>0.06</v>
      </c>
      <c r="H53" s="75">
        <v>8.0142406836996194E-2</v>
      </c>
      <c r="I53" s="75">
        <v>6.0138038441437398E-2</v>
      </c>
      <c r="J53" s="72">
        <v>0.06</v>
      </c>
      <c r="K53" s="69">
        <v>7.6499999999999999E-2</v>
      </c>
      <c r="L53" s="69">
        <v>7.6499999999999999E-2</v>
      </c>
    </row>
    <row r="54" spans="1:12" x14ac:dyDescent="0.2">
      <c r="A54" s="67">
        <v>2067</v>
      </c>
      <c r="B54" s="78">
        <v>-9.7000000000000003E-3</v>
      </c>
      <c r="C54" s="69">
        <v>7.0000000000000007E-2</v>
      </c>
      <c r="D54" s="69">
        <f>'Numeric Inputs'!$C$5</f>
        <v>7.2999999999999995E-2</v>
      </c>
      <c r="E54" s="70">
        <f>'Numeric Inputs'!$C$2</f>
        <v>7.2999999999999995E-2</v>
      </c>
      <c r="F54" s="74">
        <v>0.06</v>
      </c>
      <c r="G54" s="74">
        <v>0.06</v>
      </c>
      <c r="H54" s="75">
        <v>8.0142406836996194E-2</v>
      </c>
      <c r="I54" s="75">
        <v>6.0138038441437398E-2</v>
      </c>
      <c r="J54" s="72">
        <v>0.06</v>
      </c>
      <c r="K54" s="69">
        <v>7.6499999999999999E-2</v>
      </c>
      <c r="L54" s="69">
        <v>7.6499999999999999E-2</v>
      </c>
    </row>
    <row r="55" spans="1:12" x14ac:dyDescent="0.2">
      <c r="A55" s="67">
        <v>2068</v>
      </c>
      <c r="B55" s="78">
        <v>-9.7000000000000003E-3</v>
      </c>
      <c r="C55" s="69">
        <v>7.0000000000000007E-2</v>
      </c>
      <c r="D55" s="69">
        <f>'Numeric Inputs'!$C$5</f>
        <v>7.2999999999999995E-2</v>
      </c>
      <c r="E55" s="70">
        <f>'Numeric Inputs'!$C$2</f>
        <v>7.2999999999999995E-2</v>
      </c>
      <c r="F55" s="74">
        <v>0.06</v>
      </c>
      <c r="G55" s="74">
        <v>0.06</v>
      </c>
      <c r="H55" s="75">
        <v>8.0142406836996194E-2</v>
      </c>
      <c r="I55" s="75">
        <v>6.0138038441437398E-2</v>
      </c>
      <c r="J55" s="72">
        <v>0.06</v>
      </c>
      <c r="K55" s="69">
        <v>7.6499999999999999E-2</v>
      </c>
      <c r="L55" s="69">
        <v>7.6499999999999999E-2</v>
      </c>
    </row>
    <row r="56" spans="1:12" x14ac:dyDescent="0.2">
      <c r="A56" s="67">
        <v>2069</v>
      </c>
      <c r="B56" s="78">
        <v>-9.7000000000000003E-3</v>
      </c>
      <c r="C56" s="69">
        <v>7.0000000000000007E-2</v>
      </c>
      <c r="D56" s="69">
        <f>'Numeric Inputs'!$C$5</f>
        <v>7.2999999999999995E-2</v>
      </c>
      <c r="E56" s="70">
        <f>'Numeric Inputs'!$C$2</f>
        <v>7.2999999999999995E-2</v>
      </c>
      <c r="F56" s="74">
        <v>0.06</v>
      </c>
      <c r="G56" s="74">
        <v>0.06</v>
      </c>
      <c r="H56" s="75">
        <v>8.0142406836996194E-2</v>
      </c>
      <c r="I56" s="75">
        <v>6.0138038441437398E-2</v>
      </c>
      <c r="J56" s="72">
        <v>0.06</v>
      </c>
      <c r="K56" s="69">
        <v>7.6499999999999999E-2</v>
      </c>
      <c r="L56" s="69">
        <v>7.6499999999999999E-2</v>
      </c>
    </row>
    <row r="57" spans="1:12" x14ac:dyDescent="0.2">
      <c r="A57" s="67">
        <v>2070</v>
      </c>
      <c r="B57" s="78">
        <v>-9.7000000000000003E-3</v>
      </c>
      <c r="C57" s="69">
        <v>7.0000000000000007E-2</v>
      </c>
      <c r="D57" s="69">
        <f>'Numeric Inputs'!$C$5</f>
        <v>7.2999999999999995E-2</v>
      </c>
      <c r="E57" s="70">
        <f>'Numeric Inputs'!$C$2</f>
        <v>7.2999999999999995E-2</v>
      </c>
      <c r="F57" s="74">
        <v>0.06</v>
      </c>
      <c r="G57" s="74">
        <v>0.06</v>
      </c>
      <c r="H57" s="75">
        <v>8.0142406836996194E-2</v>
      </c>
      <c r="I57" s="75">
        <v>6.0138038441437398E-2</v>
      </c>
      <c r="J57" s="72">
        <v>0.06</v>
      </c>
      <c r="K57" s="69">
        <v>7.6499999999999999E-2</v>
      </c>
      <c r="L57" s="69">
        <v>7.6499999999999999E-2</v>
      </c>
    </row>
    <row r="58" spans="1:12" x14ac:dyDescent="0.2">
      <c r="A58" s="67">
        <v>2071</v>
      </c>
      <c r="B58" s="78">
        <v>-9.7000000000000003E-3</v>
      </c>
      <c r="C58" s="69">
        <v>7.0000000000000007E-2</v>
      </c>
      <c r="D58" s="69">
        <f>'Numeric Inputs'!$C$5</f>
        <v>7.2999999999999995E-2</v>
      </c>
      <c r="E58" s="70">
        <f>'Numeric Inputs'!$C$2</f>
        <v>7.2999999999999995E-2</v>
      </c>
      <c r="F58" s="74">
        <v>0.06</v>
      </c>
      <c r="G58" s="74">
        <v>0.06</v>
      </c>
      <c r="H58" s="75">
        <v>8.0142406836996194E-2</v>
      </c>
      <c r="I58" s="75">
        <v>6.0138038441437398E-2</v>
      </c>
      <c r="J58" s="72">
        <v>0.06</v>
      </c>
      <c r="K58" s="69">
        <v>7.6499999999999999E-2</v>
      </c>
      <c r="L58" s="69">
        <v>7.6499999999999999E-2</v>
      </c>
    </row>
    <row r="59" spans="1:12" x14ac:dyDescent="0.2">
      <c r="A59" s="67">
        <v>2072</v>
      </c>
      <c r="B59" s="78">
        <v>-9.7000000000000003E-3</v>
      </c>
      <c r="C59" s="69">
        <v>7.0000000000000007E-2</v>
      </c>
      <c r="D59" s="69">
        <f>'Numeric Inputs'!$C$5</f>
        <v>7.2999999999999995E-2</v>
      </c>
      <c r="E59" s="70">
        <f>'Numeric Inputs'!$C$2</f>
        <v>7.2999999999999995E-2</v>
      </c>
      <c r="F59" s="74">
        <v>0.06</v>
      </c>
      <c r="G59" s="74">
        <v>0.06</v>
      </c>
      <c r="H59" s="75">
        <v>8.0142406836996194E-2</v>
      </c>
      <c r="I59" s="75">
        <v>6.0138038441437398E-2</v>
      </c>
      <c r="J59" s="72">
        <v>0.06</v>
      </c>
      <c r="K59" s="69">
        <v>7.6499999999999999E-2</v>
      </c>
      <c r="L59" s="69">
        <v>7.6499999999999999E-2</v>
      </c>
    </row>
    <row r="60" spans="1:12" x14ac:dyDescent="0.2">
      <c r="A60" s="67">
        <v>2073</v>
      </c>
      <c r="B60" s="78">
        <v>-9.7000000000000003E-3</v>
      </c>
      <c r="C60" s="69">
        <v>7.0000000000000007E-2</v>
      </c>
      <c r="D60" s="69">
        <f>'Numeric Inputs'!$C$5</f>
        <v>7.2999999999999995E-2</v>
      </c>
      <c r="E60" s="70">
        <f>'Numeric Inputs'!$C$2</f>
        <v>7.2999999999999995E-2</v>
      </c>
      <c r="F60" s="74">
        <v>0.06</v>
      </c>
      <c r="G60" s="74">
        <v>0.06</v>
      </c>
      <c r="H60" s="75">
        <v>8.0142406836996194E-2</v>
      </c>
      <c r="I60" s="75">
        <v>6.0138038441437398E-2</v>
      </c>
      <c r="J60" s="72">
        <v>0.06</v>
      </c>
      <c r="K60" s="69">
        <v>7.6499999999999999E-2</v>
      </c>
      <c r="L60" s="69">
        <v>7.6499999999999999E-2</v>
      </c>
    </row>
    <row r="61" spans="1:12" x14ac:dyDescent="0.2">
      <c r="A61" s="67">
        <v>2074</v>
      </c>
      <c r="B61" s="78">
        <v>-9.7000000000000003E-3</v>
      </c>
      <c r="C61" s="69">
        <v>7.0000000000000007E-2</v>
      </c>
      <c r="D61" s="69">
        <f>'Numeric Inputs'!$C$5</f>
        <v>7.2999999999999995E-2</v>
      </c>
      <c r="E61" s="70">
        <f>'Numeric Inputs'!$C$2</f>
        <v>7.2999999999999995E-2</v>
      </c>
      <c r="F61" s="74">
        <v>0.06</v>
      </c>
      <c r="G61" s="74">
        <v>0.06</v>
      </c>
      <c r="H61" s="75">
        <v>8.0142406836996194E-2</v>
      </c>
      <c r="I61" s="75">
        <v>6.0138038441437398E-2</v>
      </c>
      <c r="J61" s="72">
        <v>0.06</v>
      </c>
      <c r="K61" s="69">
        <v>7.6499999999999999E-2</v>
      </c>
      <c r="L61" s="69">
        <v>7.6499999999999999E-2</v>
      </c>
    </row>
    <row r="62" spans="1:12" x14ac:dyDescent="0.2">
      <c r="A62" s="67">
        <v>2075</v>
      </c>
      <c r="B62" s="78">
        <v>-9.7000000000000003E-3</v>
      </c>
      <c r="C62" s="69">
        <v>7.0000000000000007E-2</v>
      </c>
      <c r="D62" s="69">
        <f>'Numeric Inputs'!$C$5</f>
        <v>7.2999999999999995E-2</v>
      </c>
      <c r="E62" s="70">
        <f>'Numeric Inputs'!$C$2</f>
        <v>7.2999999999999995E-2</v>
      </c>
      <c r="F62" s="74">
        <v>0.06</v>
      </c>
      <c r="G62" s="74">
        <v>0.06</v>
      </c>
      <c r="H62" s="75">
        <v>8.0142406836996194E-2</v>
      </c>
      <c r="I62" s="75">
        <v>6.0138038441437398E-2</v>
      </c>
      <c r="J62" s="72">
        <v>0.06</v>
      </c>
      <c r="K62" s="69">
        <v>7.6499999999999999E-2</v>
      </c>
      <c r="L62" s="69">
        <v>7.6499999999999999E-2</v>
      </c>
    </row>
    <row r="63" spans="1:12" x14ac:dyDescent="0.2">
      <c r="A63" s="67">
        <v>2076</v>
      </c>
      <c r="B63" s="78">
        <v>-9.7000000000000003E-3</v>
      </c>
      <c r="C63" s="69">
        <v>7.0000000000000007E-2</v>
      </c>
      <c r="D63" s="69">
        <f>'Numeric Inputs'!$C$5</f>
        <v>7.2999999999999995E-2</v>
      </c>
      <c r="E63" s="70">
        <f>'Numeric Inputs'!$C$2</f>
        <v>7.2999999999999995E-2</v>
      </c>
      <c r="F63" s="74">
        <v>0.06</v>
      </c>
      <c r="G63" s="74">
        <v>0.06</v>
      </c>
      <c r="H63" s="75">
        <v>8.0142406836996194E-2</v>
      </c>
      <c r="I63" s="75">
        <v>6.0138038441437398E-2</v>
      </c>
      <c r="J63" s="72">
        <v>0.06</v>
      </c>
      <c r="K63" s="69">
        <v>7.6499999999999999E-2</v>
      </c>
      <c r="L63" s="69">
        <v>7.6499999999999999E-2</v>
      </c>
    </row>
    <row r="64" spans="1:12" x14ac:dyDescent="0.2">
      <c r="A64" s="67">
        <v>2077</v>
      </c>
      <c r="B64" s="78">
        <v>-9.7000000000000003E-3</v>
      </c>
      <c r="C64" s="69">
        <v>7.0000000000000007E-2</v>
      </c>
      <c r="D64" s="69">
        <f>'Numeric Inputs'!$C$5</f>
        <v>7.2999999999999995E-2</v>
      </c>
      <c r="E64" s="70">
        <f>'Numeric Inputs'!$C$2</f>
        <v>7.2999999999999995E-2</v>
      </c>
      <c r="F64" s="74">
        <v>0.06</v>
      </c>
      <c r="G64" s="74">
        <v>0.06</v>
      </c>
      <c r="H64" s="75">
        <v>8.0142406836996194E-2</v>
      </c>
      <c r="I64" s="75">
        <v>6.0138038441437398E-2</v>
      </c>
      <c r="J64" s="72">
        <v>0.06</v>
      </c>
      <c r="K64" s="69">
        <v>7.6499999999999999E-2</v>
      </c>
      <c r="L64" s="69">
        <v>7.6499999999999999E-2</v>
      </c>
    </row>
    <row r="65" spans="1:12" x14ac:dyDescent="0.2">
      <c r="A65" s="67">
        <v>2078</v>
      </c>
      <c r="B65" s="78">
        <v>-9.7000000000000003E-3</v>
      </c>
      <c r="C65" s="69">
        <v>7.0000000000000007E-2</v>
      </c>
      <c r="D65" s="69">
        <f>'Numeric Inputs'!$C$5</f>
        <v>7.2999999999999995E-2</v>
      </c>
      <c r="E65" s="70">
        <f>'Numeric Inputs'!$C$2</f>
        <v>7.2999999999999995E-2</v>
      </c>
      <c r="F65" s="74">
        <v>0.06</v>
      </c>
      <c r="G65" s="74">
        <v>0.06</v>
      </c>
      <c r="H65" s="75">
        <v>8.0142406836996194E-2</v>
      </c>
      <c r="I65" s="75">
        <v>6.0138038441437398E-2</v>
      </c>
      <c r="J65" s="72">
        <v>0.06</v>
      </c>
      <c r="K65" s="69">
        <v>7.6499999999999999E-2</v>
      </c>
      <c r="L65" s="69">
        <v>7.6499999999999999E-2</v>
      </c>
    </row>
    <row r="66" spans="1:12" x14ac:dyDescent="0.2">
      <c r="A66" s="67">
        <v>2079</v>
      </c>
      <c r="B66" s="78">
        <v>-9.7000000000000003E-3</v>
      </c>
      <c r="C66" s="69">
        <v>7.0000000000000007E-2</v>
      </c>
      <c r="D66" s="69">
        <f>'Numeric Inputs'!$C$5</f>
        <v>7.2999999999999995E-2</v>
      </c>
      <c r="E66" s="70">
        <f>'Numeric Inputs'!$C$2</f>
        <v>7.2999999999999995E-2</v>
      </c>
      <c r="F66" s="74">
        <v>0.06</v>
      </c>
      <c r="G66" s="74">
        <v>0.06</v>
      </c>
      <c r="H66" s="75">
        <v>8.0142406836996194E-2</v>
      </c>
      <c r="I66" s="75">
        <v>6.0138038441437398E-2</v>
      </c>
      <c r="J66" s="72">
        <v>0.06</v>
      </c>
      <c r="K66" s="69">
        <v>7.6499999999999999E-2</v>
      </c>
      <c r="L66" s="69">
        <v>7.6499999999999999E-2</v>
      </c>
    </row>
    <row r="67" spans="1:12" x14ac:dyDescent="0.2">
      <c r="A67" s="67">
        <v>2080</v>
      </c>
      <c r="B67" s="78">
        <v>-9.7000000000000003E-3</v>
      </c>
      <c r="C67" s="69">
        <v>7.0000000000000007E-2</v>
      </c>
      <c r="D67" s="69">
        <f>'Numeric Inputs'!$C$5</f>
        <v>7.2999999999999995E-2</v>
      </c>
      <c r="E67" s="70">
        <f>'Numeric Inputs'!$C$2</f>
        <v>7.2999999999999995E-2</v>
      </c>
      <c r="F67" s="74">
        <v>0.06</v>
      </c>
      <c r="G67" s="74">
        <v>0.06</v>
      </c>
      <c r="H67" s="75">
        <v>8.0142406836996194E-2</v>
      </c>
      <c r="I67" s="75">
        <v>6.0138038441437398E-2</v>
      </c>
      <c r="J67" s="72">
        <v>0.06</v>
      </c>
      <c r="K67" s="69">
        <v>7.6499999999999999E-2</v>
      </c>
      <c r="L67" s="69">
        <v>7.6499999999999999E-2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Z13"/>
  <sheetViews>
    <sheetView topLeftCell="AO1" zoomScale="120" zoomScaleNormal="120" workbookViewId="0">
      <selection activeCell="AV8" sqref="AV8"/>
    </sheetView>
  </sheetViews>
  <sheetFormatPr baseColWidth="10" defaultColWidth="8.83203125" defaultRowHeight="15" x14ac:dyDescent="0.2"/>
  <cols>
    <col min="1" max="1" width="4.5" bestFit="1" customWidth="1"/>
    <col min="2" max="2" width="9" bestFit="1" customWidth="1"/>
    <col min="3" max="3" width="13.1640625" style="96" bestFit="1" customWidth="1"/>
    <col min="4" max="4" width="12.6640625" bestFit="1" customWidth="1"/>
    <col min="5" max="5" width="12.6640625" style="96" bestFit="1" customWidth="1"/>
    <col min="6" max="6" width="9.5" style="96" bestFit="1" customWidth="1"/>
    <col min="7" max="7" width="11" bestFit="1" customWidth="1"/>
    <col min="8" max="8" width="11" style="80" bestFit="1" customWidth="1"/>
    <col min="9" max="9" width="13.1640625" bestFit="1" customWidth="1"/>
    <col min="10" max="10" width="11.1640625" bestFit="1" customWidth="1"/>
    <col min="11" max="11" width="12" bestFit="1" customWidth="1"/>
    <col min="12" max="12" width="10.1640625" bestFit="1" customWidth="1"/>
    <col min="13" max="13" width="15.6640625" bestFit="1" customWidth="1"/>
    <col min="14" max="14" width="20.6640625" style="80" bestFit="1" customWidth="1"/>
    <col min="15" max="15" width="18.83203125" style="80" bestFit="1" customWidth="1"/>
    <col min="16" max="16" width="14.33203125" bestFit="1" customWidth="1"/>
    <col min="17" max="17" width="17.83203125" bestFit="1" customWidth="1"/>
    <col min="18" max="18" width="5.83203125" bestFit="1" customWidth="1"/>
    <col min="19" max="19" width="13.1640625" style="80" bestFit="1" customWidth="1"/>
    <col min="20" max="20" width="11.33203125" style="80" bestFit="1" customWidth="1"/>
    <col min="21" max="21" width="5.83203125" bestFit="1" customWidth="1"/>
    <col min="22" max="22" width="13.6640625" style="80" bestFit="1" customWidth="1"/>
    <col min="23" max="23" width="11.83203125" style="80" bestFit="1" customWidth="1"/>
    <col min="24" max="24" width="8.5" bestFit="1" customWidth="1"/>
    <col min="25" max="25" width="7.6640625" bestFit="1" customWidth="1"/>
    <col min="26" max="26" width="12.83203125" style="80" bestFit="1" customWidth="1"/>
    <col min="27" max="27" width="16.83203125" style="80" bestFit="1" customWidth="1"/>
    <col min="28" max="28" width="14.83203125" style="80" bestFit="1" customWidth="1"/>
    <col min="29" max="29" width="6.6640625" bestFit="1" customWidth="1"/>
    <col min="30" max="30" width="7.1640625" bestFit="1" customWidth="1"/>
    <col min="31" max="31" width="8.1640625" bestFit="1" customWidth="1"/>
    <col min="32" max="32" width="13.33203125" style="80" bestFit="1" customWidth="1"/>
    <col min="33" max="33" width="17.33203125" style="80" bestFit="1" customWidth="1"/>
    <col min="34" max="34" width="15.33203125" style="80" bestFit="1" customWidth="1"/>
    <col min="35" max="35" width="9.1640625" bestFit="1" customWidth="1"/>
    <col min="36" max="36" width="11.33203125" bestFit="1" customWidth="1"/>
    <col min="37" max="37" width="13" bestFit="1" customWidth="1"/>
    <col min="38" max="38" width="13.83203125" bestFit="1" customWidth="1"/>
    <col min="39" max="39" width="15.5" bestFit="1" customWidth="1"/>
    <col min="40" max="40" width="13.83203125" bestFit="1" customWidth="1"/>
    <col min="41" max="41" width="15.5" bestFit="1" customWidth="1"/>
    <col min="42" max="42" width="17.1640625" style="96" bestFit="1" customWidth="1"/>
    <col min="43" max="43" width="16.5" bestFit="1" customWidth="1"/>
    <col min="44" max="44" width="14.5" style="96" bestFit="1" customWidth="1"/>
    <col min="45" max="45" width="10" style="96" bestFit="1" customWidth="1"/>
    <col min="46" max="46" width="12.83203125" bestFit="1" customWidth="1"/>
    <col min="47" max="47" width="7" bestFit="1" customWidth="1"/>
    <col min="48" max="48" width="10.33203125" style="96" customWidth="1"/>
    <col min="49" max="49" width="17.83203125" style="80" bestFit="1" customWidth="1"/>
    <col min="50" max="50" width="17.83203125" style="96" customWidth="1"/>
    <col min="51" max="51" width="19.5" bestFit="1" customWidth="1"/>
    <col min="52" max="52" width="17.6640625" style="80" bestFit="1" customWidth="1"/>
    <col min="53" max="53" width="6.5" bestFit="1" customWidth="1"/>
    <col min="54" max="54" width="17" bestFit="1" customWidth="1"/>
    <col min="55" max="55" width="15" style="80" bestFit="1" customWidth="1"/>
    <col min="56" max="56" width="14.5" bestFit="1" customWidth="1"/>
    <col min="57" max="57" width="12.6640625" bestFit="1" customWidth="1"/>
    <col min="58" max="58" width="14" style="96" bestFit="1" customWidth="1"/>
    <col min="59" max="59" width="14.5" bestFit="1" customWidth="1"/>
    <col min="60" max="60" width="12.6640625" bestFit="1" customWidth="1"/>
    <col min="61" max="61" width="15.83203125" bestFit="1" customWidth="1"/>
    <col min="62" max="62" width="14" bestFit="1" customWidth="1"/>
    <col min="63" max="63" width="10.33203125" bestFit="1" customWidth="1"/>
    <col min="64" max="64" width="9.5" bestFit="1" customWidth="1"/>
    <col min="65" max="65" width="18.6640625" style="96" bestFit="1" customWidth="1"/>
    <col min="66" max="66" width="16.83203125" style="96" bestFit="1" customWidth="1"/>
    <col min="67" max="67" width="14.33203125" bestFit="1" customWidth="1"/>
    <col min="68" max="68" width="8.1640625" style="96" bestFit="1" customWidth="1"/>
    <col min="69" max="69" width="12.6640625" bestFit="1" customWidth="1"/>
    <col min="70" max="70" width="11.6640625" bestFit="1" customWidth="1"/>
    <col min="71" max="71" width="7" bestFit="1" customWidth="1"/>
    <col min="72" max="72" width="8" bestFit="1" customWidth="1"/>
    <col min="73" max="73" width="7" bestFit="1" customWidth="1"/>
    <col min="74" max="74" width="11.1640625" bestFit="1" customWidth="1"/>
    <col min="75" max="75" width="16.33203125" bestFit="1" customWidth="1"/>
    <col min="76" max="76" width="19.1640625" bestFit="1" customWidth="1"/>
    <col min="77" max="77" width="22.33203125" bestFit="1" customWidth="1"/>
    <col min="78" max="78" width="18.5" bestFit="1" customWidth="1"/>
    <col min="79" max="81" width="18" bestFit="1" customWidth="1"/>
    <col min="82" max="82" width="18" style="96" bestFit="1" customWidth="1"/>
    <col min="83" max="83" width="21.6640625" bestFit="1" customWidth="1"/>
    <col min="84" max="84" width="13.6640625" style="96" bestFit="1" customWidth="1"/>
    <col min="85" max="85" width="16.6640625" style="96" bestFit="1" customWidth="1"/>
    <col min="86" max="86" width="19.6640625" style="96" bestFit="1" customWidth="1"/>
    <col min="87" max="87" width="15.83203125" style="96" bestFit="1" customWidth="1"/>
    <col min="88" max="91" width="15.33203125" style="96" bestFit="1" customWidth="1"/>
    <col min="92" max="92" width="19" style="96" bestFit="1" customWidth="1"/>
    <col min="93" max="93" width="10" bestFit="1" customWidth="1"/>
    <col min="94" max="94" width="13.6640625" style="96" bestFit="1" customWidth="1"/>
    <col min="95" max="95" width="10.1640625" bestFit="1" customWidth="1"/>
    <col min="96" max="96" width="9.1640625" style="96" bestFit="1" customWidth="1"/>
    <col min="97" max="97" width="17.83203125" bestFit="1" customWidth="1"/>
    <col min="98" max="98" width="19.33203125" bestFit="1" customWidth="1"/>
    <col min="99" max="99" width="23.1640625" style="96" bestFit="1" customWidth="1"/>
    <col min="100" max="100" width="8.6640625" bestFit="1" customWidth="1"/>
    <col min="101" max="101" width="12.33203125" style="96" bestFit="1" customWidth="1"/>
    <col min="102" max="102" width="6.83203125" bestFit="1" customWidth="1"/>
    <col min="103" max="103" width="12.1640625" bestFit="1" customWidth="1"/>
    <col min="104" max="104" width="9.5" bestFit="1" customWidth="1"/>
  </cols>
  <sheetData>
    <row r="1" spans="1:104" x14ac:dyDescent="0.2">
      <c r="A1" s="1" t="s">
        <v>11</v>
      </c>
      <c r="B1" s="5" t="s">
        <v>65</v>
      </c>
      <c r="C1" s="5" t="s">
        <v>262</v>
      </c>
      <c r="D1" s="6" t="s">
        <v>261</v>
      </c>
      <c r="E1" s="6" t="s">
        <v>260</v>
      </c>
      <c r="F1" s="6" t="s">
        <v>259</v>
      </c>
      <c r="G1" s="6" t="s">
        <v>172</v>
      </c>
      <c r="H1" s="6" t="s">
        <v>173</v>
      </c>
      <c r="I1" s="5" t="s">
        <v>140</v>
      </c>
      <c r="J1" s="5" t="s">
        <v>66</v>
      </c>
      <c r="K1" s="5" t="s">
        <v>239</v>
      </c>
      <c r="L1" s="7" t="s">
        <v>240</v>
      </c>
      <c r="M1" s="4" t="s">
        <v>247</v>
      </c>
      <c r="N1" s="4" t="s">
        <v>248</v>
      </c>
      <c r="O1" s="4" t="s">
        <v>249</v>
      </c>
      <c r="P1" s="1" t="s">
        <v>250</v>
      </c>
      <c r="Q1" s="3" t="s">
        <v>251</v>
      </c>
      <c r="R1" s="1" t="s">
        <v>13</v>
      </c>
      <c r="S1" s="1" t="s">
        <v>156</v>
      </c>
      <c r="T1" s="1" t="s">
        <v>157</v>
      </c>
      <c r="U1" s="1" t="s">
        <v>12</v>
      </c>
      <c r="V1" s="1" t="s">
        <v>158</v>
      </c>
      <c r="W1" s="1" t="s">
        <v>159</v>
      </c>
      <c r="X1" s="1" t="s">
        <v>67</v>
      </c>
      <c r="Y1" s="1" t="s">
        <v>68</v>
      </c>
      <c r="Z1" s="1" t="s">
        <v>160</v>
      </c>
      <c r="AA1" s="1" t="s">
        <v>161</v>
      </c>
      <c r="AB1" s="1" t="s">
        <v>162</v>
      </c>
      <c r="AC1" s="1" t="s">
        <v>70</v>
      </c>
      <c r="AD1" s="1" t="s">
        <v>71</v>
      </c>
      <c r="AE1" s="1" t="s">
        <v>69</v>
      </c>
      <c r="AF1" s="1" t="s">
        <v>163</v>
      </c>
      <c r="AG1" s="1" t="s">
        <v>164</v>
      </c>
      <c r="AH1" s="1" t="s">
        <v>165</v>
      </c>
      <c r="AI1" s="1" t="s">
        <v>149</v>
      </c>
      <c r="AJ1" s="1" t="s">
        <v>146</v>
      </c>
      <c r="AK1" s="1" t="s">
        <v>103</v>
      </c>
      <c r="AL1" s="1" t="s">
        <v>145</v>
      </c>
      <c r="AM1" s="1" t="s">
        <v>144</v>
      </c>
      <c r="AN1" s="1" t="s">
        <v>147</v>
      </c>
      <c r="AO1" s="1" t="s">
        <v>148</v>
      </c>
      <c r="AP1" s="97" t="s">
        <v>189</v>
      </c>
      <c r="AQ1" s="1" t="s">
        <v>178</v>
      </c>
      <c r="AR1" s="97" t="s">
        <v>179</v>
      </c>
      <c r="AS1" s="97" t="s">
        <v>180</v>
      </c>
      <c r="AT1" s="1" t="s">
        <v>150</v>
      </c>
      <c r="AU1" s="1" t="s">
        <v>112</v>
      </c>
      <c r="AV1" s="97" t="s">
        <v>263</v>
      </c>
      <c r="AW1" s="1" t="s">
        <v>241</v>
      </c>
      <c r="AX1" s="97" t="s">
        <v>242</v>
      </c>
      <c r="AY1" s="4" t="s">
        <v>169</v>
      </c>
      <c r="AZ1" s="4" t="s">
        <v>168</v>
      </c>
      <c r="BA1" s="4" t="s">
        <v>114</v>
      </c>
      <c r="BB1" s="1" t="s">
        <v>166</v>
      </c>
      <c r="BC1" s="1" t="s">
        <v>167</v>
      </c>
      <c r="BD1" s="1" t="s">
        <v>97</v>
      </c>
      <c r="BE1" s="1" t="s">
        <v>98</v>
      </c>
      <c r="BF1" s="97" t="s">
        <v>190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113</v>
      </c>
      <c r="BL1" s="1" t="s">
        <v>115</v>
      </c>
      <c r="BM1" s="97" t="s">
        <v>191</v>
      </c>
      <c r="BN1" s="97" t="s">
        <v>192</v>
      </c>
      <c r="BO1" s="3" t="s">
        <v>252</v>
      </c>
      <c r="BP1" s="98" t="s">
        <v>211</v>
      </c>
      <c r="BQ1" s="3" t="s">
        <v>254</v>
      </c>
      <c r="BR1" s="3" t="s">
        <v>253</v>
      </c>
      <c r="BS1" s="4" t="s">
        <v>111</v>
      </c>
      <c r="BT1" s="4" t="s">
        <v>109</v>
      </c>
      <c r="BU1" s="1" t="s">
        <v>72</v>
      </c>
      <c r="BV1" s="1" t="s">
        <v>108</v>
      </c>
      <c r="BW1" t="s">
        <v>200</v>
      </c>
      <c r="BX1" t="s">
        <v>199</v>
      </c>
      <c r="BY1" t="s">
        <v>198</v>
      </c>
      <c r="BZ1" t="s">
        <v>197</v>
      </c>
      <c r="CA1" t="s">
        <v>196</v>
      </c>
      <c r="CB1" t="s">
        <v>195</v>
      </c>
      <c r="CC1" t="s">
        <v>194</v>
      </c>
      <c r="CD1" s="96" t="s">
        <v>201</v>
      </c>
      <c r="CE1" t="s">
        <v>193</v>
      </c>
      <c r="CF1" s="96" t="s">
        <v>202</v>
      </c>
      <c r="CG1" s="96" t="s">
        <v>203</v>
      </c>
      <c r="CH1" s="96" t="s">
        <v>204</v>
      </c>
      <c r="CI1" s="96" t="s">
        <v>205</v>
      </c>
      <c r="CJ1" s="96" t="s">
        <v>206</v>
      </c>
      <c r="CK1" s="96" t="s">
        <v>207</v>
      </c>
      <c r="CL1" s="96" t="s">
        <v>208</v>
      </c>
      <c r="CM1" s="96" t="s">
        <v>209</v>
      </c>
      <c r="CN1" s="96" t="s">
        <v>210</v>
      </c>
      <c r="CO1" t="s">
        <v>116</v>
      </c>
      <c r="CP1" s="96" t="s">
        <v>187</v>
      </c>
      <c r="CQ1" t="s">
        <v>117</v>
      </c>
      <c r="CR1" s="96" t="s">
        <v>188</v>
      </c>
      <c r="CS1" t="s">
        <v>118</v>
      </c>
      <c r="CT1" t="s">
        <v>119</v>
      </c>
      <c r="CU1" s="96" t="s">
        <v>185</v>
      </c>
      <c r="CV1" t="s">
        <v>120</v>
      </c>
      <c r="CW1" s="96" t="s">
        <v>186</v>
      </c>
      <c r="CX1" t="s">
        <v>121</v>
      </c>
      <c r="CY1" t="s">
        <v>122</v>
      </c>
      <c r="CZ1" t="s">
        <v>123</v>
      </c>
    </row>
    <row r="2" spans="1:104" s="18" customFormat="1" x14ac:dyDescent="0.2">
      <c r="A2" s="33">
        <v>2015</v>
      </c>
      <c r="B2" s="36">
        <f>C2</f>
        <v>1282.3063529999999</v>
      </c>
      <c r="C2" s="36">
        <f>SUM(D2:E2)</f>
        <v>1282.3063529999999</v>
      </c>
      <c r="D2" s="37">
        <f>1154866605/1000000</f>
        <v>1154.8666049999999</v>
      </c>
      <c r="E2" s="105">
        <f>2764*46107/1000000</f>
        <v>127.43974799999999</v>
      </c>
      <c r="F2" s="81">
        <v>0</v>
      </c>
      <c r="G2" s="81">
        <v>0</v>
      </c>
      <c r="H2" s="81">
        <v>0</v>
      </c>
      <c r="I2" s="19">
        <v>1</v>
      </c>
      <c r="J2" s="19">
        <v>0</v>
      </c>
      <c r="K2" s="20">
        <v>7.7499999999999999E-2</v>
      </c>
      <c r="L2" s="20">
        <v>7.7499999999999999E-2</v>
      </c>
      <c r="M2" s="21">
        <v>6470.3031790000005</v>
      </c>
      <c r="N2" s="21">
        <f>M2</f>
        <v>6470.3031790000005</v>
      </c>
      <c r="O2" s="21"/>
      <c r="P2" s="21">
        <v>138.04995600000001</v>
      </c>
      <c r="Q2" s="22"/>
      <c r="R2" s="23">
        <v>4926.5158099999999</v>
      </c>
      <c r="S2" s="83">
        <f>R2</f>
        <v>4926.5158099999999</v>
      </c>
      <c r="T2" s="83"/>
      <c r="U2" s="23">
        <v>5061.0582210000002</v>
      </c>
      <c r="V2" s="83">
        <f>U2</f>
        <v>5061.0582210000002</v>
      </c>
      <c r="W2" s="83"/>
      <c r="X2" s="38">
        <v>4.5999999999999999E-2</v>
      </c>
      <c r="Y2" s="37">
        <v>1543.7873690000006</v>
      </c>
      <c r="Z2" s="81">
        <f>Y2</f>
        <v>1543.7873690000006</v>
      </c>
      <c r="AA2" s="81">
        <f>Y2</f>
        <v>1543.7873690000006</v>
      </c>
      <c r="AB2" s="81">
        <v>0</v>
      </c>
      <c r="AC2" s="39">
        <v>0.76140416819871548</v>
      </c>
      <c r="AD2" s="40">
        <v>0.78219800231713377</v>
      </c>
      <c r="AE2" s="41"/>
      <c r="AF2" s="93"/>
      <c r="AG2" s="93"/>
      <c r="AH2" s="81">
        <v>0</v>
      </c>
      <c r="AI2" s="43">
        <v>0.1118</v>
      </c>
      <c r="AJ2" s="43">
        <v>0.1118</v>
      </c>
      <c r="AK2" s="38"/>
      <c r="AL2" s="38">
        <v>7.9000000000000001E-2</v>
      </c>
      <c r="AM2" s="38"/>
      <c r="AN2" s="41">
        <f>AJ2-AL2</f>
        <v>3.2799999999999996E-2</v>
      </c>
      <c r="AO2" s="41"/>
      <c r="AP2" s="41"/>
      <c r="AQ2" s="44">
        <v>7.9484237120710205E-2</v>
      </c>
      <c r="AR2" s="44"/>
      <c r="AS2" s="44">
        <v>7.9484237120710205E-2</v>
      </c>
      <c r="AT2" s="41">
        <v>0.19438423712071018</v>
      </c>
      <c r="AU2" s="41">
        <v>7.9000000000000001E-2</v>
      </c>
      <c r="AV2" s="41"/>
      <c r="AW2" s="86">
        <v>-333.40146299999998</v>
      </c>
      <c r="AX2" s="86"/>
      <c r="AY2" s="48">
        <v>-333.40146299999998</v>
      </c>
      <c r="AZ2" s="83"/>
      <c r="BA2" s="23"/>
      <c r="BB2" s="23">
        <v>-3.4835310000000002</v>
      </c>
      <c r="BC2" s="83"/>
      <c r="BD2" s="49">
        <v>95.424030999999999</v>
      </c>
      <c r="BE2" s="36"/>
      <c r="BF2" s="36"/>
      <c r="BG2" s="23">
        <v>42.704507461400013</v>
      </c>
      <c r="BH2" s="36"/>
      <c r="BI2" s="23">
        <v>91.938067538599952</v>
      </c>
      <c r="BJ2" s="50"/>
      <c r="BK2" s="50"/>
      <c r="BL2" s="50"/>
      <c r="BM2" s="50"/>
      <c r="BN2" s="50"/>
      <c r="BO2" s="51">
        <f>SUM(BG2:BL2)</f>
        <v>134.64257499999997</v>
      </c>
      <c r="BP2" s="51"/>
      <c r="BQ2" s="51">
        <f>4887/1000</f>
        <v>4.8869999999999996</v>
      </c>
      <c r="BR2" s="51">
        <f>SUM(BO2:BQ2)</f>
        <v>139.52957499999997</v>
      </c>
      <c r="BS2" s="34"/>
      <c r="BT2" s="21">
        <f>BR2</f>
        <v>139.52957499999997</v>
      </c>
      <c r="BU2" s="8"/>
      <c r="BV2" s="9">
        <f>BR2/B2</f>
        <v>0.10881141988696048</v>
      </c>
      <c r="BW2" s="53">
        <v>-106.81838800000004</v>
      </c>
      <c r="BX2" s="54">
        <v>379.00268799999998</v>
      </c>
      <c r="BY2" s="55">
        <v>5214.9542169999995</v>
      </c>
      <c r="BZ2" s="55">
        <v>-153.89599599999929</v>
      </c>
      <c r="CA2" s="54">
        <v>-38.473998999999822</v>
      </c>
      <c r="CB2" s="54">
        <v>99.700567000000007</v>
      </c>
      <c r="CC2" s="54">
        <v>50.563274</v>
      </c>
      <c r="CD2" s="54">
        <v>-53.263661999999997</v>
      </c>
      <c r="CE2" s="82">
        <f t="shared" ref="CE2:CE7" si="0">SUM(CA2:CD2)</f>
        <v>58.526180000000195</v>
      </c>
      <c r="CF2" s="82"/>
      <c r="CG2" s="82"/>
      <c r="CH2" s="82"/>
      <c r="CI2" s="82"/>
      <c r="CJ2" s="82"/>
      <c r="CK2" s="82"/>
      <c r="CL2" s="82"/>
      <c r="CM2" s="82"/>
      <c r="CN2" s="82"/>
      <c r="CP2" s="99"/>
      <c r="CR2" s="99"/>
      <c r="CU2" s="99"/>
      <c r="CW2" s="99"/>
    </row>
    <row r="3" spans="1:104" x14ac:dyDescent="0.2">
      <c r="A3" s="33">
        <v>2016</v>
      </c>
      <c r="B3" s="36">
        <f t="shared" ref="B3:B8" si="1">C3</f>
        <v>1316.6066460000002</v>
      </c>
      <c r="C3" s="36">
        <f t="shared" ref="C3:C8" si="2">SUM(D3:E3)</f>
        <v>1316.6066460000002</v>
      </c>
      <c r="D3" s="37">
        <v>1185.6461790000001</v>
      </c>
      <c r="E3" s="105">
        <f>2409*54363/1000000</f>
        <v>130.96046699999999</v>
      </c>
      <c r="F3" s="81">
        <v>0</v>
      </c>
      <c r="G3" s="81">
        <v>0</v>
      </c>
      <c r="H3" s="81">
        <v>0</v>
      </c>
      <c r="I3" s="19">
        <v>1</v>
      </c>
      <c r="J3" s="19">
        <v>0</v>
      </c>
      <c r="K3" s="20">
        <v>7.7499999999999999E-2</v>
      </c>
      <c r="L3" s="20">
        <v>7.7499999999999999E-2</v>
      </c>
      <c r="M3" s="21">
        <v>6787.9231540000001</v>
      </c>
      <c r="N3" s="21">
        <f t="shared" ref="N3:N8" si="3">M3</f>
        <v>6787.9231540000001</v>
      </c>
      <c r="O3" s="21"/>
      <c r="P3" s="21">
        <v>123.08196100000001</v>
      </c>
      <c r="R3" s="23">
        <v>5247.6853099999998</v>
      </c>
      <c r="S3" s="83">
        <f t="shared" ref="S3:S8" si="4">R3</f>
        <v>5247.6853099999998</v>
      </c>
      <c r="T3" s="83"/>
      <c r="U3" s="23">
        <v>5032.8071099999997</v>
      </c>
      <c r="V3" s="83">
        <f t="shared" ref="V3:V8" si="5">U3</f>
        <v>5032.8071099999997</v>
      </c>
      <c r="W3" s="83"/>
      <c r="X3" s="38">
        <v>2.0199999999999999E-2</v>
      </c>
      <c r="Y3" s="37">
        <v>1540.2378440000002</v>
      </c>
      <c r="Z3" s="81">
        <f t="shared" ref="Z3:Z8" si="6">Y3</f>
        <v>1540.2378440000002</v>
      </c>
      <c r="AA3" s="81">
        <f t="shared" ref="AA3:AA8" si="7">Y3</f>
        <v>1540.2378440000002</v>
      </c>
      <c r="AB3" s="81">
        <v>0</v>
      </c>
      <c r="AC3" s="39">
        <v>0.77309144357470139</v>
      </c>
      <c r="AD3" s="40">
        <v>0.74143548708771956</v>
      </c>
      <c r="AE3" s="42">
        <v>1755.1160440000003</v>
      </c>
      <c r="AF3" s="93">
        <f t="shared" ref="AF3:AF8" si="8">AE3</f>
        <v>1755.1160440000003</v>
      </c>
      <c r="AG3" s="93">
        <f t="shared" ref="AG3:AG8" si="9">AE3</f>
        <v>1755.1160440000003</v>
      </c>
      <c r="AH3" s="81">
        <v>0</v>
      </c>
      <c r="AI3" s="43">
        <v>0.1134</v>
      </c>
      <c r="AJ3" s="43">
        <v>0.1134</v>
      </c>
      <c r="AK3" s="38"/>
      <c r="AL3" s="38">
        <v>7.9000000000000001E-2</v>
      </c>
      <c r="AM3" s="38"/>
      <c r="AN3" s="41">
        <f t="shared" ref="AN3:AN8" si="10">AJ3-AL3</f>
        <v>3.44E-2</v>
      </c>
      <c r="AO3" s="41"/>
      <c r="AP3" s="41"/>
      <c r="AQ3" s="45">
        <v>7.2664021585629721E-2</v>
      </c>
      <c r="AR3" s="45"/>
      <c r="AS3" s="45">
        <v>7.2664021585629721E-2</v>
      </c>
      <c r="AT3" s="41">
        <v>0.18916402158562973</v>
      </c>
      <c r="AU3" s="41">
        <v>7.9000000000000001E-2</v>
      </c>
      <c r="AV3" s="41"/>
      <c r="AW3" s="86">
        <v>-355.983766</v>
      </c>
      <c r="AX3" s="86"/>
      <c r="AY3" s="48">
        <v>-355.983766</v>
      </c>
      <c r="AZ3" s="83"/>
      <c r="BA3" s="52"/>
      <c r="BB3" s="23">
        <v>-3.85833</v>
      </c>
      <c r="BC3" s="83"/>
      <c r="BD3" s="49">
        <v>97.342719000000002</v>
      </c>
      <c r="BE3" s="23"/>
      <c r="BF3" s="100"/>
      <c r="BG3" s="23">
        <v>38.888026967100004</v>
      </c>
      <c r="BH3" s="23"/>
      <c r="BI3" s="23">
        <v>94.240182032900023</v>
      </c>
      <c r="BJ3" s="23"/>
      <c r="BK3" s="23"/>
      <c r="BL3" s="23"/>
      <c r="BM3" s="100"/>
      <c r="BN3" s="100"/>
      <c r="BO3" s="37">
        <f t="shared" ref="BO3:BO8" si="11">SUM(BG3:BL3)</f>
        <v>133.12820900000003</v>
      </c>
      <c r="BP3" s="81"/>
      <c r="BQ3" s="37">
        <f>6494/1000</f>
        <v>6.4939999999999998</v>
      </c>
      <c r="BR3" s="81">
        <f t="shared" ref="BR3:BR8" si="12">SUM(BO3:BQ3)</f>
        <v>139.62220900000003</v>
      </c>
      <c r="BT3" s="104">
        <f t="shared" ref="BT3:BT8" si="13">BR3</f>
        <v>139.62220900000003</v>
      </c>
      <c r="BV3" s="9">
        <f t="shared" ref="BV3:BV8" si="14">BR3/B3</f>
        <v>0.10604701823751846</v>
      </c>
      <c r="BW3" s="53">
        <v>-129.37116800000001</v>
      </c>
      <c r="BX3" s="54">
        <v>417.96108299999997</v>
      </c>
      <c r="BY3" s="55">
        <v>5349.6481360000007</v>
      </c>
      <c r="BZ3" s="55">
        <v>-316.84102600000097</v>
      </c>
      <c r="CA3" s="55">
        <v>-79.210256500000241</v>
      </c>
      <c r="CB3" s="37">
        <v>-38.473998999999822</v>
      </c>
      <c r="CC3" s="55">
        <v>99.700567000000007</v>
      </c>
      <c r="CD3" s="82">
        <v>50.563274</v>
      </c>
      <c r="CE3" s="82">
        <f t="shared" si="0"/>
        <v>32.579585499999943</v>
      </c>
      <c r="CF3" s="82"/>
      <c r="CG3" s="82"/>
      <c r="CH3" s="82"/>
      <c r="CI3" s="82"/>
      <c r="CJ3" s="82"/>
      <c r="CK3" s="82"/>
      <c r="CL3" s="82"/>
      <c r="CM3" s="82"/>
      <c r="CN3" s="82"/>
    </row>
    <row r="4" spans="1:104" x14ac:dyDescent="0.2">
      <c r="A4" s="33">
        <v>2017</v>
      </c>
      <c r="B4" s="36">
        <f t="shared" si="1"/>
        <v>1377.2211619999998</v>
      </c>
      <c r="C4" s="36">
        <f t="shared" si="2"/>
        <v>1377.2211619999998</v>
      </c>
      <c r="D4" s="37">
        <v>1232.0665369999999</v>
      </c>
      <c r="E4" s="105">
        <f>2541*57125/1000000</f>
        <v>145.15462500000001</v>
      </c>
      <c r="F4" s="81">
        <v>0</v>
      </c>
      <c r="G4" s="81">
        <v>0</v>
      </c>
      <c r="H4" s="81">
        <v>0</v>
      </c>
      <c r="I4" s="19">
        <v>1</v>
      </c>
      <c r="J4" s="19">
        <v>0</v>
      </c>
      <c r="K4" s="20">
        <v>7.7499999999999999E-2</v>
      </c>
      <c r="L4" s="20">
        <v>7.7499999999999999E-2</v>
      </c>
      <c r="M4" s="21">
        <v>7578.384779</v>
      </c>
      <c r="N4" s="21">
        <f t="shared" si="3"/>
        <v>7578.384779</v>
      </c>
      <c r="O4" s="21"/>
      <c r="P4" s="21">
        <v>134.08437000000001</v>
      </c>
      <c r="R4" s="23">
        <v>5514.026586</v>
      </c>
      <c r="S4" s="83">
        <f t="shared" si="4"/>
        <v>5514.026586</v>
      </c>
      <c r="T4" s="83"/>
      <c r="U4" s="23">
        <v>5472.519182</v>
      </c>
      <c r="V4" s="83">
        <f t="shared" si="5"/>
        <v>5472.519182</v>
      </c>
      <c r="W4" s="83"/>
      <c r="X4" s="38">
        <v>0.1193</v>
      </c>
      <c r="Y4" s="37">
        <v>2064.358193</v>
      </c>
      <c r="Z4" s="81">
        <f t="shared" si="6"/>
        <v>2064.358193</v>
      </c>
      <c r="AA4" s="81">
        <f t="shared" si="7"/>
        <v>2064.358193</v>
      </c>
      <c r="AB4" s="81">
        <v>0</v>
      </c>
      <c r="AC4" s="39">
        <v>0.72759918462831064</v>
      </c>
      <c r="AD4" s="40">
        <v>0.72212210670070021</v>
      </c>
      <c r="AE4" s="42">
        <v>2105.865597</v>
      </c>
      <c r="AF4" s="93">
        <f t="shared" si="8"/>
        <v>2105.865597</v>
      </c>
      <c r="AG4" s="93">
        <f t="shared" si="9"/>
        <v>2105.865597</v>
      </c>
      <c r="AH4" s="81">
        <v>0</v>
      </c>
      <c r="AI4" s="43">
        <v>9.8599999999999993E-2</v>
      </c>
      <c r="AJ4" s="43">
        <v>9.8599999999999993E-2</v>
      </c>
      <c r="AK4" s="38"/>
      <c r="AL4" s="38">
        <v>7.9000000000000001E-2</v>
      </c>
      <c r="AM4" s="38"/>
      <c r="AN4" s="41">
        <f t="shared" si="10"/>
        <v>1.9599999999999992E-2</v>
      </c>
      <c r="AO4" s="41"/>
      <c r="AP4" s="41"/>
      <c r="AQ4" s="45">
        <v>9.6257386767726841E-2</v>
      </c>
      <c r="AR4" s="45"/>
      <c r="AS4" s="45">
        <v>9.6257386767726841E-2</v>
      </c>
      <c r="AT4" s="41">
        <v>0.19785738676772685</v>
      </c>
      <c r="AU4" s="41">
        <v>7.9000000000000001E-2</v>
      </c>
      <c r="AV4" s="41"/>
      <c r="AW4" s="86">
        <v>-380.22791899999999</v>
      </c>
      <c r="AX4" s="86"/>
      <c r="AY4" s="48">
        <v>-380.22791899999999</v>
      </c>
      <c r="AZ4" s="83"/>
      <c r="BA4" s="23"/>
      <c r="BB4" s="23">
        <v>-4.4720839999999997</v>
      </c>
      <c r="BC4" s="83"/>
      <c r="BD4" s="49">
        <v>100.76813900000001</v>
      </c>
      <c r="BE4" s="23"/>
      <c r="BF4" s="100"/>
      <c r="BG4" s="23">
        <v>42.767612560499984</v>
      </c>
      <c r="BH4" s="23"/>
      <c r="BI4" s="23">
        <v>89.526909439500045</v>
      </c>
      <c r="BJ4" s="37"/>
      <c r="BK4" s="37"/>
      <c r="BL4" s="37"/>
      <c r="BM4" s="81"/>
      <c r="BN4" s="81"/>
      <c r="BO4" s="37">
        <f t="shared" si="11"/>
        <v>132.29452200000003</v>
      </c>
      <c r="BP4" s="81"/>
      <c r="BQ4" s="37">
        <f>10752/1000</f>
        <v>10.752000000000001</v>
      </c>
      <c r="BR4" s="81">
        <f t="shared" si="12"/>
        <v>143.04652200000004</v>
      </c>
      <c r="BT4" s="104">
        <f t="shared" si="13"/>
        <v>143.04652200000004</v>
      </c>
      <c r="BV4" s="9">
        <f t="shared" si="14"/>
        <v>0.10386604994674055</v>
      </c>
      <c r="BW4" s="53">
        <v>-151.63734199999993</v>
      </c>
      <c r="BX4" s="55">
        <v>384.1666040225</v>
      </c>
      <c r="BY4" s="55">
        <v>5265.3363720224997</v>
      </c>
      <c r="BZ4" s="55">
        <v>207.18280997750026</v>
      </c>
      <c r="CA4" s="55">
        <v>51.795702494375064</v>
      </c>
      <c r="CB4" s="37">
        <v>-79.210256500000241</v>
      </c>
      <c r="CC4" s="55">
        <v>-38.473998999999822</v>
      </c>
      <c r="CD4" s="82">
        <v>99.700567000000007</v>
      </c>
      <c r="CE4" s="82">
        <f t="shared" si="0"/>
        <v>33.812013994375008</v>
      </c>
      <c r="CF4" s="82"/>
      <c r="CG4" s="82"/>
      <c r="CH4" s="82"/>
      <c r="CI4" s="82"/>
      <c r="CJ4" s="82"/>
      <c r="CK4" s="82"/>
      <c r="CL4" s="82"/>
      <c r="CM4" s="82"/>
      <c r="CN4" s="82"/>
    </row>
    <row r="5" spans="1:104" x14ac:dyDescent="0.2">
      <c r="A5" s="33">
        <v>2018</v>
      </c>
      <c r="B5" s="36">
        <f t="shared" si="1"/>
        <v>1368.6134500000001</v>
      </c>
      <c r="C5" s="36">
        <f t="shared" si="2"/>
        <v>1368.6134500000001</v>
      </c>
      <c r="D5" s="37">
        <v>1230.10535</v>
      </c>
      <c r="E5" s="105">
        <f>2690*51490/1000000</f>
        <v>138.50810000000001</v>
      </c>
      <c r="F5" s="81">
        <v>0</v>
      </c>
      <c r="G5" s="81">
        <v>0</v>
      </c>
      <c r="H5" s="81">
        <v>0</v>
      </c>
      <c r="I5" s="19">
        <v>1</v>
      </c>
      <c r="J5" s="19">
        <v>0</v>
      </c>
      <c r="K5" s="20">
        <v>7.6499999999999999E-2</v>
      </c>
      <c r="L5" s="20">
        <v>7.6499999999999999E-2</v>
      </c>
      <c r="M5" s="21">
        <v>7730.0840770000004</v>
      </c>
      <c r="N5" s="21">
        <f t="shared" si="3"/>
        <v>7730.0840770000004</v>
      </c>
      <c r="O5" s="21"/>
      <c r="P5" s="21">
        <v>127.31529500000001</v>
      </c>
      <c r="R5" s="23">
        <v>5705.2357270000002</v>
      </c>
      <c r="S5" s="83">
        <f t="shared" si="4"/>
        <v>5705.2357270000002</v>
      </c>
      <c r="T5" s="83"/>
      <c r="U5" s="23">
        <v>5779.9940079999997</v>
      </c>
      <c r="V5" s="83">
        <f t="shared" si="5"/>
        <v>5779.9940079999997</v>
      </c>
      <c r="W5" s="83"/>
      <c r="X5" s="38">
        <v>8.8999999999999996E-2</v>
      </c>
      <c r="Y5" s="37">
        <v>2024.8483500000002</v>
      </c>
      <c r="Z5" s="81">
        <f t="shared" si="6"/>
        <v>2024.8483500000002</v>
      </c>
      <c r="AA5" s="81">
        <f t="shared" si="7"/>
        <v>2024.8483500000002</v>
      </c>
      <c r="AB5" s="81">
        <v>0</v>
      </c>
      <c r="AC5" s="39">
        <v>0.73805610264644994</v>
      </c>
      <c r="AD5" s="40">
        <v>0.74772718516707015</v>
      </c>
      <c r="AE5" s="42">
        <v>1950.0900690000008</v>
      </c>
      <c r="AF5" s="93">
        <f t="shared" si="8"/>
        <v>1950.0900690000008</v>
      </c>
      <c r="AG5" s="93">
        <f t="shared" si="9"/>
        <v>1950.0900690000008</v>
      </c>
      <c r="AH5" s="81">
        <v>0</v>
      </c>
      <c r="AI5" s="43">
        <v>0.1027</v>
      </c>
      <c r="AJ5" s="43">
        <v>0.1027</v>
      </c>
      <c r="AK5" s="41"/>
      <c r="AL5" s="38">
        <v>7.9000000000000001E-2</v>
      </c>
      <c r="AM5" s="41"/>
      <c r="AN5" s="41">
        <f t="shared" si="10"/>
        <v>2.3699999999999999E-2</v>
      </c>
      <c r="AO5" s="41"/>
      <c r="AP5" s="41"/>
      <c r="AQ5" s="45">
        <v>8.7061719601312176E-2</v>
      </c>
      <c r="AR5" s="45"/>
      <c r="AS5" s="45">
        <v>8.7061719601312176E-2</v>
      </c>
      <c r="AT5" s="41">
        <v>0.19276171960131216</v>
      </c>
      <c r="AU5" s="41">
        <v>7.9000000000000001E-2</v>
      </c>
      <c r="AV5" s="41"/>
      <c r="AW5" s="86">
        <v>-410.98877599999997</v>
      </c>
      <c r="AX5" s="86"/>
      <c r="AY5" s="48">
        <v>-410.98877599999997</v>
      </c>
      <c r="AZ5" s="83"/>
      <c r="BA5" s="37"/>
      <c r="BB5" s="23">
        <v>-4.1687709999999996</v>
      </c>
      <c r="BC5" s="83"/>
      <c r="BD5" s="49">
        <v>102.075271</v>
      </c>
      <c r="BE5" s="37"/>
      <c r="BF5" s="81"/>
      <c r="BG5" s="23">
        <v>22.903432559999999</v>
      </c>
      <c r="BH5" s="37"/>
      <c r="BI5" s="23">
        <v>118.40672644</v>
      </c>
      <c r="BJ5" s="37"/>
      <c r="BK5" s="37"/>
      <c r="BL5" s="37"/>
      <c r="BM5" s="81"/>
      <c r="BN5" s="81"/>
      <c r="BO5" s="37">
        <f t="shared" si="11"/>
        <v>141.310159</v>
      </c>
      <c r="BP5" s="81"/>
      <c r="BQ5" s="37">
        <f>11899/1000</f>
        <v>11.898999999999999</v>
      </c>
      <c r="BR5" s="81">
        <f t="shared" si="12"/>
        <v>153.209159</v>
      </c>
      <c r="BT5" s="104">
        <f t="shared" si="13"/>
        <v>153.209159</v>
      </c>
      <c r="BV5" s="9">
        <f t="shared" si="14"/>
        <v>0.11194480004562281</v>
      </c>
      <c r="BW5" s="53">
        <v>-171.77211699999998</v>
      </c>
      <c r="BX5" s="55">
        <v>412.07743394775002</v>
      </c>
      <c r="BY5" s="55">
        <v>5712.8244989477498</v>
      </c>
      <c r="BZ5" s="55">
        <v>67.16950905224985</v>
      </c>
      <c r="CA5" s="55">
        <v>16.792377263062463</v>
      </c>
      <c r="CB5" s="37">
        <v>51.795702494375064</v>
      </c>
      <c r="CC5" s="55">
        <v>-79.210256500000241</v>
      </c>
      <c r="CD5" s="82">
        <v>-38.473998999999822</v>
      </c>
      <c r="CE5" s="82">
        <f t="shared" si="0"/>
        <v>-49.096175742562536</v>
      </c>
      <c r="CF5" s="82"/>
      <c r="CG5" s="82"/>
      <c r="CH5" s="82"/>
      <c r="CI5" s="82"/>
      <c r="CJ5" s="82"/>
      <c r="CK5" s="82"/>
      <c r="CL5" s="82"/>
      <c r="CM5" s="82"/>
      <c r="CN5" s="82"/>
    </row>
    <row r="6" spans="1:104" x14ac:dyDescent="0.2">
      <c r="A6" s="33">
        <v>2019</v>
      </c>
      <c r="B6" s="36">
        <f t="shared" si="1"/>
        <v>1397.6405829999999</v>
      </c>
      <c r="C6" s="36">
        <f t="shared" si="2"/>
        <v>1397.6405829999999</v>
      </c>
      <c r="D6" s="37">
        <v>1247.3437329999999</v>
      </c>
      <c r="E6" s="105">
        <f>2871*52350/1000000</f>
        <v>150.29685000000001</v>
      </c>
      <c r="F6" s="81">
        <v>0</v>
      </c>
      <c r="G6" s="81">
        <v>0</v>
      </c>
      <c r="H6" s="81">
        <v>0</v>
      </c>
      <c r="I6" s="19">
        <v>1</v>
      </c>
      <c r="J6" s="19">
        <v>0</v>
      </c>
      <c r="K6" s="20">
        <v>7.6499999999999999E-2</v>
      </c>
      <c r="L6" s="20">
        <v>7.6499999999999999E-2</v>
      </c>
      <c r="M6" s="21">
        <v>7957.037808</v>
      </c>
      <c r="N6" s="21">
        <f t="shared" si="3"/>
        <v>7957.037808</v>
      </c>
      <c r="O6" s="21"/>
      <c r="P6" s="21">
        <v>118.63831</v>
      </c>
      <c r="R6" s="23">
        <v>5903.1909589999996</v>
      </c>
      <c r="S6" s="83">
        <f t="shared" si="4"/>
        <v>5903.1909589999996</v>
      </c>
      <c r="T6" s="83"/>
      <c r="U6" s="23">
        <v>5903.3062479999999</v>
      </c>
      <c r="V6" s="83">
        <f t="shared" si="5"/>
        <v>5903.3062479999999</v>
      </c>
      <c r="W6" s="83"/>
      <c r="X6" s="38">
        <v>5.6500000000000002E-2</v>
      </c>
      <c r="Y6" s="37">
        <v>2053.8468490000005</v>
      </c>
      <c r="Z6" s="81">
        <f t="shared" si="6"/>
        <v>2053.8468490000005</v>
      </c>
      <c r="AA6" s="81">
        <f t="shared" si="7"/>
        <v>2053.8468490000005</v>
      </c>
      <c r="AB6" s="81">
        <v>0</v>
      </c>
      <c r="AC6" s="39">
        <v>0.74188298477920211</v>
      </c>
      <c r="AD6" s="40">
        <v>0.74189747371375059</v>
      </c>
      <c r="AE6" s="42">
        <v>2053.7315600000002</v>
      </c>
      <c r="AF6" s="93">
        <f t="shared" si="8"/>
        <v>2053.7315600000002</v>
      </c>
      <c r="AG6" s="93">
        <f t="shared" si="9"/>
        <v>2053.7315600000002</v>
      </c>
      <c r="AH6" s="81">
        <v>0</v>
      </c>
      <c r="AI6" s="43">
        <v>0.1009</v>
      </c>
      <c r="AJ6" s="43">
        <v>0.1009</v>
      </c>
      <c r="AK6" s="41"/>
      <c r="AL6" s="38">
        <v>7.9000000000000001E-2</v>
      </c>
      <c r="AM6" s="41"/>
      <c r="AN6" s="41">
        <f t="shared" si="10"/>
        <v>2.1900000000000003E-2</v>
      </c>
      <c r="AO6" s="41"/>
      <c r="AP6" s="41"/>
      <c r="AQ6" s="45">
        <v>8.9493938846464782E-2</v>
      </c>
      <c r="AR6" s="45"/>
      <c r="AS6" s="45">
        <v>8.9493938846464782E-2</v>
      </c>
      <c r="AT6" s="41">
        <v>0.19379393884646479</v>
      </c>
      <c r="AU6" s="41">
        <v>7.9000000000000001E-2</v>
      </c>
      <c r="AV6" s="44">
        <v>8.6699999999999999E-2</v>
      </c>
      <c r="AW6" s="86">
        <v>-437.420569</v>
      </c>
      <c r="AX6" s="86"/>
      <c r="AY6" s="48">
        <v>-437.420569</v>
      </c>
      <c r="AZ6" s="83"/>
      <c r="BA6" s="37"/>
      <c r="BB6" s="23">
        <v>-3.8043939999999998</v>
      </c>
      <c r="BC6" s="83"/>
      <c r="BD6" s="49">
        <v>101.713235</v>
      </c>
      <c r="BE6" s="37"/>
      <c r="BF6" s="81"/>
      <c r="BG6" s="81">
        <v>33.304077671099996</v>
      </c>
      <c r="BH6" s="37"/>
      <c r="BI6" s="23">
        <v>108.5958903289</v>
      </c>
      <c r="BJ6" s="37"/>
      <c r="BK6" s="37"/>
      <c r="BL6" s="37"/>
      <c r="BM6" s="81"/>
      <c r="BN6" s="81"/>
      <c r="BO6" s="37">
        <f t="shared" si="11"/>
        <v>141.899968</v>
      </c>
      <c r="BP6" s="81"/>
      <c r="BQ6" s="37">
        <f>13061/1000</f>
        <v>13.061</v>
      </c>
      <c r="BR6" s="81">
        <f t="shared" si="12"/>
        <v>154.96096800000001</v>
      </c>
      <c r="BT6" s="104">
        <f t="shared" si="13"/>
        <v>154.96096800000001</v>
      </c>
      <c r="BV6" s="9">
        <f t="shared" si="14"/>
        <v>0.11087326018208504</v>
      </c>
      <c r="BW6" s="53">
        <v>-197.61176</v>
      </c>
      <c r="BX6" s="55">
        <v>434.61089179199996</v>
      </c>
      <c r="BY6" s="55">
        <v>6016.993139792</v>
      </c>
      <c r="BZ6" s="55">
        <v>-113.6868917920001</v>
      </c>
      <c r="CA6" s="55">
        <v>-28.421722948000024</v>
      </c>
      <c r="CB6" s="37">
        <v>16.792377263062463</v>
      </c>
      <c r="CC6" s="55">
        <v>51.795702494375064</v>
      </c>
      <c r="CD6" s="82">
        <v>-79.210256500000241</v>
      </c>
      <c r="CE6" s="82">
        <f t="shared" si="0"/>
        <v>-39.043899690562739</v>
      </c>
      <c r="CF6" s="82"/>
      <c r="CG6" s="82"/>
      <c r="CH6" s="82"/>
      <c r="CI6" s="82"/>
      <c r="CJ6" s="82"/>
      <c r="CK6" s="82"/>
      <c r="CL6" s="82"/>
      <c r="CM6" s="82"/>
      <c r="CN6" s="82"/>
      <c r="CO6" s="56"/>
      <c r="CP6" s="56"/>
      <c r="CQ6" s="37"/>
      <c r="CR6" s="81"/>
      <c r="CS6" s="46"/>
      <c r="CT6" s="57"/>
      <c r="CU6" s="57"/>
      <c r="CV6" s="58">
        <v>0.11364926756007519</v>
      </c>
      <c r="CW6" s="88"/>
      <c r="CX6" s="44">
        <v>8.6699999999999999E-2</v>
      </c>
      <c r="CY6" s="59">
        <v>33.615000000000002</v>
      </c>
      <c r="CZ6" s="60">
        <v>17.314238969770201</v>
      </c>
    </row>
    <row r="7" spans="1:104" x14ac:dyDescent="0.2">
      <c r="A7" s="33">
        <v>2020</v>
      </c>
      <c r="B7" s="36">
        <f t="shared" si="1"/>
        <v>1446.7670969999999</v>
      </c>
      <c r="C7" s="36">
        <f t="shared" si="2"/>
        <v>1446.7670969999999</v>
      </c>
      <c r="D7" s="37">
        <v>1280.557497</v>
      </c>
      <c r="E7" s="105">
        <f>3100*53616/1000000</f>
        <v>166.20959999999999</v>
      </c>
      <c r="F7" s="81">
        <v>0</v>
      </c>
      <c r="G7" s="81">
        <v>0</v>
      </c>
      <c r="H7" s="81">
        <v>0</v>
      </c>
      <c r="I7" s="19">
        <v>1</v>
      </c>
      <c r="J7" s="19">
        <v>0</v>
      </c>
      <c r="K7" s="20">
        <v>7.6499999999999999E-2</v>
      </c>
      <c r="L7" s="20">
        <v>7.6499999999999999E-2</v>
      </c>
      <c r="M7" s="21">
        <v>8234.0029830000003</v>
      </c>
      <c r="N7" s="21">
        <f t="shared" si="3"/>
        <v>8234.0029830000003</v>
      </c>
      <c r="O7" s="21"/>
      <c r="P7" s="21">
        <v>118.395999</v>
      </c>
      <c r="R7" s="23">
        <v>6099.3981620000004</v>
      </c>
      <c r="S7" s="83">
        <f t="shared" si="4"/>
        <v>6099.3981620000004</v>
      </c>
      <c r="T7" s="83"/>
      <c r="U7" s="23">
        <v>5845.4740240000001</v>
      </c>
      <c r="V7" s="83">
        <f t="shared" si="5"/>
        <v>5845.4740240000001</v>
      </c>
      <c r="W7" s="83"/>
      <c r="X7" s="38">
        <v>2.7300000000000001E-2</v>
      </c>
      <c r="Y7" s="37">
        <v>2134.6048209999999</v>
      </c>
      <c r="Z7" s="81">
        <f t="shared" si="6"/>
        <v>2134.6048209999999</v>
      </c>
      <c r="AA7" s="81">
        <f t="shared" si="7"/>
        <v>2134.6048209999999</v>
      </c>
      <c r="AB7" s="81">
        <v>0</v>
      </c>
      <c r="AC7" s="39">
        <v>0.74075734179267061</v>
      </c>
      <c r="AD7" s="40">
        <v>0.70991886158756812</v>
      </c>
      <c r="AE7" s="42">
        <v>2388.5289590000002</v>
      </c>
      <c r="AF7" s="93">
        <f t="shared" si="8"/>
        <v>2388.5289590000002</v>
      </c>
      <c r="AG7" s="93">
        <f t="shared" si="9"/>
        <v>2388.5289590000002</v>
      </c>
      <c r="AH7" s="81">
        <v>0</v>
      </c>
      <c r="AI7" s="43">
        <v>9.8099999999999979E-2</v>
      </c>
      <c r="AJ7" s="43">
        <v>9.8499999999999976E-2</v>
      </c>
      <c r="AK7" s="43">
        <v>8.8999999999999996E-2</v>
      </c>
      <c r="AL7" s="43">
        <v>7.9000000000000001E-2</v>
      </c>
      <c r="AM7" s="43">
        <v>7.9000000000000001E-2</v>
      </c>
      <c r="AN7" s="41">
        <f t="shared" si="10"/>
        <v>1.9499999999999976E-2</v>
      </c>
      <c r="AO7" s="43">
        <f>AK7-AM7</f>
        <v>9.999999999999995E-3</v>
      </c>
      <c r="AP7" s="43"/>
      <c r="AQ7" s="43">
        <v>9.2657393897864926E-2</v>
      </c>
      <c r="AR7" s="95"/>
      <c r="AS7" s="95">
        <v>9.2657393897864926E-2</v>
      </c>
      <c r="AT7" s="41">
        <v>0.19431963815434536</v>
      </c>
      <c r="AU7" s="41">
        <v>7.9000000000000001E-2</v>
      </c>
      <c r="AV7" s="84">
        <v>8.77E-2</v>
      </c>
      <c r="AW7" s="86">
        <v>-463.95835399999999</v>
      </c>
      <c r="AX7" s="86"/>
      <c r="AY7" s="48">
        <v>-463.95835399999999</v>
      </c>
      <c r="AZ7" s="83"/>
      <c r="BA7" s="37"/>
      <c r="BB7" s="23">
        <v>-4.0596269999999999</v>
      </c>
      <c r="BC7" s="83"/>
      <c r="BD7" s="49">
        <v>105.009017</v>
      </c>
      <c r="BE7" s="37"/>
      <c r="BF7" s="81"/>
      <c r="BG7" s="81">
        <v>32.398104674100004</v>
      </c>
      <c r="BH7" s="37"/>
      <c r="BI7" s="23">
        <v>114.60213432590001</v>
      </c>
      <c r="BJ7" s="37"/>
      <c r="BK7" s="37"/>
      <c r="BL7" s="37"/>
      <c r="BM7" s="81"/>
      <c r="BN7" s="81"/>
      <c r="BO7" s="37">
        <f t="shared" si="11"/>
        <v>147.00023900000002</v>
      </c>
      <c r="BP7" s="81"/>
      <c r="BQ7" s="37">
        <f>14511/1000</f>
        <v>14.510999999999999</v>
      </c>
      <c r="BR7" s="81">
        <f t="shared" si="12"/>
        <v>161.51123900000002</v>
      </c>
      <c r="BT7" s="104">
        <f t="shared" si="13"/>
        <v>161.51123900000002</v>
      </c>
      <c r="BV7" s="9">
        <f t="shared" si="14"/>
        <v>0.11163596361495082</v>
      </c>
      <c r="BW7" s="53">
        <v>-216.00872499999997</v>
      </c>
      <c r="BX7" s="55">
        <v>443.34059424074997</v>
      </c>
      <c r="BY7" s="55">
        <v>6130.63811724075</v>
      </c>
      <c r="BZ7" s="55">
        <v>-285.16409324074993</v>
      </c>
      <c r="CA7" s="55">
        <v>-71.291023310187484</v>
      </c>
      <c r="CB7" s="37">
        <v>-28.421722948000024</v>
      </c>
      <c r="CC7" s="55">
        <v>16.792377263062463</v>
      </c>
      <c r="CD7" s="82">
        <v>51.795702494375064</v>
      </c>
      <c r="CE7" s="82">
        <f t="shared" si="0"/>
        <v>-31.124666500749981</v>
      </c>
      <c r="CF7" s="82"/>
      <c r="CG7" s="82"/>
      <c r="CH7" s="82"/>
      <c r="CI7" s="82"/>
      <c r="CJ7" s="82"/>
      <c r="CK7" s="82"/>
      <c r="CL7" s="82"/>
      <c r="CM7" s="82"/>
      <c r="CN7" s="82"/>
      <c r="CO7" s="56"/>
      <c r="CP7" s="56"/>
      <c r="CQ7" s="37"/>
      <c r="CR7" s="81"/>
      <c r="CS7" s="61"/>
      <c r="CT7" s="57"/>
      <c r="CU7" s="57"/>
      <c r="CV7" s="58">
        <v>0.11421278843748787</v>
      </c>
      <c r="CW7" s="88"/>
      <c r="CX7" s="47">
        <v>8.77E-2</v>
      </c>
      <c r="CY7" s="59">
        <v>33.951150000000005</v>
      </c>
      <c r="CZ7" s="60">
        <v>17.314238969770201</v>
      </c>
    </row>
    <row r="8" spans="1:104" x14ac:dyDescent="0.2">
      <c r="A8" s="33">
        <v>2021</v>
      </c>
      <c r="B8" s="36">
        <f t="shared" si="1"/>
        <v>1548.4386629999999</v>
      </c>
      <c r="C8" s="36">
        <f t="shared" si="2"/>
        <v>1548.4386629999999</v>
      </c>
      <c r="D8" s="81">
        <v>1361.5889999999999</v>
      </c>
      <c r="E8" s="105">
        <f>3311*56433/1000000</f>
        <v>186.84966299999999</v>
      </c>
      <c r="F8" s="81">
        <v>0</v>
      </c>
      <c r="G8" s="81">
        <v>0</v>
      </c>
      <c r="H8" s="81">
        <v>0</v>
      </c>
      <c r="I8" s="19">
        <v>1</v>
      </c>
      <c r="J8" s="19">
        <v>0</v>
      </c>
      <c r="K8" s="20">
        <v>7.6499999999999999E-2</v>
      </c>
      <c r="L8" s="20">
        <v>7.6499999999999999E-2</v>
      </c>
      <c r="M8" s="21">
        <v>8534.6280000000006</v>
      </c>
      <c r="N8" s="21">
        <f t="shared" si="3"/>
        <v>8534.6280000000006</v>
      </c>
      <c r="O8" s="21"/>
      <c r="P8" s="21">
        <v>117.405</v>
      </c>
      <c r="R8" s="79">
        <v>6514.9759999999997</v>
      </c>
      <c r="S8" s="83">
        <f t="shared" si="4"/>
        <v>6514.9759999999997</v>
      </c>
      <c r="T8" s="83"/>
      <c r="U8" s="79">
        <v>7210.0259999999998</v>
      </c>
      <c r="V8" s="83">
        <f t="shared" si="5"/>
        <v>7210.0259999999998</v>
      </c>
      <c r="W8" s="83"/>
      <c r="X8" s="38">
        <v>0.27800000000000002</v>
      </c>
      <c r="Y8" s="81">
        <v>2019.652</v>
      </c>
      <c r="Z8" s="81">
        <f t="shared" si="6"/>
        <v>2019.652</v>
      </c>
      <c r="AA8" s="81">
        <f t="shared" si="7"/>
        <v>2019.652</v>
      </c>
      <c r="AB8" s="81">
        <v>0</v>
      </c>
      <c r="AC8" s="39">
        <v>0.76335793428840704</v>
      </c>
      <c r="AD8" s="39">
        <v>0.84479675036803004</v>
      </c>
      <c r="AE8" s="91">
        <f>M8-U8</f>
        <v>1324.6020000000008</v>
      </c>
      <c r="AF8" s="93">
        <f t="shared" si="8"/>
        <v>1324.6020000000008</v>
      </c>
      <c r="AG8" s="93">
        <f t="shared" si="9"/>
        <v>1324.6020000000008</v>
      </c>
      <c r="AH8" s="81">
        <v>0</v>
      </c>
      <c r="AI8" s="43">
        <v>9.7100000000000006E-2</v>
      </c>
      <c r="AJ8" s="43">
        <v>9.7100000000000006E-2</v>
      </c>
      <c r="AK8" s="43">
        <v>8.8999999999999996E-2</v>
      </c>
      <c r="AL8" s="43">
        <v>7.9000000000000001E-2</v>
      </c>
      <c r="AM8" s="43">
        <v>7.9000000000000001E-2</v>
      </c>
      <c r="AN8" s="41">
        <f t="shared" si="10"/>
        <v>1.8100000000000005E-2</v>
      </c>
      <c r="AO8" s="43">
        <f>AK8-AM8</f>
        <v>9.999999999999995E-3</v>
      </c>
      <c r="AP8" s="43"/>
      <c r="AQ8" s="43">
        <v>8.2772645244269347E-2</v>
      </c>
      <c r="AR8" s="95"/>
      <c r="AS8" s="95">
        <v>9.3680980455316476E-2</v>
      </c>
      <c r="AT8" s="41">
        <v>0.19431963815434536</v>
      </c>
      <c r="AU8" s="41">
        <v>7.9000000000000001E-2</v>
      </c>
      <c r="AV8" s="84">
        <v>8.8700000000000001E-2</v>
      </c>
      <c r="AW8" s="86">
        <v>-491.99438300000003</v>
      </c>
      <c r="AX8" s="86"/>
      <c r="AY8" s="86">
        <v>-491.99438300000003</v>
      </c>
      <c r="AZ8" s="83"/>
      <c r="BB8" s="83">
        <v>-4.0596269999999999</v>
      </c>
      <c r="BC8" s="83"/>
      <c r="BD8" s="87">
        <v>111.246246</v>
      </c>
      <c r="BE8" s="81"/>
      <c r="BF8" s="81"/>
      <c r="BG8" s="81">
        <v>30.36343470000001</v>
      </c>
      <c r="BH8" s="81"/>
      <c r="BI8" s="83">
        <v>126.16128830000001</v>
      </c>
      <c r="BJ8" s="81"/>
      <c r="BK8" s="81"/>
      <c r="BL8" s="81"/>
      <c r="BM8" s="81"/>
      <c r="BN8" s="81"/>
      <c r="BO8" s="81">
        <f t="shared" si="11"/>
        <v>156.52472300000002</v>
      </c>
      <c r="BP8" s="81"/>
      <c r="BQ8" s="81">
        <f>16750/1000</f>
        <v>16.75</v>
      </c>
      <c r="BR8" s="81">
        <f t="shared" si="12"/>
        <v>173.27472300000002</v>
      </c>
      <c r="BS8" s="80"/>
      <c r="BT8" s="104">
        <f t="shared" si="13"/>
        <v>173.27472300000002</v>
      </c>
      <c r="BU8" s="80"/>
      <c r="BV8" s="9">
        <f t="shared" si="14"/>
        <v>0.11190286521539797</v>
      </c>
      <c r="BW8" s="89">
        <v>-228.62027399999994</v>
      </c>
      <c r="BX8" s="82">
        <v>438.43403735549998</v>
      </c>
      <c r="BY8" s="82">
        <v>6055.2877873554999</v>
      </c>
      <c r="BZ8" s="82">
        <v>1154.7390946445003</v>
      </c>
      <c r="CA8" s="82">
        <v>288.68477366112506</v>
      </c>
      <c r="CB8" s="81">
        <v>-71.291023310187484</v>
      </c>
      <c r="CC8" s="82">
        <v>-28.421722948000024</v>
      </c>
      <c r="CD8" s="82">
        <v>16.792377263062463</v>
      </c>
      <c r="CE8" s="82">
        <f>SUM(CA8:CD8)</f>
        <v>205.76440466600002</v>
      </c>
      <c r="CF8" s="82"/>
      <c r="CG8" s="82"/>
      <c r="CH8" s="82"/>
      <c r="CI8" s="82"/>
      <c r="CJ8" s="82"/>
      <c r="CK8" s="82"/>
      <c r="CL8" s="82"/>
      <c r="CM8" s="82"/>
      <c r="CN8" s="82"/>
      <c r="CO8" s="56"/>
      <c r="CP8" s="56"/>
      <c r="CQ8" s="81"/>
      <c r="CR8" s="81"/>
      <c r="CS8" s="90"/>
      <c r="CT8" s="57"/>
      <c r="CU8" s="57"/>
      <c r="CV8" s="88">
        <v>0.11388429680322036</v>
      </c>
      <c r="CW8" s="88"/>
      <c r="CX8" s="84">
        <v>8.8700000000000001E-2</v>
      </c>
      <c r="CY8" s="59">
        <f>CY7*1.01</f>
        <v>34.290661500000006</v>
      </c>
      <c r="CZ8" s="85">
        <v>17.314238969770201</v>
      </c>
    </row>
    <row r="13" spans="1:104" x14ac:dyDescent="0.2">
      <c r="BT13" s="9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9.1640625" customWidth="1"/>
  </cols>
  <sheetData>
    <row r="1" spans="1:4" x14ac:dyDescent="0.2">
      <c r="A1" t="s">
        <v>11</v>
      </c>
      <c r="B1" s="62" t="s">
        <v>141</v>
      </c>
    </row>
    <row r="2" spans="1:4" x14ac:dyDescent="0.2">
      <c r="A2" s="33">
        <v>2015</v>
      </c>
      <c r="B2" s="32"/>
    </row>
    <row r="3" spans="1:4" x14ac:dyDescent="0.2">
      <c r="A3" s="33">
        <v>2016</v>
      </c>
      <c r="B3" s="32"/>
    </row>
    <row r="4" spans="1:4" x14ac:dyDescent="0.2">
      <c r="A4" s="33">
        <v>2017</v>
      </c>
      <c r="B4" s="63"/>
    </row>
    <row r="5" spans="1:4" x14ac:dyDescent="0.2">
      <c r="A5" s="33">
        <v>2018</v>
      </c>
      <c r="B5" s="13"/>
      <c r="D5" s="80"/>
    </row>
    <row r="6" spans="1:4" x14ac:dyDescent="0.2">
      <c r="A6" s="33">
        <v>2019</v>
      </c>
      <c r="B6" s="13"/>
    </row>
    <row r="7" spans="1:4" x14ac:dyDescent="0.2">
      <c r="A7" s="35">
        <v>2020</v>
      </c>
      <c r="B7" s="13"/>
    </row>
    <row r="8" spans="1:4" x14ac:dyDescent="0.2">
      <c r="A8" s="35">
        <v>2021</v>
      </c>
    </row>
    <row r="9" spans="1:4" x14ac:dyDescent="0.2">
      <c r="A9" s="35">
        <v>2022</v>
      </c>
      <c r="B9" s="13">
        <v>5.0000000000000001E-4</v>
      </c>
    </row>
    <row r="10" spans="1:4" x14ac:dyDescent="0.2">
      <c r="A10" s="35">
        <v>2023</v>
      </c>
      <c r="B10" s="13">
        <v>1E-3</v>
      </c>
    </row>
    <row r="11" spans="1:4" x14ac:dyDescent="0.2">
      <c r="A11" s="35">
        <v>2024</v>
      </c>
      <c r="B11" s="13">
        <v>1.5166666666666668E-3</v>
      </c>
    </row>
    <row r="12" spans="1:4" x14ac:dyDescent="0.2">
      <c r="A12" s="64">
        <v>2025</v>
      </c>
      <c r="B12" s="13">
        <v>3.0333333333333336E-3</v>
      </c>
    </row>
    <row r="13" spans="1:4" x14ac:dyDescent="0.2">
      <c r="A13" s="64">
        <v>2026</v>
      </c>
      <c r="B13" s="13">
        <v>4.5500000000000002E-3</v>
      </c>
    </row>
    <row r="14" spans="1:4" x14ac:dyDescent="0.2">
      <c r="A14" s="64">
        <v>2027</v>
      </c>
      <c r="B14" s="13">
        <v>6.0666666666666673E-3</v>
      </c>
    </row>
    <row r="15" spans="1:4" x14ac:dyDescent="0.2">
      <c r="A15" s="64">
        <v>2028</v>
      </c>
      <c r="B15" s="13">
        <v>7.5833333333333334E-3</v>
      </c>
    </row>
    <row r="16" spans="1:4" x14ac:dyDescent="0.2">
      <c r="A16" s="64">
        <v>2029</v>
      </c>
      <c r="B16" s="13">
        <v>9.1000000000000004E-3</v>
      </c>
    </row>
    <row r="17" spans="1:2" x14ac:dyDescent="0.2">
      <c r="A17" s="64">
        <v>2030</v>
      </c>
      <c r="B17" s="13">
        <v>1.0616666666666668E-2</v>
      </c>
    </row>
    <row r="18" spans="1:2" x14ac:dyDescent="0.2">
      <c r="A18" s="64">
        <v>2031</v>
      </c>
      <c r="B18" s="13">
        <v>1.2133333333333335E-2</v>
      </c>
    </row>
    <row r="19" spans="1:2" x14ac:dyDescent="0.2">
      <c r="A19" s="64">
        <v>2032</v>
      </c>
      <c r="B19" s="13">
        <v>1.3650000000000002E-2</v>
      </c>
    </row>
    <row r="20" spans="1:2" x14ac:dyDescent="0.2">
      <c r="A20" s="64">
        <v>2033</v>
      </c>
      <c r="B20" s="13">
        <v>1.5166666666666667E-2</v>
      </c>
    </row>
    <row r="21" spans="1:2" x14ac:dyDescent="0.2">
      <c r="A21" s="64">
        <v>2034</v>
      </c>
      <c r="B21" s="13">
        <v>1.6683333333333335E-2</v>
      </c>
    </row>
    <row r="22" spans="1:2" x14ac:dyDescent="0.2">
      <c r="A22" s="33">
        <v>2035</v>
      </c>
      <c r="B22" s="13">
        <v>1.8200000000000001E-2</v>
      </c>
    </row>
    <row r="23" spans="1:2" x14ac:dyDescent="0.2">
      <c r="A23" s="33">
        <v>2036</v>
      </c>
      <c r="B23" s="13">
        <v>1.9716666666666667E-2</v>
      </c>
    </row>
    <row r="24" spans="1:2" x14ac:dyDescent="0.2">
      <c r="A24" s="33">
        <v>2037</v>
      </c>
      <c r="B24" s="13">
        <v>2.1233333333333337E-2</v>
      </c>
    </row>
    <row r="25" spans="1:2" x14ac:dyDescent="0.2">
      <c r="A25" s="33">
        <v>2038</v>
      </c>
      <c r="B25" s="13">
        <v>2.2749999999999999E-2</v>
      </c>
    </row>
    <row r="26" spans="1:2" x14ac:dyDescent="0.2">
      <c r="A26" s="33">
        <v>2039</v>
      </c>
      <c r="B26" s="13">
        <v>2.4266666666666669E-2</v>
      </c>
    </row>
    <row r="27" spans="1:2" x14ac:dyDescent="0.2">
      <c r="A27" s="33">
        <v>2040</v>
      </c>
      <c r="B27" s="13">
        <v>2.5783333333333335E-2</v>
      </c>
    </row>
    <row r="28" spans="1:2" x14ac:dyDescent="0.2">
      <c r="A28" s="33">
        <v>2041</v>
      </c>
      <c r="B28" s="13">
        <v>2.9726666666666669E-2</v>
      </c>
    </row>
    <row r="29" spans="1:2" x14ac:dyDescent="0.2">
      <c r="A29" s="33">
        <v>2042</v>
      </c>
      <c r="B29" s="13">
        <v>3.3670000000000005E-2</v>
      </c>
    </row>
    <row r="30" spans="1:2" x14ac:dyDescent="0.2">
      <c r="A30" s="33">
        <v>2043</v>
      </c>
      <c r="B30" s="13">
        <v>3.7613333333333339E-2</v>
      </c>
    </row>
    <row r="31" spans="1:2" x14ac:dyDescent="0.2">
      <c r="A31" s="33">
        <v>2044</v>
      </c>
      <c r="B31" s="13">
        <v>4.1556666666666679E-2</v>
      </c>
    </row>
    <row r="32" spans="1:2" x14ac:dyDescent="0.2">
      <c r="A32" s="33">
        <v>2045</v>
      </c>
      <c r="B32" s="13">
        <v>4.5500000000000006E-2</v>
      </c>
    </row>
    <row r="33" spans="1:2" x14ac:dyDescent="0.2">
      <c r="A33" s="33">
        <v>2046</v>
      </c>
      <c r="B33" s="13">
        <v>4.9443333333333346E-2</v>
      </c>
    </row>
    <row r="34" spans="1:2" x14ac:dyDescent="0.2">
      <c r="A34" s="33">
        <v>2047</v>
      </c>
      <c r="B34" s="13">
        <v>5.3386666666666673E-2</v>
      </c>
    </row>
    <row r="35" spans="1:2" x14ac:dyDescent="0.2">
      <c r="A35" s="33">
        <v>2048</v>
      </c>
      <c r="B35" s="13">
        <v>5.7330000000000013E-2</v>
      </c>
    </row>
    <row r="36" spans="1:2" x14ac:dyDescent="0.2">
      <c r="A36" s="33">
        <v>2049</v>
      </c>
      <c r="B36" s="13">
        <v>6.1273333333333346E-2</v>
      </c>
    </row>
    <row r="37" spans="1:2" x14ac:dyDescent="0.2">
      <c r="A37" s="33">
        <v>2050</v>
      </c>
      <c r="B37" s="94">
        <v>6.5216666666666673E-2</v>
      </c>
    </row>
    <row r="38" spans="1:2" x14ac:dyDescent="0.2">
      <c r="A38" s="33">
        <v>2051</v>
      </c>
      <c r="B38" s="13">
        <v>6.9159999999999999E-2</v>
      </c>
    </row>
    <row r="39" spans="1:2" x14ac:dyDescent="0.2">
      <c r="A39" s="33">
        <v>2052</v>
      </c>
      <c r="B39" s="13">
        <v>7.3103333333333326E-2</v>
      </c>
    </row>
    <row r="40" spans="1:2" x14ac:dyDescent="0.2">
      <c r="A40" s="33">
        <v>2053</v>
      </c>
      <c r="B40" s="13">
        <v>7.7046666666666652E-2</v>
      </c>
    </row>
    <row r="41" spans="1:2" x14ac:dyDescent="0.2">
      <c r="A41" s="33">
        <v>2054</v>
      </c>
      <c r="B41" s="13">
        <v>8.0989999999999979E-2</v>
      </c>
    </row>
    <row r="42" spans="1:2" x14ac:dyDescent="0.2">
      <c r="A42" s="33">
        <v>2055</v>
      </c>
      <c r="B42" s="13">
        <v>8.4933333333333305E-2</v>
      </c>
    </row>
    <row r="43" spans="1:2" x14ac:dyDescent="0.2">
      <c r="A43" s="33">
        <v>2056</v>
      </c>
      <c r="B43" s="13">
        <v>8.8876666666666645E-2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Numeric Inputs</vt:lpstr>
      <vt:lpstr>Character Inputs</vt:lpstr>
      <vt:lpstr>List Box</vt:lpstr>
      <vt:lpstr>Amortization_NewDebt</vt:lpstr>
      <vt:lpstr>Amortization_CurrentDebt</vt:lpstr>
      <vt:lpstr>Inv_Returns</vt:lpstr>
      <vt:lpstr>Historical Data</vt:lpstr>
      <vt:lpstr>Benefit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Microsoft Office User</cp:lastModifiedBy>
  <dcterms:created xsi:type="dcterms:W3CDTF">2021-01-07T15:43:46Z</dcterms:created>
  <dcterms:modified xsi:type="dcterms:W3CDTF">2022-05-20T23:03:51Z</dcterms:modified>
</cp:coreProperties>
</file>