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on\OneDrive\Desktop\"/>
    </mc:Choice>
  </mc:AlternateContent>
  <xr:revisionPtr revIDLastSave="0" documentId="13_ncr:1_{2E5D97CC-991B-48A7-9BDF-931F0CA30462}" xr6:coauthVersionLast="47" xr6:coauthVersionMax="47" xr10:uidLastSave="{00000000-0000-0000-0000-000000000000}"/>
  <bookViews>
    <workbookView xWindow="-110" yWindow="-110" windowWidth="19420" windowHeight="10420" activeTab="3" xr2:uid="{41BB608D-A3B5-4573-A2A8-FEE7DF482D01}"/>
  </bookViews>
  <sheets>
    <sheet name="b1" sheetId="1" r:id="rId1"/>
    <sheet name="b2" sheetId="2" r:id="rId2"/>
    <sheet name="b3" sheetId="3" r:id="rId3"/>
    <sheet name="b4" sheetId="4" r:id="rId4"/>
    <sheet name="b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3" i="4"/>
  <c r="I4" i="4"/>
  <c r="I5" i="4"/>
  <c r="I6" i="4"/>
  <c r="I7" i="4"/>
  <c r="I8" i="4"/>
  <c r="I9" i="4"/>
  <c r="I10" i="4"/>
  <c r="I11" i="4"/>
  <c r="I12" i="4"/>
  <c r="I13" i="4"/>
  <c r="I3" i="4"/>
  <c r="H13" i="4"/>
  <c r="F4" i="4"/>
  <c r="H4" i="4" s="1"/>
  <c r="F5" i="4"/>
  <c r="F6" i="4"/>
  <c r="H5" i="4" s="1"/>
  <c r="F7" i="4"/>
  <c r="F8" i="4"/>
  <c r="H7" i="4" s="1"/>
  <c r="F9" i="4"/>
  <c r="F10" i="4"/>
  <c r="H9" i="4" s="1"/>
  <c r="F11" i="4"/>
  <c r="F12" i="4"/>
  <c r="H12" i="4" s="1"/>
  <c r="F13" i="4"/>
  <c r="F3" i="4"/>
  <c r="H21" i="3"/>
  <c r="I21" i="3"/>
  <c r="G21" i="3"/>
  <c r="H20" i="3"/>
  <c r="I20" i="3"/>
  <c r="G20" i="3"/>
  <c r="G19" i="3"/>
  <c r="H18" i="3"/>
  <c r="H19" i="3" s="1"/>
  <c r="I18" i="3"/>
  <c r="I19" i="3" s="1"/>
  <c r="G18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3" i="3"/>
  <c r="L3" i="3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S22" i="2"/>
  <c r="R22" i="2"/>
  <c r="S21" i="2"/>
  <c r="R21" i="2"/>
  <c r="Q21" i="2"/>
  <c r="S20" i="2"/>
  <c r="R20" i="2"/>
  <c r="S19" i="2"/>
  <c r="Q19" i="2"/>
  <c r="S18" i="2"/>
  <c r="R18" i="2"/>
  <c r="Q18" i="2"/>
  <c r="N22" i="2"/>
  <c r="N21" i="2"/>
  <c r="N20" i="2"/>
  <c r="N19" i="2"/>
  <c r="H21" i="2"/>
  <c r="I21" i="2" s="1"/>
  <c r="J21" i="2" s="1"/>
  <c r="N18" i="2"/>
  <c r="K4" i="2"/>
  <c r="K5" i="2"/>
  <c r="K6" i="2"/>
  <c r="K7" i="2"/>
  <c r="K9" i="2"/>
  <c r="K10" i="2"/>
  <c r="K11" i="2"/>
  <c r="K12" i="2"/>
  <c r="K13" i="2"/>
  <c r="K14" i="2"/>
  <c r="K15" i="2"/>
  <c r="K3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16" i="2"/>
  <c r="C10" i="2"/>
  <c r="C4" i="2"/>
  <c r="C8" i="2" s="1"/>
  <c r="C5" i="2"/>
  <c r="C6" i="2"/>
  <c r="C7" i="2"/>
  <c r="C17" i="2"/>
  <c r="C20" i="2"/>
  <c r="C3" i="2"/>
  <c r="F17" i="2"/>
  <c r="G17" i="2" s="1"/>
  <c r="F18" i="2"/>
  <c r="G18" i="2" s="1"/>
  <c r="F19" i="2"/>
  <c r="G19" i="2" s="1"/>
  <c r="F20" i="2"/>
  <c r="G20" i="2" s="1"/>
  <c r="F16" i="2"/>
  <c r="G16" i="2" s="1"/>
  <c r="F15" i="2"/>
  <c r="G15" i="2" s="1"/>
  <c r="F14" i="2"/>
  <c r="G14" i="2" s="1"/>
  <c r="F12" i="2"/>
  <c r="G12" i="2" s="1"/>
  <c r="F13" i="2"/>
  <c r="G13" i="2" s="1"/>
  <c r="F11" i="2"/>
  <c r="G11" i="2" s="1"/>
  <c r="F9" i="2"/>
  <c r="G9" i="2" s="1"/>
  <c r="F10" i="2"/>
  <c r="G10" i="2" s="1"/>
  <c r="F8" i="2"/>
  <c r="G8" i="2" s="1"/>
  <c r="F4" i="2"/>
  <c r="G4" i="2" s="1"/>
  <c r="F5" i="2"/>
  <c r="G5" i="2" s="1"/>
  <c r="F6" i="2"/>
  <c r="G6" i="2" s="1"/>
  <c r="F7" i="2"/>
  <c r="G7" i="2" s="1"/>
  <c r="F3" i="2"/>
  <c r="G3" i="2" s="1"/>
  <c r="B4" i="2"/>
  <c r="B13" i="2"/>
  <c r="B12" i="2"/>
  <c r="B11" i="2"/>
  <c r="B10" i="2"/>
  <c r="B9" i="2"/>
  <c r="B8" i="2"/>
  <c r="B5" i="2"/>
  <c r="B6" i="2"/>
  <c r="B7" i="2"/>
  <c r="B3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E6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D18" i="1"/>
  <c r="D17" i="1"/>
  <c r="D16" i="1"/>
  <c r="D15" i="1"/>
  <c r="D14" i="1"/>
  <c r="D13" i="1"/>
  <c r="D12" i="1"/>
  <c r="D11" i="1"/>
  <c r="D10" i="1"/>
  <c r="D9" i="1"/>
  <c r="D8" i="1"/>
  <c r="D7" i="1"/>
  <c r="D4" i="1"/>
  <c r="D5" i="1"/>
  <c r="D6" i="1"/>
  <c r="H11" i="4" l="1"/>
  <c r="H3" i="4"/>
  <c r="H10" i="4"/>
  <c r="H6" i="4"/>
  <c r="H8" i="4"/>
  <c r="J18" i="3"/>
  <c r="H13" i="2"/>
  <c r="I13" i="2" s="1"/>
  <c r="J13" i="2" s="1"/>
  <c r="H20" i="2"/>
  <c r="I20" i="2" s="1"/>
  <c r="J20" i="2" s="1"/>
  <c r="H8" i="2"/>
  <c r="I8" i="2" s="1"/>
  <c r="J8" i="2" s="1"/>
  <c r="H17" i="2"/>
  <c r="I17" i="2" s="1"/>
  <c r="J17" i="2" s="1"/>
  <c r="H12" i="2"/>
  <c r="I12" i="2" s="1"/>
  <c r="J12" i="2" s="1"/>
  <c r="H11" i="2"/>
  <c r="I11" i="2" s="1"/>
  <c r="J11" i="2" s="1"/>
  <c r="H9" i="2"/>
  <c r="I9" i="2" s="1"/>
  <c r="J9" i="2" s="1"/>
  <c r="H14" i="2"/>
  <c r="I14" i="2" s="1"/>
  <c r="J14" i="2" s="1"/>
  <c r="H19" i="2"/>
  <c r="I19" i="2" s="1"/>
  <c r="J19" i="2" s="1"/>
  <c r="H16" i="2"/>
  <c r="I16" i="2" s="1"/>
  <c r="J16" i="2" s="1"/>
  <c r="H6" i="2"/>
  <c r="I6" i="2" s="1"/>
  <c r="J6" i="2" s="1"/>
  <c r="H4" i="2"/>
  <c r="I4" i="2" s="1"/>
  <c r="J4" i="2" s="1"/>
  <c r="H18" i="2"/>
  <c r="I18" i="2" s="1"/>
  <c r="J18" i="2" s="1"/>
  <c r="H7" i="2"/>
  <c r="I7" i="2" s="1"/>
  <c r="J7" i="2" s="1"/>
  <c r="H10" i="2"/>
  <c r="I10" i="2" s="1"/>
  <c r="J10" i="2" s="1"/>
  <c r="H3" i="2"/>
  <c r="I3" i="2" s="1"/>
  <c r="J3" i="2" s="1"/>
  <c r="H5" i="2"/>
  <c r="I5" i="2" s="1"/>
  <c r="J5" i="2" s="1"/>
  <c r="H15" i="2"/>
  <c r="I15" i="2" s="1"/>
  <c r="J15" i="2" s="1"/>
  <c r="C11" i="2"/>
  <c r="C13" i="2" s="1"/>
  <c r="C14" i="2" s="1"/>
  <c r="C19" i="2" s="1"/>
</calcChain>
</file>

<file path=xl/sharedStrings.xml><?xml version="1.0" encoding="utf-8"?>
<sst xmlns="http://schemas.openxmlformats.org/spreadsheetml/2006/main" count="301" uniqueCount="254">
  <si>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</si>
  <si>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</si>
  <si>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</si>
  <si>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</si>
  <si>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</si>
  <si>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</si>
  <si>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</si>
  <si>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</si>
  <si>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</si>
  <si>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</si>
  <si>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trần vinh</t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</si>
  <si>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</si>
  <si>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</si>
  <si>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</si>
  <si>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</si>
  <si>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</si>
  <si>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lê vinh</t>
  </si>
  <si>
    <t>TR</t>
  </si>
  <si>
    <t>Trần Đại Nghĩa</t>
  </si>
  <si>
    <t>Trung Bình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</si>
  <si>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</si>
  <si>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phạm quân</t>
  </si>
  <si>
    <t>LE</t>
  </si>
  <si>
    <t>Lê Hồng Phong</t>
  </si>
  <si>
    <t>Khá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</si>
  <si>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</si>
  <si>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trần quân</t>
  </si>
  <si>
    <t>GD</t>
  </si>
  <si>
    <t>Gia Định</t>
  </si>
  <si>
    <t>Giỏi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</si>
  <si>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</si>
  <si>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lê hoàng</t>
  </si>
  <si>
    <t>NK</t>
  </si>
  <si>
    <t>Năng Khiếu</t>
  </si>
  <si>
    <t>Xuất sắc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</si>
  <si>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</si>
  <si>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t>TH</t>
  </si>
  <si>
    <t>Nguyễn Thượng Hiền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</si>
  <si>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</si>
  <si>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lê quân</t>
  </si>
  <si>
    <t>SP</t>
  </si>
  <si>
    <t>Sư Phạm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</si>
  <si>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</si>
  <si>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lê viên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</si>
  <si>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</si>
  <si>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lê văn</t>
  </si>
  <si>
    <t>Bảng tra môn thi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</si>
  <si>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</si>
  <si>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lê thuý</t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</si>
  <si>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</si>
  <si>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</si>
  <si>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</si>
  <si>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</si>
  <si>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</si>
  <si>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</si>
  <si>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</si>
  <si>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</si>
  <si>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t>phạm vinh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</si>
  <si>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</si>
  <si>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t>trần my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</si>
  <si>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</si>
  <si>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</si>
  <si>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t>lê nguyễn</t>
  </si>
  <si>
    <t>Yêu cầu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</si>
  <si>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</si>
  <si>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</si>
  <si>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3. Lập công thức điền dữ liệu cho cột Kết quả, dựa vào Điểm thi và Bảng tra Xếp loại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</si>
  <si>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</si>
  <si>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</si>
  <si>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</si>
  <si>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t xml:space="preserve">7. Chèn Header: Lề trái: Bài tập 1_ Chương 5, Lề phải: Ngày hiện hành </t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</si>
  <si>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</si>
  <si>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</si>
  <si>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</si>
  <si>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</si>
  <si>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</si>
  <si>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</si>
  <si>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</si>
  <si>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</si>
  <si>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</si>
  <si>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</si>
  <si>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</si>
  <si>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</si>
  <si>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</si>
  <si>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Lương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</si>
  <si>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</si>
  <si>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</si>
  <si>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</si>
  <si>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</si>
  <si>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</si>
  <si>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</si>
  <si>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</si>
  <si>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</si>
  <si>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</si>
  <si>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</si>
  <si>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</si>
  <si>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</si>
  <si>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</si>
  <si>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</si>
  <si>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Mã hàng</t>
  </si>
  <si>
    <t>Tên hàng</t>
  </si>
  <si>
    <t>Đơn giá USD</t>
  </si>
  <si>
    <t>So</t>
  </si>
  <si>
    <t>To</t>
  </si>
  <si>
    <t>Pa</t>
  </si>
  <si>
    <t>CASo_33</t>
  </si>
  <si>
    <t>TV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</si>
  <si>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</si>
  <si>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</si>
  <si>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</si>
  <si>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</si>
  <si>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</si>
  <si>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</si>
  <si>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</si>
  <si>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</si>
  <si>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</si>
  <si>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</si>
  <si>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</si>
  <si>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</si>
  <si>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</si>
  <si>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</si>
  <si>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</si>
  <si>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</si>
  <si>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</si>
  <si>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</si>
  <si>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>(Sumif)</t>
  </si>
  <si>
    <t xml:space="preserve">Bảng thống kê 2 </t>
  </si>
  <si>
    <t>(Sumifs)</t>
  </si>
  <si>
    <t>Tổng tiền</t>
  </si>
  <si>
    <t>TVPa_44</t>
  </si>
  <si>
    <t>TVTo_33</t>
  </si>
  <si>
    <t>TVSo_33</t>
  </si>
  <si>
    <t>Yêu cầu:</t>
  </si>
  <si>
    <t>1. Dựa vào 2 ký tự đầu của Mã hàng và Bảng 1để điền vào cột tên hàng và Đơn giá VNĐ (Đơn giá USD*Tỉ giá).</t>
  </si>
  <si>
    <t>2. Điền tên hảng sãn xuất dựa vào ký tự thứ 3 và 4 của Mã hàng và Bảng 2</t>
  </si>
  <si>
    <t>3.Dựa vào 2 ký tự thứ 3 và 4 cho biết nhân viên bán mặt hàng này.</t>
  </si>
  <si>
    <t>4. Dựa vào 2 ký tự cuối của Mã hàng và Bảng 3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</si>
  <si>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</si>
  <si>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</si>
  <si>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t xml:space="preserve">7.Lương nhân viên = 600 000 + Doanh số mỗi nhân viên *3%  </t>
    </r>
    <r>
      <rPr>
        <i/>
        <sz val="14"/>
        <rFont val="Times New Roman"/>
        <family val="1"/>
      </rPr>
      <t>(làm tròn hàng ngàn)</t>
    </r>
    <r>
      <rPr>
        <sz val="14"/>
        <rFont val="Times New Roman"/>
        <family val="1"/>
      </rPr>
      <t>.</t>
    </r>
  </si>
  <si>
    <t>8.Thuế tính lũy tiến . Nếu lương &lt; 4 triệu , Không nộp thuế  .</t>
  </si>
  <si>
    <t xml:space="preserve">   Lương &gt; 4 triệu nộp thuế 10% trên giá trị vượt. Thực lãnh = Lương - Thuế</t>
  </si>
  <si>
    <t>9.Thống kê doanh số theo mặt hàng.</t>
  </si>
  <si>
    <t>10.Thống kê doanh số theo mặt hàng và theo hảng sản xuất.</t>
  </si>
  <si>
    <t>BẢNG ĐIỂM</t>
  </si>
  <si>
    <t>Số Tt</t>
  </si>
  <si>
    <t>Họ Tên</t>
  </si>
  <si>
    <t>Ngày Sinh</t>
  </si>
  <si>
    <t>Tuổi</t>
  </si>
  <si>
    <t>Điểm Toán</t>
  </si>
  <si>
    <t>Điểm Văn</t>
  </si>
  <si>
    <t>Điểm Ngoại Ngữ</t>
  </si>
  <si>
    <t>Tổng Điểm</t>
  </si>
  <si>
    <t>Kết Quả</t>
  </si>
  <si>
    <t>nguyễn văn tâm</t>
  </si>
  <si>
    <t>nguyễn thị hằng</t>
  </si>
  <si>
    <t>ngô thị nga</t>
  </si>
  <si>
    <t>trần thiên thu</t>
  </si>
  <si>
    <t>lâm hoàng cát</t>
  </si>
  <si>
    <t>lê hoài sơn</t>
  </si>
  <si>
    <t>lý lâm</t>
  </si>
  <si>
    <t>trần văn trung</t>
  </si>
  <si>
    <t>nguyễn văn tráng</t>
  </si>
  <si>
    <t>lý thu nga</t>
  </si>
  <si>
    <t>nguyễn văn hùng</t>
  </si>
  <si>
    <t>trần thi phượng</t>
  </si>
  <si>
    <t>võ công thành</t>
  </si>
  <si>
    <t>lê văn minh</t>
  </si>
  <si>
    <t>doãn hòa</t>
  </si>
  <si>
    <t>ĐIỂM TỔNG</t>
  </si>
  <si>
    <t>TRUNG BÌNH</t>
  </si>
  <si>
    <t>CAO NHẤT</t>
  </si>
  <si>
    <t>THẤP NHẤT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</si>
  <si>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</si>
  <si>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</si>
  <si>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3. Lập công thức điền dữ liệu cho cột tuổi</t>
  </si>
  <si>
    <t>4. Dùng chức năng AutoSum tính cột Tổng điểm</t>
  </si>
  <si>
    <t>5. Lập công thức điền dữ liệu cho cột Điểm  trung bình =(Toán*2 +Văn*2+Ngoại ngữ)/5 làm tròn 1 số lẻ</t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</si>
  <si>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</si>
  <si>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</si>
  <si>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</si>
  <si>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</si>
  <si>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BẢNG TỔNG KẾT ĐIỂM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</si>
  <si>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</si>
  <si>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</si>
  <si>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</si>
  <si>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</si>
  <si>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</si>
  <si>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</si>
  <si>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</si>
  <si>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</si>
  <si>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</si>
  <si>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</si>
  <si>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</si>
  <si>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</si>
  <si>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</si>
  <si>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</si>
  <si>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</si>
  <si>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</si>
  <si>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</si>
  <si>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</si>
  <si>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</si>
  <si>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1. Lập công thức điền dữ liệu cho cột Average = trung bình cộng của 3 cột course 1, 2, 3, làm tròn 2 số lẻ</t>
  </si>
  <si>
    <r>
      <t xml:space="preserve">2. Lập công thức cho cột </t>
    </r>
    <r>
      <rPr>
        <b/>
        <sz val="16"/>
        <color theme="1"/>
        <rFont val="Times New Roman"/>
        <family val="1"/>
      </rPr>
      <t>Result</t>
    </r>
    <r>
      <rPr>
        <sz val="16"/>
        <color theme="1"/>
        <rFont val="Times New Roman"/>
        <family val="1"/>
      </rPr>
      <t xml:space="preserve"> dựa trên </t>
    </r>
    <r>
      <rPr>
        <b/>
        <sz val="16"/>
        <color theme="1"/>
        <rFont val="Times New Roman"/>
        <family val="1"/>
      </rPr>
      <t>Average</t>
    </r>
    <r>
      <rPr>
        <sz val="16"/>
        <color theme="1"/>
        <rFont val="Times New Roman"/>
        <family val="1"/>
      </rPr>
      <t xml:space="preserve"> theo tiêu chí sau: </t>
    </r>
  </si>
  <si>
    <r>
      <t xml:space="preserve">Nếu avrerage &lt;10 thì Result là </t>
    </r>
    <r>
      <rPr>
        <b/>
        <sz val="16"/>
        <color theme="1"/>
        <rFont val="Times New Roman"/>
        <family val="1"/>
      </rPr>
      <t>Fail</t>
    </r>
  </si>
  <si>
    <r>
      <t xml:space="preserve">Nếu Average từ 10 đến dưới 12 thì Result là </t>
    </r>
    <r>
      <rPr>
        <b/>
        <sz val="16"/>
        <color theme="1"/>
        <rFont val="Times New Roman"/>
        <family val="1"/>
      </rPr>
      <t>Pass</t>
    </r>
  </si>
  <si>
    <r>
      <t xml:space="preserve">Nếu Average từ 12 đến dưới14 thì Result là </t>
    </r>
    <r>
      <rPr>
        <b/>
        <sz val="16"/>
        <color theme="1"/>
        <rFont val="Times New Roman"/>
        <family val="1"/>
      </rPr>
      <t>Good</t>
    </r>
  </si>
  <si>
    <r>
      <t xml:space="preserve">Nếu Average từ 14 đến dưới16 thì Result là </t>
    </r>
    <r>
      <rPr>
        <b/>
        <sz val="16"/>
        <color theme="1"/>
        <rFont val="Times New Roman"/>
        <family val="1"/>
      </rPr>
      <t>Very Good</t>
    </r>
  </si>
  <si>
    <r>
      <t xml:space="preserve">Ngược lại, nếu average &gt;=16 thì Result là </t>
    </r>
    <r>
      <rPr>
        <b/>
        <sz val="16"/>
        <color theme="1"/>
        <rFont val="Times New Roman"/>
        <family val="1"/>
      </rPr>
      <t>Excellent</t>
    </r>
  </si>
  <si>
    <t>3. Lập công thức xếp hạng cho cột Rank dựa vào Average</t>
  </si>
  <si>
    <t xml:space="preserve">4. Lập công thức điền dữ liệu cho cột rewarded (khen thưởng) với điều kiện: </t>
  </si>
  <si>
    <t>Nếu điểm trung bình (Average)&gt;12 và không có điểm thành phần &lt;10 thì được thưởng một khóa học miễn phí 1 tháng</t>
  </si>
  <si>
    <t>BẢNG TỔNG KẾT ĐIỂM GIỮA KỲ</t>
  </si>
  <si>
    <t>Họ tên</t>
  </si>
  <si>
    <t>Mã sinh viên</t>
  </si>
  <si>
    <t>Test 1</t>
  </si>
  <si>
    <t>Test 2</t>
  </si>
  <si>
    <t>Test 3</t>
  </si>
  <si>
    <t>trung bình test</t>
  </si>
  <si>
    <t>Bài tập về nhà</t>
  </si>
  <si>
    <t>trung bình giữa HK</t>
  </si>
  <si>
    <t>kết quả</t>
  </si>
  <si>
    <t>Khen thường</t>
  </si>
  <si>
    <t>nguyễn hoàng</t>
  </si>
  <si>
    <t>ĐẠT</t>
  </si>
  <si>
    <t>phuong vỹ</t>
  </si>
  <si>
    <t>KHÔNG ĐẠT</t>
  </si>
  <si>
    <t>thái bảo</t>
  </si>
  <si>
    <t>hoàng minh</t>
  </si>
  <si>
    <t>lê nam</t>
  </si>
  <si>
    <t>hồ trí dũng</t>
  </si>
  <si>
    <t>trần tú</t>
  </si>
  <si>
    <t>phạm tùng</t>
  </si>
  <si>
    <t>trần tú vi</t>
  </si>
  <si>
    <t>nguyễn duy</t>
  </si>
  <si>
    <t>tỉ lệ các bài test</t>
  </si>
  <si>
    <t>điểm thường
 bt về nhà</t>
  </si>
  <si>
    <t>trung bình của lớp</t>
  </si>
  <si>
    <t>F</t>
  </si>
  <si>
    <t>điễm cao nhất</t>
  </si>
  <si>
    <t>D</t>
  </si>
  <si>
    <t>diểm tháp nhất</t>
  </si>
  <si>
    <t>C</t>
  </si>
  <si>
    <t>B</t>
  </si>
  <si>
    <t>A</t>
  </si>
  <si>
    <t xml:space="preserve">                                                                                       </t>
  </si>
  <si>
    <t xml:space="preserve">Đổi chữ hoa đầu </t>
  </si>
  <si>
    <t xml:space="preserve">Máy lạnh </t>
  </si>
  <si>
    <t xml:space="preserve">Doanh số bán </t>
  </si>
  <si>
    <t xml:space="preserve">Doanh số nhân viên </t>
  </si>
  <si>
    <t xml:space="preserve">Thuế tích lũy tiến </t>
  </si>
  <si>
    <t xml:space="preserve">Lương thực nhận </t>
  </si>
  <si>
    <t>TT</t>
  </si>
  <si>
    <t>Họ Tên (chữ hoa đầu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</si>
</sst>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.##0.00_);_(* \(#.##0.00\);_(* &quot;-&quot;??_);_(@_)"/>
    <numFmt numFmtId="165" formatCode="_(* #,##0_);_(* \(#,##0\);_(* &quot;-&quot;??_);_(@_)"/>
    <numFmt numFmtId="166" formatCode="000\-00\-0000"/>
  </numFmts>
  <fonts count="41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ahoma"/>
      <family val="2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0"/>
      <name val="Calibri"/>
      <family val="2"/>
      <scheme val="minor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3"/>
      <name val="Arial"/>
      <family val="2"/>
    </font>
    <font>
      <i/>
      <sz val="13"/>
      <name val="Times New Roman"/>
      <family val="1"/>
    </font>
    <font>
      <i/>
      <u/>
      <sz val="13"/>
      <name val="Times New Roman"/>
      <family val="1"/>
    </font>
    <font>
      <i/>
      <sz val="14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2C2B2B"/>
      <name val="Times New Roman"/>
      <family val="1"/>
    </font>
    <font>
      <sz val="16"/>
      <color theme="1"/>
      <name val="Calibri"/>
      <family val="2"/>
      <scheme val="minor"/>
    </font>
    <font>
      <sz val="12"/>
      <color theme="1"/>
      <name val="Tahoma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3"/>
      <color rgb="FFFF0000"/>
      <name val="Times New Roman"/>
      <family val="1"/>
    </font>
    <font>
      <b/>
      <sz val="15"/>
      <color rgb="FFFF0000"/>
      <name val="Times New Roman"/>
      <family val="1"/>
    </font>
    <font>
      <sz val="15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8">
    <xf numFmtId="0" fontId="0" fillId="0" borderId="0"/>
    <xf numFmtId="0" fontId="8" fillId="0" borderId="0"/>
    <xf numFmtId="164" fontId="12" fillId="0" borderId="0" applyFont="0" applyFill="0" applyBorder="0" applyAlignment="0" applyProtection="0"/>
    <xf numFmtId="0" fontId="17" fillId="0" borderId="27" applyNumberFormat="0" applyFill="0" applyAlignment="0" applyProtection="0"/>
    <xf numFmtId="0" fontId="18" fillId="0" borderId="28" applyNumberFormat="0" applyFill="0" applyAlignment="0" applyProtection="0"/>
    <xf numFmtId="0" fontId="32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14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4" borderId="1" xfId="0" applyFont="1" applyFill="1" applyBorder="1"/>
    <xf numFmtId="14" fontId="2" fillId="4" borderId="1" xfId="0" applyNumberFormat="1" applyFont="1" applyFill="1" applyBorder="1"/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2" fillId="7" borderId="1" xfId="0" applyFont="1" applyFill="1" applyBorder="1"/>
    <xf numFmtId="14" fontId="1" fillId="0" borderId="6" xfId="0" applyNumberFormat="1" applyFont="1" applyBorder="1" applyAlignment="1">
      <alignment horizontal="center"/>
    </xf>
    <xf numFmtId="0" fontId="2" fillId="0" borderId="7" xfId="0" applyFont="1" applyBorder="1"/>
    <xf numFmtId="0" fontId="1" fillId="0" borderId="6" xfId="0" applyFont="1" applyBorder="1"/>
    <xf numFmtId="49" fontId="1" fillId="0" borderId="6" xfId="0" applyNumberFormat="1" applyFont="1" applyBorder="1" applyAlignment="1">
      <alignment horizontal="center"/>
    </xf>
    <xf numFmtId="0" fontId="1" fillId="0" borderId="8" xfId="0" applyFont="1" applyBorder="1"/>
    <xf numFmtId="0" fontId="2" fillId="0" borderId="9" xfId="0" applyFont="1" applyBorder="1"/>
    <xf numFmtId="49" fontId="1" fillId="0" borderId="8" xfId="0" applyNumberFormat="1" applyFont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4" borderId="15" xfId="0" applyFont="1" applyFill="1" applyBorder="1"/>
    <xf numFmtId="0" fontId="6" fillId="0" borderId="0" xfId="0" applyFont="1"/>
    <xf numFmtId="0" fontId="7" fillId="0" borderId="0" xfId="0" applyFont="1"/>
    <xf numFmtId="0" fontId="10" fillId="0" borderId="0" xfId="1" applyFont="1"/>
    <xf numFmtId="0" fontId="11" fillId="0" borderId="1" xfId="1" applyFont="1" applyBorder="1"/>
    <xf numFmtId="165" fontId="11" fillId="0" borderId="17" xfId="2" applyNumberFormat="1" applyFont="1" applyFill="1" applyBorder="1"/>
    <xf numFmtId="0" fontId="11" fillId="10" borderId="2" xfId="1" applyFont="1" applyFill="1" applyBorder="1" applyAlignment="1">
      <alignment horizontal="center" vertical="center" wrapText="1"/>
    </xf>
    <xf numFmtId="0" fontId="11" fillId="10" borderId="18" xfId="1" applyFont="1" applyFill="1" applyBorder="1" applyAlignment="1">
      <alignment horizontal="center" vertical="center" wrapText="1"/>
    </xf>
    <xf numFmtId="0" fontId="11" fillId="10" borderId="19" xfId="1" applyFont="1" applyFill="1" applyBorder="1" applyAlignment="1">
      <alignment horizontal="center" vertical="center"/>
    </xf>
    <xf numFmtId="0" fontId="11" fillId="10" borderId="3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3" xfId="1" applyFont="1" applyBorder="1" applyAlignment="1">
      <alignment horizontal="center"/>
    </xf>
    <xf numFmtId="0" fontId="10" fillId="0" borderId="13" xfId="1" applyFont="1" applyBorder="1"/>
    <xf numFmtId="165" fontId="10" fillId="0" borderId="13" xfId="1" applyNumberFormat="1" applyFont="1" applyBorder="1"/>
    <xf numFmtId="0" fontId="10" fillId="0" borderId="6" xfId="1" applyFont="1" applyBorder="1"/>
    <xf numFmtId="165" fontId="10" fillId="0" borderId="13" xfId="2" applyNumberFormat="1" applyFont="1" applyFill="1" applyBorder="1"/>
    <xf numFmtId="165" fontId="10" fillId="0" borderId="20" xfId="2" applyNumberFormat="1" applyFont="1" applyFill="1" applyBorder="1"/>
    <xf numFmtId="165" fontId="10" fillId="0" borderId="7" xfId="1" applyNumberFormat="1" applyFont="1" applyBorder="1"/>
    <xf numFmtId="0" fontId="10" fillId="0" borderId="8" xfId="1" applyFont="1" applyBorder="1"/>
    <xf numFmtId="165" fontId="10" fillId="0" borderId="14" xfId="2" applyNumberFormat="1" applyFont="1" applyFill="1" applyBorder="1"/>
    <xf numFmtId="0" fontId="11" fillId="10" borderId="6" xfId="1" applyFont="1" applyFill="1" applyBorder="1" applyAlignment="1">
      <alignment horizontal="center"/>
    </xf>
    <xf numFmtId="0" fontId="11" fillId="10" borderId="13" xfId="1" applyFont="1" applyFill="1" applyBorder="1" applyAlignment="1">
      <alignment horizontal="center"/>
    </xf>
    <xf numFmtId="0" fontId="11" fillId="10" borderId="7" xfId="1" applyFont="1" applyFill="1" applyBorder="1" applyAlignment="1">
      <alignment horizontal="center"/>
    </xf>
    <xf numFmtId="0" fontId="10" fillId="0" borderId="7" xfId="1" applyFont="1" applyBorder="1"/>
    <xf numFmtId="0" fontId="10" fillId="0" borderId="8" xfId="1" applyFont="1" applyBorder="1" applyAlignment="1">
      <alignment horizontal="center" shrinkToFit="1"/>
    </xf>
    <xf numFmtId="0" fontId="10" fillId="0" borderId="14" xfId="1" applyFont="1" applyBorder="1" applyAlignment="1">
      <alignment horizontal="center" shrinkToFit="1"/>
    </xf>
    <xf numFmtId="0" fontId="10" fillId="0" borderId="9" xfId="1" applyFont="1" applyBorder="1" applyAlignment="1">
      <alignment horizontal="center" shrinkToFit="1"/>
    </xf>
    <xf numFmtId="165" fontId="10" fillId="0" borderId="0" xfId="2" applyNumberFormat="1" applyFont="1" applyFill="1" applyBorder="1"/>
    <xf numFmtId="0" fontId="10" fillId="0" borderId="14" xfId="1" applyFont="1" applyBorder="1"/>
    <xf numFmtId="0" fontId="10" fillId="0" borderId="9" xfId="1" applyFont="1" applyBorder="1"/>
    <xf numFmtId="0" fontId="13" fillId="0" borderId="24" xfId="1" applyFont="1" applyBorder="1"/>
    <xf numFmtId="0" fontId="14" fillId="0" borderId="25" xfId="1" applyFont="1" applyBorder="1"/>
    <xf numFmtId="0" fontId="10" fillId="0" borderId="26" xfId="1" applyFont="1" applyBorder="1"/>
    <xf numFmtId="0" fontId="14" fillId="0" borderId="26" xfId="1" applyFont="1" applyBorder="1"/>
    <xf numFmtId="0" fontId="10" fillId="0" borderId="25" xfId="1" applyFont="1" applyBorder="1"/>
    <xf numFmtId="0" fontId="10" fillId="0" borderId="2" xfId="1" applyFont="1" applyBorder="1"/>
    <xf numFmtId="0" fontId="11" fillId="8" borderId="18" xfId="1" applyFont="1" applyFill="1" applyBorder="1" applyAlignment="1">
      <alignment horizontal="center" shrinkToFit="1"/>
    </xf>
    <xf numFmtId="0" fontId="11" fillId="8" borderId="3" xfId="1" applyFont="1" applyFill="1" applyBorder="1" applyAlignment="1">
      <alignment horizontal="center" shrinkToFit="1"/>
    </xf>
    <xf numFmtId="0" fontId="10" fillId="8" borderId="6" xfId="1" applyFont="1" applyFill="1" applyBorder="1"/>
    <xf numFmtId="0" fontId="15" fillId="0" borderId="0" xfId="1" applyFont="1"/>
    <xf numFmtId="0" fontId="10" fillId="8" borderId="8" xfId="1" applyFont="1" applyFill="1" applyBorder="1"/>
    <xf numFmtId="0" fontId="2" fillId="0" borderId="0" xfId="1" applyFont="1"/>
    <xf numFmtId="0" fontId="2" fillId="0" borderId="0" xfId="1" applyFont="1" applyAlignment="1">
      <alignment horizontal="center" shrinkToFit="1"/>
    </xf>
    <xf numFmtId="0" fontId="6" fillId="0" borderId="0" xfId="1" applyFont="1"/>
    <xf numFmtId="0" fontId="8" fillId="0" borderId="0" xfId="1"/>
    <xf numFmtId="0" fontId="8" fillId="0" borderId="0" xfId="1" applyAlignment="1">
      <alignment horizontal="left"/>
    </xf>
    <xf numFmtId="0" fontId="20" fillId="11" borderId="13" xfId="0" applyFont="1" applyFill="1" applyBorder="1" applyAlignment="1">
      <alignment horizontal="center" vertical="center" wrapText="1"/>
    </xf>
    <xf numFmtId="0" fontId="21" fillId="0" borderId="13" xfId="0" applyFont="1" applyBorder="1"/>
    <xf numFmtId="14" fontId="21" fillId="0" borderId="13" xfId="0" applyNumberFormat="1" applyFont="1" applyBorder="1"/>
    <xf numFmtId="0" fontId="20" fillId="0" borderId="13" xfId="0" applyFont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14" fontId="23" fillId="0" borderId="0" xfId="0" applyNumberFormat="1" applyFont="1"/>
    <xf numFmtId="0" fontId="18" fillId="0" borderId="28" xfId="4" applyAlignment="1">
      <alignment horizontal="center"/>
    </xf>
    <xf numFmtId="0" fontId="25" fillId="0" borderId="13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34" fillId="0" borderId="0" xfId="5" applyFont="1"/>
    <xf numFmtId="0" fontId="35" fillId="8" borderId="2" xfId="5" applyFont="1" applyFill="1" applyBorder="1" applyAlignment="1">
      <alignment horizontal="center" vertical="center" wrapText="1"/>
    </xf>
    <xf numFmtId="0" fontId="35" fillId="8" borderId="18" xfId="5" applyFont="1" applyFill="1" applyBorder="1" applyAlignment="1">
      <alignment horizontal="center" vertical="center" wrapText="1"/>
    </xf>
    <xf numFmtId="0" fontId="35" fillId="8" borderId="3" xfId="5" applyFont="1" applyFill="1" applyBorder="1" applyAlignment="1">
      <alignment horizontal="center" vertical="center" wrapText="1"/>
    </xf>
    <xf numFmtId="0" fontId="34" fillId="0" borderId="6" xfId="5" applyFont="1" applyBorder="1"/>
    <xf numFmtId="166" fontId="34" fillId="0" borderId="13" xfId="5" applyNumberFormat="1" applyFont="1" applyBorder="1"/>
    <xf numFmtId="0" fontId="34" fillId="0" borderId="13" xfId="5" applyFont="1" applyBorder="1"/>
    <xf numFmtId="0" fontId="34" fillId="0" borderId="7" xfId="5" applyFont="1" applyBorder="1"/>
    <xf numFmtId="0" fontId="34" fillId="0" borderId="8" xfId="5" applyFont="1" applyBorder="1"/>
    <xf numFmtId="166" fontId="34" fillId="0" borderId="14" xfId="5" applyNumberFormat="1" applyFont="1" applyBorder="1"/>
    <xf numFmtId="0" fontId="34" fillId="0" borderId="14" xfId="5" applyFont="1" applyBorder="1"/>
    <xf numFmtId="0" fontId="34" fillId="0" borderId="2" xfId="5" applyFont="1" applyBorder="1"/>
    <xf numFmtId="9" fontId="35" fillId="0" borderId="18" xfId="5" applyNumberFormat="1" applyFont="1" applyBorder="1"/>
    <xf numFmtId="9" fontId="35" fillId="0" borderId="3" xfId="5" applyNumberFormat="1" applyFont="1" applyBorder="1"/>
    <xf numFmtId="0" fontId="35" fillId="0" borderId="13" xfId="5" applyFont="1" applyBorder="1" applyAlignment="1">
      <alignment horizontal="center"/>
    </xf>
    <xf numFmtId="0" fontId="35" fillId="0" borderId="32" xfId="5" applyFont="1" applyBorder="1"/>
    <xf numFmtId="0" fontId="34" fillId="0" borderId="9" xfId="5" applyFont="1" applyBorder="1"/>
    <xf numFmtId="0" fontId="1" fillId="4" borderId="33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 wrapText="1"/>
    </xf>
    <xf numFmtId="165" fontId="0" fillId="0" borderId="0" xfId="6" applyNumberFormat="1" applyFont="1"/>
    <xf numFmtId="0" fontId="38" fillId="10" borderId="36" xfId="1" applyFont="1" applyFill="1" applyBorder="1" applyAlignment="1">
      <alignment horizontal="center" vertical="center" wrapText="1"/>
    </xf>
    <xf numFmtId="43" fontId="0" fillId="0" borderId="0" xfId="0" applyNumberFormat="1"/>
    <xf numFmtId="165" fontId="10" fillId="0" borderId="7" xfId="6" applyNumberFormat="1" applyFont="1" applyBorder="1"/>
    <xf numFmtId="165" fontId="10" fillId="0" borderId="0" xfId="1" applyNumberFormat="1" applyFont="1"/>
    <xf numFmtId="165" fontId="10" fillId="0" borderId="9" xfId="6" applyNumberFormat="1" applyFont="1" applyBorder="1"/>
    <xf numFmtId="0" fontId="10" fillId="0" borderId="13" xfId="7" applyNumberFormat="1" applyFont="1" applyBorder="1"/>
    <xf numFmtId="0" fontId="20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9" fillId="0" borderId="16" xfId="1" applyFont="1" applyBorder="1" applyAlignment="1">
      <alignment horizontal="center"/>
    </xf>
    <xf numFmtId="0" fontId="11" fillId="10" borderId="2" xfId="1" applyFont="1" applyFill="1" applyBorder="1" applyAlignment="1">
      <alignment horizontal="center"/>
    </xf>
    <xf numFmtId="0" fontId="11" fillId="10" borderId="18" xfId="1" applyFont="1" applyFill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11" fillId="10" borderId="21" xfId="1" applyFont="1" applyFill="1" applyBorder="1" applyAlignment="1">
      <alignment horizontal="center"/>
    </xf>
    <xf numFmtId="0" fontId="11" fillId="10" borderId="22" xfId="1" applyFont="1" applyFill="1" applyBorder="1" applyAlignment="1">
      <alignment horizontal="center"/>
    </xf>
    <xf numFmtId="0" fontId="11" fillId="10" borderId="23" xfId="1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20" fillId="0" borderId="13" xfId="0" applyFont="1" applyBorder="1" applyAlignment="1">
      <alignment horizontal="center" vertical="center"/>
    </xf>
    <xf numFmtId="0" fontId="24" fillId="0" borderId="27" xfId="3" applyFont="1" applyAlignment="1">
      <alignment horizontal="center"/>
    </xf>
    <xf numFmtId="0" fontId="33" fillId="0" borderId="29" xfId="5" applyFont="1" applyBorder="1" applyAlignment="1">
      <alignment horizontal="center"/>
    </xf>
    <xf numFmtId="0" fontId="35" fillId="0" borderId="30" xfId="5" applyFont="1" applyBorder="1" applyAlignment="1">
      <alignment horizontal="center" wrapText="1"/>
    </xf>
    <xf numFmtId="0" fontId="35" fillId="0" borderId="31" xfId="5" applyFont="1" applyBorder="1" applyAlignment="1">
      <alignment horizontal="center"/>
    </xf>
    <xf numFmtId="0" fontId="36" fillId="8" borderId="15" xfId="5" applyFont="1" applyFill="1" applyBorder="1" applyAlignment="1">
      <alignment horizontal="center"/>
    </xf>
    <xf numFmtId="0" fontId="36" fillId="8" borderId="20" xfId="5" applyFont="1" applyFill="1" applyBorder="1" applyAlignment="1">
      <alignment horizontal="center"/>
    </xf>
    <xf numFmtId="0" fontId="21" fillId="0" borderId="13" xfId="0" applyFont="1" applyBorder="1" applyAlignment="1">
      <alignment horizontal="left"/>
    </xf>
    <xf numFmtId="0" fontId="39" fillId="11" borderId="13" xfId="0" applyFont="1" applyFill="1" applyBorder="1" applyAlignment="1">
      <alignment horizontal="center" vertical="center" wrapText="1"/>
    </xf>
    <xf numFmtId="0" fontId="21" fillId="0" borderId="13" xfId="0" applyNumberFormat="1" applyFont="1" applyBorder="1"/>
    <xf numFmtId="0" fontId="40" fillId="0" borderId="13" xfId="0" applyFont="1" applyBorder="1"/>
    <xf numFmtId="0" fontId="19" fillId="0" borderId="0" xfId="0" applyFont="1" applyBorder="1" applyAlignment="1">
      <alignment horizontal="center"/>
    </xf>
    <xf numFmtId="0" fontId="20" fillId="11" borderId="0" xfId="0" applyFont="1" applyFill="1" applyBorder="1" applyAlignment="1">
      <alignment horizontal="center" vertical="center" wrapText="1"/>
    </xf>
    <xf numFmtId="0" fontId="21" fillId="0" borderId="0" xfId="0" applyFont="1" applyBorder="1"/>
    <xf numFmtId="43" fontId="25" fillId="0" borderId="13" xfId="6" applyFont="1" applyBorder="1"/>
  </cellXfs>
  <cellStyles count="8">
    <cellStyle name="Comma" xfId="6" builtinId="3"/>
    <cellStyle name="Comma 2" xfId="2" xr:uid="{B9488BC9-AE48-482E-A8C3-43A98356DC2D}"/>
    <cellStyle name="Heading 1" xfId="3" builtinId="16"/>
    <cellStyle name="Heading 2" xfId="4" builtinId="17"/>
    <cellStyle name="Normal" xfId="0" builtinId="0"/>
    <cellStyle name="Normal 2" xfId="5" xr:uid="{F613B8A4-8143-4767-9B13-B9E0F3DBDD64}"/>
    <cellStyle name="Normal 3" xfId="1" xr:uid="{AC52A3AE-CEB8-416B-9571-6A25EF84FB39}"/>
    <cellStyle name="Percent" xfId="7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19" formatCode="m/d/yyyy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19" formatCode="m/d/yyyy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theme="4" tint="0.79998168889431442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B2B62A-2200-49A2-9766-BAD8F91A8215}" name="Table1" displayName="Table1" ref="A3:G18" totalsRowShown="0" headerRowDxfId="18" dataDxfId="17" tableBorderDxfId="16">
  <autoFilter ref="A3:G18" xr:uid="{F8B2B62A-2200-49A2-9766-BAD8F91A8215}"/>
  <tableColumns count="7">
    <tableColumn id="1" xr3:uid="{BA20E13E-87BE-4957-A281-E9839D4E22FE}" name="Mã thí sinh" dataDxfId="15"/>
    <tableColumn id="2" xr3:uid="{39404089-E503-44F1-BD99-BA81B00C516E}" name="Tên thí sinh" dataDxfId="14"/>
    <tableColumn id="3" xr3:uid="{D4762376-64E5-4C22-87C6-71757DC3EB3E}" name="Đổi chữ hoa đầu " dataDxfId="13">
      <calculatedColumnFormula>CONCATENATE(UPPER(LEFT(B4,1)),RIGHT(B4,LEN(B4)-1))</calculatedColumnFormula>
    </tableColumn>
    <tableColumn id="4" xr3:uid="{FD8AE97D-8242-44DC-9149-09F42002E60A}" name="Tên Trường" dataDxfId="12"/>
    <tableColumn id="5" xr3:uid="{CAD0A04F-68BF-4ACE-A3FD-3B46DE99F2DA}" name="Môn thi" dataDxfId="11"/>
    <tableColumn id="6" xr3:uid="{89F6F294-A26C-4348-B5F4-353CAFFEAFF1}" name="Điểm thi" dataDxfId="10"/>
    <tableColumn id="7" xr3:uid="{DA024B03-D958-4A79-A035-0648045AC7F3}" name="Kết quả" dataDxfId="9">
      <calculatedColumnFormula>IF(F4&gt;=9.5,"Xuất sắc ",IF(F4&gt;=8,"Giỏi",IF(F4&gt;=6.5,"Khá","Trung Bình")))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0FA2-9587-422A-9675-EA9C545FADFC}">
  <dimension ref="A1:M28"/>
  <sheetViews>
    <sheetView view="pageLayout" zoomScaleNormal="100" workbookViewId="0">
      <selection activeCell="F3" sqref="F3"/>
    </sheetView>
  </sheetViews>
  <sheetFormatPr defaultRowHeight="14.5" x14ac:dyDescent="0.35"/>
  <cols>
    <col min="1" max="1" width="15.36328125" customWidth="1"/>
    <col min="2" max="2" width="18.26953125" customWidth="1"/>
    <col min="3" max="3" width="25.453125" customWidth="1"/>
    <col min="4" max="4" width="26" customWidth="1"/>
    <col min="5" max="5" width="26.1796875" customWidth="1"/>
    <col min="6" max="6" width="16.1796875" customWidth="1"/>
    <col min="7" max="7" width="24.36328125" customWidth="1"/>
    <col min="9" max="9" width="16.26953125" bestFit="1" customWidth="1"/>
    <col min="10" max="10" width="24.453125" bestFit="1" customWidth="1"/>
    <col min="11" max="11" width="10.7265625" bestFit="1" customWidth="1"/>
    <col min="12" max="12" width="12.81640625" customWidth="1"/>
    <col min="13" max="13" width="15.81640625" bestFit="1" customWidth="1"/>
  </cols>
  <sheetData>
    <row r="1" spans="1:13" ht="18" x14ac:dyDescent="0.4">
      <c r="A1" s="115" t="s">
        <v>0</v>
      </c>
      <c r="B1" s="115"/>
      <c r="C1" s="115"/>
      <c r="D1" s="115"/>
      <c r="E1" s="115"/>
      <c r="F1" s="115"/>
      <c r="G1" s="115"/>
      <c r="H1" s="1"/>
      <c r="I1" s="2"/>
      <c r="J1" s="2"/>
      <c r="K1" s="1"/>
    </row>
    <row r="2" spans="1:13" ht="18.5" thickBot="1" x14ac:dyDescent="0.45">
      <c r="A2" s="2"/>
      <c r="B2" s="2"/>
      <c r="C2" s="2"/>
      <c r="D2" s="2"/>
      <c r="E2" s="2"/>
      <c r="F2" s="2"/>
      <c r="G2" s="2"/>
      <c r="H2" s="2"/>
      <c r="I2" s="1"/>
      <c r="L2" s="2"/>
    </row>
    <row r="3" spans="1:13" ht="18.5" thickBot="1" x14ac:dyDescent="0.45">
      <c r="A3" s="104" t="s">
        <v>1</v>
      </c>
      <c r="B3" s="105" t="s">
        <v>2</v>
      </c>
      <c r="C3" s="105" t="s">
        <v>246</v>
      </c>
      <c r="D3" s="106" t="s">
        <v>3</v>
      </c>
      <c r="E3" s="106" t="s">
        <v>4</v>
      </c>
      <c r="F3" s="106" t="s">
        <v>5</v>
      </c>
      <c r="G3" s="106" t="s">
        <v>6</v>
      </c>
      <c r="H3" s="2"/>
      <c r="I3" s="116" t="s">
        <v>7</v>
      </c>
      <c r="J3" s="117"/>
      <c r="L3" s="116" t="s">
        <v>8</v>
      </c>
      <c r="M3" s="117"/>
    </row>
    <row r="4" spans="1:13" ht="18" x14ac:dyDescent="0.4">
      <c r="A4" s="101" t="s">
        <v>9</v>
      </c>
      <c r="B4" s="3" t="s">
        <v>10</v>
      </c>
      <c r="C4" s="3" t="str">
        <f>CONCATENATE(UPPER(LEFT(B4,1)),RIGHT(B4,LEN(B4)-1))</f>
        <v>Trần vinh</v>
      </c>
      <c r="D4" s="4" t="str">
        <f>VLOOKUP(I8,$I$4:$J$10,2,0)</f>
        <v>Năng Khiếu</v>
      </c>
      <c r="E4" s="4" t="str">
        <f>VLOOKUP(L14,$I$12:$L$14,4)</f>
        <v>Tin Học</v>
      </c>
      <c r="F4" s="3">
        <v>8.09</v>
      </c>
      <c r="G4" s="3" t="str">
        <f>IF(F4&gt;=9.5,"Xuất sắc ",IF(F4&gt;=8,"Giỏi",IF(F4&gt;=6.5,"Khá","Trung Bình")))</f>
        <v>Giỏi</v>
      </c>
      <c r="H4" s="2"/>
      <c r="I4" s="5" t="s">
        <v>11</v>
      </c>
      <c r="J4" s="6" t="s">
        <v>12</v>
      </c>
      <c r="K4" s="7"/>
      <c r="L4" s="8" t="s">
        <v>13</v>
      </c>
      <c r="M4" s="9" t="s">
        <v>14</v>
      </c>
    </row>
    <row r="5" spans="1:13" ht="18" x14ac:dyDescent="0.4">
      <c r="A5" s="102" t="s">
        <v>15</v>
      </c>
      <c r="B5" s="10" t="s">
        <v>16</v>
      </c>
      <c r="C5" s="3" t="str">
        <f t="shared" ref="C5:C18" si="0">CONCATENATE(UPPER(LEFT(B5,1)),RIGHT(B5,LEN(B5)-1))</f>
        <v>Lê vinh</v>
      </c>
      <c r="D5" s="4" t="str">
        <f>VLOOKUP(I8,$I$4:$J$10,2,0)</f>
        <v>Năng Khiếu</v>
      </c>
      <c r="E5" s="4" t="str">
        <f>VLOOKUP(J14,$I$12:$L$14,2)</f>
        <v>Toán</v>
      </c>
      <c r="F5" s="10">
        <v>6.1</v>
      </c>
      <c r="G5" s="3" t="str">
        <f t="shared" ref="G5:G18" si="1">IF(F5&gt;=9.5,"Xuất sắc ",IF(F5&gt;=8,"Giỏi",IF(F5&gt;=6.5,"Khá","Trung Bình")))</f>
        <v>Trung Bình</v>
      </c>
      <c r="H5" s="2"/>
      <c r="I5" s="11" t="s">
        <v>17</v>
      </c>
      <c r="J5" s="12" t="s">
        <v>18</v>
      </c>
      <c r="K5" s="2"/>
      <c r="L5" s="13">
        <v>5</v>
      </c>
      <c r="M5" s="12" t="s">
        <v>19</v>
      </c>
    </row>
    <row r="6" spans="1:13" ht="18" x14ac:dyDescent="0.4">
      <c r="A6" s="101" t="s">
        <v>20</v>
      </c>
      <c r="B6" s="3" t="s">
        <v>21</v>
      </c>
      <c r="C6" s="3" t="str">
        <f t="shared" si="0"/>
        <v>Phạm quân</v>
      </c>
      <c r="D6" s="4" t="str">
        <f t="shared" ref="D6" si="2">VLOOKUP(I10,$I$4:$J$10,2,0)</f>
        <v>Sư Phạm</v>
      </c>
      <c r="E6" s="4" t="str">
        <f>VLOOKUP(K14,$I$12:$L$14,3)</f>
        <v>SN</v>
      </c>
      <c r="F6" s="3">
        <v>6.87</v>
      </c>
      <c r="G6" s="3" t="str">
        <f t="shared" si="1"/>
        <v>Khá</v>
      </c>
      <c r="H6" s="2"/>
      <c r="I6" s="14" t="s">
        <v>22</v>
      </c>
      <c r="J6" s="12" t="s">
        <v>23</v>
      </c>
      <c r="K6" s="2"/>
      <c r="L6" s="13">
        <v>6.5</v>
      </c>
      <c r="M6" s="12" t="s">
        <v>24</v>
      </c>
    </row>
    <row r="7" spans="1:13" ht="18" x14ac:dyDescent="0.4">
      <c r="A7" s="102" t="s">
        <v>25</v>
      </c>
      <c r="B7" s="10" t="s">
        <v>26</v>
      </c>
      <c r="C7" s="3" t="str">
        <f t="shared" si="0"/>
        <v>Trần quân</v>
      </c>
      <c r="D7" s="4" t="str">
        <f>VLOOKUP(I5,$I$4:$J$10,2,0)</f>
        <v>Trần Đại Nghĩa</v>
      </c>
      <c r="E7" s="4" t="str">
        <f>VLOOKUP(K14,$I$12:$L$14,3)</f>
        <v>SN</v>
      </c>
      <c r="F7" s="10">
        <v>7.04</v>
      </c>
      <c r="G7" s="3" t="str">
        <f t="shared" si="1"/>
        <v>Khá</v>
      </c>
      <c r="H7" s="2"/>
      <c r="I7" s="14" t="s">
        <v>27</v>
      </c>
      <c r="J7" s="12" t="s">
        <v>28</v>
      </c>
      <c r="K7" s="2"/>
      <c r="L7" s="13">
        <v>8</v>
      </c>
      <c r="M7" s="12" t="s">
        <v>29</v>
      </c>
    </row>
    <row r="8" spans="1:13" ht="18.5" thickBot="1" x14ac:dyDescent="0.45">
      <c r="A8" s="101" t="s">
        <v>30</v>
      </c>
      <c r="B8" s="3" t="s">
        <v>31</v>
      </c>
      <c r="C8" s="3" t="str">
        <f t="shared" si="0"/>
        <v>Lê hoàng</v>
      </c>
      <c r="D8" s="4" t="str">
        <f>VLOOKUP(I7,$I$4:$J$10,2,0)</f>
        <v>Gia Định</v>
      </c>
      <c r="E8" s="4" t="str">
        <f>VLOOKUP(L14,$I$12:$L$14,4)</f>
        <v>Tin Học</v>
      </c>
      <c r="F8" s="3">
        <v>7.52</v>
      </c>
      <c r="G8" s="3" t="str">
        <f t="shared" si="1"/>
        <v>Khá</v>
      </c>
      <c r="H8" s="2"/>
      <c r="I8" s="14" t="s">
        <v>32</v>
      </c>
      <c r="J8" s="12" t="s">
        <v>33</v>
      </c>
      <c r="K8" s="2"/>
      <c r="L8" s="15">
        <v>9.5</v>
      </c>
      <c r="M8" s="16" t="s">
        <v>34</v>
      </c>
    </row>
    <row r="9" spans="1:13" ht="18" x14ac:dyDescent="0.4">
      <c r="A9" s="102" t="s">
        <v>35</v>
      </c>
      <c r="B9" s="10" t="s">
        <v>26</v>
      </c>
      <c r="C9" s="3" t="str">
        <f t="shared" si="0"/>
        <v>Trần quân</v>
      </c>
      <c r="D9" s="4" t="str">
        <f>VLOOKUP(I6,$I$4:$J$10,2,0)</f>
        <v>Lê Hồng Phong</v>
      </c>
      <c r="E9" s="4" t="str">
        <f>VLOOKUP(K14,$I$12:$L$14,3)</f>
        <v>SN</v>
      </c>
      <c r="F9" s="10">
        <v>7.11</v>
      </c>
      <c r="G9" s="3" t="str">
        <f t="shared" si="1"/>
        <v>Khá</v>
      </c>
      <c r="H9" s="2"/>
      <c r="I9" s="14" t="s">
        <v>36</v>
      </c>
      <c r="J9" s="12" t="s">
        <v>37</v>
      </c>
      <c r="K9" s="2"/>
    </row>
    <row r="10" spans="1:13" ht="18.5" thickBot="1" x14ac:dyDescent="0.45">
      <c r="A10" s="101" t="s">
        <v>38</v>
      </c>
      <c r="B10" s="3" t="s">
        <v>39</v>
      </c>
      <c r="C10" s="3" t="str">
        <f t="shared" si="0"/>
        <v>Lê quân</v>
      </c>
      <c r="D10" s="4" t="str">
        <f>VLOOKUP(I7,$I$4:$J$10,2,0)</f>
        <v>Gia Định</v>
      </c>
      <c r="E10" s="4" t="str">
        <f>VLOOKUP(L14,$I$12:$L$14,4)</f>
        <v>Tin Học</v>
      </c>
      <c r="F10" s="3">
        <v>7.89</v>
      </c>
      <c r="G10" s="3" t="str">
        <f t="shared" si="1"/>
        <v>Khá</v>
      </c>
      <c r="H10" s="2"/>
      <c r="I10" s="17" t="s">
        <v>40</v>
      </c>
      <c r="J10" s="16" t="s">
        <v>41</v>
      </c>
      <c r="K10" s="2"/>
    </row>
    <row r="11" spans="1:13" ht="18.5" thickBot="1" x14ac:dyDescent="0.45">
      <c r="A11" s="102" t="s">
        <v>42</v>
      </c>
      <c r="B11" s="10" t="s">
        <v>43</v>
      </c>
      <c r="C11" s="3" t="str">
        <f t="shared" si="0"/>
        <v>Lê viên</v>
      </c>
      <c r="D11" s="4" t="str">
        <f>VLOOKUP(I5,$I$4:$J$10,2,0)</f>
        <v>Trần Đại Nghĩa</v>
      </c>
      <c r="E11" s="4" t="str">
        <f>VLOOKUP(J14,$I$12:$L$14,2)</f>
        <v>Toán</v>
      </c>
      <c r="F11" s="10">
        <v>6.1</v>
      </c>
      <c r="G11" s="3" t="str">
        <f t="shared" si="1"/>
        <v>Trung Bình</v>
      </c>
      <c r="H11" s="2"/>
      <c r="I11" s="2"/>
      <c r="J11" s="2"/>
      <c r="K11" s="2"/>
      <c r="L11" s="2"/>
      <c r="M11" s="2"/>
    </row>
    <row r="12" spans="1:13" ht="18" x14ac:dyDescent="0.4">
      <c r="A12" s="101" t="s">
        <v>44</v>
      </c>
      <c r="B12" s="3" t="s">
        <v>45</v>
      </c>
      <c r="C12" s="3" t="str">
        <f t="shared" si="0"/>
        <v>Lê văn</v>
      </c>
      <c r="D12" s="4" t="str">
        <f>VLOOKUP(I6,$I$4:$J$10,2,0)</f>
        <v>Lê Hồng Phong</v>
      </c>
      <c r="E12" s="4" t="str">
        <f>VLOOKUP(L14,$I$12:$L$14,4)</f>
        <v>Tin Học</v>
      </c>
      <c r="F12" s="3">
        <v>6.87</v>
      </c>
      <c r="G12" s="3" t="str">
        <f t="shared" si="1"/>
        <v>Khá</v>
      </c>
      <c r="H12" s="2"/>
      <c r="I12" s="118" t="s">
        <v>46</v>
      </c>
      <c r="J12" s="119"/>
      <c r="K12" s="119"/>
      <c r="L12" s="120"/>
    </row>
    <row r="13" spans="1:13" ht="18" x14ac:dyDescent="0.4">
      <c r="A13" s="102" t="s">
        <v>47</v>
      </c>
      <c r="B13" s="10" t="s">
        <v>48</v>
      </c>
      <c r="C13" s="3" t="str">
        <f t="shared" si="0"/>
        <v>Lê thuý</v>
      </c>
      <c r="D13" s="4" t="str">
        <f>VLOOKUP(I8,$I$4:$J$10,2,0)</f>
        <v>Năng Khiếu</v>
      </c>
      <c r="E13" s="4" t="str">
        <f>VLOOKUP(J14,$I$12:$L$14,2)</f>
        <v>Toán</v>
      </c>
      <c r="F13" s="10">
        <v>8.1999999999999993</v>
      </c>
      <c r="G13" s="3" t="str">
        <f t="shared" si="1"/>
        <v>Giỏi</v>
      </c>
      <c r="H13" s="2"/>
      <c r="I13" s="18" t="s">
        <v>49</v>
      </c>
      <c r="J13" s="19" t="s">
        <v>50</v>
      </c>
      <c r="K13" s="19" t="s">
        <v>51</v>
      </c>
      <c r="L13" s="20" t="s">
        <v>36</v>
      </c>
    </row>
    <row r="14" spans="1:13" ht="18.5" thickBot="1" x14ac:dyDescent="0.45">
      <c r="A14" s="101" t="s">
        <v>47</v>
      </c>
      <c r="B14" s="3" t="s">
        <v>21</v>
      </c>
      <c r="C14" s="3" t="str">
        <f t="shared" si="0"/>
        <v>Phạm quân</v>
      </c>
      <c r="D14" s="4" t="str">
        <f>VLOOKUP(I8,$I$4:$J$10,2,0)</f>
        <v>Năng Khiếu</v>
      </c>
      <c r="E14" s="4" t="str">
        <f>VLOOKUP(J14,$I$12:$L$14,2)</f>
        <v>Toán</v>
      </c>
      <c r="F14" s="3">
        <v>9.86</v>
      </c>
      <c r="G14" s="3" t="str">
        <f t="shared" si="1"/>
        <v xml:space="preserve">Xuất sắc </v>
      </c>
      <c r="H14" s="2"/>
      <c r="I14" s="21" t="s">
        <v>52</v>
      </c>
      <c r="J14" s="22" t="s">
        <v>53</v>
      </c>
      <c r="K14" s="22" t="s">
        <v>54</v>
      </c>
      <c r="L14" s="16" t="s">
        <v>55</v>
      </c>
    </row>
    <row r="15" spans="1:13" ht="18" x14ac:dyDescent="0.4">
      <c r="A15" s="102" t="s">
        <v>56</v>
      </c>
      <c r="B15" s="10" t="s">
        <v>57</v>
      </c>
      <c r="C15" s="3" t="str">
        <f t="shared" si="0"/>
        <v>Phạm vinh</v>
      </c>
      <c r="D15" s="4" t="str">
        <f>VLOOKUP(I8,$I$4:$J$10,2,0)</f>
        <v>Năng Khiếu</v>
      </c>
      <c r="E15" s="4" t="str">
        <f>VLOOKUP(K14,$I$12:$L$14,3)</f>
        <v>SN</v>
      </c>
      <c r="F15" s="10">
        <v>9.66</v>
      </c>
      <c r="G15" s="3" t="str">
        <f t="shared" si="1"/>
        <v xml:space="preserve">Xuất sắc </v>
      </c>
      <c r="H15" s="2"/>
    </row>
    <row r="16" spans="1:13" ht="18" x14ac:dyDescent="0.4">
      <c r="A16" s="101" t="s">
        <v>58</v>
      </c>
      <c r="B16" s="3" t="s">
        <v>59</v>
      </c>
      <c r="C16" s="3" t="str">
        <f t="shared" si="0"/>
        <v>Trần my</v>
      </c>
      <c r="D16" s="4" t="str">
        <f>VLOOKUP(I7,$I$4:$J$10,2,0)</f>
        <v>Gia Định</v>
      </c>
      <c r="E16" s="4" t="str">
        <f>VLOOKUP(K14,$I$12:$L$14,3)</f>
        <v>SN</v>
      </c>
      <c r="F16" s="3">
        <v>9.8699999999999992</v>
      </c>
      <c r="G16" s="3" t="str">
        <f t="shared" si="1"/>
        <v xml:space="preserve">Xuất sắc </v>
      </c>
      <c r="H16" s="2"/>
    </row>
    <row r="17" spans="1:13" ht="18" x14ac:dyDescent="0.4">
      <c r="A17" s="102" t="s">
        <v>60</v>
      </c>
      <c r="B17" s="10" t="s">
        <v>31</v>
      </c>
      <c r="C17" s="3" t="str">
        <f t="shared" si="0"/>
        <v>Lê hoàng</v>
      </c>
      <c r="D17" s="4" t="str">
        <f>VLOOKUP(I5,$I$4:$J$10,2,0)</f>
        <v>Trần Đại Nghĩa</v>
      </c>
      <c r="E17" s="4" t="str">
        <f>VLOOKUP(J14,$I$12:$L$14,2)</f>
        <v>Toán</v>
      </c>
      <c r="F17" s="10">
        <v>5.68</v>
      </c>
      <c r="G17" s="3" t="str">
        <f t="shared" si="1"/>
        <v>Trung Bình</v>
      </c>
      <c r="H17" s="2"/>
    </row>
    <row r="18" spans="1:13" ht="18" x14ac:dyDescent="0.4">
      <c r="A18" s="103" t="s">
        <v>61</v>
      </c>
      <c r="B18" s="23" t="s">
        <v>62</v>
      </c>
      <c r="C18" s="3" t="str">
        <f t="shared" si="0"/>
        <v>Lê nguyễn</v>
      </c>
      <c r="D18" s="4" t="str">
        <f>VLOOKUP(I9,$I$4:$J$10,2,0)</f>
        <v>Nguyễn Thượng Hiền</v>
      </c>
      <c r="E18" s="4" t="str">
        <f>VLOOKUP(J14,$I$12:$L$14,2)</f>
        <v>Toán</v>
      </c>
      <c r="F18" s="23">
        <v>7.92</v>
      </c>
      <c r="G18" s="3" t="str">
        <f t="shared" si="1"/>
        <v>Khá</v>
      </c>
      <c r="H18" s="2"/>
    </row>
    <row r="19" spans="1:13" ht="18" x14ac:dyDescent="0.4">
      <c r="A19" s="24" t="s">
        <v>63</v>
      </c>
      <c r="B19" s="2"/>
      <c r="C19" s="2"/>
      <c r="D19" s="2"/>
      <c r="E19" s="2"/>
      <c r="F19" s="2"/>
      <c r="G19" s="2"/>
      <c r="H19" s="1"/>
    </row>
    <row r="20" spans="1:13" ht="20.5" x14ac:dyDescent="0.45">
      <c r="A20" s="25" t="s">
        <v>64</v>
      </c>
      <c r="B20" s="25"/>
      <c r="C20" s="25"/>
      <c r="D20" s="25"/>
      <c r="E20" s="25"/>
      <c r="F20" s="25"/>
      <c r="G20" s="2"/>
      <c r="H20" s="1"/>
    </row>
    <row r="21" spans="1:13" ht="20.5" x14ac:dyDescent="0.45">
      <c r="A21" s="25" t="s">
        <v>65</v>
      </c>
      <c r="B21" s="25"/>
      <c r="C21" s="25"/>
      <c r="D21" s="25"/>
      <c r="E21" s="25"/>
      <c r="F21" s="25"/>
      <c r="G21" s="2"/>
      <c r="H21" s="1"/>
    </row>
    <row r="22" spans="1:13" ht="20.5" x14ac:dyDescent="0.45">
      <c r="A22" s="25" t="s">
        <v>66</v>
      </c>
      <c r="B22" s="25"/>
      <c r="C22" s="25"/>
      <c r="D22" s="25"/>
      <c r="E22" s="25"/>
      <c r="F22" s="25"/>
      <c r="G22" s="2"/>
      <c r="H22" s="1"/>
    </row>
    <row r="23" spans="1:13" ht="20.5" x14ac:dyDescent="0.45">
      <c r="A23" s="25" t="s">
        <v>67</v>
      </c>
      <c r="B23" s="25"/>
      <c r="C23" s="25"/>
      <c r="D23" s="25"/>
      <c r="E23" s="25"/>
      <c r="F23" s="25"/>
      <c r="G23" s="2"/>
      <c r="H23" s="1"/>
    </row>
    <row r="24" spans="1:13" ht="20.5" x14ac:dyDescent="0.45">
      <c r="A24" s="25" t="s">
        <v>68</v>
      </c>
      <c r="B24" s="25"/>
      <c r="C24" s="25"/>
      <c r="D24" s="25"/>
      <c r="E24" s="25"/>
      <c r="F24" s="25"/>
      <c r="G24" s="2"/>
      <c r="H24" s="1"/>
    </row>
    <row r="25" spans="1:13" ht="20.5" x14ac:dyDescent="0.45">
      <c r="A25" s="25" t="s">
        <v>69</v>
      </c>
      <c r="B25" s="25"/>
      <c r="C25" s="25"/>
      <c r="D25" s="25"/>
      <c r="E25" s="25"/>
      <c r="F25" s="25"/>
      <c r="G25" s="2"/>
      <c r="H25" s="1"/>
    </row>
    <row r="26" spans="1:13" ht="20.5" x14ac:dyDescent="0.45">
      <c r="A26" s="25" t="s">
        <v>70</v>
      </c>
      <c r="B26" s="25"/>
      <c r="C26" s="25"/>
      <c r="D26" s="25"/>
      <c r="E26" s="25"/>
      <c r="F26" s="25"/>
      <c r="G26" s="2"/>
      <c r="H26" s="1"/>
    </row>
    <row r="27" spans="1:13" ht="20.5" x14ac:dyDescent="0.45">
      <c r="A27" s="25"/>
      <c r="B27" s="25"/>
      <c r="C27" s="25"/>
      <c r="D27" s="25"/>
      <c r="E27" s="25"/>
      <c r="F27" s="25"/>
      <c r="G27" s="2"/>
      <c r="H27" s="1"/>
      <c r="M27" s="2"/>
    </row>
    <row r="28" spans="1:13" ht="20.5" x14ac:dyDescent="0.45">
      <c r="A28" s="25"/>
      <c r="B28" s="25"/>
      <c r="C28" s="25"/>
      <c r="D28" s="25"/>
      <c r="E28" s="25"/>
      <c r="F28" s="25"/>
      <c r="G28" s="2"/>
      <c r="H28" s="1"/>
      <c r="M28" s="2"/>
    </row>
  </sheetData>
  <mergeCells count="4">
    <mergeCell ref="A1:G1"/>
    <mergeCell ref="I3:J3"/>
    <mergeCell ref="L3:M3"/>
    <mergeCell ref="I12:L12"/>
  </mergeCells>
  <conditionalFormatting sqref="F3:F18">
    <cfRule type="cellIs" dxfId="5" priority="2" operator="greaterThan">
      <formula>9</formula>
    </cfRule>
    <cfRule type="cellIs" dxfId="4" priority="3" operator="greaterThan">
      <formula>9</formula>
    </cfRule>
  </conditionalFormatting>
  <conditionalFormatting sqref="F14">
    <cfRule type="cellIs" dxfId="3" priority="1" operator="greaterThan">
      <formula>9</formula>
    </cfRule>
  </conditionalFormatting>
  <pageMargins left="0.7" right="0.7" top="0.75" bottom="0.75" header="0.3" footer="0.3"/>
  <pageSetup orientation="portrait" r:id="rId1"/>
  <headerFooter>
    <oddHeader xml:space="preserve">&amp;L&amp;22Bài tập 1_ Chương 5&amp;R&amp;22Ngày hiện hành 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7B95-53B0-46B3-A5E3-D19FF7DCF516}">
  <dimension ref="A1:S43"/>
  <sheetViews>
    <sheetView topLeftCell="B7" workbookViewId="0">
      <selection activeCell="O18" sqref="O18"/>
    </sheetView>
  </sheetViews>
  <sheetFormatPr defaultColWidth="9.1796875" defaultRowHeight="14.5" x14ac:dyDescent="0.35"/>
  <cols>
    <col min="1" max="1" width="13" style="67" customWidth="1"/>
    <col min="2" max="3" width="14.54296875" style="67" customWidth="1"/>
    <col min="4" max="4" width="19.453125" style="67" customWidth="1"/>
    <col min="5" max="5" width="14.54296875" style="67" customWidth="1"/>
    <col min="6" max="6" width="17.81640625" style="67" customWidth="1"/>
    <col min="7" max="7" width="31.1796875" style="67" customWidth="1"/>
    <col min="8" max="11" width="31.1796875" customWidth="1"/>
    <col min="12" max="12" width="11" style="67" customWidth="1"/>
    <col min="13" max="13" width="20.453125" style="67" customWidth="1"/>
    <col min="14" max="14" width="19.54296875" style="67" bestFit="1" customWidth="1"/>
    <col min="15" max="15" width="17.453125" style="67" customWidth="1"/>
    <col min="16" max="16" width="16.1796875" style="67" customWidth="1"/>
    <col min="17" max="17" width="12.7265625" style="67" customWidth="1"/>
    <col min="18" max="18" width="16.81640625" style="67" customWidth="1"/>
    <col min="19" max="19" width="20.54296875" style="67" customWidth="1"/>
    <col min="20" max="20" width="17.453125" style="67" customWidth="1"/>
    <col min="21" max="21" width="4.1796875" style="67" customWidth="1"/>
    <col min="22" max="22" width="20.7265625" style="67" bestFit="1" customWidth="1"/>
    <col min="23" max="23" width="15.81640625" style="67" customWidth="1"/>
    <col min="24" max="24" width="16.1796875" style="67" customWidth="1"/>
    <col min="25" max="25" width="13.81640625" style="67" customWidth="1"/>
    <col min="26" max="16384" width="9.1796875" style="67"/>
  </cols>
  <sheetData>
    <row r="1" spans="1:19" s="26" customFormat="1" ht="20.5" thickBot="1" x14ac:dyDescent="0.45">
      <c r="A1" s="121" t="s">
        <v>71</v>
      </c>
      <c r="B1" s="121"/>
      <c r="C1" s="121"/>
      <c r="D1" s="121"/>
      <c r="E1" s="121"/>
      <c r="F1" s="121"/>
      <c r="G1" s="121"/>
      <c r="H1"/>
      <c r="I1"/>
      <c r="J1"/>
      <c r="K1"/>
      <c r="M1" s="26" t="s">
        <v>72</v>
      </c>
      <c r="O1" s="27" t="s">
        <v>73</v>
      </c>
      <c r="P1" s="28">
        <v>21070</v>
      </c>
    </row>
    <row r="2" spans="1:19" s="33" customFormat="1" ht="33" x14ac:dyDescent="0.35">
      <c r="A2" s="29" t="s">
        <v>74</v>
      </c>
      <c r="B2" s="29" t="s">
        <v>75</v>
      </c>
      <c r="C2" s="29" t="s">
        <v>76</v>
      </c>
      <c r="D2" s="29" t="s">
        <v>77</v>
      </c>
      <c r="E2" s="29" t="s">
        <v>78</v>
      </c>
      <c r="F2" s="29" t="s">
        <v>79</v>
      </c>
      <c r="G2" s="29" t="s">
        <v>80</v>
      </c>
      <c r="H2" s="108" t="s">
        <v>248</v>
      </c>
      <c r="I2" s="108" t="s">
        <v>249</v>
      </c>
      <c r="J2" s="108" t="s">
        <v>250</v>
      </c>
      <c r="K2" s="108" t="s">
        <v>251</v>
      </c>
      <c r="L2" s="26"/>
      <c r="M2" s="29" t="s">
        <v>81</v>
      </c>
      <c r="N2" s="30" t="s">
        <v>82</v>
      </c>
      <c r="O2" s="30" t="s">
        <v>83</v>
      </c>
      <c r="P2" s="31" t="s">
        <v>84</v>
      </c>
      <c r="Q2" s="30" t="s">
        <v>85</v>
      </c>
      <c r="R2" s="32" t="s">
        <v>86</v>
      </c>
    </row>
    <row r="3" spans="1:19" s="26" customFormat="1" ht="16.5" x14ac:dyDescent="0.35">
      <c r="A3" s="34" t="s">
        <v>87</v>
      </c>
      <c r="B3" s="35" t="str">
        <f>VLOOKUP(M13,$M$9:$O$14,2,1)</f>
        <v>Laptop</v>
      </c>
      <c r="C3" s="26" t="str">
        <f>VLOOKUP($Q$10,$Q$8:$S$10,1,0)</f>
        <v>Sony</v>
      </c>
      <c r="D3" s="35" t="str">
        <f>VLOOKUP(M3,$M$2:$R$7,2,0)</f>
        <v>Thúy Hằng</v>
      </c>
      <c r="E3" s="35">
        <v>13</v>
      </c>
      <c r="F3" s="36">
        <f>PRODUCT($O$13,$P$1)</f>
        <v>20332550</v>
      </c>
      <c r="G3" s="36">
        <f>PRODUCT(E3:F3)</f>
        <v>264323150</v>
      </c>
      <c r="H3" s="107">
        <f>VLOOKUP(G3,$G$2:$G$20,1,0)</f>
        <v>264323150</v>
      </c>
      <c r="I3" s="109">
        <f>600000+H3*3%</f>
        <v>8529694.5</v>
      </c>
      <c r="J3" t="str">
        <f>IF(I3&gt;4000000," Nộp thuế ",IF(I3&lt;4000000,"Không nộp thuế"))</f>
        <v xml:space="preserve"> Nộp thuế </v>
      </c>
      <c r="K3" s="109">
        <f>I3-I3*10%</f>
        <v>7676725.0499999998</v>
      </c>
      <c r="M3" s="37">
        <v>11</v>
      </c>
      <c r="N3" s="38" t="s">
        <v>88</v>
      </c>
      <c r="O3" s="39"/>
      <c r="P3" s="39"/>
      <c r="Q3" s="35"/>
      <c r="R3" s="40"/>
    </row>
    <row r="4" spans="1:19" s="26" customFormat="1" ht="16.5" x14ac:dyDescent="0.35">
      <c r="A4" s="34" t="s">
        <v>89</v>
      </c>
      <c r="B4" s="35" t="str">
        <f>VLOOKUP(M13,$M$9:$O$14,2,1)</f>
        <v>Laptop</v>
      </c>
      <c r="C4" s="26" t="str">
        <f>VLOOKUP(R10,Q8:S10,2)</f>
        <v>Toshiba</v>
      </c>
      <c r="D4" s="35" t="str">
        <f>VLOOKUP(M6,$M$2:$R$7,2,0)</f>
        <v>Thanh Long</v>
      </c>
      <c r="E4" s="35">
        <v>25</v>
      </c>
      <c r="F4" s="36">
        <f>PRODUCT($O$13,$P$1)</f>
        <v>20332550</v>
      </c>
      <c r="G4" s="36">
        <f t="shared" ref="G4:G20" si="0">PRODUCT(E4:F4)</f>
        <v>508313750</v>
      </c>
      <c r="H4" s="107">
        <f t="shared" ref="H4:H21" si="1">VLOOKUP(G4,$G$2:$G$20,1,0)</f>
        <v>508313750</v>
      </c>
      <c r="I4" s="109">
        <f t="shared" ref="I4:I21" si="2">600000+H4*3%</f>
        <v>15849412.5</v>
      </c>
      <c r="J4" t="str">
        <f t="shared" ref="J4:J21" si="3">IF(I4&gt;4000000," Nộp thuế ",IF(I4&lt;4000000,"Không nộp thuế"))</f>
        <v xml:space="preserve"> Nộp thuế </v>
      </c>
      <c r="K4" s="109">
        <f t="shared" ref="K4:K15" si="4">I4-I4*10%</f>
        <v>14264471.25</v>
      </c>
      <c r="M4" s="37">
        <v>22</v>
      </c>
      <c r="N4" s="38" t="s">
        <v>90</v>
      </c>
      <c r="O4" s="39"/>
      <c r="P4" s="39"/>
      <c r="Q4" s="35"/>
      <c r="R4" s="40"/>
    </row>
    <row r="5" spans="1:19" s="26" customFormat="1" ht="16.5" x14ac:dyDescent="0.35">
      <c r="A5" s="34" t="s">
        <v>91</v>
      </c>
      <c r="B5" s="35" t="str">
        <f>VLOOKUP(M13,$M$9:$O$14,2,1)</f>
        <v>Laptop</v>
      </c>
      <c r="C5" s="26" t="str">
        <f>VLOOKUP($Q$10,$Q$8:$S$10,1,0)</f>
        <v>Sony</v>
      </c>
      <c r="D5" s="35" t="str">
        <f>VLOOKUP(M4,$M$2:$R$7,2,0)</f>
        <v>Lan Anh</v>
      </c>
      <c r="E5" s="35">
        <v>31</v>
      </c>
      <c r="F5" s="36">
        <f>PRODUCT($O$13,$P$1)</f>
        <v>20332550</v>
      </c>
      <c r="G5" s="36">
        <f t="shared" si="0"/>
        <v>630309050</v>
      </c>
      <c r="H5" s="107">
        <f t="shared" si="1"/>
        <v>630309050</v>
      </c>
      <c r="I5" s="109">
        <f t="shared" si="2"/>
        <v>19509271.5</v>
      </c>
      <c r="J5" t="str">
        <f t="shared" si="3"/>
        <v xml:space="preserve"> Nộp thuế </v>
      </c>
      <c r="K5" s="109">
        <f t="shared" si="4"/>
        <v>17558344.350000001</v>
      </c>
      <c r="M5" s="37">
        <v>33</v>
      </c>
      <c r="N5" s="38" t="s">
        <v>92</v>
      </c>
      <c r="O5" s="39"/>
      <c r="P5" s="39"/>
      <c r="Q5" s="35"/>
      <c r="R5" s="40"/>
    </row>
    <row r="6" spans="1:19" s="26" customFormat="1" ht="17" thickBot="1" x14ac:dyDescent="0.4">
      <c r="A6" s="34" t="s">
        <v>93</v>
      </c>
      <c r="B6" s="35" t="str">
        <f>VLOOKUP(M13,$M$9:$O$14,2,1)</f>
        <v>Laptop</v>
      </c>
      <c r="C6" s="26" t="str">
        <f>VLOOKUP($Q$10,$Q$8:$S$10,1,0)</f>
        <v>Sony</v>
      </c>
      <c r="D6" s="35" t="str">
        <f>VLOOKUP(M5,$M$2:$R$7,2,0)</f>
        <v>Hải Quân</v>
      </c>
      <c r="E6" s="35">
        <v>33</v>
      </c>
      <c r="F6" s="36">
        <f>PRODUCT($O$13,$P$1)</f>
        <v>20332550</v>
      </c>
      <c r="G6" s="36">
        <f t="shared" si="0"/>
        <v>670974150</v>
      </c>
      <c r="H6" s="107">
        <f t="shared" si="1"/>
        <v>670974150</v>
      </c>
      <c r="I6" s="109">
        <f t="shared" si="2"/>
        <v>20729224.5</v>
      </c>
      <c r="J6" t="str">
        <f t="shared" si="3"/>
        <v xml:space="preserve"> Nộp thuế </v>
      </c>
      <c r="K6" s="109">
        <f t="shared" si="4"/>
        <v>18656302.050000001</v>
      </c>
      <c r="M6" s="41">
        <v>44</v>
      </c>
      <c r="N6" s="42" t="s">
        <v>94</v>
      </c>
      <c r="O6" s="39"/>
      <c r="P6" s="39"/>
      <c r="Q6" s="35"/>
      <c r="R6" s="40"/>
    </row>
    <row r="7" spans="1:19" s="26" customFormat="1" ht="17" thickBot="1" x14ac:dyDescent="0.4">
      <c r="A7" s="34" t="s">
        <v>91</v>
      </c>
      <c r="B7" s="35" t="str">
        <f t="shared" ref="B7" si="5">VLOOKUP(M17,$M$9:$O$14,2,1)</f>
        <v>Laptop</v>
      </c>
      <c r="C7" s="26" t="str">
        <f>VLOOKUP($Q$10,$Q$8:$S$10,1,0)</f>
        <v>Sony</v>
      </c>
      <c r="D7" s="35" t="str">
        <f>VLOOKUP(M4,$M$2:$R$7,2,0)</f>
        <v>Lan Anh</v>
      </c>
      <c r="E7" s="35">
        <v>19</v>
      </c>
      <c r="F7" s="36">
        <f>PRODUCT($O$13,$P$1)</f>
        <v>20332550</v>
      </c>
      <c r="G7" s="36">
        <f t="shared" si="0"/>
        <v>386318450</v>
      </c>
      <c r="H7" s="107">
        <f t="shared" si="1"/>
        <v>386318450</v>
      </c>
      <c r="I7" s="109">
        <f t="shared" si="2"/>
        <v>12189553.5</v>
      </c>
      <c r="J7" t="str">
        <f t="shared" si="3"/>
        <v xml:space="preserve"> Nộp thuế </v>
      </c>
      <c r="K7" s="109">
        <f t="shared" si="4"/>
        <v>10970598.15</v>
      </c>
    </row>
    <row r="8" spans="1:19" s="26" customFormat="1" ht="16.5" x14ac:dyDescent="0.35">
      <c r="A8" s="34" t="s">
        <v>95</v>
      </c>
      <c r="B8" s="35" t="str">
        <f>VLOOKUP(M11,$M$9:$O$14,2,1)</f>
        <v>Máy ảnh</v>
      </c>
      <c r="C8" s="26" t="str">
        <f>C4</f>
        <v>Toshiba</v>
      </c>
      <c r="D8" s="35" t="str">
        <f>VLOOKUP(M4,$M$2:$R$7,2,0)</f>
        <v>Lan Anh</v>
      </c>
      <c r="E8" s="35">
        <v>14</v>
      </c>
      <c r="F8" s="36">
        <f>PRODUCT($O$11,$P$1)</f>
        <v>6763470</v>
      </c>
      <c r="G8" s="36">
        <f t="shared" si="0"/>
        <v>94688580</v>
      </c>
      <c r="H8" s="107">
        <f t="shared" si="1"/>
        <v>94688580</v>
      </c>
      <c r="I8" s="109">
        <f t="shared" si="2"/>
        <v>3440657.4</v>
      </c>
      <c r="J8" t="str">
        <f t="shared" si="3"/>
        <v>Không nộp thuế</v>
      </c>
      <c r="K8" s="109"/>
      <c r="M8" s="122" t="s">
        <v>96</v>
      </c>
      <c r="N8" s="123"/>
      <c r="O8" s="124"/>
      <c r="Q8" s="125" t="s">
        <v>97</v>
      </c>
      <c r="R8" s="126"/>
      <c r="S8" s="127"/>
    </row>
    <row r="9" spans="1:19" s="26" customFormat="1" ht="16.5" x14ac:dyDescent="0.35">
      <c r="A9" s="34" t="s">
        <v>98</v>
      </c>
      <c r="B9" s="35" t="str">
        <f>VLOOKUP(M11,$M$9:$O$14,2,1)</f>
        <v>Máy ảnh</v>
      </c>
      <c r="C9" s="26" t="s">
        <v>110</v>
      </c>
      <c r="D9" s="35" t="str">
        <f>VLOOKUP(M6,$M$2:$R$7,2,0)</f>
        <v>Thanh Long</v>
      </c>
      <c r="E9" s="35">
        <v>31</v>
      </c>
      <c r="F9" s="36">
        <f>PRODUCT($O$11,$P$1)</f>
        <v>6763470</v>
      </c>
      <c r="G9" s="36">
        <f t="shared" si="0"/>
        <v>209667570</v>
      </c>
      <c r="H9" s="107">
        <f t="shared" si="1"/>
        <v>209667570</v>
      </c>
      <c r="I9" s="109">
        <f t="shared" si="2"/>
        <v>6890027.0999999996</v>
      </c>
      <c r="J9" t="str">
        <f t="shared" si="3"/>
        <v xml:space="preserve"> Nộp thuế </v>
      </c>
      <c r="K9" s="109">
        <f t="shared" si="4"/>
        <v>6201024.3899999997</v>
      </c>
      <c r="M9" s="43" t="s">
        <v>99</v>
      </c>
      <c r="N9" s="44" t="s">
        <v>100</v>
      </c>
      <c r="O9" s="45" t="s">
        <v>101</v>
      </c>
      <c r="Q9" s="43" t="s">
        <v>102</v>
      </c>
      <c r="R9" s="44" t="s">
        <v>103</v>
      </c>
      <c r="S9" s="45" t="s">
        <v>104</v>
      </c>
    </row>
    <row r="10" spans="1:19" s="26" customFormat="1" ht="17" thickBot="1" x14ac:dyDescent="0.4">
      <c r="A10" s="34" t="s">
        <v>105</v>
      </c>
      <c r="B10" s="35" t="str">
        <f>VLOOKUP(M11,$M$9:$O$14,2,1)</f>
        <v>Máy ảnh</v>
      </c>
      <c r="C10" s="26" t="str">
        <f>VLOOKUP($Q$10,$Q$8:$S$10,1,0)</f>
        <v>Sony</v>
      </c>
      <c r="D10" s="35" t="str">
        <f>VLOOKUP(M5,$M$2:$R$7,2,0)</f>
        <v>Hải Quân</v>
      </c>
      <c r="E10" s="35">
        <v>24</v>
      </c>
      <c r="F10" s="36">
        <f>PRODUCT($O$11,$P$1)</f>
        <v>6763470</v>
      </c>
      <c r="G10" s="36">
        <f t="shared" si="0"/>
        <v>162323280</v>
      </c>
      <c r="H10" s="107">
        <f t="shared" si="1"/>
        <v>162323280</v>
      </c>
      <c r="I10" s="109">
        <f t="shared" si="2"/>
        <v>5469698.3999999994</v>
      </c>
      <c r="J10" t="str">
        <f t="shared" si="3"/>
        <v xml:space="preserve"> Nộp thuế </v>
      </c>
      <c r="K10" s="109">
        <f t="shared" si="4"/>
        <v>4922728.5599999996</v>
      </c>
      <c r="M10" s="37" t="s">
        <v>106</v>
      </c>
      <c r="N10" s="35" t="s">
        <v>107</v>
      </c>
      <c r="O10" s="46">
        <v>115</v>
      </c>
      <c r="Q10" s="47" t="s">
        <v>108</v>
      </c>
      <c r="R10" s="48" t="s">
        <v>109</v>
      </c>
      <c r="S10" s="49" t="s">
        <v>110</v>
      </c>
    </row>
    <row r="11" spans="1:19" s="26" customFormat="1" ht="16.5" x14ac:dyDescent="0.35">
      <c r="A11" s="34" t="s">
        <v>111</v>
      </c>
      <c r="B11" s="35" t="str">
        <f>VLOOKUP(M14,$M$9:$O$14,2,1)</f>
        <v>Máy giặt</v>
      </c>
      <c r="C11" s="26" t="str">
        <f>C4</f>
        <v>Toshiba</v>
      </c>
      <c r="D11" s="35" t="str">
        <f>VLOOKUP(M3,$M$2:$R$7,2,0)</f>
        <v>Thúy Hằng</v>
      </c>
      <c r="E11" s="35">
        <v>11</v>
      </c>
      <c r="F11" s="36">
        <f>PRODUCT($O$14,$P$1)</f>
        <v>10745700</v>
      </c>
      <c r="G11" s="36">
        <f t="shared" si="0"/>
        <v>118202700</v>
      </c>
      <c r="H11" s="107">
        <f t="shared" si="1"/>
        <v>118202700</v>
      </c>
      <c r="I11" s="109">
        <f t="shared" si="2"/>
        <v>4146081</v>
      </c>
      <c r="J11" t="str">
        <f t="shared" si="3"/>
        <v xml:space="preserve"> Nộp thuế </v>
      </c>
      <c r="K11" s="109">
        <f t="shared" si="4"/>
        <v>3731472.9</v>
      </c>
      <c r="M11" s="37" t="s">
        <v>112</v>
      </c>
      <c r="N11" s="35" t="s">
        <v>113</v>
      </c>
      <c r="O11" s="46">
        <v>321</v>
      </c>
      <c r="Q11" s="50"/>
    </row>
    <row r="12" spans="1:19" s="26" customFormat="1" ht="16.5" x14ac:dyDescent="0.35">
      <c r="A12" s="34" t="s">
        <v>114</v>
      </c>
      <c r="B12" s="35" t="str">
        <f>VLOOKUP(M14,$M$9:$O$14,2,1)</f>
        <v>Máy giặt</v>
      </c>
      <c r="C12" s="26" t="s">
        <v>110</v>
      </c>
      <c r="D12" s="35" t="str">
        <f>VLOOKUP(M4,$M$2:$R$7,2,0)</f>
        <v>Lan Anh</v>
      </c>
      <c r="E12" s="35">
        <v>21</v>
      </c>
      <c r="F12" s="36">
        <f>PRODUCT($O$14,$P$1)</f>
        <v>10745700</v>
      </c>
      <c r="G12" s="36">
        <f t="shared" si="0"/>
        <v>225659700</v>
      </c>
      <c r="H12" s="107">
        <f t="shared" si="1"/>
        <v>225659700</v>
      </c>
      <c r="I12" s="109">
        <f t="shared" si="2"/>
        <v>7369791</v>
      </c>
      <c r="J12" t="str">
        <f t="shared" si="3"/>
        <v xml:space="preserve"> Nộp thuế </v>
      </c>
      <c r="K12" s="109">
        <f t="shared" si="4"/>
        <v>6632811.9000000004</v>
      </c>
      <c r="M12" s="37" t="s">
        <v>115</v>
      </c>
      <c r="N12" s="35" t="s">
        <v>116</v>
      </c>
      <c r="O12" s="46">
        <v>185</v>
      </c>
      <c r="Q12" s="50"/>
    </row>
    <row r="13" spans="1:19" s="26" customFormat="1" ht="16.5" x14ac:dyDescent="0.35">
      <c r="A13" s="34" t="s">
        <v>111</v>
      </c>
      <c r="B13" s="35" t="str">
        <f>VLOOKUP(M14,$M$9:$O$14,2,1)</f>
        <v>Máy giặt</v>
      </c>
      <c r="C13" s="26" t="str">
        <f>C11</f>
        <v>Toshiba</v>
      </c>
      <c r="D13" s="35" t="str">
        <f>VLOOKUP(M3,$M$2:$R$7,2,0)</f>
        <v>Thúy Hằng</v>
      </c>
      <c r="E13" s="35">
        <v>19</v>
      </c>
      <c r="F13" s="36">
        <f>PRODUCT($O$14,$P$1)</f>
        <v>10745700</v>
      </c>
      <c r="G13" s="36">
        <f t="shared" si="0"/>
        <v>204168300</v>
      </c>
      <c r="H13" s="107">
        <f t="shared" si="1"/>
        <v>204168300</v>
      </c>
      <c r="I13" s="109">
        <f t="shared" si="2"/>
        <v>6725049</v>
      </c>
      <c r="J13" t="str">
        <f t="shared" si="3"/>
        <v xml:space="preserve"> Nộp thuế </v>
      </c>
      <c r="K13" s="109">
        <f t="shared" si="4"/>
        <v>6052544.0999999996</v>
      </c>
      <c r="M13" s="37" t="s">
        <v>117</v>
      </c>
      <c r="N13" s="35" t="s">
        <v>118</v>
      </c>
      <c r="O13" s="46">
        <v>965</v>
      </c>
    </row>
    <row r="14" spans="1:19" s="26" customFormat="1" ht="17" thickBot="1" x14ac:dyDescent="0.4">
      <c r="A14" s="34" t="s">
        <v>119</v>
      </c>
      <c r="B14" s="35" t="s">
        <v>247</v>
      </c>
      <c r="C14" s="26" t="str">
        <f>C13</f>
        <v>Toshiba</v>
      </c>
      <c r="D14" s="35" t="str">
        <f>VLOOKUP(M5,$M$2:$R$7,2,0)</f>
        <v>Hải Quân</v>
      </c>
      <c r="E14" s="35">
        <v>39</v>
      </c>
      <c r="F14" s="36">
        <f>PRODUCT($O$12,$P$1)</f>
        <v>3897950</v>
      </c>
      <c r="G14" s="36">
        <f t="shared" si="0"/>
        <v>152020050</v>
      </c>
      <c r="H14" s="107">
        <f t="shared" si="1"/>
        <v>152020050</v>
      </c>
      <c r="I14" s="109">
        <f t="shared" si="2"/>
        <v>5160601.5</v>
      </c>
      <c r="J14" t="str">
        <f t="shared" si="3"/>
        <v xml:space="preserve"> Nộp thuế </v>
      </c>
      <c r="K14" s="109">
        <f t="shared" si="4"/>
        <v>4644541.3499999996</v>
      </c>
      <c r="M14" s="41" t="s">
        <v>120</v>
      </c>
      <c r="N14" s="51" t="s">
        <v>121</v>
      </c>
      <c r="O14" s="52">
        <v>510</v>
      </c>
    </row>
    <row r="15" spans="1:19" s="26" customFormat="1" ht="17" thickBot="1" x14ac:dyDescent="0.4">
      <c r="A15" s="34" t="s">
        <v>122</v>
      </c>
      <c r="B15" s="35" t="s">
        <v>247</v>
      </c>
      <c r="C15" s="26" t="s">
        <v>110</v>
      </c>
      <c r="D15" s="35" t="str">
        <f>VLOOKUP(M4,$M$2:$R$7,2,0)</f>
        <v>Lan Anh</v>
      </c>
      <c r="E15" s="35">
        <v>33</v>
      </c>
      <c r="F15" s="36">
        <f>PRODUCT($O$12,$P$1)</f>
        <v>3897950</v>
      </c>
      <c r="G15" s="36">
        <f t="shared" si="0"/>
        <v>128632350</v>
      </c>
      <c r="H15" s="107">
        <f t="shared" si="1"/>
        <v>128632350</v>
      </c>
      <c r="I15" s="109">
        <f t="shared" si="2"/>
        <v>4458970.5</v>
      </c>
      <c r="J15" t="str">
        <f t="shared" si="3"/>
        <v xml:space="preserve"> Nộp thuế </v>
      </c>
      <c r="K15" s="109">
        <f t="shared" si="4"/>
        <v>4013073.45</v>
      </c>
    </row>
    <row r="16" spans="1:19" s="26" customFormat="1" ht="17" thickBot="1" x14ac:dyDescent="0.4">
      <c r="A16" s="34" t="s">
        <v>123</v>
      </c>
      <c r="B16" s="35" t="s">
        <v>107</v>
      </c>
      <c r="C16" s="26" t="str">
        <f>VLOOKUP($Q$10,$Q$8:$S$10,1,0)</f>
        <v>Sony</v>
      </c>
      <c r="D16" s="35" t="str">
        <f>VLOOKUP(M3,$M$2:$R$7,2,0)</f>
        <v>Thúy Hằng</v>
      </c>
      <c r="E16" s="35">
        <v>37</v>
      </c>
      <c r="F16" s="36">
        <f>PRODUCT($O$10,$P$1)</f>
        <v>2423050</v>
      </c>
      <c r="G16" s="36">
        <f t="shared" si="0"/>
        <v>89652850</v>
      </c>
      <c r="H16" s="107">
        <f t="shared" si="1"/>
        <v>89652850</v>
      </c>
      <c r="I16" s="109">
        <f t="shared" si="2"/>
        <v>3289585.5</v>
      </c>
      <c r="J16" t="str">
        <f t="shared" si="3"/>
        <v>Không nộp thuế</v>
      </c>
      <c r="K16" s="109"/>
      <c r="M16" s="53" t="s">
        <v>124</v>
      </c>
      <c r="N16" s="54" t="s">
        <v>125</v>
      </c>
      <c r="P16" s="53" t="s">
        <v>126</v>
      </c>
      <c r="Q16" s="55"/>
      <c r="R16" s="56" t="s">
        <v>127</v>
      </c>
      <c r="S16" s="57"/>
    </row>
    <row r="17" spans="1:19" s="26" customFormat="1" ht="16.5" x14ac:dyDescent="0.35">
      <c r="A17" s="34" t="s">
        <v>123</v>
      </c>
      <c r="B17" s="35" t="s">
        <v>107</v>
      </c>
      <c r="C17" s="26" t="str">
        <f>VLOOKUP($Q$10,$Q$8:$S$10,1,0)</f>
        <v>Sony</v>
      </c>
      <c r="D17" s="35" t="str">
        <f>VLOOKUP(M3,$M$2:$R$7,2,0)</f>
        <v>Thúy Hằng</v>
      </c>
      <c r="E17" s="35">
        <v>21</v>
      </c>
      <c r="F17" s="36">
        <f>PRODUCT($O$10,$P$1)</f>
        <v>2423050</v>
      </c>
      <c r="G17" s="36">
        <f t="shared" si="0"/>
        <v>50884050</v>
      </c>
      <c r="H17" s="107">
        <f t="shared" si="1"/>
        <v>50884050</v>
      </c>
      <c r="I17" s="109">
        <f t="shared" si="2"/>
        <v>2126521.5</v>
      </c>
      <c r="J17" t="str">
        <f t="shared" si="3"/>
        <v>Không nộp thuế</v>
      </c>
      <c r="K17" s="109"/>
      <c r="M17" s="43" t="s">
        <v>100</v>
      </c>
      <c r="N17" s="45" t="s">
        <v>128</v>
      </c>
      <c r="P17" s="58"/>
      <c r="Q17" s="59" t="s">
        <v>108</v>
      </c>
      <c r="R17" s="59" t="s">
        <v>109</v>
      </c>
      <c r="S17" s="60" t="s">
        <v>110</v>
      </c>
    </row>
    <row r="18" spans="1:19" s="26" customFormat="1" ht="16.5" x14ac:dyDescent="0.35">
      <c r="A18" s="34" t="s">
        <v>129</v>
      </c>
      <c r="B18" s="35" t="s">
        <v>107</v>
      </c>
      <c r="C18" s="26" t="s">
        <v>110</v>
      </c>
      <c r="D18" s="35" t="str">
        <f>VLOOKUP(M6,$M$2:$R$7,2,0)</f>
        <v>Thanh Long</v>
      </c>
      <c r="E18" s="35">
        <v>5</v>
      </c>
      <c r="F18" s="36">
        <f>PRODUCT($O$10,$P$1)</f>
        <v>2423050</v>
      </c>
      <c r="G18" s="36">
        <f t="shared" si="0"/>
        <v>12115250</v>
      </c>
      <c r="H18" s="107">
        <f t="shared" si="1"/>
        <v>12115250</v>
      </c>
      <c r="I18" s="109">
        <f t="shared" si="2"/>
        <v>963457.5</v>
      </c>
      <c r="J18" t="str">
        <f t="shared" si="3"/>
        <v>Không nộp thuế</v>
      </c>
      <c r="K18" s="109"/>
      <c r="M18" s="37" t="s">
        <v>107</v>
      </c>
      <c r="N18" s="110">
        <f>SUMIF(B3:B20,B18,G3:G20)</f>
        <v>237458900</v>
      </c>
      <c r="P18" s="61" t="s">
        <v>107</v>
      </c>
      <c r="Q18" s="113">
        <f>SUMIFS(G3:G20,B3:B20,B16,C3:C20,C16)</f>
        <v>191420950</v>
      </c>
      <c r="R18" s="35">
        <f>SUMIFS(G3:G20,B3:B20,B16,C3:C20,C19)</f>
        <v>33922700</v>
      </c>
      <c r="S18" s="35">
        <f>SUMIFS(G3:G20,B3:B20,B17,C3:C20,C18)</f>
        <v>12115250</v>
      </c>
    </row>
    <row r="19" spans="1:19" s="26" customFormat="1" ht="16.5" x14ac:dyDescent="0.35">
      <c r="A19" s="34" t="s">
        <v>130</v>
      </c>
      <c r="B19" s="35" t="s">
        <v>107</v>
      </c>
      <c r="C19" s="26" t="str">
        <f>C14</f>
        <v>Toshiba</v>
      </c>
      <c r="D19" s="35" t="str">
        <f>VLOOKUP(M5,$M$2:$R$7,2,0)</f>
        <v>Hải Quân</v>
      </c>
      <c r="E19" s="35">
        <v>14</v>
      </c>
      <c r="F19" s="36">
        <f>PRODUCT($O$10,$P$1)</f>
        <v>2423050</v>
      </c>
      <c r="G19" s="36">
        <f t="shared" si="0"/>
        <v>33922700</v>
      </c>
      <c r="H19" s="107">
        <f t="shared" si="1"/>
        <v>33922700</v>
      </c>
      <c r="I19" s="109">
        <f t="shared" si="2"/>
        <v>1617681</v>
      </c>
      <c r="J19" t="str">
        <f t="shared" si="3"/>
        <v>Không nộp thuế</v>
      </c>
      <c r="K19" s="109"/>
      <c r="M19" s="37" t="s">
        <v>113</v>
      </c>
      <c r="N19" s="110">
        <f>SUMIF(B3:B20,B8,G3:G20)</f>
        <v>466679430</v>
      </c>
      <c r="P19" s="61" t="s">
        <v>113</v>
      </c>
      <c r="Q19" s="35">
        <f>SUMIFS(G3:G20,B3:B20,B8,C3:C20,C3)</f>
        <v>162323280</v>
      </c>
      <c r="R19" s="35">
        <v>0</v>
      </c>
      <c r="S19" s="35">
        <f>SUMIFS(G3:G20,B3:B20,B9,C3:C20,C9)</f>
        <v>209667570</v>
      </c>
    </row>
    <row r="20" spans="1:19" s="26" customFormat="1" ht="16.5" x14ac:dyDescent="0.35">
      <c r="A20" s="34" t="s">
        <v>131</v>
      </c>
      <c r="B20" s="35" t="s">
        <v>107</v>
      </c>
      <c r="C20" s="26" t="str">
        <f>VLOOKUP($Q$10,$Q$8:$S$10,1,0)</f>
        <v>Sony</v>
      </c>
      <c r="D20" s="35" t="str">
        <f>VLOOKUP(M5,$M$2:$R$7,2,0)</f>
        <v>Hải Quân</v>
      </c>
      <c r="E20" s="35">
        <v>21</v>
      </c>
      <c r="F20" s="36">
        <f>PRODUCT($O$10,$P$1)</f>
        <v>2423050</v>
      </c>
      <c r="G20" s="36">
        <f t="shared" si="0"/>
        <v>50884050</v>
      </c>
      <c r="H20" s="107">
        <f t="shared" si="1"/>
        <v>50884050</v>
      </c>
      <c r="I20" s="109">
        <f t="shared" si="2"/>
        <v>2126521.5</v>
      </c>
      <c r="J20" t="str">
        <f t="shared" si="3"/>
        <v>Không nộp thuế</v>
      </c>
      <c r="K20" s="109"/>
      <c r="M20" s="37" t="s">
        <v>116</v>
      </c>
      <c r="N20" s="110">
        <f>SUMIF(B4:B20,B15,G3:G20)</f>
        <v>356188350</v>
      </c>
      <c r="P20" s="61" t="s">
        <v>116</v>
      </c>
      <c r="Q20" s="35">
        <v>0</v>
      </c>
      <c r="R20" s="35">
        <f>SUMIFS(G3:G20,B3:B20,B14,C3:C20,C14)</f>
        <v>152020050</v>
      </c>
      <c r="S20" s="35">
        <f>SUMIFS(G3:G20,B3:B20,B15,C3:C20,C15)</f>
        <v>128632350</v>
      </c>
    </row>
    <row r="21" spans="1:19" s="26" customFormat="1" ht="16.5" x14ac:dyDescent="0.35">
      <c r="G21" s="111"/>
      <c r="H21" s="107" t="e">
        <f t="shared" si="1"/>
        <v>#N/A</v>
      </c>
      <c r="I21" s="109" t="e">
        <f t="shared" si="2"/>
        <v>#N/A</v>
      </c>
      <c r="J21" t="e">
        <f t="shared" si="3"/>
        <v>#N/A</v>
      </c>
      <c r="K21"/>
      <c r="M21" s="37" t="s">
        <v>118</v>
      </c>
      <c r="N21" s="110">
        <f>SUMIF(B4:B20,B5,G3:G20)</f>
        <v>2073920100</v>
      </c>
      <c r="P21" s="61" t="s">
        <v>118</v>
      </c>
      <c r="Q21" s="35">
        <f>SUMIFS(G3:G20,B3:B20,B3,C3:C20,C3)</f>
        <v>1951924800</v>
      </c>
      <c r="R21" s="35">
        <f>SUMIFS(G3:G20,B3:B20,B3,C3:C20,C4)</f>
        <v>508313750</v>
      </c>
      <c r="S21" s="35">
        <f>SUMIFS(G3:G20,B3:B20,B3,C3:C20,C9)</f>
        <v>0</v>
      </c>
    </row>
    <row r="22" spans="1:19" s="26" customFormat="1" ht="17" thickBot="1" x14ac:dyDescent="0.4">
      <c r="A22" s="62" t="s">
        <v>132</v>
      </c>
      <c r="H22"/>
      <c r="I22"/>
      <c r="J22"/>
      <c r="K22"/>
      <c r="M22" s="41" t="s">
        <v>121</v>
      </c>
      <c r="N22" s="112">
        <f>SUMIF(B3:B20,B11,G3:G20)</f>
        <v>548030700</v>
      </c>
      <c r="P22" s="63" t="s">
        <v>121</v>
      </c>
      <c r="Q22" s="35">
        <v>0</v>
      </c>
      <c r="R22" s="35">
        <f>SUMIFS(G3:G20,B3:B20,B12,C3:C20,C13)</f>
        <v>322371000</v>
      </c>
      <c r="S22" s="35">
        <f>SUMIFS(G3:G20,B3:B20,B11,C3:C20,C12)</f>
        <v>225659700</v>
      </c>
    </row>
    <row r="23" spans="1:19" s="64" customFormat="1" ht="18" x14ac:dyDescent="0.4">
      <c r="A23" s="64" t="s">
        <v>133</v>
      </c>
      <c r="H23"/>
      <c r="I23"/>
      <c r="J23"/>
      <c r="K23"/>
    </row>
    <row r="24" spans="1:19" s="64" customFormat="1" ht="18" x14ac:dyDescent="0.4">
      <c r="A24" s="64" t="s">
        <v>134</v>
      </c>
      <c r="H24"/>
      <c r="I24"/>
      <c r="J24"/>
      <c r="K24"/>
    </row>
    <row r="25" spans="1:19" s="64" customFormat="1" ht="18" x14ac:dyDescent="0.4">
      <c r="A25" s="64" t="s">
        <v>135</v>
      </c>
      <c r="H25"/>
      <c r="I25"/>
      <c r="J25"/>
      <c r="K25"/>
    </row>
    <row r="26" spans="1:19" s="64" customFormat="1" ht="18" x14ac:dyDescent="0.4">
      <c r="A26" s="64" t="s">
        <v>136</v>
      </c>
      <c r="H26"/>
      <c r="I26"/>
      <c r="J26"/>
      <c r="K26"/>
      <c r="O26" s="26"/>
    </row>
    <row r="27" spans="1:19" s="64" customFormat="1" ht="18" x14ac:dyDescent="0.4">
      <c r="A27" s="64" t="s">
        <v>137</v>
      </c>
      <c r="H27"/>
      <c r="I27"/>
      <c r="J27"/>
      <c r="K27"/>
      <c r="N27" s="65"/>
      <c r="O27" s="26"/>
    </row>
    <row r="28" spans="1:19" s="64" customFormat="1" ht="18" x14ac:dyDescent="0.4">
      <c r="A28" s="64" t="s">
        <v>138</v>
      </c>
      <c r="F28" s="66"/>
      <c r="H28"/>
      <c r="I28"/>
      <c r="J28"/>
      <c r="K28"/>
      <c r="M28" s="67"/>
      <c r="N28" s="67"/>
      <c r="O28" s="26"/>
    </row>
    <row r="29" spans="1:19" s="64" customFormat="1" ht="18" x14ac:dyDescent="0.4">
      <c r="A29" s="64" t="s">
        <v>139</v>
      </c>
      <c r="H29"/>
      <c r="I29"/>
      <c r="J29"/>
      <c r="K29"/>
      <c r="M29" s="67"/>
      <c r="N29" s="67"/>
      <c r="O29" s="26"/>
    </row>
    <row r="30" spans="1:19" s="64" customFormat="1" ht="18" x14ac:dyDescent="0.4">
      <c r="A30" s="64" t="s">
        <v>140</v>
      </c>
      <c r="H30"/>
      <c r="I30"/>
      <c r="J30"/>
      <c r="K30"/>
      <c r="M30" s="67"/>
      <c r="N30" s="67"/>
      <c r="O30" s="26"/>
    </row>
    <row r="31" spans="1:19" s="64" customFormat="1" ht="18" x14ac:dyDescent="0.4">
      <c r="A31" s="64" t="s">
        <v>141</v>
      </c>
      <c r="H31"/>
      <c r="I31"/>
      <c r="J31"/>
      <c r="K31"/>
      <c r="M31" s="67"/>
      <c r="N31" s="67"/>
    </row>
    <row r="32" spans="1:19" s="64" customFormat="1" ht="18" x14ac:dyDescent="0.4">
      <c r="A32" s="64" t="s">
        <v>142</v>
      </c>
      <c r="H32"/>
      <c r="I32"/>
      <c r="J32"/>
      <c r="K32"/>
      <c r="M32" s="67"/>
      <c r="N32" s="67"/>
    </row>
    <row r="33" spans="1:14" s="64" customFormat="1" ht="18" x14ac:dyDescent="0.4">
      <c r="A33" s="64" t="s">
        <v>143</v>
      </c>
      <c r="H33"/>
      <c r="I33"/>
      <c r="J33"/>
      <c r="K33"/>
      <c r="M33" s="67"/>
      <c r="N33" s="67"/>
    </row>
    <row r="40" spans="1:14" x14ac:dyDescent="0.35">
      <c r="D40" s="68"/>
    </row>
    <row r="41" spans="1:14" x14ac:dyDescent="0.35">
      <c r="D41" s="68"/>
    </row>
    <row r="42" spans="1:14" x14ac:dyDescent="0.35">
      <c r="D42" s="68"/>
    </row>
    <row r="43" spans="1:14" x14ac:dyDescent="0.35">
      <c r="D43" s="68"/>
    </row>
  </sheetData>
  <mergeCells count="3">
    <mergeCell ref="A1:G1"/>
    <mergeCell ref="M8:O8"/>
    <mergeCell ref="Q8:S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749-30DC-4B74-A3BD-279043A5950D}">
  <dimension ref="A1:O32"/>
  <sheetViews>
    <sheetView workbookViewId="0">
      <pane ySplit="1" topLeftCell="A23" activePane="bottomLeft" state="frozen"/>
      <selection pane="bottomLeft" sqref="A1:L1"/>
    </sheetView>
  </sheetViews>
  <sheetFormatPr defaultRowHeight="14.5" x14ac:dyDescent="0.35"/>
  <cols>
    <col min="2" max="2" width="25.1796875" customWidth="1"/>
    <col min="3" max="3" width="30.453125" bestFit="1" customWidth="1"/>
    <col min="4" max="4" width="30.453125" customWidth="1"/>
    <col min="5" max="5" width="18.453125" customWidth="1"/>
    <col min="6" max="6" width="15.7265625" customWidth="1"/>
    <col min="7" max="7" width="14" customWidth="1"/>
    <col min="8" max="8" width="11.1796875" customWidth="1"/>
    <col min="9" max="9" width="17" customWidth="1"/>
    <col min="10" max="10" width="11.7265625" customWidth="1"/>
    <col min="11" max="11" width="12.1796875" customWidth="1"/>
    <col min="12" max="15" width="12.81640625" customWidth="1"/>
  </cols>
  <sheetData>
    <row r="1" spans="1:15" ht="25" x14ac:dyDescent="0.5">
      <c r="A1" s="128" t="s">
        <v>144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40"/>
      <c r="N1" s="140"/>
      <c r="O1" s="140"/>
    </row>
    <row r="2" spans="1:15" ht="38" x14ac:dyDescent="0.35">
      <c r="A2" s="69" t="s">
        <v>145</v>
      </c>
      <c r="B2" s="69" t="s">
        <v>252</v>
      </c>
      <c r="C2" s="69" t="s">
        <v>146</v>
      </c>
      <c r="D2" s="137" t="s">
        <v>253</v>
      </c>
      <c r="E2" s="69" t="s">
        <v>147</v>
      </c>
      <c r="F2" s="69" t="s">
        <v>148</v>
      </c>
      <c r="G2" s="69" t="s">
        <v>149</v>
      </c>
      <c r="H2" s="69" t="s">
        <v>150</v>
      </c>
      <c r="I2" s="69" t="s">
        <v>151</v>
      </c>
      <c r="J2" s="69" t="s">
        <v>152</v>
      </c>
      <c r="K2" s="69" t="s">
        <v>19</v>
      </c>
      <c r="L2" s="69" t="s">
        <v>153</v>
      </c>
      <c r="M2" s="141"/>
      <c r="N2" s="141"/>
      <c r="O2" s="141"/>
    </row>
    <row r="3" spans="1:15" ht="19" x14ac:dyDescent="0.4">
      <c r="A3" s="70"/>
      <c r="B3" s="136">
        <v>1</v>
      </c>
      <c r="C3" s="70" t="s">
        <v>154</v>
      </c>
      <c r="D3" s="70" t="str">
        <f>PROPER(C3)</f>
        <v>Nguyễn Văn Tâm</v>
      </c>
      <c r="E3" s="71">
        <v>32781</v>
      </c>
      <c r="F3" s="138">
        <f ca="1">YEAR(TODAY())-YEAR(E3)</f>
        <v>32</v>
      </c>
      <c r="G3" s="70">
        <v>4</v>
      </c>
      <c r="H3" s="70">
        <v>5</v>
      </c>
      <c r="I3" s="70">
        <v>3</v>
      </c>
      <c r="J3" s="70">
        <f>SUM(G3:I3)</f>
        <v>12</v>
      </c>
      <c r="K3" s="70">
        <f>(G3*2+H3*2+I3)/5</f>
        <v>4.2</v>
      </c>
      <c r="L3" s="70" t="str">
        <f>IF(K3&gt;=5,"Đậu",IF(K3&lt;5,"Rớt"))</f>
        <v>Rớt</v>
      </c>
      <c r="M3" s="142"/>
      <c r="N3" s="142"/>
      <c r="O3" s="142"/>
    </row>
    <row r="4" spans="1:15" ht="19" x14ac:dyDescent="0.4">
      <c r="A4" s="70"/>
      <c r="B4" s="136">
        <v>2</v>
      </c>
      <c r="C4" s="70" t="s">
        <v>155</v>
      </c>
      <c r="D4" s="70" t="str">
        <f t="shared" ref="D4:D17" si="0">PROPER(C4)</f>
        <v>Nguyễn Thị Hằng</v>
      </c>
      <c r="E4" s="71">
        <v>32803</v>
      </c>
      <c r="F4" s="138">
        <f t="shared" ref="F4:F17" ca="1" si="1">YEAR(TODAY())-YEAR(E4)</f>
        <v>32</v>
      </c>
      <c r="G4" s="70">
        <v>5</v>
      </c>
      <c r="H4" s="70">
        <v>2</v>
      </c>
      <c r="I4" s="70">
        <v>8</v>
      </c>
      <c r="J4" s="70">
        <f t="shared" ref="J4:J17" si="2">SUM(G4:I4)</f>
        <v>15</v>
      </c>
      <c r="K4" s="70">
        <f t="shared" ref="K4:K17" si="3">(G4*2+H4*2+I4)/5</f>
        <v>4.4000000000000004</v>
      </c>
      <c r="L4" s="70" t="str">
        <f t="shared" ref="L4:L17" si="4">IF(K4&gt;=5,"Đậu",IF(K4&lt;5,"Rớt"))</f>
        <v>Rớt</v>
      </c>
      <c r="M4" s="142"/>
      <c r="N4" s="142"/>
      <c r="O4" s="142"/>
    </row>
    <row r="5" spans="1:15" ht="19" x14ac:dyDescent="0.4">
      <c r="A5" s="70"/>
      <c r="B5" s="136">
        <v>3</v>
      </c>
      <c r="C5" s="70" t="s">
        <v>156</v>
      </c>
      <c r="D5" s="70" t="str">
        <f t="shared" si="0"/>
        <v>Ngô Thị Nga</v>
      </c>
      <c r="E5" s="71">
        <v>33856</v>
      </c>
      <c r="F5" s="138">
        <f t="shared" ca="1" si="1"/>
        <v>29</v>
      </c>
      <c r="G5" s="70">
        <v>6</v>
      </c>
      <c r="H5" s="70">
        <v>6</v>
      </c>
      <c r="I5" s="70">
        <v>6</v>
      </c>
      <c r="J5" s="70">
        <f t="shared" si="2"/>
        <v>18</v>
      </c>
      <c r="K5" s="70">
        <f t="shared" si="3"/>
        <v>6</v>
      </c>
      <c r="L5" s="70" t="str">
        <f t="shared" si="4"/>
        <v>Đậu</v>
      </c>
      <c r="M5" s="142"/>
      <c r="N5" s="142"/>
      <c r="O5" s="142"/>
    </row>
    <row r="6" spans="1:15" ht="19" x14ac:dyDescent="0.4">
      <c r="A6" s="70"/>
      <c r="B6" s="136">
        <v>4</v>
      </c>
      <c r="C6" s="70" t="s">
        <v>157</v>
      </c>
      <c r="D6" s="70" t="str">
        <f t="shared" si="0"/>
        <v>Trần Thiên Thu</v>
      </c>
      <c r="E6" s="71">
        <v>35061</v>
      </c>
      <c r="F6" s="138">
        <f t="shared" ca="1" si="1"/>
        <v>26</v>
      </c>
      <c r="G6" s="70">
        <v>2</v>
      </c>
      <c r="H6" s="70">
        <v>5</v>
      </c>
      <c r="I6" s="70">
        <v>5</v>
      </c>
      <c r="J6" s="70">
        <f t="shared" si="2"/>
        <v>12</v>
      </c>
      <c r="K6" s="70">
        <f t="shared" si="3"/>
        <v>3.8</v>
      </c>
      <c r="L6" s="70" t="str">
        <f t="shared" si="4"/>
        <v>Rớt</v>
      </c>
      <c r="M6" s="142"/>
      <c r="N6" s="142"/>
      <c r="O6" s="142"/>
    </row>
    <row r="7" spans="1:15" ht="19" x14ac:dyDescent="0.4">
      <c r="A7" s="70"/>
      <c r="B7" s="136">
        <v>5</v>
      </c>
      <c r="C7" s="70" t="s">
        <v>158</v>
      </c>
      <c r="D7" s="70" t="str">
        <f t="shared" si="0"/>
        <v>Lâm Hoàng Cát</v>
      </c>
      <c r="E7" s="71">
        <v>32383</v>
      </c>
      <c r="F7" s="138">
        <f t="shared" ca="1" si="1"/>
        <v>33</v>
      </c>
      <c r="G7" s="70">
        <v>7</v>
      </c>
      <c r="H7" s="70">
        <v>5</v>
      </c>
      <c r="I7" s="70">
        <v>7</v>
      </c>
      <c r="J7" s="70">
        <f t="shared" si="2"/>
        <v>19</v>
      </c>
      <c r="K7" s="70">
        <f t="shared" si="3"/>
        <v>6.2</v>
      </c>
      <c r="L7" s="70" t="str">
        <f t="shared" si="4"/>
        <v>Đậu</v>
      </c>
      <c r="M7" s="142"/>
      <c r="N7" s="142"/>
      <c r="O7" s="142"/>
    </row>
    <row r="8" spans="1:15" ht="19" x14ac:dyDescent="0.4">
      <c r="A8" s="70"/>
      <c r="B8" s="136">
        <v>6</v>
      </c>
      <c r="C8" s="70" t="s">
        <v>159</v>
      </c>
      <c r="D8" s="70" t="str">
        <f t="shared" si="0"/>
        <v>Lê Hoài Sơn</v>
      </c>
      <c r="E8" s="71">
        <v>33176</v>
      </c>
      <c r="F8" s="138">
        <f t="shared" ca="1" si="1"/>
        <v>31</v>
      </c>
      <c r="G8" s="70">
        <v>8</v>
      </c>
      <c r="H8" s="70">
        <v>5</v>
      </c>
      <c r="I8" s="70">
        <v>7</v>
      </c>
      <c r="J8" s="70">
        <f t="shared" si="2"/>
        <v>20</v>
      </c>
      <c r="K8" s="70">
        <f t="shared" si="3"/>
        <v>6.6</v>
      </c>
      <c r="L8" s="70" t="str">
        <f t="shared" si="4"/>
        <v>Đậu</v>
      </c>
      <c r="M8" s="142"/>
      <c r="N8" s="142"/>
      <c r="O8" s="142"/>
    </row>
    <row r="9" spans="1:15" ht="19" x14ac:dyDescent="0.4">
      <c r="A9" s="70"/>
      <c r="B9" s="136">
        <v>7</v>
      </c>
      <c r="C9" s="70" t="s">
        <v>160</v>
      </c>
      <c r="D9" s="70" t="str">
        <f t="shared" si="0"/>
        <v>Lý Lâm</v>
      </c>
      <c r="E9" s="71">
        <v>36102</v>
      </c>
      <c r="F9" s="138">
        <f t="shared" ca="1" si="1"/>
        <v>23</v>
      </c>
      <c r="G9" s="70">
        <v>9</v>
      </c>
      <c r="H9" s="70">
        <v>5</v>
      </c>
      <c r="I9" s="70">
        <v>8</v>
      </c>
      <c r="J9" s="70">
        <f t="shared" si="2"/>
        <v>22</v>
      </c>
      <c r="K9" s="70">
        <f t="shared" si="3"/>
        <v>7.2</v>
      </c>
      <c r="L9" s="70" t="str">
        <f t="shared" si="4"/>
        <v>Đậu</v>
      </c>
      <c r="M9" s="142"/>
      <c r="N9" s="142"/>
      <c r="O9" s="142"/>
    </row>
    <row r="10" spans="1:15" ht="19" x14ac:dyDescent="0.4">
      <c r="A10" s="70"/>
      <c r="B10" s="136">
        <v>8</v>
      </c>
      <c r="C10" s="70" t="s">
        <v>161</v>
      </c>
      <c r="D10" s="70" t="str">
        <f t="shared" si="0"/>
        <v>Trần Văn Trung</v>
      </c>
      <c r="E10" s="71">
        <v>33140</v>
      </c>
      <c r="F10" s="138">
        <f t="shared" ca="1" si="1"/>
        <v>31</v>
      </c>
      <c r="G10" s="70">
        <v>4</v>
      </c>
      <c r="H10" s="70">
        <v>5</v>
      </c>
      <c r="I10" s="70">
        <v>6</v>
      </c>
      <c r="J10" s="70">
        <f t="shared" si="2"/>
        <v>15</v>
      </c>
      <c r="K10" s="70">
        <f t="shared" si="3"/>
        <v>4.8</v>
      </c>
      <c r="L10" s="70" t="str">
        <f t="shared" si="4"/>
        <v>Rớt</v>
      </c>
      <c r="M10" s="142"/>
      <c r="N10" s="142"/>
      <c r="O10" s="142"/>
    </row>
    <row r="11" spans="1:15" ht="19" x14ac:dyDescent="0.4">
      <c r="A11" s="70"/>
      <c r="B11" s="136">
        <v>9</v>
      </c>
      <c r="C11" s="70" t="s">
        <v>162</v>
      </c>
      <c r="D11" s="70" t="str">
        <f t="shared" si="0"/>
        <v>Nguyễn Văn Tráng</v>
      </c>
      <c r="E11" s="71">
        <v>35045</v>
      </c>
      <c r="F11" s="138">
        <f t="shared" ca="1" si="1"/>
        <v>26</v>
      </c>
      <c r="G11" s="70">
        <v>6</v>
      </c>
      <c r="H11" s="70">
        <v>5</v>
      </c>
      <c r="I11" s="70">
        <v>5</v>
      </c>
      <c r="J11" s="70">
        <f t="shared" si="2"/>
        <v>16</v>
      </c>
      <c r="K11" s="70">
        <f t="shared" si="3"/>
        <v>5.4</v>
      </c>
      <c r="L11" s="70" t="str">
        <f t="shared" si="4"/>
        <v>Đậu</v>
      </c>
      <c r="M11" s="142"/>
      <c r="N11" s="142"/>
      <c r="O11" s="142"/>
    </row>
    <row r="12" spans="1:15" ht="19" x14ac:dyDescent="0.4">
      <c r="A12" s="70"/>
      <c r="B12" s="136">
        <v>10</v>
      </c>
      <c r="C12" s="70" t="s">
        <v>163</v>
      </c>
      <c r="D12" s="70" t="str">
        <f t="shared" si="0"/>
        <v>Lý Thu Nga</v>
      </c>
      <c r="E12" s="71">
        <v>32446</v>
      </c>
      <c r="F12" s="138">
        <f t="shared" ca="1" si="1"/>
        <v>33</v>
      </c>
      <c r="G12" s="70">
        <v>8</v>
      </c>
      <c r="H12" s="70">
        <v>4</v>
      </c>
      <c r="I12" s="70">
        <v>6</v>
      </c>
      <c r="J12" s="70">
        <f t="shared" si="2"/>
        <v>18</v>
      </c>
      <c r="K12" s="70">
        <f t="shared" si="3"/>
        <v>6</v>
      </c>
      <c r="L12" s="70" t="str">
        <f t="shared" si="4"/>
        <v>Đậu</v>
      </c>
      <c r="M12" s="142"/>
      <c r="N12" s="142"/>
      <c r="O12" s="142"/>
    </row>
    <row r="13" spans="1:15" ht="19" x14ac:dyDescent="0.4">
      <c r="A13" s="70"/>
      <c r="B13" s="136">
        <v>11</v>
      </c>
      <c r="C13" s="70" t="s">
        <v>164</v>
      </c>
      <c r="D13" s="70" t="str">
        <f t="shared" si="0"/>
        <v>Nguyễn Văn Hùng</v>
      </c>
      <c r="E13" s="71">
        <v>33137</v>
      </c>
      <c r="F13" s="138">
        <f t="shared" ca="1" si="1"/>
        <v>31</v>
      </c>
      <c r="G13" s="70">
        <v>4</v>
      </c>
      <c r="H13" s="70">
        <v>4</v>
      </c>
      <c r="I13" s="70">
        <v>6</v>
      </c>
      <c r="J13" s="70">
        <f t="shared" si="2"/>
        <v>14</v>
      </c>
      <c r="K13" s="70">
        <f t="shared" si="3"/>
        <v>4.4000000000000004</v>
      </c>
      <c r="L13" s="70" t="str">
        <f t="shared" si="4"/>
        <v>Rớt</v>
      </c>
      <c r="M13" s="142"/>
      <c r="N13" s="142"/>
      <c r="O13" s="142"/>
    </row>
    <row r="14" spans="1:15" ht="19" x14ac:dyDescent="0.4">
      <c r="A14" s="70"/>
      <c r="B14" s="136">
        <v>12</v>
      </c>
      <c r="C14" s="70" t="s">
        <v>165</v>
      </c>
      <c r="D14" s="70" t="str">
        <f t="shared" si="0"/>
        <v>Trần Thi Phượng</v>
      </c>
      <c r="E14" s="71">
        <v>33480</v>
      </c>
      <c r="F14" s="138">
        <f t="shared" ca="1" si="1"/>
        <v>30</v>
      </c>
      <c r="G14" s="70">
        <v>7</v>
      </c>
      <c r="H14" s="70">
        <v>7</v>
      </c>
      <c r="I14" s="70">
        <v>6</v>
      </c>
      <c r="J14" s="70">
        <f t="shared" si="2"/>
        <v>20</v>
      </c>
      <c r="K14" s="70">
        <f t="shared" si="3"/>
        <v>6.8</v>
      </c>
      <c r="L14" s="70" t="str">
        <f t="shared" si="4"/>
        <v>Đậu</v>
      </c>
      <c r="M14" s="142"/>
      <c r="N14" s="142"/>
      <c r="O14" s="142"/>
    </row>
    <row r="15" spans="1:15" ht="19" x14ac:dyDescent="0.4">
      <c r="A15" s="70"/>
      <c r="B15" s="136">
        <v>13</v>
      </c>
      <c r="C15" s="70" t="s">
        <v>166</v>
      </c>
      <c r="D15" s="70" t="str">
        <f t="shared" si="0"/>
        <v>Võ Công Thành</v>
      </c>
      <c r="E15" s="71">
        <v>34974</v>
      </c>
      <c r="F15" s="138">
        <f t="shared" ca="1" si="1"/>
        <v>26</v>
      </c>
      <c r="G15" s="70">
        <v>8</v>
      </c>
      <c r="H15" s="70">
        <v>8</v>
      </c>
      <c r="I15" s="70">
        <v>5</v>
      </c>
      <c r="J15" s="70">
        <f t="shared" si="2"/>
        <v>21</v>
      </c>
      <c r="K15" s="70">
        <f t="shared" si="3"/>
        <v>7.4</v>
      </c>
      <c r="L15" s="70" t="str">
        <f t="shared" si="4"/>
        <v>Đậu</v>
      </c>
      <c r="M15" s="142"/>
      <c r="N15" s="142"/>
      <c r="O15" s="142"/>
    </row>
    <row r="16" spans="1:15" ht="19" x14ac:dyDescent="0.4">
      <c r="A16" s="70"/>
      <c r="B16" s="136">
        <v>14</v>
      </c>
      <c r="C16" s="70" t="s">
        <v>167</v>
      </c>
      <c r="D16" s="70" t="str">
        <f t="shared" si="0"/>
        <v>Lê Văn Minh</v>
      </c>
      <c r="E16" s="71">
        <v>33126</v>
      </c>
      <c r="F16" s="138">
        <f t="shared" ca="1" si="1"/>
        <v>31</v>
      </c>
      <c r="G16" s="70">
        <v>3</v>
      </c>
      <c r="H16" s="70">
        <v>9</v>
      </c>
      <c r="I16" s="70">
        <v>8</v>
      </c>
      <c r="J16" s="70">
        <f t="shared" si="2"/>
        <v>20</v>
      </c>
      <c r="K16" s="70">
        <f t="shared" si="3"/>
        <v>6.4</v>
      </c>
      <c r="L16" s="70" t="str">
        <f t="shared" si="4"/>
        <v>Đậu</v>
      </c>
      <c r="M16" s="142"/>
      <c r="N16" s="142"/>
      <c r="O16" s="142"/>
    </row>
    <row r="17" spans="1:15" ht="19" x14ac:dyDescent="0.4">
      <c r="A17" s="70"/>
      <c r="B17" s="136">
        <v>15</v>
      </c>
      <c r="C17" s="70" t="s">
        <v>168</v>
      </c>
      <c r="D17" s="70" t="str">
        <f t="shared" si="0"/>
        <v>Doãn Hòa</v>
      </c>
      <c r="E17" s="71">
        <v>32983</v>
      </c>
      <c r="F17" s="138">
        <f t="shared" ca="1" si="1"/>
        <v>31</v>
      </c>
      <c r="G17" s="70">
        <v>5</v>
      </c>
      <c r="H17" s="70">
        <v>8</v>
      </c>
      <c r="I17" s="70">
        <v>9</v>
      </c>
      <c r="J17" s="70">
        <f t="shared" si="2"/>
        <v>22</v>
      </c>
      <c r="K17" s="70">
        <f t="shared" si="3"/>
        <v>7</v>
      </c>
      <c r="L17" s="70" t="str">
        <f t="shared" si="4"/>
        <v>Đậu</v>
      </c>
      <c r="M17" s="142"/>
      <c r="N17" s="142"/>
      <c r="O17" s="142"/>
    </row>
    <row r="18" spans="1:15" ht="19" x14ac:dyDescent="0.4">
      <c r="A18" s="129" t="s">
        <v>169</v>
      </c>
      <c r="B18" s="129"/>
      <c r="C18" s="129"/>
      <c r="D18" s="114"/>
      <c r="E18" s="72"/>
      <c r="F18" s="72"/>
      <c r="G18" s="70">
        <f>SUM(G3:G17)</f>
        <v>86</v>
      </c>
      <c r="H18" s="70">
        <f t="shared" ref="H18:I18" si="5">SUM(H3:H17)</f>
        <v>83</v>
      </c>
      <c r="I18" s="70">
        <f t="shared" si="5"/>
        <v>95</v>
      </c>
      <c r="J18" s="139">
        <f>SUM(J3:J17)</f>
        <v>264</v>
      </c>
      <c r="K18" s="70"/>
      <c r="L18" s="70"/>
      <c r="M18" s="142"/>
      <c r="N18" s="142"/>
      <c r="O18" s="142"/>
    </row>
    <row r="19" spans="1:15" ht="19" x14ac:dyDescent="0.4">
      <c r="A19" s="129" t="s">
        <v>170</v>
      </c>
      <c r="B19" s="129"/>
      <c r="C19" s="129"/>
      <c r="D19" s="114"/>
      <c r="E19" s="72"/>
      <c r="F19" s="72"/>
      <c r="G19" s="70">
        <f>G18/15</f>
        <v>5.7333333333333334</v>
      </c>
      <c r="H19" s="70">
        <f t="shared" ref="H19:I19" si="6">H18/15</f>
        <v>5.5333333333333332</v>
      </c>
      <c r="I19" s="70">
        <f t="shared" si="6"/>
        <v>6.333333333333333</v>
      </c>
      <c r="J19" s="70"/>
      <c r="K19" s="70"/>
      <c r="L19" s="70"/>
      <c r="M19" s="142"/>
      <c r="N19" s="142"/>
      <c r="O19" s="142"/>
    </row>
    <row r="20" spans="1:15" ht="19" x14ac:dyDescent="0.4">
      <c r="A20" s="129" t="s">
        <v>171</v>
      </c>
      <c r="B20" s="129"/>
      <c r="C20" s="129"/>
      <c r="D20" s="114"/>
      <c r="E20" s="72"/>
      <c r="F20" s="72"/>
      <c r="G20" s="70">
        <f>MAX(G3:G17)</f>
        <v>9</v>
      </c>
      <c r="H20" s="70">
        <f t="shared" ref="H20:I20" si="7">MAX(H3:H17)</f>
        <v>9</v>
      </c>
      <c r="I20" s="70">
        <f t="shared" si="7"/>
        <v>9</v>
      </c>
      <c r="J20" s="70"/>
      <c r="K20" s="70"/>
      <c r="L20" s="70"/>
      <c r="M20" s="142"/>
      <c r="N20" s="142"/>
      <c r="O20" s="142"/>
    </row>
    <row r="21" spans="1:15" ht="19" x14ac:dyDescent="0.4">
      <c r="A21" s="129" t="s">
        <v>172</v>
      </c>
      <c r="B21" s="129"/>
      <c r="C21" s="129"/>
      <c r="D21" s="114"/>
      <c r="E21" s="72"/>
      <c r="F21" s="72"/>
      <c r="G21" s="70">
        <f>MIN(G3:G17)</f>
        <v>2</v>
      </c>
      <c r="H21" s="70">
        <f t="shared" ref="H21:I21" si="8">MIN(H3:H17)</f>
        <v>2</v>
      </c>
      <c r="I21" s="70">
        <f t="shared" si="8"/>
        <v>3</v>
      </c>
      <c r="J21" s="70"/>
      <c r="K21" s="70"/>
      <c r="L21" s="70"/>
      <c r="M21" s="142"/>
      <c r="N21" s="142"/>
      <c r="O21" s="142"/>
    </row>
    <row r="23" spans="1:15" ht="21" x14ac:dyDescent="0.5">
      <c r="A23" s="73" t="s">
        <v>63</v>
      </c>
      <c r="B23" s="73"/>
    </row>
    <row r="24" spans="1:15" s="74" customFormat="1" ht="20" x14ac:dyDescent="0.4">
      <c r="A24" s="74" t="s">
        <v>173</v>
      </c>
    </row>
    <row r="25" spans="1:15" s="74" customFormat="1" ht="20" x14ac:dyDescent="0.4">
      <c r="A25" s="74" t="s">
        <v>174</v>
      </c>
      <c r="E25" s="75"/>
    </row>
    <row r="26" spans="1:15" s="74" customFormat="1" ht="20" x14ac:dyDescent="0.4">
      <c r="A26" s="74" t="s">
        <v>175</v>
      </c>
    </row>
    <row r="27" spans="1:15" s="74" customFormat="1" ht="20" x14ac:dyDescent="0.4">
      <c r="A27" s="74" t="s">
        <v>176</v>
      </c>
    </row>
    <row r="28" spans="1:15" s="74" customFormat="1" ht="20" x14ac:dyDescent="0.4">
      <c r="A28" s="74" t="s">
        <v>177</v>
      </c>
    </row>
    <row r="29" spans="1:15" s="74" customFormat="1" ht="20" x14ac:dyDescent="0.4">
      <c r="A29" s="74" t="s">
        <v>178</v>
      </c>
    </row>
    <row r="30" spans="1:15" s="74" customFormat="1" ht="20" x14ac:dyDescent="0.4">
      <c r="A30" s="74" t="s">
        <v>179</v>
      </c>
    </row>
    <row r="31" spans="1:15" s="74" customFormat="1" ht="20" x14ac:dyDescent="0.4">
      <c r="A31" s="74" t="s">
        <v>180</v>
      </c>
    </row>
    <row r="32" spans="1:15" ht="20" x14ac:dyDescent="0.4">
      <c r="A32" s="74" t="s">
        <v>181</v>
      </c>
      <c r="B32" s="74"/>
    </row>
  </sheetData>
  <mergeCells count="5">
    <mergeCell ref="A1:L1"/>
    <mergeCell ref="A18:C18"/>
    <mergeCell ref="A19:C19"/>
    <mergeCell ref="A20:C20"/>
    <mergeCell ref="A21:C21"/>
  </mergeCells>
  <conditionalFormatting sqref="G3:G17">
    <cfRule type="cellIs" dxfId="2" priority="3" operator="lessThan">
      <formula>5</formula>
    </cfRule>
  </conditionalFormatting>
  <conditionalFormatting sqref="H2:H17">
    <cfRule type="cellIs" dxfId="1" priority="2" operator="lessThan">
      <formula>5</formula>
    </cfRule>
  </conditionalFormatting>
  <conditionalFormatting sqref="I2:I17">
    <cfRule type="cellIs" dxfId="0" priority="1" operator="lessThan">
      <formula>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409C-CC6B-4C19-8A34-0E7ABF3F7A58}">
  <dimension ref="A1:I25"/>
  <sheetViews>
    <sheetView tabSelected="1" workbookViewId="0">
      <selection activeCell="I12" sqref="I12"/>
    </sheetView>
  </sheetViews>
  <sheetFormatPr defaultRowHeight="14.5" x14ac:dyDescent="0.35"/>
  <cols>
    <col min="1" max="1" width="9.81640625" customWidth="1"/>
    <col min="2" max="2" width="11.81640625" customWidth="1"/>
    <col min="3" max="3" width="13.1796875" customWidth="1"/>
    <col min="4" max="4" width="14.54296875" customWidth="1"/>
    <col min="5" max="5" width="16.26953125" customWidth="1"/>
    <col min="6" max="6" width="19.1796875" customWidth="1"/>
    <col min="7" max="7" width="20.453125" bestFit="1" customWidth="1"/>
    <col min="8" max="8" width="13.81640625" customWidth="1"/>
    <col min="9" max="9" width="35.90625" customWidth="1"/>
  </cols>
  <sheetData>
    <row r="1" spans="1:9" ht="24" thickBot="1" x14ac:dyDescent="0.6">
      <c r="A1" s="130" t="s">
        <v>182</v>
      </c>
      <c r="B1" s="130"/>
      <c r="C1" s="130"/>
      <c r="D1" s="130"/>
      <c r="E1" s="130"/>
      <c r="F1" s="130"/>
      <c r="G1" s="130"/>
      <c r="H1" s="130"/>
      <c r="I1" s="130"/>
    </row>
    <row r="2" spans="1:9" ht="18" thickTop="1" thickBot="1" x14ac:dyDescent="0.45">
      <c r="A2" s="76" t="s">
        <v>183</v>
      </c>
      <c r="B2" s="76" t="s">
        <v>184</v>
      </c>
      <c r="C2" s="76" t="s">
        <v>185</v>
      </c>
      <c r="D2" s="76" t="s">
        <v>186</v>
      </c>
      <c r="E2" s="76" t="s">
        <v>187</v>
      </c>
      <c r="F2" s="76" t="s">
        <v>188</v>
      </c>
      <c r="G2" s="76" t="s">
        <v>189</v>
      </c>
      <c r="H2" s="76" t="s">
        <v>190</v>
      </c>
      <c r="I2" s="76" t="s">
        <v>191</v>
      </c>
    </row>
    <row r="3" spans="1:9" ht="19" thickTop="1" x14ac:dyDescent="0.45">
      <c r="A3" s="77"/>
      <c r="B3" s="77" t="s">
        <v>192</v>
      </c>
      <c r="C3" s="77">
        <v>8</v>
      </c>
      <c r="D3" s="77">
        <v>15</v>
      </c>
      <c r="E3" s="77">
        <v>9</v>
      </c>
      <c r="F3" s="143">
        <f>AVERAGE(C3:E3)</f>
        <v>10.666666666666666</v>
      </c>
      <c r="G3" s="77" t="str">
        <f>IF(F3&gt;=16,"Excellent",IF(F3&gt;=14,"Very Good",IF(F3&gt;=12,"Good",IF(F3&gt;=10,"Pass","Fail"))))</f>
        <v>Pass</v>
      </c>
      <c r="H3" s="77">
        <f>RANK(F3,F3:F13,0)</f>
        <v>8</v>
      </c>
      <c r="I3" s="77" t="str">
        <f>IF(AND(F3&gt;12,C3&gt;10,D3&gt;10,E3&gt;10),"Nhận khóa học miễn phí 1 tháng ","Không được khen thưởng  ")</f>
        <v xml:space="preserve">Không được khen thưởng  </v>
      </c>
    </row>
    <row r="4" spans="1:9" ht="18.5" x14ac:dyDescent="0.45">
      <c r="A4" s="77"/>
      <c r="B4" s="77" t="s">
        <v>193</v>
      </c>
      <c r="C4" s="77">
        <v>4</v>
      </c>
      <c r="D4" s="77">
        <v>15</v>
      </c>
      <c r="E4" s="77">
        <v>16</v>
      </c>
      <c r="F4" s="143">
        <f t="shared" ref="F4:F13" si="0">AVERAGE(C4:E4)</f>
        <v>11.666666666666666</v>
      </c>
      <c r="G4" s="77" t="str">
        <f t="shared" ref="G4:G13" si="1">IF(F4&gt;=16,"Excellent",IF(F4&gt;=14,"Very Good",IF(F4&gt;=12,"Good",IF(F4&gt;=10,"Pass","Fail"))))</f>
        <v>Pass</v>
      </c>
      <c r="H4" s="77">
        <f t="shared" ref="H4:H13" si="2">RANK(F4,F4:F14,0)</f>
        <v>5</v>
      </c>
      <c r="I4" s="77" t="str">
        <f t="shared" ref="I4:I13" si="3">IF(AND(F4&gt;12,C4&gt;10,D4&gt;10,E4&gt;10),"Nhận khóa học miễn phí 1 tháng ","Không được khen thưởng  ")</f>
        <v xml:space="preserve">Không được khen thưởng  </v>
      </c>
    </row>
    <row r="5" spans="1:9" ht="18.5" x14ac:dyDescent="0.45">
      <c r="A5" s="77"/>
      <c r="B5" s="77" t="s">
        <v>194</v>
      </c>
      <c r="C5" s="77">
        <v>11</v>
      </c>
      <c r="D5" s="77">
        <v>6</v>
      </c>
      <c r="E5" s="77">
        <v>8</v>
      </c>
      <c r="F5" s="143">
        <f t="shared" si="0"/>
        <v>8.3333333333333339</v>
      </c>
      <c r="G5" s="77" t="str">
        <f t="shared" si="1"/>
        <v>Fail</v>
      </c>
      <c r="H5" s="77">
        <f t="shared" si="2"/>
        <v>8</v>
      </c>
      <c r="I5" s="77" t="str">
        <f t="shared" si="3"/>
        <v xml:space="preserve">Không được khen thưởng  </v>
      </c>
    </row>
    <row r="6" spans="1:9" ht="18.5" x14ac:dyDescent="0.45">
      <c r="A6" s="77"/>
      <c r="B6" s="77" t="s">
        <v>195</v>
      </c>
      <c r="C6" s="77">
        <v>17</v>
      </c>
      <c r="D6" s="77">
        <v>16</v>
      </c>
      <c r="E6" s="77">
        <v>3</v>
      </c>
      <c r="F6" s="143">
        <f t="shared" si="0"/>
        <v>12</v>
      </c>
      <c r="G6" s="77" t="str">
        <f t="shared" si="1"/>
        <v>Good</v>
      </c>
      <c r="H6" s="77">
        <f t="shared" si="2"/>
        <v>4</v>
      </c>
      <c r="I6" s="77" t="str">
        <f t="shared" si="3"/>
        <v xml:space="preserve">Không được khen thưởng  </v>
      </c>
    </row>
    <row r="7" spans="1:9" ht="18.5" x14ac:dyDescent="0.45">
      <c r="A7" s="77"/>
      <c r="B7" s="77" t="s">
        <v>196</v>
      </c>
      <c r="C7" s="77">
        <v>17</v>
      </c>
      <c r="D7" s="77">
        <v>18</v>
      </c>
      <c r="E7" s="77">
        <v>10</v>
      </c>
      <c r="F7" s="143">
        <f t="shared" si="0"/>
        <v>15</v>
      </c>
      <c r="G7" s="77" t="str">
        <f t="shared" si="1"/>
        <v>Very Good</v>
      </c>
      <c r="H7" s="77">
        <f t="shared" si="2"/>
        <v>2</v>
      </c>
      <c r="I7" s="77" t="str">
        <f t="shared" si="3"/>
        <v xml:space="preserve">Không được khen thưởng  </v>
      </c>
    </row>
    <row r="8" spans="1:9" ht="18.5" x14ac:dyDescent="0.45">
      <c r="A8" s="77"/>
      <c r="B8" s="77" t="s">
        <v>197</v>
      </c>
      <c r="C8" s="77">
        <v>6</v>
      </c>
      <c r="D8" s="77">
        <v>5</v>
      </c>
      <c r="E8" s="77">
        <v>13</v>
      </c>
      <c r="F8" s="143">
        <f t="shared" si="0"/>
        <v>8</v>
      </c>
      <c r="G8" s="77" t="str">
        <f t="shared" si="1"/>
        <v>Fail</v>
      </c>
      <c r="H8" s="77">
        <f t="shared" si="2"/>
        <v>6</v>
      </c>
      <c r="I8" s="77" t="str">
        <f t="shared" si="3"/>
        <v xml:space="preserve">Không được khen thưởng  </v>
      </c>
    </row>
    <row r="9" spans="1:9" ht="18.5" x14ac:dyDescent="0.45">
      <c r="A9" s="77"/>
      <c r="B9" s="77" t="s">
        <v>198</v>
      </c>
      <c r="C9" s="77">
        <v>18</v>
      </c>
      <c r="D9" s="77">
        <v>19</v>
      </c>
      <c r="E9" s="77">
        <v>15</v>
      </c>
      <c r="F9" s="143">
        <f t="shared" si="0"/>
        <v>17.333333333333332</v>
      </c>
      <c r="G9" s="77" t="str">
        <f t="shared" si="1"/>
        <v>Excellent</v>
      </c>
      <c r="H9" s="77">
        <f t="shared" si="2"/>
        <v>1</v>
      </c>
      <c r="I9" s="77" t="str">
        <f t="shared" si="3"/>
        <v xml:space="preserve">Nhận khóa học miễn phí 1 tháng </v>
      </c>
    </row>
    <row r="10" spans="1:9" ht="18.5" x14ac:dyDescent="0.45">
      <c r="A10" s="77"/>
      <c r="B10" s="77" t="s">
        <v>199</v>
      </c>
      <c r="C10" s="77">
        <v>15</v>
      </c>
      <c r="D10" s="77">
        <v>8</v>
      </c>
      <c r="E10" s="77">
        <v>6</v>
      </c>
      <c r="F10" s="143">
        <f t="shared" si="0"/>
        <v>9.6666666666666661</v>
      </c>
      <c r="G10" s="77" t="str">
        <f t="shared" si="1"/>
        <v>Fail</v>
      </c>
      <c r="H10" s="77">
        <f t="shared" si="2"/>
        <v>4</v>
      </c>
      <c r="I10" s="77" t="str">
        <f t="shared" si="3"/>
        <v xml:space="preserve">Không được khen thưởng  </v>
      </c>
    </row>
    <row r="11" spans="1:9" ht="18.5" x14ac:dyDescent="0.45">
      <c r="A11" s="77"/>
      <c r="B11" s="77" t="s">
        <v>200</v>
      </c>
      <c r="C11" s="77">
        <v>15</v>
      </c>
      <c r="D11" s="77">
        <v>4</v>
      </c>
      <c r="E11" s="77">
        <v>16</v>
      </c>
      <c r="F11" s="143">
        <f t="shared" si="0"/>
        <v>11.666666666666666</v>
      </c>
      <c r="G11" s="77" t="str">
        <f t="shared" si="1"/>
        <v>Pass</v>
      </c>
      <c r="H11" s="77">
        <f t="shared" si="2"/>
        <v>2</v>
      </c>
      <c r="I11" s="77" t="str">
        <f t="shared" si="3"/>
        <v xml:space="preserve">Không được khen thưởng  </v>
      </c>
    </row>
    <row r="12" spans="1:9" ht="18.5" x14ac:dyDescent="0.45">
      <c r="A12" s="77"/>
      <c r="B12" s="77" t="s">
        <v>195</v>
      </c>
      <c r="C12" s="77">
        <v>6</v>
      </c>
      <c r="D12" s="77">
        <v>11</v>
      </c>
      <c r="E12" s="77">
        <v>18</v>
      </c>
      <c r="F12" s="143">
        <f t="shared" si="0"/>
        <v>11.666666666666666</v>
      </c>
      <c r="G12" s="77" t="str">
        <f t="shared" si="1"/>
        <v>Pass</v>
      </c>
      <c r="H12" s="77">
        <f t="shared" si="2"/>
        <v>2</v>
      </c>
      <c r="I12" s="77" t="str">
        <f t="shared" si="3"/>
        <v xml:space="preserve">Không được khen thưởng  </v>
      </c>
    </row>
    <row r="13" spans="1:9" ht="18.5" x14ac:dyDescent="0.45">
      <c r="A13" s="77"/>
      <c r="B13" s="77" t="s">
        <v>201</v>
      </c>
      <c r="C13" s="77">
        <v>16</v>
      </c>
      <c r="D13" s="77">
        <v>17</v>
      </c>
      <c r="E13" s="77">
        <v>5</v>
      </c>
      <c r="F13" s="143">
        <f t="shared" si="0"/>
        <v>12.666666666666666</v>
      </c>
      <c r="G13" s="77" t="str">
        <f t="shared" si="1"/>
        <v>Good</v>
      </c>
      <c r="H13" s="77">
        <f t="shared" si="2"/>
        <v>1</v>
      </c>
      <c r="I13" s="77" t="str">
        <f t="shared" si="3"/>
        <v xml:space="preserve">Không được khen thưởng  </v>
      </c>
    </row>
    <row r="14" spans="1:9" ht="18.5" x14ac:dyDescent="0.45">
      <c r="B14" s="78"/>
      <c r="C14" s="78"/>
      <c r="D14" s="78"/>
      <c r="E14" s="78"/>
    </row>
    <row r="15" spans="1:9" ht="18.5" x14ac:dyDescent="0.45">
      <c r="A15" s="79" t="s">
        <v>132</v>
      </c>
      <c r="C15" s="78"/>
    </row>
    <row r="16" spans="1:9" s="80" customFormat="1" ht="20.5" x14ac:dyDescent="0.45">
      <c r="A16" s="80" t="s">
        <v>202</v>
      </c>
      <c r="B16" s="81"/>
    </row>
    <row r="17" spans="1:3" s="80" customFormat="1" ht="20.5" x14ac:dyDescent="0.45">
      <c r="A17" s="80" t="s">
        <v>203</v>
      </c>
    </row>
    <row r="18" spans="1:3" s="80" customFormat="1" ht="20.5" x14ac:dyDescent="0.45">
      <c r="B18" s="80" t="s">
        <v>204</v>
      </c>
    </row>
    <row r="19" spans="1:3" s="80" customFormat="1" ht="20.5" x14ac:dyDescent="0.45">
      <c r="B19" s="80" t="s">
        <v>205</v>
      </c>
      <c r="C19" s="82"/>
    </row>
    <row r="20" spans="1:3" s="80" customFormat="1" ht="20.5" x14ac:dyDescent="0.45">
      <c r="B20" s="80" t="s">
        <v>206</v>
      </c>
      <c r="C20" s="82"/>
    </row>
    <row r="21" spans="1:3" s="80" customFormat="1" ht="20.5" x14ac:dyDescent="0.45">
      <c r="B21" s="80" t="s">
        <v>207</v>
      </c>
      <c r="C21" s="82"/>
    </row>
    <row r="22" spans="1:3" s="83" customFormat="1" ht="21" x14ac:dyDescent="0.5">
      <c r="B22" s="80" t="s">
        <v>208</v>
      </c>
      <c r="C22" s="82"/>
    </row>
    <row r="23" spans="1:3" s="83" customFormat="1" ht="21" x14ac:dyDescent="0.5">
      <c r="A23" s="80" t="s">
        <v>209</v>
      </c>
      <c r="C23" s="82"/>
    </row>
    <row r="24" spans="1:3" s="83" customFormat="1" ht="21" x14ac:dyDescent="0.5">
      <c r="A24" s="80" t="s">
        <v>210</v>
      </c>
    </row>
    <row r="25" spans="1:3" s="83" customFormat="1" ht="21" x14ac:dyDescent="0.5">
      <c r="A25" s="80" t="s">
        <v>211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BF6B-DE56-440F-B431-8F49170CB919}">
  <dimension ref="A1:J29"/>
  <sheetViews>
    <sheetView workbookViewId="0">
      <selection activeCell="F24" sqref="F24"/>
    </sheetView>
  </sheetViews>
  <sheetFormatPr defaultColWidth="9.1796875" defaultRowHeight="15.5" x14ac:dyDescent="0.35"/>
  <cols>
    <col min="1" max="1" width="20" style="84" bestFit="1" customWidth="1"/>
    <col min="2" max="2" width="18" style="84" customWidth="1"/>
    <col min="3" max="4" width="9.1796875" style="84"/>
    <col min="5" max="5" width="17.54296875" style="84" customWidth="1"/>
    <col min="6" max="6" width="13.54296875" style="84" customWidth="1"/>
    <col min="7" max="7" width="14.54296875" style="84" customWidth="1"/>
    <col min="8" max="8" width="15.453125" style="84" customWidth="1"/>
    <col min="9" max="9" width="9.1796875" style="84"/>
    <col min="10" max="10" width="14.26953125" style="84" bestFit="1" customWidth="1"/>
    <col min="11" max="16384" width="9.1796875" style="84"/>
  </cols>
  <sheetData>
    <row r="1" spans="1:10" ht="20.5" thickBot="1" x14ac:dyDescent="0.45">
      <c r="A1" s="131" t="s">
        <v>212</v>
      </c>
      <c r="B1" s="131"/>
      <c r="C1" s="131"/>
      <c r="D1" s="131"/>
      <c r="E1" s="131"/>
      <c r="F1" s="131"/>
      <c r="G1" s="131"/>
      <c r="H1" s="131"/>
      <c r="I1" s="131"/>
      <c r="J1" s="131"/>
    </row>
    <row r="2" spans="1:10" ht="31" x14ac:dyDescent="0.35">
      <c r="A2" s="85" t="s">
        <v>213</v>
      </c>
      <c r="B2" s="86" t="s">
        <v>214</v>
      </c>
      <c r="C2" s="86" t="s">
        <v>215</v>
      </c>
      <c r="D2" s="86" t="s">
        <v>216</v>
      </c>
      <c r="E2" s="86" t="s">
        <v>217</v>
      </c>
      <c r="F2" s="86" t="s">
        <v>218</v>
      </c>
      <c r="G2" s="86" t="s">
        <v>219</v>
      </c>
      <c r="H2" s="86" t="s">
        <v>220</v>
      </c>
      <c r="I2" s="86" t="s">
        <v>221</v>
      </c>
      <c r="J2" s="87" t="s">
        <v>222</v>
      </c>
    </row>
    <row r="3" spans="1:10" ht="19.5" customHeight="1" x14ac:dyDescent="0.35">
      <c r="A3" s="88" t="s">
        <v>223</v>
      </c>
      <c r="B3" s="89">
        <v>111223</v>
      </c>
      <c r="C3" s="90">
        <v>8</v>
      </c>
      <c r="D3" s="90">
        <v>7.1</v>
      </c>
      <c r="E3" s="90">
        <v>8.4</v>
      </c>
      <c r="F3" s="90"/>
      <c r="G3" s="90" t="s">
        <v>224</v>
      </c>
      <c r="H3" s="90"/>
      <c r="I3" s="90"/>
      <c r="J3" s="91"/>
    </row>
    <row r="4" spans="1:10" ht="19.5" customHeight="1" x14ac:dyDescent="0.35">
      <c r="A4" s="88" t="s">
        <v>225</v>
      </c>
      <c r="B4" s="89">
        <v>444555666</v>
      </c>
      <c r="C4" s="90">
        <v>10</v>
      </c>
      <c r="D4" s="90">
        <v>7</v>
      </c>
      <c r="E4" s="90">
        <v>8</v>
      </c>
      <c r="F4" s="90"/>
      <c r="G4" s="90" t="s">
        <v>226</v>
      </c>
      <c r="H4" s="90"/>
      <c r="I4" s="90"/>
      <c r="J4" s="91"/>
    </row>
    <row r="5" spans="1:10" ht="19.5" customHeight="1" x14ac:dyDescent="0.35">
      <c r="A5" s="88" t="s">
        <v>227</v>
      </c>
      <c r="B5" s="89">
        <v>777889999</v>
      </c>
      <c r="C5" s="90">
        <v>7</v>
      </c>
      <c r="D5" s="90">
        <v>7</v>
      </c>
      <c r="E5" s="90">
        <v>6</v>
      </c>
      <c r="F5" s="90"/>
      <c r="G5" s="90" t="s">
        <v>224</v>
      </c>
      <c r="H5" s="90"/>
      <c r="I5" s="90"/>
      <c r="J5" s="91"/>
    </row>
    <row r="6" spans="1:10" ht="19.5" customHeight="1" x14ac:dyDescent="0.35">
      <c r="A6" s="88" t="s">
        <v>228</v>
      </c>
      <c r="B6" s="89">
        <v>123456789</v>
      </c>
      <c r="C6" s="90">
        <v>6.5</v>
      </c>
      <c r="D6" s="90">
        <v>6.5</v>
      </c>
      <c r="E6" s="90">
        <v>6</v>
      </c>
      <c r="F6" s="90"/>
      <c r="G6" s="90" t="s">
        <v>224</v>
      </c>
      <c r="H6" s="90"/>
      <c r="I6" s="90"/>
      <c r="J6" s="91"/>
    </row>
    <row r="7" spans="1:10" ht="19.5" customHeight="1" x14ac:dyDescent="0.35">
      <c r="A7" s="88" t="s">
        <v>229</v>
      </c>
      <c r="B7" s="89">
        <v>999999999</v>
      </c>
      <c r="C7" s="90">
        <v>7</v>
      </c>
      <c r="D7" s="90">
        <v>7</v>
      </c>
      <c r="E7" s="90">
        <v>6</v>
      </c>
      <c r="F7" s="90"/>
      <c r="G7" s="90" t="s">
        <v>224</v>
      </c>
      <c r="H7" s="90"/>
      <c r="I7" s="90"/>
      <c r="J7" s="91"/>
    </row>
    <row r="8" spans="1:10" ht="19.5" customHeight="1" x14ac:dyDescent="0.35">
      <c r="A8" s="88" t="s">
        <v>230</v>
      </c>
      <c r="B8" s="89">
        <v>888888888</v>
      </c>
      <c r="C8" s="90">
        <v>9</v>
      </c>
      <c r="D8" s="90">
        <v>9</v>
      </c>
      <c r="E8" s="90">
        <v>7</v>
      </c>
      <c r="F8" s="90"/>
      <c r="G8" s="90" t="s">
        <v>224</v>
      </c>
      <c r="H8" s="90"/>
      <c r="I8" s="90"/>
      <c r="J8" s="91"/>
    </row>
    <row r="9" spans="1:10" ht="19.5" customHeight="1" x14ac:dyDescent="0.35">
      <c r="A9" s="88" t="s">
        <v>231</v>
      </c>
      <c r="B9" s="89">
        <v>100000000</v>
      </c>
      <c r="C9" s="90">
        <v>6</v>
      </c>
      <c r="D9" s="90">
        <v>4</v>
      </c>
      <c r="E9" s="90">
        <v>4</v>
      </c>
      <c r="F9" s="90"/>
      <c r="G9" s="90" t="s">
        <v>226</v>
      </c>
      <c r="H9" s="90"/>
      <c r="I9" s="90"/>
      <c r="J9" s="91"/>
    </row>
    <row r="10" spans="1:10" ht="19.5" customHeight="1" x14ac:dyDescent="0.35">
      <c r="A10" s="88" t="s">
        <v>31</v>
      </c>
      <c r="B10" s="89">
        <v>222222222</v>
      </c>
      <c r="C10" s="90">
        <v>7.5</v>
      </c>
      <c r="D10" s="90">
        <v>7</v>
      </c>
      <c r="E10" s="90">
        <v>9.5</v>
      </c>
      <c r="F10" s="90"/>
      <c r="G10" s="90" t="s">
        <v>224</v>
      </c>
      <c r="H10" s="90"/>
      <c r="I10" s="90"/>
      <c r="J10" s="91"/>
    </row>
    <row r="11" spans="1:10" ht="19.5" customHeight="1" x14ac:dyDescent="0.35">
      <c r="A11" s="88" t="s">
        <v>232</v>
      </c>
      <c r="B11" s="89">
        <v>200000000</v>
      </c>
      <c r="C11" s="90">
        <v>8</v>
      </c>
      <c r="D11" s="90">
        <v>9</v>
      </c>
      <c r="E11" s="90">
        <v>7</v>
      </c>
      <c r="F11" s="90"/>
      <c r="G11" s="90" t="s">
        <v>224</v>
      </c>
      <c r="H11" s="90"/>
      <c r="I11" s="90"/>
      <c r="J11" s="91"/>
    </row>
    <row r="12" spans="1:10" ht="19.5" customHeight="1" x14ac:dyDescent="0.35">
      <c r="A12" s="88" t="s">
        <v>233</v>
      </c>
      <c r="B12" s="89">
        <v>444444444</v>
      </c>
      <c r="C12" s="90">
        <v>8.1999999999999993</v>
      </c>
      <c r="D12" s="90">
        <v>7.8</v>
      </c>
      <c r="E12" s="90">
        <v>7.7</v>
      </c>
      <c r="F12" s="90"/>
      <c r="G12" s="90" t="s">
        <v>226</v>
      </c>
      <c r="H12" s="90"/>
      <c r="I12" s="90"/>
      <c r="J12" s="91"/>
    </row>
    <row r="13" spans="1:10" ht="16" thickBot="1" x14ac:dyDescent="0.4">
      <c r="A13" s="92" t="s">
        <v>234</v>
      </c>
      <c r="B13" s="93">
        <v>555555555</v>
      </c>
      <c r="C13" s="94">
        <v>6</v>
      </c>
      <c r="D13" s="94">
        <v>8.8000000000000007</v>
      </c>
      <c r="E13" s="94">
        <v>5</v>
      </c>
      <c r="F13" s="90"/>
      <c r="G13" s="94" t="s">
        <v>226</v>
      </c>
      <c r="H13" s="90"/>
      <c r="I13" s="90"/>
      <c r="J13" s="91"/>
    </row>
    <row r="14" spans="1:10" ht="19.5" customHeight="1" x14ac:dyDescent="0.35"/>
    <row r="15" spans="1:10" ht="16" thickBot="1" x14ac:dyDescent="0.4"/>
    <row r="16" spans="1:10" ht="18" x14ac:dyDescent="0.4">
      <c r="A16" s="95" t="s">
        <v>235</v>
      </c>
      <c r="B16" s="96">
        <v>0.3</v>
      </c>
      <c r="C16" s="96">
        <v>0.3</v>
      </c>
      <c r="D16" s="97">
        <v>0.4</v>
      </c>
      <c r="E16" s="132" t="s">
        <v>236</v>
      </c>
      <c r="G16" s="134" t="s">
        <v>221</v>
      </c>
      <c r="H16" s="135"/>
    </row>
    <row r="17" spans="1:8" x14ac:dyDescent="0.35">
      <c r="A17" s="88" t="s">
        <v>237</v>
      </c>
      <c r="B17" s="90"/>
      <c r="C17" s="90"/>
      <c r="D17" s="91"/>
      <c r="E17" s="133"/>
      <c r="G17" s="90">
        <v>0</v>
      </c>
      <c r="H17" s="98" t="s">
        <v>238</v>
      </c>
    </row>
    <row r="18" spans="1:8" ht="16" thickBot="1" x14ac:dyDescent="0.4">
      <c r="A18" s="88" t="s">
        <v>239</v>
      </c>
      <c r="B18" s="90"/>
      <c r="C18" s="90"/>
      <c r="D18" s="91"/>
      <c r="E18" s="99">
        <v>3</v>
      </c>
      <c r="G18" s="90">
        <v>6</v>
      </c>
      <c r="H18" s="98" t="s">
        <v>240</v>
      </c>
    </row>
    <row r="19" spans="1:8" ht="16" thickBot="1" x14ac:dyDescent="0.4">
      <c r="A19" s="92" t="s">
        <v>241</v>
      </c>
      <c r="B19" s="94"/>
      <c r="C19" s="94"/>
      <c r="D19" s="100"/>
      <c r="G19" s="90">
        <v>7</v>
      </c>
      <c r="H19" s="98" t="s">
        <v>242</v>
      </c>
    </row>
    <row r="20" spans="1:8" x14ac:dyDescent="0.35">
      <c r="G20" s="90">
        <v>8</v>
      </c>
      <c r="H20" s="98" t="s">
        <v>243</v>
      </c>
    </row>
    <row r="21" spans="1:8" x14ac:dyDescent="0.35">
      <c r="G21" s="90">
        <v>9</v>
      </c>
      <c r="H21" s="98" t="s">
        <v>244</v>
      </c>
    </row>
    <row r="29" spans="1:8" x14ac:dyDescent="0.35">
      <c r="G29" s="84" t="s">
        <v>245</v>
      </c>
    </row>
  </sheetData>
  <mergeCells count="3">
    <mergeCell ref="A1:J1"/>
    <mergeCell ref="E16:E17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Trong Tien</dc:creator>
  <cp:lastModifiedBy>truong song</cp:lastModifiedBy>
  <dcterms:created xsi:type="dcterms:W3CDTF">2021-11-03T00:51:30Z</dcterms:created>
  <dcterms:modified xsi:type="dcterms:W3CDTF">2021-11-04T02:07:26Z</dcterms:modified>
</cp:coreProperties>
</file>