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hidden" name="C_Hằng" sheetId="1" r:id="rId4"/>
    <sheet state="hidden" name=" Gỗ Veener" sheetId="2" r:id="rId5"/>
    <sheet state="visible" name="Song lập" sheetId="3" r:id="rId6"/>
    <sheet state="hidden" name="Chỉ tủ bếp dưới" sheetId="4" r:id="rId7"/>
  </sheets>
  <calcPr/>
</workbook>
</file>

<file path=xl/sharedStrings.xml><?xml version="1.0" encoding="utf-8"?>
<sst xmlns="http://schemas.openxmlformats.org/spreadsheetml/2006/main" count="337" uniqueCount="148">
  <si>
    <t>A ONE</t>
  </si>
  <si>
    <t>CÔNG TY TNHH KIẾN TRÚC NỘI THẤT A ONE</t>
  </si>
  <si>
    <r>
      <rPr>
        <rFont val="Times New Roman"/>
        <b/>
        <color theme="1"/>
        <sz val="13.0"/>
      </rPr>
      <t>Địa chỉ văn phòng</t>
    </r>
    <r>
      <rPr>
        <rFont val="Times New Roman"/>
        <color theme="1"/>
        <sz val="13.0"/>
      </rPr>
      <t>:  2212 FLC Complex 36 Phạm Hùng - Phường Mỹ Đình II - Nam Từ Liêm - Hà Nội</t>
    </r>
  </si>
  <si>
    <r>
      <rPr>
        <rFont val="Times New Roman"/>
        <b/>
        <color theme="1"/>
        <sz val="13.0"/>
      </rPr>
      <t>Địa chỉ nhà xưởng</t>
    </r>
    <r>
      <rPr>
        <rFont val="Times New Roman"/>
        <color theme="1"/>
        <sz val="13.0"/>
      </rPr>
      <t>: Cụm công nghiệp,  huyện Phúc Thọ, thành phố Hà Nội</t>
    </r>
  </si>
  <si>
    <r>
      <rPr>
        <rFont val="Times New Roman"/>
        <b/>
        <color rgb="FF000000"/>
        <sz val="13.0"/>
      </rPr>
      <t>Hotline</t>
    </r>
    <r>
      <rPr>
        <rFont val="Times New Roman"/>
        <color rgb="FF000000"/>
        <sz val="13.0"/>
      </rPr>
      <t>: Mr.Tuân 0911.656.333; Mr.Thưởng 0988969321</t>
    </r>
  </si>
  <si>
    <r>
      <rPr>
        <rFont val="Times New Roman"/>
        <b/>
        <color theme="1"/>
        <sz val="13.0"/>
      </rPr>
      <t>Email</t>
    </r>
    <r>
      <rPr>
        <rFont val="Times New Roman"/>
        <color theme="1"/>
        <sz val="13.0"/>
      </rPr>
      <t>: noithataone@gmail.com</t>
    </r>
  </si>
  <si>
    <t>Báo Giá Nội Thất</t>
  </si>
  <si>
    <t>Khách hàng : Thu Hằng</t>
  </si>
  <si>
    <t>Điện thoại: 0904242121</t>
  </si>
  <si>
    <t>Địa chỉ : Căn 3A.11 Khai Sơn Hill - Ngọc thuỵ-long biên</t>
  </si>
  <si>
    <t>Ngày: 19/11/2022</t>
  </si>
  <si>
    <t>Sản phẩm:  Tủ bếp</t>
  </si>
  <si>
    <t>STT</t>
  </si>
  <si>
    <t>Tên hạng mục</t>
  </si>
  <si>
    <t>Chi tiết</t>
  </si>
  <si>
    <t>Kích thước</t>
  </si>
  <si>
    <t>Đơn vị tính</t>
  </si>
  <si>
    <t>Đơn giá</t>
  </si>
  <si>
    <t>Số lượng</t>
  </si>
  <si>
    <t>Thành tiền</t>
  </si>
  <si>
    <t>Ghi chú</t>
  </si>
  <si>
    <t>Dài</t>
  </si>
  <si>
    <t>Rộng</t>
  </si>
  <si>
    <t>Cao</t>
  </si>
  <si>
    <t>I</t>
  </si>
  <si>
    <t xml:space="preserve"> NỘI THẤT TỦ BẾP </t>
  </si>
  <si>
    <t>Tủ bếp dưới</t>
  </si>
  <si>
    <r>
      <rPr>
        <rFont val="Times New Roman"/>
        <color rgb="FF000000"/>
        <sz val="12.0"/>
      </rPr>
      <t>-</t>
    </r>
    <r>
      <rPr>
        <rFont val="Times New Roman"/>
        <b/>
        <color rgb="FF000000"/>
        <sz val="12.0"/>
      </rPr>
      <t xml:space="preserve"> Thùng khung</t>
    </r>
    <r>
      <rPr>
        <rFont val="Times New Roman"/>
        <color rgb="FF000000"/>
        <sz val="12.0"/>
      </rPr>
      <t xml:space="preserve"> :  nhựa Picomat chống nước tuyệt đối độ dày 18mm
</t>
    </r>
    <r>
      <rPr>
        <rFont val="Times New Roman"/>
        <b/>
        <color rgb="FF000000"/>
        <sz val="12.0"/>
      </rPr>
      <t xml:space="preserve">-Cánh : </t>
    </r>
    <r>
      <rPr>
        <rFont val="Times New Roman"/>
        <color rgb="FF000000"/>
        <sz val="12.0"/>
      </rPr>
      <t>MDF chống ẩm an cường</t>
    </r>
    <r>
      <rPr>
        <rFont val="Times New Roman"/>
        <b/>
        <color rgb="FF000000"/>
        <sz val="12.0"/>
      </rPr>
      <t xml:space="preserve"> </t>
    </r>
    <r>
      <rPr>
        <rFont val="Times New Roman"/>
        <color rgb="FF000000"/>
        <sz val="12.0"/>
      </rPr>
      <t xml:space="preserve"> soi CNC sơn inchem 5 lớp mỹ độ dày  cánh 25mm
-</t>
    </r>
    <r>
      <rPr>
        <rFont val="Times New Roman"/>
        <b/>
        <color rgb="FF000000"/>
        <sz val="12.0"/>
      </rPr>
      <t xml:space="preserve">Hậu </t>
    </r>
    <r>
      <rPr>
        <rFont val="Times New Roman"/>
        <color rgb="FF000000"/>
        <sz val="12.0"/>
      </rPr>
      <t xml:space="preserve"> Tấm nhôm Alu 3 ly</t>
    </r>
  </si>
  <si>
    <t>mét dài</t>
  </si>
  <si>
    <t>Tủ bếp trên</t>
  </si>
  <si>
    <r>
      <t>-</t>
    </r>
    <r>
      <rPr>
        <rFont val="Times New Roman"/>
        <b/>
        <color rgb="FF000000"/>
        <sz val="12.0"/>
      </rPr>
      <t xml:space="preserve"> Thùng </t>
    </r>
    <r>
      <rPr>
        <rFont val="Times New Roman"/>
        <color rgb="FF000000"/>
        <sz val="12.0"/>
      </rPr>
      <t xml:space="preserve"> : MDF chống ẩm an cường , độ dày 18mm 
</t>
    </r>
    <r>
      <rPr>
        <rFont val="Times New Roman"/>
        <b/>
        <color rgb="FF000000"/>
        <sz val="12.0"/>
      </rPr>
      <t xml:space="preserve">-Cánh: </t>
    </r>
    <r>
      <rPr>
        <rFont val="Times New Roman"/>
        <color rgb="FF000000"/>
        <sz val="12.0"/>
      </rPr>
      <t xml:space="preserve"> MDF chống ẩm an cường  soi CNC  sơn inchem 5 lóp mỹ  độ dày 25mm
-</t>
    </r>
    <r>
      <rPr>
        <rFont val="Times New Roman"/>
        <b/>
        <color rgb="FF000000"/>
        <sz val="12.0"/>
      </rPr>
      <t xml:space="preserve">Hậu </t>
    </r>
    <r>
      <rPr>
        <rFont val="Times New Roman"/>
        <color rgb="FF000000"/>
        <sz val="12.0"/>
      </rPr>
      <t xml:space="preserve"> Tấm nhôm Alu 3 ly</t>
    </r>
  </si>
  <si>
    <t>Tủ  trên tầng 2</t>
  </si>
  <si>
    <r>
      <t>-</t>
    </r>
    <r>
      <rPr>
        <rFont val="Times New Roman"/>
        <b/>
        <color rgb="FF000000"/>
        <sz val="12.0"/>
      </rPr>
      <t xml:space="preserve"> Thùng </t>
    </r>
    <r>
      <rPr>
        <rFont val="Times New Roman"/>
        <color rgb="FF000000"/>
        <sz val="12.0"/>
      </rPr>
      <t xml:space="preserve"> : MDF chống ẩm an cường , độ dày 18mm 
</t>
    </r>
    <r>
      <rPr>
        <rFont val="Times New Roman"/>
        <b/>
        <color rgb="FF000000"/>
        <sz val="12.0"/>
      </rPr>
      <t xml:space="preserve">-Cánh: </t>
    </r>
    <r>
      <rPr>
        <rFont val="Times New Roman"/>
        <color rgb="FF000000"/>
        <sz val="12.0"/>
      </rPr>
      <t xml:space="preserve"> MDF chống ẩm an cường  soi CNC  sơn inchem 5 lóp mỹ  độ dày 25mm
-</t>
    </r>
    <r>
      <rPr>
        <rFont val="Times New Roman"/>
        <b/>
        <color rgb="FF000000"/>
        <sz val="12.0"/>
      </rPr>
      <t xml:space="preserve">Hậu </t>
    </r>
    <r>
      <rPr>
        <rFont val="Times New Roman"/>
        <color rgb="FF000000"/>
        <sz val="12.0"/>
      </rPr>
      <t xml:space="preserve"> Tấm nhôm Alu 3 ly</t>
    </r>
  </si>
  <si>
    <t xml:space="preserve"> Bàn đảo bếp </t>
  </si>
  <si>
    <r>
      <rPr>
        <rFont val="Times New Roman"/>
        <color rgb="FF000000"/>
        <sz val="12.0"/>
      </rPr>
      <t>-</t>
    </r>
    <r>
      <rPr>
        <rFont val="Times New Roman"/>
        <b/>
        <color rgb="FF000000"/>
        <sz val="12.0"/>
      </rPr>
      <t xml:space="preserve"> Thùng khung</t>
    </r>
    <r>
      <rPr>
        <rFont val="Times New Roman"/>
        <color rgb="FF000000"/>
        <sz val="12.0"/>
      </rPr>
      <t xml:space="preserve"> :  nhựa Picomat chống nước tuyệt đối độ dày 18mm
</t>
    </r>
    <r>
      <rPr>
        <rFont val="Times New Roman"/>
        <b/>
        <color rgb="FF000000"/>
        <sz val="12.0"/>
      </rPr>
      <t xml:space="preserve">-Cánh : </t>
    </r>
    <r>
      <rPr>
        <rFont val="Times New Roman"/>
        <color rgb="FF000000"/>
        <sz val="12.0"/>
      </rPr>
      <t>MDF chống ẩm an cường</t>
    </r>
    <r>
      <rPr>
        <rFont val="Times New Roman"/>
        <b/>
        <color rgb="FF000000"/>
        <sz val="12.0"/>
      </rPr>
      <t xml:space="preserve"> </t>
    </r>
    <r>
      <rPr>
        <rFont val="Times New Roman"/>
        <color rgb="FF000000"/>
        <sz val="12.0"/>
      </rPr>
      <t xml:space="preserve"> soi CNC sơn inchem 5 lớp mỹ độ dày  cánh 25mm
</t>
    </r>
  </si>
  <si>
    <t>Tủ trang trí</t>
  </si>
  <si>
    <r>
      <t>-</t>
    </r>
    <r>
      <rPr>
        <rFont val="Times New Roman"/>
        <b/>
        <color rgb="FF000000"/>
        <sz val="12.0"/>
      </rPr>
      <t xml:space="preserve"> Thùng </t>
    </r>
    <r>
      <rPr>
        <rFont val="Times New Roman"/>
        <color rgb="FF000000"/>
        <sz val="12.0"/>
      </rPr>
      <t xml:space="preserve"> : MDF chống ẩm an cường , độ dày 18mm 
</t>
    </r>
    <r>
      <rPr>
        <rFont val="Times New Roman"/>
        <b/>
        <color rgb="FF000000"/>
        <sz val="12.0"/>
      </rPr>
      <t xml:space="preserve">-Cánh: </t>
    </r>
    <r>
      <rPr>
        <rFont val="Times New Roman"/>
        <color rgb="FF000000"/>
        <sz val="12.0"/>
      </rPr>
      <t xml:space="preserve"> MDF chống ẩm an cường  soi CNC  sơn inchem 5 lóp mỹ  độ dày 25mm
-</t>
    </r>
    <r>
      <rPr>
        <rFont val="Times New Roman"/>
        <b/>
        <color rgb="FF000000"/>
        <sz val="12.0"/>
      </rPr>
      <t xml:space="preserve">Hậu </t>
    </r>
    <r>
      <rPr>
        <rFont val="Times New Roman"/>
        <color rgb="FF000000"/>
        <sz val="12.0"/>
      </rPr>
      <t xml:space="preserve"> Tấm nhôm Alu 3 ly</t>
    </r>
  </si>
  <si>
    <t>Mét vuông</t>
  </si>
  <si>
    <t xml:space="preserve">Phần phụ kiện hãng  </t>
  </si>
  <si>
    <t>Giá dao thớt</t>
  </si>
  <si>
    <t xml:space="preserve">Ngăn kéo gỗ
</t>
  </si>
  <si>
    <t>bộ</t>
  </si>
  <si>
    <t>Giá gia vị</t>
  </si>
  <si>
    <t>Giá xoong nồi</t>
  </si>
  <si>
    <t>Giá xoong nồi chính hãng Eurogold</t>
  </si>
  <si>
    <t xml:space="preserve">Thùng gạo </t>
  </si>
  <si>
    <t>Thùng gạo Eurogold</t>
  </si>
  <si>
    <t xml:space="preserve"> Thùng Rác </t>
  </si>
  <si>
    <t>Thùng rác Eurogold</t>
  </si>
  <si>
    <t>Giá bát</t>
  </si>
  <si>
    <t>Giá bát nâng hạ Eurogold</t>
  </si>
  <si>
    <t>Giá treo Ly</t>
  </si>
  <si>
    <t>Inox 304 Eurogold</t>
  </si>
  <si>
    <t>Bộ</t>
  </si>
  <si>
    <t>Bản lề</t>
  </si>
  <si>
    <t>Bản lề giảm chấn inox 304 Eurogold</t>
  </si>
  <si>
    <t>chiếc</t>
  </si>
  <si>
    <t>Ray</t>
  </si>
  <si>
    <t>Ray âm giảm chấn hãng Eurogold</t>
  </si>
  <si>
    <t>bộ( 2 chiếc)</t>
  </si>
  <si>
    <t>Pittong</t>
  </si>
  <si>
    <t>Pittong nâng cánh Eurogold</t>
  </si>
  <si>
    <t>Tay nắm cửa</t>
  </si>
  <si>
    <t>Theo mẫu khách hàng lựa chọn</t>
  </si>
  <si>
    <t xml:space="preserve"> Tổng </t>
  </si>
  <si>
    <t>Discount A.Tâm GT 3% còn</t>
  </si>
  <si>
    <t xml:space="preserve"> Đặt cọc thiết kế 15% giá trị HĐ </t>
  </si>
  <si>
    <t>Tạm ứng lần 1</t>
  </si>
  <si>
    <t>Đặt cọc thi công 40% giá trị HĐ</t>
  </si>
  <si>
    <t>Tạm ứng lần 2</t>
  </si>
  <si>
    <t>Đặt cọc 35% giá trị HĐ khi hàng đến công trình</t>
  </si>
  <si>
    <t>Tạm ứng lần 3</t>
  </si>
  <si>
    <t>Thiết kế căn song lập 2.88*4.4= 13m2*160K/m2=2tr</t>
  </si>
  <si>
    <t>Nghiệm thu, Quyết toán</t>
  </si>
  <si>
    <t xml:space="preserve"> Thanh toán  </t>
  </si>
  <si>
    <t>Chú thích:
 - Báo giá đã bao gồm vận chuyển nội thành, lắp đặt, phí đo đạc thiết kế.
 - Đơn giá trên chưa bao gồm VAT, khách hàng chỉ chịu phí VAT = 10% tổng gía trị hợp đồng khi muốn xuất hóa đơn đỏ.
 - Bảo hành phần gỗ 2 năm, phụ kiện bảo hành 2 năm theo hãng.
 - Khối lượng thực tế tính theo kích thước tại công trình.</t>
  </si>
  <si>
    <t>Bên A</t>
  </si>
  <si>
    <t>Bên B</t>
  </si>
  <si>
    <r>
      <rPr>
        <rFont val="Times New Roman"/>
        <b/>
        <color theme="1"/>
        <sz val="13.0"/>
      </rPr>
      <t>Địa chỉ văn phòng</t>
    </r>
    <r>
      <rPr>
        <rFont val="Times New Roman"/>
        <color theme="1"/>
        <sz val="13.0"/>
      </rPr>
      <t>:  2212 FLC Complex 36 Phạm Hùng - Phường Mỹ Đình II - Nam Từ Liêm - Hà Nội</t>
    </r>
  </si>
  <si>
    <r>
      <rPr>
        <rFont val="Times New Roman"/>
        <b/>
        <color theme="1"/>
        <sz val="13.0"/>
      </rPr>
      <t>Địa chỉ nhà xưởng</t>
    </r>
    <r>
      <rPr>
        <rFont val="Times New Roman"/>
        <color theme="1"/>
        <sz val="13.0"/>
      </rPr>
      <t>: Cụm công nghiệp,  huyện Phúc Thọ, thành phố Hà Nội</t>
    </r>
  </si>
  <si>
    <r>
      <rPr>
        <rFont val="Times New Roman"/>
        <b/>
        <color rgb="FF000000"/>
        <sz val="13.0"/>
      </rPr>
      <t>Hotline</t>
    </r>
    <r>
      <rPr>
        <rFont val="Times New Roman"/>
        <color rgb="FF000000"/>
        <sz val="13.0"/>
      </rPr>
      <t>: Mr.Tuân 0911.656.333; Mr.Thưởng 0988969321</t>
    </r>
  </si>
  <si>
    <r>
      <rPr>
        <rFont val="Times New Roman"/>
        <b/>
        <color theme="1"/>
        <sz val="13.0"/>
      </rPr>
      <t>Email</t>
    </r>
    <r>
      <rPr>
        <rFont val="Times New Roman"/>
        <color theme="1"/>
        <sz val="13.0"/>
      </rPr>
      <t>: noithataone@gmail.com</t>
    </r>
  </si>
  <si>
    <r>
      <rPr>
        <rFont val="Times New Roman"/>
        <color rgb="FF000000"/>
        <sz val="12.0"/>
      </rPr>
      <t>-</t>
    </r>
    <r>
      <rPr>
        <rFont val="Times New Roman"/>
        <color rgb="FF000000"/>
        <sz val="12.0"/>
      </rPr>
      <t xml:space="preserve"> Thùng khung</t>
    </r>
    <r>
      <rPr>
        <rFont val="Times New Roman"/>
        <color rgb="FF000000"/>
        <sz val="12.0"/>
      </rPr>
      <t xml:space="preserve"> :  nhựa Picomat chống nước tuyệt đối độ dày 18mm
</t>
    </r>
    <r>
      <rPr>
        <rFont val="Times New Roman"/>
        <color rgb="FF000000"/>
        <sz val="12.0"/>
      </rPr>
      <t xml:space="preserve">-Cánh : </t>
    </r>
    <r>
      <rPr>
        <rFont val="Times New Roman"/>
        <color rgb="FF000000"/>
        <sz val="12.0"/>
      </rPr>
      <t>MDF chống ẩm an cường</t>
    </r>
    <r>
      <rPr>
        <rFont val="Times New Roman"/>
        <color rgb="FF000000"/>
        <sz val="12.0"/>
      </rPr>
      <t xml:space="preserve"> phủ veneer sơn giả óc chó</t>
    </r>
    <r>
      <rPr>
        <rFont val="Times New Roman"/>
        <color rgb="FF000000"/>
        <sz val="12.0"/>
      </rPr>
      <t xml:space="preserve">
-</t>
    </r>
    <r>
      <rPr>
        <rFont val="Times New Roman"/>
        <color rgb="FF000000"/>
        <sz val="12.0"/>
      </rPr>
      <t xml:space="preserve">Hậu </t>
    </r>
    <r>
      <rPr>
        <rFont val="Times New Roman"/>
        <color rgb="FF000000"/>
        <sz val="12.0"/>
      </rPr>
      <t xml:space="preserve"> Tấm nhôm Alu 3 ly</t>
    </r>
  </si>
  <si>
    <r>
      <rPr>
        <rFont val="Times New Roman"/>
        <color rgb="FF000000"/>
        <sz val="12.0"/>
      </rPr>
      <t>-</t>
    </r>
    <r>
      <rPr>
        <rFont val="Times New Roman"/>
        <color rgb="FF000000"/>
        <sz val="12.0"/>
      </rPr>
      <t xml:space="preserve"> Thùng </t>
    </r>
    <r>
      <rPr>
        <rFont val="Times New Roman"/>
        <color rgb="FF000000"/>
        <sz val="12.0"/>
      </rPr>
      <t xml:space="preserve"> :  MDF chống ẩm an cường phủ veneer sơn giả óc chó
</t>
    </r>
    <r>
      <rPr>
        <rFont val="Times New Roman"/>
        <color rgb="FF000000"/>
        <sz val="12.0"/>
      </rPr>
      <t xml:space="preserve">-Cánh: </t>
    </r>
    <r>
      <rPr>
        <rFont val="Times New Roman"/>
        <color rgb="FF000000"/>
        <sz val="12.0"/>
      </rPr>
      <t xml:space="preserve">  MDF chống ẩm an cường phủ veneer sơn giả óc chó
-</t>
    </r>
    <r>
      <rPr>
        <rFont val="Times New Roman"/>
        <color rgb="FF000000"/>
        <sz val="12.0"/>
      </rPr>
      <t xml:space="preserve">Hậu </t>
    </r>
    <r>
      <rPr>
        <rFont val="Times New Roman"/>
        <color rgb="FF000000"/>
        <sz val="12.0"/>
      </rPr>
      <t xml:space="preserve"> Tấm nhôm Alu 3 ly</t>
    </r>
  </si>
  <si>
    <r>
      <t>-</t>
    </r>
    <r>
      <rPr>
        <rFont val="Times New Roman"/>
        <color rgb="FF000000"/>
        <sz val="12.0"/>
      </rPr>
      <t xml:space="preserve"> Thùng </t>
    </r>
    <r>
      <rPr>
        <rFont val="Times New Roman"/>
        <color rgb="FF000000"/>
        <sz val="12.0"/>
      </rPr>
      <t xml:space="preserve"> : MDF chống ẩm an cường , độ dày 18mm 
</t>
    </r>
    <r>
      <rPr>
        <rFont val="Times New Roman"/>
        <color rgb="FF000000"/>
        <sz val="12.0"/>
      </rPr>
      <t xml:space="preserve">-Cánh: </t>
    </r>
    <r>
      <rPr>
        <rFont val="Times New Roman"/>
        <color rgb="FF000000"/>
        <sz val="12.0"/>
      </rPr>
      <t xml:space="preserve"> MDF chống ẩm an cường  soi CNC  sơn inchem 5 lóp mỹ  độ dày 25mm
-</t>
    </r>
    <r>
      <rPr>
        <rFont val="Times New Roman"/>
        <color rgb="FF000000"/>
        <sz val="12.0"/>
      </rPr>
      <t xml:space="preserve">Hậu </t>
    </r>
    <r>
      <rPr>
        <rFont val="Times New Roman"/>
        <color rgb="FF000000"/>
        <sz val="12.0"/>
      </rPr>
      <t xml:space="preserve"> Tấm nhôm Alu 3 ly</t>
    </r>
  </si>
  <si>
    <t xml:space="preserve">- Thùng khung :  nhựa Picomat chống nước tuyệt đối độ dày 18mm
-Cánh : MDF chống ẩm an cường phủ veneer sơn giả óc chó
</t>
  </si>
  <si>
    <r>
      <rPr>
        <rFont val="Times New Roman"/>
        <b/>
        <color theme="1"/>
        <sz val="13.0"/>
      </rPr>
      <t>Địa chỉ văn phòng</t>
    </r>
    <r>
      <rPr>
        <rFont val="Times New Roman"/>
        <color theme="1"/>
        <sz val="13.0"/>
      </rPr>
      <t>:  2212 FLC Complex 36 Phạm Hùng - Phường Mỹ Đình II - Nam Từ Liêm - Hà Nội</t>
    </r>
  </si>
  <si>
    <r>
      <rPr>
        <rFont val="Times New Roman"/>
        <b/>
        <color theme="1"/>
        <sz val="13.0"/>
      </rPr>
      <t>Địa chỉ nhà xưởng</t>
    </r>
    <r>
      <rPr>
        <rFont val="Times New Roman"/>
        <color theme="1"/>
        <sz val="13.0"/>
      </rPr>
      <t>: Cụm công nghiệp,  huyện Phúc Thọ, thành phố Hà Nội</t>
    </r>
  </si>
  <si>
    <r>
      <rPr>
        <rFont val="Times New Roman"/>
        <b/>
        <color rgb="FF000000"/>
        <sz val="13.0"/>
      </rPr>
      <t>Hotline</t>
    </r>
    <r>
      <rPr>
        <rFont val="Times New Roman"/>
        <color rgb="FF000000"/>
        <sz val="13.0"/>
      </rPr>
      <t>: Mr.Tuân 0911.656.333; Mr.Thưởng 0988969321</t>
    </r>
  </si>
  <si>
    <r>
      <rPr>
        <rFont val="Times New Roman"/>
        <b/>
        <color theme="1"/>
        <sz val="13.0"/>
      </rPr>
      <t>Email</t>
    </r>
    <r>
      <rPr>
        <rFont val="Times New Roman"/>
        <color theme="1"/>
        <sz val="13.0"/>
      </rPr>
      <t>: noithataone@gmail.com</t>
    </r>
  </si>
  <si>
    <t>Khách hàng : A. Tâm</t>
  </si>
  <si>
    <t>Điện thoại: 0988.589.799</t>
  </si>
  <si>
    <t>Ngày: 16/06/2023</t>
  </si>
  <si>
    <r>
      <rPr>
        <rFont val="Times New Roman"/>
        <color rgb="FF000000"/>
        <sz val="12.0"/>
      </rPr>
      <t>-</t>
    </r>
    <r>
      <rPr>
        <rFont val="Times New Roman"/>
        <b/>
        <color rgb="FF000000"/>
        <sz val="12.0"/>
      </rPr>
      <t xml:space="preserve"> Thùng khung</t>
    </r>
    <r>
      <rPr>
        <rFont val="Times New Roman"/>
        <color rgb="FF000000"/>
        <sz val="12.0"/>
      </rPr>
      <t xml:space="preserve"> :  nhựa Picomat chống nước tuyệt đối độ dày 18mm
</t>
    </r>
    <r>
      <rPr>
        <rFont val="Times New Roman"/>
        <b/>
        <color rgb="FF000000"/>
        <sz val="12.0"/>
      </rPr>
      <t xml:space="preserve">-Cánh : </t>
    </r>
    <r>
      <rPr>
        <rFont val="Times New Roman"/>
        <color rgb="FF000000"/>
        <sz val="12.0"/>
      </rPr>
      <t>MDF chống ẩm an cường</t>
    </r>
    <r>
      <rPr>
        <rFont val="Times New Roman"/>
        <b/>
        <color rgb="FF000000"/>
        <sz val="12.0"/>
      </rPr>
      <t xml:space="preserve"> </t>
    </r>
    <r>
      <rPr>
        <rFont val="Times New Roman"/>
        <color rgb="FF000000"/>
        <sz val="12.0"/>
      </rPr>
      <t xml:space="preserve"> soi CNC sơn inchem 5 lớp mỹ độ dày  cánh 25mm
-</t>
    </r>
    <r>
      <rPr>
        <rFont val="Times New Roman"/>
        <b/>
        <color rgb="FF000000"/>
        <sz val="12.0"/>
      </rPr>
      <t xml:space="preserve">Hậu </t>
    </r>
    <r>
      <rPr>
        <rFont val="Times New Roman"/>
        <color rgb="FF000000"/>
        <sz val="12.0"/>
      </rPr>
      <t xml:space="preserve"> Tấm nhôm Alu 3 ly</t>
    </r>
  </si>
  <si>
    <r>
      <t>-</t>
    </r>
    <r>
      <rPr>
        <rFont val="Times New Roman"/>
        <b/>
        <color rgb="FF000000"/>
        <sz val="12.0"/>
      </rPr>
      <t xml:space="preserve"> Thùng </t>
    </r>
    <r>
      <rPr>
        <rFont val="Times New Roman"/>
        <color rgb="FF000000"/>
        <sz val="12.0"/>
      </rPr>
      <t xml:space="preserve"> : MDF chống ẩm an cường , độ dày 18mm 
</t>
    </r>
    <r>
      <rPr>
        <rFont val="Times New Roman"/>
        <b/>
        <color rgb="FF000000"/>
        <sz val="12.0"/>
      </rPr>
      <t xml:space="preserve">-Cánh: </t>
    </r>
    <r>
      <rPr>
        <rFont val="Times New Roman"/>
        <color rgb="FF000000"/>
        <sz val="12.0"/>
      </rPr>
      <t xml:space="preserve"> MDF chống ẩm an cường  soi CNC  sơn inchem 5 lóp mỹ  độ dày 25mm
-</t>
    </r>
    <r>
      <rPr>
        <rFont val="Times New Roman"/>
        <b/>
        <color rgb="FF000000"/>
        <sz val="12.0"/>
      </rPr>
      <t xml:space="preserve">Hậu </t>
    </r>
    <r>
      <rPr>
        <rFont val="Times New Roman"/>
        <color rgb="FF000000"/>
        <sz val="12.0"/>
      </rPr>
      <t xml:space="preserve"> Tấm nhôm Alu 3 ly</t>
    </r>
  </si>
  <si>
    <r>
      <t>-</t>
    </r>
    <r>
      <rPr>
        <rFont val="Times New Roman"/>
        <b/>
        <color rgb="FF000000"/>
        <sz val="12.0"/>
      </rPr>
      <t xml:space="preserve"> Thùng </t>
    </r>
    <r>
      <rPr>
        <rFont val="Times New Roman"/>
        <color rgb="FF000000"/>
        <sz val="12.0"/>
      </rPr>
      <t xml:space="preserve"> : MDF chống ẩm an cường , độ dày 18mm 
</t>
    </r>
    <r>
      <rPr>
        <rFont val="Times New Roman"/>
        <b/>
        <color rgb="FF000000"/>
        <sz val="12.0"/>
      </rPr>
      <t xml:space="preserve">-Cánh: </t>
    </r>
    <r>
      <rPr>
        <rFont val="Times New Roman"/>
        <color rgb="FF000000"/>
        <sz val="12.0"/>
      </rPr>
      <t xml:space="preserve"> MDF chống ẩm an cường  soi CNC  sơn inchem 5 lóp mỹ  độ dày 25mm
-</t>
    </r>
    <r>
      <rPr>
        <rFont val="Times New Roman"/>
        <b/>
        <color rgb="FF000000"/>
        <sz val="12.0"/>
      </rPr>
      <t xml:space="preserve">Hậu </t>
    </r>
    <r>
      <rPr>
        <rFont val="Times New Roman"/>
        <color rgb="FF000000"/>
        <sz val="12.0"/>
      </rPr>
      <t xml:space="preserve"> Tấm nhôm Alu 3 ly</t>
    </r>
  </si>
  <si>
    <r>
      <rPr>
        <rFont val="Times New Roman"/>
        <color rgb="FF000000"/>
        <sz val="12.0"/>
      </rPr>
      <t>-</t>
    </r>
    <r>
      <rPr>
        <rFont val="Times New Roman"/>
        <b/>
        <color rgb="FF000000"/>
        <sz val="12.0"/>
      </rPr>
      <t xml:space="preserve"> Thùng khung</t>
    </r>
    <r>
      <rPr>
        <rFont val="Times New Roman"/>
        <color rgb="FF000000"/>
        <sz val="12.0"/>
      </rPr>
      <t xml:space="preserve"> :  nhựa Picomat chống nước tuyệt đối độ dày 18mm
</t>
    </r>
    <r>
      <rPr>
        <rFont val="Times New Roman"/>
        <b/>
        <color rgb="FF000000"/>
        <sz val="12.0"/>
      </rPr>
      <t xml:space="preserve">-Cánh : </t>
    </r>
    <r>
      <rPr>
        <rFont val="Times New Roman"/>
        <color rgb="FF000000"/>
        <sz val="12.0"/>
      </rPr>
      <t>MDF chống ẩm an cường</t>
    </r>
    <r>
      <rPr>
        <rFont val="Times New Roman"/>
        <b/>
        <color rgb="FF000000"/>
        <sz val="12.0"/>
      </rPr>
      <t xml:space="preserve"> </t>
    </r>
    <r>
      <rPr>
        <rFont val="Times New Roman"/>
        <color rgb="FF000000"/>
        <sz val="12.0"/>
      </rPr>
      <t xml:space="preserve"> soi CNC sơn inchem 5 lớp mỹ độ dày  cánh 25mm
</t>
    </r>
  </si>
  <si>
    <t>II</t>
  </si>
  <si>
    <t>Giá dao thớt chính hãng Eurogold</t>
  </si>
  <si>
    <t>Giá gia vị chính hãng Eurogold</t>
  </si>
  <si>
    <t>Ray bi 3 lớp Eurogold</t>
  </si>
  <si>
    <t>Gía treo ly</t>
  </si>
  <si>
    <t>Giá treo ly Inox 304</t>
  </si>
  <si>
    <t>Chú ý: Giá xoong nồi dùng bộ 800
Nếu thêu bên A One lắp đặt giá 250K/bộ</t>
  </si>
  <si>
    <t>Discount A.Tâm 
Nội Thất 3% 
Phụ Kiện 5%</t>
  </si>
  <si>
    <t xml:space="preserve"> Đặt cọc thiết kế 10% giá trị HĐ </t>
  </si>
  <si>
    <r>
      <rPr>
        <rFont val="Times New Roman"/>
        <b/>
        <color theme="1"/>
        <sz val="13.0"/>
      </rPr>
      <t>Địa chỉ văn phòng</t>
    </r>
    <r>
      <rPr>
        <rFont val="Times New Roman"/>
        <color theme="1"/>
        <sz val="13.0"/>
      </rPr>
      <t>:  2212 FLC Complex 36 Phạm Hùng - Phường Mỹ Đình II - Nam Từ Liêm - Hà Nội</t>
    </r>
  </si>
  <si>
    <r>
      <rPr>
        <rFont val="Times New Roman"/>
        <b/>
        <color theme="1"/>
        <sz val="13.0"/>
      </rPr>
      <t>Địa chỉ nhà xưởng</t>
    </r>
    <r>
      <rPr>
        <rFont val="Times New Roman"/>
        <color theme="1"/>
        <sz val="13.0"/>
      </rPr>
      <t>: Cụm công nghiệp,  huyện Phúc Thọ, thành phố Hà Nội</t>
    </r>
  </si>
  <si>
    <r>
      <rPr>
        <rFont val="Times New Roman"/>
        <b/>
        <color rgb="FF000000"/>
        <sz val="13.0"/>
      </rPr>
      <t>Hotline</t>
    </r>
    <r>
      <rPr>
        <rFont val="Times New Roman"/>
        <color rgb="FF000000"/>
        <sz val="13.0"/>
      </rPr>
      <t>: Mr.Tuân 0911.656.333; Mr.Thưởng 0988969321</t>
    </r>
  </si>
  <si>
    <r>
      <rPr>
        <rFont val="Times New Roman"/>
        <b/>
        <color theme="1"/>
        <sz val="13.0"/>
      </rPr>
      <t>Email</t>
    </r>
    <r>
      <rPr>
        <rFont val="Times New Roman"/>
        <color theme="1"/>
        <sz val="13.0"/>
      </rPr>
      <t>: noithataone@gmail.com</t>
    </r>
  </si>
  <si>
    <t xml:space="preserve">Khách hàng: </t>
  </si>
  <si>
    <t>Nguyễn Quỳnh Trang</t>
  </si>
  <si>
    <t>Điện thoại:</t>
  </si>
  <si>
    <t>Địa chỉ:</t>
  </si>
  <si>
    <t>Ngày:</t>
  </si>
  <si>
    <t>Sản phẩm:</t>
  </si>
  <si>
    <t>A</t>
  </si>
  <si>
    <t>Tủ bếp</t>
  </si>
  <si>
    <t>- Thùng: nhựa Picomat chống nước tuyệt đối
- Cánh MDF chống ẩm An Cường phủ sơn Inchem 5 lớp của Mỹ, soi họa tiết CNC</t>
  </si>
  <si>
    <t xml:space="preserve">TỔNG TỦ BẾP </t>
  </si>
  <si>
    <t>Tổng</t>
  </si>
  <si>
    <t>B</t>
  </si>
  <si>
    <t>Phụ kiện</t>
  </si>
  <si>
    <t xml:space="preserve">Kính bếp </t>
  </si>
  <si>
    <t>Kính bếp Cường lực Hải Long sơn màu đơn sắc</t>
  </si>
  <si>
    <t>Đá bếp</t>
  </si>
  <si>
    <t>Đá bếp kim sa, vân mây...</t>
  </si>
  <si>
    <t>Giá bát cố định Tủ trên Eurogold</t>
  </si>
  <si>
    <t>Mã EP86600, EP86700,…EP86900. Giá niêm yết 2,450,000 vnđ</t>
  </si>
  <si>
    <t xml:space="preserve">Giá dao thớt chính hãng Eurogold </t>
  </si>
  <si>
    <t>Mã EP40, EP3, EP30, EP25, EP20. Giá niêm yết 3,280,000</t>
  </si>
  <si>
    <t>Mã EP60B, EP70B, EP80B, EP90B. Giá niêm yết 3,350,000</t>
  </si>
  <si>
    <t xml:space="preserve">bộ </t>
  </si>
  <si>
    <t xml:space="preserve">Giá gia vị chính hãng Eurogold </t>
  </si>
  <si>
    <t>Mã ERO2040B2, ERO2035B2, ERO2030B2, ERO2025B2, ERO2020B2. Giá niêm yết 2,650,000</t>
  </si>
  <si>
    <t>bộ (2 chiếc)</t>
  </si>
  <si>
    <t>Đèn led tủ trên</t>
  </si>
  <si>
    <t>Đèn led bếp nhập Hàn Quốc, tính từ 3md</t>
  </si>
  <si>
    <t>Màu trắng, vàng kem</t>
  </si>
  <si>
    <t xml:space="preserve">Tổng phụ kiện </t>
  </si>
  <si>
    <t xml:space="preserve">Tổng cả phụ kiện và bếp </t>
  </si>
  <si>
    <t>Chú thích:
 - Báo giá đã bao gồm vận chuyển nội thành, lắp đặt, phí đo đạc thiết kế.
 - Đơn giá trên chưa bao gồm VAT, khách hàng chỉ chịu phí VAT = 10% tổng gía trị hợp đồng khi muốn xuất hóa đơn đỏ.
 - Bảo hành phần gỗ 3 năm, phụ kiện bảo hành 2 năm theo hãng.
 - Khối lượng thực tế tính theo kích thước tại công trình.</t>
  </si>
  <si>
    <t>Khách hàng : long</t>
  </si>
  <si>
    <t>Điện thoại: 0123123123</t>
  </si>
  <si>
    <t>Địa chỉ: ha noi</t>
  </si>
  <si>
    <t>Ngày: 04/08/2023</t>
  </si>
  <si>
    <t>Khách hàng : huy</t>
  </si>
  <si>
    <t>Địa chỉ: hasadasd sadas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</si>
</sst>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_-* #,##0_-;\-* #,##0_-;_-* &quot;-&quot;??_-;_-@"/>
  </numFmts>
  <fonts count="38">
    <font>
      <sz val="11.0"/>
      <color theme="1"/>
      <name val="Calibri"/>
      <scheme val="minor"/>
    </font>
    <font>
      <b/>
      <sz val="48.0"/>
      <color rgb="FF2F5496"/>
      <name val="Trebuchet MS"/>
    </font>
    <font/>
    <font>
      <b/>
      <sz val="18.0"/>
      <color rgb="FF000000"/>
      <name val="Times New Roman"/>
    </font>
    <font>
      <sz val="13.0"/>
      <color theme="1"/>
      <name val="Times New Roman"/>
    </font>
    <font>
      <b/>
      <sz val="18.0"/>
      <color rgb="FF006100"/>
      <name val="Arial"/>
    </font>
    <font>
      <b/>
      <sz val="13.0"/>
      <color rgb="FF000000"/>
      <name val="Times New Roman"/>
    </font>
    <font>
      <b/>
      <sz val="13.0"/>
      <color theme="1"/>
      <name val="Times New Roman"/>
    </font>
    <font>
      <b/>
      <sz val="13.0"/>
      <color theme="0"/>
      <name val="Times New Roman"/>
    </font>
    <font>
      <b/>
      <sz val="13.0"/>
      <color rgb="FFFFFFFF"/>
      <name val="Times New Roman"/>
    </font>
    <font>
      <sz val="12.0"/>
      <color theme="1"/>
      <name val="&quot;Times New Roman&quot;"/>
    </font>
    <font>
      <b/>
      <sz val="14.0"/>
      <color theme="1"/>
      <name val="&quot;Times New Roman&quot;"/>
    </font>
    <font>
      <b/>
      <sz val="18.0"/>
      <color theme="1"/>
      <name val="&quot;Times New Roman&quot;"/>
    </font>
    <font>
      <sz val="13.0"/>
      <color rgb="FF000000"/>
      <name val="Times New Roman"/>
    </font>
    <font>
      <sz val="12.0"/>
      <color theme="1"/>
      <name val="Times New Roman"/>
    </font>
    <font>
      <sz val="12.0"/>
      <color rgb="FF000000"/>
      <name val="Times New Roman"/>
    </font>
    <font>
      <b/>
      <sz val="14.0"/>
      <color theme="1"/>
      <name val="Times New Roman"/>
    </font>
    <font>
      <sz val="12.0"/>
      <color rgb="FF0C343D"/>
      <name val="Times New Roman"/>
    </font>
    <font>
      <sz val="13.0"/>
      <color theme="1"/>
      <name val="&quot;Times New Roman&quot;"/>
    </font>
    <font>
      <i/>
      <sz val="13.0"/>
      <color theme="1"/>
      <name val="&quot;Times New Roman&quot;"/>
    </font>
    <font>
      <b/>
      <i/>
      <sz val="13.0"/>
      <color theme="1"/>
      <name val="&quot;Times New Roman&quot;"/>
    </font>
    <font>
      <i/>
      <sz val="13.0"/>
      <color theme="1"/>
      <name val="Times New Roman"/>
    </font>
    <font>
      <i/>
      <sz val="10.0"/>
      <color theme="1"/>
      <name val="Arial"/>
    </font>
    <font>
      <b/>
      <i/>
      <sz val="13.0"/>
      <color theme="1"/>
      <name val="Times New Roman"/>
    </font>
    <font>
      <b/>
      <sz val="10.0"/>
      <color rgb="FF000000"/>
      <name val="Arial"/>
    </font>
    <font>
      <sz val="15.0"/>
      <color rgb="FF1C1E21"/>
      <name val="Times New Roman"/>
    </font>
    <font>
      <sz val="10.0"/>
      <color theme="1"/>
      <name val="Arial"/>
    </font>
    <font>
      <b/>
      <sz val="10.0"/>
      <color theme="1"/>
      <name val="Arial"/>
    </font>
    <font>
      <sz val="12.0"/>
      <color rgb="FF000000"/>
      <name val="Helvetica"/>
    </font>
    <font>
      <sz val="16.0"/>
      <color rgb="FF000000"/>
      <name val="Times New Roman"/>
    </font>
    <font>
      <b/>
      <sz val="16.0"/>
      <color rgb="FF000000"/>
      <name val="Times New Roman"/>
    </font>
    <font>
      <b/>
      <sz val="13.0"/>
      <color rgb="FF000000"/>
      <name val="&quot;Times New Roman&quot;"/>
    </font>
    <font>
      <b/>
      <sz val="13.0"/>
      <color theme="1"/>
      <name val="&quot;Times New Roman&quot;"/>
    </font>
    <font>
      <sz val="13.0"/>
      <color rgb="FF000000"/>
      <name val="&quot;Times New Roman&quot;"/>
    </font>
    <font>
      <sz val="11.0"/>
      <color theme="1"/>
      <name val="&quot;Times New Roman&quot;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3.0"/>
      <b val="true"/>
    </font>
  </fonts>
  <fills count="11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2F5496"/>
        <bgColor rgb="FF2F5496"/>
      </patternFill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C6EFCE"/>
        <bgColor rgb="FFC6EFCE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FCE5CD"/>
        <bgColor rgb="FFFCE5CD"/>
      </patternFill>
    </fill>
    <fill>
      <patternFill patternType="solid">
        <fgColor rgb="FFB6D7A8"/>
        <bgColor rgb="FFB6D7A8"/>
      </patternFill>
    </fill>
  </fills>
  <borders count="20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5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2" numFmtId="0" xfId="0" applyBorder="1" applyFont="1"/>
    <xf borderId="3" fillId="0" fontId="3" numFmtId="0" xfId="0" applyAlignment="1" applyBorder="1" applyFont="1">
      <alignment horizontal="left" readingOrder="0" shrinkToFit="0" vertical="center" wrapText="1"/>
    </xf>
    <xf borderId="4" fillId="0" fontId="2" numFmtId="0" xfId="0" applyBorder="1" applyFont="1"/>
    <xf borderId="5" fillId="0" fontId="2" numFmtId="0" xfId="0" applyBorder="1" applyFont="1"/>
    <xf borderId="0" fillId="0" fontId="3" numFmtId="0" xfId="0" applyAlignment="1" applyFont="1">
      <alignment horizontal="left" readingOrder="0" shrinkToFit="0" vertical="center" wrapText="1"/>
    </xf>
    <xf borderId="6" fillId="0" fontId="2" numFmtId="0" xfId="0" applyBorder="1" applyFont="1"/>
    <xf borderId="7" fillId="0" fontId="2" numFmtId="0" xfId="0" applyBorder="1" applyFont="1"/>
    <xf borderId="3" fillId="0" fontId="4" numFmtId="0" xfId="0" applyAlignment="1" applyBorder="1" applyFont="1">
      <alignment horizontal="left" shrinkToFit="0" vertical="center" wrapText="1"/>
    </xf>
    <xf borderId="0" fillId="0" fontId="4" numFmtId="0" xfId="0" applyAlignment="1" applyFont="1">
      <alignment horizontal="left" shrinkToFit="0" vertical="center" wrapText="1"/>
    </xf>
    <xf borderId="3" fillId="0" fontId="4" numFmtId="0" xfId="0" applyAlignment="1" applyBorder="1" applyFont="1">
      <alignment horizontal="left" readingOrder="0" shrinkToFit="0" vertical="center" wrapText="1"/>
    </xf>
    <xf borderId="0" fillId="0" fontId="4" numFmtId="0" xfId="0" applyAlignment="1" applyFont="1">
      <alignment horizontal="left" readingOrder="0" shrinkToFit="0" vertical="center" wrapText="1"/>
    </xf>
    <xf borderId="8" fillId="0" fontId="2" numFmtId="0" xfId="0" applyBorder="1" applyFont="1"/>
    <xf borderId="9" fillId="0" fontId="2" numFmtId="0" xfId="0" applyBorder="1" applyFont="1"/>
    <xf borderId="10" fillId="2" fontId="5" numFmtId="0" xfId="0" applyAlignment="1" applyBorder="1" applyFill="1" applyFont="1">
      <alignment horizontal="center" readingOrder="0" shrinkToFit="0" vertical="center" wrapText="1"/>
    </xf>
    <xf borderId="11" fillId="0" fontId="2" numFmtId="0" xfId="0" applyBorder="1" applyFont="1"/>
    <xf borderId="12" fillId="0" fontId="2" numFmtId="0" xfId="0" applyBorder="1" applyFont="1"/>
    <xf borderId="0" fillId="0" fontId="5" numFmtId="0" xfId="0" applyAlignment="1" applyFont="1">
      <alignment horizontal="center" readingOrder="0" shrinkToFit="0" vertical="center" wrapText="1"/>
    </xf>
    <xf borderId="13" fillId="0" fontId="6" numFmtId="0" xfId="0" applyAlignment="1" applyBorder="1" applyFont="1">
      <alignment horizontal="left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4" numFmtId="164" xfId="0" applyAlignment="1" applyFont="1" applyNumberFormat="1">
      <alignment horizontal="center" shrinkToFit="0" vertical="center" wrapText="1"/>
    </xf>
    <xf borderId="14" fillId="0" fontId="4" numFmtId="0" xfId="0" applyAlignment="1" applyBorder="1" applyFont="1">
      <alignment horizontal="center" shrinkToFit="0" vertical="center" wrapText="1"/>
    </xf>
    <xf borderId="13" fillId="0" fontId="7" numFmtId="0" xfId="0" applyAlignment="1" applyBorder="1" applyFont="1">
      <alignment horizontal="left" readingOrder="0" shrinkToFit="0" vertical="center" wrapText="1"/>
    </xf>
    <xf borderId="0" fillId="0" fontId="7" numFmtId="0" xfId="0" applyAlignment="1" applyFont="1">
      <alignment horizontal="center" shrinkToFit="0" vertical="center" wrapText="1"/>
    </xf>
    <xf borderId="13" fillId="0" fontId="7" numFmtId="0" xfId="0" applyAlignment="1" applyBorder="1" applyFont="1">
      <alignment horizontal="left" readingOrder="0" shrinkToFit="0" vertical="center" wrapText="0"/>
    </xf>
    <xf borderId="0" fillId="0" fontId="7" numFmtId="0" xfId="0" applyAlignment="1" applyFont="1">
      <alignment horizontal="left" readingOrder="0" shrinkToFit="0" vertical="center" wrapText="0"/>
    </xf>
    <xf borderId="15" fillId="3" fontId="8" numFmtId="0" xfId="0" applyAlignment="1" applyBorder="1" applyFill="1" applyFont="1">
      <alignment horizontal="center" shrinkToFit="0" vertical="center" wrapText="1"/>
    </xf>
    <xf borderId="3" fillId="3" fontId="8" numFmtId="0" xfId="0" applyAlignment="1" applyBorder="1" applyFont="1">
      <alignment horizontal="center" shrinkToFit="0" vertical="center" wrapText="1"/>
    </xf>
    <xf borderId="15" fillId="3" fontId="8" numFmtId="164" xfId="0" applyAlignment="1" applyBorder="1" applyFont="1" applyNumberFormat="1">
      <alignment horizontal="center" shrinkToFit="0" vertical="center" wrapText="1"/>
    </xf>
    <xf borderId="15" fillId="3" fontId="8" numFmtId="165" xfId="0" applyAlignment="1" applyBorder="1" applyFont="1" applyNumberFormat="1">
      <alignment horizontal="center" shrinkToFit="0" vertical="center" wrapText="1"/>
    </xf>
    <xf borderId="0" fillId="3" fontId="9" numFmtId="165" xfId="0" applyAlignment="1" applyFont="1" applyNumberFormat="1">
      <alignment horizontal="center" readingOrder="0" shrinkToFit="0" vertical="center" wrapText="1"/>
    </xf>
    <xf borderId="16" fillId="0" fontId="2" numFmtId="0" xfId="0" applyBorder="1" applyFont="1"/>
    <xf borderId="17" fillId="3" fontId="8" numFmtId="0" xfId="0" applyAlignment="1" applyBorder="1" applyFont="1">
      <alignment horizontal="center" shrinkToFit="0" vertical="center" wrapText="1"/>
    </xf>
    <xf borderId="17" fillId="3" fontId="9" numFmtId="0" xfId="0" applyAlignment="1" applyBorder="1" applyFont="1">
      <alignment horizontal="center" readingOrder="0" shrinkToFit="0" vertical="center" wrapText="1"/>
    </xf>
    <xf borderId="17" fillId="4" fontId="10" numFmtId="0" xfId="0" applyAlignment="1" applyBorder="1" applyFill="1" applyFont="1">
      <alignment horizontal="center" readingOrder="0" shrinkToFit="0" vertical="center" wrapText="1"/>
    </xf>
    <xf borderId="3" fillId="4" fontId="11" numFmtId="0" xfId="0" applyAlignment="1" applyBorder="1" applyFont="1">
      <alignment horizontal="center" readingOrder="0" shrinkToFit="0" vertical="center" wrapText="1"/>
    </xf>
    <xf borderId="17" fillId="0" fontId="12" numFmtId="165" xfId="0" applyAlignment="1" applyBorder="1" applyFont="1" applyNumberFormat="1">
      <alignment horizontal="center" shrinkToFit="0" vertical="center" wrapText="1"/>
    </xf>
    <xf borderId="17" fillId="0" fontId="13" numFmtId="165" xfId="0" applyAlignment="1" applyBorder="1" applyFont="1" applyNumberFormat="1">
      <alignment horizontal="center" shrinkToFit="0" vertical="center" wrapText="1"/>
    </xf>
    <xf borderId="17" fillId="4" fontId="14" numFmtId="0" xfId="0" applyAlignment="1" applyBorder="1" applyFont="1">
      <alignment horizontal="center" readingOrder="0" shrinkToFit="0" vertical="center" wrapText="1"/>
    </xf>
    <xf borderId="17" fillId="4" fontId="14" numFmtId="0" xfId="0" applyAlignment="1" applyBorder="1" applyFont="1">
      <alignment horizontal="center" shrinkToFit="0" vertical="center" wrapText="1"/>
    </xf>
    <xf borderId="17" fillId="0" fontId="15" numFmtId="0" xfId="0" applyAlignment="1" applyBorder="1" applyFont="1">
      <alignment horizontal="left" readingOrder="0" shrinkToFit="0" vertical="center" wrapText="1"/>
    </xf>
    <xf borderId="17" fillId="0" fontId="14" numFmtId="0" xfId="0" applyAlignment="1" applyBorder="1" applyFont="1">
      <alignment horizontal="center" shrinkToFit="0" vertical="center" wrapText="1"/>
    </xf>
    <xf borderId="17" fillId="0" fontId="14" numFmtId="3" xfId="0" applyAlignment="1" applyBorder="1" applyFont="1" applyNumberFormat="1">
      <alignment horizontal="center" readingOrder="0" shrinkToFit="0" vertical="center" wrapText="1"/>
    </xf>
    <xf borderId="17" fillId="4" fontId="15" numFmtId="2" xfId="0" applyAlignment="1" applyBorder="1" applyFont="1" applyNumberFormat="1">
      <alignment horizontal="center" readingOrder="0" shrinkToFit="0" vertical="center" wrapText="1"/>
    </xf>
    <xf borderId="17" fillId="0" fontId="14" numFmtId="165" xfId="0" applyAlignment="1" applyBorder="1" applyFont="1" applyNumberFormat="1">
      <alignment horizontal="center" shrinkToFit="0" vertical="center" wrapText="1"/>
    </xf>
    <xf borderId="17" fillId="0" fontId="15" numFmtId="165" xfId="0" applyAlignment="1" applyBorder="1" applyFont="1" applyNumberFormat="1">
      <alignment horizontal="center" readingOrder="0" shrinkToFit="0" vertical="center" wrapText="1"/>
    </xf>
    <xf borderId="17" fillId="0" fontId="14" numFmtId="0" xfId="0" applyAlignment="1" applyBorder="1" applyFont="1">
      <alignment horizontal="center" readingOrder="0" shrinkToFit="0" vertical="center" wrapText="1"/>
    </xf>
    <xf borderId="3" fillId="0" fontId="16" numFmtId="0" xfId="0" applyAlignment="1" applyBorder="1" applyFont="1">
      <alignment horizontal="center" readingOrder="0" shrinkToFit="0" vertical="center" wrapText="1"/>
    </xf>
    <xf borderId="17" fillId="0" fontId="16" numFmtId="165" xfId="0" applyAlignment="1" applyBorder="1" applyFont="1" applyNumberFormat="1">
      <alignment horizontal="center" shrinkToFit="0" vertical="center" wrapText="1"/>
    </xf>
    <xf borderId="17" fillId="0" fontId="15" numFmtId="165" xfId="0" applyAlignment="1" applyBorder="1" applyFont="1" applyNumberFormat="1">
      <alignment horizontal="center" shrinkToFit="0" vertical="center" wrapText="1"/>
    </xf>
    <xf borderId="17" fillId="4" fontId="17" numFmtId="0" xfId="0" applyAlignment="1" applyBorder="1" applyFont="1">
      <alignment horizontal="center" shrinkToFit="0" vertical="center" wrapText="1"/>
    </xf>
    <xf borderId="17" fillId="0" fontId="4" numFmtId="0" xfId="0" applyAlignment="1" applyBorder="1" applyFont="1">
      <alignment horizontal="center" readingOrder="0" shrinkToFit="0" vertical="center" wrapText="1"/>
    </xf>
    <xf borderId="3" fillId="0" fontId="14" numFmtId="0" xfId="0" applyAlignment="1" applyBorder="1" applyFont="1">
      <alignment horizontal="center" shrinkToFit="0" vertical="center" wrapText="1"/>
    </xf>
    <xf borderId="17" fillId="0" fontId="4" numFmtId="3" xfId="0" applyAlignment="1" applyBorder="1" applyFont="1" applyNumberFormat="1">
      <alignment horizontal="right" readingOrder="0" shrinkToFit="0" vertical="center" wrapText="1"/>
    </xf>
    <xf borderId="17" fillId="4" fontId="17" numFmtId="4" xfId="0" applyAlignment="1" applyBorder="1" applyFont="1" applyNumberFormat="1">
      <alignment horizontal="center" readingOrder="0" shrinkToFit="0" vertical="center" wrapText="1"/>
    </xf>
    <xf borderId="17" fillId="4" fontId="17" numFmtId="0" xfId="0" applyAlignment="1" applyBorder="1" applyFont="1">
      <alignment horizontal="center" readingOrder="0" shrinkToFit="0" vertical="center" wrapText="1"/>
    </xf>
    <xf borderId="17" fillId="0" fontId="18" numFmtId="0" xfId="0" applyAlignment="1" applyBorder="1" applyFont="1">
      <alignment horizontal="center" readingOrder="0" shrinkToFit="0" vertical="center" wrapText="1"/>
    </xf>
    <xf borderId="17" fillId="0" fontId="4" numFmtId="0" xfId="0" applyAlignment="1" applyBorder="1" applyFont="1">
      <alignment horizontal="center" shrinkToFit="0" vertical="center" wrapText="1"/>
    </xf>
    <xf borderId="17" fillId="0" fontId="18" numFmtId="0" xfId="0" applyAlignment="1" applyBorder="1" applyFont="1">
      <alignment horizontal="center" shrinkToFit="0" vertical="center" wrapText="1"/>
    </xf>
    <xf borderId="17" fillId="0" fontId="18" numFmtId="3" xfId="0" applyAlignment="1" applyBorder="1" applyFont="1" applyNumberFormat="1">
      <alignment horizontal="right" readingOrder="0" shrinkToFit="0" vertical="center" wrapText="1"/>
    </xf>
    <xf borderId="17" fillId="0" fontId="14" numFmtId="3" xfId="0" applyAlignment="1" applyBorder="1" applyFont="1" applyNumberFormat="1">
      <alignment horizontal="right" readingOrder="0" shrinkToFit="0" vertical="center" wrapText="1"/>
    </xf>
    <xf borderId="3" fillId="0" fontId="18" numFmtId="0" xfId="0" applyAlignment="1" applyBorder="1" applyFont="1">
      <alignment horizontal="center" shrinkToFit="0" vertical="center" wrapText="1"/>
    </xf>
    <xf borderId="17" fillId="4" fontId="14" numFmtId="2" xfId="0" applyAlignment="1" applyBorder="1" applyFont="1" applyNumberFormat="1">
      <alignment horizontal="center" readingOrder="0" shrinkToFit="0" vertical="center" wrapText="1"/>
    </xf>
    <xf borderId="17" fillId="4" fontId="14" numFmtId="3" xfId="0" applyAlignment="1" applyBorder="1" applyFont="1" applyNumberFormat="1">
      <alignment horizontal="right" readingOrder="0" shrinkToFit="0" vertical="center" wrapText="1"/>
    </xf>
    <xf borderId="17" fillId="0" fontId="14" numFmtId="2" xfId="0" applyAlignment="1" applyBorder="1" applyFont="1" applyNumberFormat="1">
      <alignment horizontal="center" readingOrder="0" shrinkToFit="0" vertical="center" wrapText="1"/>
    </xf>
    <xf borderId="4" fillId="0" fontId="16" numFmtId="0" xfId="0" applyAlignment="1" applyBorder="1" applyFont="1">
      <alignment horizontal="center" readingOrder="0" shrinkToFit="0" vertical="center" wrapText="1"/>
    </xf>
    <xf borderId="5" fillId="0" fontId="16" numFmtId="0" xfId="0" applyAlignment="1" applyBorder="1" applyFont="1">
      <alignment horizontal="center" readingOrder="0" shrinkToFit="0" vertical="center" wrapText="1"/>
    </xf>
    <xf borderId="3" fillId="0" fontId="16" numFmtId="3" xfId="0" applyAlignment="1" applyBorder="1" applyFont="1" applyNumberFormat="1">
      <alignment horizontal="center" readingOrder="0" shrinkToFit="0" vertical="center" wrapText="1"/>
    </xf>
    <xf borderId="3" fillId="5" fontId="16" numFmtId="3" xfId="0" applyAlignment="1" applyBorder="1" applyFill="1" applyFont="1" applyNumberFormat="1">
      <alignment horizontal="center" readingOrder="0" shrinkToFit="0" vertical="center" wrapText="1"/>
    </xf>
    <xf borderId="17" fillId="5" fontId="16" numFmtId="165" xfId="0" applyAlignment="1" applyBorder="1" applyFont="1" applyNumberFormat="1">
      <alignment horizontal="center" shrinkToFit="0" vertical="center" wrapText="1"/>
    </xf>
    <xf borderId="0" fillId="0" fontId="15" numFmtId="165" xfId="0" applyAlignment="1" applyFont="1" applyNumberFormat="1">
      <alignment horizontal="center" readingOrder="0" shrinkToFit="0" vertical="center" wrapText="1"/>
    </xf>
    <xf borderId="17" fillId="0" fontId="18" numFmtId="0" xfId="0" applyAlignment="1" applyBorder="1" applyFont="1">
      <alignment horizontal="center" shrinkToFit="0" vertical="bottom" wrapText="1"/>
    </xf>
    <xf borderId="3" fillId="0" fontId="19" numFmtId="0" xfId="0" applyAlignment="1" applyBorder="1" applyFont="1">
      <alignment horizontal="center" readingOrder="0" shrinkToFit="0" vertical="bottom" wrapText="1"/>
    </xf>
    <xf borderId="3" fillId="5" fontId="20" numFmtId="3" xfId="0" applyAlignment="1" applyBorder="1" applyFont="1" applyNumberFormat="1">
      <alignment horizontal="center" shrinkToFit="0" vertical="bottom" wrapText="1"/>
    </xf>
    <xf borderId="17" fillId="5" fontId="20" numFmtId="3" xfId="0" applyAlignment="1" applyBorder="1" applyFont="1" applyNumberFormat="1">
      <alignment horizontal="right" readingOrder="0" shrinkToFit="0" vertical="bottom" wrapText="1"/>
    </xf>
    <xf borderId="0" fillId="0" fontId="19" numFmtId="0" xfId="0" applyAlignment="1" applyFont="1">
      <alignment horizontal="center" readingOrder="0" shrinkToFit="0" vertical="bottom" wrapText="1"/>
    </xf>
    <xf borderId="0" fillId="4" fontId="19" numFmtId="0" xfId="0" applyAlignment="1" applyFont="1">
      <alignment horizontal="center" readingOrder="0" shrinkToFit="0" vertical="bottom" wrapText="1"/>
    </xf>
    <xf borderId="3" fillId="4" fontId="19" numFmtId="0" xfId="0" applyAlignment="1" applyBorder="1" applyFont="1">
      <alignment horizontal="center" readingOrder="0" shrinkToFit="0" vertical="bottom" wrapText="1"/>
    </xf>
    <xf borderId="0" fillId="0" fontId="19" numFmtId="0" xfId="0" applyAlignment="1" applyFont="1">
      <alignment horizontal="center" shrinkToFit="0" vertical="bottom" wrapText="1"/>
    </xf>
    <xf borderId="3" fillId="0" fontId="19" numFmtId="0" xfId="0" applyAlignment="1" applyBorder="1" applyFont="1">
      <alignment horizontal="center" shrinkToFit="0" vertical="bottom" wrapText="1"/>
    </xf>
    <xf borderId="17" fillId="5" fontId="20" numFmtId="3" xfId="0" applyAlignment="1" applyBorder="1" applyFont="1" applyNumberFormat="1">
      <alignment horizontal="right" shrinkToFit="0" vertical="bottom" wrapText="1"/>
    </xf>
    <xf borderId="0" fillId="0" fontId="13" numFmtId="165" xfId="0" applyAlignment="1" applyFont="1" applyNumberFormat="1">
      <alignment horizontal="center" readingOrder="0" shrinkToFit="0" vertical="center" wrapText="1"/>
    </xf>
    <xf borderId="0" fillId="0" fontId="21" numFmtId="0" xfId="0" applyAlignment="1" applyFont="1">
      <alignment horizontal="left" readingOrder="0" shrinkToFit="0" vertical="center" wrapText="0"/>
    </xf>
    <xf borderId="0" fillId="0" fontId="22" numFmtId="0" xfId="0" applyAlignment="1" applyFont="1">
      <alignment horizontal="right" shrinkToFit="0" vertical="center" wrapText="1"/>
    </xf>
    <xf borderId="0" fillId="0" fontId="23" numFmtId="0" xfId="0" applyAlignment="1" applyFont="1">
      <alignment horizontal="center" readingOrder="0" shrinkToFit="0" vertical="center" wrapText="1"/>
    </xf>
    <xf borderId="3" fillId="0" fontId="14" numFmtId="0" xfId="0" applyAlignment="1" applyBorder="1" applyFont="1">
      <alignment horizontal="center" readingOrder="0" shrinkToFit="0" vertical="center" wrapText="1"/>
    </xf>
    <xf borderId="3" fillId="0" fontId="18" numFmtId="0" xfId="0" applyAlignment="1" applyBorder="1" applyFont="1">
      <alignment horizontal="center" readingOrder="0" shrinkToFit="0" vertical="center" wrapText="1"/>
    </xf>
    <xf borderId="17" fillId="4" fontId="16" numFmtId="0" xfId="0" applyAlignment="1" applyBorder="1" applyFont="1">
      <alignment horizontal="center" readingOrder="0" shrinkToFit="0" vertical="center" wrapText="1"/>
    </xf>
    <xf borderId="3" fillId="4" fontId="16" numFmtId="0" xfId="0" applyAlignment="1" applyBorder="1" applyFont="1">
      <alignment horizontal="center" readingOrder="0" shrinkToFit="0" vertical="center" wrapText="1"/>
    </xf>
    <xf borderId="15" fillId="4" fontId="14" numFmtId="0" xfId="0" applyAlignment="1" applyBorder="1" applyFont="1">
      <alignment horizontal="center" shrinkToFit="0" vertical="center" wrapText="1"/>
    </xf>
    <xf borderId="1" fillId="0" fontId="14" numFmtId="0" xfId="0" applyAlignment="1" applyBorder="1" applyFont="1">
      <alignment horizontal="center" shrinkToFit="0" vertical="center" wrapText="1"/>
    </xf>
    <xf borderId="18" fillId="0" fontId="2" numFmtId="0" xfId="0" applyBorder="1" applyFont="1"/>
    <xf borderId="15" fillId="4" fontId="14" numFmtId="3" xfId="0" applyAlignment="1" applyBorder="1" applyFont="1" applyNumberFormat="1">
      <alignment horizontal="right" readingOrder="0" shrinkToFit="0" vertical="center" wrapText="1"/>
    </xf>
    <xf borderId="15" fillId="0" fontId="14" numFmtId="2" xfId="0" applyAlignment="1" applyBorder="1" applyFont="1" applyNumberFormat="1">
      <alignment horizontal="center" readingOrder="0" shrinkToFit="0" vertical="center" wrapText="1"/>
    </xf>
    <xf borderId="15" fillId="0" fontId="14" numFmtId="165" xfId="0" applyAlignment="1" applyBorder="1" applyFont="1" applyNumberFormat="1">
      <alignment horizontal="center" shrinkToFit="0" vertical="center" wrapText="1"/>
    </xf>
    <xf borderId="5" fillId="0" fontId="15" numFmtId="165" xfId="0" applyAlignment="1" applyBorder="1" applyFont="1" applyNumberFormat="1">
      <alignment horizontal="center" readingOrder="0" shrinkToFit="0" vertical="center" wrapText="1"/>
    </xf>
    <xf borderId="19" fillId="0" fontId="16" numFmtId="0" xfId="0" applyAlignment="1" applyBorder="1" applyFont="1">
      <alignment horizontal="center" readingOrder="0" shrinkToFit="0" vertical="center" wrapText="1"/>
    </xf>
    <xf borderId="9" fillId="0" fontId="16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ill="1" applyFont="1">
      <alignment horizontal="center" readingOrder="0" shrinkToFit="0" vertical="center" wrapText="1"/>
    </xf>
    <xf borderId="13" fillId="0" fontId="24" numFmtId="0" xfId="0" applyAlignment="1" applyBorder="1" applyFont="1">
      <alignment horizontal="left" readingOrder="0" shrinkToFit="0" vertical="center" wrapText="1"/>
    </xf>
    <xf borderId="0" fillId="4" fontId="25" numFmtId="0" xfId="0" applyAlignment="1" applyFont="1">
      <alignment horizontal="left" readingOrder="0"/>
    </xf>
    <xf borderId="0" fillId="0" fontId="26" numFmtId="0" xfId="0" applyAlignment="1" applyFont="1">
      <alignment horizontal="center" shrinkToFit="0" vertical="center" wrapText="1"/>
    </xf>
    <xf borderId="0" fillId="0" fontId="26" numFmtId="164" xfId="0" applyAlignment="1" applyFont="1" applyNumberFormat="1">
      <alignment horizontal="center" shrinkToFit="0" vertical="center" wrapText="1"/>
    </xf>
    <xf borderId="14" fillId="0" fontId="26" numFmtId="0" xfId="0" applyAlignment="1" applyBorder="1" applyFont="1">
      <alignment horizontal="right" shrinkToFit="0" wrapText="1"/>
    </xf>
    <xf borderId="13" fillId="0" fontId="27" numFmtId="0" xfId="0" applyAlignment="1" applyBorder="1" applyFont="1">
      <alignment horizontal="left" shrinkToFit="0" vertical="center" wrapText="1"/>
    </xf>
    <xf borderId="0" fillId="0" fontId="28" numFmtId="0" xfId="0" applyAlignment="1" applyFont="1">
      <alignment horizontal="left" readingOrder="0"/>
    </xf>
    <xf borderId="0" fillId="0" fontId="26" numFmtId="0" xfId="0" applyAlignment="1" applyFont="1">
      <alignment horizontal="left" shrinkToFit="0" wrapText="1"/>
    </xf>
    <xf borderId="0" fillId="0" fontId="26" numFmtId="0" xfId="0" applyAlignment="1" applyFont="1">
      <alignment horizontal="left" shrinkToFit="0" vertical="center" wrapText="1"/>
    </xf>
    <xf borderId="0" fillId="0" fontId="27" numFmtId="0" xfId="0" applyAlignment="1" applyFont="1">
      <alignment horizontal="left" shrinkToFit="0" wrapText="1"/>
    </xf>
    <xf borderId="15" fillId="3" fontId="8" numFmtId="165" xfId="0" applyAlignment="1" applyBorder="1" applyFont="1" applyNumberFormat="1">
      <alignment horizontal="right" shrinkToFit="0" vertical="center" wrapText="1"/>
    </xf>
    <xf borderId="17" fillId="7" fontId="29" numFmtId="0" xfId="0" applyAlignment="1" applyBorder="1" applyFill="1" applyFont="1">
      <alignment horizontal="center" readingOrder="0" shrinkToFit="0" vertical="center" wrapText="1"/>
    </xf>
    <xf borderId="3" fillId="7" fontId="30" numFmtId="0" xfId="0" applyAlignment="1" applyBorder="1" applyFont="1">
      <alignment horizontal="center" readingOrder="0" shrinkToFit="0" vertical="center" wrapText="1"/>
    </xf>
    <xf borderId="17" fillId="4" fontId="13" numFmtId="0" xfId="0" applyAlignment="1" applyBorder="1" applyFont="1">
      <alignment horizontal="center" readingOrder="0" shrinkToFit="0" vertical="center" wrapText="1"/>
    </xf>
    <xf borderId="17" fillId="0" fontId="4" numFmtId="0" xfId="0" applyAlignment="1" applyBorder="1" applyFont="1">
      <alignment horizontal="left" readingOrder="0" shrinkToFit="0" vertical="center" wrapText="1"/>
    </xf>
    <xf borderId="17" fillId="0" fontId="13" numFmtId="3" xfId="0" applyAlignment="1" applyBorder="1" applyFont="1" applyNumberFormat="1">
      <alignment horizontal="center" readingOrder="0" shrinkToFit="0" vertical="center" wrapText="1"/>
    </xf>
    <xf borderId="17" fillId="4" fontId="13" numFmtId="2" xfId="0" applyAlignment="1" applyBorder="1" applyFont="1" applyNumberFormat="1">
      <alignment horizontal="center" readingOrder="0" shrinkToFit="0" vertical="center" wrapText="1"/>
    </xf>
    <xf borderId="17" fillId="0" fontId="13" numFmtId="165" xfId="0" applyAlignment="1" applyBorder="1" applyFont="1" applyNumberFormat="1">
      <alignment horizontal="right" readingOrder="0" shrinkToFit="0" vertical="center" wrapText="1"/>
    </xf>
    <xf borderId="17" fillId="0" fontId="29" numFmtId="0" xfId="0" applyAlignment="1" applyBorder="1" applyFont="1">
      <alignment horizontal="center" readingOrder="0" shrinkToFit="0" vertical="center" wrapText="1"/>
    </xf>
    <xf borderId="3" fillId="0" fontId="31" numFmtId="0" xfId="0" applyAlignment="1" applyBorder="1" applyFont="1">
      <alignment horizontal="center" readingOrder="0" shrinkToFit="0" vertical="center" wrapText="1"/>
    </xf>
    <xf borderId="3" fillId="2" fontId="32" numFmtId="3" xfId="0" applyAlignment="1" applyBorder="1" applyFont="1" applyNumberFormat="1">
      <alignment horizontal="center" readingOrder="0" shrinkToFit="0" vertical="center" wrapText="1"/>
    </xf>
    <xf borderId="17" fillId="2" fontId="31" numFmtId="165" xfId="0" applyAlignment="1" applyBorder="1" applyFont="1" applyNumberFormat="1">
      <alignment horizontal="center" shrinkToFit="0" vertical="center" wrapText="1"/>
    </xf>
    <xf borderId="17" fillId="0" fontId="13" numFmtId="0" xfId="0" applyAlignment="1" applyBorder="1" applyFont="1">
      <alignment horizontal="center" shrinkToFit="0" vertical="center" wrapText="1"/>
    </xf>
    <xf borderId="17" fillId="0" fontId="4" numFmtId="0" xfId="0" applyAlignment="1" applyBorder="1" applyFont="1">
      <alignment horizontal="left" shrinkToFit="0" vertical="center" wrapText="1"/>
    </xf>
    <xf borderId="17" fillId="0" fontId="4" numFmtId="3" xfId="0" applyAlignment="1" applyBorder="1" applyFont="1" applyNumberFormat="1">
      <alignment horizontal="center" shrinkToFit="0" vertical="center" wrapText="1"/>
    </xf>
    <xf borderId="17" fillId="4" fontId="13" numFmtId="2" xfId="0" applyAlignment="1" applyBorder="1" applyFont="1" applyNumberFormat="1">
      <alignment horizontal="center" shrinkToFit="0" vertical="center" wrapText="1"/>
    </xf>
    <xf borderId="17" fillId="0" fontId="13" numFmtId="0" xfId="0" applyAlignment="1" applyBorder="1" applyFont="1">
      <alignment horizontal="center" readingOrder="0" shrinkToFit="0" vertical="center" wrapText="1"/>
    </xf>
    <xf borderId="17" fillId="0" fontId="13" numFmtId="0" xfId="0" applyAlignment="1" applyBorder="1" applyFont="1">
      <alignment horizontal="left" readingOrder="0" shrinkToFit="0" vertical="center" wrapText="1"/>
    </xf>
    <xf borderId="17" fillId="0" fontId="13" numFmtId="165" xfId="0" applyAlignment="1" applyBorder="1" applyFont="1" applyNumberFormat="1">
      <alignment horizontal="center" readingOrder="0" shrinkToFit="0" vertical="center" wrapText="1"/>
    </xf>
    <xf borderId="17" fillId="0" fontId="33" numFmtId="0" xfId="0" applyAlignment="1" applyBorder="1" applyFont="1">
      <alignment horizontal="center" shrinkToFit="0" vertical="center" wrapText="1"/>
    </xf>
    <xf borderId="0" fillId="0" fontId="18" numFmtId="0" xfId="0" applyAlignment="1" applyFont="1">
      <alignment shrinkToFit="0" vertical="center" wrapText="1"/>
    </xf>
    <xf borderId="3" fillId="0" fontId="18" numFmtId="0" xfId="0" applyAlignment="1" applyBorder="1" applyFont="1">
      <alignment horizontal="center" shrinkToFit="0" vertical="center" wrapText="1"/>
    </xf>
    <xf borderId="17" fillId="0" fontId="18" numFmtId="3" xfId="0" applyAlignment="1" applyBorder="1" applyFont="1" applyNumberFormat="1">
      <alignment horizontal="center" shrinkToFit="0" vertical="center" wrapText="1"/>
    </xf>
    <xf borderId="17" fillId="4" fontId="33" numFmtId="2" xfId="0" applyAlignment="1" applyBorder="1" applyFont="1" applyNumberFormat="1">
      <alignment horizontal="center" shrinkToFit="0" vertical="center" wrapText="1"/>
    </xf>
    <xf borderId="17" fillId="0" fontId="33" numFmtId="165" xfId="0" applyAlignment="1" applyBorder="1" applyFont="1" applyNumberFormat="1">
      <alignment horizontal="right" shrinkToFit="0" vertical="center" wrapText="1"/>
    </xf>
    <xf borderId="17" fillId="0" fontId="18" numFmtId="0" xfId="0" applyAlignment="1" applyBorder="1" applyFont="1">
      <alignment shrinkToFit="0" vertical="center" wrapText="1"/>
    </xf>
    <xf borderId="3" fillId="0" fontId="4" numFmtId="0" xfId="0" applyAlignment="1" applyBorder="1" applyFont="1">
      <alignment horizontal="center" shrinkToFit="0" vertical="center" wrapText="1"/>
    </xf>
    <xf borderId="3" fillId="0" fontId="34" numFmtId="0" xfId="0" applyAlignment="1" applyBorder="1" applyFont="1">
      <alignment horizontal="center" shrinkToFit="0" vertical="center" wrapText="1"/>
    </xf>
    <xf borderId="17" fillId="0" fontId="33" numFmtId="165" xfId="0" applyAlignment="1" applyBorder="1" applyFont="1" applyNumberFormat="1">
      <alignment horizontal="center" shrinkToFit="0" vertical="center" wrapText="1"/>
    </xf>
    <xf borderId="17" fillId="0" fontId="13" numFmtId="0" xfId="0" applyAlignment="1" applyBorder="1" applyFont="1">
      <alignment horizontal="center" shrinkToFit="0" vertical="center" wrapText="1"/>
    </xf>
    <xf borderId="17" fillId="8" fontId="4" numFmtId="0" xfId="0" applyAlignment="1" applyBorder="1" applyFill="1" applyFont="1">
      <alignment horizontal="left" readingOrder="0" shrinkToFit="0" vertical="center" wrapText="1"/>
    </xf>
    <xf borderId="17" fillId="4" fontId="13" numFmtId="0" xfId="0" applyAlignment="1" applyBorder="1" applyFont="1">
      <alignment horizontal="left" readingOrder="0" shrinkToFit="0" vertical="center" wrapText="1"/>
    </xf>
    <xf borderId="3" fillId="4" fontId="13" numFmtId="0" xfId="0" applyAlignment="1" applyBorder="1" applyFont="1">
      <alignment horizontal="center" readingOrder="0" shrinkToFit="0" vertical="center" wrapText="1"/>
    </xf>
    <xf borderId="17" fillId="0" fontId="13" numFmtId="2" xfId="0" applyAlignment="1" applyBorder="1" applyFont="1" applyNumberFormat="1">
      <alignment horizontal="center" readingOrder="0" shrinkToFit="0" vertical="center" wrapText="1"/>
    </xf>
    <xf borderId="0" fillId="0" fontId="18" numFmtId="0" xfId="0" applyAlignment="1" applyFont="1">
      <alignment horizontal="center" shrinkToFit="0" vertical="center" wrapText="1"/>
    </xf>
    <xf borderId="17" fillId="0" fontId="18" numFmtId="0" xfId="0" applyAlignment="1" applyBorder="1" applyFont="1">
      <alignment shrinkToFit="0" vertical="center" wrapText="1"/>
    </xf>
    <xf borderId="3" fillId="4" fontId="18" numFmtId="0" xfId="0" applyAlignment="1" applyBorder="1" applyFont="1">
      <alignment horizontal="center" shrinkToFit="0" vertical="center" wrapText="1"/>
    </xf>
    <xf borderId="17" fillId="4" fontId="18" numFmtId="0" xfId="0" applyAlignment="1" applyBorder="1" applyFont="1">
      <alignment horizontal="center" shrinkToFit="0" vertical="center" wrapText="1"/>
    </xf>
    <xf borderId="17" fillId="4" fontId="29" numFmtId="0" xfId="0" applyAlignment="1" applyBorder="1" applyFont="1">
      <alignment horizontal="center" readingOrder="0" shrinkToFit="0" vertical="center" wrapText="1"/>
    </xf>
    <xf borderId="3" fillId="0" fontId="30" numFmtId="0" xfId="0" applyAlignment="1" applyBorder="1" applyFont="1">
      <alignment horizontal="center" readingOrder="0" shrinkToFit="0" vertical="center" wrapText="1"/>
    </xf>
    <xf borderId="17" fillId="9" fontId="6" numFmtId="165" xfId="0" applyAlignment="1" applyBorder="1" applyFill="1" applyFont="1" applyNumberFormat="1">
      <alignment horizontal="center" readingOrder="0" shrinkToFit="0" vertical="center" wrapText="1"/>
    </xf>
    <xf borderId="3" fillId="10" fontId="30" numFmtId="0" xfId="0" applyAlignment="1" applyBorder="1" applyFill="1" applyFont="1">
      <alignment horizontal="center" readingOrder="0" shrinkToFit="0" vertical="center" wrapText="1"/>
    </xf>
    <xf borderId="17" fillId="10" fontId="30" numFmtId="165" xfId="0" applyAlignment="1" applyBorder="1" applyFont="1" applyNumberFormat="1">
      <alignment horizontal="center" readingOrder="0" shrinkToFit="0" vertical="center" wrapText="1"/>
    </xf>
    <xf borderId="0" fillId="0" fontId="21" numFmtId="0" xfId="0" applyAlignment="1" applyFont="1">
      <alignment horizontal="left" shrinkToFit="0" vertical="center" wrapText="1"/>
    </xf>
    <xf borderId="0" fillId="0" fontId="22" numFmtId="0" xfId="0" applyAlignment="1" applyFont="1">
      <alignment horizontal="left" shrinkToFit="0" vertical="center" wrapText="1"/>
    </xf>
    <xf borderId="0" fillId="0" fontId="22" numFmtId="0" xfId="0" applyAlignment="1" applyFont="1">
      <alignment horizontal="center" shrinkToFit="0" vertical="center" wrapText="1"/>
    </xf>
    <xf numFmtId="0" fontId="35" fillId="0" borderId="0" xfId="0" applyFont="true"/>
    <xf numFmtId="0" fontId="36" fillId="0" borderId="0" xfId="0" applyFont="true"/>
    <xf numFmtId="0" fontId="37" fillId="0" borderId="0" xfId="0" applyFont="true"/>
  </cellXfs>
  <cellStyles count="1">
    <cellStyle xfId="0" name="Normal" builtinId="0"/>
  </cellStyles>
  <dxfs count="0"/>
</styleSheet>
</file>

<file path=xl/_rels/workbook.xml.rels><?xml version="1.0" encoding="UTF-8" standalone="no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dimension ref="A1:K42"/>
  <sheetViews>
    <sheetView showGridLines="0" workbookViewId="0"/>
  </sheetViews>
  <sheetFormatPr customHeight="1" defaultColWidth="14.43" defaultRowHeight="15.0"/>
  <cols>
    <col min="1" max="1" customWidth="true" width="11.57"/>
    <col min="2" max="2" customWidth="true" width="24.43"/>
    <col min="3" max="3" customWidth="true" width="50.14"/>
    <col min="4" max="6" customWidth="true" width="11.43"/>
    <col min="7" max="7" customWidth="true" width="13.86"/>
    <col min="8" max="8" customWidth="true" width="20.0"/>
    <col min="9" max="9" customWidth="true" width="12.86"/>
    <col min="10" max="10" customWidth="true" width="20.0"/>
    <col min="11" max="11" customWidth="true" hidden="true" width="37.14"/>
  </cols>
  <sheetData>
    <row r="1">
      <c r="A1" s="1" t="s">
        <v>0</v>
      </c>
      <c r="B1" s="2"/>
      <c r="C1" s="3" t="s">
        <v>1</v>
      </c>
      <c r="D1" s="4"/>
      <c r="E1" s="4"/>
      <c r="F1" s="4"/>
      <c r="G1" s="4"/>
      <c r="H1" s="4"/>
      <c r="I1" s="4"/>
      <c r="J1" s="5"/>
      <c r="K1" s="6"/>
    </row>
    <row r="2">
      <c r="A2" s="7"/>
      <c r="B2" s="8"/>
      <c r="C2" s="9" t="s">
        <v>2</v>
      </c>
      <c r="D2" s="4"/>
      <c r="E2" s="4"/>
      <c r="F2" s="4"/>
      <c r="G2" s="4"/>
      <c r="H2" s="4"/>
      <c r="I2" s="4"/>
      <c r="J2" s="5"/>
      <c r="K2" s="10"/>
    </row>
    <row r="3">
      <c r="A3" s="7"/>
      <c r="B3" s="8"/>
      <c r="C3" s="9" t="s">
        <v>3</v>
      </c>
      <c r="D3" s="4"/>
      <c r="E3" s="4"/>
      <c r="F3" s="4"/>
      <c r="G3" s="4"/>
      <c r="H3" s="4"/>
      <c r="I3" s="4"/>
      <c r="J3" s="5"/>
      <c r="K3" s="10"/>
    </row>
    <row r="4">
      <c r="A4" s="7"/>
      <c r="B4" s="8"/>
      <c r="C4" s="11" t="s">
        <v>4</v>
      </c>
      <c r="D4" s="4"/>
      <c r="E4" s="4"/>
      <c r="F4" s="4"/>
      <c r="G4" s="4"/>
      <c r="H4" s="4"/>
      <c r="I4" s="4"/>
      <c r="J4" s="5"/>
      <c r="K4" s="12"/>
    </row>
    <row r="5">
      <c r="A5" s="13"/>
      <c r="B5" s="14"/>
      <c r="C5" s="9" t="s">
        <v>5</v>
      </c>
      <c r="D5" s="4"/>
      <c r="E5" s="4"/>
      <c r="F5" s="4"/>
      <c r="G5" s="4"/>
      <c r="H5" s="4"/>
      <c r="I5" s="4"/>
      <c r="J5" s="5"/>
      <c r="K5" s="10"/>
    </row>
    <row r="6">
      <c r="A6" s="15" t="s">
        <v>6</v>
      </c>
      <c r="B6" s="16"/>
      <c r="C6" s="16"/>
      <c r="D6" s="16"/>
      <c r="E6" s="16"/>
      <c r="F6" s="16"/>
      <c r="G6" s="16"/>
      <c r="H6" s="16"/>
      <c r="I6" s="16"/>
      <c r="J6" s="17"/>
      <c r="K6" s="18"/>
    </row>
    <row r="7">
      <c r="A7" t="s" s="158">
        <v>146</v>
      </c>
    </row>
    <row r="8">
      <c r="A8" t="s" s="158">
        <v>143</v>
      </c>
    </row>
    <row r="9">
      <c r="A9" t="s" s="158">
        <v>147</v>
      </c>
    </row>
    <row r="10">
      <c r="A10" t="s" s="158">
        <v>145</v>
      </c>
    </row>
    <row r="11">
      <c r="A11" s="23" t="s">
        <v>11</v>
      </c>
      <c r="C11" s="20"/>
      <c r="D11" s="20"/>
      <c r="E11" s="20"/>
      <c r="F11" s="20"/>
      <c r="G11" s="20"/>
      <c r="H11" s="20"/>
      <c r="I11" s="21"/>
      <c r="J11" s="22"/>
      <c r="K11" s="20"/>
    </row>
    <row r="12">
      <c r="A12" s="27" t="s">
        <v>12</v>
      </c>
      <c r="B12" s="27" t="s">
        <v>13</v>
      </c>
      <c r="C12" s="27" t="s">
        <v>14</v>
      </c>
      <c r="D12" s="28" t="s">
        <v>15</v>
      </c>
      <c r="E12" s="4"/>
      <c r="F12" s="5"/>
      <c r="G12" s="27" t="s">
        <v>16</v>
      </c>
      <c r="H12" s="27" t="s">
        <v>17</v>
      </c>
      <c r="I12" s="29" t="s">
        <v>18</v>
      </c>
      <c r="J12" s="30" t="s">
        <v>19</v>
      </c>
      <c r="K12" s="31" t="s">
        <v>20</v>
      </c>
    </row>
    <row r="13">
      <c r="A13" s="32"/>
      <c r="B13" s="32"/>
      <c r="C13" s="32"/>
      <c r="D13" s="33" t="s">
        <v>21</v>
      </c>
      <c r="E13" s="34" t="s">
        <v>22</v>
      </c>
      <c r="F13" s="34" t="s">
        <v>23</v>
      </c>
      <c r="G13" s="32"/>
      <c r="H13" s="32"/>
      <c r="I13" s="32"/>
      <c r="J13" s="32"/>
    </row>
    <row r="14">
      <c r="A14" s="35" t="s">
        <v>24</v>
      </c>
      <c r="B14" s="36" t="s">
        <v>25</v>
      </c>
      <c r="C14" s="4"/>
      <c r="D14" s="4"/>
      <c r="E14" s="4"/>
      <c r="F14" s="4"/>
      <c r="G14" s="4"/>
      <c r="H14" s="4"/>
      <c r="I14" s="5"/>
      <c r="J14" s="37">
        <f>SUM(J15:J19)</f>
        <v>37896230</v>
      </c>
      <c r="K14" s="38"/>
    </row>
    <row r="15">
      <c r="A15" s="39">
        <v>1.0</v>
      </c>
      <c r="B15" s="40" t="s">
        <v>26</v>
      </c>
      <c r="C15" s="41" t="s">
        <v>27</v>
      </c>
      <c r="D15" s="39">
        <f>2880+2819-600-800</f>
        <v>4299</v>
      </c>
      <c r="E15" s="40">
        <v>600.0</v>
      </c>
      <c r="F15" s="39">
        <v>810.0</v>
      </c>
      <c r="G15" s="42" t="s">
        <v>28</v>
      </c>
      <c r="H15" s="43">
        <v>3250000.0</v>
      </c>
      <c r="I15" s="44">
        <f t="shared" ref="I15:I18" si="1">D15/10^3</f>
        <v>4.299</v>
      </c>
      <c r="J15" s="45">
        <f t="shared" ref="J15:J19" si="2">I15*H15</f>
        <v>13971750</v>
      </c>
      <c r="K15" s="46"/>
    </row>
    <row r="16">
      <c r="A16" s="39">
        <v>2.0</v>
      </c>
      <c r="B16" s="42" t="s">
        <v>29</v>
      </c>
      <c r="C16" s="41" t="s">
        <v>30</v>
      </c>
      <c r="D16" s="39">
        <v>2880.0</v>
      </c>
      <c r="E16" s="40">
        <v>350.0</v>
      </c>
      <c r="F16" s="39">
        <v>750.0</v>
      </c>
      <c r="G16" s="42" t="s">
        <v>28</v>
      </c>
      <c r="H16" s="43">
        <v>2360000.0</v>
      </c>
      <c r="I16" s="44">
        <f t="shared" si="1"/>
        <v>2.88</v>
      </c>
      <c r="J16" s="45">
        <f t="shared" si="2"/>
        <v>6796800</v>
      </c>
      <c r="K16" s="46"/>
    </row>
    <row r="17">
      <c r="A17" s="39">
        <v>3.0</v>
      </c>
      <c r="B17" s="47" t="s">
        <v>31</v>
      </c>
      <c r="C17" s="41" t="s">
        <v>32</v>
      </c>
      <c r="D17" s="39">
        <f>D16</f>
        <v>2880</v>
      </c>
      <c r="E17" s="40">
        <v>350.0</v>
      </c>
      <c r="F17" s="39">
        <v>400.0</v>
      </c>
      <c r="G17" s="42" t="s">
        <v>28</v>
      </c>
      <c r="H17" s="43">
        <v>2000000.0</v>
      </c>
      <c r="I17" s="44">
        <f t="shared" si="1"/>
        <v>2.88</v>
      </c>
      <c r="J17" s="45">
        <f t="shared" si="2"/>
        <v>5760000</v>
      </c>
      <c r="K17" s="46"/>
    </row>
    <row r="18">
      <c r="A18" s="39">
        <v>4.0</v>
      </c>
      <c r="B18" s="47" t="s">
        <v>33</v>
      </c>
      <c r="C18" s="41" t="s">
        <v>34</v>
      </c>
      <c r="D18" s="39">
        <v>2080.0</v>
      </c>
      <c r="E18" s="39">
        <v>700.0</v>
      </c>
      <c r="F18" s="39">
        <v>870.0</v>
      </c>
      <c r="G18" s="42" t="s">
        <v>28</v>
      </c>
      <c r="H18" s="43">
        <f>H15</f>
        <v>3250000</v>
      </c>
      <c r="I18" s="44">
        <f t="shared" si="1"/>
        <v>2.08</v>
      </c>
      <c r="J18" s="45">
        <f t="shared" si="2"/>
        <v>6760000</v>
      </c>
      <c r="K18" s="46"/>
    </row>
    <row r="19">
      <c r="A19" s="39">
        <v>5.0</v>
      </c>
      <c r="B19" s="47" t="s">
        <v>35</v>
      </c>
      <c r="C19" s="41" t="s">
        <v>36</v>
      </c>
      <c r="D19" s="39">
        <v>1120.0</v>
      </c>
      <c r="E19" s="39">
        <v>350.0</v>
      </c>
      <c r="F19" s="39">
        <f> 1210</f>
        <v>1210</v>
      </c>
      <c r="G19" s="47" t="s">
        <v>37</v>
      </c>
      <c r="H19" s="43">
        <v>3400000.0</v>
      </c>
      <c r="I19" s="44">
        <f>F19*D19/10^6</f>
        <v>1.3552</v>
      </c>
      <c r="J19" s="45">
        <f t="shared" si="2"/>
        <v>4607680</v>
      </c>
      <c r="K19" s="46"/>
    </row>
    <row r="20">
      <c r="A20" s="40"/>
      <c r="B20" s="48" t="s">
        <v>38</v>
      </c>
      <c r="C20" s="4"/>
      <c r="D20" s="4"/>
      <c r="E20" s="4"/>
      <c r="F20" s="4"/>
      <c r="G20" s="4"/>
      <c r="H20" s="4"/>
      <c r="I20" s="5"/>
      <c r="J20" s="49">
        <f>sum(J21:J31)</f>
        <v>19225000</v>
      </c>
      <c r="K20" s="50"/>
    </row>
    <row r="21">
      <c r="A21" s="39">
        <v>1.0</v>
      </c>
      <c r="B21" s="51" t="s">
        <v>39</v>
      </c>
      <c r="C21" s="52" t="s">
        <v>40</v>
      </c>
      <c r="D21" s="53"/>
      <c r="E21" s="4"/>
      <c r="F21" s="5"/>
      <c r="G21" s="42" t="s">
        <v>41</v>
      </c>
      <c r="H21" s="54">
        <v>550000.0</v>
      </c>
      <c r="I21" s="55">
        <v>2.0</v>
      </c>
      <c r="J21" s="45">
        <f t="shared" ref="J21:J31" si="3">I21*H21</f>
        <v>1100000</v>
      </c>
      <c r="K21" s="50"/>
    </row>
    <row r="22">
      <c r="A22" s="39">
        <v>2.0</v>
      </c>
      <c r="B22" s="51" t="s">
        <v>42</v>
      </c>
      <c r="C22" s="52" t="s">
        <v>40</v>
      </c>
      <c r="D22" s="53"/>
      <c r="E22" s="4"/>
      <c r="F22" s="5"/>
      <c r="G22" s="42" t="s">
        <v>41</v>
      </c>
      <c r="H22" s="54">
        <v>450000.0</v>
      </c>
      <c r="I22" s="55">
        <v>3.0</v>
      </c>
      <c r="J22" s="45">
        <f t="shared" si="3"/>
        <v>1350000</v>
      </c>
      <c r="K22" s="50"/>
    </row>
    <row r="23">
      <c r="A23" s="39">
        <v>3.0</v>
      </c>
      <c r="B23" s="56" t="s">
        <v>43</v>
      </c>
      <c r="C23" s="52" t="s">
        <v>44</v>
      </c>
      <c r="D23" s="53"/>
      <c r="E23" s="4"/>
      <c r="F23" s="5"/>
      <c r="G23" s="42" t="s">
        <v>41</v>
      </c>
      <c r="H23" s="54">
        <v>1705000.0</v>
      </c>
      <c r="I23" s="55">
        <v>2.0</v>
      </c>
      <c r="J23" s="45">
        <f t="shared" si="3"/>
        <v>3410000</v>
      </c>
      <c r="K23" s="50"/>
    </row>
    <row r="24">
      <c r="A24" s="39">
        <v>4.0</v>
      </c>
      <c r="B24" s="57" t="s">
        <v>45</v>
      </c>
      <c r="C24" s="58" t="s">
        <v>46</v>
      </c>
      <c r="D24" s="53"/>
      <c r="E24" s="4"/>
      <c r="F24" s="5"/>
      <c r="G24" s="59" t="s">
        <v>41</v>
      </c>
      <c r="H24" s="60">
        <v>1900000.0</v>
      </c>
      <c r="I24" s="55">
        <v>1.0</v>
      </c>
      <c r="J24" s="45">
        <f t="shared" si="3"/>
        <v>1900000</v>
      </c>
      <c r="K24" s="50"/>
    </row>
    <row r="25">
      <c r="A25" s="39">
        <v>5.0</v>
      </c>
      <c r="B25" s="57" t="s">
        <v>47</v>
      </c>
      <c r="C25" s="58" t="s">
        <v>48</v>
      </c>
      <c r="D25" s="53"/>
      <c r="E25" s="4"/>
      <c r="F25" s="5"/>
      <c r="G25" s="59" t="s">
        <v>41</v>
      </c>
      <c r="H25" s="60">
        <v>1900000.0</v>
      </c>
      <c r="I25" s="55">
        <v>1.0</v>
      </c>
      <c r="J25" s="45">
        <f t="shared" si="3"/>
        <v>1900000</v>
      </c>
      <c r="K25" s="50"/>
    </row>
    <row r="26">
      <c r="A26" s="39">
        <v>6.0</v>
      </c>
      <c r="B26" s="51" t="s">
        <v>49</v>
      </c>
      <c r="C26" s="52" t="s">
        <v>50</v>
      </c>
      <c r="D26" s="53"/>
      <c r="E26" s="4"/>
      <c r="F26" s="5"/>
      <c r="G26" s="42" t="s">
        <v>41</v>
      </c>
      <c r="H26" s="61">
        <v>5885000.0</v>
      </c>
      <c r="I26" s="55">
        <v>1.0</v>
      </c>
      <c r="J26" s="45">
        <f t="shared" si="3"/>
        <v>5885000</v>
      </c>
      <c r="K26" s="46"/>
    </row>
    <row r="27">
      <c r="A27" s="39">
        <v>7.0</v>
      </c>
      <c r="B27" s="56" t="s">
        <v>51</v>
      </c>
      <c r="C27" s="57" t="s">
        <v>52</v>
      </c>
      <c r="D27" s="62"/>
      <c r="E27" s="4"/>
      <c r="F27" s="5"/>
      <c r="G27" s="57" t="s">
        <v>53</v>
      </c>
      <c r="H27" s="60">
        <v>880000.0</v>
      </c>
      <c r="I27" s="55">
        <v>1.0</v>
      </c>
      <c r="J27" s="45">
        <f t="shared" si="3"/>
        <v>880000</v>
      </c>
      <c r="K27" s="46"/>
    </row>
    <row r="28">
      <c r="A28" s="39">
        <v>8.0</v>
      </c>
      <c r="B28" s="42" t="s">
        <v>54</v>
      </c>
      <c r="C28" s="40" t="s">
        <v>55</v>
      </c>
      <c r="D28" s="53"/>
      <c r="E28" s="4"/>
      <c r="F28" s="5"/>
      <c r="G28" s="42" t="s">
        <v>56</v>
      </c>
      <c r="H28" s="61">
        <v>0.0</v>
      </c>
      <c r="I28" s="63">
        <v>48.0</v>
      </c>
      <c r="J28" s="45">
        <f t="shared" si="3"/>
        <v>0</v>
      </c>
      <c r="K28" s="50"/>
    </row>
    <row r="29">
      <c r="A29" s="39">
        <v>9.0</v>
      </c>
      <c r="B29" s="51" t="s">
        <v>57</v>
      </c>
      <c r="C29" s="39" t="s">
        <v>58</v>
      </c>
      <c r="D29" s="53"/>
      <c r="E29" s="4"/>
      <c r="F29" s="5"/>
      <c r="G29" s="40" t="s">
        <v>59</v>
      </c>
      <c r="H29" s="61">
        <v>0.0</v>
      </c>
      <c r="I29" s="55">
        <v>8.0</v>
      </c>
      <c r="J29" s="45">
        <f t="shared" si="3"/>
        <v>0</v>
      </c>
      <c r="K29" s="50"/>
    </row>
    <row r="30">
      <c r="A30" s="39">
        <v>10.0</v>
      </c>
      <c r="B30" s="42" t="s">
        <v>60</v>
      </c>
      <c r="C30" s="42" t="s">
        <v>61</v>
      </c>
      <c r="D30" s="53"/>
      <c r="E30" s="4"/>
      <c r="F30" s="5"/>
      <c r="G30" s="42" t="s">
        <v>56</v>
      </c>
      <c r="H30" s="61">
        <v>0.0</v>
      </c>
      <c r="I30" s="63">
        <v>16.0</v>
      </c>
      <c r="J30" s="45">
        <f t="shared" si="3"/>
        <v>0</v>
      </c>
      <c r="K30" s="50"/>
    </row>
    <row r="31">
      <c r="A31" s="39">
        <v>11.0</v>
      </c>
      <c r="B31" s="42" t="s">
        <v>62</v>
      </c>
      <c r="C31" s="40" t="s">
        <v>63</v>
      </c>
      <c r="D31" s="53"/>
      <c r="E31" s="4"/>
      <c r="F31" s="5"/>
      <c r="G31" s="40" t="s">
        <v>56</v>
      </c>
      <c r="H31" s="64">
        <v>100000.0</v>
      </c>
      <c r="I31" s="65">
        <v>28.0</v>
      </c>
      <c r="J31" s="45">
        <f t="shared" si="3"/>
        <v>2800000</v>
      </c>
      <c r="K31" s="46"/>
    </row>
    <row r="32">
      <c r="A32" s="39"/>
      <c r="B32" s="66"/>
      <c r="C32" s="66"/>
      <c r="D32" s="66"/>
      <c r="E32" s="66"/>
      <c r="F32" s="66"/>
      <c r="G32" s="67"/>
      <c r="H32" s="68" t="s">
        <v>64</v>
      </c>
      <c r="I32" s="5"/>
      <c r="J32" s="49">
        <f>sum(J20+J14)</f>
        <v>57121230</v>
      </c>
      <c r="K32" s="46"/>
    </row>
    <row r="33">
      <c r="A33" s="48"/>
      <c r="B33" s="4"/>
      <c r="C33" s="4"/>
      <c r="D33" s="4"/>
      <c r="E33" s="4"/>
      <c r="F33" s="4"/>
      <c r="G33" s="5"/>
      <c r="H33" s="69" t="s">
        <v>65</v>
      </c>
      <c r="I33" s="5"/>
      <c r="J33" s="70">
        <f>J32*97/100</f>
        <v>55407593.1</v>
      </c>
      <c r="K33" s="71"/>
    </row>
    <row r="34">
      <c r="A34" s="72">
        <v>1.0</v>
      </c>
      <c r="B34" s="73" t="s">
        <v>66</v>
      </c>
      <c r="C34" s="4"/>
      <c r="D34" s="4"/>
      <c r="E34" s="4"/>
      <c r="F34" s="4"/>
      <c r="G34" s="5"/>
      <c r="H34" s="74" t="s">
        <v>67</v>
      </c>
      <c r="I34" s="5"/>
      <c r="J34" s="75">
        <v>9000000.0</v>
      </c>
      <c r="K34" s="76"/>
    </row>
    <row r="35">
      <c r="A35" s="72">
        <v>2.0</v>
      </c>
      <c r="B35" s="73" t="s">
        <v>68</v>
      </c>
      <c r="C35" s="4"/>
      <c r="D35" s="4"/>
      <c r="E35" s="4"/>
      <c r="F35" s="4"/>
      <c r="G35" s="5"/>
      <c r="H35" s="74" t="s">
        <v>69</v>
      </c>
      <c r="I35" s="5"/>
      <c r="J35" s="75">
        <v>2.2E7</v>
      </c>
      <c r="K35" s="77"/>
    </row>
    <row r="36">
      <c r="A36" s="72">
        <v>3.0</v>
      </c>
      <c r="B36" s="78" t="s">
        <v>70</v>
      </c>
      <c r="C36" s="4"/>
      <c r="D36" s="4"/>
      <c r="E36" s="4"/>
      <c r="F36" s="4"/>
      <c r="G36" s="5"/>
      <c r="H36" s="74" t="s">
        <v>71</v>
      </c>
      <c r="I36" s="5"/>
      <c r="J36" s="75">
        <v>2.2E7</v>
      </c>
      <c r="K36" s="79"/>
    </row>
    <row r="37">
      <c r="A37" s="72"/>
      <c r="B37" s="78" t="s">
        <v>72</v>
      </c>
      <c r="C37" s="4"/>
      <c r="D37" s="4"/>
      <c r="E37" s="4"/>
      <c r="F37" s="4"/>
      <c r="G37" s="5"/>
      <c r="H37" s="74"/>
      <c r="I37" s="5"/>
      <c r="J37" s="75">
        <v>-2000000.0</v>
      </c>
      <c r="K37" s="79"/>
    </row>
    <row r="38">
      <c r="A38" s="72">
        <v>4.0</v>
      </c>
      <c r="B38" s="80" t="s">
        <v>73</v>
      </c>
      <c r="C38" s="4"/>
      <c r="D38" s="4"/>
      <c r="E38" s="4"/>
      <c r="F38" s="4"/>
      <c r="G38" s="5"/>
      <c r="H38" s="74" t="s">
        <v>74</v>
      </c>
      <c r="I38" s="5"/>
      <c r="J38" s="81">
        <f>J33-J34-J35-J36-J37</f>
        <v>4407593.1</v>
      </c>
      <c r="K38" s="82"/>
    </row>
    <row r="39">
      <c r="A39" s="83" t="s">
        <v>75</v>
      </c>
      <c r="K39" s="84"/>
    </row>
    <row r="40">
      <c r="A40" s="85" t="s">
        <v>76</v>
      </c>
      <c r="J40" s="84"/>
      <c r="K40" s="84"/>
    </row>
    <row r="41">
      <c r="H41" s="85" t="s">
        <v>77</v>
      </c>
      <c r="J41" s="84"/>
      <c r="K41" s="84"/>
    </row>
    <row r="42">
      <c r="J42" s="84"/>
      <c r="K42" s="84"/>
    </row>
  </sheetData>
  <mergeCells count="49">
    <mergeCell ref="A1:B5"/>
    <mergeCell ref="C1:J1"/>
    <mergeCell ref="C2:J2"/>
    <mergeCell ref="C3:J3"/>
    <mergeCell ref="C4:J4"/>
    <mergeCell ref="C5:J5"/>
    <mergeCell ref="A6:J6"/>
    <mergeCell ref="A7:B7"/>
    <mergeCell ref="A8:B8"/>
    <mergeCell ref="A10:B10"/>
    <mergeCell ref="A11:B11"/>
    <mergeCell ref="A12:A13"/>
    <mergeCell ref="B12:B13"/>
    <mergeCell ref="C12:C13"/>
    <mergeCell ref="D12:F12"/>
    <mergeCell ref="G12:G13"/>
    <mergeCell ref="H12:H13"/>
    <mergeCell ref="I12:I13"/>
    <mergeCell ref="J12:J13"/>
    <mergeCell ref="K12:K13"/>
    <mergeCell ref="B14:I14"/>
    <mergeCell ref="B20:I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H32:I32"/>
    <mergeCell ref="H33:I33"/>
    <mergeCell ref="B37:G37"/>
    <mergeCell ref="H37:I37"/>
    <mergeCell ref="B38:G38"/>
    <mergeCell ref="H38:I38"/>
    <mergeCell ref="H39:I39"/>
    <mergeCell ref="A40:C42"/>
    <mergeCell ref="H41:I41"/>
    <mergeCell ref="A33:G33"/>
    <mergeCell ref="B34:G34"/>
    <mergeCell ref="H34:I34"/>
    <mergeCell ref="B35:G35"/>
    <mergeCell ref="H35:I35"/>
    <mergeCell ref="B36:G36"/>
    <mergeCell ref="H36:I36"/>
  </mergeCells>
  <printOptions/>
  <pageMargins bottom="0.75" footer="0.0" header="0.0" left="0.7" right="0.7" top="0.75"/>
  <pageSetup fitToHeight="0" paperSize="9" orientation="portrait"/>
  <headerFooter>
    <oddFooter>&amp;RV1.0.08.2020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dimension ref="A1:K40"/>
  <sheetViews>
    <sheetView showGridLines="0" workbookViewId="0"/>
  </sheetViews>
  <sheetFormatPr customHeight="1" defaultColWidth="14.43" defaultRowHeight="15.0"/>
  <cols>
    <col min="1" max="1" customWidth="true" width="11.57"/>
    <col min="2" max="2" customWidth="true" width="24.43"/>
    <col min="3" max="3" customWidth="true" width="50.14"/>
    <col min="4" max="6" customWidth="true" width="11.43"/>
    <col min="7" max="7" customWidth="true" width="13.86"/>
    <col min="8" max="8" customWidth="true" width="20.0"/>
    <col min="9" max="9" customWidth="true" width="12.86"/>
    <col min="10" max="10" customWidth="true" width="20.0"/>
    <col min="11" max="11" customWidth="true" hidden="true" width="37.14"/>
  </cols>
  <sheetData>
    <row r="1">
      <c r="A1" s="1" t="s">
        <v>0</v>
      </c>
      <c r="B1" s="2"/>
      <c r="C1" s="3" t="s">
        <v>1</v>
      </c>
      <c r="D1" s="4"/>
      <c r="E1" s="4"/>
      <c r="F1" s="4"/>
      <c r="G1" s="4"/>
      <c r="H1" s="4"/>
      <c r="I1" s="4"/>
      <c r="J1" s="5"/>
      <c r="K1" s="6"/>
    </row>
    <row r="2">
      <c r="A2" s="7"/>
      <c r="B2" s="8"/>
      <c r="C2" s="9" t="s">
        <v>78</v>
      </c>
      <c r="D2" s="4"/>
      <c r="E2" s="4"/>
      <c r="F2" s="4"/>
      <c r="G2" s="4"/>
      <c r="H2" s="4"/>
      <c r="I2" s="4"/>
      <c r="J2" s="5"/>
      <c r="K2" s="10"/>
    </row>
    <row r="3">
      <c r="A3" s="7"/>
      <c r="B3" s="8"/>
      <c r="C3" s="9" t="s">
        <v>79</v>
      </c>
      <c r="D3" s="4"/>
      <c r="E3" s="4"/>
      <c r="F3" s="4"/>
      <c r="G3" s="4"/>
      <c r="H3" s="4"/>
      <c r="I3" s="4"/>
      <c r="J3" s="5"/>
      <c r="K3" s="10"/>
    </row>
    <row r="4">
      <c r="A4" s="7"/>
      <c r="B4" s="8"/>
      <c r="C4" s="11" t="s">
        <v>80</v>
      </c>
      <c r="D4" s="4"/>
      <c r="E4" s="4"/>
      <c r="F4" s="4"/>
      <c r="G4" s="4"/>
      <c r="H4" s="4"/>
      <c r="I4" s="4"/>
      <c r="J4" s="5"/>
      <c r="K4" s="12"/>
    </row>
    <row r="5">
      <c r="A5" s="13"/>
      <c r="B5" s="14"/>
      <c r="C5" s="9" t="s">
        <v>81</v>
      </c>
      <c r="D5" s="4"/>
      <c r="E5" s="4"/>
      <c r="F5" s="4"/>
      <c r="G5" s="4"/>
      <c r="H5" s="4"/>
      <c r="I5" s="4"/>
      <c r="J5" s="5"/>
      <c r="K5" s="10"/>
    </row>
    <row r="6">
      <c r="A6" s="15" t="s">
        <v>6</v>
      </c>
      <c r="B6" s="16"/>
      <c r="C6" s="16"/>
      <c r="D6" s="16"/>
      <c r="E6" s="16"/>
      <c r="F6" s="16"/>
      <c r="G6" s="16"/>
      <c r="H6" s="16"/>
      <c r="I6" s="16"/>
      <c r="J6" s="17"/>
      <c r="K6" s="18"/>
    </row>
    <row r="7">
      <c r="A7" s="19" t="s">
        <v>7</v>
      </c>
      <c r="C7" s="20"/>
      <c r="D7" s="20"/>
      <c r="E7" s="20"/>
      <c r="F7" s="20"/>
      <c r="G7" s="20"/>
      <c r="H7" s="20"/>
      <c r="I7" s="21"/>
      <c r="J7" s="22"/>
      <c r="K7" s="20"/>
    </row>
    <row r="8">
      <c r="A8" s="23" t="s">
        <v>8</v>
      </c>
      <c r="C8" s="24"/>
      <c r="D8" s="20"/>
      <c r="E8" s="20"/>
      <c r="F8" s="20"/>
      <c r="G8" s="20"/>
      <c r="H8" s="20"/>
      <c r="I8" s="21"/>
      <c r="J8" s="22"/>
      <c r="K8" s="20"/>
    </row>
    <row r="9">
      <c r="A9" s="25" t="s">
        <v>9</v>
      </c>
      <c r="B9" s="26"/>
      <c r="C9" s="24"/>
      <c r="D9" s="20"/>
      <c r="E9" s="20"/>
      <c r="F9" s="20"/>
      <c r="G9" s="20"/>
      <c r="H9" s="20"/>
      <c r="I9" s="21"/>
      <c r="J9" s="22"/>
      <c r="K9" s="20"/>
    </row>
    <row r="10">
      <c r="A10" s="23" t="s">
        <v>10</v>
      </c>
      <c r="C10" s="20"/>
      <c r="D10" s="20"/>
      <c r="E10" s="20"/>
      <c r="F10" s="20"/>
      <c r="G10" s="20"/>
      <c r="H10" s="20"/>
      <c r="I10" s="21"/>
      <c r="J10" s="22"/>
      <c r="K10" s="20"/>
    </row>
    <row r="11">
      <c r="A11" s="23" t="s">
        <v>11</v>
      </c>
      <c r="C11" s="20"/>
      <c r="D11" s="20"/>
      <c r="E11" s="20"/>
      <c r="F11" s="20"/>
      <c r="G11" s="20"/>
      <c r="H11" s="20"/>
      <c r="I11" s="21"/>
      <c r="J11" s="22"/>
      <c r="K11" s="20"/>
    </row>
    <row r="12">
      <c r="A12" s="27" t="s">
        <v>12</v>
      </c>
      <c r="B12" s="27" t="s">
        <v>13</v>
      </c>
      <c r="C12" s="27" t="s">
        <v>14</v>
      </c>
      <c r="D12" s="28" t="s">
        <v>15</v>
      </c>
      <c r="E12" s="4"/>
      <c r="F12" s="5"/>
      <c r="G12" s="27" t="s">
        <v>16</v>
      </c>
      <c r="H12" s="27" t="s">
        <v>17</v>
      </c>
      <c r="I12" s="29" t="s">
        <v>18</v>
      </c>
      <c r="J12" s="30" t="s">
        <v>19</v>
      </c>
      <c r="K12" s="31" t="s">
        <v>20</v>
      </c>
    </row>
    <row r="13">
      <c r="A13" s="32"/>
      <c r="B13" s="32"/>
      <c r="C13" s="32"/>
      <c r="D13" s="33" t="s">
        <v>21</v>
      </c>
      <c r="E13" s="34" t="s">
        <v>22</v>
      </c>
      <c r="F13" s="34" t="s">
        <v>23</v>
      </c>
      <c r="G13" s="32"/>
      <c r="H13" s="32"/>
      <c r="I13" s="32"/>
      <c r="J13" s="32"/>
    </row>
    <row r="14">
      <c r="A14" s="35" t="s">
        <v>24</v>
      </c>
      <c r="B14" s="36" t="s">
        <v>25</v>
      </c>
      <c r="C14" s="4"/>
      <c r="D14" s="4"/>
      <c r="E14" s="4"/>
      <c r="F14" s="4"/>
      <c r="G14" s="4"/>
      <c r="H14" s="4"/>
      <c r="I14" s="5"/>
      <c r="J14" s="37">
        <f>SUM(J15:J18)</f>
        <v>69645100</v>
      </c>
      <c r="K14" s="38"/>
    </row>
    <row r="15">
      <c r="A15" s="39">
        <v>1.0</v>
      </c>
      <c r="B15" s="40" t="s">
        <v>26</v>
      </c>
      <c r="C15" s="41" t="s">
        <v>82</v>
      </c>
      <c r="D15" s="39">
        <f>2505*2+3200</f>
        <v>8210</v>
      </c>
      <c r="E15" s="40">
        <v>600.0</v>
      </c>
      <c r="F15" s="39">
        <v>810.0</v>
      </c>
      <c r="G15" s="42" t="s">
        <v>28</v>
      </c>
      <c r="H15" s="43">
        <v>3750000.0</v>
      </c>
      <c r="I15" s="44">
        <f t="shared" ref="I15:I18" si="1">D15/10^3</f>
        <v>8.21</v>
      </c>
      <c r="J15" s="45">
        <f t="shared" ref="J15:J18" si="2">I15*H15</f>
        <v>30787500</v>
      </c>
      <c r="K15" s="46"/>
    </row>
    <row r="16">
      <c r="A16" s="39">
        <v>2.0</v>
      </c>
      <c r="B16" s="42" t="s">
        <v>29</v>
      </c>
      <c r="C16" s="41" t="s">
        <v>83</v>
      </c>
      <c r="D16" s="39">
        <f>D15+250-2050</f>
        <v>6410</v>
      </c>
      <c r="E16" s="40">
        <v>350.0</v>
      </c>
      <c r="F16" s="39">
        <v>800.0</v>
      </c>
      <c r="G16" s="42" t="s">
        <v>28</v>
      </c>
      <c r="H16" s="43">
        <v>2860000.0</v>
      </c>
      <c r="I16" s="44">
        <f t="shared" si="1"/>
        <v>6.41</v>
      </c>
      <c r="J16" s="45">
        <f t="shared" si="2"/>
        <v>18332600</v>
      </c>
      <c r="K16" s="46"/>
    </row>
    <row r="17">
      <c r="A17" s="39">
        <v>3.0</v>
      </c>
      <c r="B17" s="47" t="s">
        <v>31</v>
      </c>
      <c r="C17" s="41" t="s">
        <v>84</v>
      </c>
      <c r="D17" s="39">
        <f>D16</f>
        <v>6410</v>
      </c>
      <c r="E17" s="40">
        <v>350.0</v>
      </c>
      <c r="F17" s="39">
        <f>2815-810-800-600</f>
        <v>605</v>
      </c>
      <c r="G17" s="42" t="s">
        <v>28</v>
      </c>
      <c r="H17" s="43">
        <v>2500000.0</v>
      </c>
      <c r="I17" s="44">
        <f t="shared" si="1"/>
        <v>6.41</v>
      </c>
      <c r="J17" s="45">
        <f t="shared" si="2"/>
        <v>16025000</v>
      </c>
      <c r="K17" s="46"/>
    </row>
    <row r="18">
      <c r="A18" s="39">
        <v>4.0</v>
      </c>
      <c r="B18" s="47" t="s">
        <v>33</v>
      </c>
      <c r="C18" s="41" t="s">
        <v>85</v>
      </c>
      <c r="D18" s="39">
        <v>1200.0</v>
      </c>
      <c r="E18" s="39">
        <v>700.0</v>
      </c>
      <c r="F18" s="39">
        <v>870.0</v>
      </c>
      <c r="G18" s="42" t="s">
        <v>28</v>
      </c>
      <c r="H18" s="43">
        <f>H15</f>
        <v>3750000</v>
      </c>
      <c r="I18" s="44">
        <f t="shared" si="1"/>
        <v>1.2</v>
      </c>
      <c r="J18" s="45">
        <f t="shared" si="2"/>
        <v>4500000</v>
      </c>
      <c r="K18" s="46"/>
    </row>
    <row r="19">
      <c r="A19" s="40"/>
      <c r="B19" s="48" t="s">
        <v>38</v>
      </c>
      <c r="C19" s="4"/>
      <c r="D19" s="4"/>
      <c r="E19" s="4"/>
      <c r="F19" s="4"/>
      <c r="G19" s="4"/>
      <c r="H19" s="4"/>
      <c r="I19" s="5"/>
      <c r="J19" s="49">
        <f>sum(J20:J30)</f>
        <v>21425000</v>
      </c>
      <c r="K19" s="50"/>
    </row>
    <row r="20">
      <c r="A20" s="39">
        <v>1.0</v>
      </c>
      <c r="B20" s="51" t="s">
        <v>39</v>
      </c>
      <c r="C20" s="52" t="s">
        <v>40</v>
      </c>
      <c r="D20" s="86"/>
      <c r="E20" s="4"/>
      <c r="F20" s="5"/>
      <c r="G20" s="42" t="s">
        <v>41</v>
      </c>
      <c r="H20" s="54">
        <v>550000.0</v>
      </c>
      <c r="I20" s="55">
        <v>2.0</v>
      </c>
      <c r="J20" s="45">
        <f t="shared" ref="J20:J30" si="3">I20*H20</f>
        <v>1100000</v>
      </c>
      <c r="K20" s="50"/>
    </row>
    <row r="21">
      <c r="A21" s="39">
        <v>2.0</v>
      </c>
      <c r="B21" s="51" t="s">
        <v>42</v>
      </c>
      <c r="C21" s="52" t="s">
        <v>40</v>
      </c>
      <c r="D21" s="86"/>
      <c r="E21" s="4"/>
      <c r="F21" s="5"/>
      <c r="G21" s="42" t="s">
        <v>41</v>
      </c>
      <c r="H21" s="54">
        <v>450000.0</v>
      </c>
      <c r="I21" s="55">
        <v>3.0</v>
      </c>
      <c r="J21" s="45">
        <f t="shared" si="3"/>
        <v>1350000</v>
      </c>
      <c r="K21" s="50"/>
    </row>
    <row r="22">
      <c r="A22" s="39">
        <v>3.0</v>
      </c>
      <c r="B22" s="56" t="s">
        <v>43</v>
      </c>
      <c r="C22" s="52" t="s">
        <v>44</v>
      </c>
      <c r="D22" s="86"/>
      <c r="E22" s="4"/>
      <c r="F22" s="5"/>
      <c r="G22" s="42" t="s">
        <v>41</v>
      </c>
      <c r="H22" s="54">
        <v>1705000.0</v>
      </c>
      <c r="I22" s="55">
        <v>2.0</v>
      </c>
      <c r="J22" s="45">
        <f t="shared" si="3"/>
        <v>3410000</v>
      </c>
      <c r="K22" s="50"/>
    </row>
    <row r="23">
      <c r="A23" s="39">
        <v>4.0</v>
      </c>
      <c r="B23" s="57" t="s">
        <v>45</v>
      </c>
      <c r="C23" s="58" t="s">
        <v>46</v>
      </c>
      <c r="D23" s="86"/>
      <c r="E23" s="4"/>
      <c r="F23" s="5"/>
      <c r="G23" s="59" t="s">
        <v>41</v>
      </c>
      <c r="H23" s="60">
        <v>1900000.0</v>
      </c>
      <c r="I23" s="55">
        <v>1.0</v>
      </c>
      <c r="J23" s="45">
        <f t="shared" si="3"/>
        <v>1900000</v>
      </c>
      <c r="K23" s="50"/>
    </row>
    <row r="24">
      <c r="A24" s="39">
        <v>5.0</v>
      </c>
      <c r="B24" s="57" t="s">
        <v>47</v>
      </c>
      <c r="C24" s="58" t="s">
        <v>48</v>
      </c>
      <c r="D24" s="86"/>
      <c r="E24" s="4"/>
      <c r="F24" s="5"/>
      <c r="G24" s="59" t="s">
        <v>41</v>
      </c>
      <c r="H24" s="60">
        <v>1900000.0</v>
      </c>
      <c r="I24" s="55">
        <v>1.0</v>
      </c>
      <c r="J24" s="45">
        <f t="shared" si="3"/>
        <v>1900000</v>
      </c>
      <c r="K24" s="50"/>
    </row>
    <row r="25">
      <c r="A25" s="39">
        <v>6.0</v>
      </c>
      <c r="B25" s="51" t="s">
        <v>49</v>
      </c>
      <c r="C25" s="52" t="s">
        <v>50</v>
      </c>
      <c r="D25" s="86"/>
      <c r="E25" s="4"/>
      <c r="F25" s="5"/>
      <c r="G25" s="42" t="s">
        <v>41</v>
      </c>
      <c r="H25" s="61">
        <v>5885000.0</v>
      </c>
      <c r="I25" s="55">
        <v>1.0</v>
      </c>
      <c r="J25" s="45">
        <f t="shared" si="3"/>
        <v>5885000</v>
      </c>
      <c r="K25" s="46"/>
    </row>
    <row r="26">
      <c r="A26" s="39">
        <v>7.0</v>
      </c>
      <c r="B26" s="56" t="s">
        <v>51</v>
      </c>
      <c r="C26" s="57" t="s">
        <v>52</v>
      </c>
      <c r="D26" s="87"/>
      <c r="E26" s="4"/>
      <c r="F26" s="5"/>
      <c r="G26" s="57" t="s">
        <v>53</v>
      </c>
      <c r="H26" s="60">
        <v>880000.0</v>
      </c>
      <c r="I26" s="55">
        <v>1.0</v>
      </c>
      <c r="J26" s="45">
        <f t="shared" si="3"/>
        <v>880000</v>
      </c>
      <c r="K26" s="46"/>
    </row>
    <row r="27">
      <c r="A27" s="39">
        <v>8.0</v>
      </c>
      <c r="B27" s="42" t="s">
        <v>54</v>
      </c>
      <c r="C27" s="40" t="s">
        <v>55</v>
      </c>
      <c r="D27" s="53"/>
      <c r="E27" s="4"/>
      <c r="F27" s="5"/>
      <c r="G27" s="42" t="s">
        <v>56</v>
      </c>
      <c r="H27" s="61">
        <v>0.0</v>
      </c>
      <c r="I27" s="63">
        <v>48.0</v>
      </c>
      <c r="J27" s="45">
        <f t="shared" si="3"/>
        <v>0</v>
      </c>
      <c r="K27" s="50"/>
    </row>
    <row r="28">
      <c r="A28" s="39">
        <v>9.0</v>
      </c>
      <c r="B28" s="51" t="s">
        <v>57</v>
      </c>
      <c r="C28" s="39" t="s">
        <v>58</v>
      </c>
      <c r="D28" s="53"/>
      <c r="E28" s="4"/>
      <c r="F28" s="5"/>
      <c r="G28" s="40" t="s">
        <v>59</v>
      </c>
      <c r="H28" s="61">
        <v>0.0</v>
      </c>
      <c r="I28" s="55">
        <v>8.0</v>
      </c>
      <c r="J28" s="45">
        <f t="shared" si="3"/>
        <v>0</v>
      </c>
      <c r="K28" s="50"/>
    </row>
    <row r="29">
      <c r="A29" s="39">
        <v>10.0</v>
      </c>
      <c r="B29" s="42" t="s">
        <v>60</v>
      </c>
      <c r="C29" s="42" t="s">
        <v>61</v>
      </c>
      <c r="D29" s="53"/>
      <c r="E29" s="4"/>
      <c r="F29" s="5"/>
      <c r="G29" s="42" t="s">
        <v>56</v>
      </c>
      <c r="H29" s="61">
        <v>0.0</v>
      </c>
      <c r="I29" s="63">
        <v>16.0</v>
      </c>
      <c r="J29" s="45">
        <f t="shared" si="3"/>
        <v>0</v>
      </c>
      <c r="K29" s="50"/>
    </row>
    <row r="30">
      <c r="A30" s="39">
        <v>11.0</v>
      </c>
      <c r="B30" s="42" t="s">
        <v>62</v>
      </c>
      <c r="C30" s="40" t="s">
        <v>63</v>
      </c>
      <c r="D30" s="53"/>
      <c r="E30" s="4"/>
      <c r="F30" s="5"/>
      <c r="G30" s="40" t="s">
        <v>56</v>
      </c>
      <c r="H30" s="64">
        <v>100000.0</v>
      </c>
      <c r="I30" s="65">
        <v>50.0</v>
      </c>
      <c r="J30" s="45">
        <f t="shared" si="3"/>
        <v>5000000</v>
      </c>
      <c r="K30" s="46"/>
    </row>
    <row r="31">
      <c r="A31" s="39"/>
      <c r="B31" s="66"/>
      <c r="C31" s="66"/>
      <c r="D31" s="66"/>
      <c r="E31" s="66"/>
      <c r="F31" s="66"/>
      <c r="G31" s="67"/>
      <c r="H31" s="68" t="s">
        <v>64</v>
      </c>
      <c r="I31" s="5"/>
      <c r="J31" s="49">
        <f>sum(J19+J14)</f>
        <v>91070100</v>
      </c>
      <c r="K31" s="46"/>
    </row>
    <row r="32">
      <c r="A32" s="48"/>
      <c r="B32" s="4"/>
      <c r="C32" s="4"/>
      <c r="D32" s="4"/>
      <c r="E32" s="4"/>
      <c r="F32" s="4"/>
      <c r="G32" s="5"/>
      <c r="H32" s="69" t="s">
        <v>65</v>
      </c>
      <c r="I32" s="5"/>
      <c r="J32" s="70">
        <f>J31*97/100</f>
        <v>88337997</v>
      </c>
      <c r="K32" s="71"/>
    </row>
    <row r="33">
      <c r="A33" s="72">
        <v>1.0</v>
      </c>
      <c r="B33" s="73" t="s">
        <v>66</v>
      </c>
      <c r="C33" s="4"/>
      <c r="D33" s="4"/>
      <c r="E33" s="4"/>
      <c r="F33" s="4"/>
      <c r="G33" s="5"/>
      <c r="H33" s="74" t="s">
        <v>67</v>
      </c>
      <c r="I33" s="5"/>
      <c r="J33" s="75">
        <v>1.3E7</v>
      </c>
      <c r="K33" s="76"/>
    </row>
    <row r="34">
      <c r="A34" s="72">
        <v>2.0</v>
      </c>
      <c r="B34" s="73" t="s">
        <v>68</v>
      </c>
      <c r="C34" s="4"/>
      <c r="D34" s="4"/>
      <c r="E34" s="4"/>
      <c r="F34" s="4"/>
      <c r="G34" s="5"/>
      <c r="H34" s="74" t="s">
        <v>69</v>
      </c>
      <c r="I34" s="5"/>
      <c r="J34" s="75">
        <v>3.5E7</v>
      </c>
      <c r="K34" s="77"/>
    </row>
    <row r="35">
      <c r="A35" s="72">
        <v>3.0</v>
      </c>
      <c r="B35" s="78" t="s">
        <v>70</v>
      </c>
      <c r="C35" s="4"/>
      <c r="D35" s="4"/>
      <c r="E35" s="4"/>
      <c r="F35" s="4"/>
      <c r="G35" s="5"/>
      <c r="H35" s="74" t="s">
        <v>71</v>
      </c>
      <c r="I35" s="5"/>
      <c r="J35" s="75">
        <v>3.0E7</v>
      </c>
      <c r="K35" s="79"/>
    </row>
    <row r="36">
      <c r="A36" s="72">
        <v>4.0</v>
      </c>
      <c r="B36" s="80" t="s">
        <v>73</v>
      </c>
      <c r="C36" s="4"/>
      <c r="D36" s="4"/>
      <c r="E36" s="4"/>
      <c r="F36" s="4"/>
      <c r="G36" s="5"/>
      <c r="H36" s="74" t="s">
        <v>74</v>
      </c>
      <c r="I36" s="5"/>
      <c r="J36" s="81">
        <f>J32-J33-J34-J35</f>
        <v>10337997</v>
      </c>
      <c r="K36" s="82"/>
    </row>
    <row r="37">
      <c r="A37" s="83" t="s">
        <v>75</v>
      </c>
      <c r="K37" s="84"/>
    </row>
    <row r="38">
      <c r="A38" s="85" t="s">
        <v>76</v>
      </c>
      <c r="J38" s="84"/>
      <c r="K38" s="84"/>
    </row>
    <row r="39">
      <c r="H39" s="85" t="s">
        <v>77</v>
      </c>
      <c r="J39" s="84"/>
      <c r="K39" s="84"/>
    </row>
    <row r="40">
      <c r="J40" s="84"/>
      <c r="K40" s="84"/>
    </row>
  </sheetData>
  <mergeCells count="47">
    <mergeCell ref="A1:B5"/>
    <mergeCell ref="C1:J1"/>
    <mergeCell ref="C2:J2"/>
    <mergeCell ref="C3:J3"/>
    <mergeCell ref="C4:J4"/>
    <mergeCell ref="C5:J5"/>
    <mergeCell ref="A6:J6"/>
    <mergeCell ref="A7:B7"/>
    <mergeCell ref="A8:B8"/>
    <mergeCell ref="A10:B10"/>
    <mergeCell ref="A11:B11"/>
    <mergeCell ref="A12:A13"/>
    <mergeCell ref="B12:B13"/>
    <mergeCell ref="C12:C13"/>
    <mergeCell ref="D12:F12"/>
    <mergeCell ref="G12:G13"/>
    <mergeCell ref="H12:H13"/>
    <mergeCell ref="I12:I13"/>
    <mergeCell ref="J12:J13"/>
    <mergeCell ref="K12:K13"/>
    <mergeCell ref="B14:I14"/>
    <mergeCell ref="B19:I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H31:I31"/>
    <mergeCell ref="H32:I32"/>
    <mergeCell ref="B36:G36"/>
    <mergeCell ref="H36:I36"/>
    <mergeCell ref="H37:I37"/>
    <mergeCell ref="A38:C40"/>
    <mergeCell ref="H39:I39"/>
    <mergeCell ref="A32:G32"/>
    <mergeCell ref="B33:G33"/>
    <mergeCell ref="H33:I33"/>
    <mergeCell ref="B34:G34"/>
    <mergeCell ref="H34:I34"/>
    <mergeCell ref="B35:G35"/>
    <mergeCell ref="H35:I35"/>
  </mergeCells>
  <printOptions/>
  <pageMargins bottom="0.75" footer="0.0" header="0.0" left="0.7" right="0.7" top="0.75"/>
  <pageSetup paperSize="9" scale="50" orientation="portrait"/>
  <headerFooter>
    <oddFooter>&amp;RV1.0.08.2020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dimension ref="A1:K36"/>
  <sheetViews>
    <sheetView showGridLines="0" workbookViewId="0"/>
  </sheetViews>
  <sheetFormatPr customHeight="1" defaultColWidth="14.43" defaultRowHeight="15.0"/>
  <cols>
    <col min="1" max="1" customWidth="true" width="11.57"/>
    <col min="2" max="2" customWidth="true" width="24.43"/>
    <col min="3" max="3" customWidth="true" width="42.57"/>
    <col min="4" max="6" customWidth="true" width="11.43"/>
    <col min="7" max="7" customWidth="true" width="13.86"/>
    <col min="8" max="8" customWidth="true" width="20.0"/>
    <col min="9" max="9" customWidth="true" width="12.86"/>
    <col min="10" max="10" customWidth="true" width="20.0"/>
    <col min="11" max="11" customWidth="true" hidden="true" width="37.14"/>
  </cols>
  <sheetData>
    <row r="1">
      <c r="A1" s="1" t="s">
        <v>0</v>
      </c>
      <c r="B1" s="2"/>
      <c r="C1" s="3" t="s">
        <v>1</v>
      </c>
      <c r="D1" s="4"/>
      <c r="E1" s="4"/>
      <c r="F1" s="4"/>
      <c r="G1" s="4"/>
      <c r="H1" s="4"/>
      <c r="I1" s="4"/>
      <c r="J1" s="5"/>
      <c r="K1" s="6"/>
    </row>
    <row r="2">
      <c r="A2" s="7"/>
      <c r="B2" s="8"/>
      <c r="C2" s="9" t="s">
        <v>86</v>
      </c>
      <c r="D2" s="4"/>
      <c r="E2" s="4"/>
      <c r="F2" s="4"/>
      <c r="G2" s="4"/>
      <c r="H2" s="4"/>
      <c r="I2" s="4"/>
      <c r="J2" s="5"/>
      <c r="K2" s="10"/>
    </row>
    <row r="3">
      <c r="A3" s="7"/>
      <c r="B3" s="8"/>
      <c r="C3" s="9" t="s">
        <v>87</v>
      </c>
      <c r="D3" s="4"/>
      <c r="E3" s="4"/>
      <c r="F3" s="4"/>
      <c r="G3" s="4"/>
      <c r="H3" s="4"/>
      <c r="I3" s="4"/>
      <c r="J3" s="5"/>
      <c r="K3" s="10"/>
    </row>
    <row r="4">
      <c r="A4" s="7"/>
      <c r="B4" s="8"/>
      <c r="C4" s="11" t="s">
        <v>88</v>
      </c>
      <c r="D4" s="4"/>
      <c r="E4" s="4"/>
      <c r="F4" s="4"/>
      <c r="G4" s="4"/>
      <c r="H4" s="4"/>
      <c r="I4" s="4"/>
      <c r="J4" s="5"/>
      <c r="K4" s="12"/>
    </row>
    <row r="5">
      <c r="A5" s="13"/>
      <c r="B5" s="14"/>
      <c r="C5" s="9" t="s">
        <v>89</v>
      </c>
      <c r="D5" s="4"/>
      <c r="E5" s="4"/>
      <c r="F5" s="4"/>
      <c r="G5" s="4"/>
      <c r="H5" s="4"/>
      <c r="I5" s="4"/>
      <c r="J5" s="5"/>
      <c r="K5" s="10"/>
    </row>
    <row r="6">
      <c r="A6" s="15" t="s">
        <v>6</v>
      </c>
      <c r="B6" s="16"/>
      <c r="C6" s="16"/>
      <c r="D6" s="16"/>
      <c r="E6" s="16"/>
      <c r="F6" s="16"/>
      <c r="G6" s="16"/>
      <c r="H6" s="16"/>
      <c r="I6" s="16"/>
      <c r="J6" s="17"/>
      <c r="K6" s="18"/>
    </row>
    <row r="7">
      <c r="A7" s="19" t="s">
        <v>90</v>
      </c>
      <c r="C7" s="20"/>
      <c r="D7" s="20"/>
      <c r="E7" s="20"/>
      <c r="F7" s="20"/>
      <c r="G7" s="20"/>
      <c r="H7" s="20"/>
      <c r="I7" s="21"/>
      <c r="J7" s="22"/>
      <c r="K7" s="20"/>
    </row>
    <row r="8">
      <c r="A8" s="23" t="s">
        <v>91</v>
      </c>
      <c r="C8" s="24"/>
      <c r="D8" s="20"/>
      <c r="E8" s="20"/>
      <c r="F8" s="20"/>
      <c r="G8" s="20"/>
      <c r="H8" s="20"/>
      <c r="I8" s="21"/>
      <c r="J8" s="22"/>
      <c r="K8" s="20"/>
    </row>
    <row r="9">
      <c r="A9" s="25" t="s">
        <v>9</v>
      </c>
      <c r="B9" s="26"/>
      <c r="C9" s="24"/>
      <c r="D9" s="20"/>
      <c r="E9" s="20"/>
      <c r="F9" s="20"/>
      <c r="G9" s="20"/>
      <c r="H9" s="20"/>
      <c r="I9" s="21"/>
      <c r="J9" s="22"/>
      <c r="K9" s="20"/>
    </row>
    <row r="10">
      <c r="A10" s="23" t="s">
        <v>92</v>
      </c>
      <c r="C10" s="20"/>
      <c r="D10" s="20"/>
      <c r="E10" s="20"/>
      <c r="F10" s="20"/>
      <c r="G10" s="20"/>
      <c r="H10" s="20"/>
      <c r="I10" s="21"/>
      <c r="J10" s="22"/>
      <c r="K10" s="20"/>
    </row>
    <row r="11">
      <c r="A11" s="23" t="s">
        <v>11</v>
      </c>
      <c r="C11" s="20"/>
      <c r="D11" s="20"/>
      <c r="E11" s="20"/>
      <c r="F11" s="20"/>
      <c r="G11" s="20"/>
      <c r="H11" s="20"/>
      <c r="I11" s="21"/>
      <c r="J11" s="22"/>
      <c r="K11" s="20"/>
    </row>
    <row r="12">
      <c r="A12" s="27" t="s">
        <v>12</v>
      </c>
      <c r="B12" s="27" t="s">
        <v>13</v>
      </c>
      <c r="C12" s="27" t="s">
        <v>14</v>
      </c>
      <c r="D12" s="28" t="s">
        <v>15</v>
      </c>
      <c r="E12" s="4"/>
      <c r="F12" s="5"/>
      <c r="G12" s="27" t="s">
        <v>16</v>
      </c>
      <c r="H12" s="27" t="s">
        <v>17</v>
      </c>
      <c r="I12" s="29" t="s">
        <v>18</v>
      </c>
      <c r="J12" s="30" t="s">
        <v>19</v>
      </c>
      <c r="K12" s="31" t="s">
        <v>20</v>
      </c>
    </row>
    <row r="13">
      <c r="A13" s="32"/>
      <c r="B13" s="32"/>
      <c r="C13" s="32"/>
      <c r="D13" s="33" t="s">
        <v>21</v>
      </c>
      <c r="E13" s="34" t="s">
        <v>22</v>
      </c>
      <c r="F13" s="34" t="s">
        <v>23</v>
      </c>
      <c r="G13" s="32"/>
      <c r="H13" s="32"/>
      <c r="I13" s="32"/>
      <c r="J13" s="32"/>
    </row>
    <row r="14">
      <c r="A14" s="88" t="s">
        <v>24</v>
      </c>
      <c r="B14" s="89" t="s">
        <v>25</v>
      </c>
      <c r="C14" s="4"/>
      <c r="D14" s="4"/>
      <c r="E14" s="4"/>
      <c r="F14" s="4"/>
      <c r="G14" s="4"/>
      <c r="H14" s="4"/>
      <c r="I14" s="5"/>
      <c r="J14" s="49">
        <f>SUM(J15:J18)</f>
        <v>65733400</v>
      </c>
      <c r="K14" s="38"/>
    </row>
    <row r="15">
      <c r="A15" s="39">
        <v>1.0</v>
      </c>
      <c r="B15" s="40" t="s">
        <v>26</v>
      </c>
      <c r="C15" s="41" t="s">
        <v>93</v>
      </c>
      <c r="D15" s="39">
        <f>2900+2850+4390-1200</f>
        <v>8940</v>
      </c>
      <c r="E15" s="40">
        <v>600.0</v>
      </c>
      <c r="F15" s="39">
        <v>810.0</v>
      </c>
      <c r="G15" s="42" t="s">
        <v>28</v>
      </c>
      <c r="H15" s="43">
        <v>3250000.0</v>
      </c>
      <c r="I15" s="44">
        <f t="shared" ref="I15:I18" si="1">D15/10^3</f>
        <v>8.94</v>
      </c>
      <c r="J15" s="45">
        <f t="shared" ref="J15:J18" si="2">I15*H15</f>
        <v>29055000</v>
      </c>
      <c r="K15" s="46"/>
    </row>
    <row r="16">
      <c r="A16" s="39">
        <v>2.0</v>
      </c>
      <c r="B16" s="42" t="s">
        <v>29</v>
      </c>
      <c r="C16" s="41" t="s">
        <v>94</v>
      </c>
      <c r="D16" s="39">
        <f>2900+4390-350</f>
        <v>6940</v>
      </c>
      <c r="E16" s="40">
        <v>350.0</v>
      </c>
      <c r="F16" s="39">
        <v>800.0</v>
      </c>
      <c r="G16" s="42" t="s">
        <v>28</v>
      </c>
      <c r="H16" s="43">
        <v>2360000.0</v>
      </c>
      <c r="I16" s="44">
        <f t="shared" si="1"/>
        <v>6.94</v>
      </c>
      <c r="J16" s="45">
        <f t="shared" si="2"/>
        <v>16378400</v>
      </c>
      <c r="K16" s="46"/>
    </row>
    <row r="17">
      <c r="A17" s="39">
        <v>3.0</v>
      </c>
      <c r="B17" s="47" t="s">
        <v>31</v>
      </c>
      <c r="C17" s="41" t="s">
        <v>95</v>
      </c>
      <c r="D17" s="39">
        <f>D16</f>
        <v>6940</v>
      </c>
      <c r="E17" s="40">
        <v>350.0</v>
      </c>
      <c r="F17" s="39">
        <f>2815-810-800-600</f>
        <v>605</v>
      </c>
      <c r="G17" s="42" t="s">
        <v>28</v>
      </c>
      <c r="H17" s="43">
        <v>2000000.0</v>
      </c>
      <c r="I17" s="44">
        <f t="shared" si="1"/>
        <v>6.94</v>
      </c>
      <c r="J17" s="45">
        <f t="shared" si="2"/>
        <v>13880000</v>
      </c>
      <c r="K17" s="46"/>
    </row>
    <row r="18">
      <c r="A18" s="39">
        <v>4.0</v>
      </c>
      <c r="B18" s="47" t="s">
        <v>33</v>
      </c>
      <c r="C18" s="41" t="s">
        <v>96</v>
      </c>
      <c r="D18" s="39">
        <v>1200.0</v>
      </c>
      <c r="E18" s="39">
        <v>700.0</v>
      </c>
      <c r="F18" s="39">
        <v>870.0</v>
      </c>
      <c r="G18" s="42" t="s">
        <v>28</v>
      </c>
      <c r="H18" s="43">
        <v>5350000.0</v>
      </c>
      <c r="I18" s="44">
        <f t="shared" si="1"/>
        <v>1.2</v>
      </c>
      <c r="J18" s="45">
        <f t="shared" si="2"/>
        <v>6420000</v>
      </c>
      <c r="K18" s="46"/>
    </row>
    <row r="19">
      <c r="A19" s="88" t="s">
        <v>97</v>
      </c>
      <c r="B19" s="48" t="s">
        <v>38</v>
      </c>
      <c r="C19" s="4"/>
      <c r="D19" s="4"/>
      <c r="E19" s="4"/>
      <c r="F19" s="4"/>
      <c r="G19" s="4"/>
      <c r="H19" s="4"/>
      <c r="I19" s="5"/>
      <c r="J19" s="49">
        <f>sum(J20:J26)</f>
        <v>16875000</v>
      </c>
      <c r="K19" s="50"/>
    </row>
    <row r="20" ht="33.0" customHeight="1">
      <c r="A20" s="39">
        <v>1.0</v>
      </c>
      <c r="B20" s="51" t="s">
        <v>39</v>
      </c>
      <c r="C20" s="47" t="s">
        <v>98</v>
      </c>
      <c r="D20" s="86"/>
      <c r="E20" s="4"/>
      <c r="F20" s="5"/>
      <c r="G20" s="42" t="s">
        <v>41</v>
      </c>
      <c r="H20" s="61">
        <v>1815000.0</v>
      </c>
      <c r="I20" s="55">
        <v>1.0</v>
      </c>
      <c r="J20" s="45">
        <f t="shared" ref="J20:J26" si="3">I20*H20</f>
        <v>1815000</v>
      </c>
      <c r="K20" s="50"/>
    </row>
    <row r="21" ht="33.0" customHeight="1">
      <c r="A21" s="39">
        <v>2.0</v>
      </c>
      <c r="B21" s="51" t="s">
        <v>42</v>
      </c>
      <c r="C21" s="47" t="s">
        <v>99</v>
      </c>
      <c r="D21" s="86"/>
      <c r="E21" s="4"/>
      <c r="F21" s="5"/>
      <c r="G21" s="42" t="s">
        <v>41</v>
      </c>
      <c r="H21" s="61">
        <v>1815000.0</v>
      </c>
      <c r="I21" s="55">
        <v>1.0</v>
      </c>
      <c r="J21" s="45">
        <f t="shared" si="3"/>
        <v>1815000</v>
      </c>
      <c r="K21" s="50"/>
    </row>
    <row r="22" ht="33.0" customHeight="1">
      <c r="A22" s="39">
        <v>3.0</v>
      </c>
      <c r="B22" s="42" t="s">
        <v>54</v>
      </c>
      <c r="C22" s="40" t="s">
        <v>55</v>
      </c>
      <c r="D22" s="53"/>
      <c r="E22" s="4"/>
      <c r="F22" s="5"/>
      <c r="G22" s="42" t="s">
        <v>56</v>
      </c>
      <c r="H22" s="61">
        <v>50000.0</v>
      </c>
      <c r="I22" s="63">
        <f>32*3</f>
        <v>96</v>
      </c>
      <c r="J22" s="45">
        <f t="shared" si="3"/>
        <v>4800000</v>
      </c>
      <c r="K22" s="50"/>
    </row>
    <row r="23" ht="33.0" customHeight="1">
      <c r="A23" s="39">
        <v>4.0</v>
      </c>
      <c r="B23" s="51" t="s">
        <v>57</v>
      </c>
      <c r="C23" s="39" t="s">
        <v>100</v>
      </c>
      <c r="D23" s="53"/>
      <c r="E23" s="4"/>
      <c r="F23" s="5"/>
      <c r="G23" s="40" t="s">
        <v>59</v>
      </c>
      <c r="H23" s="61">
        <v>195000.0</v>
      </c>
      <c r="I23" s="55">
        <v>7.0</v>
      </c>
      <c r="J23" s="45">
        <f t="shared" si="3"/>
        <v>1365000</v>
      </c>
      <c r="K23" s="50"/>
    </row>
    <row r="24" ht="33.0" customHeight="1">
      <c r="A24" s="39">
        <v>5.0</v>
      </c>
      <c r="B24" s="42" t="s">
        <v>60</v>
      </c>
      <c r="C24" s="42" t="s">
        <v>61</v>
      </c>
      <c r="D24" s="53"/>
      <c r="E24" s="4"/>
      <c r="F24" s="5"/>
      <c r="G24" s="42" t="s">
        <v>56</v>
      </c>
      <c r="H24" s="61">
        <v>120000.0</v>
      </c>
      <c r="I24" s="63">
        <v>14.0</v>
      </c>
      <c r="J24" s="45">
        <f t="shared" si="3"/>
        <v>1680000</v>
      </c>
      <c r="K24" s="50"/>
    </row>
    <row r="25" ht="33.0" customHeight="1">
      <c r="A25" s="39">
        <v>6.0</v>
      </c>
      <c r="B25" s="42" t="s">
        <v>62</v>
      </c>
      <c r="C25" s="90" t="s">
        <v>63</v>
      </c>
      <c r="D25" s="91"/>
      <c r="E25" s="92"/>
      <c r="F25" s="2"/>
      <c r="G25" s="90" t="s">
        <v>56</v>
      </c>
      <c r="H25" s="93">
        <v>100000.0</v>
      </c>
      <c r="I25" s="94">
        <v>43.0</v>
      </c>
      <c r="J25" s="95">
        <f t="shared" si="3"/>
        <v>4300000</v>
      </c>
      <c r="K25" s="46"/>
    </row>
    <row r="26" ht="33.0" customHeight="1">
      <c r="A26" s="39">
        <v>7.0</v>
      </c>
      <c r="B26" s="86" t="s">
        <v>101</v>
      </c>
      <c r="C26" s="39" t="s">
        <v>102</v>
      </c>
      <c r="D26" s="42"/>
      <c r="E26" s="42"/>
      <c r="F26" s="42"/>
      <c r="G26" s="39" t="s">
        <v>41</v>
      </c>
      <c r="H26" s="64">
        <v>550000.0</v>
      </c>
      <c r="I26" s="65">
        <v>2.0</v>
      </c>
      <c r="J26" s="45">
        <f t="shared" si="3"/>
        <v>1100000</v>
      </c>
      <c r="K26" s="96"/>
    </row>
    <row r="27" ht="24.75" customHeight="1">
      <c r="A27" s="39"/>
      <c r="B27" s="66"/>
      <c r="C27" s="66"/>
      <c r="D27" s="97"/>
      <c r="E27" s="97"/>
      <c r="F27" s="97"/>
      <c r="G27" s="98"/>
      <c r="H27" s="68" t="s">
        <v>64</v>
      </c>
      <c r="I27" s="5"/>
      <c r="J27" s="49">
        <f>sum(J19+J14)</f>
        <v>82608400</v>
      </c>
      <c r="K27" s="46"/>
    </row>
    <row r="28">
      <c r="A28" s="48"/>
      <c r="B28" s="66" t="s">
        <v>103</v>
      </c>
      <c r="C28" s="4"/>
      <c r="D28" s="4"/>
      <c r="E28" s="4"/>
      <c r="F28" s="4"/>
      <c r="G28" s="5"/>
      <c r="H28" s="69" t="s">
        <v>104</v>
      </c>
      <c r="I28" s="5"/>
      <c r="J28" s="70">
        <f>J14*97/100+J19*95/100</f>
        <v>79792648</v>
      </c>
      <c r="K28" s="71"/>
    </row>
    <row r="29">
      <c r="A29" s="72">
        <v>1.0</v>
      </c>
      <c r="B29" s="73" t="s">
        <v>105</v>
      </c>
      <c r="C29" s="4"/>
      <c r="D29" s="4"/>
      <c r="E29" s="4"/>
      <c r="F29" s="4"/>
      <c r="G29" s="5"/>
      <c r="H29" s="74" t="s">
        <v>67</v>
      </c>
      <c r="I29" s="5"/>
      <c r="J29" s="75">
        <v>5000000.0</v>
      </c>
      <c r="K29" s="76"/>
    </row>
    <row r="30">
      <c r="A30" s="72">
        <v>2.0</v>
      </c>
      <c r="B30" s="73" t="s">
        <v>68</v>
      </c>
      <c r="C30" s="4"/>
      <c r="D30" s="4"/>
      <c r="E30" s="4"/>
      <c r="F30" s="4"/>
      <c r="G30" s="5"/>
      <c r="H30" s="74" t="s">
        <v>69</v>
      </c>
      <c r="I30" s="5"/>
      <c r="J30" s="75">
        <v>3.2E7</v>
      </c>
      <c r="K30" s="77"/>
    </row>
    <row r="31">
      <c r="A31" s="72">
        <v>3.0</v>
      </c>
      <c r="B31" s="78" t="s">
        <v>70</v>
      </c>
      <c r="C31" s="4"/>
      <c r="D31" s="4"/>
      <c r="E31" s="4"/>
      <c r="F31" s="4"/>
      <c r="G31" s="5"/>
      <c r="H31" s="74" t="s">
        <v>71</v>
      </c>
      <c r="I31" s="5"/>
      <c r="J31" s="75">
        <v>3.0E7</v>
      </c>
      <c r="K31" s="79"/>
    </row>
    <row r="32">
      <c r="A32" s="72">
        <v>4.0</v>
      </c>
      <c r="B32" s="80" t="s">
        <v>73</v>
      </c>
      <c r="C32" s="4"/>
      <c r="D32" s="4"/>
      <c r="E32" s="4"/>
      <c r="F32" s="4"/>
      <c r="G32" s="5"/>
      <c r="H32" s="74" t="s">
        <v>74</v>
      </c>
      <c r="I32" s="5"/>
      <c r="J32" s="81">
        <f>J28-J29-J30-J31</f>
        <v>12792648</v>
      </c>
      <c r="K32" s="82"/>
    </row>
    <row r="33">
      <c r="A33" s="83" t="s">
        <v>75</v>
      </c>
      <c r="K33" s="84"/>
    </row>
    <row r="34">
      <c r="A34" s="85" t="s">
        <v>76</v>
      </c>
      <c r="J34" s="84"/>
      <c r="K34" s="84"/>
    </row>
    <row r="35">
      <c r="H35" s="85" t="s">
        <v>77</v>
      </c>
      <c r="J35" s="84"/>
      <c r="K35" s="84"/>
    </row>
    <row r="36">
      <c r="J36" s="84"/>
      <c r="K36" s="84"/>
    </row>
  </sheetData>
  <mergeCells count="42">
    <mergeCell ref="A1:B5"/>
    <mergeCell ref="C1:J1"/>
    <mergeCell ref="C2:J2"/>
    <mergeCell ref="C3:J3"/>
    <mergeCell ref="C4:J4"/>
    <mergeCell ref="C5:J5"/>
    <mergeCell ref="A6:J6"/>
    <mergeCell ref="A7:B7"/>
    <mergeCell ref="A8:B8"/>
    <mergeCell ref="A10:B10"/>
    <mergeCell ref="A11:B11"/>
    <mergeCell ref="A12:A13"/>
    <mergeCell ref="B12:B13"/>
    <mergeCell ref="C12:C13"/>
    <mergeCell ref="D12:F12"/>
    <mergeCell ref="G12:G13"/>
    <mergeCell ref="H12:H13"/>
    <mergeCell ref="I12:I13"/>
    <mergeCell ref="J12:J13"/>
    <mergeCell ref="K12:K13"/>
    <mergeCell ref="B14:I14"/>
    <mergeCell ref="B19:I19"/>
    <mergeCell ref="D20:F20"/>
    <mergeCell ref="D21:F21"/>
    <mergeCell ref="D22:F22"/>
    <mergeCell ref="D23:F23"/>
    <mergeCell ref="D24:F24"/>
    <mergeCell ref="D25:F25"/>
    <mergeCell ref="B31:G31"/>
    <mergeCell ref="H31:I31"/>
    <mergeCell ref="B32:G32"/>
    <mergeCell ref="H32:I32"/>
    <mergeCell ref="H33:I33"/>
    <mergeCell ref="A34:C36"/>
    <mergeCell ref="H35:I35"/>
    <mergeCell ref="H27:I27"/>
    <mergeCell ref="B28:G28"/>
    <mergeCell ref="H28:I28"/>
    <mergeCell ref="B29:G29"/>
    <mergeCell ref="H29:I29"/>
    <mergeCell ref="B30:G30"/>
    <mergeCell ref="H30:I30"/>
  </mergeCells>
  <printOptions/>
  <pageMargins bottom="0.75" footer="0.0" header="0.0" left="0.7" right="0.7" top="0.75"/>
  <pageSetup paperSize="9" scale="50" orientation="portrait"/>
  <headerFooter>
    <oddFooter>&amp;RV1.0.08.2020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dimension ref="A1:J36"/>
  <sheetViews>
    <sheetView showGridLines="0" workbookViewId="0"/>
  </sheetViews>
  <sheetFormatPr customHeight="1" defaultColWidth="14.43" defaultRowHeight="15.0"/>
  <cols>
    <col min="1" max="1" customWidth="true" width="12.86"/>
    <col min="2" max="2" customWidth="true" width="22.29"/>
    <col min="3" max="3" customWidth="true" width="50.14"/>
    <col min="4" max="4" customWidth="true" width="10.0"/>
    <col min="5" max="5" customWidth="true" width="9.86"/>
    <col min="6" max="6" customWidth="true" width="10.14"/>
    <col min="7" max="7" customWidth="true" width="13.86"/>
    <col min="8" max="8" customWidth="true" width="20.0"/>
    <col min="9" max="9" customWidth="true" width="12.86"/>
    <col min="10" max="10" customWidth="true" width="20.0"/>
  </cols>
  <sheetData>
    <row r="1" ht="33.0" customHeight="1">
      <c r="A1" s="1" t="s">
        <v>0</v>
      </c>
      <c r="B1" s="2"/>
      <c r="C1" s="3" t="s">
        <v>1</v>
      </c>
      <c r="D1" s="4"/>
      <c r="E1" s="4"/>
      <c r="F1" s="4"/>
      <c r="G1" s="4"/>
      <c r="H1" s="4"/>
      <c r="I1" s="4"/>
      <c r="J1" s="5"/>
    </row>
    <row r="2" ht="24.0" customHeight="1">
      <c r="A2" s="7"/>
      <c r="B2" s="8"/>
      <c r="C2" s="9" t="s">
        <v>106</v>
      </c>
      <c r="D2" s="4"/>
      <c r="E2" s="4"/>
      <c r="F2" s="4"/>
      <c r="G2" s="4"/>
      <c r="H2" s="4"/>
      <c r="I2" s="4"/>
      <c r="J2" s="5"/>
    </row>
    <row r="3" ht="24.0" customHeight="1">
      <c r="A3" s="7"/>
      <c r="B3" s="8"/>
      <c r="C3" s="9" t="s">
        <v>107</v>
      </c>
      <c r="D3" s="4"/>
      <c r="E3" s="4"/>
      <c r="F3" s="4"/>
      <c r="G3" s="4"/>
      <c r="H3" s="4"/>
      <c r="I3" s="4"/>
      <c r="J3" s="5"/>
    </row>
    <row r="4" ht="24.0" customHeight="1">
      <c r="A4" s="7"/>
      <c r="B4" s="8"/>
      <c r="C4" s="11" t="s">
        <v>108</v>
      </c>
      <c r="D4" s="4"/>
      <c r="E4" s="4"/>
      <c r="F4" s="4"/>
      <c r="G4" s="4"/>
      <c r="H4" s="4"/>
      <c r="I4" s="4"/>
      <c r="J4" s="5"/>
    </row>
    <row r="5" ht="24.0" customHeight="1">
      <c r="A5" s="13"/>
      <c r="B5" s="14"/>
      <c r="C5" s="9" t="s">
        <v>109</v>
      </c>
      <c r="D5" s="4"/>
      <c r="E5" s="4"/>
      <c r="F5" s="4"/>
      <c r="G5" s="4"/>
      <c r="H5" s="4"/>
      <c r="I5" s="4"/>
      <c r="J5" s="5"/>
    </row>
    <row r="6" ht="28.5" customHeight="1">
      <c r="A6" s="99" t="s">
        <v>6</v>
      </c>
      <c r="B6" s="16"/>
      <c r="C6" s="16"/>
      <c r="D6" s="16"/>
      <c r="E6" s="16"/>
      <c r="F6" s="16"/>
      <c r="G6" s="16"/>
      <c r="H6" s="16"/>
      <c r="I6" s="16"/>
      <c r="J6" s="17"/>
    </row>
    <row r="7" ht="13.5" customHeight="1">
      <c r="A7" s="100" t="s">
        <v>110</v>
      </c>
      <c r="B7" s="101" t="s">
        <v>111</v>
      </c>
      <c r="C7" s="102"/>
      <c r="D7" s="102"/>
      <c r="E7" s="102"/>
      <c r="F7" s="102"/>
      <c r="G7" s="102"/>
      <c r="H7" s="102"/>
      <c r="I7" s="103"/>
      <c r="J7" s="104"/>
    </row>
    <row r="8" ht="13.5" customHeight="1">
      <c r="A8" s="105" t="s">
        <v>112</v>
      </c>
      <c r="B8" s="106">
        <v>3.56188889E8</v>
      </c>
      <c r="C8" s="102"/>
      <c r="D8" s="102"/>
      <c r="E8" s="102"/>
      <c r="F8" s="102"/>
      <c r="G8" s="102"/>
      <c r="H8" s="102"/>
      <c r="I8" s="103"/>
      <c r="J8" s="104"/>
    </row>
    <row r="9" ht="13.5" customHeight="1">
      <c r="A9" s="105" t="s">
        <v>113</v>
      </c>
      <c r="B9" s="107"/>
      <c r="C9" s="102"/>
      <c r="D9" s="102"/>
      <c r="E9" s="102"/>
      <c r="F9" s="102"/>
      <c r="G9" s="102"/>
      <c r="H9" s="102"/>
      <c r="I9" s="103"/>
      <c r="J9" s="104"/>
    </row>
    <row r="10" ht="13.5" customHeight="1">
      <c r="A10" s="105" t="s">
        <v>114</v>
      </c>
      <c r="B10" s="108"/>
      <c r="C10" s="102"/>
      <c r="D10" s="102"/>
      <c r="E10" s="102"/>
      <c r="F10" s="102"/>
      <c r="G10" s="102"/>
      <c r="H10" s="102"/>
      <c r="I10" s="103"/>
      <c r="J10" s="104"/>
    </row>
    <row r="11" ht="13.5" customHeight="1">
      <c r="A11" s="105" t="s">
        <v>115</v>
      </c>
      <c r="B11" s="109"/>
      <c r="C11" s="102"/>
      <c r="D11" s="102"/>
      <c r="E11" s="102"/>
      <c r="F11" s="102"/>
      <c r="G11" s="102"/>
      <c r="H11" s="102"/>
      <c r="I11" s="103"/>
      <c r="J11" s="104"/>
    </row>
    <row r="12">
      <c r="A12" s="27" t="s">
        <v>12</v>
      </c>
      <c r="B12" s="27" t="s">
        <v>13</v>
      </c>
      <c r="C12" s="27" t="s">
        <v>14</v>
      </c>
      <c r="D12" s="28" t="s">
        <v>15</v>
      </c>
      <c r="E12" s="4"/>
      <c r="F12" s="5"/>
      <c r="G12" s="27" t="s">
        <v>16</v>
      </c>
      <c r="H12" s="27" t="s">
        <v>17</v>
      </c>
      <c r="I12" s="29" t="s">
        <v>18</v>
      </c>
      <c r="J12" s="110" t="s">
        <v>19</v>
      </c>
    </row>
    <row r="13">
      <c r="A13" s="32"/>
      <c r="B13" s="32"/>
      <c r="C13" s="32"/>
      <c r="D13" s="33" t="s">
        <v>21</v>
      </c>
      <c r="E13" s="34" t="s">
        <v>22</v>
      </c>
      <c r="F13" s="34" t="s">
        <v>23</v>
      </c>
      <c r="G13" s="32"/>
      <c r="H13" s="32"/>
      <c r="I13" s="32"/>
      <c r="J13" s="32"/>
    </row>
    <row r="14" ht="33.75" customHeight="1">
      <c r="A14" s="111" t="s">
        <v>116</v>
      </c>
      <c r="B14" s="112" t="s">
        <v>117</v>
      </c>
      <c r="C14" s="4"/>
      <c r="D14" s="4"/>
      <c r="E14" s="4"/>
      <c r="F14" s="4"/>
      <c r="G14" s="4"/>
      <c r="H14" s="4"/>
      <c r="I14" s="4"/>
      <c r="J14" s="5"/>
    </row>
    <row r="15" ht="66.0" customHeight="1">
      <c r="A15" s="113">
        <v>1.0</v>
      </c>
      <c r="B15" s="113" t="s">
        <v>26</v>
      </c>
      <c r="C15" s="114" t="s">
        <v>118</v>
      </c>
      <c r="D15" s="113">
        <v>2500.0</v>
      </c>
      <c r="E15" s="113">
        <v>600.0</v>
      </c>
      <c r="F15" s="113">
        <v>810.0</v>
      </c>
      <c r="G15" s="113" t="s">
        <v>28</v>
      </c>
      <c r="H15" s="115">
        <v>3300000.0</v>
      </c>
      <c r="I15" s="116">
        <f>D15/1000</f>
        <v>2.5</v>
      </c>
      <c r="J15" s="117">
        <f>I15*H15</f>
        <v>8250000</v>
      </c>
    </row>
    <row r="16" ht="36.75" customHeight="1">
      <c r="A16" s="118"/>
      <c r="B16" s="119" t="s">
        <v>119</v>
      </c>
      <c r="C16" s="4"/>
      <c r="D16" s="4"/>
      <c r="E16" s="4"/>
      <c r="F16" s="4"/>
      <c r="G16" s="5"/>
      <c r="H16" s="120" t="s">
        <v>120</v>
      </c>
      <c r="I16" s="5"/>
      <c r="J16" s="121">
        <f>sum(J15)</f>
        <v>8250000</v>
      </c>
    </row>
    <row r="17" ht="36.75" customHeight="1">
      <c r="A17" s="111" t="s">
        <v>121</v>
      </c>
      <c r="B17" s="112" t="s">
        <v>122</v>
      </c>
      <c r="C17" s="4"/>
      <c r="D17" s="4"/>
      <c r="E17" s="4"/>
      <c r="F17" s="4"/>
      <c r="G17" s="4"/>
      <c r="H17" s="4"/>
      <c r="I17" s="4"/>
      <c r="J17" s="5"/>
    </row>
    <row r="18" ht="36.75" customHeight="1">
      <c r="A18" s="113">
        <v>1.0</v>
      </c>
      <c r="B18" s="122" t="s">
        <v>123</v>
      </c>
      <c r="C18" s="123" t="s">
        <v>124</v>
      </c>
      <c r="D18" s="113">
        <f>2500</f>
        <v>2500</v>
      </c>
      <c r="E18" s="113">
        <v>600.0</v>
      </c>
      <c r="F18" s="113">
        <v>8.0</v>
      </c>
      <c r="G18" s="58" t="s">
        <v>28</v>
      </c>
      <c r="H18" s="124">
        <v>850000.0</v>
      </c>
      <c r="I18" s="125">
        <f t="shared" ref="I18:I19" si="1">D18/1000</f>
        <v>2.5</v>
      </c>
      <c r="J18" s="38">
        <f t="shared" ref="J18:J28" si="2">I18*H18</f>
        <v>2125000</v>
      </c>
    </row>
    <row r="19" ht="36.75" customHeight="1">
      <c r="A19" s="113">
        <v>2.0</v>
      </c>
      <c r="B19" s="126" t="s">
        <v>125</v>
      </c>
      <c r="C19" s="127" t="s">
        <v>126</v>
      </c>
      <c r="D19" s="113">
        <v>2500.0</v>
      </c>
      <c r="E19" s="113">
        <v>600.0</v>
      </c>
      <c r="F19" s="113">
        <v>40.0</v>
      </c>
      <c r="G19" s="113" t="s">
        <v>28</v>
      </c>
      <c r="H19" s="115">
        <v>1350000.0</v>
      </c>
      <c r="I19" s="116">
        <f t="shared" si="1"/>
        <v>2.5</v>
      </c>
      <c r="J19" s="128">
        <f t="shared" si="2"/>
        <v>3375000</v>
      </c>
    </row>
    <row r="20" ht="56.25" customHeight="1">
      <c r="A20" s="113">
        <v>3.0</v>
      </c>
      <c r="B20" s="129" t="s">
        <v>49</v>
      </c>
      <c r="C20" s="130" t="s">
        <v>127</v>
      </c>
      <c r="D20" s="131" t="s">
        <v>128</v>
      </c>
      <c r="E20" s="4"/>
      <c r="F20" s="5"/>
      <c r="G20" s="59" t="s">
        <v>41</v>
      </c>
      <c r="H20" s="132">
        <v>1800000.0</v>
      </c>
      <c r="I20" s="133">
        <v>1.0</v>
      </c>
      <c r="J20" s="134">
        <f t="shared" si="2"/>
        <v>1800000</v>
      </c>
    </row>
    <row r="21" ht="54.75" customHeight="1">
      <c r="A21" s="113">
        <v>4.0</v>
      </c>
      <c r="B21" s="129" t="s">
        <v>39</v>
      </c>
      <c r="C21" s="135" t="s">
        <v>129</v>
      </c>
      <c r="D21" s="136" t="s">
        <v>130</v>
      </c>
      <c r="E21" s="4"/>
      <c r="F21" s="5"/>
      <c r="G21" s="129" t="s">
        <v>41</v>
      </c>
      <c r="H21" s="132">
        <v>1770000.0</v>
      </c>
      <c r="I21" s="133">
        <v>1.0</v>
      </c>
      <c r="J21" s="134">
        <f t="shared" si="2"/>
        <v>1770000</v>
      </c>
    </row>
    <row r="22" ht="52.5" customHeight="1">
      <c r="A22" s="113">
        <v>5.0</v>
      </c>
      <c r="B22" s="129" t="s">
        <v>43</v>
      </c>
      <c r="C22" s="135" t="s">
        <v>44</v>
      </c>
      <c r="D22" s="137" t="s">
        <v>131</v>
      </c>
      <c r="E22" s="4"/>
      <c r="F22" s="5"/>
      <c r="G22" s="59" t="s">
        <v>132</v>
      </c>
      <c r="H22" s="132">
        <v>1550000.0</v>
      </c>
      <c r="I22" s="133">
        <v>2.0</v>
      </c>
      <c r="J22" s="138">
        <f t="shared" si="2"/>
        <v>3100000</v>
      </c>
    </row>
    <row r="23" ht="60.75" customHeight="1">
      <c r="A23" s="113">
        <v>6.0</v>
      </c>
      <c r="B23" s="59" t="s">
        <v>42</v>
      </c>
      <c r="C23" s="135" t="s">
        <v>133</v>
      </c>
      <c r="D23" s="137" t="s">
        <v>134</v>
      </c>
      <c r="E23" s="4"/>
      <c r="F23" s="5"/>
      <c r="G23" s="59" t="s">
        <v>41</v>
      </c>
      <c r="H23" s="132">
        <v>1770000.0</v>
      </c>
      <c r="I23" s="133">
        <v>1.0</v>
      </c>
      <c r="J23" s="138">
        <f t="shared" si="2"/>
        <v>1770000</v>
      </c>
    </row>
    <row r="24" ht="31.5" customHeight="1">
      <c r="A24" s="113">
        <v>7.0</v>
      </c>
      <c r="B24" s="126" t="s">
        <v>60</v>
      </c>
      <c r="C24" s="127" t="s">
        <v>61</v>
      </c>
      <c r="D24" s="139"/>
      <c r="E24" s="139"/>
      <c r="F24" s="139"/>
      <c r="G24" s="126" t="s">
        <v>56</v>
      </c>
      <c r="H24" s="115">
        <v>105000.0</v>
      </c>
      <c r="I24" s="116">
        <v>6.0</v>
      </c>
      <c r="J24" s="117">
        <f t="shared" si="2"/>
        <v>630000</v>
      </c>
    </row>
    <row r="25" ht="30.75" customHeight="1">
      <c r="A25" s="113">
        <v>8.0</v>
      </c>
      <c r="B25" s="126" t="s">
        <v>57</v>
      </c>
      <c r="C25" s="140" t="s">
        <v>100</v>
      </c>
      <c r="D25" s="139"/>
      <c r="E25" s="139"/>
      <c r="F25" s="139"/>
      <c r="G25" s="126" t="s">
        <v>135</v>
      </c>
      <c r="H25" s="115">
        <v>155000.0</v>
      </c>
      <c r="I25" s="116">
        <v>4.0</v>
      </c>
      <c r="J25" s="117">
        <f t="shared" si="2"/>
        <v>620000</v>
      </c>
    </row>
    <row r="26" ht="30.0" customHeight="1">
      <c r="A26" s="113">
        <v>9.0</v>
      </c>
      <c r="B26" s="126" t="s">
        <v>54</v>
      </c>
      <c r="C26" s="141" t="s">
        <v>55</v>
      </c>
      <c r="D26" s="139"/>
      <c r="E26" s="139"/>
      <c r="F26" s="139"/>
      <c r="G26" s="126" t="s">
        <v>56</v>
      </c>
      <c r="H26" s="115">
        <v>49500.0</v>
      </c>
      <c r="I26" s="116">
        <v>20.0</v>
      </c>
      <c r="J26" s="117">
        <f t="shared" si="2"/>
        <v>990000</v>
      </c>
    </row>
    <row r="27" ht="31.5" customHeight="1">
      <c r="A27" s="113">
        <v>10.0</v>
      </c>
      <c r="B27" s="126" t="s">
        <v>62</v>
      </c>
      <c r="C27" s="142" t="s">
        <v>63</v>
      </c>
      <c r="D27" s="4"/>
      <c r="E27" s="4"/>
      <c r="F27" s="5"/>
      <c r="G27" s="113" t="s">
        <v>56</v>
      </c>
      <c r="H27" s="115">
        <v>100000.0</v>
      </c>
      <c r="I27" s="143">
        <v>10.0</v>
      </c>
      <c r="J27" s="117">
        <f t="shared" si="2"/>
        <v>1000000</v>
      </c>
    </row>
    <row r="28" ht="31.5" customHeight="1">
      <c r="A28" s="113">
        <v>11.0</v>
      </c>
      <c r="B28" s="144" t="s">
        <v>136</v>
      </c>
      <c r="C28" s="145" t="s">
        <v>137</v>
      </c>
      <c r="D28" s="146" t="s">
        <v>138</v>
      </c>
      <c r="E28" s="4"/>
      <c r="F28" s="5"/>
      <c r="G28" s="147" t="s">
        <v>28</v>
      </c>
      <c r="H28" s="132">
        <v>275000.0</v>
      </c>
      <c r="I28" s="143">
        <v>3.0</v>
      </c>
      <c r="J28" s="117">
        <f t="shared" si="2"/>
        <v>825000</v>
      </c>
    </row>
    <row r="29" ht="39.0" customHeight="1">
      <c r="A29" s="148"/>
      <c r="B29" s="149" t="s">
        <v>139</v>
      </c>
      <c r="C29" s="4"/>
      <c r="D29" s="4"/>
      <c r="E29" s="4"/>
      <c r="F29" s="4"/>
      <c r="G29" s="5"/>
      <c r="H29" s="120" t="s">
        <v>120</v>
      </c>
      <c r="I29" s="5"/>
      <c r="J29" s="150">
        <f>sum(J18:J28)</f>
        <v>18005000</v>
      </c>
    </row>
    <row r="30" ht="39.0" customHeight="1">
      <c r="A30" s="148"/>
      <c r="B30" s="149" t="s">
        <v>140</v>
      </c>
      <c r="C30" s="4"/>
      <c r="D30" s="4"/>
      <c r="E30" s="4"/>
      <c r="F30" s="4"/>
      <c r="G30" s="5"/>
      <c r="H30" s="151" t="s">
        <v>120</v>
      </c>
      <c r="I30" s="5"/>
      <c r="J30" s="152">
        <f>J16+J29</f>
        <v>26255000</v>
      </c>
    </row>
    <row r="31" ht="105.0" customHeight="1">
      <c r="A31" s="153" t="s">
        <v>141</v>
      </c>
    </row>
    <row r="32">
      <c r="A32" s="154"/>
      <c r="B32" s="154"/>
      <c r="C32" s="155"/>
      <c r="D32" s="155"/>
      <c r="E32" s="155"/>
      <c r="F32" s="155"/>
      <c r="G32" s="154"/>
      <c r="H32" s="155"/>
      <c r="I32" s="154"/>
      <c r="J32" s="84"/>
    </row>
    <row r="33">
      <c r="A33" s="154"/>
      <c r="B33" s="154"/>
      <c r="C33" s="155"/>
      <c r="D33" s="155"/>
      <c r="E33" s="155"/>
      <c r="F33" s="155"/>
      <c r="G33" s="154"/>
      <c r="H33" s="155"/>
      <c r="I33" s="154"/>
      <c r="J33" s="84"/>
    </row>
    <row r="34">
      <c r="A34" s="154"/>
      <c r="B34" s="154"/>
      <c r="C34" s="155"/>
      <c r="D34" s="155"/>
      <c r="E34" s="155"/>
      <c r="F34" s="155"/>
      <c r="G34" s="154"/>
      <c r="H34" s="155"/>
      <c r="I34" s="154"/>
      <c r="J34" s="84"/>
    </row>
    <row r="35">
      <c r="A35" s="154"/>
      <c r="B35" s="154"/>
      <c r="C35" s="155"/>
      <c r="D35" s="155"/>
      <c r="E35" s="155"/>
      <c r="F35" s="155"/>
      <c r="G35" s="154"/>
      <c r="H35" s="155"/>
      <c r="I35" s="154"/>
      <c r="J35" s="84"/>
    </row>
    <row r="36">
      <c r="A36" s="154"/>
      <c r="B36" s="154"/>
      <c r="C36" s="155"/>
      <c r="D36" s="155"/>
      <c r="E36" s="155"/>
      <c r="F36" s="155"/>
      <c r="G36" s="154"/>
      <c r="H36" s="155"/>
      <c r="I36" s="154"/>
      <c r="J36" s="84"/>
    </row>
  </sheetData>
  <mergeCells count="30">
    <mergeCell ref="A1:B5"/>
    <mergeCell ref="C1:J1"/>
    <mergeCell ref="C2:J2"/>
    <mergeCell ref="C3:J3"/>
    <mergeCell ref="C4:J4"/>
    <mergeCell ref="C5:J5"/>
    <mergeCell ref="A6:J6"/>
    <mergeCell ref="A12:A13"/>
    <mergeCell ref="B12:B13"/>
    <mergeCell ref="C12:C13"/>
    <mergeCell ref="G12:G13"/>
    <mergeCell ref="H12:H13"/>
    <mergeCell ref="I12:I13"/>
    <mergeCell ref="J12:J13"/>
    <mergeCell ref="D12:F12"/>
    <mergeCell ref="B14:J14"/>
    <mergeCell ref="B16:G16"/>
    <mergeCell ref="H16:I16"/>
    <mergeCell ref="B17:J17"/>
    <mergeCell ref="D20:F20"/>
    <mergeCell ref="D21:F21"/>
    <mergeCell ref="B30:G30"/>
    <mergeCell ref="A31:J31"/>
    <mergeCell ref="D22:F22"/>
    <mergeCell ref="D23:F23"/>
    <mergeCell ref="C27:F27"/>
    <mergeCell ref="D28:F28"/>
    <mergeCell ref="B29:G29"/>
    <mergeCell ref="H29:I29"/>
    <mergeCell ref="H30:I30"/>
  </mergeCells>
  <printOptions/>
  <pageMargins bottom="0.5" footer="0.0" header="0.0" left="0.4" right="0.4" top="0.4"/>
  <pageSetup paperSize="9" orientation="portrait"/>
  <headerFooter>
    <oddFooter>&amp;RV1.0.08.2020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