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PPT PMHDT\"/>
    </mc:Choice>
  </mc:AlternateContent>
  <xr:revisionPtr revIDLastSave="0" documentId="13_ncr:1_{D17E339F-44EE-457F-8D83-2C5110D0CC78}" xr6:coauthVersionLast="47" xr6:coauthVersionMax="47" xr10:uidLastSave="{00000000-0000-0000-0000-000000000000}"/>
  <bookViews>
    <workbookView xWindow="-108" yWindow="-108" windowWidth="23256" windowHeight="12576" xr2:uid="{DD7FD17B-E543-443B-9A4C-79AE73BC1A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4" i="1" l="1"/>
  <c r="B143" i="1"/>
  <c r="B141" i="1"/>
  <c r="B142" i="1"/>
  <c r="C139" i="1"/>
  <c r="B137" i="1"/>
  <c r="B136" i="1"/>
  <c r="B135" i="1"/>
  <c r="B134" i="1"/>
  <c r="B120" i="1"/>
  <c r="B121" i="1" s="1"/>
  <c r="B122" i="1" s="1"/>
  <c r="B123" i="1" s="1"/>
  <c r="C124" i="1" s="1"/>
  <c r="J104" i="1"/>
  <c r="I104" i="1"/>
  <c r="J103" i="1"/>
  <c r="I103" i="1"/>
  <c r="J102" i="1"/>
  <c r="I102" i="1"/>
  <c r="J101" i="1"/>
  <c r="I101" i="1"/>
  <c r="J100" i="1"/>
  <c r="I100" i="1"/>
  <c r="C94" i="1"/>
  <c r="C93" i="1"/>
  <c r="C96" i="1" s="1"/>
  <c r="B83" i="1"/>
  <c r="B82" i="1"/>
  <c r="B81" i="1"/>
  <c r="B80" i="1"/>
  <c r="B79" i="1"/>
  <c r="A78" i="1"/>
  <c r="B78" i="1" s="1"/>
  <c r="C64" i="1"/>
  <c r="C65" i="1"/>
  <c r="C66" i="1"/>
  <c r="C67" i="1"/>
  <c r="C68" i="1"/>
  <c r="C69" i="1"/>
  <c r="C70" i="1"/>
  <c r="C63" i="1"/>
  <c r="D64" i="1" s="1"/>
  <c r="B54" i="1"/>
  <c r="B53" i="1"/>
  <c r="E43" i="1"/>
  <c r="E42" i="1"/>
  <c r="B42" i="1"/>
  <c r="B43" i="1"/>
  <c r="C37" i="1"/>
  <c r="D37" i="1"/>
  <c r="E37" i="1"/>
  <c r="F37" i="1"/>
  <c r="G37" i="1"/>
  <c r="H37" i="1"/>
  <c r="I37" i="1"/>
  <c r="B37" i="1"/>
  <c r="C10" i="1"/>
  <c r="D10" i="1"/>
  <c r="E10" i="1"/>
  <c r="F10" i="1"/>
  <c r="G10" i="1"/>
  <c r="B10" i="1"/>
  <c r="C5" i="1"/>
  <c r="D5" i="1"/>
  <c r="E5" i="1"/>
  <c r="F5" i="1"/>
  <c r="G5" i="1"/>
  <c r="B5" i="1"/>
  <c r="C16" i="1" s="1"/>
  <c r="C32" i="1"/>
  <c r="D32" i="1"/>
  <c r="E32" i="1"/>
  <c r="F32" i="1"/>
  <c r="G32" i="1"/>
  <c r="H32" i="1"/>
  <c r="I32" i="1"/>
  <c r="B32" i="1"/>
  <c r="D65" i="1" l="1"/>
  <c r="D66" i="1" s="1"/>
  <c r="D67" i="1" s="1"/>
  <c r="D68" i="1" s="1"/>
  <c r="D69" i="1" s="1"/>
  <c r="D70" i="1" s="1"/>
  <c r="B20" i="1"/>
  <c r="B39" i="1"/>
  <c r="E45" i="1"/>
  <c r="C79" i="1"/>
  <c r="C80" i="1" s="1"/>
  <c r="C81" i="1" s="1"/>
  <c r="C82" i="1" s="1"/>
  <c r="C83" i="1" s="1"/>
  <c r="C78" i="1"/>
  <c r="D63" i="1"/>
  <c r="C15" i="1"/>
  <c r="B18" i="1" s="1"/>
  <c r="B40" i="1"/>
  <c r="B45" i="1"/>
  <c r="B13" i="1"/>
  <c r="B21" i="1"/>
  <c r="B12" i="1"/>
  <c r="B23" i="1" l="1"/>
</calcChain>
</file>

<file path=xl/sharedStrings.xml><?xml version="1.0" encoding="utf-8"?>
<sst xmlns="http://schemas.openxmlformats.org/spreadsheetml/2006/main" count="123" uniqueCount="108">
  <si>
    <t>Năm</t>
  </si>
  <si>
    <t>Dòng ra</t>
  </si>
  <si>
    <t>Dự án thứ nhất</t>
  </si>
  <si>
    <t>Dự án thư 2</t>
  </si>
  <si>
    <t>Đầu tư</t>
  </si>
  <si>
    <t>Lợi nhuận</t>
  </si>
  <si>
    <t>Dòng tiền ròng</t>
  </si>
  <si>
    <t>NPV1=</t>
  </si>
  <si>
    <t>NPV2=</t>
  </si>
  <si>
    <t>Số lợi nhuận DA1=</t>
  </si>
  <si>
    <t>Dòng tiền vào DA2=</t>
  </si>
  <si>
    <t>Dòng tiền ra DA2=</t>
  </si>
  <si>
    <t>Số lợi nhuận DA2=</t>
  </si>
  <si>
    <t>Dòng tiền vào dự án 1=</t>
  </si>
  <si>
    <t>Dòng tiền ra dự án 1=</t>
  </si>
  <si>
    <t>Chọn DA1 nếu đủ chi phí đầu tư,vì giá trị gia tăng cao</t>
  </si>
  <si>
    <t>Chọn DA2 nếu chi phi đầu tư thấp, tỷ lệ sinh lời cao</t>
  </si>
  <si>
    <t>Dự án A:</t>
  </si>
  <si>
    <t>Dòng vào</t>
  </si>
  <si>
    <t>Dự án B:</t>
  </si>
  <si>
    <t>Dòng ròng</t>
  </si>
  <si>
    <t>NPVA=</t>
  </si>
  <si>
    <t>NPVB=</t>
  </si>
  <si>
    <t>Số lợi nhuận A=</t>
  </si>
  <si>
    <t>Dòng vào A=</t>
  </si>
  <si>
    <t>Dòng ra A=</t>
  </si>
  <si>
    <t>Dòng ra B=</t>
  </si>
  <si>
    <t>Dòng vào B=</t>
  </si>
  <si>
    <t>Số ln B=</t>
  </si>
  <si>
    <t xml:space="preserve">Nên tài trợ dự án B vì giá trị ròng ,lợi nhuận cao hơn </t>
  </si>
  <si>
    <t>Dự án</t>
  </si>
  <si>
    <t>Chi phí ban đầu</t>
  </si>
  <si>
    <t>Dòng tiền ròng hằng năm</t>
  </si>
  <si>
    <t>A</t>
  </si>
  <si>
    <t>B</t>
  </si>
  <si>
    <t>Payback A=</t>
  </si>
  <si>
    <t>Payback B=</t>
  </si>
  <si>
    <t>Dự án A tốt hơn theo quan điểm dòng tiền vì 3,75 năm &lt; 4 năm, nếu công ty ưu tiên thu hồi vốn nhanh để giảm rủi ro dòng tiền</t>
  </si>
  <si>
    <t>Tỷ lệ chiết khấu: 10%</t>
  </si>
  <si>
    <t>Chi phí đầu tư ban đầu: 5.000$</t>
  </si>
  <si>
    <t>Dòng tiền hằng năm: 1.000$</t>
  </si>
  <si>
    <t>CF(dòng tiền)</t>
  </si>
  <si>
    <t>PV từng năm</t>
  </si>
  <si>
    <t>PV cộng dồn</t>
  </si>
  <si>
    <t>Với chi phí ban đầu 5.000 thì thời gian hoàn vốn cần sắp xỉ 8 năm</t>
  </si>
  <si>
    <t>CF</t>
  </si>
  <si>
    <t>thời điểm thu hồi vốn ban đầu của dự án sau với lãi suất là 17%/năm là 5 năm dư dc 5,88 triệu</t>
  </si>
  <si>
    <t>PV từng năm=CF/(1+r)^t</t>
  </si>
  <si>
    <t>Năm 2:100tr</t>
  </si>
  <si>
    <t>Năm 5 :300tr</t>
  </si>
  <si>
    <t>r=0.17</t>
  </si>
  <si>
    <t>Năm 3=?</t>
  </si>
  <si>
    <t>Ta gộp khoản 2,5 về năm 3:</t>
  </si>
  <si>
    <t>giá trị tương lai năm 2 về 3=</t>
  </si>
  <si>
    <t>giá trị hiện tại 5 về 2=</t>
  </si>
  <si>
    <t>Khoản tiền phải trả năm 3=GTTL+GTHT</t>
  </si>
  <si>
    <t>Tiêu chí</t>
  </si>
  <si>
    <t>Nhà tài trợ</t>
  </si>
  <si>
    <t>Tính cấp thiết</t>
  </si>
  <si>
    <t>Hỗ trợ chiến lược KD</t>
  </si>
  <si>
    <t>Cạnh tranh</t>
  </si>
  <si>
    <t>Lấp đầy</t>
  </si>
  <si>
    <t>Tổng</t>
  </si>
  <si>
    <t>Trọng số</t>
  </si>
  <si>
    <t>DA1</t>
  </si>
  <si>
    <t>Điểm</t>
  </si>
  <si>
    <t xml:space="preserve"> Cao nhất: Dự án 5 (103).</t>
  </si>
  <si>
    <t>Thấp nhất: Dự án 2 (50).</t>
  </si>
  <si>
    <t>Sau khi thay trọng số nhà tài trợ việc lựa chọn dự án không thay đổi</t>
  </si>
  <si>
    <t>Dự án 5 (112) , Dự án 1 (95) ,Dự án 3 (90).</t>
  </si>
  <si>
    <t>Trọng số quan trọng vì phản ánh mức độ quan trọng chiến lược của từng tiêu chí với công ty,thay đổi trọng số sẽ thay đổi kết quả tổng hợp</t>
  </si>
  <si>
    <t>Bài 1</t>
  </si>
  <si>
    <t>BÀI 2:</t>
  </si>
  <si>
    <t>BÀI 3:</t>
  </si>
  <si>
    <t>BÀI 4:</t>
  </si>
  <si>
    <t>BÀI 5:</t>
  </si>
  <si>
    <t>BÀI 6:</t>
  </si>
  <si>
    <t>BÀI 7:</t>
  </si>
  <si>
    <t>BÀI 8:</t>
  </si>
  <si>
    <t>n=12</t>
  </si>
  <si>
    <t>r:1.5%</t>
  </si>
  <si>
    <t>số tiền trả góp (pmt):25tr</t>
  </si>
  <si>
    <t>PV=?</t>
  </si>
  <si>
    <t>1+r=</t>
  </si>
  <si>
    <t>(1+r)^-n=</t>
  </si>
  <si>
    <t>1- (1+r)^-n=</t>
  </si>
  <si>
    <t>(1- (1+r)^-n)/r=</t>
  </si>
  <si>
    <t>PV=pmt*(1- (1+r)^-n)/r=</t>
  </si>
  <si>
    <t>Nếu muốn mua cửa hàng này ngay, một cách dứt điểm, thì số tiền phải trả là 272.7tr</t>
  </si>
  <si>
    <t>BÀI 9:</t>
  </si>
  <si>
    <t>r:12%/năm=0.12</t>
  </si>
  <si>
    <t>k lần trả:7</t>
  </si>
  <si>
    <t>PV:100tr</t>
  </si>
  <si>
    <t>(1+r)^k=</t>
  </si>
  <si>
    <t>PV*(1+r)^k=</t>
  </si>
  <si>
    <t>[((1+r)^k)−1​]/r=</t>
  </si>
  <si>
    <t>Số dư nơ sau 7 lần=</t>
  </si>
  <si>
    <t>PMT.[((1+r)^k)−1​]/r=</t>
  </si>
  <si>
    <t>PMT:10tr</t>
  </si>
  <si>
    <t>PV⋅(1+r)^k−PMT⋅r(1+r)^k−1​ =</t>
  </si>
  <si>
    <t>số tiền trả dứt n=5 năm=?</t>
  </si>
  <si>
    <t>r(1+r)^n=</t>
  </si>
  <si>
    <t>((1+r)^n)−1=</t>
  </si>
  <si>
    <t>Tỷ lệ=0.21/0.76</t>
  </si>
  <si>
    <t>Số tiền trả 5 năm=</t>
  </si>
  <si>
    <t>120.17*0.277</t>
  </si>
  <si>
    <t>Nếu công ty muốn trả dứt điểm hết số tiền còn lại trong vòng 5 năm tiếp theo thì số tiền phải trả hàng năm là</t>
  </si>
  <si>
    <t>33.33tr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</si>
</sst>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8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0" fontId="0" fillId="0" borderId="2" xfId="0" applyBorder="1"/>
    <xf numFmtId="9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2E25-5834-4C40-8DCD-30A1F9339BE1}">
  <dimension ref="A1:J146"/>
  <sheetViews>
    <sheetView tabSelected="1" topLeftCell="A129" workbookViewId="0">
      <selection activeCell="A152" sqref="A152"/>
    </sheetView>
  </sheetViews>
  <sheetFormatPr defaultRowHeight="13.8" x14ac:dyDescent="0.25"/>
  <cols>
    <col min="1" max="1" width="17" customWidth="1"/>
    <col min="2" max="2" width="23" customWidth="1"/>
    <col min="3" max="3" width="18.19921875" customWidth="1"/>
    <col min="4" max="4" width="13.19921875" customWidth="1"/>
    <col min="6" max="6" width="9.8984375" customWidth="1"/>
  </cols>
  <sheetData>
    <row r="1" spans="1:9" ht="15.6" x14ac:dyDescent="0.3">
      <c r="A1" s="1" t="s">
        <v>2</v>
      </c>
      <c r="B1" s="1"/>
      <c r="C1" s="1"/>
      <c r="D1" s="1"/>
      <c r="E1" s="1"/>
      <c r="F1" s="1"/>
      <c r="G1" s="1"/>
      <c r="I1" s="13" t="s">
        <v>71</v>
      </c>
    </row>
    <row r="2" spans="1:9" x14ac:dyDescent="0.25">
      <c r="A2" s="2" t="s">
        <v>0</v>
      </c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</row>
    <row r="3" spans="1:9" x14ac:dyDescent="0.25">
      <c r="A3" s="1" t="s">
        <v>4</v>
      </c>
      <c r="B3" s="1">
        <v>500</v>
      </c>
      <c r="C3" s="1">
        <v>0</v>
      </c>
      <c r="D3" s="1">
        <v>100</v>
      </c>
      <c r="E3" s="1">
        <v>0</v>
      </c>
      <c r="F3" s="1">
        <v>0</v>
      </c>
      <c r="G3" s="1">
        <v>0</v>
      </c>
    </row>
    <row r="4" spans="1:9" x14ac:dyDescent="0.25">
      <c r="A4" s="1" t="s">
        <v>5</v>
      </c>
      <c r="B4" s="1"/>
      <c r="C4" s="1">
        <v>250</v>
      </c>
      <c r="D4" s="1">
        <v>350</v>
      </c>
      <c r="E4" s="1">
        <v>450</v>
      </c>
      <c r="F4" s="1">
        <v>500</v>
      </c>
      <c r="G4" s="1">
        <v>-100</v>
      </c>
    </row>
    <row r="5" spans="1:9" x14ac:dyDescent="0.25">
      <c r="A5" s="1" t="s">
        <v>6</v>
      </c>
      <c r="B5" s="1">
        <f>B4-B3</f>
        <v>-500</v>
      </c>
      <c r="C5" s="1">
        <f t="shared" ref="C5:G5" si="0">C4-C3</f>
        <v>250</v>
      </c>
      <c r="D5" s="1">
        <f t="shared" si="0"/>
        <v>250</v>
      </c>
      <c r="E5" s="1">
        <f t="shared" si="0"/>
        <v>450</v>
      </c>
      <c r="F5" s="1">
        <f t="shared" si="0"/>
        <v>500</v>
      </c>
      <c r="G5" s="1">
        <f t="shared" si="0"/>
        <v>-100</v>
      </c>
    </row>
    <row r="6" spans="1:9" x14ac:dyDescent="0.25">
      <c r="A6" s="1" t="s">
        <v>3</v>
      </c>
      <c r="B6" s="1"/>
      <c r="C6" s="1"/>
      <c r="D6" s="1"/>
      <c r="E6" s="1"/>
      <c r="F6" s="1"/>
      <c r="G6" s="1"/>
    </row>
    <row r="7" spans="1:9" x14ac:dyDescent="0.25">
      <c r="A7" s="2" t="s">
        <v>0</v>
      </c>
      <c r="B7" s="3">
        <v>0</v>
      </c>
      <c r="C7" s="3">
        <v>1</v>
      </c>
      <c r="D7" s="3">
        <v>2</v>
      </c>
      <c r="E7" s="3">
        <v>3</v>
      </c>
      <c r="F7" s="3">
        <v>4</v>
      </c>
      <c r="G7" s="3">
        <v>5</v>
      </c>
    </row>
    <row r="8" spans="1:9" x14ac:dyDescent="0.25">
      <c r="A8" s="1" t="s">
        <v>4</v>
      </c>
      <c r="B8" s="1">
        <v>100</v>
      </c>
      <c r="C8" s="1">
        <v>0</v>
      </c>
      <c r="D8" s="1">
        <v>50</v>
      </c>
      <c r="E8" s="1">
        <v>0</v>
      </c>
      <c r="F8" s="1">
        <v>0</v>
      </c>
      <c r="G8" s="1">
        <v>0</v>
      </c>
    </row>
    <row r="9" spans="1:9" x14ac:dyDescent="0.25">
      <c r="A9" s="1" t="s">
        <v>5</v>
      </c>
      <c r="B9" s="1"/>
      <c r="C9" s="1">
        <v>-100</v>
      </c>
      <c r="D9" s="1">
        <v>200</v>
      </c>
      <c r="E9" s="1">
        <v>200</v>
      </c>
      <c r="F9" s="1">
        <v>200</v>
      </c>
      <c r="G9" s="1">
        <v>300</v>
      </c>
    </row>
    <row r="10" spans="1:9" x14ac:dyDescent="0.25">
      <c r="A10" s="1" t="s">
        <v>6</v>
      </c>
      <c r="B10" s="1">
        <f>B9-B8</f>
        <v>-100</v>
      </c>
      <c r="C10" s="1">
        <f t="shared" ref="C10:G10" si="1">C9-C8</f>
        <v>-100</v>
      </c>
      <c r="D10" s="1">
        <f t="shared" si="1"/>
        <v>150</v>
      </c>
      <c r="E10" s="1">
        <f t="shared" si="1"/>
        <v>200</v>
      </c>
      <c r="F10" s="1">
        <f t="shared" si="1"/>
        <v>200</v>
      </c>
      <c r="G10" s="1">
        <f t="shared" si="1"/>
        <v>300</v>
      </c>
    </row>
    <row r="11" spans="1:9" x14ac:dyDescent="0.25">
      <c r="A11" s="4"/>
    </row>
    <row r="12" spans="1:9" x14ac:dyDescent="0.25">
      <c r="A12" s="4" t="s">
        <v>7</v>
      </c>
      <c r="B12" s="4">
        <f>NPV(0.17,C5:G5)+B5</f>
        <v>398.4842607095411</v>
      </c>
    </row>
    <row r="13" spans="1:9" x14ac:dyDescent="0.25">
      <c r="A13" t="s">
        <v>8</v>
      </c>
      <c r="B13" s="4">
        <f>NPV(0.17,C10:G10)+B10</f>
        <v>292.54441381787149</v>
      </c>
    </row>
    <row r="15" spans="1:9" x14ac:dyDescent="0.25">
      <c r="A15" t="s">
        <v>13</v>
      </c>
      <c r="C15" s="4">
        <f>NPV(0.17,C5:G5)</f>
        <v>898.4842607095411</v>
      </c>
    </row>
    <row r="16" spans="1:9" x14ac:dyDescent="0.25">
      <c r="A16" t="s">
        <v>14</v>
      </c>
      <c r="C16">
        <f>ABS(B5)+(ABS(G5)/(1+0.17)^5)</f>
        <v>545.61111523360341</v>
      </c>
    </row>
    <row r="18" spans="1:9" x14ac:dyDescent="0.25">
      <c r="A18" t="s">
        <v>9</v>
      </c>
      <c r="B18" s="4">
        <f>C15/C16</f>
        <v>1.6467484543911006</v>
      </c>
    </row>
    <row r="20" spans="1:9" x14ac:dyDescent="0.25">
      <c r="A20" t="s">
        <v>10</v>
      </c>
      <c r="B20" s="4">
        <f>NPV(0.17,C10:G10)</f>
        <v>392.54441381787149</v>
      </c>
    </row>
    <row r="21" spans="1:9" x14ac:dyDescent="0.25">
      <c r="A21" t="s">
        <v>11</v>
      </c>
      <c r="B21">
        <f>ABS(B10)+(ABS(G10)/(1+0.17)^5)</f>
        <v>236.8333457008101</v>
      </c>
    </row>
    <row r="23" spans="1:9" x14ac:dyDescent="0.25">
      <c r="A23" t="s">
        <v>12</v>
      </c>
      <c r="B23" s="4">
        <f>B20/B21</f>
        <v>1.6574710484974109</v>
      </c>
    </row>
    <row r="25" spans="1:9" x14ac:dyDescent="0.25">
      <c r="A25" t="s">
        <v>15</v>
      </c>
    </row>
    <row r="26" spans="1:9" x14ac:dyDescent="0.25">
      <c r="A26" t="s">
        <v>16</v>
      </c>
    </row>
    <row r="27" spans="1:9" ht="17.399999999999999" x14ac:dyDescent="0.3">
      <c r="A27" s="12" t="s">
        <v>72</v>
      </c>
    </row>
    <row r="28" spans="1:9" x14ac:dyDescent="0.25">
      <c r="A28" s="1" t="s">
        <v>17</v>
      </c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 t="s">
        <v>0</v>
      </c>
      <c r="B29" s="1">
        <v>0</v>
      </c>
      <c r="C29" s="1">
        <v>1</v>
      </c>
      <c r="D29" s="1">
        <v>2</v>
      </c>
      <c r="E29" s="1">
        <v>3</v>
      </c>
      <c r="F29" s="1">
        <v>4</v>
      </c>
      <c r="G29" s="1">
        <v>5</v>
      </c>
      <c r="H29" s="1">
        <v>6</v>
      </c>
      <c r="I29" s="1">
        <v>7</v>
      </c>
    </row>
    <row r="30" spans="1:9" x14ac:dyDescent="0.25">
      <c r="A30" s="1" t="s">
        <v>18</v>
      </c>
      <c r="B30" s="1">
        <v>0</v>
      </c>
      <c r="C30" s="1">
        <v>0</v>
      </c>
      <c r="D30" s="1">
        <v>150</v>
      </c>
      <c r="E30" s="1">
        <v>220</v>
      </c>
      <c r="F30" s="1">
        <v>215</v>
      </c>
      <c r="G30" s="1">
        <v>205</v>
      </c>
      <c r="H30" s="1">
        <v>197</v>
      </c>
      <c r="I30" s="1">
        <v>100</v>
      </c>
    </row>
    <row r="31" spans="1:9" x14ac:dyDescent="0.25">
      <c r="A31" s="1" t="s">
        <v>1</v>
      </c>
      <c r="B31" s="1">
        <v>225</v>
      </c>
      <c r="C31" s="1">
        <v>190</v>
      </c>
      <c r="D31" s="1">
        <v>0</v>
      </c>
      <c r="E31" s="1">
        <v>30</v>
      </c>
      <c r="F31" s="1">
        <v>0</v>
      </c>
      <c r="G31" s="1">
        <v>30</v>
      </c>
      <c r="H31" s="1">
        <v>0</v>
      </c>
      <c r="I31" s="1">
        <v>30</v>
      </c>
    </row>
    <row r="32" spans="1:9" x14ac:dyDescent="0.25">
      <c r="A32" s="1" t="s">
        <v>20</v>
      </c>
      <c r="B32" s="1">
        <f>B30-B31</f>
        <v>-225</v>
      </c>
      <c r="C32" s="1">
        <f t="shared" ref="C32:I32" si="2">C30-C31</f>
        <v>-190</v>
      </c>
      <c r="D32" s="1">
        <f t="shared" si="2"/>
        <v>150</v>
      </c>
      <c r="E32" s="1">
        <f t="shared" si="2"/>
        <v>190</v>
      </c>
      <c r="F32" s="1">
        <f t="shared" si="2"/>
        <v>215</v>
      </c>
      <c r="G32" s="1">
        <f t="shared" si="2"/>
        <v>175</v>
      </c>
      <c r="H32" s="1">
        <f t="shared" si="2"/>
        <v>197</v>
      </c>
      <c r="I32" s="1">
        <f t="shared" si="2"/>
        <v>70</v>
      </c>
    </row>
    <row r="33" spans="1:9" x14ac:dyDescent="0.25">
      <c r="A33" s="1" t="s">
        <v>19</v>
      </c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 t="s">
        <v>0</v>
      </c>
      <c r="B34" s="1">
        <v>0</v>
      </c>
      <c r="C34" s="1">
        <v>1</v>
      </c>
      <c r="D34" s="1">
        <v>2</v>
      </c>
      <c r="E34" s="1">
        <v>3</v>
      </c>
      <c r="F34" s="1">
        <v>4</v>
      </c>
      <c r="G34" s="1">
        <v>5</v>
      </c>
      <c r="H34" s="1">
        <v>6</v>
      </c>
      <c r="I34" s="1">
        <v>7</v>
      </c>
    </row>
    <row r="35" spans="1:9" x14ac:dyDescent="0.25">
      <c r="A35" s="1" t="s">
        <v>18</v>
      </c>
      <c r="B35" s="1">
        <v>0</v>
      </c>
      <c r="C35" s="1">
        <v>50</v>
      </c>
      <c r="D35" s="1">
        <v>150</v>
      </c>
      <c r="E35" s="1">
        <v>250</v>
      </c>
      <c r="F35" s="1">
        <v>250</v>
      </c>
      <c r="G35" s="1">
        <v>200</v>
      </c>
      <c r="H35" s="1">
        <v>180</v>
      </c>
      <c r="I35" s="1">
        <v>120</v>
      </c>
    </row>
    <row r="36" spans="1:9" x14ac:dyDescent="0.25">
      <c r="A36" s="1" t="s">
        <v>1</v>
      </c>
      <c r="B36" s="1">
        <v>300</v>
      </c>
      <c r="C36" s="1">
        <v>100</v>
      </c>
      <c r="D36" s="1">
        <v>0</v>
      </c>
      <c r="E36" s="1">
        <v>50</v>
      </c>
      <c r="F36" s="1">
        <v>0</v>
      </c>
      <c r="G36" s="1">
        <v>50</v>
      </c>
      <c r="H36" s="1">
        <v>0</v>
      </c>
      <c r="I36" s="1">
        <v>50</v>
      </c>
    </row>
    <row r="37" spans="1:9" x14ac:dyDescent="0.25">
      <c r="A37" s="1" t="s">
        <v>20</v>
      </c>
      <c r="B37" s="1">
        <f>B35-B36</f>
        <v>-300</v>
      </c>
      <c r="C37" s="1">
        <f t="shared" ref="C37:I37" si="3">C35-C36</f>
        <v>-50</v>
      </c>
      <c r="D37" s="1">
        <f t="shared" si="3"/>
        <v>150</v>
      </c>
      <c r="E37" s="1">
        <f t="shared" si="3"/>
        <v>200</v>
      </c>
      <c r="F37" s="1">
        <f t="shared" si="3"/>
        <v>250</v>
      </c>
      <c r="G37" s="1">
        <f t="shared" si="3"/>
        <v>150</v>
      </c>
      <c r="H37" s="1">
        <f t="shared" si="3"/>
        <v>180</v>
      </c>
      <c r="I37" s="1">
        <f t="shared" si="3"/>
        <v>70</v>
      </c>
    </row>
    <row r="39" spans="1:9" x14ac:dyDescent="0.25">
      <c r="A39" t="s">
        <v>21</v>
      </c>
      <c r="B39" s="4">
        <f>NPV(0.18,C32:I32)+B32</f>
        <v>119.68906766103049</v>
      </c>
    </row>
    <row r="40" spans="1:9" x14ac:dyDescent="0.25">
      <c r="A40" t="s">
        <v>22</v>
      </c>
      <c r="B40" s="4">
        <f>NPV(0.18,C37:I37)+B37</f>
        <v>170.24698824295803</v>
      </c>
    </row>
    <row r="42" spans="1:9" x14ac:dyDescent="0.25">
      <c r="A42" t="s">
        <v>24</v>
      </c>
      <c r="B42">
        <f>NPV(0.18,C30:I30)+B30/(1+0.18)^0</f>
        <v>546.49597047692521</v>
      </c>
      <c r="D42" t="s">
        <v>27</v>
      </c>
      <c r="E42">
        <f>NPV(0.18,C35:I35)+B35/(1+0.18)^0</f>
        <v>622.97600706040964</v>
      </c>
    </row>
    <row r="43" spans="1:9" x14ac:dyDescent="0.25">
      <c r="A43" t="s">
        <v>25</v>
      </c>
      <c r="B43">
        <f>NPV(0.18,C31:I31)+B31/(1+0.18)^0</f>
        <v>426.80690281589477</v>
      </c>
      <c r="D43" t="s">
        <v>26</v>
      </c>
      <c r="E43">
        <f>NPV(0.18,C36:I36)+B36/(1+0.18)^0</f>
        <v>452.72901881745167</v>
      </c>
    </row>
    <row r="45" spans="1:9" x14ac:dyDescent="0.25">
      <c r="A45" t="s">
        <v>23</v>
      </c>
      <c r="B45">
        <f>B42/B43</f>
        <v>1.2804290813278127</v>
      </c>
      <c r="D45" t="s">
        <v>28</v>
      </c>
      <c r="E45">
        <f>E42/E43</f>
        <v>1.3760461140477602</v>
      </c>
    </row>
    <row r="47" spans="1:9" x14ac:dyDescent="0.25">
      <c r="A47" t="s">
        <v>29</v>
      </c>
    </row>
    <row r="48" spans="1:9" ht="15.6" x14ac:dyDescent="0.3">
      <c r="A48" s="13" t="s">
        <v>73</v>
      </c>
    </row>
    <row r="49" spans="1:4" ht="27.6" x14ac:dyDescent="0.25">
      <c r="A49" s="5" t="s">
        <v>30</v>
      </c>
      <c r="B49" s="5" t="s">
        <v>31</v>
      </c>
      <c r="C49" s="5" t="s">
        <v>32</v>
      </c>
    </row>
    <row r="50" spans="1:4" x14ac:dyDescent="0.25">
      <c r="A50" s="6" t="s">
        <v>33</v>
      </c>
      <c r="B50" s="7">
        <v>150000</v>
      </c>
      <c r="C50" s="7">
        <v>40000</v>
      </c>
    </row>
    <row r="51" spans="1:4" x14ac:dyDescent="0.25">
      <c r="A51" s="6" t="s">
        <v>34</v>
      </c>
      <c r="B51" s="7">
        <v>200000</v>
      </c>
      <c r="C51" s="7">
        <v>50000</v>
      </c>
    </row>
    <row r="53" spans="1:4" x14ac:dyDescent="0.25">
      <c r="A53" t="s">
        <v>35</v>
      </c>
      <c r="B53">
        <f>B50/C50</f>
        <v>3.75</v>
      </c>
    </row>
    <row r="54" spans="1:4" x14ac:dyDescent="0.25">
      <c r="A54" t="s">
        <v>36</v>
      </c>
      <c r="B54">
        <f>B51/C51</f>
        <v>4</v>
      </c>
    </row>
    <row r="56" spans="1:4" x14ac:dyDescent="0.25">
      <c r="A56" t="s">
        <v>37</v>
      </c>
    </row>
    <row r="57" spans="1:4" ht="15.6" x14ac:dyDescent="0.3">
      <c r="A57" s="13" t="s">
        <v>74</v>
      </c>
    </row>
    <row r="58" spans="1:4" x14ac:dyDescent="0.25">
      <c r="A58" s="1" t="s">
        <v>39</v>
      </c>
      <c r="B58" s="1"/>
    </row>
    <row r="59" spans="1:4" x14ac:dyDescent="0.25">
      <c r="A59" s="1" t="s">
        <v>38</v>
      </c>
      <c r="B59" s="1"/>
    </row>
    <row r="60" spans="1:4" x14ac:dyDescent="0.25">
      <c r="A60" s="1" t="s">
        <v>40</v>
      </c>
      <c r="B60" s="1"/>
    </row>
    <row r="62" spans="1:4" x14ac:dyDescent="0.25">
      <c r="A62" s="1" t="s">
        <v>0</v>
      </c>
      <c r="B62" s="1" t="s">
        <v>41</v>
      </c>
      <c r="C62" s="1" t="s">
        <v>47</v>
      </c>
      <c r="D62" s="1" t="s">
        <v>43</v>
      </c>
    </row>
    <row r="63" spans="1:4" x14ac:dyDescent="0.25">
      <c r="A63" s="1">
        <v>1</v>
      </c>
      <c r="B63" s="1">
        <v>1000</v>
      </c>
      <c r="C63" s="1">
        <f>B63/(1+0.1)^A63</f>
        <v>909.09090909090901</v>
      </c>
      <c r="D63" s="1">
        <f>C63</f>
        <v>909.09090909090901</v>
      </c>
    </row>
    <row r="64" spans="1:4" x14ac:dyDescent="0.25">
      <c r="A64" s="1">
        <v>2</v>
      </c>
      <c r="B64" s="1">
        <v>1000</v>
      </c>
      <c r="C64" s="1">
        <f t="shared" ref="C64:C70" si="4">B64/(1+0.1)^A64</f>
        <v>826.44628099173542</v>
      </c>
      <c r="D64" s="1">
        <f>C63+C64</f>
        <v>1735.5371900826444</v>
      </c>
    </row>
    <row r="65" spans="1:7" x14ac:dyDescent="0.25">
      <c r="A65" s="1">
        <v>3</v>
      </c>
      <c r="B65" s="1">
        <v>1000</v>
      </c>
      <c r="C65" s="1">
        <f t="shared" si="4"/>
        <v>751.31480090157754</v>
      </c>
      <c r="D65" s="1">
        <f>D64+C66</f>
        <v>2418.5506454477149</v>
      </c>
    </row>
    <row r="66" spans="1:7" x14ac:dyDescent="0.25">
      <c r="A66" s="1">
        <v>4</v>
      </c>
      <c r="B66" s="1">
        <v>1000</v>
      </c>
      <c r="C66" s="1">
        <f t="shared" si="4"/>
        <v>683.01345536507051</v>
      </c>
      <c r="D66" s="1">
        <f>D65+C66</f>
        <v>3101.5641008127855</v>
      </c>
    </row>
    <row r="67" spans="1:7" x14ac:dyDescent="0.25">
      <c r="A67" s="1">
        <v>5</v>
      </c>
      <c r="B67" s="1">
        <v>1000</v>
      </c>
      <c r="C67" s="1">
        <f t="shared" si="4"/>
        <v>620.92132305915493</v>
      </c>
      <c r="D67" s="1">
        <f>D66+C67</f>
        <v>3722.4854238719404</v>
      </c>
    </row>
    <row r="68" spans="1:7" x14ac:dyDescent="0.25">
      <c r="A68" s="1">
        <v>6</v>
      </c>
      <c r="B68" s="1">
        <v>1000</v>
      </c>
      <c r="C68" s="1">
        <f t="shared" si="4"/>
        <v>564.47393005377717</v>
      </c>
      <c r="D68" s="1">
        <f>D67+C68</f>
        <v>4286.9593539257176</v>
      </c>
    </row>
    <row r="69" spans="1:7" x14ac:dyDescent="0.25">
      <c r="A69" s="1">
        <v>7</v>
      </c>
      <c r="B69" s="1">
        <v>1000</v>
      </c>
      <c r="C69" s="1">
        <f t="shared" si="4"/>
        <v>513.15811823070646</v>
      </c>
      <c r="D69" s="1">
        <f>D68+C69</f>
        <v>4800.1174721564239</v>
      </c>
    </row>
    <row r="70" spans="1:7" x14ac:dyDescent="0.25">
      <c r="A70" s="1">
        <v>8</v>
      </c>
      <c r="B70" s="1">
        <v>1000</v>
      </c>
      <c r="C70" s="1">
        <f t="shared" si="4"/>
        <v>466.50738020973318</v>
      </c>
      <c r="D70" s="1">
        <f>D69+C70</f>
        <v>5266.624852366157</v>
      </c>
    </row>
    <row r="71" spans="1:7" x14ac:dyDescent="0.25">
      <c r="A71" t="s">
        <v>44</v>
      </c>
    </row>
    <row r="72" spans="1:7" ht="15.6" x14ac:dyDescent="0.3">
      <c r="A72" s="13" t="s">
        <v>75</v>
      </c>
    </row>
    <row r="73" spans="1:7" x14ac:dyDescent="0.25">
      <c r="A73" s="1" t="s">
        <v>0</v>
      </c>
      <c r="B73" s="1">
        <v>0</v>
      </c>
      <c r="C73" s="1">
        <v>1</v>
      </c>
      <c r="D73" s="1">
        <v>2</v>
      </c>
      <c r="E73" s="1">
        <v>3</v>
      </c>
      <c r="F73" s="1">
        <v>4</v>
      </c>
      <c r="G73" s="1">
        <v>5</v>
      </c>
    </row>
    <row r="74" spans="1:7" x14ac:dyDescent="0.25">
      <c r="A74" s="1" t="s">
        <v>4</v>
      </c>
      <c r="B74" s="1">
        <v>100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</row>
    <row r="75" spans="1:7" x14ac:dyDescent="0.25">
      <c r="A75" s="1" t="s">
        <v>5</v>
      </c>
      <c r="B75" s="1"/>
      <c r="C75" s="1">
        <v>30</v>
      </c>
      <c r="D75" s="1">
        <v>30</v>
      </c>
      <c r="E75" s="1">
        <v>30</v>
      </c>
      <c r="F75" s="1">
        <v>40</v>
      </c>
      <c r="G75" s="1">
        <v>40</v>
      </c>
    </row>
    <row r="77" spans="1:7" x14ac:dyDescent="0.25">
      <c r="A77" s="1" t="s">
        <v>45</v>
      </c>
      <c r="B77" s="1" t="s">
        <v>42</v>
      </c>
      <c r="C77" s="1" t="s">
        <v>43</v>
      </c>
      <c r="D77" s="8" t="s">
        <v>0</v>
      </c>
    </row>
    <row r="78" spans="1:7" x14ac:dyDescent="0.25">
      <c r="A78" s="1">
        <f>B75-B74</f>
        <v>-100</v>
      </c>
      <c r="B78" s="1">
        <f>A78/(1+0.17)^0</f>
        <v>-100</v>
      </c>
      <c r="C78" s="1">
        <f>B78</f>
        <v>-100</v>
      </c>
      <c r="D78">
        <v>0</v>
      </c>
    </row>
    <row r="79" spans="1:7" x14ac:dyDescent="0.25">
      <c r="A79" s="1">
        <v>30</v>
      </c>
      <c r="B79" s="1">
        <f>A79/(1+0.17)^1</f>
        <v>25.641025641025642</v>
      </c>
      <c r="C79" s="1">
        <f>B78+B79</f>
        <v>-74.358974358974365</v>
      </c>
      <c r="D79">
        <v>1</v>
      </c>
    </row>
    <row r="80" spans="1:7" x14ac:dyDescent="0.25">
      <c r="A80" s="1">
        <v>30</v>
      </c>
      <c r="B80" s="1">
        <f>A80/(1+0.17)^2</f>
        <v>21.915406530791149</v>
      </c>
      <c r="C80" s="1">
        <f>C79+B80</f>
        <v>-52.44356782818322</v>
      </c>
      <c r="D80">
        <v>2</v>
      </c>
    </row>
    <row r="81" spans="1:4" x14ac:dyDescent="0.25">
      <c r="A81" s="1">
        <v>30</v>
      </c>
      <c r="B81" s="1">
        <f>A81/(1+0.17)^3</f>
        <v>18.731116692983889</v>
      </c>
      <c r="C81" s="1">
        <f>C80+B81</f>
        <v>-33.712451135199331</v>
      </c>
      <c r="D81">
        <v>3</v>
      </c>
    </row>
    <row r="82" spans="1:4" x14ac:dyDescent="0.25">
      <c r="A82" s="1">
        <v>40</v>
      </c>
      <c r="B82" s="1">
        <f>A82/(1+0.17)^4</f>
        <v>21.34600192932637</v>
      </c>
      <c r="C82" s="1">
        <f>C81+B82</f>
        <v>-12.366449205872961</v>
      </c>
      <c r="D82">
        <v>4</v>
      </c>
    </row>
    <row r="83" spans="1:4" x14ac:dyDescent="0.25">
      <c r="A83" s="1">
        <v>40</v>
      </c>
      <c r="B83" s="1">
        <f>A83/(1+0.17)^5</f>
        <v>18.244446093441343</v>
      </c>
      <c r="C83" s="1">
        <f>C82+B83</f>
        <v>5.8779968875683828</v>
      </c>
      <c r="D83">
        <v>5</v>
      </c>
    </row>
    <row r="85" spans="1:4" x14ac:dyDescent="0.25">
      <c r="A85" t="s">
        <v>46</v>
      </c>
    </row>
    <row r="86" spans="1:4" ht="15.6" x14ac:dyDescent="0.3">
      <c r="A86" s="13" t="s">
        <v>76</v>
      </c>
    </row>
    <row r="87" spans="1:4" x14ac:dyDescent="0.25">
      <c r="A87" s="1" t="s">
        <v>48</v>
      </c>
    </row>
    <row r="88" spans="1:4" x14ac:dyDescent="0.25">
      <c r="A88" s="1" t="s">
        <v>49</v>
      </c>
    </row>
    <row r="89" spans="1:4" x14ac:dyDescent="0.25">
      <c r="A89" s="1" t="s">
        <v>50</v>
      </c>
    </row>
    <row r="90" spans="1:4" x14ac:dyDescent="0.25">
      <c r="A90" s="1" t="s">
        <v>51</v>
      </c>
    </row>
    <row r="92" spans="1:4" x14ac:dyDescent="0.25">
      <c r="A92" t="s">
        <v>52</v>
      </c>
    </row>
    <row r="93" spans="1:4" x14ac:dyDescent="0.25">
      <c r="A93" t="s">
        <v>53</v>
      </c>
      <c r="C93">
        <f>100*(1+0.17)^(3-2)</f>
        <v>117</v>
      </c>
    </row>
    <row r="94" spans="1:4" x14ac:dyDescent="0.25">
      <c r="A94" t="s">
        <v>54</v>
      </c>
      <c r="C94">
        <f>300/(1+0.17)^(5-3)</f>
        <v>219.15406530791151</v>
      </c>
    </row>
    <row r="96" spans="1:4" x14ac:dyDescent="0.25">
      <c r="A96" t="s">
        <v>55</v>
      </c>
      <c r="C96">
        <f>C93+C94</f>
        <v>336.15406530791154</v>
      </c>
    </row>
    <row r="97" spans="1:10" ht="15.6" x14ac:dyDescent="0.3">
      <c r="A97" s="13" t="s">
        <v>77</v>
      </c>
    </row>
    <row r="98" spans="1:10" x14ac:dyDescent="0.25">
      <c r="A98" s="1" t="s">
        <v>56</v>
      </c>
      <c r="B98" s="1" t="s">
        <v>57</v>
      </c>
      <c r="C98" s="2" t="s">
        <v>59</v>
      </c>
      <c r="D98" s="1" t="s">
        <v>58</v>
      </c>
      <c r="E98" s="9">
        <v>0.1</v>
      </c>
      <c r="F98" s="1" t="s">
        <v>60</v>
      </c>
      <c r="G98" s="1" t="s">
        <v>61</v>
      </c>
      <c r="H98" s="1" t="s">
        <v>62</v>
      </c>
      <c r="I98" s="1" t="s">
        <v>65</v>
      </c>
      <c r="J98" s="1"/>
    </row>
    <row r="99" spans="1:10" x14ac:dyDescent="0.25">
      <c r="A99" s="1" t="s">
        <v>63</v>
      </c>
      <c r="B99" s="11">
        <v>2</v>
      </c>
      <c r="C99" s="3">
        <v>5</v>
      </c>
      <c r="D99" s="3">
        <v>4</v>
      </c>
      <c r="E99" s="3">
        <v>3</v>
      </c>
      <c r="F99" s="3">
        <v>1</v>
      </c>
      <c r="G99" s="3">
        <v>3</v>
      </c>
      <c r="H99" s="1"/>
      <c r="I99" s="1"/>
      <c r="J99" s="3">
        <v>5</v>
      </c>
    </row>
    <row r="100" spans="1:10" x14ac:dyDescent="0.25">
      <c r="A100" s="10" t="s">
        <v>64</v>
      </c>
      <c r="B100" s="1">
        <v>9</v>
      </c>
      <c r="C100" s="1">
        <v>5</v>
      </c>
      <c r="D100" s="1">
        <v>2</v>
      </c>
      <c r="E100" s="1">
        <v>0</v>
      </c>
      <c r="F100" s="1">
        <v>2</v>
      </c>
      <c r="G100" s="1">
        <v>5</v>
      </c>
      <c r="H100" s="1"/>
      <c r="I100" s="1">
        <f>B100*B99+C100*C99+D100*D99+E100*E99+F100*F99+G100*G99</f>
        <v>68</v>
      </c>
      <c r="J100" s="1">
        <f>B100*J99+C100*C99+D100*D99+E100*E99+F100*F99+G100*G99</f>
        <v>95</v>
      </c>
    </row>
    <row r="101" spans="1:10" x14ac:dyDescent="0.25">
      <c r="A101" s="1">
        <v>2</v>
      </c>
      <c r="B101" s="1">
        <v>2</v>
      </c>
      <c r="C101" s="1">
        <v>6</v>
      </c>
      <c r="D101" s="1">
        <v>2</v>
      </c>
      <c r="E101" s="1">
        <v>0</v>
      </c>
      <c r="F101" s="1">
        <v>5</v>
      </c>
      <c r="G101" s="1">
        <v>1</v>
      </c>
      <c r="H101" s="1"/>
      <c r="I101" s="1">
        <f>B101*B99+C101*C99+D101*D99+E101*E99+F101*F99+G101*G99</f>
        <v>50</v>
      </c>
      <c r="J101" s="1">
        <f>B101*J99+C101*C99+D101*D99+E101*E99+F101*F99+G101*G99</f>
        <v>56</v>
      </c>
    </row>
    <row r="102" spans="1:10" x14ac:dyDescent="0.25">
      <c r="A102" s="1">
        <v>3</v>
      </c>
      <c r="B102" s="1">
        <v>6</v>
      </c>
      <c r="C102" s="1">
        <v>8</v>
      </c>
      <c r="D102" s="1">
        <v>2</v>
      </c>
      <c r="E102" s="1">
        <v>2</v>
      </c>
      <c r="F102" s="1">
        <v>6</v>
      </c>
      <c r="G102" s="1">
        <v>0</v>
      </c>
      <c r="H102" s="1"/>
      <c r="I102" s="1">
        <f>B102*B99+C102*C99+D102*D99+E102*E99+F102*F99+G102*G99</f>
        <v>72</v>
      </c>
      <c r="J102" s="1">
        <f>B102*J99+C102*C99+D102*D99+E102*E99+F102*F99+G102*G99</f>
        <v>90</v>
      </c>
    </row>
    <row r="103" spans="1:10" x14ac:dyDescent="0.25">
      <c r="A103" s="1">
        <v>4</v>
      </c>
      <c r="B103" s="1">
        <v>1</v>
      </c>
      <c r="C103" s="1">
        <v>1</v>
      </c>
      <c r="D103" s="1">
        <v>5</v>
      </c>
      <c r="E103" s="1">
        <v>10</v>
      </c>
      <c r="F103" s="1">
        <v>5</v>
      </c>
      <c r="G103" s="1">
        <v>0</v>
      </c>
      <c r="H103" s="1"/>
      <c r="I103" s="1">
        <f>B103*B99+C103*C99+D103*D99+E103*E99+F103*F99+G103*G99</f>
        <v>62</v>
      </c>
      <c r="J103" s="1">
        <f>B103*J99+C103*C99+D103*D99+E103*E99+F103*F99+G103*G99</f>
        <v>65</v>
      </c>
    </row>
    <row r="104" spans="1:10" x14ac:dyDescent="0.25">
      <c r="A104" s="1">
        <v>5</v>
      </c>
      <c r="B104" s="1">
        <v>3</v>
      </c>
      <c r="C104" s="1">
        <v>10</v>
      </c>
      <c r="D104" s="1">
        <v>9</v>
      </c>
      <c r="E104" s="1">
        <v>1</v>
      </c>
      <c r="F104" s="1">
        <v>8</v>
      </c>
      <c r="G104" s="1">
        <v>0</v>
      </c>
      <c r="H104" s="1"/>
      <c r="I104" s="1">
        <f>B104*B99+C104*C99+D104*D99+E104*E99+F104*F99+G104*G99</f>
        <v>103</v>
      </c>
      <c r="J104" s="1">
        <f>B104*J99+C104*C99+D104*D99+E104*E99+F104*F99+G104*G99</f>
        <v>112</v>
      </c>
    </row>
    <row r="106" spans="1:10" x14ac:dyDescent="0.25">
      <c r="A106" t="s">
        <v>66</v>
      </c>
    </row>
    <row r="107" spans="1:10" x14ac:dyDescent="0.25">
      <c r="A107" t="s">
        <v>67</v>
      </c>
    </row>
    <row r="109" spans="1:10" x14ac:dyDescent="0.25">
      <c r="A109" t="s">
        <v>68</v>
      </c>
    </row>
    <row r="110" spans="1:10" x14ac:dyDescent="0.25">
      <c r="A110" t="s">
        <v>69</v>
      </c>
    </row>
    <row r="112" spans="1:10" x14ac:dyDescent="0.25">
      <c r="A112" t="s">
        <v>70</v>
      </c>
    </row>
    <row r="114" spans="1:3" ht="15.6" x14ac:dyDescent="0.3">
      <c r="A114" s="13" t="s">
        <v>78</v>
      </c>
    </row>
    <row r="115" spans="1:3" x14ac:dyDescent="0.25">
      <c r="A115" s="1" t="s">
        <v>80</v>
      </c>
      <c r="B115" s="1"/>
    </row>
    <row r="116" spans="1:3" x14ac:dyDescent="0.25">
      <c r="A116" s="1" t="s">
        <v>81</v>
      </c>
      <c r="B116" s="1"/>
    </row>
    <row r="117" spans="1:3" x14ac:dyDescent="0.25">
      <c r="A117" s="1" t="s">
        <v>79</v>
      </c>
      <c r="B117" s="1"/>
    </row>
    <row r="118" spans="1:3" x14ac:dyDescent="0.25">
      <c r="A118" s="1" t="s">
        <v>82</v>
      </c>
      <c r="B118" s="1"/>
    </row>
    <row r="120" spans="1:3" x14ac:dyDescent="0.25">
      <c r="A120" t="s">
        <v>83</v>
      </c>
      <c r="B120">
        <f>1+1.5%</f>
        <v>1.0149999999999999</v>
      </c>
    </row>
    <row r="121" spans="1:3" x14ac:dyDescent="0.25">
      <c r="A121" t="s">
        <v>84</v>
      </c>
      <c r="B121">
        <f>(B120)^-12</f>
        <v>0.83638742189539661</v>
      </c>
    </row>
    <row r="122" spans="1:3" x14ac:dyDescent="0.25">
      <c r="A122" t="s">
        <v>85</v>
      </c>
      <c r="B122">
        <f>1-B121</f>
        <v>0.16361257810460339</v>
      </c>
    </row>
    <row r="123" spans="1:3" x14ac:dyDescent="0.25">
      <c r="A123" t="s">
        <v>86</v>
      </c>
      <c r="B123">
        <f>B122/0.015</f>
        <v>10.907505206973561</v>
      </c>
    </row>
    <row r="124" spans="1:3" x14ac:dyDescent="0.25">
      <c r="A124" t="s">
        <v>87</v>
      </c>
      <c r="C124">
        <f>25*B123</f>
        <v>272.68763017433901</v>
      </c>
    </row>
    <row r="126" spans="1:3" x14ac:dyDescent="0.25">
      <c r="A126" t="s">
        <v>88</v>
      </c>
    </row>
    <row r="128" spans="1:3" ht="15.6" x14ac:dyDescent="0.3">
      <c r="A128" s="13" t="s">
        <v>89</v>
      </c>
    </row>
    <row r="129" spans="1:3" x14ac:dyDescent="0.25">
      <c r="A129" s="1" t="s">
        <v>92</v>
      </c>
      <c r="B129" s="1"/>
    </row>
    <row r="130" spans="1:3" x14ac:dyDescent="0.25">
      <c r="A130" s="1" t="s">
        <v>90</v>
      </c>
      <c r="B130" s="1"/>
    </row>
    <row r="131" spans="1:3" x14ac:dyDescent="0.25">
      <c r="A131" s="1" t="s">
        <v>91</v>
      </c>
      <c r="B131" s="1"/>
    </row>
    <row r="132" spans="1:3" x14ac:dyDescent="0.25">
      <c r="A132" s="1" t="s">
        <v>98</v>
      </c>
      <c r="B132" s="1"/>
    </row>
    <row r="133" spans="1:3" x14ac:dyDescent="0.25">
      <c r="A133" s="14" t="s">
        <v>100</v>
      </c>
      <c r="B133" s="1"/>
    </row>
    <row r="134" spans="1:3" x14ac:dyDescent="0.25">
      <c r="A134" t="s">
        <v>93</v>
      </c>
      <c r="B134">
        <f>(1+0.12)^7</f>
        <v>2.210681407406081</v>
      </c>
    </row>
    <row r="135" spans="1:3" x14ac:dyDescent="0.25">
      <c r="A135" t="s">
        <v>94</v>
      </c>
      <c r="B135">
        <f>100*B134</f>
        <v>221.0681407406081</v>
      </c>
    </row>
    <row r="136" spans="1:3" x14ac:dyDescent="0.25">
      <c r="A136" t="s">
        <v>95</v>
      </c>
      <c r="B136">
        <f>(B134-1)/0.12</f>
        <v>10.089011728384008</v>
      </c>
    </row>
    <row r="137" spans="1:3" x14ac:dyDescent="0.25">
      <c r="A137" t="s">
        <v>97</v>
      </c>
      <c r="B137">
        <f>10*B136</f>
        <v>100.89011728384008</v>
      </c>
    </row>
    <row r="139" spans="1:3" x14ac:dyDescent="0.25">
      <c r="A139" t="s">
        <v>96</v>
      </c>
      <c r="B139" t="s">
        <v>99</v>
      </c>
      <c r="C139">
        <f>B135-B137</f>
        <v>120.17802345676802</v>
      </c>
    </row>
    <row r="141" spans="1:3" x14ac:dyDescent="0.25">
      <c r="A141" t="s">
        <v>101</v>
      </c>
      <c r="B141">
        <f>0.12*(1+0.12)^5</f>
        <v>0.21148100198400005</v>
      </c>
    </row>
    <row r="142" spans="1:3" x14ac:dyDescent="0.25">
      <c r="A142" t="s">
        <v>102</v>
      </c>
      <c r="B142">
        <f>((1+0.12)^5)-1</f>
        <v>0.76234168320000051</v>
      </c>
    </row>
    <row r="143" spans="1:3" x14ac:dyDescent="0.25">
      <c r="A143" t="s">
        <v>103</v>
      </c>
      <c r="B143">
        <f>B141/B142</f>
        <v>0.27740973194104873</v>
      </c>
    </row>
    <row r="144" spans="1:3" x14ac:dyDescent="0.25">
      <c r="A144" t="s">
        <v>104</v>
      </c>
      <c r="B144" t="s">
        <v>105</v>
      </c>
      <c r="C144">
        <f>C139*B143</f>
        <v>33.338553272347085</v>
      </c>
    </row>
    <row r="146" spans="1:7" x14ac:dyDescent="0.25">
      <c r="A146" t="s">
        <v>106</v>
      </c>
      <c r="G146" t="s">
        <v>107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hue</dc:creator>
  <cp:lastModifiedBy>van hue</cp:lastModifiedBy>
  <dcterms:created xsi:type="dcterms:W3CDTF">2025-09-18T03:30:39Z</dcterms:created>
  <dcterms:modified xsi:type="dcterms:W3CDTF">2025-09-20T13:20:36Z</dcterms:modified>
</cp:coreProperties>
</file>