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it467\OneDrive - PNNL\Desktop\inteRFACE\MSD_joint_paper\analysis_borough_resid_energy\historical_data\"/>
    </mc:Choice>
  </mc:AlternateContent>
  <xr:revisionPtr revIDLastSave="0" documentId="13_ncr:1_{B0664EEA-4E0D-43DB-9FA2-E8A8F9D7821E}" xr6:coauthVersionLast="47" xr6:coauthVersionMax="47" xr10:uidLastSave="{00000000-0000-0000-0000-000000000000}"/>
  <bookViews>
    <workbookView xWindow="-120" yWindow="-120" windowWidth="29040" windowHeight="15840" xr2:uid="{854D0027-3686-4C3D-A096-B16A6C776FF4}"/>
  </bookViews>
  <sheets>
    <sheet name="HHI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4" i="2"/>
  <c r="H5" i="2"/>
  <c r="H6" i="2"/>
  <c r="H7" i="2"/>
  <c r="H4" i="2"/>
  <c r="F4" i="2"/>
  <c r="I4" i="2" s="1"/>
  <c r="F5" i="2"/>
  <c r="I5" i="2" s="1"/>
  <c r="F6" i="2"/>
  <c r="I6" i="2" s="1"/>
  <c r="F7" i="2"/>
  <c r="I7" i="2" s="1"/>
  <c r="E7" i="1"/>
  <c r="E8" i="1"/>
  <c r="E6" i="1"/>
  <c r="E5" i="1"/>
  <c r="B12" i="2" l="1"/>
  <c r="B11" i="2"/>
  <c r="I6" i="1"/>
  <c r="H6" i="1"/>
  <c r="I5" i="1"/>
  <c r="H5" i="1"/>
  <c r="E11" i="1" l="1"/>
  <c r="E10" i="1"/>
  <c r="E19" i="1" s="1"/>
  <c r="E24" i="1" s="1"/>
  <c r="E29" i="1" s="1"/>
  <c r="H29" i="1" s="1"/>
  <c r="I7" i="1"/>
  <c r="H7" i="1"/>
  <c r="I8" i="1" l="1"/>
  <c r="E14" i="1" s="1"/>
  <c r="H8" i="1"/>
  <c r="E13" i="1" s="1"/>
  <c r="E20" i="1" s="1"/>
  <c r="E25" i="1" s="1"/>
  <c r="E30" i="1" s="1"/>
  <c r="H30" i="1" s="1"/>
</calcChain>
</file>

<file path=xl/sharedStrings.xml><?xml version="1.0" encoding="utf-8"?>
<sst xmlns="http://schemas.openxmlformats.org/spreadsheetml/2006/main" count="71" uniqueCount="57">
  <si>
    <t>borough</t>
  </si>
  <si>
    <t>type</t>
  </si>
  <si>
    <t>count</t>
  </si>
  <si>
    <t>NSB</t>
  </si>
  <si>
    <t>NWAB</t>
  </si>
  <si>
    <t>single-family</t>
  </si>
  <si>
    <t>multi-family</t>
  </si>
  <si>
    <t>share</t>
  </si>
  <si>
    <t>heating_energy_per_unit</t>
  </si>
  <si>
    <t>total_heating_energy</t>
  </si>
  <si>
    <t>all_energy_per_unit</t>
  </si>
  <si>
    <t>total_all_energy</t>
  </si>
  <si>
    <t>NSB housing unit counts: https://www.north-slope.org/wp-content/uploads/2022/02/11_Housing_-_NSB_Comprehensive_Plan.pdf</t>
  </si>
  <si>
    <t>NSB and NWAB per-unit energy estimates: https://www.ahfc.us/pros/energy/alaska-housing-assessment/2018-housing-assessment</t>
  </si>
  <si>
    <t>*using the same single- to multi-family housing ratio from NSB for NWAB for now</t>
  </si>
  <si>
    <t>#sources</t>
  </si>
  <si>
    <t>#</t>
  </si>
  <si>
    <t xml:space="preserve">#NSB total heating energy: </t>
  </si>
  <si>
    <t>#NSB total all energy:</t>
  </si>
  <si>
    <t>#NWAB total heating energy:</t>
  </si>
  <si>
    <t xml:space="preserve">#NWAB total all energy: </t>
  </si>
  <si>
    <t>total</t>
  </si>
  <si>
    <t>NSB population:</t>
  </si>
  <si>
    <t>NWAB population:</t>
  </si>
  <si>
    <t>NSB per capita heating demand:</t>
  </si>
  <si>
    <t>NWAB per capita heating demand:</t>
  </si>
  <si>
    <t>heating efficiency</t>
  </si>
  <si>
    <t>NSB per capita heating service:</t>
  </si>
  <si>
    <t>NWAB per capita heating service:</t>
  </si>
  <si>
    <t>2015 floorspace:</t>
  </si>
  <si>
    <t>NSB per floorspace heating service:</t>
  </si>
  <si>
    <t>NWAB per floorspace heating service:</t>
  </si>
  <si>
    <t>energy_units</t>
  </si>
  <si>
    <t>million btu</t>
  </si>
  <si>
    <t>Northwest Arctic</t>
  </si>
  <si>
    <t xml:space="preserve">North Slope </t>
  </si>
  <si>
    <t>NAB</t>
  </si>
  <si>
    <t>m^2</t>
  </si>
  <si>
    <t>million btu/m^2</t>
  </si>
  <si>
    <t>GJ/m^2</t>
  </si>
  <si>
    <t>Home heating index (HHI) from 2018 AHFC Housing Assessment https://www.ahfc.us/pros/energy/alaska-housing-assessment/2018-housing-assessment/census-area-energy-characteristics</t>
  </si>
  <si>
    <t>HHI (btu/ft^2/hdd)</t>
  </si>
  <si>
    <t>HDD</t>
  </si>
  <si>
    <t>Annual energy consumption (GJ/m^2)</t>
  </si>
  <si>
    <t>constants</t>
  </si>
  <si>
    <t>ft^2/m^2</t>
  </si>
  <si>
    <t>GJ/BTU</t>
  </si>
  <si>
    <t>efficiency</t>
  </si>
  <si>
    <t>Annual service (GJ/m^2)</t>
  </si>
  <si>
    <t>unit type</t>
  </si>
  <si>
    <t>single family</t>
  </si>
  <si>
    <t>multi family</t>
  </si>
  <si>
    <t xml:space="preserve"> </t>
  </si>
  <si>
    <t>Annual service (BTU/ft^2)</t>
  </si>
  <si>
    <t>HHI (GJ/m^2/hdd)</t>
  </si>
  <si>
    <t>(average of single and multi family units)</t>
  </si>
  <si>
    <t xml:space="preserve">Final heating satiation levels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</si>
</sst>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7BC7-7534-4088-8032-333A0A339710}">
  <dimension ref="A1:N23"/>
  <sheetViews>
    <sheetView tabSelected="1" workbookViewId="0">
      <selection activeCell="B16" sqref="B16"/>
    </sheetView>
  </sheetViews>
  <sheetFormatPr defaultRowHeight="15" x14ac:dyDescent="0.25"/>
  <cols>
    <col min="1" max="1" width="19.5703125" customWidth="1"/>
    <col min="2" max="2" width="17.140625" customWidth="1"/>
    <col min="3" max="4" width="18" customWidth="1"/>
    <col min="6" max="6" width="34.140625" customWidth="1"/>
    <col min="7" max="7" width="11" customWidth="1"/>
    <col min="8" max="8" width="23.7109375" customWidth="1"/>
  </cols>
  <sheetData>
    <row r="1" spans="1:14" x14ac:dyDescent="0.25">
      <c r="A1" t="s">
        <v>40</v>
      </c>
    </row>
    <row r="3" spans="1:14" x14ac:dyDescent="0.25">
      <c r="A3" s="5" t="s">
        <v>0</v>
      </c>
      <c r="B3" s="5" t="s">
        <v>49</v>
      </c>
      <c r="C3" s="5" t="s">
        <v>41</v>
      </c>
      <c r="D3" s="5" t="s">
        <v>54</v>
      </c>
      <c r="E3" s="5" t="s">
        <v>42</v>
      </c>
      <c r="F3" s="5" t="s">
        <v>43</v>
      </c>
      <c r="G3" s="5" t="s">
        <v>47</v>
      </c>
      <c r="H3" s="5" t="s">
        <v>53</v>
      </c>
      <c r="I3" s="5" t="s">
        <v>48</v>
      </c>
      <c r="M3" s="4" t="s">
        <v>44</v>
      </c>
      <c r="N3" s="4"/>
    </row>
    <row r="4" spans="1:14" x14ac:dyDescent="0.25">
      <c r="A4" t="s">
        <v>35</v>
      </c>
      <c r="B4" t="s">
        <v>51</v>
      </c>
      <c r="C4">
        <v>5.7850000000000001</v>
      </c>
      <c r="D4" s="6">
        <f>C4*$N$4*$N$5</f>
        <v>6.5693965382499997E-5</v>
      </c>
      <c r="E4">
        <v>17656.759999999998</v>
      </c>
      <c r="F4" s="1">
        <f>C4*E4*$N$4*$N$5</f>
        <v>1.1599425802071106</v>
      </c>
      <c r="G4">
        <v>0.83</v>
      </c>
      <c r="H4">
        <f>C4*E4*$N$4*G4</f>
        <v>912561.46120559401</v>
      </c>
      <c r="I4">
        <f>F4*G4</f>
        <v>0.9627523415719017</v>
      </c>
      <c r="M4" s="2" t="s">
        <v>45</v>
      </c>
      <c r="N4" s="2">
        <v>10.7639</v>
      </c>
    </row>
    <row r="5" spans="1:14" x14ac:dyDescent="0.25">
      <c r="B5" t="s">
        <v>50</v>
      </c>
      <c r="C5">
        <v>6.4530000000000003</v>
      </c>
      <c r="D5" s="6">
        <f t="shared" ref="D5:D7" si="0">C5*$N$4*$N$5</f>
        <v>7.3279716268500011E-5</v>
      </c>
      <c r="E5">
        <v>17656.759999999998</v>
      </c>
      <c r="F5" s="1">
        <f>C5*E5*$N$4*$N$5</f>
        <v>1.2938823630210001</v>
      </c>
      <c r="G5">
        <v>0.83</v>
      </c>
      <c r="H5">
        <f>C5*E5*$N$4*G5</f>
        <v>1017935.8874951942</v>
      </c>
      <c r="I5">
        <f t="shared" ref="I5:I7" si="1">F5*G5</f>
        <v>1.07392236130743</v>
      </c>
      <c r="M5" s="2" t="s">
        <v>46</v>
      </c>
      <c r="N5" s="3">
        <v>1.0550000000000001E-6</v>
      </c>
    </row>
    <row r="6" spans="1:14" x14ac:dyDescent="0.25">
      <c r="A6" t="s">
        <v>34</v>
      </c>
      <c r="B6" t="s">
        <v>51</v>
      </c>
      <c r="C6">
        <v>5.3220000000000001</v>
      </c>
      <c r="D6" s="6">
        <f t="shared" si="0"/>
        <v>6.0436176969000003E-5</v>
      </c>
      <c r="E6">
        <v>15373.41</v>
      </c>
      <c r="F6" s="1">
        <f>C6*E6*$N$4*$N$5</f>
        <v>0.92911012737699439</v>
      </c>
      <c r="G6">
        <v>0.83</v>
      </c>
      <c r="H6">
        <f>C6*E6*$N$4*G6</f>
        <v>730958.67841033672</v>
      </c>
      <c r="I6">
        <f t="shared" si="1"/>
        <v>0.77116140572290526</v>
      </c>
    </row>
    <row r="7" spans="1:14" x14ac:dyDescent="0.25">
      <c r="B7" t="s">
        <v>50</v>
      </c>
      <c r="C7">
        <v>7.2140000000000004</v>
      </c>
      <c r="D7" s="6">
        <f t="shared" si="0"/>
        <v>8.1921567203000013E-5</v>
      </c>
      <c r="E7">
        <v>15373.41</v>
      </c>
      <c r="F7" s="1">
        <f>C7*E7*$N$4*$N$5</f>
        <v>1.2594138404542723</v>
      </c>
      <c r="G7">
        <v>0.83</v>
      </c>
      <c r="H7">
        <f>C7*E7*$N$4*G7</f>
        <v>990818.47163701034</v>
      </c>
      <c r="I7">
        <f t="shared" si="1"/>
        <v>1.045313487577046</v>
      </c>
    </row>
    <row r="9" spans="1:14" x14ac:dyDescent="0.25">
      <c r="A9" s="8" t="s">
        <v>56</v>
      </c>
      <c r="B9" s="8"/>
      <c r="C9" s="2"/>
      <c r="D9" s="2"/>
    </row>
    <row r="10" spans="1:14" x14ac:dyDescent="0.25">
      <c r="A10" s="8" t="s">
        <v>55</v>
      </c>
      <c r="B10" s="8"/>
      <c r="C10" s="2"/>
      <c r="D10" s="2"/>
    </row>
    <row r="11" spans="1:14" x14ac:dyDescent="0.25">
      <c r="A11" s="7" t="s">
        <v>3</v>
      </c>
      <c r="B11" s="7">
        <f>AVERAGE(I4:I5)</f>
        <v>1.0183373514396659</v>
      </c>
    </row>
    <row r="12" spans="1:14" x14ac:dyDescent="0.25">
      <c r="A12" s="7" t="s">
        <v>36</v>
      </c>
      <c r="B12" s="7">
        <f>AVERAGE(I6:I7)</f>
        <v>0.90823744664997563</v>
      </c>
    </row>
    <row r="17" spans="2:3" x14ac:dyDescent="0.25">
      <c r="B17" s="1"/>
    </row>
    <row r="18" spans="2:3" x14ac:dyDescent="0.25">
      <c r="B18" s="1"/>
    </row>
    <row r="23" spans="2:3" x14ac:dyDescent="0.25">
      <c r="C23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B67A8-E704-46D9-AE4D-51537D4AAE44}">
  <dimension ref="A1:O30"/>
  <sheetViews>
    <sheetView topLeftCell="A4" workbookViewId="0">
      <selection activeCell="H4" sqref="H4"/>
    </sheetView>
  </sheetViews>
  <sheetFormatPr defaultRowHeight="15" x14ac:dyDescent="0.25"/>
  <sheetData>
    <row r="1" spans="1:15" x14ac:dyDescent="0.25">
      <c r="A1" t="s">
        <v>15</v>
      </c>
      <c r="B1" t="s">
        <v>12</v>
      </c>
      <c r="O1" t="s">
        <v>14</v>
      </c>
    </row>
    <row r="2" spans="1:15" x14ac:dyDescent="0.25">
      <c r="A2" t="s">
        <v>16</v>
      </c>
      <c r="B2" t="s">
        <v>13</v>
      </c>
    </row>
    <row r="3" spans="1:15" x14ac:dyDescent="0.25">
      <c r="A3" t="s">
        <v>16</v>
      </c>
    </row>
    <row r="4" spans="1:15" x14ac:dyDescent="0.25">
      <c r="A4" t="s">
        <v>0</v>
      </c>
      <c r="B4" t="s">
        <v>1</v>
      </c>
      <c r="C4" t="s">
        <v>7</v>
      </c>
      <c r="D4" t="s">
        <v>21</v>
      </c>
      <c r="E4" t="s">
        <v>2</v>
      </c>
      <c r="F4" t="s">
        <v>8</v>
      </c>
      <c r="G4" t="s">
        <v>10</v>
      </c>
      <c r="H4" t="s">
        <v>9</v>
      </c>
      <c r="I4" t="s">
        <v>11</v>
      </c>
      <c r="J4" t="s">
        <v>32</v>
      </c>
    </row>
    <row r="5" spans="1:15" x14ac:dyDescent="0.25">
      <c r="A5" t="s">
        <v>3</v>
      </c>
      <c r="B5" t="s">
        <v>5</v>
      </c>
      <c r="C5">
        <v>0.72</v>
      </c>
      <c r="D5">
        <v>2713</v>
      </c>
      <c r="E5">
        <f>D5*C5</f>
        <v>1953.36</v>
      </c>
      <c r="F5">
        <v>135.88999999999999</v>
      </c>
      <c r="G5">
        <v>189.21</v>
      </c>
      <c r="H5">
        <f>F5*E5</f>
        <v>265442.09039999999</v>
      </c>
      <c r="I5">
        <f>G5*E5</f>
        <v>369595.24560000002</v>
      </c>
      <c r="J5" t="s">
        <v>33</v>
      </c>
    </row>
    <row r="6" spans="1:15" x14ac:dyDescent="0.25">
      <c r="A6" t="s">
        <v>3</v>
      </c>
      <c r="B6" t="s">
        <v>6</v>
      </c>
      <c r="C6">
        <v>0.28000000000000003</v>
      </c>
      <c r="D6">
        <v>2713</v>
      </c>
      <c r="E6">
        <f>D6*C6</f>
        <v>759.6400000000001</v>
      </c>
      <c r="F6">
        <v>106.538</v>
      </c>
      <c r="G6">
        <v>154.22</v>
      </c>
      <c r="H6">
        <f>F6*E6</f>
        <v>80930.526320000004</v>
      </c>
      <c r="I6">
        <f>G6*E6</f>
        <v>117151.68080000002</v>
      </c>
      <c r="J6" t="s">
        <v>33</v>
      </c>
    </row>
    <row r="7" spans="1:15" x14ac:dyDescent="0.25">
      <c r="A7" t="s">
        <v>4</v>
      </c>
      <c r="B7" t="s">
        <v>5</v>
      </c>
      <c r="C7">
        <v>0.72</v>
      </c>
      <c r="D7">
        <v>2513</v>
      </c>
      <c r="E7">
        <f t="shared" ref="E7:E8" si="0">D7*C7</f>
        <v>1809.36</v>
      </c>
      <c r="F7">
        <v>96.56</v>
      </c>
      <c r="G7">
        <v>139.80000000000001</v>
      </c>
      <c r="H7">
        <f t="shared" ref="H7:H8" si="1">F7*E7</f>
        <v>174711.80160000001</v>
      </c>
      <c r="I7">
        <f t="shared" ref="I7:I8" si="2">G7*E7</f>
        <v>252948.52800000002</v>
      </c>
      <c r="J7" t="s">
        <v>33</v>
      </c>
    </row>
    <row r="8" spans="1:15" x14ac:dyDescent="0.25">
      <c r="A8" t="s">
        <v>4</v>
      </c>
      <c r="B8" t="s">
        <v>6</v>
      </c>
      <c r="C8">
        <v>0.28000000000000003</v>
      </c>
      <c r="D8">
        <v>2513</v>
      </c>
      <c r="E8">
        <f t="shared" si="0"/>
        <v>703.6400000000001</v>
      </c>
      <c r="F8">
        <v>99.498000000000005</v>
      </c>
      <c r="G8">
        <v>136.9</v>
      </c>
      <c r="H8">
        <f t="shared" si="1"/>
        <v>70010.772720000008</v>
      </c>
      <c r="I8">
        <f t="shared" si="2"/>
        <v>96328.316000000021</v>
      </c>
      <c r="J8" t="s">
        <v>33</v>
      </c>
    </row>
    <row r="10" spans="1:15" x14ac:dyDescent="0.25">
      <c r="A10" t="s">
        <v>17</v>
      </c>
      <c r="E10">
        <f>H5+H6</f>
        <v>346372.61671999999</v>
      </c>
    </row>
    <row r="11" spans="1:15" x14ac:dyDescent="0.25">
      <c r="A11" t="s">
        <v>18</v>
      </c>
      <c r="E11">
        <f>I5+I6</f>
        <v>486746.92640000005</v>
      </c>
    </row>
    <row r="13" spans="1:15" x14ac:dyDescent="0.25">
      <c r="A13" t="s">
        <v>19</v>
      </c>
      <c r="E13">
        <f>H7+H8</f>
        <v>244722.57432000001</v>
      </c>
    </row>
    <row r="14" spans="1:15" x14ac:dyDescent="0.25">
      <c r="A14" t="s">
        <v>20</v>
      </c>
      <c r="E14">
        <f>I7+I8</f>
        <v>349276.84400000004</v>
      </c>
    </row>
    <row r="16" spans="1:15" x14ac:dyDescent="0.25">
      <c r="A16" t="s">
        <v>22</v>
      </c>
      <c r="E16">
        <v>7424</v>
      </c>
    </row>
    <row r="17" spans="1:9" x14ac:dyDescent="0.25">
      <c r="A17" t="s">
        <v>23</v>
      </c>
      <c r="E17">
        <v>7513</v>
      </c>
    </row>
    <row r="19" spans="1:9" x14ac:dyDescent="0.25">
      <c r="A19" t="s">
        <v>24</v>
      </c>
      <c r="E19">
        <f>E10/E16</f>
        <v>46.65579427801724</v>
      </c>
    </row>
    <row r="20" spans="1:9" x14ac:dyDescent="0.25">
      <c r="A20" t="s">
        <v>25</v>
      </c>
      <c r="E20">
        <f>E13/E17</f>
        <v>32.573216334353788</v>
      </c>
    </row>
    <row r="22" spans="1:9" x14ac:dyDescent="0.25">
      <c r="A22" t="s">
        <v>26</v>
      </c>
      <c r="E22">
        <v>0.83</v>
      </c>
    </row>
    <row r="24" spans="1:9" x14ac:dyDescent="0.25">
      <c r="A24" t="s">
        <v>27</v>
      </c>
      <c r="E24">
        <f>E22*E19</f>
        <v>38.72430925075431</v>
      </c>
    </row>
    <row r="25" spans="1:9" x14ac:dyDescent="0.25">
      <c r="A25" t="s">
        <v>28</v>
      </c>
      <c r="E25">
        <f>E22*E20</f>
        <v>27.035769557513643</v>
      </c>
    </row>
    <row r="27" spans="1:9" x14ac:dyDescent="0.25">
      <c r="A27" t="s">
        <v>29</v>
      </c>
      <c r="E27">
        <v>27.5</v>
      </c>
      <c r="F27" t="s">
        <v>37</v>
      </c>
    </row>
    <row r="29" spans="1:9" x14ac:dyDescent="0.25">
      <c r="A29" t="s">
        <v>30</v>
      </c>
      <c r="E29">
        <f>E24/E27</f>
        <v>1.4081567000274295</v>
      </c>
      <c r="F29" t="s">
        <v>38</v>
      </c>
      <c r="H29">
        <f>E29/1.055</f>
        <v>1.3347456872297911</v>
      </c>
      <c r="I29" t="s">
        <v>39</v>
      </c>
    </row>
    <row r="30" spans="1:9" x14ac:dyDescent="0.25">
      <c r="A30" t="s">
        <v>31</v>
      </c>
      <c r="E30">
        <f>E25/E27</f>
        <v>0.98311889300049604</v>
      </c>
      <c r="F30" t="s">
        <v>38</v>
      </c>
      <c r="H30">
        <f>E30/1.055</f>
        <v>0.93186624928956974</v>
      </c>
      <c r="I3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HHI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Waite, Taryn R</dc:creator>
  <cp:lastModifiedBy>Waite, Taryn R</cp:lastModifiedBy>
  <dcterms:created xsi:type="dcterms:W3CDTF">2023-06-28T14:51:03Z</dcterms:created>
  <dcterms:modified xsi:type="dcterms:W3CDTF">2025-03-07T22:34:34Z</dcterms:modified>
</cp:coreProperties>
</file>