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trymg_ntnu_no/Documents/dataingeniør/semester 6/"/>
    </mc:Choice>
  </mc:AlternateContent>
  <xr:revisionPtr revIDLastSave="268" documentId="8_{0C1DC2E5-B102-4183-AD48-1F40BF4E6923}" xr6:coauthVersionLast="46" xr6:coauthVersionMax="46" xr10:uidLastSave="{E50E4EFF-7B63-41C0-9470-F88C944D1641}"/>
  <bookViews>
    <workbookView xWindow="9675" yWindow="3480" windowWidth="21600" windowHeight="11385" activeTab="3" xr2:uid="{487C2170-9CAA-4211-85D4-4998F97B5704}"/>
  </bookViews>
  <sheets>
    <sheet name="1a" sheetId="8" r:id="rId1"/>
    <sheet name="1b" sheetId="2" r:id="rId2"/>
    <sheet name="2" sheetId="5" r:id="rId3"/>
    <sheet name="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2" l="1"/>
  <c r="D51" i="2"/>
  <c r="C51" i="2"/>
  <c r="M34" i="2"/>
  <c r="N34" i="2"/>
  <c r="O34" i="2"/>
  <c r="P34" i="2"/>
  <c r="Q34" i="2"/>
  <c r="R34" i="2"/>
  <c r="L34" i="2"/>
  <c r="K34" i="2"/>
  <c r="K35" i="2" s="1"/>
  <c r="E50" i="2"/>
  <c r="D50" i="2"/>
  <c r="D52" i="2" s="1"/>
  <c r="C50" i="2"/>
  <c r="E33" i="2"/>
  <c r="F33" i="2"/>
  <c r="G33" i="2"/>
  <c r="H33" i="2"/>
  <c r="I33" i="2"/>
  <c r="J33" i="2"/>
  <c r="K33" i="2"/>
  <c r="L33" i="2"/>
  <c r="M33" i="2"/>
  <c r="M35" i="2" s="1"/>
  <c r="N33" i="2"/>
  <c r="N35" i="2" s="1"/>
  <c r="O33" i="2"/>
  <c r="O35" i="2" s="1"/>
  <c r="P33" i="2"/>
  <c r="P35" i="2" s="1"/>
  <c r="Q33" i="2"/>
  <c r="Q35" i="2" s="1"/>
  <c r="R33" i="2"/>
  <c r="R35" i="2" s="1"/>
  <c r="D33" i="2"/>
  <c r="D35" i="2" s="1"/>
  <c r="C33" i="2"/>
  <c r="E35" i="2"/>
  <c r="F35" i="2"/>
  <c r="G35" i="2"/>
  <c r="H35" i="2"/>
  <c r="I35" i="2"/>
  <c r="J35" i="2"/>
  <c r="L35" i="2"/>
  <c r="C35" i="2"/>
  <c r="C52" i="2"/>
  <c r="D49" i="2"/>
  <c r="E49" i="2"/>
  <c r="C49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32" i="2"/>
  <c r="E16" i="2"/>
  <c r="F16" i="2"/>
  <c r="G16" i="2"/>
  <c r="H16" i="2"/>
  <c r="I16" i="2"/>
  <c r="J16" i="2"/>
  <c r="K16" i="2"/>
  <c r="K18" i="2" s="1"/>
  <c r="L16" i="2"/>
  <c r="M16" i="2"/>
  <c r="M18" i="2" s="1"/>
  <c r="N16" i="2"/>
  <c r="N18" i="2" s="1"/>
  <c r="O16" i="2"/>
  <c r="O18" i="2" s="1"/>
  <c r="P16" i="2"/>
  <c r="P18" i="2" s="1"/>
  <c r="Q16" i="2"/>
  <c r="Q18" i="2" s="1"/>
  <c r="R16" i="2"/>
  <c r="R18" i="2" s="1"/>
  <c r="D16" i="2"/>
  <c r="D18" i="2" s="1"/>
  <c r="C16" i="2"/>
  <c r="C18" i="2" s="1"/>
  <c r="E18" i="2"/>
  <c r="F18" i="2"/>
  <c r="G18" i="2"/>
  <c r="H18" i="2"/>
  <c r="I18" i="2"/>
  <c r="J18" i="2"/>
  <c r="L18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5" i="2"/>
  <c r="B36" i="5"/>
  <c r="B35" i="5"/>
  <c r="B30" i="5"/>
  <c r="A29" i="5"/>
  <c r="B27" i="5"/>
  <c r="B23" i="5"/>
  <c r="B22" i="5"/>
  <c r="B21" i="5"/>
  <c r="B23" i="6"/>
  <c r="F18" i="6"/>
  <c r="F19" i="6" s="1"/>
  <c r="E18" i="6"/>
  <c r="E19" i="6" s="1"/>
  <c r="D18" i="6"/>
  <c r="D19" i="6" s="1"/>
  <c r="C18" i="6"/>
  <c r="C19" i="6" s="1"/>
  <c r="B18" i="6"/>
  <c r="B19" i="6" s="1"/>
  <c r="B6" i="6"/>
  <c r="B41" i="2"/>
  <c r="B42" i="2"/>
  <c r="B43" i="2"/>
  <c r="B44" i="2"/>
  <c r="B45" i="2"/>
  <c r="B46" i="2"/>
  <c r="B47" i="2"/>
  <c r="B48" i="2"/>
  <c r="B40" i="2"/>
  <c r="B24" i="2"/>
  <c r="B25" i="2"/>
  <c r="B26" i="2"/>
  <c r="B27" i="2"/>
  <c r="B28" i="2"/>
  <c r="B29" i="2"/>
  <c r="B30" i="2"/>
  <c r="B31" i="2"/>
  <c r="B23" i="2"/>
  <c r="N5" i="2"/>
  <c r="O25" i="2"/>
  <c r="N13" i="2"/>
  <c r="F50" i="2" l="1"/>
  <c r="B21" i="6"/>
  <c r="A7" i="2"/>
  <c r="A8" i="2"/>
  <c r="A9" i="2" s="1"/>
  <c r="A10" i="2" s="1"/>
  <c r="A11" i="2" s="1"/>
  <c r="A12" i="2" s="1"/>
  <c r="A13" i="2" s="1"/>
  <c r="A24" i="2"/>
  <c r="A25" i="2"/>
  <c r="A26" i="2"/>
  <c r="A27" i="2"/>
  <c r="A28" i="2" s="1"/>
  <c r="A29" i="2" s="1"/>
  <c r="A30" i="2" s="1"/>
  <c r="A41" i="2"/>
  <c r="A42" i="2" s="1"/>
  <c r="A43" i="2" s="1"/>
  <c r="A44" i="2" s="1"/>
  <c r="A45" i="2" s="1"/>
  <c r="A46" i="2" s="1"/>
  <c r="A47" i="2" s="1"/>
  <c r="F51" i="2" l="1"/>
  <c r="F52" i="2" s="1"/>
  <c r="E51" i="2"/>
  <c r="E52" i="2" s="1"/>
</calcChain>
</file>

<file path=xl/sharedStrings.xml><?xml version="1.0" encoding="utf-8"?>
<sst xmlns="http://schemas.openxmlformats.org/spreadsheetml/2006/main" count="175" uniqueCount="130">
  <si>
    <t>Sum</t>
  </si>
  <si>
    <t>Til resultat</t>
  </si>
  <si>
    <t>Til balanse</t>
  </si>
  <si>
    <t>IB</t>
  </si>
  <si>
    <t>Tekst</t>
  </si>
  <si>
    <t>nr</t>
  </si>
  <si>
    <t>8140 Rentekostnader</t>
  </si>
  <si>
    <t>7500 Forsikring</t>
  </si>
  <si>
    <t>Debet</t>
  </si>
  <si>
    <t>Kredit</t>
  </si>
  <si>
    <t>Husleie</t>
  </si>
  <si>
    <t>Avskrivinger</t>
  </si>
  <si>
    <t>Lønn</t>
  </si>
  <si>
    <t>3010 Salgsinntekter</t>
  </si>
  <si>
    <t>2950 Påløpte, ikke bet. renter</t>
  </si>
  <si>
    <t>2400 Lev.gjeld</t>
  </si>
  <si>
    <t>2220 Langsiktig gjeld</t>
  </si>
  <si>
    <t>2050 Annen egenkapital</t>
  </si>
  <si>
    <t xml:space="preserve">Debet </t>
  </si>
  <si>
    <t>2000 Aksjekapital</t>
  </si>
  <si>
    <t>1950 Bank, skattetrekk</t>
  </si>
  <si>
    <t>1920 Bankinnskudd</t>
  </si>
  <si>
    <t>1570 Forskutterte utgifter</t>
  </si>
  <si>
    <t>1500 Kundefordringer</t>
  </si>
  <si>
    <t>1280 Kontormaskiner</t>
  </si>
  <si>
    <t>1250 Inventar</t>
  </si>
  <si>
    <t>1230 Biler</t>
  </si>
  <si>
    <t>Vedlegg 1 - Oppgave 1b</t>
  </si>
  <si>
    <t>Periode</t>
  </si>
  <si>
    <t>Tabell 1 - Nåverdi av en krone som mottas om n perioder</t>
  </si>
  <si>
    <t>Kundefordringer</t>
  </si>
  <si>
    <t>Lønnskostnader</t>
  </si>
  <si>
    <t>Avskrivning varebil</t>
  </si>
  <si>
    <t>Avskrivning inventar og kontormaskiner</t>
  </si>
  <si>
    <t>Kredit-betaling PC</t>
  </si>
  <si>
    <t>Fakturering</t>
  </si>
  <si>
    <t>Husleie og forsikring</t>
  </si>
  <si>
    <t>Renter og avdrag</t>
  </si>
  <si>
    <t>Påløpte renter</t>
  </si>
  <si>
    <t>Direkte material</t>
  </si>
  <si>
    <t>Direkte lønn</t>
  </si>
  <si>
    <t>Direkte arbeidstimer</t>
  </si>
  <si>
    <t>80 timer</t>
  </si>
  <si>
    <t>I perioden er det ellers registrert følgende kostnader:</t>
  </si>
  <si>
    <t>Indirekte produksjonskostnader</t>
  </si>
  <si>
    <t>2 400 timer</t>
  </si>
  <si>
    <t>Salgs- og administrarasjonskostnader</t>
  </si>
  <si>
    <t>b) Beregn tilleggssatsen for salgs- og administrasjonskostnader.</t>
  </si>
  <si>
    <t>c) Beregn produktets selvkost (de totale kostnadene per enhet) og prisen med et fortjenestetillegg på 15%.</t>
  </si>
  <si>
    <t>a) Beregn tilleggssatsen for indirekte produksjonskostnader.</t>
  </si>
  <si>
    <t>tillegssats = indirekte kostnad / fordelingsgrunnlag</t>
  </si>
  <si>
    <t>a</t>
  </si>
  <si>
    <t>Internrente er et rentetall som vil gi nåverdi av fremtidige kontantstrømmer lik 0. Denne kan brukes til å vurdere ulike investeringsalternativer for å se hva som egentlig vil lønne seg.</t>
  </si>
  <si>
    <t>b</t>
  </si>
  <si>
    <t xml:space="preserve">Tilbakebetalingsmetoden er en annen metode for lønnsomhetsvurdering. Denne ser på hvor lang tid det vil ta for investeringen å betale seg selv tilbake. Svakheten her er tiden hvert kontantstrømelement kan ta ikke tas hensyn til. </t>
  </si>
  <si>
    <t>År</t>
  </si>
  <si>
    <t>Kontaktstrøm</t>
  </si>
  <si>
    <t>diskonteringsfaktor</t>
  </si>
  <si>
    <t>diskontert beløp</t>
  </si>
  <si>
    <t>0.9434</t>
  </si>
  <si>
    <t>0.9346</t>
  </si>
  <si>
    <t>0.9259</t>
  </si>
  <si>
    <t>0.9426</t>
  </si>
  <si>
    <t>0.9246</t>
  </si>
  <si>
    <t>0.8900</t>
  </si>
  <si>
    <t>0.8734</t>
  </si>
  <si>
    <t>0.8573</t>
  </si>
  <si>
    <t>0.9151</t>
  </si>
  <si>
    <t>0.8890</t>
  </si>
  <si>
    <t>0.8396</t>
  </si>
  <si>
    <t>0.8163</t>
  </si>
  <si>
    <t>0.7938</t>
  </si>
  <si>
    <t>0.8885</t>
  </si>
  <si>
    <t>0.8548</t>
  </si>
  <si>
    <t>0.7921</t>
  </si>
  <si>
    <t>0.7629</t>
  </si>
  <si>
    <t>0.7350</t>
  </si>
  <si>
    <t>0.8626</t>
  </si>
  <si>
    <t>0.8219</t>
  </si>
  <si>
    <t>0.7473</t>
  </si>
  <si>
    <t>0.7130</t>
  </si>
  <si>
    <t>0.6806</t>
  </si>
  <si>
    <t>0.8375</t>
  </si>
  <si>
    <t>0.7903</t>
  </si>
  <si>
    <t>0.7462</t>
  </si>
  <si>
    <t>0.7050</t>
  </si>
  <si>
    <t>0.6663</t>
  </si>
  <si>
    <t>0.6302</t>
  </si>
  <si>
    <t>0.8131</t>
  </si>
  <si>
    <t>0.7599</t>
  </si>
  <si>
    <t>0.7107</t>
  </si>
  <si>
    <t>0.6651</t>
  </si>
  <si>
    <t>0.6227</t>
  </si>
  <si>
    <t>0.5835</t>
  </si>
  <si>
    <t>0.7894</t>
  </si>
  <si>
    <t>0.7307</t>
  </si>
  <si>
    <t>0.6768</t>
  </si>
  <si>
    <t>0.6274</t>
  </si>
  <si>
    <t>0.5820</t>
  </si>
  <si>
    <t>0.5403</t>
  </si>
  <si>
    <t>0.7664</t>
  </si>
  <si>
    <t>0.7026</t>
  </si>
  <si>
    <t>0.6446</t>
  </si>
  <si>
    <t>0.5919</t>
  </si>
  <si>
    <t>0.5439</t>
  </si>
  <si>
    <t>0.5002</t>
  </si>
  <si>
    <t>0.7441</t>
  </si>
  <si>
    <t>0.6756</t>
  </si>
  <si>
    <t>0.6139</t>
  </si>
  <si>
    <t>0.5584</t>
  </si>
  <si>
    <t>0.5083</t>
  </si>
  <si>
    <t>0.4632</t>
  </si>
  <si>
    <t>c</t>
  </si>
  <si>
    <t>indirekte produksjonskostnader:</t>
  </si>
  <si>
    <t>direkte produksjonskostnader:</t>
  </si>
  <si>
    <t>Tillegssats:</t>
  </si>
  <si>
    <t>Kandidatnummer:</t>
  </si>
  <si>
    <t>direkte lønn</t>
  </si>
  <si>
    <t>Her må vi først summere indirekte produksjonskostnader og direkte lønn og dele salgs- og administrasjonskostnader på svaret</t>
  </si>
  <si>
    <t>tillegssats:</t>
  </si>
  <si>
    <t>Direkte material og lønn:</t>
  </si>
  <si>
    <t>Fortjenestetillegg på 15% gir:</t>
  </si>
  <si>
    <t>sum</t>
  </si>
  <si>
    <t>kredit</t>
  </si>
  <si>
    <t>Årsregnskapet gjøres opp i to deler.</t>
  </si>
  <si>
    <r>
      <t xml:space="preserve">Balanseregnskapet </t>
    </r>
    <r>
      <rPr>
        <sz val="11"/>
        <color theme="1"/>
        <rFont val="Calibri"/>
        <family val="2"/>
        <scheme val="minor"/>
      </rPr>
      <t>viser alle bedriftens midler og hvordan de blir betalt for. Dette settes opp todelt ved å vise eiendeler på den ene siden og hvordan disse blir finansiert gjennom sum og egenkapital på den andre siden.</t>
    </r>
  </si>
  <si>
    <r>
      <t>Resultatregnskapet</t>
    </r>
    <r>
      <rPr>
        <sz val="11"/>
        <color theme="1"/>
        <rFont val="Calibri"/>
        <family val="2"/>
        <scheme val="minor"/>
      </rPr>
      <t xml:space="preserve"> summerer inntekter og utgifter for å vise hvordan bedriften gjør det, altså om den går i over- eller underskudd.</t>
    </r>
  </si>
  <si>
    <t>Sluttverdi:</t>
  </si>
  <si>
    <t>Internrente:</t>
  </si>
  <si>
    <t>Nåverdi: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</si>
</sst>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kr&quot;\ #,##0.00;[Red]\-&quot;kr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4">
    <xf numFmtId="0" fontId="0" fillId="0" borderId="0" xfId="0"/>
    <xf numFmtId="0" fontId="3" fillId="0" borderId="0" xfId="1" applyFont="1"/>
    <xf numFmtId="3" fontId="3" fillId="0" borderId="0" xfId="1" applyNumberFormat="1" applyFont="1"/>
    <xf numFmtId="3" fontId="3" fillId="0" borderId="1" xfId="1" applyNumberFormat="1" applyFont="1" applyBorder="1"/>
    <xf numFmtId="0" fontId="3" fillId="0" borderId="2" xfId="1" applyFont="1" applyBorder="1"/>
    <xf numFmtId="0" fontId="3" fillId="0" borderId="1" xfId="1" applyFont="1" applyBorder="1"/>
    <xf numFmtId="3" fontId="3" fillId="2" borderId="1" xfId="1" applyNumberFormat="1" applyFont="1" applyFill="1" applyBorder="1"/>
    <xf numFmtId="0" fontId="3" fillId="2" borderId="2" xfId="1" applyFont="1" applyFill="1" applyBorder="1"/>
    <xf numFmtId="1" fontId="3" fillId="0" borderId="1" xfId="1" applyNumberFormat="1" applyFont="1" applyBorder="1"/>
    <xf numFmtId="0" fontId="3" fillId="0" borderId="3" xfId="1" applyFont="1" applyBorder="1"/>
    <xf numFmtId="0" fontId="3" fillId="0" borderId="0" xfId="1" applyFont="1" applyAlignment="1">
      <alignment horizontal="right"/>
    </xf>
    <xf numFmtId="0" fontId="3" fillId="2" borderId="1" xfId="1" applyFont="1" applyFill="1" applyBorder="1"/>
    <xf numFmtId="0" fontId="3" fillId="2" borderId="1" xfId="1" applyFont="1" applyFill="1" applyBorder="1" applyAlignment="1">
      <alignment horizontal="left"/>
    </xf>
    <xf numFmtId="0" fontId="3" fillId="2" borderId="4" xfId="1" applyFont="1" applyFill="1" applyBorder="1"/>
    <xf numFmtId="3" fontId="3" fillId="0" borderId="3" xfId="1" applyNumberFormat="1" applyFont="1" applyBorder="1"/>
    <xf numFmtId="0" fontId="3" fillId="2" borderId="5" xfId="2" applyFont="1" applyFill="1" applyBorder="1"/>
    <xf numFmtId="0" fontId="3" fillId="2" borderId="1" xfId="1" applyFont="1" applyFill="1" applyBorder="1" applyAlignment="1">
      <alignment horizontal="right"/>
    </xf>
    <xf numFmtId="0" fontId="3" fillId="2" borderId="5" xfId="1" applyFont="1" applyFill="1" applyBorder="1"/>
    <xf numFmtId="0" fontId="3" fillId="2" borderId="2" xfId="2" applyFont="1" applyFill="1" applyBorder="1"/>
    <xf numFmtId="0" fontId="4" fillId="0" borderId="0" xfId="1" applyFont="1"/>
    <xf numFmtId="0" fontId="2" fillId="0" borderId="0" xfId="0" applyFont="1"/>
    <xf numFmtId="0" fontId="0" fillId="0" borderId="0" xfId="0" applyFont="1"/>
    <xf numFmtId="0" fontId="8" fillId="0" borderId="0" xfId="0" applyFont="1" applyAlignment="1">
      <alignment vertical="center" wrapText="1"/>
    </xf>
    <xf numFmtId="0" fontId="8" fillId="3" borderId="6" xfId="0" applyFont="1" applyFill="1" applyBorder="1" applyAlignment="1">
      <alignment vertical="center" wrapText="1"/>
    </xf>
    <xf numFmtId="3" fontId="8" fillId="3" borderId="6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9" fillId="0" borderId="7" xfId="0" applyFont="1" applyBorder="1" applyAlignment="1">
      <alignment wrapText="1"/>
    </xf>
    <xf numFmtId="0" fontId="9" fillId="4" borderId="7" xfId="0" applyFont="1" applyFill="1" applyBorder="1" applyAlignment="1">
      <alignment horizontal="right" wrapText="1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horizontal="right" wrapText="1"/>
    </xf>
    <xf numFmtId="0" fontId="10" fillId="5" borderId="7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9" fontId="2" fillId="6" borderId="9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right" wrapText="1"/>
    </xf>
    <xf numFmtId="0" fontId="0" fillId="0" borderId="9" xfId="0" applyBorder="1" applyAlignment="1">
      <alignment horizontal="center" wrapText="1"/>
    </xf>
    <xf numFmtId="8" fontId="0" fillId="0" borderId="0" xfId="0" applyNumberFormat="1"/>
    <xf numFmtId="0" fontId="5" fillId="0" borderId="7" xfId="0" applyFont="1" applyBorder="1" applyAlignment="1">
      <alignment vertical="center"/>
    </xf>
    <xf numFmtId="0" fontId="0" fillId="0" borderId="10" xfId="0" applyBorder="1" applyAlignment="1">
      <alignment wrapText="1"/>
    </xf>
    <xf numFmtId="3" fontId="0" fillId="0" borderId="0" xfId="0" applyNumberFormat="1"/>
    <xf numFmtId="8" fontId="2" fillId="0" borderId="0" xfId="0" applyNumberFormat="1" applyFont="1"/>
    <xf numFmtId="0" fontId="7" fillId="0" borderId="0" xfId="0" applyFont="1" applyAlignment="1">
      <alignment wrapText="1"/>
    </xf>
    <xf numFmtId="10" fontId="2" fillId="0" borderId="0" xfId="0" applyNumberFormat="1" applyFont="1"/>
  </cellXfs>
  <cellStyles count="3">
    <cellStyle name="Normal" xfId="0" builtinId="0"/>
    <cellStyle name="Normal 2 2" xfId="2" xr:uid="{9473A1B7-FF74-4766-81B5-CB4C0906481F}"/>
    <cellStyle name="Normal 2 3" xfId="1" xr:uid="{66E9EFC3-6D16-45F3-BE80-55DC95E15C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FE68-7702-4ED8-ADD4-2EE7243D24C3}">
  <dimension ref="A1:A6"/>
  <sheetViews>
    <sheetView workbookViewId="0">
      <selection activeCell="B12" sqref="B12"/>
    </sheetView>
  </sheetViews>
  <sheetFormatPr baseColWidth="10" defaultRowHeight="15" x14ac:dyDescent="0.25"/>
  <sheetData>
    <row r="1" spans="1:1" x14ac:dyDescent="0.25">
      <c r="A1" t="s">
        <v>124</v>
      </c>
    </row>
    <row r="4" spans="1:1" x14ac:dyDescent="0.25">
      <c r="A4" s="20" t="s">
        <v>125</v>
      </c>
    </row>
    <row r="6" spans="1:1" x14ac:dyDescent="0.25">
      <c r="A6" s="20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CD7E-0577-4555-86E0-B6D6507F88CE}">
  <dimension ref="A1:R52"/>
  <sheetViews>
    <sheetView topLeftCell="A16" workbookViewId="0">
      <selection activeCell="R22" sqref="R22"/>
    </sheetView>
  </sheetViews>
  <sheetFormatPr baseColWidth="10" defaultColWidth="11.42578125" defaultRowHeight="15" x14ac:dyDescent="0.25"/>
  <cols>
    <col min="2" max="2" width="14.7109375" customWidth="1"/>
  </cols>
  <sheetData>
    <row r="1" spans="1:18" x14ac:dyDescent="0.25">
      <c r="A1" s="19" t="s">
        <v>27</v>
      </c>
      <c r="C1" s="1" t="s">
        <v>116</v>
      </c>
      <c r="D1" s="1"/>
      <c r="E1" s="1">
        <v>10015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5"/>
      <c r="B3" s="4"/>
      <c r="C3" s="7" t="s">
        <v>26</v>
      </c>
      <c r="D3" s="17"/>
      <c r="E3" s="7" t="s">
        <v>25</v>
      </c>
      <c r="F3" s="17"/>
      <c r="G3" s="7" t="s">
        <v>24</v>
      </c>
      <c r="H3" s="17"/>
      <c r="I3" s="7" t="s">
        <v>23</v>
      </c>
      <c r="J3" s="17"/>
      <c r="K3" s="7" t="s">
        <v>22</v>
      </c>
      <c r="L3" s="17"/>
      <c r="M3" s="7" t="s">
        <v>21</v>
      </c>
      <c r="N3" s="17"/>
      <c r="O3" s="7" t="s">
        <v>20</v>
      </c>
      <c r="P3" s="17"/>
      <c r="Q3" s="7" t="s">
        <v>19</v>
      </c>
      <c r="R3" s="17"/>
    </row>
    <row r="4" spans="1:18" x14ac:dyDescent="0.25">
      <c r="A4" s="5" t="s">
        <v>5</v>
      </c>
      <c r="B4" s="5" t="s">
        <v>4</v>
      </c>
      <c r="C4" s="9" t="s">
        <v>8</v>
      </c>
      <c r="D4" s="9" t="s">
        <v>9</v>
      </c>
      <c r="E4" s="9" t="s">
        <v>8</v>
      </c>
      <c r="F4" s="9" t="s">
        <v>9</v>
      </c>
      <c r="G4" s="9" t="s">
        <v>8</v>
      </c>
      <c r="H4" s="9" t="s">
        <v>9</v>
      </c>
      <c r="I4" s="9" t="s">
        <v>8</v>
      </c>
      <c r="J4" s="9" t="s">
        <v>9</v>
      </c>
      <c r="K4" s="9" t="s">
        <v>8</v>
      </c>
      <c r="L4" s="9" t="s">
        <v>9</v>
      </c>
      <c r="M4" s="9" t="s">
        <v>8</v>
      </c>
      <c r="N4" s="9" t="s">
        <v>9</v>
      </c>
      <c r="O4" s="9" t="s">
        <v>8</v>
      </c>
      <c r="P4" s="9" t="s">
        <v>9</v>
      </c>
      <c r="Q4" s="9" t="s">
        <v>18</v>
      </c>
      <c r="R4" s="9" t="s">
        <v>9</v>
      </c>
    </row>
    <row r="5" spans="1:18" x14ac:dyDescent="0.25">
      <c r="A5" s="5"/>
      <c r="B5" s="5" t="s">
        <v>3</v>
      </c>
      <c r="C5" s="14">
        <v>441000</v>
      </c>
      <c r="D5" s="14"/>
      <c r="E5" s="14">
        <v>160000</v>
      </c>
      <c r="F5" s="14"/>
      <c r="G5" s="14">
        <v>120000</v>
      </c>
      <c r="H5" s="14"/>
      <c r="I5" s="14">
        <v>290000</v>
      </c>
      <c r="J5" s="14"/>
      <c r="K5" s="14">
        <v>69000</v>
      </c>
      <c r="L5" s="14"/>
      <c r="M5" s="14">
        <v>3008000</v>
      </c>
      <c r="N5" s="14">
        <f>115000+13000+95000</f>
        <v>223000</v>
      </c>
      <c r="O5" s="14">
        <v>180000</v>
      </c>
      <c r="P5" s="14">
        <v>180000</v>
      </c>
      <c r="Q5" s="14"/>
      <c r="R5" s="14">
        <v>30000</v>
      </c>
    </row>
    <row r="6" spans="1:18" x14ac:dyDescent="0.25">
      <c r="A6" s="8">
        <v>1</v>
      </c>
      <c r="B6" s="5" t="s">
        <v>31</v>
      </c>
      <c r="C6" s="3"/>
      <c r="D6" s="3"/>
      <c r="E6" s="3"/>
      <c r="F6" s="3"/>
      <c r="G6" s="3"/>
      <c r="H6" s="3"/>
      <c r="I6" s="3"/>
      <c r="J6" s="3"/>
      <c r="K6" s="3"/>
      <c r="L6" s="3"/>
      <c r="N6" s="3">
        <v>920000</v>
      </c>
      <c r="P6" s="3"/>
      <c r="Q6" s="3"/>
      <c r="R6" s="3"/>
    </row>
    <row r="7" spans="1:18" x14ac:dyDescent="0.25">
      <c r="A7" s="8">
        <f t="shared" ref="A7:A13" si="0">1+A6</f>
        <v>2</v>
      </c>
      <c r="B7" s="5" t="s">
        <v>32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8">
        <f t="shared" si="0"/>
        <v>3</v>
      </c>
      <c r="B8" s="5" t="s">
        <v>33</v>
      </c>
      <c r="C8" s="3"/>
      <c r="D8" s="3"/>
      <c r="E8" s="3"/>
      <c r="F8" s="3">
        <v>5000</v>
      </c>
      <c r="G8" s="3"/>
      <c r="H8" s="3">
        <v>40000</v>
      </c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8">
        <f t="shared" si="0"/>
        <v>4</v>
      </c>
      <c r="B9" s="5" t="s">
        <v>34</v>
      </c>
      <c r="C9" s="3"/>
      <c r="D9" s="3"/>
      <c r="E9" s="3"/>
      <c r="F9" s="3"/>
      <c r="G9" s="3">
        <v>30000</v>
      </c>
      <c r="I9" s="3"/>
      <c r="J9" s="3"/>
      <c r="K9" s="3"/>
      <c r="L9" s="3"/>
      <c r="N9" s="3">
        <v>30000</v>
      </c>
      <c r="O9" s="3"/>
      <c r="P9" s="3"/>
      <c r="Q9" s="3"/>
      <c r="R9" s="3"/>
    </row>
    <row r="10" spans="1:18" x14ac:dyDescent="0.25">
      <c r="A10" s="8">
        <f t="shared" si="0"/>
        <v>5</v>
      </c>
      <c r="B10" s="5" t="s">
        <v>35</v>
      </c>
      <c r="C10" s="3"/>
      <c r="D10" s="3"/>
      <c r="E10" s="3"/>
      <c r="F10" s="3"/>
      <c r="G10" s="3"/>
      <c r="H10" s="3"/>
      <c r="I10" s="3">
        <v>460000</v>
      </c>
      <c r="J10" s="3"/>
      <c r="K10" s="3"/>
      <c r="L10" s="3"/>
      <c r="M10" s="3">
        <v>1840000</v>
      </c>
      <c r="N10" s="3"/>
      <c r="O10" s="3"/>
      <c r="P10" s="3"/>
      <c r="Q10" s="3"/>
      <c r="R10" s="3"/>
    </row>
    <row r="11" spans="1:18" x14ac:dyDescent="0.25">
      <c r="A11" s="8">
        <f t="shared" si="0"/>
        <v>6</v>
      </c>
      <c r="B11" s="5" t="s">
        <v>36</v>
      </c>
      <c r="C11" s="3"/>
      <c r="D11" s="3"/>
      <c r="E11" s="3"/>
      <c r="F11" s="3"/>
      <c r="G11" s="3"/>
      <c r="H11" s="3"/>
      <c r="I11" s="3"/>
      <c r="J11" s="3"/>
      <c r="K11" s="3">
        <v>39000</v>
      </c>
      <c r="L11" s="3">
        <v>40000</v>
      </c>
      <c r="M11" s="3"/>
      <c r="N11" s="3"/>
      <c r="O11" s="3"/>
      <c r="P11" s="3"/>
      <c r="Q11" s="3"/>
      <c r="R11" s="3"/>
    </row>
    <row r="12" spans="1:18" x14ac:dyDescent="0.25">
      <c r="A12" s="8">
        <f t="shared" si="0"/>
        <v>7</v>
      </c>
      <c r="B12" s="5" t="s">
        <v>30</v>
      </c>
      <c r="C12" s="3"/>
      <c r="D12" s="3"/>
      <c r="E12" s="3"/>
      <c r="F12" s="3"/>
      <c r="G12" s="3"/>
      <c r="H12" s="3"/>
      <c r="I12" s="3"/>
      <c r="J12" s="3">
        <v>290000</v>
      </c>
      <c r="K12" s="3"/>
      <c r="L12" s="3"/>
      <c r="M12" s="3">
        <v>290000</v>
      </c>
      <c r="N12" s="3"/>
      <c r="O12" s="3"/>
      <c r="P12" s="3"/>
      <c r="Q12" s="3"/>
      <c r="R12" s="3"/>
    </row>
    <row r="13" spans="1:18" x14ac:dyDescent="0.25">
      <c r="A13" s="8">
        <f t="shared" si="0"/>
        <v>8</v>
      </c>
      <c r="B13" s="5" t="s">
        <v>37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f>54000+300000</f>
        <v>354000</v>
      </c>
      <c r="O13" s="3"/>
      <c r="P13" s="3"/>
      <c r="Q13" s="3"/>
      <c r="R13" s="3"/>
    </row>
    <row r="14" spans="1:18" x14ac:dyDescent="0.25">
      <c r="A14" s="8">
        <v>9</v>
      </c>
      <c r="B14" s="5" t="s">
        <v>38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5"/>
      <c r="B15" s="5" t="s">
        <v>122</v>
      </c>
      <c r="C15" s="3">
        <f>SUM(C5:C14)</f>
        <v>441000</v>
      </c>
      <c r="D15" s="3">
        <f t="shared" ref="D15:R15" si="1">SUM(D5:D14)</f>
        <v>0</v>
      </c>
      <c r="E15" s="3">
        <f t="shared" si="1"/>
        <v>160000</v>
      </c>
      <c r="F15" s="3">
        <f t="shared" si="1"/>
        <v>5000</v>
      </c>
      <c r="G15" s="3">
        <f t="shared" si="1"/>
        <v>150000</v>
      </c>
      <c r="H15" s="3">
        <f t="shared" si="1"/>
        <v>40000</v>
      </c>
      <c r="I15" s="3">
        <f t="shared" si="1"/>
        <v>750000</v>
      </c>
      <c r="J15" s="3">
        <f t="shared" si="1"/>
        <v>290000</v>
      </c>
      <c r="K15" s="3">
        <f t="shared" si="1"/>
        <v>108000</v>
      </c>
      <c r="L15" s="3">
        <f t="shared" si="1"/>
        <v>40000</v>
      </c>
      <c r="M15" s="3">
        <f t="shared" si="1"/>
        <v>5138000</v>
      </c>
      <c r="N15" s="3">
        <f t="shared" si="1"/>
        <v>1527000</v>
      </c>
      <c r="O15" s="3">
        <f t="shared" si="1"/>
        <v>180000</v>
      </c>
      <c r="P15" s="3">
        <f t="shared" si="1"/>
        <v>180000</v>
      </c>
      <c r="Q15" s="3">
        <f t="shared" si="1"/>
        <v>0</v>
      </c>
      <c r="R15" s="3">
        <f t="shared" si="1"/>
        <v>30000</v>
      </c>
    </row>
    <row r="16" spans="1:18" x14ac:dyDescent="0.25">
      <c r="A16" s="5"/>
      <c r="B16" s="11" t="s">
        <v>2</v>
      </c>
      <c r="C16" s="6">
        <f>IF(C15&gt;D15,C15-D15,0)</f>
        <v>441000</v>
      </c>
      <c r="D16" s="6">
        <f>IF(D15&gt;C15,D15-C15,0)</f>
        <v>0</v>
      </c>
      <c r="E16" s="6">
        <f t="shared" ref="E16" si="2">IF(E15&gt;F15,E15-F15,0)</f>
        <v>155000</v>
      </c>
      <c r="F16" s="6">
        <f t="shared" ref="F16" si="3">IF(F15&gt;E15,F15-E15,0)</f>
        <v>0</v>
      </c>
      <c r="G16" s="6">
        <f t="shared" ref="G16" si="4">IF(G15&gt;H15,G15-H15,0)</f>
        <v>110000</v>
      </c>
      <c r="H16" s="6">
        <f t="shared" ref="H16" si="5">IF(H15&gt;G15,H15-G15,0)</f>
        <v>0</v>
      </c>
      <c r="I16" s="6">
        <f t="shared" ref="I16" si="6">IF(I15&gt;J15,I15-J15,0)</f>
        <v>460000</v>
      </c>
      <c r="J16" s="6">
        <f t="shared" ref="J16" si="7">IF(J15&gt;I15,J15-I15,0)</f>
        <v>0</v>
      </c>
      <c r="K16" s="6">
        <f t="shared" ref="K16" si="8">IF(K15&gt;L15,K15-L15,0)</f>
        <v>68000</v>
      </c>
      <c r="L16" s="6">
        <f t="shared" ref="L16" si="9">IF(L15&gt;K15,L15-K15,0)</f>
        <v>0</v>
      </c>
      <c r="M16" s="6">
        <f t="shared" ref="M16" si="10">IF(M15&gt;N15,M15-N15,0)</f>
        <v>3611000</v>
      </c>
      <c r="N16" s="6">
        <f t="shared" ref="N16" si="11">IF(N15&gt;M15,N15-M15,0)</f>
        <v>0</v>
      </c>
      <c r="O16" s="6">
        <f t="shared" ref="O16" si="12">IF(O15&gt;P15,O15-P15,0)</f>
        <v>0</v>
      </c>
      <c r="P16" s="6">
        <f t="shared" ref="P16" si="13">IF(P15&gt;O15,P15-O15,0)</f>
        <v>0</v>
      </c>
      <c r="Q16" s="6">
        <f t="shared" ref="Q16" si="14">IF(Q15&gt;R15,Q15-R15,0)</f>
        <v>0</v>
      </c>
      <c r="R16" s="6">
        <f t="shared" ref="R16" si="15">IF(R15&gt;Q15,R15-Q15,0)</f>
        <v>30000</v>
      </c>
    </row>
    <row r="17" spans="1:18" x14ac:dyDescent="0.25">
      <c r="A17" s="5"/>
      <c r="B17" s="11" t="s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5"/>
      <c r="B18" s="5" t="s">
        <v>0</v>
      </c>
      <c r="C18" s="3">
        <f>SUM(C15:C17)</f>
        <v>882000</v>
      </c>
      <c r="D18" s="3">
        <f t="shared" ref="D18:R18" si="16">SUM(D15:D17)</f>
        <v>0</v>
      </c>
      <c r="E18" s="3">
        <f t="shared" si="16"/>
        <v>315000</v>
      </c>
      <c r="F18" s="3">
        <f t="shared" si="16"/>
        <v>5000</v>
      </c>
      <c r="G18" s="3">
        <f t="shared" si="16"/>
        <v>260000</v>
      </c>
      <c r="H18" s="3">
        <f t="shared" si="16"/>
        <v>40000</v>
      </c>
      <c r="I18" s="3">
        <f t="shared" si="16"/>
        <v>1210000</v>
      </c>
      <c r="J18" s="3">
        <f t="shared" si="16"/>
        <v>290000</v>
      </c>
      <c r="K18" s="3">
        <f t="shared" si="16"/>
        <v>176000</v>
      </c>
      <c r="L18" s="3">
        <f t="shared" si="16"/>
        <v>40000</v>
      </c>
      <c r="M18" s="3">
        <f t="shared" si="16"/>
        <v>8749000</v>
      </c>
      <c r="N18" s="3">
        <f t="shared" si="16"/>
        <v>1527000</v>
      </c>
      <c r="O18" s="3">
        <f t="shared" si="16"/>
        <v>180000</v>
      </c>
      <c r="P18" s="3">
        <f t="shared" si="16"/>
        <v>180000</v>
      </c>
      <c r="Q18" s="3">
        <f t="shared" si="16"/>
        <v>0</v>
      </c>
      <c r="R18" s="3">
        <f t="shared" si="16"/>
        <v>60000</v>
      </c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1"/>
      <c r="O19" s="2"/>
      <c r="P19" s="2"/>
      <c r="Q19" s="1"/>
      <c r="R19" s="1"/>
    </row>
    <row r="20" spans="1:18" x14ac:dyDescent="0.25">
      <c r="A20" s="5"/>
      <c r="B20" s="4"/>
      <c r="C20" s="7" t="s">
        <v>17</v>
      </c>
      <c r="D20" s="7"/>
      <c r="E20" s="7" t="s">
        <v>16</v>
      </c>
      <c r="F20" s="17"/>
      <c r="G20" s="7" t="s">
        <v>15</v>
      </c>
      <c r="H20" s="17"/>
      <c r="I20" s="18" t="s">
        <v>14</v>
      </c>
      <c r="J20" s="17"/>
      <c r="K20" s="7" t="s">
        <v>13</v>
      </c>
      <c r="L20" s="15"/>
      <c r="M20" s="7">
        <v>5010</v>
      </c>
      <c r="N20" s="17" t="s">
        <v>12</v>
      </c>
      <c r="O20" s="16">
        <v>6010</v>
      </c>
      <c r="P20" s="11" t="s">
        <v>11</v>
      </c>
      <c r="Q20" s="16">
        <v>6300</v>
      </c>
      <c r="R20" s="15" t="s">
        <v>10</v>
      </c>
    </row>
    <row r="21" spans="1:18" x14ac:dyDescent="0.25">
      <c r="A21" s="5" t="s">
        <v>5</v>
      </c>
      <c r="B21" s="5" t="s">
        <v>4</v>
      </c>
      <c r="C21" s="9" t="s">
        <v>8</v>
      </c>
      <c r="D21" s="9" t="s">
        <v>9</v>
      </c>
      <c r="E21" s="9" t="s">
        <v>8</v>
      </c>
      <c r="F21" s="9" t="s">
        <v>9</v>
      </c>
      <c r="G21" s="9" t="s">
        <v>8</v>
      </c>
      <c r="H21" s="9" t="s">
        <v>9</v>
      </c>
      <c r="I21" s="9" t="s">
        <v>8</v>
      </c>
      <c r="J21" s="9" t="s">
        <v>9</v>
      </c>
      <c r="K21" s="5" t="s">
        <v>8</v>
      </c>
      <c r="L21" s="5" t="s">
        <v>9</v>
      </c>
      <c r="M21" s="9" t="s">
        <v>8</v>
      </c>
      <c r="N21" s="9" t="s">
        <v>9</v>
      </c>
      <c r="O21" s="5" t="s">
        <v>8</v>
      </c>
      <c r="P21" s="5" t="s">
        <v>9</v>
      </c>
      <c r="Q21" s="5" t="s">
        <v>8</v>
      </c>
      <c r="R21" s="9" t="s">
        <v>123</v>
      </c>
    </row>
    <row r="22" spans="1:18" x14ac:dyDescent="0.25">
      <c r="A22" s="5"/>
      <c r="B22" s="5" t="s">
        <v>3</v>
      </c>
      <c r="C22" s="14"/>
      <c r="D22" s="14">
        <v>970000</v>
      </c>
      <c r="E22" s="14"/>
      <c r="F22" s="21"/>
      <c r="G22" s="14"/>
      <c r="H22" s="14">
        <v>111000</v>
      </c>
      <c r="I22" s="9"/>
      <c r="J22" s="14">
        <v>54000</v>
      </c>
      <c r="K22" s="5"/>
      <c r="L22" s="5"/>
      <c r="M22" s="14"/>
      <c r="N22" s="14">
        <v>920000</v>
      </c>
      <c r="O22" s="5"/>
      <c r="P22" s="5"/>
      <c r="Q22" s="5"/>
      <c r="R22" s="14"/>
    </row>
    <row r="23" spans="1:18" x14ac:dyDescent="0.25">
      <c r="A23" s="8">
        <v>1</v>
      </c>
      <c r="B23" s="1" t="str">
        <f>B6</f>
        <v>Lønnskostnader</v>
      </c>
      <c r="C23" s="3"/>
      <c r="D23" s="3"/>
      <c r="E23" s="3"/>
      <c r="F23" s="3"/>
      <c r="G23" s="3"/>
      <c r="H23" s="3"/>
      <c r="J23" s="3"/>
      <c r="K23" s="5"/>
      <c r="L23" s="5"/>
      <c r="M23" s="3"/>
      <c r="N23" s="3"/>
      <c r="O23" s="3">
        <v>53000</v>
      </c>
      <c r="P23" s="3"/>
      <c r="Q23" s="3"/>
      <c r="R23" s="3"/>
    </row>
    <row r="24" spans="1:18" x14ac:dyDescent="0.25">
      <c r="A24" s="8">
        <f t="shared" ref="A24:A30" si="17">A23+1</f>
        <v>2</v>
      </c>
      <c r="B24" s="1" t="str">
        <f t="shared" ref="B24:B31" si="18">B7</f>
        <v>Avskrivning varebil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8">
        <f t="shared" si="17"/>
        <v>3</v>
      </c>
      <c r="B25" s="1" t="str">
        <f t="shared" si="18"/>
        <v>Avskrivning inventar og kontormaskiner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>
        <f>5000+40000</f>
        <v>45000</v>
      </c>
      <c r="P25" s="3"/>
      <c r="Q25" s="3"/>
      <c r="R25" s="3"/>
    </row>
    <row r="26" spans="1:18" x14ac:dyDescent="0.25">
      <c r="A26" s="8">
        <f t="shared" si="17"/>
        <v>4</v>
      </c>
      <c r="B26" s="1" t="str">
        <f t="shared" si="18"/>
        <v>Kredit-betaling PC</v>
      </c>
      <c r="C26" s="3"/>
      <c r="D26" s="3"/>
      <c r="E26" s="3"/>
      <c r="F26" s="3"/>
      <c r="G26" s="3"/>
      <c r="H26">
        <v>30000</v>
      </c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8">
        <f t="shared" si="17"/>
        <v>5</v>
      </c>
      <c r="B27" s="1" t="str">
        <f t="shared" si="18"/>
        <v>Fakturering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8">
        <f t="shared" si="17"/>
        <v>6</v>
      </c>
      <c r="B28" s="1" t="str">
        <f t="shared" si="18"/>
        <v>Husleie og forsikring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>
        <v>40000</v>
      </c>
      <c r="R28" s="3"/>
    </row>
    <row r="29" spans="1:18" x14ac:dyDescent="0.25">
      <c r="A29" s="8">
        <f t="shared" si="17"/>
        <v>7</v>
      </c>
      <c r="B29" s="1" t="str">
        <f t="shared" si="18"/>
        <v>Kundefordringer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8">
        <f t="shared" si="17"/>
        <v>8</v>
      </c>
      <c r="B30" s="1" t="str">
        <f t="shared" si="18"/>
        <v>Renter og avdrag</v>
      </c>
      <c r="C30" s="3"/>
      <c r="D30" s="3"/>
      <c r="E30" s="3">
        <v>300000</v>
      </c>
      <c r="F30" s="3"/>
      <c r="G30" s="3"/>
      <c r="H30" s="3"/>
      <c r="I30" s="3">
        <v>54000</v>
      </c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8">
        <v>9</v>
      </c>
      <c r="B31" s="1" t="str">
        <f t="shared" si="18"/>
        <v>Påløpte renter</v>
      </c>
      <c r="C31" s="3"/>
      <c r="D31" s="3"/>
      <c r="E31" s="3"/>
      <c r="F31" s="3"/>
      <c r="G31" s="3"/>
      <c r="H31" s="3"/>
      <c r="I31" s="3"/>
      <c r="J31" s="3">
        <v>48000</v>
      </c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5"/>
      <c r="B32" s="5" t="s">
        <v>0</v>
      </c>
      <c r="C32" s="3">
        <f>SUM(C22:C31)</f>
        <v>0</v>
      </c>
      <c r="D32" s="3">
        <f t="shared" ref="D32:R32" si="19">SUM(D22:D31)</f>
        <v>970000</v>
      </c>
      <c r="E32" s="3">
        <f t="shared" si="19"/>
        <v>300000</v>
      </c>
      <c r="F32" s="3">
        <f t="shared" si="19"/>
        <v>0</v>
      </c>
      <c r="G32" s="3">
        <f t="shared" si="19"/>
        <v>0</v>
      </c>
      <c r="H32" s="3">
        <f t="shared" si="19"/>
        <v>141000</v>
      </c>
      <c r="I32" s="3">
        <f t="shared" si="19"/>
        <v>54000</v>
      </c>
      <c r="J32" s="3">
        <f t="shared" si="19"/>
        <v>102000</v>
      </c>
      <c r="K32" s="3">
        <f t="shared" si="19"/>
        <v>0</v>
      </c>
      <c r="L32" s="3">
        <f t="shared" si="19"/>
        <v>0</v>
      </c>
      <c r="M32" s="3">
        <f t="shared" si="19"/>
        <v>0</v>
      </c>
      <c r="N32" s="3">
        <f t="shared" si="19"/>
        <v>920000</v>
      </c>
      <c r="O32" s="3">
        <f t="shared" si="19"/>
        <v>98000</v>
      </c>
      <c r="P32" s="3">
        <f t="shared" si="19"/>
        <v>0</v>
      </c>
      <c r="Q32" s="3">
        <f t="shared" si="19"/>
        <v>40000</v>
      </c>
      <c r="R32" s="3">
        <f t="shared" si="19"/>
        <v>0</v>
      </c>
    </row>
    <row r="33" spans="1:18" x14ac:dyDescent="0.25">
      <c r="A33" s="5"/>
      <c r="B33" s="11" t="s">
        <v>2</v>
      </c>
      <c r="C33" s="6">
        <f>IF(C32&gt;D32,C32-D32,0)</f>
        <v>0</v>
      </c>
      <c r="D33" s="6">
        <f>IF(D32&gt;C32,D32-C32,0)</f>
        <v>970000</v>
      </c>
      <c r="E33" s="6">
        <f t="shared" ref="E33" si="20">IF(E32&gt;F32,E32-F32,0)</f>
        <v>300000</v>
      </c>
      <c r="F33" s="6">
        <f t="shared" ref="F33" si="21">IF(F32&gt;E32,F32-E32,0)</f>
        <v>0</v>
      </c>
      <c r="G33" s="6">
        <f t="shared" ref="G33" si="22">IF(G32&gt;H32,G32-H32,0)</f>
        <v>0</v>
      </c>
      <c r="H33" s="6">
        <f t="shared" ref="H33" si="23">IF(H32&gt;G32,H32-G32,0)</f>
        <v>141000</v>
      </c>
      <c r="I33" s="6">
        <f t="shared" ref="I33" si="24">IF(I32&gt;J32,I32-J32,0)</f>
        <v>0</v>
      </c>
      <c r="J33" s="6">
        <f t="shared" ref="J33" si="25">IF(J32&gt;I32,J32-I32,0)</f>
        <v>48000</v>
      </c>
      <c r="K33" s="6">
        <f t="shared" ref="K33" si="26">IF(K32&gt;L32,K32-L32,0)</f>
        <v>0</v>
      </c>
      <c r="L33" s="6">
        <f t="shared" ref="L33" si="27">IF(L32&gt;K32,L32-K32,0)</f>
        <v>0</v>
      </c>
      <c r="M33" s="6">
        <f t="shared" ref="M33:M34" si="28">IF(M32&gt;N32,M32-N32,0)</f>
        <v>0</v>
      </c>
      <c r="N33" s="6">
        <f t="shared" ref="N33:N34" si="29">IF(N32&gt;M32,N32-M32,0)</f>
        <v>920000</v>
      </c>
      <c r="O33" s="6">
        <f t="shared" ref="O33:O34" si="30">IF(O32&gt;P32,O32-P32,0)</f>
        <v>98000</v>
      </c>
      <c r="P33" s="6">
        <f t="shared" ref="P33:P34" si="31">IF(P32&gt;O32,P32-O32,0)</f>
        <v>0</v>
      </c>
      <c r="Q33" s="6">
        <f t="shared" ref="Q33:Q34" si="32">IF(Q32&gt;R32,Q32-R32,0)</f>
        <v>40000</v>
      </c>
      <c r="R33" s="6">
        <f t="shared" ref="R33:R34" si="33">IF(R32&gt;Q32,R32-Q32,0)</f>
        <v>0</v>
      </c>
    </row>
    <row r="34" spans="1:18" x14ac:dyDescent="0.25">
      <c r="A34" s="5"/>
      <c r="B34" s="11" t="s">
        <v>1</v>
      </c>
      <c r="C34" s="6"/>
      <c r="D34" s="6"/>
      <c r="E34" s="6"/>
      <c r="F34" s="6"/>
      <c r="G34" s="6"/>
      <c r="H34" s="6"/>
      <c r="I34" s="6"/>
      <c r="J34" s="6"/>
      <c r="K34" s="6">
        <f>IF(K33&gt;L33,K33-L33,0)</f>
        <v>0</v>
      </c>
      <c r="L34" s="6">
        <f>IF(L33&gt;K33,L33-K33,0)</f>
        <v>0</v>
      </c>
      <c r="M34" s="6">
        <f t="shared" si="28"/>
        <v>0</v>
      </c>
      <c r="N34" s="6">
        <f t="shared" si="29"/>
        <v>920000</v>
      </c>
      <c r="O34" s="6">
        <f t="shared" si="30"/>
        <v>98000</v>
      </c>
      <c r="P34" s="6">
        <f t="shared" si="31"/>
        <v>0</v>
      </c>
      <c r="Q34" s="6">
        <f t="shared" si="32"/>
        <v>40000</v>
      </c>
      <c r="R34" s="6">
        <f t="shared" si="33"/>
        <v>0</v>
      </c>
    </row>
    <row r="35" spans="1:18" x14ac:dyDescent="0.25">
      <c r="A35" s="5"/>
      <c r="B35" s="5" t="s">
        <v>0</v>
      </c>
      <c r="C35" s="3">
        <f>SUM(C32:C34)</f>
        <v>0</v>
      </c>
      <c r="D35" s="3">
        <f t="shared" ref="D35:R35" si="34">SUM(D32:D34)</f>
        <v>1940000</v>
      </c>
      <c r="E35" s="3">
        <f t="shared" si="34"/>
        <v>600000</v>
      </c>
      <c r="F35" s="3">
        <f t="shared" si="34"/>
        <v>0</v>
      </c>
      <c r="G35" s="3">
        <f t="shared" si="34"/>
        <v>0</v>
      </c>
      <c r="H35" s="3">
        <f t="shared" si="34"/>
        <v>282000</v>
      </c>
      <c r="I35" s="3">
        <f t="shared" si="34"/>
        <v>54000</v>
      </c>
      <c r="J35" s="3">
        <f t="shared" si="34"/>
        <v>150000</v>
      </c>
      <c r="K35" s="3">
        <f t="shared" si="34"/>
        <v>0</v>
      </c>
      <c r="L35" s="3">
        <f t="shared" si="34"/>
        <v>0</v>
      </c>
      <c r="M35" s="3">
        <f t="shared" si="34"/>
        <v>0</v>
      </c>
      <c r="N35" s="3">
        <f t="shared" si="34"/>
        <v>2760000</v>
      </c>
      <c r="O35" s="3">
        <f t="shared" si="34"/>
        <v>294000</v>
      </c>
      <c r="P35" s="3">
        <f t="shared" si="34"/>
        <v>0</v>
      </c>
      <c r="Q35" s="3">
        <f t="shared" si="34"/>
        <v>120000</v>
      </c>
      <c r="R35" s="3">
        <f t="shared" si="34"/>
        <v>0</v>
      </c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5"/>
      <c r="B37" s="4"/>
      <c r="C37" s="7" t="s">
        <v>7</v>
      </c>
      <c r="D37" s="13"/>
      <c r="E37" s="12" t="s">
        <v>6</v>
      </c>
      <c r="F37" s="11"/>
      <c r="G37" s="10"/>
      <c r="H37" s="1"/>
      <c r="I37" s="10"/>
      <c r="J37" s="1"/>
      <c r="K37" s="10"/>
      <c r="L37" s="1"/>
      <c r="M37" s="10"/>
      <c r="N37" s="1"/>
      <c r="O37" s="1"/>
      <c r="P37" s="1"/>
      <c r="Q37" s="1"/>
      <c r="R37" s="1"/>
    </row>
    <row r="38" spans="1:18" x14ac:dyDescent="0.25">
      <c r="A38" s="5" t="s">
        <v>5</v>
      </c>
      <c r="B38" s="4" t="s">
        <v>4</v>
      </c>
      <c r="C38" s="9"/>
      <c r="D38" s="5"/>
      <c r="E38" s="3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5"/>
      <c r="B39" s="4" t="s">
        <v>3</v>
      </c>
      <c r="C39" s="5"/>
      <c r="D39" s="5"/>
      <c r="E39" s="3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8">
        <v>1</v>
      </c>
      <c r="B40" s="1" t="str">
        <f>B6</f>
        <v>Lønnskostnader</v>
      </c>
      <c r="C40" s="5"/>
      <c r="D40" s="5"/>
      <c r="E40" s="3"/>
      <c r="F40" s="3"/>
      <c r="G40" s="2"/>
      <c r="H40" s="2"/>
      <c r="I40" s="2"/>
      <c r="J40" s="2"/>
      <c r="K40" s="2"/>
      <c r="L40" s="2"/>
      <c r="M40" s="2"/>
      <c r="N40" s="2"/>
      <c r="O40" s="1"/>
      <c r="P40" s="1"/>
      <c r="Q40" s="1"/>
      <c r="R40" s="1"/>
    </row>
    <row r="41" spans="1:18" x14ac:dyDescent="0.25">
      <c r="A41" s="8">
        <f t="shared" ref="A41:A47" si="35">A40+1</f>
        <v>2</v>
      </c>
      <c r="B41" s="1" t="str">
        <f t="shared" ref="B41:B48" si="36">B7</f>
        <v>Avskrivning varebil</v>
      </c>
      <c r="C41" s="3"/>
      <c r="D41" s="3"/>
      <c r="E41" s="3"/>
      <c r="F41" s="3"/>
      <c r="G41" s="2"/>
      <c r="H41" s="2"/>
      <c r="I41" s="2"/>
      <c r="J41" s="2"/>
      <c r="K41" s="2"/>
      <c r="L41" s="2"/>
      <c r="M41" s="2"/>
      <c r="N41" s="2"/>
      <c r="O41" s="1"/>
      <c r="P41" s="1"/>
      <c r="Q41" s="1"/>
      <c r="R41" s="1"/>
    </row>
    <row r="42" spans="1:18" x14ac:dyDescent="0.25">
      <c r="A42" s="8">
        <f t="shared" si="35"/>
        <v>3</v>
      </c>
      <c r="B42" s="1" t="str">
        <f t="shared" si="36"/>
        <v>Avskrivning inventar og kontormaskiner</v>
      </c>
      <c r="C42" s="3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1"/>
      <c r="P42" s="1"/>
      <c r="Q42" s="1"/>
      <c r="R42" s="1"/>
    </row>
    <row r="43" spans="1:18" x14ac:dyDescent="0.25">
      <c r="A43" s="8">
        <f t="shared" si="35"/>
        <v>4</v>
      </c>
      <c r="B43" s="1" t="str">
        <f t="shared" si="36"/>
        <v>Kredit-betaling PC</v>
      </c>
      <c r="C43" s="3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1"/>
      <c r="P43" s="1"/>
      <c r="Q43" s="1"/>
      <c r="R43" s="1"/>
    </row>
    <row r="44" spans="1:18" x14ac:dyDescent="0.25">
      <c r="A44" s="8">
        <f t="shared" si="35"/>
        <v>5</v>
      </c>
      <c r="B44" s="1" t="str">
        <f t="shared" si="36"/>
        <v>Fakturering</v>
      </c>
      <c r="C44" s="3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1"/>
      <c r="P44" s="1"/>
      <c r="Q44" s="1"/>
      <c r="R44" s="1"/>
    </row>
    <row r="45" spans="1:18" x14ac:dyDescent="0.25">
      <c r="A45" s="8">
        <f t="shared" si="35"/>
        <v>6</v>
      </c>
      <c r="B45" s="1" t="str">
        <f t="shared" si="36"/>
        <v>Husleie og forsikring</v>
      </c>
      <c r="C45" s="3">
        <v>29000</v>
      </c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1"/>
      <c r="P45" s="1"/>
      <c r="Q45" s="1"/>
      <c r="R45" s="1"/>
    </row>
    <row r="46" spans="1:18" x14ac:dyDescent="0.25">
      <c r="A46" s="8">
        <f t="shared" si="35"/>
        <v>7</v>
      </c>
      <c r="B46" s="1" t="str">
        <f t="shared" si="36"/>
        <v>Kundefordringer</v>
      </c>
      <c r="E46" s="3"/>
      <c r="F46" s="3"/>
      <c r="G46" s="2"/>
      <c r="H46" s="2"/>
      <c r="I46" s="2"/>
      <c r="J46" s="2"/>
      <c r="K46" s="2"/>
      <c r="L46" s="2"/>
      <c r="M46" s="2"/>
      <c r="N46" s="2"/>
      <c r="O46" s="1"/>
      <c r="P46" s="1"/>
      <c r="Q46" s="1"/>
      <c r="R46" s="1"/>
    </row>
    <row r="47" spans="1:18" x14ac:dyDescent="0.25">
      <c r="A47" s="8">
        <f t="shared" si="35"/>
        <v>8</v>
      </c>
      <c r="B47" s="1" t="str">
        <f t="shared" si="36"/>
        <v>Renter og avdrag</v>
      </c>
      <c r="C47" s="3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1"/>
      <c r="P47" s="1"/>
      <c r="Q47" s="1"/>
      <c r="R47" s="1"/>
    </row>
    <row r="48" spans="1:18" x14ac:dyDescent="0.25">
      <c r="A48" s="8">
        <v>9</v>
      </c>
      <c r="B48" s="1" t="str">
        <f t="shared" si="36"/>
        <v>Påløpte renter</v>
      </c>
      <c r="C48" s="3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1"/>
      <c r="P48" s="1"/>
      <c r="Q48" s="1"/>
      <c r="R48" s="1"/>
    </row>
    <row r="49" spans="1:18" x14ac:dyDescent="0.25">
      <c r="A49" s="5"/>
      <c r="B49" s="4" t="s">
        <v>0</v>
      </c>
      <c r="C49" s="3">
        <f>SUM(C39:C48)</f>
        <v>29000</v>
      </c>
      <c r="D49" s="3">
        <f t="shared" ref="D49:F49" si="37">SUM(D39:D48)</f>
        <v>0</v>
      </c>
      <c r="E49" s="3">
        <f t="shared" si="37"/>
        <v>0</v>
      </c>
      <c r="F49" s="3">
        <f t="shared" si="37"/>
        <v>0</v>
      </c>
      <c r="G49" s="2"/>
      <c r="H49" s="2"/>
      <c r="I49" s="2"/>
      <c r="J49" s="2"/>
      <c r="K49" s="2"/>
      <c r="L49" s="2"/>
      <c r="M49" s="2"/>
      <c r="N49" s="2"/>
      <c r="O49" s="1"/>
      <c r="P49" s="1"/>
      <c r="Q49" s="1"/>
      <c r="R49" s="1"/>
    </row>
    <row r="50" spans="1:18" x14ac:dyDescent="0.25">
      <c r="A50" s="5"/>
      <c r="B50" s="7" t="s">
        <v>2</v>
      </c>
      <c r="C50" s="6">
        <f>IF(C49&gt;D49,C49-D49,0)</f>
        <v>29000</v>
      </c>
      <c r="D50" s="6">
        <f>IF(D49&gt;C49,D49-C49,0)</f>
        <v>0</v>
      </c>
      <c r="E50" s="6">
        <f>IF(E49&gt;F49,E49-F49,0)</f>
        <v>0</v>
      </c>
      <c r="F50" s="6">
        <f>IF(F49&gt;E49,F49-E49,0)</f>
        <v>0</v>
      </c>
      <c r="G50" s="2"/>
      <c r="H50" s="2"/>
      <c r="I50" s="2"/>
      <c r="J50" s="2"/>
      <c r="K50" s="2"/>
      <c r="L50" s="2"/>
      <c r="M50" s="2"/>
      <c r="N50" s="2"/>
      <c r="O50" s="1"/>
      <c r="P50" s="1"/>
      <c r="Q50" s="1"/>
      <c r="R50" s="1"/>
    </row>
    <row r="51" spans="1:18" x14ac:dyDescent="0.25">
      <c r="A51" s="5"/>
      <c r="B51" s="7" t="s">
        <v>1</v>
      </c>
      <c r="C51" s="6">
        <f>IF(C50&gt;D50,C50-D50,0)</f>
        <v>29000</v>
      </c>
      <c r="D51" s="6">
        <f>IF(D50&gt;C50,D50-C50,0)</f>
        <v>0</v>
      </c>
      <c r="E51" s="6">
        <f>IF(E50&gt;F50,E50-F50,0)</f>
        <v>0</v>
      </c>
      <c r="F51" s="6">
        <f>IF(F50&gt;E50,F50-E50,0)</f>
        <v>0</v>
      </c>
      <c r="G51" s="2"/>
      <c r="H51" s="2"/>
      <c r="I51" s="2"/>
      <c r="J51" s="2"/>
      <c r="K51" s="2"/>
      <c r="L51" s="2"/>
      <c r="M51" s="2"/>
      <c r="N51" s="2"/>
      <c r="O51" s="1"/>
      <c r="P51" s="1"/>
      <c r="Q51" s="1"/>
      <c r="R51" s="1"/>
    </row>
    <row r="52" spans="1:18" x14ac:dyDescent="0.25">
      <c r="A52" s="5"/>
      <c r="B52" s="4" t="s">
        <v>0</v>
      </c>
      <c r="C52" s="3">
        <f>SUM(C49:C51)</f>
        <v>87000</v>
      </c>
      <c r="D52" s="3">
        <f t="shared" ref="D52:F52" si="38">SUM(D49:D51)</f>
        <v>0</v>
      </c>
      <c r="E52" s="3">
        <f t="shared" si="38"/>
        <v>0</v>
      </c>
      <c r="F52" s="3">
        <f t="shared" si="38"/>
        <v>0</v>
      </c>
      <c r="G52" s="2"/>
      <c r="H52" s="2"/>
      <c r="I52" s="2"/>
      <c r="J52" s="2"/>
      <c r="K52" s="2"/>
      <c r="L52" s="2"/>
      <c r="M52" s="2"/>
      <c r="N52" s="2"/>
      <c r="O52" s="1"/>
      <c r="P52" s="1"/>
      <c r="Q52" s="1"/>
      <c r="R52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8688-C5CE-4BD6-A7A0-EFFBA6DBCE75}">
  <dimension ref="A1:B36"/>
  <sheetViews>
    <sheetView topLeftCell="A4" workbookViewId="0">
      <selection activeCell="A36" sqref="A36:B36"/>
    </sheetView>
  </sheetViews>
  <sheetFormatPr baseColWidth="10" defaultRowHeight="15" x14ac:dyDescent="0.25"/>
  <cols>
    <col min="1" max="1" width="36.28515625" customWidth="1"/>
  </cols>
  <sheetData>
    <row r="1" spans="1:2" ht="18" x14ac:dyDescent="0.25">
      <c r="A1" s="22"/>
    </row>
    <row r="3" spans="1:2" ht="36" x14ac:dyDescent="0.25">
      <c r="A3" s="23" t="s">
        <v>39</v>
      </c>
      <c r="B3" s="24">
        <v>8000</v>
      </c>
    </row>
    <row r="4" spans="1:2" ht="18" x14ac:dyDescent="0.25">
      <c r="A4" s="23" t="s">
        <v>40</v>
      </c>
      <c r="B4" s="24">
        <v>5000</v>
      </c>
    </row>
    <row r="5" spans="1:2" ht="54" x14ac:dyDescent="0.25">
      <c r="A5" s="23" t="s">
        <v>41</v>
      </c>
      <c r="B5" s="23" t="s">
        <v>42</v>
      </c>
    </row>
    <row r="7" spans="1:2" ht="18" x14ac:dyDescent="0.25">
      <c r="A7" s="22"/>
    </row>
    <row r="9" spans="1:2" ht="54" x14ac:dyDescent="0.25">
      <c r="A9" s="22" t="s">
        <v>43</v>
      </c>
    </row>
    <row r="11" spans="1:2" ht="36" x14ac:dyDescent="0.25">
      <c r="A11" s="23" t="s">
        <v>39</v>
      </c>
      <c r="B11" s="24">
        <v>40000</v>
      </c>
    </row>
    <row r="12" spans="1:2" ht="18" x14ac:dyDescent="0.25">
      <c r="A12" s="23" t="s">
        <v>40</v>
      </c>
      <c r="B12" s="24">
        <v>500000</v>
      </c>
    </row>
    <row r="13" spans="1:2" ht="90" x14ac:dyDescent="0.25">
      <c r="A13" s="23" t="s">
        <v>44</v>
      </c>
      <c r="B13" s="24">
        <v>90000</v>
      </c>
    </row>
    <row r="14" spans="1:2" ht="54" x14ac:dyDescent="0.25">
      <c r="A14" s="23" t="s">
        <v>41</v>
      </c>
      <c r="B14" s="23" t="s">
        <v>45</v>
      </c>
    </row>
    <row r="15" spans="1:2" ht="108" x14ac:dyDescent="0.25">
      <c r="A15" s="23" t="s">
        <v>46</v>
      </c>
      <c r="B15" s="24">
        <v>81900</v>
      </c>
    </row>
    <row r="17" spans="1:2" ht="18" x14ac:dyDescent="0.25">
      <c r="A17" s="22"/>
    </row>
    <row r="18" spans="1:2" ht="18" customHeight="1" x14ac:dyDescent="0.25"/>
    <row r="19" spans="1:2" ht="32.25" customHeight="1" x14ac:dyDescent="0.25">
      <c r="A19" s="25" t="s">
        <v>49</v>
      </c>
    </row>
    <row r="20" spans="1:2" x14ac:dyDescent="0.25">
      <c r="A20" t="s">
        <v>50</v>
      </c>
    </row>
    <row r="21" spans="1:2" x14ac:dyDescent="0.25">
      <c r="A21" t="s">
        <v>113</v>
      </c>
      <c r="B21" s="40">
        <f>B13</f>
        <v>90000</v>
      </c>
    </row>
    <row r="22" spans="1:2" x14ac:dyDescent="0.25">
      <c r="A22" t="s">
        <v>114</v>
      </c>
      <c r="B22" s="40">
        <f>B11+B12</f>
        <v>540000</v>
      </c>
    </row>
    <row r="23" spans="1:2" x14ac:dyDescent="0.25">
      <c r="A23" s="20" t="s">
        <v>115</v>
      </c>
      <c r="B23" s="20">
        <f>B21/B22</f>
        <v>0.16666666666666666</v>
      </c>
    </row>
    <row r="26" spans="1:2" x14ac:dyDescent="0.25">
      <c r="A26" t="s">
        <v>47</v>
      </c>
    </row>
    <row r="27" spans="1:2" x14ac:dyDescent="0.25">
      <c r="A27" t="s">
        <v>117</v>
      </c>
      <c r="B27" s="40">
        <f>B12</f>
        <v>500000</v>
      </c>
    </row>
    <row r="28" spans="1:2" x14ac:dyDescent="0.25">
      <c r="A28" t="s">
        <v>118</v>
      </c>
    </row>
    <row r="29" spans="1:2" x14ac:dyDescent="0.25">
      <c r="A29" s="40">
        <f>B21+B27</f>
        <v>590000</v>
      </c>
    </row>
    <row r="30" spans="1:2" x14ac:dyDescent="0.25">
      <c r="A30" s="20" t="s">
        <v>119</v>
      </c>
      <c r="B30" s="20">
        <f>B15/A29</f>
        <v>0.1388135593220339</v>
      </c>
    </row>
    <row r="33" spans="1:2" x14ac:dyDescent="0.25">
      <c r="A33" t="s">
        <v>48</v>
      </c>
    </row>
    <row r="35" spans="1:2" x14ac:dyDescent="0.25">
      <c r="A35" t="s">
        <v>120</v>
      </c>
      <c r="B35" s="40">
        <f>B3+B4</f>
        <v>13000</v>
      </c>
    </row>
    <row r="36" spans="1:2" x14ac:dyDescent="0.25">
      <c r="A36" s="20" t="s">
        <v>121</v>
      </c>
      <c r="B36" s="20">
        <f>B35*1.15</f>
        <v>14949.999999999998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5B1A1-D205-4415-9127-52299B7F2569}">
  <dimension ref="A1:O23"/>
  <sheetViews>
    <sheetView tabSelected="1" workbookViewId="0">
      <selection activeCell="A22" sqref="A22"/>
    </sheetView>
  </sheetViews>
  <sheetFormatPr baseColWidth="10" defaultRowHeight="15" x14ac:dyDescent="0.25"/>
  <sheetData>
    <row r="1" spans="1:15" x14ac:dyDescent="0.25">
      <c r="A1" t="s">
        <v>51</v>
      </c>
    </row>
    <row r="2" spans="1:15" x14ac:dyDescent="0.25">
      <c r="A2" t="s">
        <v>52</v>
      </c>
    </row>
    <row r="3" spans="1:15" x14ac:dyDescent="0.25">
      <c r="A3" t="s">
        <v>54</v>
      </c>
    </row>
    <row r="4" spans="1:15" x14ac:dyDescent="0.25">
      <c r="A4" s="20"/>
    </row>
    <row r="5" spans="1:15" x14ac:dyDescent="0.25">
      <c r="A5" t="s">
        <v>53</v>
      </c>
    </row>
    <row r="6" spans="1:15" x14ac:dyDescent="0.25">
      <c r="A6" t="s">
        <v>127</v>
      </c>
      <c r="B6" s="41">
        <f>FV(0.05,10,-5000)</f>
        <v>62889.462677744152</v>
      </c>
    </row>
    <row r="8" spans="1:15" x14ac:dyDescent="0.25">
      <c r="A8" t="s">
        <v>112</v>
      </c>
    </row>
    <row r="9" spans="1:15" ht="15.75" thickBot="1" x14ac:dyDescent="0.3"/>
    <row r="10" spans="1:15" ht="16.5" thickBot="1" x14ac:dyDescent="0.3">
      <c r="A10" s="27" t="s">
        <v>55</v>
      </c>
      <c r="B10" s="28">
        <v>0</v>
      </c>
      <c r="C10" s="28">
        <v>1</v>
      </c>
      <c r="D10" s="28">
        <v>2</v>
      </c>
      <c r="E10" s="28">
        <v>3</v>
      </c>
      <c r="F10" s="28">
        <v>4</v>
      </c>
      <c r="G10" s="28"/>
      <c r="I10" s="38" t="s">
        <v>29</v>
      </c>
      <c r="J10" s="26"/>
      <c r="K10" s="26"/>
      <c r="L10" s="26"/>
      <c r="M10" s="26"/>
      <c r="N10" s="26"/>
      <c r="O10" s="26"/>
    </row>
    <row r="11" spans="1:15" ht="15.75" thickBot="1" x14ac:dyDescent="0.3">
      <c r="A11" s="29"/>
      <c r="B11" s="30"/>
      <c r="C11" s="29"/>
      <c r="D11" s="29"/>
      <c r="E11" s="29"/>
      <c r="F11" s="29"/>
      <c r="G11" s="30"/>
      <c r="I11" s="39"/>
      <c r="J11" s="39"/>
      <c r="K11" s="39"/>
      <c r="L11" s="39"/>
      <c r="M11" s="39"/>
      <c r="N11" s="39"/>
      <c r="O11" s="39"/>
    </row>
    <row r="12" spans="1:15" ht="15.75" thickBot="1" x14ac:dyDescent="0.3">
      <c r="A12" s="29"/>
      <c r="B12" s="30"/>
      <c r="C12" s="30"/>
      <c r="D12" s="30"/>
      <c r="E12" s="30"/>
      <c r="F12" s="30"/>
      <c r="G12" s="30"/>
      <c r="I12" s="32" t="s">
        <v>28</v>
      </c>
      <c r="J12" s="33">
        <v>0.03</v>
      </c>
      <c r="K12" s="33">
        <v>0.04</v>
      </c>
      <c r="L12" s="33">
        <v>0.05</v>
      </c>
      <c r="M12" s="33">
        <v>0.06</v>
      </c>
      <c r="N12" s="33">
        <v>7.0000000000000007E-2</v>
      </c>
      <c r="O12" s="33">
        <v>0.08</v>
      </c>
    </row>
    <row r="13" spans="1:15" ht="15.75" thickBot="1" x14ac:dyDescent="0.3">
      <c r="A13" s="29"/>
      <c r="B13" s="30"/>
      <c r="C13" s="30"/>
      <c r="D13" s="30"/>
      <c r="E13" s="30"/>
      <c r="F13" s="30"/>
      <c r="G13" s="30"/>
      <c r="I13" s="34">
        <v>1</v>
      </c>
      <c r="J13" s="35">
        <v>0.97089999999999999</v>
      </c>
      <c r="K13" s="35">
        <v>0.96150000000000002</v>
      </c>
      <c r="L13" s="36">
        <v>0.95240000000000002</v>
      </c>
      <c r="M13" s="35" t="s">
        <v>59</v>
      </c>
      <c r="N13" s="35" t="s">
        <v>60</v>
      </c>
      <c r="O13" s="35" t="s">
        <v>61</v>
      </c>
    </row>
    <row r="14" spans="1:15" ht="15.75" thickBot="1" x14ac:dyDescent="0.3">
      <c r="A14" s="29"/>
      <c r="B14" s="30"/>
      <c r="C14" s="29"/>
      <c r="D14" s="30"/>
      <c r="E14" s="30"/>
      <c r="F14" s="29"/>
      <c r="G14" s="30"/>
      <c r="I14" s="34">
        <v>2</v>
      </c>
      <c r="J14" s="35" t="s">
        <v>62</v>
      </c>
      <c r="K14" s="35" t="s">
        <v>63</v>
      </c>
      <c r="L14" s="36">
        <v>0.90700000000000003</v>
      </c>
      <c r="M14" s="35" t="s">
        <v>64</v>
      </c>
      <c r="N14" s="35" t="s">
        <v>65</v>
      </c>
      <c r="O14" s="35" t="s">
        <v>66</v>
      </c>
    </row>
    <row r="15" spans="1:15" ht="15.75" thickBot="1" x14ac:dyDescent="0.3">
      <c r="A15" s="31"/>
      <c r="B15" s="30"/>
      <c r="C15" s="30"/>
      <c r="D15" s="29"/>
      <c r="E15" s="29"/>
      <c r="F15" s="30"/>
      <c r="G15" s="30"/>
      <c r="I15" s="34">
        <v>3</v>
      </c>
      <c r="J15" s="35" t="s">
        <v>67</v>
      </c>
      <c r="K15" s="35" t="s">
        <v>68</v>
      </c>
      <c r="L15" s="36">
        <v>0.86380000000000001</v>
      </c>
      <c r="M15" s="35" t="s">
        <v>69</v>
      </c>
      <c r="N15" s="35" t="s">
        <v>70</v>
      </c>
      <c r="O15" s="35" t="s">
        <v>71</v>
      </c>
    </row>
    <row r="16" spans="1:15" ht="15.75" thickBot="1" x14ac:dyDescent="0.3">
      <c r="A16" s="29"/>
      <c r="B16" s="29"/>
      <c r="C16" s="30"/>
      <c r="D16" s="29"/>
      <c r="E16" s="29"/>
      <c r="F16" s="29"/>
      <c r="G16" s="30"/>
      <c r="I16" s="34">
        <v>4</v>
      </c>
      <c r="J16" s="35" t="s">
        <v>72</v>
      </c>
      <c r="K16" s="35" t="s">
        <v>73</v>
      </c>
      <c r="L16" s="36">
        <v>0.82269999999999999</v>
      </c>
      <c r="M16" s="35" t="s">
        <v>74</v>
      </c>
      <c r="N16" s="35" t="s">
        <v>75</v>
      </c>
      <c r="O16" s="35" t="s">
        <v>76</v>
      </c>
    </row>
    <row r="17" spans="1:15" ht="27" thickBot="1" x14ac:dyDescent="0.3">
      <c r="A17" s="29" t="s">
        <v>56</v>
      </c>
      <c r="B17" s="30">
        <v>-150000</v>
      </c>
      <c r="C17" s="30">
        <v>40000</v>
      </c>
      <c r="D17" s="30">
        <v>40000</v>
      </c>
      <c r="E17" s="30">
        <v>40000</v>
      </c>
      <c r="F17" s="30">
        <v>50000</v>
      </c>
      <c r="G17" s="30"/>
      <c r="I17" s="34">
        <v>5</v>
      </c>
      <c r="J17" s="35" t="s">
        <v>77</v>
      </c>
      <c r="K17" s="35" t="s">
        <v>78</v>
      </c>
      <c r="L17" s="36">
        <v>0.78349999999999997</v>
      </c>
      <c r="M17" s="35" t="s">
        <v>79</v>
      </c>
      <c r="N17" s="35" t="s">
        <v>80</v>
      </c>
      <c r="O17" s="35" t="s">
        <v>81</v>
      </c>
    </row>
    <row r="18" spans="1:15" ht="27" thickBot="1" x14ac:dyDescent="0.3">
      <c r="A18" s="29" t="s">
        <v>57</v>
      </c>
      <c r="B18" s="30">
        <f>I13</f>
        <v>1</v>
      </c>
      <c r="C18" s="30">
        <f>L13</f>
        <v>0.95240000000000002</v>
      </c>
      <c r="D18" s="30">
        <f>L14</f>
        <v>0.90700000000000003</v>
      </c>
      <c r="E18" s="30">
        <f>L15</f>
        <v>0.86380000000000001</v>
      </c>
      <c r="F18" s="30">
        <f>L16</f>
        <v>0.82269999999999999</v>
      </c>
      <c r="G18" s="30"/>
      <c r="I18" s="34">
        <v>6</v>
      </c>
      <c r="J18" s="35" t="s">
        <v>82</v>
      </c>
      <c r="K18" s="35" t="s">
        <v>83</v>
      </c>
      <c r="L18" s="36" t="s">
        <v>84</v>
      </c>
      <c r="M18" s="35" t="s">
        <v>85</v>
      </c>
      <c r="N18" s="35" t="s">
        <v>86</v>
      </c>
      <c r="O18" s="35" t="s">
        <v>87</v>
      </c>
    </row>
    <row r="19" spans="1:15" ht="27" thickBot="1" x14ac:dyDescent="0.3">
      <c r="A19" s="29" t="s">
        <v>58</v>
      </c>
      <c r="B19" s="30">
        <f>B18*B17</f>
        <v>-150000</v>
      </c>
      <c r="C19" s="30">
        <f t="shared" ref="C19:F19" si="0">C18*C17</f>
        <v>38096</v>
      </c>
      <c r="D19" s="30">
        <f t="shared" si="0"/>
        <v>36280</v>
      </c>
      <c r="E19" s="30">
        <f t="shared" si="0"/>
        <v>34552</v>
      </c>
      <c r="F19" s="30">
        <f t="shared" si="0"/>
        <v>41135</v>
      </c>
      <c r="G19" s="30"/>
      <c r="I19" s="34">
        <v>7</v>
      </c>
      <c r="J19" s="35" t="s">
        <v>88</v>
      </c>
      <c r="K19" s="35" t="s">
        <v>89</v>
      </c>
      <c r="L19" s="36" t="s">
        <v>90</v>
      </c>
      <c r="M19" s="35" t="s">
        <v>91</v>
      </c>
      <c r="N19" s="35" t="s">
        <v>92</v>
      </c>
      <c r="O19" s="35" t="s">
        <v>93</v>
      </c>
    </row>
    <row r="20" spans="1:15" ht="15.75" thickBot="1" x14ac:dyDescent="0.3">
      <c r="C20" s="37"/>
      <c r="I20" s="34">
        <v>8</v>
      </c>
      <c r="J20" s="35" t="s">
        <v>94</v>
      </c>
      <c r="K20" s="35" t="s">
        <v>95</v>
      </c>
      <c r="L20" s="36" t="s">
        <v>96</v>
      </c>
      <c r="M20" s="35" t="s">
        <v>97</v>
      </c>
      <c r="N20" s="35" t="s">
        <v>98</v>
      </c>
      <c r="O20" s="35" t="s">
        <v>99</v>
      </c>
    </row>
    <row r="21" spans="1:15" ht="15.75" thickBot="1" x14ac:dyDescent="0.3">
      <c r="A21" s="42" t="s">
        <v>129</v>
      </c>
      <c r="B21" s="20">
        <f>SUM(B19:G19)</f>
        <v>63</v>
      </c>
      <c r="I21" s="34">
        <v>9</v>
      </c>
      <c r="J21" s="35" t="s">
        <v>100</v>
      </c>
      <c r="K21" s="35" t="s">
        <v>101</v>
      </c>
      <c r="L21" s="36" t="s">
        <v>102</v>
      </c>
      <c r="M21" s="35" t="s">
        <v>103</v>
      </c>
      <c r="N21" s="35" t="s">
        <v>104</v>
      </c>
      <c r="O21" s="35" t="s">
        <v>105</v>
      </c>
    </row>
    <row r="22" spans="1:15" ht="15.75" thickBot="1" x14ac:dyDescent="0.3">
      <c r="I22" s="34">
        <v>10</v>
      </c>
      <c r="J22" s="35" t="s">
        <v>106</v>
      </c>
      <c r="K22" s="35" t="s">
        <v>107</v>
      </c>
      <c r="L22" s="36" t="s">
        <v>108</v>
      </c>
      <c r="M22" s="35" t="s">
        <v>109</v>
      </c>
      <c r="N22" s="35" t="s">
        <v>110</v>
      </c>
      <c r="O22" s="35" t="s">
        <v>111</v>
      </c>
    </row>
    <row r="23" spans="1:15" ht="26.25" x14ac:dyDescent="0.25">
      <c r="A23" s="42" t="s">
        <v>128</v>
      </c>
      <c r="B23" s="43">
        <f>IRR(B17:G17)</f>
        <v>5.0180333413437195E-2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1a</vt:lpstr>
      <vt:lpstr>1b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trymg</dc:creator>
  <cp:lastModifiedBy>Trym Grande</cp:lastModifiedBy>
  <dcterms:created xsi:type="dcterms:W3CDTF">2021-03-18T07:44:41Z</dcterms:created>
  <dcterms:modified xsi:type="dcterms:W3CDTF">2021-03-18T11:27:19Z</dcterms:modified>
</cp:coreProperties>
</file>