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undo.gabriel\OneDrive - ric.com.kw\Desktop\"/>
    </mc:Choice>
  </mc:AlternateContent>
  <xr:revisionPtr revIDLastSave="0" documentId="8_{1CA3203C-A16F-4885-A6E6-1BFC2EE3AA51}" xr6:coauthVersionLast="36" xr6:coauthVersionMax="36" xr10:uidLastSave="{00000000-0000-0000-0000-000000000000}"/>
  <bookViews>
    <workbookView xWindow="0" yWindow="0" windowWidth="28800" windowHeight="12225" xr2:uid="{8114981D-502E-4D49-A192-68C49DE03B48}"/>
  </bookViews>
  <sheets>
    <sheet name="Submittal" sheetId="1" r:id="rId1"/>
  </sheets>
  <externalReferences>
    <externalReference r:id="rId2"/>
  </externalReferences>
  <definedNames>
    <definedName name="Drawing">INDIRECT(ADDRESS(142-1+MATCH(Submittal!$A$63,Submittal!$M$142:$M$151, 0), 14))</definedName>
    <definedName name="_xlnm.Print_Area" localSheetId="0">Submittal!$A$1:$L$88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83" i="1" l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184" i="1"/>
  <c r="S185" i="1" s="1"/>
  <c r="S182" i="1"/>
  <c r="S180" i="1"/>
  <c r="S179" i="1"/>
  <c r="S181" i="1" s="1"/>
  <c r="S183" i="1" s="1"/>
  <c r="S177" i="1"/>
  <c r="S178" i="1" s="1"/>
  <c r="A63" i="1"/>
  <c r="H58" i="1"/>
  <c r="B58" i="1"/>
  <c r="H57" i="1"/>
  <c r="B57" i="1"/>
  <c r="H56" i="1"/>
  <c r="B56" i="1"/>
  <c r="H55" i="1"/>
  <c r="B55" i="1"/>
  <c r="H54" i="1"/>
  <c r="B54" i="1"/>
  <c r="H53" i="1"/>
  <c r="B53" i="1"/>
  <c r="H52" i="1"/>
  <c r="B52" i="1"/>
  <c r="H51" i="1"/>
  <c r="B51" i="1"/>
  <c r="C42" i="1"/>
  <c r="C40" i="1"/>
  <c r="C39" i="1"/>
  <c r="J38" i="1"/>
  <c r="C38" i="1"/>
  <c r="C33" i="1"/>
  <c r="J32" i="1"/>
  <c r="J31" i="1"/>
  <c r="C30" i="1"/>
  <c r="J29" i="1"/>
  <c r="C31" i="1" s="1"/>
  <c r="C29" i="1"/>
  <c r="D26" i="1"/>
  <c r="C26" i="1"/>
  <c r="J25" i="1"/>
  <c r="D25" i="1"/>
  <c r="C25" i="1"/>
  <c r="J24" i="1"/>
  <c r="J19" i="1"/>
  <c r="C19" i="1"/>
  <c r="J18" i="1"/>
  <c r="C18" i="1"/>
  <c r="J17" i="1"/>
  <c r="C17" i="1"/>
  <c r="J16" i="1"/>
  <c r="C16" i="1"/>
  <c r="J15" i="1"/>
  <c r="C15" i="1"/>
  <c r="J14" i="1"/>
  <c r="D14" i="1"/>
  <c r="C14" i="1"/>
  <c r="S223" i="1" s="1"/>
  <c r="S224" i="1" s="1"/>
  <c r="J13" i="1"/>
  <c r="J12" i="1"/>
  <c r="C12" i="1"/>
  <c r="J11" i="1"/>
  <c r="K8" i="1"/>
  <c r="C8" i="1"/>
  <c r="K7" i="1"/>
  <c r="C7" i="1"/>
  <c r="K6" i="1"/>
  <c r="C6" i="1"/>
  <c r="K5" i="1"/>
  <c r="B62" i="1" s="1"/>
  <c r="C5" i="1"/>
  <c r="C169" i="1" l="1"/>
  <c r="C170" i="1" s="1"/>
  <c r="S186" i="1"/>
  <c r="AD283" i="1"/>
  <c r="AD284" i="1" s="1"/>
  <c r="C11" i="1"/>
  <c r="R283" i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S225" i="1"/>
  <c r="S227" i="1" s="1"/>
  <c r="S229" i="1" s="1"/>
  <c r="S187" i="1"/>
  <c r="S188" i="1" s="1"/>
  <c r="T282" i="1" l="1"/>
  <c r="U282" i="1" s="1"/>
  <c r="AA283" i="1" s="1"/>
  <c r="AB283" i="1" s="1"/>
  <c r="AD285" i="1"/>
  <c r="T283" i="1"/>
  <c r="U283" i="1" s="1"/>
  <c r="S231" i="1"/>
  <c r="V282" i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S232" i="1" l="1"/>
  <c r="S233" i="1"/>
  <c r="S234" i="1" s="1"/>
  <c r="AA284" i="1"/>
  <c r="AB284" i="1" s="1"/>
  <c r="AD286" i="1"/>
  <c r="T284" i="1"/>
  <c r="U284" i="1" s="1"/>
  <c r="AA285" i="1" s="1"/>
  <c r="AB285" i="1" s="1"/>
  <c r="AD287" i="1" l="1"/>
  <c r="T285" i="1"/>
  <c r="U285" i="1" s="1"/>
  <c r="AA286" i="1" s="1"/>
  <c r="AB286" i="1" s="1"/>
  <c r="AD288" i="1" l="1"/>
  <c r="T286" i="1"/>
  <c r="U286" i="1" s="1"/>
  <c r="AA287" i="1" s="1"/>
  <c r="AB287" i="1" s="1"/>
  <c r="AD289" i="1" l="1"/>
  <c r="T287" i="1"/>
  <c r="U287" i="1" s="1"/>
  <c r="AA288" i="1" s="1"/>
  <c r="AB288" i="1" s="1"/>
  <c r="AD290" i="1" l="1"/>
  <c r="T288" i="1"/>
  <c r="U288" i="1" s="1"/>
  <c r="AA289" i="1" s="1"/>
  <c r="AB289" i="1" s="1"/>
  <c r="AD291" i="1" l="1"/>
  <c r="T289" i="1"/>
  <c r="U289" i="1" s="1"/>
  <c r="AA290" i="1" s="1"/>
  <c r="AB290" i="1" s="1"/>
  <c r="AD292" i="1" l="1"/>
  <c r="T290" i="1"/>
  <c r="U290" i="1" s="1"/>
  <c r="AA291" i="1" s="1"/>
  <c r="AB291" i="1" s="1"/>
  <c r="AD293" i="1" l="1"/>
  <c r="T291" i="1"/>
  <c r="U291" i="1" s="1"/>
  <c r="AA292" i="1" s="1"/>
  <c r="AB292" i="1" s="1"/>
  <c r="AD294" i="1" l="1"/>
  <c r="T292" i="1"/>
  <c r="U292" i="1" s="1"/>
  <c r="AA293" i="1" s="1"/>
  <c r="AB293" i="1" s="1"/>
  <c r="AD295" i="1" l="1"/>
  <c r="T293" i="1"/>
  <c r="U293" i="1" s="1"/>
  <c r="AA294" i="1" s="1"/>
  <c r="AB294" i="1" s="1"/>
  <c r="AD296" i="1" l="1"/>
  <c r="T294" i="1"/>
  <c r="U294" i="1" s="1"/>
  <c r="AA295" i="1" s="1"/>
  <c r="AB295" i="1" s="1"/>
  <c r="AD297" i="1" l="1"/>
  <c r="T295" i="1"/>
  <c r="U295" i="1" s="1"/>
  <c r="AA296" i="1" s="1"/>
  <c r="AB296" i="1" s="1"/>
  <c r="AD298" i="1" l="1"/>
  <c r="T296" i="1"/>
  <c r="U296" i="1" s="1"/>
  <c r="AA297" i="1" s="1"/>
  <c r="AB297" i="1" s="1"/>
  <c r="AD299" i="1" l="1"/>
  <c r="T297" i="1"/>
  <c r="U297" i="1" s="1"/>
  <c r="AA298" i="1" s="1"/>
  <c r="AB298" i="1" s="1"/>
  <c r="AD300" i="1" l="1"/>
  <c r="T298" i="1"/>
  <c r="U298" i="1" s="1"/>
  <c r="AA299" i="1" s="1"/>
  <c r="AB299" i="1" s="1"/>
  <c r="AD301" i="1" l="1"/>
  <c r="T299" i="1"/>
  <c r="U299" i="1" s="1"/>
  <c r="AA300" i="1" s="1"/>
  <c r="AB300" i="1" s="1"/>
  <c r="AD302" i="1" l="1"/>
  <c r="T300" i="1"/>
  <c r="U300" i="1" s="1"/>
  <c r="AA301" i="1" s="1"/>
  <c r="AB301" i="1" s="1"/>
  <c r="AD303" i="1" l="1"/>
  <c r="T301" i="1"/>
  <c r="U301" i="1" s="1"/>
  <c r="AA302" i="1" s="1"/>
  <c r="AB302" i="1" s="1"/>
  <c r="AD304" i="1" l="1"/>
  <c r="T302" i="1"/>
  <c r="U302" i="1" s="1"/>
  <c r="AA303" i="1" s="1"/>
  <c r="AB303" i="1" s="1"/>
  <c r="AD305" i="1" l="1"/>
  <c r="T303" i="1"/>
  <c r="U303" i="1" s="1"/>
  <c r="AA304" i="1" s="1"/>
  <c r="AB304" i="1" s="1"/>
  <c r="AD306" i="1" l="1"/>
  <c r="T304" i="1"/>
  <c r="U304" i="1" s="1"/>
  <c r="AA305" i="1" s="1"/>
  <c r="AB305" i="1" s="1"/>
  <c r="AD307" i="1" l="1"/>
  <c r="T305" i="1"/>
  <c r="U305" i="1" s="1"/>
  <c r="AA306" i="1" s="1"/>
  <c r="AB306" i="1" s="1"/>
  <c r="AD308" i="1" l="1"/>
  <c r="T306" i="1"/>
  <c r="U306" i="1" s="1"/>
  <c r="AA307" i="1" s="1"/>
  <c r="AB307" i="1" s="1"/>
  <c r="AD309" i="1" l="1"/>
  <c r="T307" i="1"/>
  <c r="U307" i="1" s="1"/>
  <c r="AA308" i="1" s="1"/>
  <c r="AB308" i="1" s="1"/>
  <c r="AD310" i="1" l="1"/>
  <c r="T308" i="1"/>
  <c r="U308" i="1" s="1"/>
  <c r="AA309" i="1" s="1"/>
  <c r="AB309" i="1" s="1"/>
  <c r="AD311" i="1" l="1"/>
  <c r="T309" i="1"/>
  <c r="U309" i="1" s="1"/>
  <c r="AA310" i="1" s="1"/>
  <c r="AB310" i="1" s="1"/>
  <c r="AD312" i="1" l="1"/>
  <c r="T310" i="1"/>
  <c r="U310" i="1" s="1"/>
  <c r="AA311" i="1" s="1"/>
  <c r="AB311" i="1" s="1"/>
  <c r="AD313" i="1" l="1"/>
  <c r="T311" i="1"/>
  <c r="U311" i="1" s="1"/>
  <c r="AA312" i="1" s="1"/>
  <c r="AB312" i="1" s="1"/>
  <c r="AD314" i="1" l="1"/>
  <c r="T312" i="1"/>
  <c r="U312" i="1" s="1"/>
  <c r="AA313" i="1" s="1"/>
  <c r="AB313" i="1" s="1"/>
  <c r="AD315" i="1" l="1"/>
  <c r="T313" i="1"/>
  <c r="U313" i="1" s="1"/>
  <c r="AA314" i="1" s="1"/>
  <c r="AB314" i="1" s="1"/>
  <c r="AD316" i="1" l="1"/>
  <c r="T314" i="1"/>
  <c r="U314" i="1" s="1"/>
  <c r="AA315" i="1" s="1"/>
  <c r="AB315" i="1" s="1"/>
  <c r="AD317" i="1" l="1"/>
  <c r="T315" i="1"/>
  <c r="U315" i="1" s="1"/>
  <c r="AA316" i="1" s="1"/>
  <c r="AB316" i="1" s="1"/>
  <c r="AD318" i="1" l="1"/>
  <c r="T316" i="1"/>
  <c r="U316" i="1" s="1"/>
  <c r="AA317" i="1" s="1"/>
  <c r="AB317" i="1" s="1"/>
  <c r="AD319" i="1" l="1"/>
  <c r="T317" i="1"/>
  <c r="U317" i="1" s="1"/>
  <c r="AA318" i="1" s="1"/>
  <c r="AB318" i="1" s="1"/>
  <c r="AD320" i="1" l="1"/>
  <c r="T318" i="1"/>
  <c r="U318" i="1" s="1"/>
  <c r="AA319" i="1" s="1"/>
  <c r="AB319" i="1" s="1"/>
  <c r="AD321" i="1" l="1"/>
  <c r="T319" i="1"/>
  <c r="U319" i="1" s="1"/>
  <c r="AA320" i="1" s="1"/>
  <c r="AB320" i="1" s="1"/>
  <c r="AD322" i="1" l="1"/>
  <c r="T320" i="1"/>
  <c r="U320" i="1" s="1"/>
  <c r="AA321" i="1" s="1"/>
  <c r="AB321" i="1" s="1"/>
  <c r="AD323" i="1" l="1"/>
  <c r="T321" i="1"/>
  <c r="U321" i="1" s="1"/>
  <c r="AA322" i="1" s="1"/>
  <c r="AB322" i="1" s="1"/>
  <c r="AD324" i="1" l="1"/>
  <c r="T322" i="1"/>
  <c r="U322" i="1" s="1"/>
  <c r="AA323" i="1" s="1"/>
  <c r="AB323" i="1" s="1"/>
  <c r="AD325" i="1" l="1"/>
  <c r="T323" i="1"/>
  <c r="U323" i="1" s="1"/>
  <c r="AA324" i="1" s="1"/>
  <c r="AB324" i="1" s="1"/>
  <c r="AD326" i="1" l="1"/>
  <c r="T324" i="1"/>
  <c r="U324" i="1" s="1"/>
  <c r="AA325" i="1" s="1"/>
  <c r="AB325" i="1" s="1"/>
  <c r="AD327" i="1" l="1"/>
  <c r="T325" i="1"/>
  <c r="U325" i="1" s="1"/>
  <c r="AA326" i="1" s="1"/>
  <c r="AB326" i="1" s="1"/>
  <c r="AD328" i="1" l="1"/>
  <c r="T326" i="1"/>
  <c r="U326" i="1" s="1"/>
  <c r="AA327" i="1" s="1"/>
  <c r="AB327" i="1" s="1"/>
  <c r="AD329" i="1" l="1"/>
  <c r="T327" i="1"/>
  <c r="U327" i="1" s="1"/>
  <c r="AA328" i="1" s="1"/>
  <c r="AB328" i="1" s="1"/>
  <c r="AD330" i="1" l="1"/>
  <c r="T328" i="1"/>
  <c r="U328" i="1" s="1"/>
  <c r="AA329" i="1" s="1"/>
  <c r="AB329" i="1" s="1"/>
  <c r="AD331" i="1" l="1"/>
  <c r="T329" i="1"/>
  <c r="U329" i="1" s="1"/>
  <c r="AA330" i="1" s="1"/>
  <c r="AB330" i="1" s="1"/>
  <c r="AD332" i="1" l="1"/>
  <c r="T330" i="1"/>
  <c r="U330" i="1" s="1"/>
  <c r="AA331" i="1" s="1"/>
  <c r="AB331" i="1" s="1"/>
  <c r="AD333" i="1" l="1"/>
  <c r="T331" i="1"/>
  <c r="U331" i="1" s="1"/>
  <c r="AA332" i="1" s="1"/>
  <c r="AB332" i="1" s="1"/>
  <c r="AD334" i="1" l="1"/>
  <c r="T332" i="1"/>
  <c r="U332" i="1" s="1"/>
  <c r="AA333" i="1" s="1"/>
  <c r="AB333" i="1" s="1"/>
  <c r="AD335" i="1" l="1"/>
  <c r="T333" i="1"/>
  <c r="U333" i="1" s="1"/>
  <c r="AA334" i="1" s="1"/>
  <c r="AB334" i="1" s="1"/>
  <c r="AD336" i="1" l="1"/>
  <c r="T334" i="1"/>
  <c r="U334" i="1" s="1"/>
  <c r="AA335" i="1" s="1"/>
  <c r="AB335" i="1" s="1"/>
  <c r="AD337" i="1" l="1"/>
  <c r="T335" i="1"/>
  <c r="U335" i="1" s="1"/>
  <c r="AA336" i="1" s="1"/>
  <c r="AB336" i="1" s="1"/>
  <c r="AD338" i="1" l="1"/>
  <c r="T336" i="1"/>
  <c r="U336" i="1" s="1"/>
  <c r="AA337" i="1" s="1"/>
  <c r="AB337" i="1" s="1"/>
  <c r="AD339" i="1" l="1"/>
  <c r="T337" i="1"/>
  <c r="U337" i="1" s="1"/>
  <c r="AA338" i="1" s="1"/>
  <c r="AB338" i="1" s="1"/>
  <c r="AD340" i="1" l="1"/>
  <c r="T338" i="1"/>
  <c r="U338" i="1" s="1"/>
  <c r="AA339" i="1" s="1"/>
  <c r="AB339" i="1" s="1"/>
  <c r="AD341" i="1" l="1"/>
  <c r="T339" i="1"/>
  <c r="U339" i="1" s="1"/>
  <c r="AA340" i="1" s="1"/>
  <c r="AB340" i="1" s="1"/>
  <c r="AD342" i="1" l="1"/>
  <c r="T340" i="1"/>
  <c r="U340" i="1" s="1"/>
  <c r="AA341" i="1" s="1"/>
  <c r="AB341" i="1" s="1"/>
  <c r="AD343" i="1" l="1"/>
  <c r="T341" i="1"/>
  <c r="U341" i="1" s="1"/>
  <c r="AA342" i="1" s="1"/>
  <c r="AB342" i="1" s="1"/>
  <c r="AD344" i="1" l="1"/>
  <c r="T342" i="1"/>
  <c r="U342" i="1" s="1"/>
  <c r="AA343" i="1" s="1"/>
  <c r="AB343" i="1" s="1"/>
  <c r="AD345" i="1" l="1"/>
  <c r="T343" i="1"/>
  <c r="U343" i="1" s="1"/>
  <c r="AA344" i="1" s="1"/>
  <c r="AB344" i="1" s="1"/>
  <c r="AD346" i="1" l="1"/>
  <c r="T344" i="1"/>
  <c r="U344" i="1" s="1"/>
  <c r="AA345" i="1" s="1"/>
  <c r="AB345" i="1" s="1"/>
  <c r="AD347" i="1" l="1"/>
  <c r="T345" i="1"/>
  <c r="U345" i="1" s="1"/>
  <c r="AA346" i="1" s="1"/>
  <c r="AB346" i="1" s="1"/>
  <c r="AD348" i="1" l="1"/>
  <c r="T346" i="1"/>
  <c r="U346" i="1" s="1"/>
  <c r="AA347" i="1" s="1"/>
  <c r="AB347" i="1" s="1"/>
  <c r="AD349" i="1" l="1"/>
  <c r="T347" i="1"/>
  <c r="U347" i="1" s="1"/>
  <c r="AA348" i="1" s="1"/>
  <c r="AB348" i="1" s="1"/>
  <c r="AD350" i="1" l="1"/>
  <c r="T348" i="1"/>
  <c r="U348" i="1" s="1"/>
  <c r="AA349" i="1" s="1"/>
  <c r="AB349" i="1" s="1"/>
  <c r="AD351" i="1" l="1"/>
  <c r="T349" i="1"/>
  <c r="U349" i="1" s="1"/>
  <c r="AA350" i="1" s="1"/>
  <c r="AB350" i="1" s="1"/>
  <c r="AD352" i="1" l="1"/>
  <c r="T350" i="1"/>
  <c r="U350" i="1" s="1"/>
  <c r="AA351" i="1" s="1"/>
  <c r="AB351" i="1" s="1"/>
  <c r="AD353" i="1" l="1"/>
  <c r="T351" i="1"/>
  <c r="U351" i="1" s="1"/>
  <c r="AA352" i="1" s="1"/>
  <c r="AB352" i="1" s="1"/>
  <c r="AD354" i="1" l="1"/>
  <c r="T352" i="1"/>
  <c r="U352" i="1" s="1"/>
  <c r="AA353" i="1" s="1"/>
  <c r="AB353" i="1" s="1"/>
  <c r="AD355" i="1" l="1"/>
  <c r="T353" i="1"/>
  <c r="U353" i="1" s="1"/>
  <c r="AA354" i="1" s="1"/>
  <c r="AB354" i="1" s="1"/>
  <c r="AD356" i="1" l="1"/>
  <c r="T354" i="1"/>
  <c r="U354" i="1" s="1"/>
  <c r="AA355" i="1" s="1"/>
  <c r="AB355" i="1" s="1"/>
  <c r="AD357" i="1" l="1"/>
  <c r="T355" i="1"/>
  <c r="U355" i="1" s="1"/>
  <c r="AA356" i="1" s="1"/>
  <c r="AB356" i="1" s="1"/>
  <c r="AD358" i="1" l="1"/>
  <c r="T356" i="1"/>
  <c r="U356" i="1" s="1"/>
  <c r="AA357" i="1" s="1"/>
  <c r="AB357" i="1" s="1"/>
  <c r="AD359" i="1" l="1"/>
  <c r="T357" i="1"/>
  <c r="U357" i="1" s="1"/>
  <c r="AA358" i="1" s="1"/>
  <c r="AB358" i="1" s="1"/>
  <c r="AD360" i="1" l="1"/>
  <c r="T358" i="1"/>
  <c r="U358" i="1" s="1"/>
  <c r="AA359" i="1" s="1"/>
  <c r="AB359" i="1" s="1"/>
  <c r="AD361" i="1" l="1"/>
  <c r="T359" i="1"/>
  <c r="U359" i="1" s="1"/>
  <c r="AA360" i="1" s="1"/>
  <c r="AB360" i="1" s="1"/>
  <c r="AD362" i="1" l="1"/>
  <c r="T360" i="1"/>
  <c r="U360" i="1" s="1"/>
  <c r="AA361" i="1" s="1"/>
  <c r="AB361" i="1" s="1"/>
  <c r="AD363" i="1" l="1"/>
  <c r="T361" i="1"/>
  <c r="U361" i="1" s="1"/>
  <c r="AA362" i="1" s="1"/>
  <c r="AB362" i="1" s="1"/>
  <c r="AD364" i="1" l="1"/>
  <c r="T362" i="1"/>
  <c r="U362" i="1" s="1"/>
  <c r="AA363" i="1" s="1"/>
  <c r="AB363" i="1" s="1"/>
  <c r="AD365" i="1" l="1"/>
  <c r="T363" i="1"/>
  <c r="U363" i="1" s="1"/>
  <c r="AA364" i="1" s="1"/>
  <c r="AB364" i="1" s="1"/>
  <c r="AD366" i="1" l="1"/>
  <c r="T364" i="1"/>
  <c r="U364" i="1" s="1"/>
  <c r="AA365" i="1" s="1"/>
  <c r="AB365" i="1" s="1"/>
  <c r="AD367" i="1" l="1"/>
  <c r="T365" i="1"/>
  <c r="U365" i="1" s="1"/>
  <c r="AA366" i="1" s="1"/>
  <c r="AB366" i="1" s="1"/>
  <c r="AD368" i="1" l="1"/>
  <c r="T366" i="1"/>
  <c r="U366" i="1" s="1"/>
  <c r="AA367" i="1" s="1"/>
  <c r="AB367" i="1" s="1"/>
  <c r="AD369" i="1" l="1"/>
  <c r="T367" i="1"/>
  <c r="U367" i="1" s="1"/>
  <c r="AA368" i="1" s="1"/>
  <c r="AB368" i="1" s="1"/>
  <c r="AD370" i="1" l="1"/>
  <c r="T368" i="1"/>
  <c r="U368" i="1" s="1"/>
  <c r="AA369" i="1" s="1"/>
  <c r="AB369" i="1" s="1"/>
  <c r="AD371" i="1" l="1"/>
  <c r="T369" i="1"/>
  <c r="U369" i="1" s="1"/>
  <c r="AA370" i="1" s="1"/>
  <c r="AB370" i="1" s="1"/>
  <c r="AD372" i="1" l="1"/>
  <c r="T370" i="1"/>
  <c r="U370" i="1" s="1"/>
  <c r="AA371" i="1" s="1"/>
  <c r="AB371" i="1" s="1"/>
  <c r="AD373" i="1" l="1"/>
  <c r="T371" i="1"/>
  <c r="U371" i="1" s="1"/>
  <c r="AA372" i="1" s="1"/>
  <c r="AB372" i="1" s="1"/>
  <c r="AD374" i="1" l="1"/>
  <c r="T372" i="1"/>
  <c r="U372" i="1" s="1"/>
  <c r="AA373" i="1" s="1"/>
  <c r="AB373" i="1" s="1"/>
  <c r="AD375" i="1" l="1"/>
  <c r="T373" i="1"/>
  <c r="U373" i="1" s="1"/>
  <c r="AA374" i="1" s="1"/>
  <c r="AB374" i="1" s="1"/>
  <c r="AD376" i="1" l="1"/>
  <c r="T374" i="1"/>
  <c r="U374" i="1" s="1"/>
  <c r="AA375" i="1" s="1"/>
  <c r="AB375" i="1" s="1"/>
  <c r="AD377" i="1" l="1"/>
  <c r="T375" i="1"/>
  <c r="U375" i="1" s="1"/>
  <c r="AA376" i="1" s="1"/>
  <c r="AB376" i="1" s="1"/>
  <c r="AD378" i="1" l="1"/>
  <c r="T376" i="1"/>
  <c r="U376" i="1" s="1"/>
  <c r="AA377" i="1" s="1"/>
  <c r="AB377" i="1" s="1"/>
  <c r="AD379" i="1" l="1"/>
  <c r="T377" i="1"/>
  <c r="U377" i="1" s="1"/>
  <c r="AA378" i="1" s="1"/>
  <c r="AB378" i="1" s="1"/>
  <c r="AD380" i="1" l="1"/>
  <c r="T378" i="1"/>
  <c r="U378" i="1" s="1"/>
  <c r="AA379" i="1" s="1"/>
  <c r="AB379" i="1" s="1"/>
  <c r="AD381" i="1" l="1"/>
  <c r="T379" i="1"/>
  <c r="U379" i="1" s="1"/>
  <c r="AA380" i="1" s="1"/>
  <c r="AB380" i="1" s="1"/>
  <c r="AD382" i="1" l="1"/>
  <c r="T380" i="1"/>
  <c r="U380" i="1" s="1"/>
  <c r="AA381" i="1" s="1"/>
  <c r="AB381" i="1" s="1"/>
  <c r="AD383" i="1" l="1"/>
  <c r="T381" i="1"/>
  <c r="U381" i="1" s="1"/>
  <c r="AA382" i="1" s="1"/>
  <c r="AB382" i="1" s="1"/>
  <c r="AD384" i="1" l="1"/>
  <c r="T382" i="1"/>
  <c r="U382" i="1" s="1"/>
  <c r="AA383" i="1" s="1"/>
  <c r="AB383" i="1" s="1"/>
  <c r="AD385" i="1" l="1"/>
  <c r="T383" i="1"/>
  <c r="U383" i="1" s="1"/>
  <c r="AA384" i="1" s="1"/>
  <c r="AB384" i="1" s="1"/>
  <c r="AD386" i="1" l="1"/>
  <c r="T384" i="1"/>
  <c r="U384" i="1" s="1"/>
  <c r="AA385" i="1" s="1"/>
  <c r="AB385" i="1" s="1"/>
  <c r="AD387" i="1" l="1"/>
  <c r="T385" i="1"/>
  <c r="U385" i="1" s="1"/>
  <c r="AA386" i="1" s="1"/>
  <c r="AB386" i="1" s="1"/>
  <c r="AD388" i="1" l="1"/>
  <c r="T386" i="1"/>
  <c r="U386" i="1" s="1"/>
  <c r="AA387" i="1" s="1"/>
  <c r="AB387" i="1" s="1"/>
  <c r="AD389" i="1" l="1"/>
  <c r="T387" i="1"/>
  <c r="U387" i="1" s="1"/>
  <c r="AA388" i="1" s="1"/>
  <c r="AB388" i="1" s="1"/>
  <c r="AD390" i="1" l="1"/>
  <c r="T388" i="1"/>
  <c r="U388" i="1" s="1"/>
  <c r="AA389" i="1" s="1"/>
  <c r="AB389" i="1" s="1"/>
  <c r="AD391" i="1" l="1"/>
  <c r="T389" i="1"/>
  <c r="U389" i="1" s="1"/>
  <c r="AA390" i="1" s="1"/>
  <c r="AB390" i="1" s="1"/>
  <c r="AD392" i="1" l="1"/>
  <c r="T390" i="1"/>
  <c r="U390" i="1" s="1"/>
  <c r="AA391" i="1" s="1"/>
  <c r="AB391" i="1" s="1"/>
  <c r="AD393" i="1" l="1"/>
  <c r="T391" i="1"/>
  <c r="U391" i="1" s="1"/>
  <c r="AA392" i="1" s="1"/>
  <c r="AB392" i="1" s="1"/>
  <c r="AD394" i="1" l="1"/>
  <c r="T392" i="1"/>
  <c r="U392" i="1" s="1"/>
  <c r="AA393" i="1" s="1"/>
  <c r="AB393" i="1" s="1"/>
  <c r="AD395" i="1" l="1"/>
  <c r="T393" i="1"/>
  <c r="U393" i="1" s="1"/>
  <c r="AA394" i="1" s="1"/>
  <c r="AB394" i="1" s="1"/>
  <c r="AD396" i="1" l="1"/>
  <c r="T394" i="1"/>
  <c r="U394" i="1" s="1"/>
  <c r="AA395" i="1" s="1"/>
  <c r="AB395" i="1" s="1"/>
  <c r="AD397" i="1" l="1"/>
  <c r="T395" i="1"/>
  <c r="U395" i="1" s="1"/>
  <c r="AA396" i="1" s="1"/>
  <c r="AB396" i="1" s="1"/>
  <c r="AD398" i="1" l="1"/>
  <c r="T396" i="1"/>
  <c r="U396" i="1" s="1"/>
  <c r="AA397" i="1" s="1"/>
  <c r="AB397" i="1" s="1"/>
  <c r="AD399" i="1" l="1"/>
  <c r="T397" i="1"/>
  <c r="U397" i="1" s="1"/>
  <c r="AA398" i="1" s="1"/>
  <c r="AB398" i="1" s="1"/>
  <c r="AD400" i="1" l="1"/>
  <c r="T398" i="1"/>
  <c r="U398" i="1" s="1"/>
  <c r="AA399" i="1" s="1"/>
  <c r="AB399" i="1" s="1"/>
  <c r="AD401" i="1" l="1"/>
  <c r="T399" i="1"/>
  <c r="U399" i="1" s="1"/>
  <c r="AA400" i="1" s="1"/>
  <c r="AB400" i="1" s="1"/>
  <c r="AD402" i="1" l="1"/>
  <c r="T400" i="1"/>
  <c r="U400" i="1" s="1"/>
  <c r="AA401" i="1" s="1"/>
  <c r="AB401" i="1" s="1"/>
  <c r="AD403" i="1" l="1"/>
  <c r="T401" i="1"/>
  <c r="U401" i="1" s="1"/>
  <c r="AA402" i="1" s="1"/>
  <c r="AB402" i="1" s="1"/>
  <c r="AD404" i="1" l="1"/>
  <c r="T402" i="1"/>
  <c r="U402" i="1" s="1"/>
  <c r="AA403" i="1" s="1"/>
  <c r="AB403" i="1" s="1"/>
  <c r="AD405" i="1" l="1"/>
  <c r="T403" i="1"/>
  <c r="U403" i="1" s="1"/>
  <c r="AA404" i="1" s="1"/>
  <c r="AB404" i="1" s="1"/>
  <c r="AD406" i="1" l="1"/>
  <c r="T404" i="1"/>
  <c r="U404" i="1" s="1"/>
  <c r="AA405" i="1" s="1"/>
  <c r="AB405" i="1" s="1"/>
  <c r="AD407" i="1" l="1"/>
  <c r="T405" i="1"/>
  <c r="U405" i="1" s="1"/>
  <c r="AA406" i="1" s="1"/>
  <c r="AB406" i="1" s="1"/>
  <c r="AD408" i="1" l="1"/>
  <c r="T406" i="1"/>
  <c r="U406" i="1" s="1"/>
  <c r="AA407" i="1" s="1"/>
  <c r="AB407" i="1" s="1"/>
  <c r="AD409" i="1" l="1"/>
  <c r="T407" i="1"/>
  <c r="U407" i="1" s="1"/>
  <c r="AA408" i="1" s="1"/>
  <c r="AB408" i="1" s="1"/>
  <c r="AD410" i="1" l="1"/>
  <c r="T408" i="1"/>
  <c r="U408" i="1" s="1"/>
  <c r="AA409" i="1" s="1"/>
  <c r="AB409" i="1" s="1"/>
  <c r="AD411" i="1" l="1"/>
  <c r="T409" i="1"/>
  <c r="U409" i="1" s="1"/>
  <c r="AA410" i="1" s="1"/>
  <c r="AB410" i="1" s="1"/>
  <c r="AD412" i="1" l="1"/>
  <c r="T410" i="1"/>
  <c r="U410" i="1" s="1"/>
  <c r="AA411" i="1" s="1"/>
  <c r="AB411" i="1" s="1"/>
  <c r="AD413" i="1" l="1"/>
  <c r="T411" i="1"/>
  <c r="U411" i="1" s="1"/>
  <c r="AA412" i="1" s="1"/>
  <c r="AB412" i="1" s="1"/>
  <c r="AD414" i="1" l="1"/>
  <c r="T412" i="1"/>
  <c r="U412" i="1" s="1"/>
  <c r="AA413" i="1" s="1"/>
  <c r="AB413" i="1" s="1"/>
  <c r="AD415" i="1" l="1"/>
  <c r="T413" i="1"/>
  <c r="U413" i="1" s="1"/>
  <c r="AA414" i="1" s="1"/>
  <c r="AB414" i="1" s="1"/>
  <c r="AD416" i="1" l="1"/>
  <c r="T414" i="1"/>
  <c r="U414" i="1" s="1"/>
  <c r="AA415" i="1" s="1"/>
  <c r="AB415" i="1" s="1"/>
  <c r="AD417" i="1" l="1"/>
  <c r="T415" i="1"/>
  <c r="U415" i="1" s="1"/>
  <c r="AA416" i="1" s="1"/>
  <c r="AB416" i="1" s="1"/>
  <c r="AD418" i="1" l="1"/>
  <c r="T416" i="1"/>
  <c r="U416" i="1" s="1"/>
  <c r="AA417" i="1" s="1"/>
  <c r="AB417" i="1" s="1"/>
  <c r="AD419" i="1" l="1"/>
  <c r="T417" i="1"/>
  <c r="U417" i="1" s="1"/>
  <c r="AA418" i="1" s="1"/>
  <c r="AB418" i="1" s="1"/>
  <c r="AD420" i="1" l="1"/>
  <c r="T418" i="1"/>
  <c r="U418" i="1" s="1"/>
  <c r="AA419" i="1" s="1"/>
  <c r="AB419" i="1" s="1"/>
  <c r="AD421" i="1" l="1"/>
  <c r="T419" i="1"/>
  <c r="U419" i="1" s="1"/>
  <c r="AA420" i="1" s="1"/>
  <c r="AB420" i="1" s="1"/>
  <c r="T420" i="1" l="1"/>
  <c r="U420" i="1" s="1"/>
  <c r="AA421" i="1" s="1"/>
  <c r="AB421" i="1" s="1"/>
  <c r="AD422" i="1"/>
  <c r="AD423" i="1" l="1"/>
  <c r="T421" i="1"/>
  <c r="U421" i="1" s="1"/>
  <c r="AA422" i="1" s="1"/>
  <c r="AB422" i="1" s="1"/>
  <c r="AD424" i="1" l="1"/>
  <c r="T422" i="1"/>
  <c r="U422" i="1" s="1"/>
  <c r="AA423" i="1" s="1"/>
  <c r="AB423" i="1" s="1"/>
  <c r="AD425" i="1" l="1"/>
  <c r="T423" i="1"/>
  <c r="U423" i="1" s="1"/>
  <c r="AA424" i="1" s="1"/>
  <c r="AB424" i="1" s="1"/>
  <c r="AD426" i="1" l="1"/>
  <c r="T424" i="1"/>
  <c r="U424" i="1" s="1"/>
  <c r="AA425" i="1" s="1"/>
  <c r="AB425" i="1" s="1"/>
  <c r="AD427" i="1" l="1"/>
  <c r="T425" i="1"/>
  <c r="U425" i="1" s="1"/>
  <c r="AA426" i="1" s="1"/>
  <c r="AB426" i="1" s="1"/>
  <c r="AD428" i="1" l="1"/>
  <c r="T426" i="1"/>
  <c r="U426" i="1" s="1"/>
  <c r="AA427" i="1" s="1"/>
  <c r="AB427" i="1" s="1"/>
  <c r="AD429" i="1" l="1"/>
  <c r="T427" i="1"/>
  <c r="U427" i="1" s="1"/>
  <c r="AA428" i="1" s="1"/>
  <c r="AB428" i="1" s="1"/>
  <c r="T428" i="1" l="1"/>
  <c r="U428" i="1" s="1"/>
  <c r="AA429" i="1" s="1"/>
  <c r="AB429" i="1" s="1"/>
  <c r="AD430" i="1"/>
  <c r="AD431" i="1" l="1"/>
  <c r="T429" i="1"/>
  <c r="U429" i="1" s="1"/>
  <c r="AA430" i="1" s="1"/>
  <c r="AB430" i="1" s="1"/>
  <c r="AD432" i="1" l="1"/>
  <c r="T430" i="1"/>
  <c r="U430" i="1" s="1"/>
  <c r="AA431" i="1" s="1"/>
  <c r="AB431" i="1" s="1"/>
  <c r="AD433" i="1" l="1"/>
  <c r="T431" i="1"/>
  <c r="U431" i="1" s="1"/>
  <c r="AA432" i="1" s="1"/>
  <c r="AB432" i="1" s="1"/>
  <c r="AD434" i="1" l="1"/>
  <c r="T432" i="1"/>
  <c r="U432" i="1" s="1"/>
  <c r="AA433" i="1" s="1"/>
  <c r="AB433" i="1" s="1"/>
  <c r="AD435" i="1" l="1"/>
  <c r="T433" i="1"/>
  <c r="U433" i="1" s="1"/>
  <c r="AA434" i="1" s="1"/>
  <c r="AB434" i="1" s="1"/>
  <c r="AD436" i="1" l="1"/>
  <c r="T434" i="1"/>
  <c r="U434" i="1" s="1"/>
  <c r="AA435" i="1" s="1"/>
  <c r="AB435" i="1" s="1"/>
  <c r="AD437" i="1" l="1"/>
  <c r="T435" i="1"/>
  <c r="U435" i="1" s="1"/>
  <c r="AA436" i="1" s="1"/>
  <c r="AB436" i="1" s="1"/>
  <c r="AD438" i="1" l="1"/>
  <c r="T436" i="1"/>
  <c r="U436" i="1" s="1"/>
  <c r="AA437" i="1" s="1"/>
  <c r="AB437" i="1" s="1"/>
  <c r="AD439" i="1" l="1"/>
  <c r="T437" i="1"/>
  <c r="U437" i="1" s="1"/>
  <c r="AA438" i="1" s="1"/>
  <c r="AB438" i="1" s="1"/>
  <c r="AD440" i="1" l="1"/>
  <c r="T438" i="1"/>
  <c r="U438" i="1" s="1"/>
  <c r="AA439" i="1" s="1"/>
  <c r="AB439" i="1" s="1"/>
  <c r="AD441" i="1" l="1"/>
  <c r="T439" i="1"/>
  <c r="U439" i="1" s="1"/>
  <c r="AA440" i="1" s="1"/>
  <c r="AB440" i="1" s="1"/>
  <c r="AD442" i="1" l="1"/>
  <c r="T440" i="1"/>
  <c r="U440" i="1" s="1"/>
  <c r="AA441" i="1" s="1"/>
  <c r="AB441" i="1" s="1"/>
  <c r="AD443" i="1" l="1"/>
  <c r="T441" i="1"/>
  <c r="U441" i="1" s="1"/>
  <c r="AA442" i="1" s="1"/>
  <c r="AB442" i="1" s="1"/>
  <c r="AD444" i="1" l="1"/>
  <c r="T442" i="1"/>
  <c r="U442" i="1" s="1"/>
  <c r="AA443" i="1" s="1"/>
  <c r="AB443" i="1" s="1"/>
  <c r="T443" i="1" l="1"/>
  <c r="U443" i="1" s="1"/>
  <c r="AA444" i="1" s="1"/>
  <c r="AB444" i="1" s="1"/>
  <c r="AD445" i="1"/>
  <c r="AD446" i="1" l="1"/>
  <c r="T444" i="1"/>
  <c r="U444" i="1" s="1"/>
  <c r="AA445" i="1" s="1"/>
  <c r="AB445" i="1" s="1"/>
  <c r="AD447" i="1" l="1"/>
  <c r="T445" i="1"/>
  <c r="U445" i="1" s="1"/>
  <c r="AA446" i="1" s="1"/>
  <c r="AB446" i="1" s="1"/>
  <c r="AD448" i="1" l="1"/>
  <c r="T446" i="1"/>
  <c r="U446" i="1" s="1"/>
  <c r="AA447" i="1" s="1"/>
  <c r="AB447" i="1" s="1"/>
  <c r="AD449" i="1" l="1"/>
  <c r="T447" i="1"/>
  <c r="U447" i="1" s="1"/>
  <c r="AA448" i="1" s="1"/>
  <c r="AB448" i="1" s="1"/>
  <c r="AD450" i="1" l="1"/>
  <c r="T448" i="1"/>
  <c r="U448" i="1" s="1"/>
  <c r="AA449" i="1" s="1"/>
  <c r="AB449" i="1" s="1"/>
  <c r="AD451" i="1" l="1"/>
  <c r="T449" i="1"/>
  <c r="U449" i="1" s="1"/>
  <c r="AA450" i="1" s="1"/>
  <c r="AB450" i="1" s="1"/>
  <c r="AD452" i="1" l="1"/>
  <c r="T450" i="1"/>
  <c r="U450" i="1" s="1"/>
  <c r="AA451" i="1" s="1"/>
  <c r="AB451" i="1" s="1"/>
  <c r="AD453" i="1" l="1"/>
  <c r="T451" i="1"/>
  <c r="U451" i="1" s="1"/>
  <c r="AA452" i="1" s="1"/>
  <c r="AB452" i="1" s="1"/>
  <c r="AD454" i="1" l="1"/>
  <c r="T452" i="1"/>
  <c r="U452" i="1" s="1"/>
  <c r="AA453" i="1" s="1"/>
  <c r="AB453" i="1" s="1"/>
  <c r="AD455" i="1" l="1"/>
  <c r="T453" i="1"/>
  <c r="U453" i="1" s="1"/>
  <c r="AA454" i="1" s="1"/>
  <c r="AB454" i="1" s="1"/>
  <c r="AD456" i="1" l="1"/>
  <c r="T454" i="1"/>
  <c r="U454" i="1" s="1"/>
  <c r="AA455" i="1" s="1"/>
  <c r="AB455" i="1" s="1"/>
  <c r="AD457" i="1" l="1"/>
  <c r="T455" i="1"/>
  <c r="U455" i="1" s="1"/>
  <c r="AA456" i="1" s="1"/>
  <c r="AB456" i="1" s="1"/>
  <c r="AD458" i="1" l="1"/>
  <c r="T456" i="1"/>
  <c r="U456" i="1" s="1"/>
  <c r="AA457" i="1" s="1"/>
  <c r="AB457" i="1" s="1"/>
  <c r="AD459" i="1" l="1"/>
  <c r="T457" i="1"/>
  <c r="U457" i="1" s="1"/>
  <c r="AA458" i="1" s="1"/>
  <c r="AB458" i="1" s="1"/>
  <c r="AD460" i="1" l="1"/>
  <c r="T458" i="1"/>
  <c r="U458" i="1" s="1"/>
  <c r="AA459" i="1" s="1"/>
  <c r="AB459" i="1" s="1"/>
  <c r="AD461" i="1" l="1"/>
  <c r="T459" i="1"/>
  <c r="U459" i="1" s="1"/>
  <c r="AA460" i="1" s="1"/>
  <c r="AB460" i="1" s="1"/>
  <c r="AD462" i="1" l="1"/>
  <c r="T460" i="1"/>
  <c r="U460" i="1" s="1"/>
  <c r="AA461" i="1" s="1"/>
  <c r="AB461" i="1" s="1"/>
  <c r="AD463" i="1" l="1"/>
  <c r="T461" i="1"/>
  <c r="U461" i="1" s="1"/>
  <c r="AA462" i="1" s="1"/>
  <c r="AB462" i="1" s="1"/>
  <c r="AD464" i="1" l="1"/>
  <c r="T462" i="1"/>
  <c r="U462" i="1" s="1"/>
  <c r="AA463" i="1" s="1"/>
  <c r="AB463" i="1" s="1"/>
  <c r="AD465" i="1" l="1"/>
  <c r="T463" i="1"/>
  <c r="U463" i="1" s="1"/>
  <c r="AA464" i="1" s="1"/>
  <c r="AB464" i="1" s="1"/>
  <c r="AD466" i="1" l="1"/>
  <c r="T464" i="1"/>
  <c r="U464" i="1" s="1"/>
  <c r="AA465" i="1" s="1"/>
  <c r="AB465" i="1" s="1"/>
  <c r="AD467" i="1" l="1"/>
  <c r="T465" i="1"/>
  <c r="U465" i="1" s="1"/>
  <c r="AA466" i="1" s="1"/>
  <c r="AB466" i="1" s="1"/>
  <c r="AD468" i="1" l="1"/>
  <c r="T466" i="1"/>
  <c r="U466" i="1" s="1"/>
  <c r="AA467" i="1" s="1"/>
  <c r="AB467" i="1" s="1"/>
  <c r="AD469" i="1" l="1"/>
  <c r="T467" i="1"/>
  <c r="U467" i="1" s="1"/>
  <c r="AA468" i="1" s="1"/>
  <c r="AB468" i="1" s="1"/>
  <c r="AD470" i="1" l="1"/>
  <c r="T468" i="1"/>
  <c r="U468" i="1" s="1"/>
  <c r="AA469" i="1" s="1"/>
  <c r="AB469" i="1" s="1"/>
  <c r="AD471" i="1" l="1"/>
  <c r="T469" i="1"/>
  <c r="U469" i="1" s="1"/>
  <c r="AA470" i="1" s="1"/>
  <c r="AB470" i="1" s="1"/>
  <c r="AD472" i="1" l="1"/>
  <c r="T470" i="1"/>
  <c r="U470" i="1" s="1"/>
  <c r="AA471" i="1" s="1"/>
  <c r="AB471" i="1" s="1"/>
  <c r="AD473" i="1" l="1"/>
  <c r="T471" i="1"/>
  <c r="U471" i="1" s="1"/>
  <c r="AA472" i="1" s="1"/>
  <c r="AB472" i="1" s="1"/>
  <c r="AD474" i="1" l="1"/>
  <c r="T472" i="1"/>
  <c r="U472" i="1" s="1"/>
  <c r="AA473" i="1" s="1"/>
  <c r="AB473" i="1" s="1"/>
  <c r="AD475" i="1" l="1"/>
  <c r="T473" i="1"/>
  <c r="U473" i="1" s="1"/>
  <c r="AA474" i="1" s="1"/>
  <c r="AB474" i="1" s="1"/>
  <c r="AD476" i="1" l="1"/>
  <c r="T474" i="1"/>
  <c r="U474" i="1" s="1"/>
  <c r="AA475" i="1" s="1"/>
  <c r="AB475" i="1" s="1"/>
  <c r="AD477" i="1" l="1"/>
  <c r="T475" i="1"/>
  <c r="U475" i="1" s="1"/>
  <c r="AA476" i="1" s="1"/>
  <c r="AB476" i="1" s="1"/>
  <c r="AD478" i="1" l="1"/>
  <c r="T476" i="1"/>
  <c r="U476" i="1" s="1"/>
  <c r="AA477" i="1" s="1"/>
  <c r="AB477" i="1" s="1"/>
  <c r="AD479" i="1" l="1"/>
  <c r="T477" i="1"/>
  <c r="U477" i="1" s="1"/>
  <c r="AA478" i="1" s="1"/>
  <c r="AB478" i="1" s="1"/>
  <c r="AD480" i="1" l="1"/>
  <c r="T478" i="1"/>
  <c r="U478" i="1" s="1"/>
  <c r="AA479" i="1" s="1"/>
  <c r="AB479" i="1" s="1"/>
  <c r="AD481" i="1" l="1"/>
  <c r="T479" i="1"/>
  <c r="U479" i="1" s="1"/>
  <c r="AA480" i="1" s="1"/>
  <c r="AB480" i="1" s="1"/>
  <c r="AD482" i="1" l="1"/>
  <c r="T480" i="1"/>
  <c r="U480" i="1" s="1"/>
  <c r="AA481" i="1" s="1"/>
  <c r="AB481" i="1" s="1"/>
  <c r="AD483" i="1" l="1"/>
  <c r="T481" i="1"/>
  <c r="U481" i="1" s="1"/>
  <c r="AA482" i="1" s="1"/>
  <c r="AB482" i="1" s="1"/>
  <c r="AD484" i="1" l="1"/>
  <c r="T482" i="1"/>
  <c r="U482" i="1" s="1"/>
  <c r="AA483" i="1" s="1"/>
  <c r="AB483" i="1" s="1"/>
  <c r="AD485" i="1" l="1"/>
  <c r="T483" i="1"/>
  <c r="U483" i="1" s="1"/>
  <c r="AA484" i="1" s="1"/>
  <c r="AB484" i="1" s="1"/>
  <c r="AD486" i="1" l="1"/>
  <c r="T484" i="1"/>
  <c r="U484" i="1" s="1"/>
  <c r="AA485" i="1" s="1"/>
  <c r="AB485" i="1" s="1"/>
  <c r="AD487" i="1" l="1"/>
  <c r="T485" i="1"/>
  <c r="U485" i="1" s="1"/>
  <c r="AA486" i="1" s="1"/>
  <c r="AB486" i="1" s="1"/>
  <c r="AD488" i="1" l="1"/>
  <c r="T486" i="1"/>
  <c r="U486" i="1" s="1"/>
  <c r="AA487" i="1" s="1"/>
  <c r="AB487" i="1" s="1"/>
  <c r="AD489" i="1" l="1"/>
  <c r="T487" i="1"/>
  <c r="U487" i="1" s="1"/>
  <c r="AA488" i="1" s="1"/>
  <c r="AB488" i="1" s="1"/>
  <c r="AD490" i="1" l="1"/>
  <c r="T488" i="1"/>
  <c r="U488" i="1" s="1"/>
  <c r="AA489" i="1" s="1"/>
  <c r="AB489" i="1" s="1"/>
  <c r="AD491" i="1" l="1"/>
  <c r="T489" i="1"/>
  <c r="U489" i="1" s="1"/>
  <c r="AA490" i="1" s="1"/>
  <c r="AB490" i="1" s="1"/>
  <c r="AD492" i="1" l="1"/>
  <c r="T490" i="1"/>
  <c r="U490" i="1" s="1"/>
  <c r="AA491" i="1" s="1"/>
  <c r="AB491" i="1" s="1"/>
  <c r="AD493" i="1" l="1"/>
  <c r="T491" i="1"/>
  <c r="U491" i="1" s="1"/>
  <c r="AA492" i="1" s="1"/>
  <c r="AB492" i="1" s="1"/>
  <c r="AD494" i="1" l="1"/>
  <c r="T492" i="1"/>
  <c r="U492" i="1" s="1"/>
  <c r="AA493" i="1" s="1"/>
  <c r="AB493" i="1" s="1"/>
  <c r="AD495" i="1" l="1"/>
  <c r="T493" i="1"/>
  <c r="U493" i="1" s="1"/>
  <c r="AA494" i="1" s="1"/>
  <c r="AB494" i="1" s="1"/>
  <c r="AD496" i="1" l="1"/>
  <c r="T494" i="1"/>
  <c r="U494" i="1" s="1"/>
  <c r="AA495" i="1" s="1"/>
  <c r="AB495" i="1" s="1"/>
  <c r="AD497" i="1" l="1"/>
  <c r="T495" i="1"/>
  <c r="U495" i="1" s="1"/>
  <c r="AA496" i="1" s="1"/>
  <c r="AB496" i="1" s="1"/>
  <c r="AD498" i="1" l="1"/>
  <c r="T496" i="1"/>
  <c r="U496" i="1" s="1"/>
  <c r="AA497" i="1" s="1"/>
  <c r="AB497" i="1" s="1"/>
  <c r="AD499" i="1" l="1"/>
  <c r="T497" i="1"/>
  <c r="U497" i="1" s="1"/>
  <c r="AA498" i="1" s="1"/>
  <c r="AB498" i="1" s="1"/>
  <c r="AD500" i="1" l="1"/>
  <c r="T498" i="1"/>
  <c r="U498" i="1" s="1"/>
  <c r="AA499" i="1" s="1"/>
  <c r="AB499" i="1" s="1"/>
  <c r="T499" i="1" l="1"/>
  <c r="U499" i="1" s="1"/>
  <c r="AA500" i="1" s="1"/>
  <c r="AB500" i="1" s="1"/>
  <c r="AD501" i="1"/>
  <c r="T500" i="1" l="1"/>
  <c r="U500" i="1" s="1"/>
  <c r="AA501" i="1" s="1"/>
  <c r="AB501" i="1" s="1"/>
  <c r="AD502" i="1"/>
  <c r="AD503" i="1" l="1"/>
  <c r="T501" i="1"/>
  <c r="U501" i="1" s="1"/>
  <c r="AA502" i="1" s="1"/>
  <c r="AB502" i="1" s="1"/>
  <c r="T502" i="1" l="1"/>
  <c r="U502" i="1" s="1"/>
  <c r="AA503" i="1" s="1"/>
  <c r="AB503" i="1" s="1"/>
  <c r="AD504" i="1"/>
  <c r="AD505" i="1" l="1"/>
  <c r="T503" i="1"/>
  <c r="U503" i="1" s="1"/>
  <c r="AA504" i="1" s="1"/>
  <c r="AB504" i="1" s="1"/>
  <c r="AD506" i="1" l="1"/>
  <c r="T504" i="1"/>
  <c r="U504" i="1" s="1"/>
  <c r="AA505" i="1" s="1"/>
  <c r="AB505" i="1" s="1"/>
  <c r="AD507" i="1" l="1"/>
  <c r="T505" i="1"/>
  <c r="U505" i="1" s="1"/>
  <c r="AA506" i="1" s="1"/>
  <c r="AB506" i="1" s="1"/>
  <c r="T506" i="1" l="1"/>
  <c r="U506" i="1" s="1"/>
  <c r="AA507" i="1" s="1"/>
  <c r="AB507" i="1" s="1"/>
  <c r="AD508" i="1"/>
  <c r="AD509" i="1" l="1"/>
  <c r="T507" i="1"/>
  <c r="U507" i="1" s="1"/>
  <c r="AA508" i="1" s="1"/>
  <c r="AB508" i="1" s="1"/>
  <c r="U280" i="1" s="1"/>
  <c r="C20" i="1" s="1"/>
  <c r="S226" i="1" s="1"/>
  <c r="S228" i="1" s="1"/>
  <c r="S230" i="1" s="1"/>
  <c r="AD510" i="1" l="1"/>
  <c r="T508" i="1"/>
  <c r="U508" i="1" s="1"/>
  <c r="AA509" i="1" s="1"/>
  <c r="AB509" i="1" s="1"/>
  <c r="AD511" i="1" l="1"/>
  <c r="T509" i="1"/>
  <c r="U509" i="1" s="1"/>
  <c r="AA510" i="1" s="1"/>
  <c r="AB510" i="1" s="1"/>
  <c r="AD512" i="1" l="1"/>
  <c r="T510" i="1"/>
  <c r="U510" i="1" s="1"/>
  <c r="AA511" i="1" s="1"/>
  <c r="AB511" i="1" s="1"/>
  <c r="T511" i="1" l="1"/>
  <c r="U511" i="1" s="1"/>
  <c r="AA512" i="1" s="1"/>
  <c r="AB512" i="1" s="1"/>
  <c r="AD513" i="1"/>
  <c r="T512" i="1" l="1"/>
  <c r="U512" i="1" s="1"/>
  <c r="AA513" i="1" s="1"/>
  <c r="AB513" i="1" s="1"/>
  <c r="AD514" i="1"/>
  <c r="AD515" i="1" l="1"/>
  <c r="T513" i="1"/>
  <c r="U513" i="1" s="1"/>
  <c r="AA514" i="1" s="1"/>
  <c r="AB514" i="1" s="1"/>
  <c r="T514" i="1" l="1"/>
  <c r="U514" i="1" s="1"/>
  <c r="AA515" i="1" s="1"/>
  <c r="AB515" i="1" s="1"/>
  <c r="AD516" i="1"/>
  <c r="T515" i="1" l="1"/>
  <c r="U515" i="1" s="1"/>
  <c r="AA516" i="1" s="1"/>
  <c r="AB516" i="1" s="1"/>
  <c r="AD517" i="1"/>
  <c r="T516" i="1" l="1"/>
  <c r="U516" i="1" s="1"/>
  <c r="AA517" i="1" s="1"/>
  <c r="AB517" i="1" s="1"/>
  <c r="AD518" i="1"/>
  <c r="AD519" i="1" l="1"/>
  <c r="T517" i="1"/>
  <c r="U517" i="1" s="1"/>
  <c r="AA518" i="1" s="1"/>
  <c r="AB518" i="1" s="1"/>
  <c r="AD520" i="1" l="1"/>
  <c r="T518" i="1"/>
  <c r="U518" i="1" s="1"/>
  <c r="AA519" i="1" s="1"/>
  <c r="AB519" i="1" s="1"/>
  <c r="AD521" i="1" l="1"/>
  <c r="T519" i="1"/>
  <c r="U519" i="1" s="1"/>
  <c r="AA520" i="1" s="1"/>
  <c r="AB520" i="1" s="1"/>
  <c r="AD522" i="1" l="1"/>
  <c r="T520" i="1"/>
  <c r="U520" i="1" s="1"/>
  <c r="AA521" i="1" s="1"/>
  <c r="AB521" i="1" s="1"/>
  <c r="AD523" i="1" l="1"/>
  <c r="T521" i="1"/>
  <c r="U521" i="1" s="1"/>
  <c r="AA522" i="1" s="1"/>
  <c r="AB522" i="1" s="1"/>
  <c r="AD524" i="1" l="1"/>
  <c r="T522" i="1"/>
  <c r="U522" i="1" s="1"/>
  <c r="AA523" i="1" s="1"/>
  <c r="AB523" i="1" s="1"/>
  <c r="AD525" i="1" l="1"/>
  <c r="T523" i="1"/>
  <c r="U523" i="1" s="1"/>
  <c r="AA524" i="1" s="1"/>
  <c r="AB524" i="1" s="1"/>
  <c r="AD526" i="1" l="1"/>
  <c r="T524" i="1"/>
  <c r="U524" i="1" s="1"/>
  <c r="AA525" i="1" s="1"/>
  <c r="AB525" i="1" s="1"/>
  <c r="AD527" i="1" l="1"/>
  <c r="T525" i="1"/>
  <c r="U525" i="1" s="1"/>
  <c r="AA526" i="1" s="1"/>
  <c r="AB526" i="1" s="1"/>
  <c r="AD528" i="1" l="1"/>
  <c r="T526" i="1"/>
  <c r="U526" i="1" s="1"/>
  <c r="AA527" i="1" s="1"/>
  <c r="AB527" i="1" s="1"/>
  <c r="AD529" i="1" l="1"/>
  <c r="T527" i="1"/>
  <c r="U527" i="1" s="1"/>
  <c r="AA528" i="1" s="1"/>
  <c r="AB528" i="1" s="1"/>
  <c r="AD530" i="1" l="1"/>
  <c r="T528" i="1"/>
  <c r="U528" i="1" s="1"/>
  <c r="AA529" i="1" s="1"/>
  <c r="AB529" i="1" s="1"/>
  <c r="AD531" i="1" l="1"/>
  <c r="T529" i="1"/>
  <c r="U529" i="1" s="1"/>
  <c r="AA530" i="1" s="1"/>
  <c r="AB530" i="1" s="1"/>
  <c r="AD532" i="1" l="1"/>
  <c r="T530" i="1"/>
  <c r="U530" i="1" s="1"/>
  <c r="AA531" i="1" s="1"/>
  <c r="AB531" i="1" s="1"/>
  <c r="AD533" i="1" l="1"/>
  <c r="T531" i="1"/>
  <c r="U531" i="1" s="1"/>
  <c r="AA532" i="1" s="1"/>
  <c r="AB532" i="1" s="1"/>
  <c r="AD534" i="1" l="1"/>
  <c r="T532" i="1"/>
  <c r="U532" i="1" s="1"/>
  <c r="AA533" i="1" s="1"/>
  <c r="AB533" i="1" s="1"/>
  <c r="AD535" i="1" l="1"/>
  <c r="T533" i="1"/>
  <c r="U533" i="1" s="1"/>
  <c r="AA534" i="1" s="1"/>
  <c r="AB534" i="1" s="1"/>
  <c r="AD536" i="1" l="1"/>
  <c r="T534" i="1"/>
  <c r="U534" i="1" s="1"/>
  <c r="AA535" i="1" s="1"/>
  <c r="AB535" i="1" s="1"/>
  <c r="AD537" i="1" l="1"/>
  <c r="T535" i="1"/>
  <c r="U535" i="1" s="1"/>
  <c r="AA536" i="1" s="1"/>
  <c r="AB536" i="1" s="1"/>
  <c r="AD538" i="1" l="1"/>
  <c r="T536" i="1"/>
  <c r="U536" i="1" s="1"/>
  <c r="AA537" i="1" s="1"/>
  <c r="AB537" i="1" s="1"/>
  <c r="AD539" i="1" l="1"/>
  <c r="T537" i="1"/>
  <c r="U537" i="1" s="1"/>
  <c r="AA538" i="1" s="1"/>
  <c r="AB538" i="1" s="1"/>
  <c r="AD540" i="1" l="1"/>
  <c r="T538" i="1"/>
  <c r="U538" i="1" s="1"/>
  <c r="AA539" i="1" s="1"/>
  <c r="AB539" i="1" s="1"/>
  <c r="AD541" i="1" l="1"/>
  <c r="T539" i="1"/>
  <c r="U539" i="1" s="1"/>
  <c r="AA540" i="1" s="1"/>
  <c r="AB540" i="1" s="1"/>
  <c r="AD542" i="1" l="1"/>
  <c r="T540" i="1"/>
  <c r="U540" i="1" s="1"/>
  <c r="AA541" i="1" s="1"/>
  <c r="AB541" i="1" s="1"/>
  <c r="AD543" i="1" l="1"/>
  <c r="T541" i="1"/>
  <c r="U541" i="1" s="1"/>
  <c r="AA542" i="1" s="1"/>
  <c r="AB542" i="1" s="1"/>
  <c r="AD544" i="1" l="1"/>
  <c r="T542" i="1"/>
  <c r="U542" i="1" s="1"/>
  <c r="AA543" i="1" s="1"/>
  <c r="AB543" i="1" s="1"/>
  <c r="AD545" i="1" l="1"/>
  <c r="T543" i="1"/>
  <c r="U543" i="1" s="1"/>
  <c r="AA544" i="1" s="1"/>
  <c r="AB544" i="1" s="1"/>
  <c r="AD546" i="1" l="1"/>
  <c r="T544" i="1"/>
  <c r="U544" i="1" s="1"/>
  <c r="AA545" i="1" s="1"/>
  <c r="AB545" i="1" s="1"/>
  <c r="AD547" i="1" l="1"/>
  <c r="T545" i="1"/>
  <c r="U545" i="1" s="1"/>
  <c r="AA546" i="1" s="1"/>
  <c r="AB546" i="1" s="1"/>
  <c r="AD548" i="1" l="1"/>
  <c r="T546" i="1"/>
  <c r="U546" i="1" s="1"/>
  <c r="AA547" i="1" s="1"/>
  <c r="AB547" i="1" s="1"/>
  <c r="AD549" i="1" l="1"/>
  <c r="T547" i="1"/>
  <c r="U547" i="1" s="1"/>
  <c r="AA548" i="1" s="1"/>
  <c r="AB548" i="1" s="1"/>
  <c r="AD550" i="1" l="1"/>
  <c r="T548" i="1"/>
  <c r="U548" i="1" s="1"/>
  <c r="AA549" i="1" s="1"/>
  <c r="AB549" i="1" s="1"/>
  <c r="AD551" i="1" l="1"/>
  <c r="T549" i="1"/>
  <c r="U549" i="1" s="1"/>
  <c r="AA550" i="1" s="1"/>
  <c r="AB550" i="1" s="1"/>
  <c r="AD552" i="1" l="1"/>
  <c r="T550" i="1"/>
  <c r="U550" i="1" s="1"/>
  <c r="AA551" i="1" s="1"/>
  <c r="AB551" i="1" s="1"/>
  <c r="AD553" i="1" l="1"/>
  <c r="T551" i="1"/>
  <c r="U551" i="1" s="1"/>
  <c r="AA552" i="1" s="1"/>
  <c r="AB552" i="1" s="1"/>
  <c r="AD554" i="1" l="1"/>
  <c r="T552" i="1"/>
  <c r="U552" i="1" s="1"/>
  <c r="AA553" i="1" s="1"/>
  <c r="AB553" i="1" s="1"/>
  <c r="AD555" i="1" l="1"/>
  <c r="T553" i="1"/>
  <c r="U553" i="1" s="1"/>
  <c r="AA554" i="1" s="1"/>
  <c r="AB554" i="1" s="1"/>
  <c r="AD556" i="1" l="1"/>
  <c r="T554" i="1"/>
  <c r="U554" i="1" s="1"/>
  <c r="AA555" i="1" s="1"/>
  <c r="AB555" i="1" s="1"/>
  <c r="AD557" i="1" l="1"/>
  <c r="T555" i="1"/>
  <c r="U555" i="1" s="1"/>
  <c r="AA556" i="1" s="1"/>
  <c r="AB556" i="1" s="1"/>
  <c r="AD558" i="1" l="1"/>
  <c r="T556" i="1"/>
  <c r="U556" i="1" s="1"/>
  <c r="AA557" i="1" s="1"/>
  <c r="AB557" i="1" s="1"/>
  <c r="AD559" i="1" l="1"/>
  <c r="T557" i="1"/>
  <c r="U557" i="1" s="1"/>
  <c r="AA558" i="1" s="1"/>
  <c r="AB558" i="1" s="1"/>
  <c r="AD560" i="1" l="1"/>
  <c r="T558" i="1"/>
  <c r="U558" i="1" s="1"/>
  <c r="AA559" i="1" s="1"/>
  <c r="AB559" i="1" s="1"/>
  <c r="AD561" i="1" l="1"/>
  <c r="T559" i="1"/>
  <c r="U559" i="1" s="1"/>
  <c r="AA560" i="1" s="1"/>
  <c r="AB560" i="1" s="1"/>
  <c r="AD562" i="1" l="1"/>
  <c r="T560" i="1"/>
  <c r="U560" i="1" s="1"/>
  <c r="AA561" i="1" s="1"/>
  <c r="AB561" i="1" s="1"/>
  <c r="AD563" i="1" l="1"/>
  <c r="T561" i="1"/>
  <c r="U561" i="1" s="1"/>
  <c r="AA562" i="1" s="1"/>
  <c r="AB562" i="1" s="1"/>
  <c r="AD564" i="1" l="1"/>
  <c r="T562" i="1"/>
  <c r="U562" i="1" s="1"/>
  <c r="AA563" i="1" s="1"/>
  <c r="AB563" i="1" s="1"/>
  <c r="AD565" i="1" l="1"/>
  <c r="T563" i="1"/>
  <c r="U563" i="1" s="1"/>
  <c r="AA564" i="1" s="1"/>
  <c r="AB564" i="1" s="1"/>
  <c r="AD566" i="1" l="1"/>
  <c r="T564" i="1"/>
  <c r="U564" i="1" s="1"/>
  <c r="AA565" i="1" s="1"/>
  <c r="AB565" i="1" s="1"/>
  <c r="AD567" i="1" l="1"/>
  <c r="T565" i="1"/>
  <c r="U565" i="1" s="1"/>
  <c r="AA566" i="1" s="1"/>
  <c r="AB566" i="1" s="1"/>
  <c r="AD568" i="1" l="1"/>
  <c r="T566" i="1"/>
  <c r="U566" i="1" s="1"/>
  <c r="AA567" i="1" s="1"/>
  <c r="AB567" i="1" s="1"/>
  <c r="AD569" i="1" l="1"/>
  <c r="T567" i="1"/>
  <c r="U567" i="1" s="1"/>
  <c r="AA568" i="1" s="1"/>
  <c r="AB568" i="1" s="1"/>
  <c r="AD570" i="1" l="1"/>
  <c r="T568" i="1"/>
  <c r="U568" i="1" s="1"/>
  <c r="AA569" i="1" s="1"/>
  <c r="AB569" i="1" s="1"/>
  <c r="AD571" i="1" l="1"/>
  <c r="T569" i="1"/>
  <c r="U569" i="1" s="1"/>
  <c r="AA570" i="1" s="1"/>
  <c r="AB570" i="1" s="1"/>
  <c r="AD572" i="1" l="1"/>
  <c r="T570" i="1"/>
  <c r="U570" i="1" s="1"/>
  <c r="AA571" i="1" s="1"/>
  <c r="AB571" i="1" s="1"/>
  <c r="AD573" i="1" l="1"/>
  <c r="T571" i="1"/>
  <c r="U571" i="1" s="1"/>
  <c r="AA572" i="1" s="1"/>
  <c r="AB572" i="1" s="1"/>
  <c r="AD574" i="1" l="1"/>
  <c r="T572" i="1"/>
  <c r="U572" i="1" s="1"/>
  <c r="AA573" i="1" s="1"/>
  <c r="AB573" i="1" s="1"/>
  <c r="AD575" i="1" l="1"/>
  <c r="T573" i="1"/>
  <c r="U573" i="1" s="1"/>
  <c r="AA574" i="1" s="1"/>
  <c r="AB574" i="1" s="1"/>
  <c r="AD576" i="1" l="1"/>
  <c r="T574" i="1"/>
  <c r="U574" i="1" s="1"/>
  <c r="AA575" i="1" s="1"/>
  <c r="AB575" i="1" s="1"/>
  <c r="AD577" i="1" l="1"/>
  <c r="T575" i="1"/>
  <c r="U575" i="1" s="1"/>
  <c r="AA576" i="1" s="1"/>
  <c r="AB576" i="1" s="1"/>
  <c r="AD578" i="1" l="1"/>
  <c r="T576" i="1"/>
  <c r="U576" i="1" s="1"/>
  <c r="AA577" i="1" s="1"/>
  <c r="AB577" i="1" s="1"/>
  <c r="AD579" i="1" l="1"/>
  <c r="T577" i="1"/>
  <c r="U577" i="1" s="1"/>
  <c r="AA578" i="1" s="1"/>
  <c r="AB578" i="1" s="1"/>
  <c r="AD580" i="1" l="1"/>
  <c r="T578" i="1"/>
  <c r="U578" i="1" s="1"/>
  <c r="AA579" i="1" s="1"/>
  <c r="AB579" i="1" s="1"/>
  <c r="AD581" i="1" l="1"/>
  <c r="T579" i="1"/>
  <c r="U579" i="1" s="1"/>
  <c r="AA580" i="1" s="1"/>
  <c r="AB580" i="1" s="1"/>
  <c r="AD582" i="1" l="1"/>
  <c r="T580" i="1"/>
  <c r="U580" i="1" s="1"/>
  <c r="AA581" i="1" s="1"/>
  <c r="AB581" i="1" s="1"/>
  <c r="AD583" i="1" l="1"/>
  <c r="T582" i="1" s="1"/>
  <c r="U582" i="1" s="1"/>
  <c r="AA583" i="1" s="1"/>
  <c r="AB583" i="1" s="1"/>
  <c r="T581" i="1"/>
  <c r="U581" i="1" s="1"/>
  <c r="AA582" i="1" s="1"/>
  <c r="AB582" i="1" s="1"/>
</calcChain>
</file>

<file path=xl/sharedStrings.xml><?xml version="1.0" encoding="utf-8"?>
<sst xmlns="http://schemas.openxmlformats.org/spreadsheetml/2006/main" count="148" uniqueCount="126">
  <si>
    <t>PRODUCT SUBMITTAL</t>
  </si>
  <si>
    <t>Fresh Air Package Unit</t>
  </si>
  <si>
    <t>Project Name :</t>
  </si>
  <si>
    <t>Unit Model  :</t>
  </si>
  <si>
    <t>Reference No. :</t>
  </si>
  <si>
    <t>Tag No.  :</t>
  </si>
  <si>
    <t>Revision No. :</t>
  </si>
  <si>
    <t>Sales Engineer  :</t>
  </si>
  <si>
    <t>Date</t>
  </si>
  <si>
    <t>Prepared by  :</t>
  </si>
  <si>
    <t>PERFORMANCE DATA</t>
  </si>
  <si>
    <t>Unit Model</t>
  </si>
  <si>
    <t>Qty</t>
  </si>
  <si>
    <t>Entering Air Temp (DB)</t>
  </si>
  <si>
    <t>°F</t>
  </si>
  <si>
    <t>Power Supply</t>
  </si>
  <si>
    <t>Entering Air Temp (WB)</t>
  </si>
  <si>
    <t>Refrigerant</t>
  </si>
  <si>
    <t>Altitude</t>
  </si>
  <si>
    <t>ESP</t>
  </si>
  <si>
    <t>In WG</t>
  </si>
  <si>
    <t>Total Cooling Capacity</t>
  </si>
  <si>
    <t>Btu/hr</t>
  </si>
  <si>
    <t>Electric Heater</t>
  </si>
  <si>
    <t>KW</t>
  </si>
  <si>
    <t>Sensible Capacity</t>
  </si>
  <si>
    <t>Total Power Input</t>
  </si>
  <si>
    <t>Air Flow</t>
  </si>
  <si>
    <t>CFM</t>
  </si>
  <si>
    <t>Unit MCA</t>
  </si>
  <si>
    <t>A</t>
  </si>
  <si>
    <t>Face Velocity</t>
  </si>
  <si>
    <t>FPM</t>
  </si>
  <si>
    <t>Unit MOCP</t>
  </si>
  <si>
    <t>Leaving Air DB</t>
  </si>
  <si>
    <t>EER</t>
  </si>
  <si>
    <t>Leaving Air WB</t>
  </si>
  <si>
    <t>TECHNICAL DATA</t>
  </si>
  <si>
    <t>Compressor</t>
  </si>
  <si>
    <t>Type</t>
  </si>
  <si>
    <t>Hermetic Scroll</t>
  </si>
  <si>
    <t>Refrigerant circuit</t>
  </si>
  <si>
    <t>Qty (Comp1)/(Comp2)</t>
  </si>
  <si>
    <t>Capacity Step</t>
  </si>
  <si>
    <t>Size-HP (Comp1)/(Comp2)</t>
  </si>
  <si>
    <t>Condenser &amp; Fan Motor Assy.</t>
  </si>
  <si>
    <t>Rows</t>
  </si>
  <si>
    <t>No. of Condenser Coil</t>
  </si>
  <si>
    <t>Fins per inch</t>
  </si>
  <si>
    <t>Face Area (ft²)</t>
  </si>
  <si>
    <t>Condenser Motor (HP)</t>
  </si>
  <si>
    <t>Coil Type</t>
  </si>
  <si>
    <t>3/8" Ø IGT Copper</t>
  </si>
  <si>
    <t>No. of fans</t>
  </si>
  <si>
    <t>Fin Type</t>
  </si>
  <si>
    <t>Fan type</t>
  </si>
  <si>
    <t>Direct driven Propeller fan</t>
  </si>
  <si>
    <t>Fan Motor</t>
  </si>
  <si>
    <t>TEAO with Class F motor insulation with inherent thermal protection</t>
  </si>
  <si>
    <t>Evaporator</t>
  </si>
  <si>
    <t>Blower Motor (KW)</t>
  </si>
  <si>
    <t>Blower type</t>
  </si>
  <si>
    <t>DWDI Backward curve centrifugal fan</t>
  </si>
  <si>
    <t>Blower Motor</t>
  </si>
  <si>
    <t xml:space="preserve">Totally Enclosed Fan Cooled (TEFC) type, IP 55 Protected, 2 Pole class F insulation
</t>
  </si>
  <si>
    <t>Drive type</t>
  </si>
  <si>
    <t>Belt driven with adjustable motor pulley</t>
  </si>
  <si>
    <t>Casing</t>
  </si>
  <si>
    <t>Single skin construction with 15 mm thick fiberglass insulation</t>
  </si>
  <si>
    <t xml:space="preserve">Pre Filter </t>
  </si>
  <si>
    <t>2" Aluminum washable</t>
  </si>
  <si>
    <t>Final Filter</t>
  </si>
  <si>
    <t>High efficiency synthetic bag  filter</t>
  </si>
  <si>
    <t>ADDITIONAL OPTIONS</t>
  </si>
  <si>
    <t>UNIT LAYOUT</t>
  </si>
  <si>
    <t>Model :</t>
  </si>
  <si>
    <t>Entering Enthalpy</t>
  </si>
  <si>
    <t>Leaving Enthalpy</t>
  </si>
  <si>
    <r>
      <t>C</t>
    </r>
    <r>
      <rPr>
        <b/>
        <vertAlign val="subscript"/>
        <sz val="12"/>
        <color theme="1"/>
        <rFont val="Times New Roman"/>
        <family val="1"/>
      </rPr>
      <t>8</t>
    </r>
  </si>
  <si>
    <r>
      <t>C</t>
    </r>
    <r>
      <rPr>
        <b/>
        <vertAlign val="subscript"/>
        <sz val="12"/>
        <color theme="1"/>
        <rFont val="Times New Roman"/>
        <family val="1"/>
      </rPr>
      <t>9</t>
    </r>
  </si>
  <si>
    <r>
      <t>C</t>
    </r>
    <r>
      <rPr>
        <b/>
        <vertAlign val="subscript"/>
        <sz val="12"/>
        <color theme="1"/>
        <rFont val="Times New Roman"/>
        <family val="1"/>
      </rPr>
      <t>10</t>
    </r>
  </si>
  <si>
    <r>
      <t>C</t>
    </r>
    <r>
      <rPr>
        <b/>
        <vertAlign val="subscript"/>
        <sz val="12"/>
        <color theme="1"/>
        <rFont val="Times New Roman"/>
        <family val="1"/>
      </rPr>
      <t>11</t>
    </r>
  </si>
  <si>
    <r>
      <t>C</t>
    </r>
    <r>
      <rPr>
        <b/>
        <vertAlign val="subscript"/>
        <sz val="12"/>
        <color theme="1"/>
        <rFont val="Times New Roman"/>
        <family val="1"/>
      </rPr>
      <t>12</t>
    </r>
  </si>
  <si>
    <r>
      <t>C</t>
    </r>
    <r>
      <rPr>
        <b/>
        <vertAlign val="subscript"/>
        <sz val="12"/>
        <color theme="1"/>
        <rFont val="Times New Roman"/>
        <family val="1"/>
      </rPr>
      <t>13</t>
    </r>
  </si>
  <si>
    <r>
      <t>C</t>
    </r>
    <r>
      <rPr>
        <b/>
        <vertAlign val="subscript"/>
        <sz val="12"/>
        <color theme="1"/>
        <rFont val="Times New Roman"/>
        <family val="1"/>
      </rPr>
      <t>14</t>
    </r>
  </si>
  <si>
    <r>
      <t>C</t>
    </r>
    <r>
      <rPr>
        <b/>
        <vertAlign val="subscript"/>
        <sz val="12"/>
        <color theme="1"/>
        <rFont val="Times New Roman"/>
        <family val="1"/>
      </rPr>
      <t>15</t>
    </r>
  </si>
  <si>
    <r>
      <t>C</t>
    </r>
    <r>
      <rPr>
        <b/>
        <vertAlign val="subscript"/>
        <sz val="12"/>
        <color theme="1"/>
        <rFont val="Times New Roman"/>
        <family val="1"/>
      </rPr>
      <t>16</t>
    </r>
  </si>
  <si>
    <r>
      <t>C</t>
    </r>
    <r>
      <rPr>
        <b/>
        <vertAlign val="subscript"/>
        <sz val="12"/>
        <color theme="1"/>
        <rFont val="Times New Roman"/>
        <family val="1"/>
      </rPr>
      <t>17</t>
    </r>
  </si>
  <si>
    <r>
      <t>C</t>
    </r>
    <r>
      <rPr>
        <b/>
        <vertAlign val="subscript"/>
        <sz val="12"/>
        <color theme="1"/>
        <rFont val="Times New Roman"/>
        <family val="1"/>
      </rPr>
      <t>18</t>
    </r>
  </si>
  <si>
    <t>P = Barometric Pressure, in. Hg</t>
  </si>
  <si>
    <t xml:space="preserve">P (psia) </t>
  </si>
  <si>
    <t>T = Absolute temperature 
at dry-bulb temperature (t), °R</t>
  </si>
  <si>
    <t>T* = Absolute temperature 
at wet-bulb temperature (t*), °R</t>
  </si>
  <si>
    <t>Pws = Pressure of saturated pure
 water at dry-bulb Temperature (Psia)
(for t = 32 to 392 °F)</t>
  </si>
  <si>
    <t>P*ws = Pressure of saturated pure 
water at wet-bulb Temperature (Psia)
(for t* = 32 to 392 °F)</t>
  </si>
  <si>
    <t>Ws= Humidity ratio of moist air at 
saturation at dry-bulb temperature. 
lb (water)/lb (dry air)</t>
  </si>
  <si>
    <t>Ws*= Humidity ratio of moist air at 
saturation at wet-bulb temperature.
lb (water)/lb (dry air)</t>
  </si>
  <si>
    <t>W= Humidity Ratio of Moist Air.
 lb(water)/lb(dry air)</t>
  </si>
  <si>
    <t>μ=Degree of Saturation</t>
  </si>
  <si>
    <t>Pw = Water Vapor Partial
 Pressure, psia</t>
  </si>
  <si>
    <t>α</t>
  </si>
  <si>
    <t>P2 = Barometric Pressure, in. Hg</t>
  </si>
  <si>
    <t xml:space="preserve">P2 (psia) </t>
  </si>
  <si>
    <t>T2 = Absolute temperature 
at dry-bulb temperature (t), °R</t>
  </si>
  <si>
    <t>T*2 = Absolute temperature 
at wet-bulb temperature (t*), °R</t>
  </si>
  <si>
    <t>Pws2 = Pressure of saturated pure
 water at dry-bulb Temperature (Psia)
(for t = 32 to 392 °F)</t>
  </si>
  <si>
    <t>P*ws2 = Pressure of saturated pure 
water at wet-bulb Temperature (Psia)
(for t* = 32 to 392 °F)</t>
  </si>
  <si>
    <t>Ws2= Humidity ratio of moist air at 
saturation at dry-bulb temperature. 
lb (water)/lb (dry air)</t>
  </si>
  <si>
    <t>Ws*2= Humidity ratio of moist air at 
saturation at wet-bulb temperature.
lb (water)/lb (dry air)</t>
  </si>
  <si>
    <t>W2= Humidity Ratio of Moist Air.
 lb(water)/lb(dry air)</t>
  </si>
  <si>
    <t>μ2=Degree of Saturation</t>
  </si>
  <si>
    <t>WB</t>
  </si>
  <si>
    <t>W</t>
  </si>
  <si>
    <t>h</t>
  </si>
  <si>
    <t>Ref h</t>
  </si>
  <si>
    <t>DB</t>
  </si>
  <si>
    <t>Pws*</t>
  </si>
  <si>
    <t>Ratio</t>
  </si>
  <si>
    <t>Round off</t>
  </si>
  <si>
    <t>P(psia)</t>
  </si>
  <si>
    <t>C8</t>
  </si>
  <si>
    <t>C9</t>
  </si>
  <si>
    <t>C10</t>
  </si>
  <si>
    <t>C11</t>
  </si>
  <si>
    <t>C12</t>
  </si>
  <si>
    <t>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</si>
</sst>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;@"/>
    <numFmt numFmtId="165" formatCode="0.0"/>
    <numFmt numFmtId="166" formatCode="0;[Red]0"/>
    <numFmt numFmtId="167" formatCode="_(* #,##0.00_);_(* \(#,##0.00\);_(* &quot;-&quot;??_);_(@_)"/>
    <numFmt numFmtId="168" formatCode="_(* #,##0_);_(* \(#,##0\);_(* &quot;-&quot;_);_(@_)"/>
    <numFmt numFmtId="169" formatCode="_(* #,##0.0_);_(* \(#,##0.0\);_(* &quot;-&quot;_);_(@_)"/>
    <numFmt numFmtId="170" formatCode="0.0000"/>
    <numFmt numFmtId="171" formatCode="0.00000"/>
    <numFmt numFmtId="172" formatCode="0.00000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35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</xf>
    <xf numFmtId="0" fontId="0" fillId="0" borderId="0" xfId="0" applyFont="1" applyProtection="1"/>
    <xf numFmtId="0" fontId="0" fillId="0" borderId="0" xfId="0" applyFont="1" applyFill="1" applyProtection="1"/>
    <xf numFmtId="0" fontId="4" fillId="0" borderId="0" xfId="0" applyFont="1" applyProtection="1"/>
    <xf numFmtId="0" fontId="0" fillId="3" borderId="0" xfId="0" applyFont="1" applyFill="1" applyProtection="1"/>
    <xf numFmtId="0" fontId="3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vertical="center"/>
    </xf>
    <xf numFmtId="0" fontId="2" fillId="4" borderId="0" xfId="0" applyFont="1" applyFill="1" applyProtection="1"/>
    <xf numFmtId="164" fontId="7" fillId="4" borderId="0" xfId="0" applyNumberFormat="1" applyFont="1" applyFill="1" applyAlignment="1" applyProtection="1">
      <alignment horizontal="left"/>
    </xf>
    <xf numFmtId="0" fontId="7" fillId="4" borderId="0" xfId="0" applyFont="1" applyFill="1" applyProtection="1"/>
    <xf numFmtId="0" fontId="8" fillId="4" borderId="0" xfId="0" applyFont="1" applyFill="1" applyProtection="1"/>
    <xf numFmtId="0" fontId="0" fillId="4" borderId="0" xfId="0" applyFont="1" applyFill="1" applyProtection="1"/>
    <xf numFmtId="0" fontId="9" fillId="0" borderId="0" xfId="0" applyFont="1" applyProtection="1"/>
    <xf numFmtId="0" fontId="7" fillId="4" borderId="0" xfId="0" applyFont="1" applyFill="1" applyAlignment="1" applyProtection="1">
      <alignment horizontal="left"/>
    </xf>
    <xf numFmtId="49" fontId="7" fillId="4" borderId="0" xfId="0" applyNumberFormat="1" applyFont="1" applyFill="1" applyAlignment="1" applyProtection="1">
      <alignment horizontal="left" vertical="center"/>
    </xf>
    <xf numFmtId="0" fontId="7" fillId="4" borderId="0" xfId="0" applyNumberFormat="1" applyFont="1" applyFill="1" applyAlignment="1" applyProtection="1">
      <alignment horizontal="left"/>
    </xf>
    <xf numFmtId="0" fontId="8" fillId="4" borderId="0" xfId="0" applyNumberFormat="1" applyFont="1" applyFill="1" applyAlignment="1" applyProtection="1">
      <alignment horizontal="left"/>
    </xf>
    <xf numFmtId="49" fontId="7" fillId="0" borderId="0" xfId="0" applyNumberFormat="1" applyFont="1" applyAlignment="1" applyProtection="1">
      <alignment horizontal="left"/>
    </xf>
    <xf numFmtId="0" fontId="9" fillId="4" borderId="0" xfId="0" applyFont="1" applyFill="1" applyAlignment="1" applyProtection="1">
      <alignment horizontal="left"/>
    </xf>
    <xf numFmtId="0" fontId="2" fillId="4" borderId="0" xfId="0" applyFont="1" applyFill="1" applyBorder="1" applyProtection="1"/>
    <xf numFmtId="0" fontId="0" fillId="0" borderId="0" xfId="0" applyFont="1" applyBorder="1" applyProtection="1"/>
    <xf numFmtId="164" fontId="7" fillId="4" borderId="0" xfId="0" applyNumberFormat="1" applyFont="1" applyFill="1" applyBorder="1" applyAlignment="1" applyProtection="1">
      <alignment horizontal="left"/>
    </xf>
    <xf numFmtId="164" fontId="8" fillId="4" borderId="0" xfId="0" applyNumberFormat="1" applyFont="1" applyFill="1" applyBorder="1" applyAlignment="1" applyProtection="1">
      <alignment horizontal="left"/>
    </xf>
    <xf numFmtId="0" fontId="0" fillId="4" borderId="0" xfId="0" applyFont="1" applyFill="1" applyBorder="1" applyProtection="1"/>
    <xf numFmtId="0" fontId="9" fillId="4" borderId="0" xfId="0" applyFont="1" applyFill="1" applyBorder="1" applyProtection="1"/>
    <xf numFmtId="0" fontId="10" fillId="5" borderId="0" xfId="0" applyFont="1" applyFill="1" applyAlignment="1" applyProtection="1">
      <alignment horizontal="center" vertical="center"/>
    </xf>
    <xf numFmtId="165" fontId="11" fillId="4" borderId="0" xfId="0" applyNumberFormat="1" applyFont="1" applyFill="1" applyAlignment="1" applyProtection="1">
      <alignment horizontal="center" vertical="center"/>
    </xf>
    <xf numFmtId="0" fontId="12" fillId="4" borderId="0" xfId="0" applyFont="1" applyFill="1" applyAlignment="1" applyProtection="1">
      <alignment horizontal="left" vertical="center"/>
    </xf>
    <xf numFmtId="0" fontId="13" fillId="4" borderId="0" xfId="0" applyFont="1" applyFill="1" applyAlignment="1" applyProtection="1"/>
    <xf numFmtId="0" fontId="14" fillId="4" borderId="0" xfId="0" applyFont="1" applyFill="1" applyAlignment="1" applyProtection="1">
      <alignment horizontal="left"/>
    </xf>
    <xf numFmtId="0" fontId="8" fillId="4" borderId="0" xfId="0" applyFont="1" applyFill="1" applyAlignment="1" applyProtection="1"/>
    <xf numFmtId="0" fontId="13" fillId="4" borderId="0" xfId="0" applyFont="1" applyFill="1" applyProtection="1"/>
    <xf numFmtId="165" fontId="13" fillId="4" borderId="0" xfId="0" applyNumberFormat="1" applyFont="1" applyFill="1" applyAlignment="1" applyProtection="1">
      <alignment horizontal="center" vertical="center"/>
    </xf>
    <xf numFmtId="0" fontId="15" fillId="4" borderId="0" xfId="0" applyFont="1" applyFill="1" applyAlignment="1" applyProtection="1">
      <alignment horizontal="left" vertical="center"/>
    </xf>
    <xf numFmtId="1" fontId="14" fillId="4" borderId="0" xfId="0" applyNumberFormat="1" applyFont="1" applyFill="1" applyAlignment="1" applyProtection="1">
      <alignment horizontal="left"/>
    </xf>
    <xf numFmtId="0" fontId="13" fillId="4" borderId="0" xfId="0" applyFont="1" applyFill="1" applyAlignment="1" applyProtection="1">
      <alignment horizontal="left"/>
    </xf>
    <xf numFmtId="166" fontId="16" fillId="4" borderId="0" xfId="0" applyNumberFormat="1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left" vertical="center"/>
    </xf>
    <xf numFmtId="0" fontId="17" fillId="4" borderId="0" xfId="0" applyFont="1" applyFill="1" applyAlignment="1" applyProtection="1">
      <alignment horizontal="left" vertical="center"/>
    </xf>
    <xf numFmtId="0" fontId="13" fillId="0" borderId="0" xfId="0" applyFont="1" applyFill="1" applyProtection="1"/>
    <xf numFmtId="3" fontId="17" fillId="0" borderId="0" xfId="0" applyNumberFormat="1" applyFont="1" applyFill="1" applyAlignment="1" applyProtection="1"/>
    <xf numFmtId="165" fontId="14" fillId="0" borderId="0" xfId="0" applyNumberFormat="1" applyFont="1" applyFill="1" applyAlignment="1" applyProtection="1">
      <alignment horizontal="left"/>
    </xf>
    <xf numFmtId="0" fontId="17" fillId="0" borderId="0" xfId="0" applyFont="1" applyFill="1" applyAlignment="1" applyProtection="1">
      <alignment horizontal="left" vertical="center"/>
    </xf>
    <xf numFmtId="0" fontId="13" fillId="4" borderId="0" xfId="0" applyFont="1" applyFill="1" applyAlignment="1" applyProtection="1">
      <alignment horizontal="left"/>
    </xf>
    <xf numFmtId="168" fontId="16" fillId="4" borderId="0" xfId="1" applyNumberFormat="1" applyFont="1" applyFill="1" applyAlignment="1" applyProtection="1">
      <alignment horizontal="center"/>
    </xf>
    <xf numFmtId="0" fontId="16" fillId="4" borderId="0" xfId="1" applyNumberFormat="1" applyFont="1" applyFill="1" applyAlignment="1" applyProtection="1"/>
    <xf numFmtId="0" fontId="14" fillId="4" borderId="0" xfId="1" applyNumberFormat="1" applyFont="1" applyFill="1" applyAlignment="1" applyProtection="1"/>
    <xf numFmtId="3" fontId="17" fillId="4" borderId="0" xfId="0" applyNumberFormat="1" applyFont="1" applyFill="1" applyAlignment="1" applyProtection="1"/>
    <xf numFmtId="165" fontId="14" fillId="4" borderId="0" xfId="0" applyNumberFormat="1" applyFont="1" applyFill="1" applyAlignment="1" applyProtection="1">
      <alignment horizontal="left"/>
    </xf>
    <xf numFmtId="0" fontId="13" fillId="0" borderId="0" xfId="0" applyFont="1" applyFill="1" applyAlignment="1" applyProtection="1">
      <alignment horizontal="left" vertical="center"/>
    </xf>
    <xf numFmtId="165" fontId="14" fillId="0" borderId="0" xfId="1" applyNumberFormat="1" applyFont="1" applyFill="1" applyAlignment="1" applyProtection="1">
      <alignment horizontal="center"/>
    </xf>
    <xf numFmtId="169" fontId="16" fillId="4" borderId="0" xfId="1" applyNumberFormat="1" applyFont="1" applyFill="1" applyAlignment="1" applyProtection="1">
      <alignment horizontal="center"/>
    </xf>
    <xf numFmtId="0" fontId="14" fillId="4" borderId="0" xfId="1" applyNumberFormat="1" applyFont="1" applyFill="1" applyAlignment="1" applyProtection="1">
      <alignment horizontal="center"/>
    </xf>
    <xf numFmtId="0" fontId="8" fillId="0" borderId="0" xfId="0" applyFont="1" applyFill="1" applyAlignment="1" applyProtection="1"/>
    <xf numFmtId="0" fontId="7" fillId="0" borderId="0" xfId="0" applyFont="1" applyFill="1" applyAlignment="1" applyProtection="1"/>
    <xf numFmtId="1" fontId="16" fillId="4" borderId="0" xfId="0" applyNumberFormat="1" applyFont="1" applyFill="1" applyAlignment="1" applyProtection="1">
      <alignment horizontal="left"/>
    </xf>
    <xf numFmtId="1" fontId="16" fillId="4" borderId="0" xfId="0" applyNumberFormat="1" applyFont="1" applyFill="1" applyAlignment="1" applyProtection="1">
      <alignment horizontal="center"/>
    </xf>
    <xf numFmtId="165" fontId="16" fillId="4" borderId="0" xfId="0" applyNumberFormat="1" applyFont="1" applyFill="1" applyAlignment="1" applyProtection="1">
      <alignment horizontal="center"/>
    </xf>
    <xf numFmtId="1" fontId="18" fillId="4" borderId="0" xfId="0" applyNumberFormat="1" applyFont="1" applyFill="1" applyAlignment="1" applyProtection="1">
      <alignment horizontal="left"/>
    </xf>
    <xf numFmtId="0" fontId="19" fillId="4" borderId="0" xfId="0" applyFont="1" applyFill="1" applyAlignment="1" applyProtection="1"/>
    <xf numFmtId="1" fontId="20" fillId="4" borderId="0" xfId="0" applyNumberFormat="1" applyFont="1" applyFill="1" applyAlignment="1" applyProtection="1">
      <alignment horizontal="left" vertical="center"/>
    </xf>
    <xf numFmtId="0" fontId="20" fillId="4" borderId="0" xfId="0" applyFont="1" applyFill="1" applyAlignment="1" applyProtection="1">
      <alignment horizontal="left" vertical="center"/>
    </xf>
    <xf numFmtId="165" fontId="18" fillId="4" borderId="0" xfId="0" applyNumberFormat="1" applyFont="1" applyFill="1" applyAlignment="1" applyProtection="1">
      <alignment horizontal="left"/>
    </xf>
    <xf numFmtId="2" fontId="20" fillId="4" borderId="0" xfId="0" applyNumberFormat="1" applyFont="1" applyFill="1" applyAlignment="1" applyProtection="1">
      <alignment horizontal="left" vertical="center"/>
    </xf>
    <xf numFmtId="0" fontId="18" fillId="4" borderId="0" xfId="0" applyFont="1" applyFill="1" applyAlignment="1" applyProtection="1">
      <alignment horizontal="left"/>
    </xf>
    <xf numFmtId="0" fontId="18" fillId="4" borderId="0" xfId="0" applyNumberFormat="1" applyFont="1" applyFill="1" applyAlignment="1" applyProtection="1">
      <alignment horizontal="center" vertical="center"/>
    </xf>
    <xf numFmtId="0" fontId="18" fillId="0" borderId="0" xfId="0" applyFont="1" applyFill="1" applyAlignment="1" applyProtection="1">
      <alignment horizontal="left"/>
    </xf>
    <xf numFmtId="0" fontId="9" fillId="4" borderId="0" xfId="0" applyFont="1" applyFill="1" applyProtection="1"/>
    <xf numFmtId="0" fontId="9" fillId="4" borderId="0" xfId="0" applyFont="1" applyFill="1" applyAlignment="1" applyProtection="1">
      <alignment horizontal="left" vertical="center"/>
    </xf>
    <xf numFmtId="0" fontId="21" fillId="4" borderId="0" xfId="0" applyFont="1" applyFill="1" applyAlignment="1" applyProtection="1"/>
    <xf numFmtId="2" fontId="13" fillId="4" borderId="0" xfId="0" applyNumberFormat="1" applyFont="1" applyFill="1" applyAlignment="1" applyProtection="1">
      <alignment horizontal="left" vertical="center"/>
    </xf>
    <xf numFmtId="0" fontId="16" fillId="4" borderId="0" xfId="0" applyFont="1" applyFill="1" applyAlignment="1" applyProtection="1">
      <alignment horizontal="left"/>
    </xf>
    <xf numFmtId="0" fontId="16" fillId="0" borderId="0" xfId="0" applyFont="1" applyFill="1" applyAlignment="1" applyProtection="1">
      <alignment horizontal="left"/>
    </xf>
    <xf numFmtId="0" fontId="13" fillId="4" borderId="0" xfId="0" quotePrefix="1" applyFont="1" applyFill="1" applyAlignment="1" applyProtection="1">
      <alignment horizontal="left"/>
    </xf>
    <xf numFmtId="0" fontId="13" fillId="4" borderId="0" xfId="0" applyFont="1" applyFill="1" applyBorder="1" applyProtection="1"/>
    <xf numFmtId="0" fontId="9" fillId="4" borderId="0" xfId="0" quotePrefix="1" applyFont="1" applyFill="1" applyBorder="1" applyAlignment="1" applyProtection="1">
      <alignment horizontal="left"/>
    </xf>
    <xf numFmtId="0" fontId="0" fillId="0" borderId="0" xfId="0" applyFont="1" applyFill="1" applyBorder="1" applyProtection="1"/>
    <xf numFmtId="0" fontId="0" fillId="3" borderId="0" xfId="0" applyFont="1" applyFill="1" applyBorder="1" applyProtection="1"/>
    <xf numFmtId="0" fontId="8" fillId="0" borderId="0" xfId="0" applyFont="1" applyFill="1" applyBorder="1" applyAlignment="1" applyProtection="1"/>
    <xf numFmtId="164" fontId="10" fillId="0" borderId="0" xfId="0" applyNumberFormat="1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</xf>
    <xf numFmtId="0" fontId="8" fillId="4" borderId="0" xfId="0" applyFont="1" applyFill="1" applyBorder="1" applyAlignment="1" applyProtection="1"/>
    <xf numFmtId="0" fontId="22" fillId="0" borderId="0" xfId="0" applyFont="1" applyFill="1" applyBorder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/>
    <xf numFmtId="0" fontId="23" fillId="0" borderId="1" xfId="0" applyFont="1" applyFill="1" applyBorder="1" applyAlignment="1" applyProtection="1">
      <alignment horizontal="center"/>
    </xf>
    <xf numFmtId="0" fontId="4" fillId="0" borderId="0" xfId="0" applyFont="1" applyFill="1" applyBorder="1" applyProtection="1"/>
    <xf numFmtId="0" fontId="24" fillId="0" borderId="0" xfId="0" applyFont="1" applyFill="1" applyBorder="1" applyAlignment="1" applyProtection="1">
      <alignment horizontal="center" vertical="center"/>
    </xf>
    <xf numFmtId="0" fontId="25" fillId="0" borderId="0" xfId="0" applyFont="1" applyFill="1" applyBorder="1" applyAlignment="1" applyProtection="1">
      <alignment horizontal="center" vertical="center"/>
    </xf>
    <xf numFmtId="0" fontId="26" fillId="0" borderId="0" xfId="0" applyFont="1" applyFill="1" applyBorder="1" applyAlignment="1" applyProtection="1">
      <alignment vertical="center"/>
    </xf>
    <xf numFmtId="0" fontId="0" fillId="0" borderId="2" xfId="0" applyFont="1" applyFill="1" applyBorder="1" applyProtection="1"/>
    <xf numFmtId="0" fontId="0" fillId="0" borderId="2" xfId="0" applyFont="1" applyBorder="1" applyProtection="1"/>
    <xf numFmtId="0" fontId="4" fillId="0" borderId="0" xfId="0" applyFont="1" applyBorder="1" applyProtection="1"/>
    <xf numFmtId="0" fontId="0" fillId="0" borderId="0" xfId="0" applyFont="1" applyFill="1" applyBorder="1" applyAlignment="1" applyProtection="1">
      <alignment horizontal="center" vertical="center"/>
    </xf>
    <xf numFmtId="0" fontId="2" fillId="0" borderId="0" xfId="0" applyFont="1"/>
    <xf numFmtId="2" fontId="4" fillId="0" borderId="0" xfId="0" applyNumberFormat="1" applyFont="1" applyFill="1" applyBorder="1" applyProtection="1"/>
    <xf numFmtId="167" fontId="4" fillId="0" borderId="0" xfId="0" applyNumberFormat="1" applyFont="1" applyFill="1" applyBorder="1" applyProtection="1"/>
    <xf numFmtId="0" fontId="0" fillId="0" borderId="0" xfId="0" applyFill="1"/>
    <xf numFmtId="0" fontId="27" fillId="0" borderId="0" xfId="0" applyFont="1" applyAlignment="1">
      <alignment horizontal="center" vertical="center"/>
    </xf>
    <xf numFmtId="49" fontId="28" fillId="0" borderId="3" xfId="0" applyNumberFormat="1" applyFont="1" applyFill="1" applyBorder="1" applyAlignment="1">
      <alignment horizontal="center" vertical="center"/>
    </xf>
    <xf numFmtId="49" fontId="28" fillId="0" borderId="4" xfId="0" applyNumberFormat="1" applyFont="1" applyBorder="1" applyAlignment="1">
      <alignment horizontal="center" vertical="center"/>
    </xf>
    <xf numFmtId="49" fontId="28" fillId="0" borderId="5" xfId="0" applyNumberFormat="1" applyFont="1" applyBorder="1" applyAlignment="1">
      <alignment horizontal="center" vertical="center"/>
    </xf>
    <xf numFmtId="0" fontId="28" fillId="0" borderId="6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0" fontId="30" fillId="0" borderId="8" xfId="0" applyNumberFormat="1" applyFont="1" applyFill="1" applyBorder="1" applyAlignment="1">
      <alignment horizontal="center"/>
    </xf>
    <xf numFmtId="11" fontId="30" fillId="0" borderId="9" xfId="0" applyNumberFormat="1" applyFont="1" applyFill="1" applyBorder="1" applyAlignment="1">
      <alignment horizontal="center" vertical="center"/>
    </xf>
    <xf numFmtId="11" fontId="30" fillId="0" borderId="10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9" xfId="0" applyFont="1" applyFill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70" fontId="30" fillId="0" borderId="8" xfId="0" applyNumberFormat="1" applyFont="1" applyFill="1" applyBorder="1" applyAlignment="1">
      <alignment horizontal="center" vertical="center"/>
    </xf>
    <xf numFmtId="0" fontId="28" fillId="0" borderId="7" xfId="0" applyFont="1" applyBorder="1" applyAlignment="1">
      <alignment horizontal="left" vertical="center" wrapText="1"/>
    </xf>
    <xf numFmtId="2" fontId="30" fillId="0" borderId="8" xfId="0" applyNumberFormat="1" applyFont="1" applyFill="1" applyBorder="1" applyAlignment="1">
      <alignment horizontal="center" vertical="center"/>
    </xf>
    <xf numFmtId="0" fontId="31" fillId="0" borderId="7" xfId="0" applyFont="1" applyBorder="1" applyAlignment="1">
      <alignment horizontal="left" vertical="center" wrapText="1"/>
    </xf>
    <xf numFmtId="171" fontId="30" fillId="0" borderId="8" xfId="0" applyNumberFormat="1" applyFont="1" applyFill="1" applyBorder="1" applyAlignment="1">
      <alignment horizontal="center" vertical="center"/>
    </xf>
    <xf numFmtId="0" fontId="31" fillId="0" borderId="7" xfId="0" applyFont="1" applyBorder="1" applyAlignment="1">
      <alignment horizontal="left" vertical="center"/>
    </xf>
    <xf numFmtId="0" fontId="31" fillId="0" borderId="7" xfId="0" applyFont="1" applyBorder="1" applyAlignment="1">
      <alignment wrapText="1"/>
    </xf>
    <xf numFmtId="0" fontId="32" fillId="0" borderId="0" xfId="0" quotePrefix="1" applyFont="1" applyFill="1" applyBorder="1" applyAlignment="1" applyProtection="1">
      <alignment horizontal="left"/>
    </xf>
    <xf numFmtId="0" fontId="32" fillId="0" borderId="0" xfId="0" applyFont="1" applyFill="1" applyBorder="1" applyAlignment="1" applyProtection="1">
      <alignment horizontal="left"/>
    </xf>
    <xf numFmtId="0" fontId="33" fillId="0" borderId="0" xfId="0" applyFont="1" applyFill="1" applyBorder="1" applyAlignment="1" applyProtection="1">
      <alignment horizontal="left"/>
    </xf>
    <xf numFmtId="0" fontId="32" fillId="0" borderId="0" xfId="0" applyFont="1" applyFill="1" applyBorder="1" applyProtection="1"/>
    <xf numFmtId="0" fontId="34" fillId="0" borderId="0" xfId="0" applyFont="1" applyFill="1" applyBorder="1" applyProtection="1"/>
    <xf numFmtId="0" fontId="35" fillId="0" borderId="7" xfId="0" applyFont="1" applyBorder="1" applyAlignment="1">
      <alignment horizontal="left" vertical="center"/>
    </xf>
    <xf numFmtId="49" fontId="28" fillId="0" borderId="0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1" fontId="30" fillId="0" borderId="9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411925</xdr:colOff>
      <xdr:row>597</xdr:row>
      <xdr:rowOff>0</xdr:rowOff>
    </xdr:from>
    <xdr:to>
      <xdr:col>5</xdr:col>
      <xdr:colOff>638297</xdr:colOff>
      <xdr:row>597</xdr:row>
      <xdr:rowOff>39584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62AFBA8-41E2-492E-97BB-92D16D26CD66}"/>
            </a:ext>
          </a:extLst>
        </xdr:cNvPr>
        <xdr:cNvSpPr/>
      </xdr:nvSpPr>
      <xdr:spPr>
        <a:xfrm>
          <a:off x="2878900" y="158295975"/>
          <a:ext cx="0" cy="3958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137045</xdr:colOff>
          <xdr:row>65</xdr:row>
          <xdr:rowOff>38100</xdr:rowOff>
        </xdr:from>
        <xdr:to>
          <xdr:col>12</xdr:col>
          <xdr:colOff>22745</xdr:colOff>
          <xdr:row>86</xdr:row>
          <xdr:rowOff>123825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3BA9035E-F88C-4838-9179-D6E6A90DAEB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rawing" spid="_x0000_s102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37045" y="12401550"/>
              <a:ext cx="6029325" cy="5086350"/>
            </a:xfrm>
            <a:prstGeom prst="rect">
              <a:avLst/>
            </a:prstGeom>
            <a:ln>
              <a:noFill/>
            </a:ln>
          </xdr:spPr>
        </xdr:pic>
        <xdr:clientData/>
      </xdr:twoCellAnchor>
    </mc:Choice>
    <mc:Fallback/>
  </mc:AlternateContent>
  <xdr:twoCellAnchor editAs="oneCell">
    <xdr:from>
      <xdr:col>13</xdr:col>
      <xdr:colOff>174626</xdr:colOff>
      <xdr:row>145</xdr:row>
      <xdr:rowOff>127000</xdr:rowOff>
    </xdr:from>
    <xdr:to>
      <xdr:col>13</xdr:col>
      <xdr:colOff>5953126</xdr:colOff>
      <xdr:row>145</xdr:row>
      <xdr:rowOff>4940671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9D95C2-E7DE-4FA9-A663-9F6B500CD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4476" y="41284525"/>
          <a:ext cx="5778500" cy="4813671"/>
        </a:xfrm>
        <a:prstGeom prst="rect">
          <a:avLst/>
        </a:prstGeom>
      </xdr:spPr>
    </xdr:pic>
    <xdr:clientData/>
  </xdr:twoCellAnchor>
  <xdr:twoCellAnchor editAs="oneCell">
    <xdr:from>
      <xdr:col>13</xdr:col>
      <xdr:colOff>587375</xdr:colOff>
      <xdr:row>146</xdr:row>
      <xdr:rowOff>127001</xdr:rowOff>
    </xdr:from>
    <xdr:to>
      <xdr:col>13</xdr:col>
      <xdr:colOff>5572158</xdr:colOff>
      <xdr:row>146</xdr:row>
      <xdr:rowOff>4318001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F9CDD7-7D17-403F-835F-76D144BBF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7225" y="46370876"/>
          <a:ext cx="4984783" cy="4191000"/>
        </a:xfrm>
        <a:prstGeom prst="rect">
          <a:avLst/>
        </a:prstGeom>
      </xdr:spPr>
    </xdr:pic>
    <xdr:clientData/>
  </xdr:twoCellAnchor>
  <xdr:twoCellAnchor editAs="oneCell">
    <xdr:from>
      <xdr:col>13</xdr:col>
      <xdr:colOff>714375</xdr:colOff>
      <xdr:row>147</xdr:row>
      <xdr:rowOff>79376</xdr:rowOff>
    </xdr:from>
    <xdr:to>
      <xdr:col>13</xdr:col>
      <xdr:colOff>5334000</xdr:colOff>
      <xdr:row>147</xdr:row>
      <xdr:rowOff>4371832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4E3A4B-3041-4379-A00F-DA6A35C0D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4225" y="50771426"/>
          <a:ext cx="4619625" cy="4292456"/>
        </a:xfrm>
        <a:prstGeom prst="rect">
          <a:avLst/>
        </a:prstGeom>
      </xdr:spPr>
    </xdr:pic>
    <xdr:clientData/>
  </xdr:twoCellAnchor>
  <xdr:twoCellAnchor editAs="oneCell">
    <xdr:from>
      <xdr:col>13</xdr:col>
      <xdr:colOff>460375</xdr:colOff>
      <xdr:row>148</xdr:row>
      <xdr:rowOff>95251</xdr:rowOff>
    </xdr:from>
    <xdr:to>
      <xdr:col>13</xdr:col>
      <xdr:colOff>5746750</xdr:colOff>
      <xdr:row>148</xdr:row>
      <xdr:rowOff>5110729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79DF0B-C232-42DC-A468-9A660C2A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0225" y="55216426"/>
          <a:ext cx="5286375" cy="5015478"/>
        </a:xfrm>
        <a:prstGeom prst="rect">
          <a:avLst/>
        </a:prstGeom>
      </xdr:spPr>
    </xdr:pic>
    <xdr:clientData/>
  </xdr:twoCellAnchor>
  <xdr:twoCellAnchor editAs="oneCell">
    <xdr:from>
      <xdr:col>13</xdr:col>
      <xdr:colOff>269876</xdr:colOff>
      <xdr:row>149</xdr:row>
      <xdr:rowOff>79375</xdr:rowOff>
    </xdr:from>
    <xdr:to>
      <xdr:col>13</xdr:col>
      <xdr:colOff>5889626</xdr:colOff>
      <xdr:row>149</xdr:row>
      <xdr:rowOff>5043873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E4EF2F-E200-4B38-B40E-9B28FBCD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89726" y="60401200"/>
          <a:ext cx="5619750" cy="4964498"/>
        </a:xfrm>
        <a:prstGeom prst="rect">
          <a:avLst/>
        </a:prstGeom>
      </xdr:spPr>
    </xdr:pic>
    <xdr:clientData/>
  </xdr:twoCellAnchor>
  <xdr:twoCellAnchor editAs="oneCell">
    <xdr:from>
      <xdr:col>13</xdr:col>
      <xdr:colOff>111125</xdr:colOff>
      <xdr:row>150</xdr:row>
      <xdr:rowOff>95250</xdr:rowOff>
    </xdr:from>
    <xdr:to>
      <xdr:col>13</xdr:col>
      <xdr:colOff>5953125</xdr:colOff>
      <xdr:row>150</xdr:row>
      <xdr:rowOff>4798430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4ABC852-BD93-45EE-B743-7CD68A0DF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30975" y="65617725"/>
          <a:ext cx="5842000" cy="4703180"/>
        </a:xfrm>
        <a:prstGeom prst="rect">
          <a:avLst/>
        </a:prstGeom>
      </xdr:spPr>
    </xdr:pic>
    <xdr:clientData/>
  </xdr:twoCellAnchor>
  <xdr:twoCellAnchor>
    <xdr:from>
      <xdr:col>13</xdr:col>
      <xdr:colOff>533401</xdr:colOff>
      <xdr:row>145</xdr:row>
      <xdr:rowOff>1003300</xdr:rowOff>
    </xdr:from>
    <xdr:to>
      <xdr:col>13</xdr:col>
      <xdr:colOff>2628901</xdr:colOff>
      <xdr:row>145</xdr:row>
      <xdr:rowOff>1479550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CDF83D9-40FA-440E-AAC9-EBE3D5387B8B}"/>
            </a:ext>
          </a:extLst>
        </xdr:cNvPr>
        <xdr:cNvSpPr/>
      </xdr:nvSpPr>
      <xdr:spPr>
        <a:xfrm>
          <a:off x="6953251" y="42160825"/>
          <a:ext cx="209550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984250</xdr:colOff>
      <xdr:row>146</xdr:row>
      <xdr:rowOff>825501</xdr:rowOff>
    </xdr:from>
    <xdr:to>
      <xdr:col>13</xdr:col>
      <xdr:colOff>3079750</xdr:colOff>
      <xdr:row>146</xdr:row>
      <xdr:rowOff>1301751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404C0A5-3595-44EC-87BE-C94EFD52F24C}"/>
            </a:ext>
          </a:extLst>
        </xdr:cNvPr>
        <xdr:cNvSpPr/>
      </xdr:nvSpPr>
      <xdr:spPr>
        <a:xfrm>
          <a:off x="7404100" y="47069376"/>
          <a:ext cx="209550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939800</xdr:colOff>
      <xdr:row>147</xdr:row>
      <xdr:rowOff>831851</xdr:rowOff>
    </xdr:from>
    <xdr:to>
      <xdr:col>13</xdr:col>
      <xdr:colOff>3035300</xdr:colOff>
      <xdr:row>147</xdr:row>
      <xdr:rowOff>1308101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E559109-855A-4A45-A1EB-1354BB0104B2}"/>
            </a:ext>
          </a:extLst>
        </xdr:cNvPr>
        <xdr:cNvSpPr/>
      </xdr:nvSpPr>
      <xdr:spPr>
        <a:xfrm>
          <a:off x="7359650" y="51523901"/>
          <a:ext cx="209550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790575</xdr:colOff>
      <xdr:row>148</xdr:row>
      <xdr:rowOff>1057276</xdr:rowOff>
    </xdr:from>
    <xdr:to>
      <xdr:col>13</xdr:col>
      <xdr:colOff>2886075</xdr:colOff>
      <xdr:row>148</xdr:row>
      <xdr:rowOff>1533526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8A5CD14-3B49-4097-B9A7-1DF5DAFEA499}"/>
            </a:ext>
          </a:extLst>
        </xdr:cNvPr>
        <xdr:cNvSpPr/>
      </xdr:nvSpPr>
      <xdr:spPr>
        <a:xfrm>
          <a:off x="7210425" y="56178451"/>
          <a:ext cx="209550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3752851</xdr:colOff>
      <xdr:row>149</xdr:row>
      <xdr:rowOff>923925</xdr:rowOff>
    </xdr:from>
    <xdr:to>
      <xdr:col>13</xdr:col>
      <xdr:colOff>5848351</xdr:colOff>
      <xdr:row>149</xdr:row>
      <xdr:rowOff>1400175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2FF0C8E-05F6-4726-B424-420E076C4595}"/>
            </a:ext>
          </a:extLst>
        </xdr:cNvPr>
        <xdr:cNvSpPr/>
      </xdr:nvSpPr>
      <xdr:spPr>
        <a:xfrm>
          <a:off x="10172701" y="61245750"/>
          <a:ext cx="209550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3708400</xdr:colOff>
      <xdr:row>150</xdr:row>
      <xdr:rowOff>679450</xdr:rowOff>
    </xdr:from>
    <xdr:to>
      <xdr:col>13</xdr:col>
      <xdr:colOff>5803900</xdr:colOff>
      <xdr:row>150</xdr:row>
      <xdr:rowOff>1155700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09A3FAD-1DDC-455D-A503-F102CA1E3D7B}"/>
            </a:ext>
          </a:extLst>
        </xdr:cNvPr>
        <xdr:cNvSpPr/>
      </xdr:nvSpPr>
      <xdr:spPr>
        <a:xfrm>
          <a:off x="10128250" y="66201925"/>
          <a:ext cx="209550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411925</xdr:colOff>
      <xdr:row>183</xdr:row>
      <xdr:rowOff>0</xdr:rowOff>
    </xdr:from>
    <xdr:to>
      <xdr:col>5</xdr:col>
      <xdr:colOff>638297</xdr:colOff>
      <xdr:row>183</xdr:row>
      <xdr:rowOff>39584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5C3FBC9-F946-44D2-BE14-D8C7A2B7BBAA}"/>
            </a:ext>
          </a:extLst>
        </xdr:cNvPr>
        <xdr:cNvSpPr/>
      </xdr:nvSpPr>
      <xdr:spPr>
        <a:xfrm>
          <a:off x="2878900" y="76504800"/>
          <a:ext cx="0" cy="3958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371475</xdr:colOff>
      <xdr:row>143</xdr:row>
      <xdr:rowOff>200026</xdr:rowOff>
    </xdr:from>
    <xdr:to>
      <xdr:col>13</xdr:col>
      <xdr:colOff>5514975</xdr:colOff>
      <xdr:row>143</xdr:row>
      <xdr:rowOff>4956381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25F7CF3-2B7F-40D0-B5B5-B705AB079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91325" y="30956251"/>
          <a:ext cx="5143500" cy="4756355"/>
        </a:xfrm>
        <a:prstGeom prst="rect">
          <a:avLst/>
        </a:prstGeom>
      </xdr:spPr>
    </xdr:pic>
    <xdr:clientData/>
  </xdr:twoCellAnchor>
  <xdr:twoCellAnchor>
    <xdr:from>
      <xdr:col>13</xdr:col>
      <xdr:colOff>676275</xdr:colOff>
      <xdr:row>143</xdr:row>
      <xdr:rowOff>981075</xdr:rowOff>
    </xdr:from>
    <xdr:to>
      <xdr:col>13</xdr:col>
      <xdr:colOff>2771775</xdr:colOff>
      <xdr:row>143</xdr:row>
      <xdr:rowOff>1457325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228C6D9-26A6-4BBE-B6A1-4785E6021B19}"/>
            </a:ext>
          </a:extLst>
        </xdr:cNvPr>
        <xdr:cNvSpPr/>
      </xdr:nvSpPr>
      <xdr:spPr>
        <a:xfrm>
          <a:off x="7096125" y="31737300"/>
          <a:ext cx="209550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438150</xdr:colOff>
      <xdr:row>144</xdr:row>
      <xdr:rowOff>257175</xdr:rowOff>
    </xdr:from>
    <xdr:to>
      <xdr:col>13</xdr:col>
      <xdr:colOff>5743575</xdr:colOff>
      <xdr:row>144</xdr:row>
      <xdr:rowOff>5079068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365DC0C-48AB-48B9-9645-58F8AB488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0" y="36214050"/>
          <a:ext cx="5305425" cy="4821893"/>
        </a:xfrm>
        <a:prstGeom prst="rect">
          <a:avLst/>
        </a:prstGeom>
      </xdr:spPr>
    </xdr:pic>
    <xdr:clientData/>
  </xdr:twoCellAnchor>
  <xdr:twoCellAnchor>
    <xdr:from>
      <xdr:col>13</xdr:col>
      <xdr:colOff>1295400</xdr:colOff>
      <xdr:row>144</xdr:row>
      <xdr:rowOff>917576</xdr:rowOff>
    </xdr:from>
    <xdr:to>
      <xdr:col>13</xdr:col>
      <xdr:colOff>3390900</xdr:colOff>
      <xdr:row>144</xdr:row>
      <xdr:rowOff>1393826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9BDEF89-7AB1-42C6-8EA3-CEA1EC4D158C}"/>
            </a:ext>
          </a:extLst>
        </xdr:cNvPr>
        <xdr:cNvSpPr/>
      </xdr:nvSpPr>
      <xdr:spPr>
        <a:xfrm>
          <a:off x="7715250" y="36874451"/>
          <a:ext cx="209550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03%20COOLEX%20Products\000%20In%20House%20Software\2021%20FAPU%20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bmittal"/>
      <sheetName val="Performance"/>
      <sheetName val="SPECS"/>
      <sheetName val="Sheet1"/>
    </sheetNames>
    <sheetDataSet>
      <sheetData sheetId="0">
        <row r="6">
          <cell r="D6" t="str">
            <v>Test Project</v>
          </cell>
        </row>
        <row r="7">
          <cell r="D7" t="str">
            <v>UA19-001-00</v>
          </cell>
          <cell r="J7">
            <v>0</v>
          </cell>
        </row>
        <row r="8">
          <cell r="J8" t="str">
            <v>FAPU-1</v>
          </cell>
        </row>
        <row r="14">
          <cell r="E14" t="str">
            <v>400V/3Ø/50Hz</v>
          </cell>
          <cell r="I14">
            <v>0</v>
          </cell>
          <cell r="J14" t="str">
            <v xml:space="preserve">    Ft</v>
          </cell>
        </row>
        <row r="15">
          <cell r="E15">
            <v>118.4</v>
          </cell>
          <cell r="I15" t="str">
            <v>R410A</v>
          </cell>
        </row>
        <row r="16">
          <cell r="E16">
            <v>1</v>
          </cell>
          <cell r="I16" t="str">
            <v>Aluminum</v>
          </cell>
        </row>
        <row r="17">
          <cell r="I17" t="str">
            <v>Aluminum</v>
          </cell>
        </row>
        <row r="21">
          <cell r="C21" t="str">
            <v>FAPU-180F2T</v>
          </cell>
        </row>
        <row r="23">
          <cell r="C23">
            <v>1</v>
          </cell>
        </row>
        <row r="48">
          <cell r="D48" t="str">
            <v>1900</v>
          </cell>
          <cell r="E48">
            <v>149718.18077421541</v>
          </cell>
          <cell r="F48">
            <v>123560.036938804</v>
          </cell>
          <cell r="G48">
            <v>20.133892960203141</v>
          </cell>
        </row>
        <row r="68">
          <cell r="I68">
            <v>0</v>
          </cell>
        </row>
        <row r="69">
          <cell r="B69" t="str">
            <v>- Compressor circuit breaker</v>
          </cell>
        </row>
        <row r="70">
          <cell r="B70" t="str">
            <v>- Manual High &amp; Low pressure switch</v>
          </cell>
        </row>
        <row r="71">
          <cell r="B71" t="str">
            <v>- Rotalock valve for compressor</v>
          </cell>
        </row>
        <row r="72">
          <cell r="B72" t="str">
            <v>- Pump down kit</v>
          </cell>
        </row>
        <row r="73">
          <cell r="B73" t="str">
            <v>- Double skin Evaporator casing</v>
          </cell>
        </row>
        <row r="74">
          <cell r="B74" t="str">
            <v/>
          </cell>
        </row>
        <row r="75">
          <cell r="B75" t="str">
            <v/>
          </cell>
        </row>
        <row r="76">
          <cell r="B76" t="str">
            <v/>
          </cell>
        </row>
        <row r="77">
          <cell r="B77" t="str">
            <v/>
          </cell>
        </row>
        <row r="78">
          <cell r="B78" t="str">
            <v/>
          </cell>
        </row>
        <row r="79">
          <cell r="B79" t="str">
            <v/>
          </cell>
        </row>
        <row r="80">
          <cell r="B80" t="str">
            <v/>
          </cell>
        </row>
        <row r="81">
          <cell r="B81" t="str">
            <v/>
          </cell>
        </row>
        <row r="82">
          <cell r="B82" t="str">
            <v/>
          </cell>
        </row>
        <row r="83">
          <cell r="B83" t="str">
            <v/>
          </cell>
        </row>
        <row r="84">
          <cell r="B84" t="str">
            <v/>
          </cell>
        </row>
      </sheetData>
      <sheetData sheetId="1"/>
      <sheetData sheetId="2"/>
      <sheetData sheetId="3">
        <row r="21">
          <cell r="J21">
            <v>7.583333333333333</v>
          </cell>
          <cell r="K21">
            <v>2</v>
          </cell>
          <cell r="O21">
            <v>0</v>
          </cell>
          <cell r="P21">
            <v>0</v>
          </cell>
          <cell r="V21">
            <v>16.666666666666668</v>
          </cell>
          <cell r="W21">
            <v>3</v>
          </cell>
          <cell r="X21">
            <v>16</v>
          </cell>
          <cell r="Z21">
            <v>2</v>
          </cell>
          <cell r="AB21">
            <v>1.5</v>
          </cell>
          <cell r="AC21">
            <v>2</v>
          </cell>
          <cell r="AG21">
            <v>44.725000000000001</v>
          </cell>
          <cell r="AH21">
            <v>50</v>
          </cell>
          <cell r="AP21">
            <v>3</v>
          </cell>
          <cell r="AS21">
            <v>6</v>
          </cell>
          <cell r="AT21">
            <v>5</v>
          </cell>
          <cell r="AU21">
            <v>12</v>
          </cell>
          <cell r="AW21">
            <v>3</v>
          </cell>
          <cell r="AX21" t="str">
            <v>0-50-100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0B1E-3F73-499B-889C-C01ABD6BD506}">
  <sheetPr codeName="Sheet4"/>
  <dimension ref="A1:AN663"/>
  <sheetViews>
    <sheetView showGridLines="0" tabSelected="1" view="pageBreakPreview" zoomScaleNormal="100" zoomScaleSheetLayoutView="100" workbookViewId="0">
      <selection activeCell="G26" sqref="G26"/>
    </sheetView>
  </sheetViews>
  <sheetFormatPr defaultRowHeight="15" x14ac:dyDescent="0.25"/>
  <cols>
    <col min="1" max="1" width="8.5703125" style="2" customWidth="1"/>
    <col min="2" max="2" width="12.5703125" style="2" customWidth="1"/>
    <col min="3" max="4" width="8.5703125" style="2" customWidth="1"/>
    <col min="5" max="5" width="1.28515625" style="2" customWidth="1"/>
    <col min="6" max="6" width="3.5703125" style="2" customWidth="1"/>
    <col min="7" max="11" width="8.5703125" style="2" customWidth="1"/>
    <col min="12" max="12" width="6.140625" style="2" customWidth="1"/>
    <col min="13" max="13" width="4.140625" style="2" bestFit="1" customWidth="1"/>
    <col min="14" max="14" width="90.42578125" style="2" customWidth="1"/>
    <col min="15" max="15" width="9" style="3" customWidth="1"/>
    <col min="16" max="16" width="20.7109375" style="2" customWidth="1"/>
    <col min="17" max="17" width="9" style="2" customWidth="1"/>
    <col min="18" max="18" width="24.7109375" style="2" customWidth="1"/>
    <col min="19" max="19" width="13.42578125" style="2" customWidth="1"/>
    <col min="20" max="21" width="12.7109375" style="2" bestFit="1" customWidth="1"/>
    <col min="22" max="22" width="13.42578125" style="2" bestFit="1" customWidth="1"/>
    <col min="23" max="23" width="9.42578125" style="2" bestFit="1" customWidth="1"/>
    <col min="24" max="24" width="10.28515625" style="2" bestFit="1" customWidth="1"/>
    <col min="25" max="26" width="9" style="2" customWidth="1"/>
    <col min="27" max="27" width="9" style="5" customWidth="1"/>
    <col min="28" max="30" width="9" style="2" customWidth="1"/>
    <col min="31" max="32" width="10.7109375" style="2" bestFit="1" customWidth="1"/>
    <col min="33" max="33" width="10.28515625" style="2" bestFit="1" customWidth="1"/>
    <col min="34" max="34" width="9.42578125" style="2" bestFit="1" customWidth="1"/>
    <col min="35" max="35" width="10.28515625" style="2" bestFit="1" customWidth="1"/>
    <col min="36" max="16384" width="9.140625" style="2"/>
  </cols>
  <sheetData>
    <row r="1" spans="1:28" ht="23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P1" s="4"/>
      <c r="AB1" s="4"/>
    </row>
    <row r="2" spans="1:28" ht="5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28" ht="15" customHeight="1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28" ht="6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28" ht="15.75" x14ac:dyDescent="0.25">
      <c r="A5" s="9" t="s">
        <v>2</v>
      </c>
      <c r="C5" s="10" t="str">
        <f>[1]Summary!D6</f>
        <v>Test Project</v>
      </c>
      <c r="D5" s="11"/>
      <c r="E5" s="12"/>
      <c r="F5" s="13"/>
      <c r="G5" s="13"/>
      <c r="H5" s="13"/>
      <c r="I5" s="9" t="s">
        <v>3</v>
      </c>
      <c r="K5" s="10" t="str">
        <f>[1]Summary!C21</f>
        <v>FAPU-180F2T</v>
      </c>
      <c r="L5" s="14"/>
    </row>
    <row r="6" spans="1:28" ht="15.75" x14ac:dyDescent="0.25">
      <c r="A6" s="9" t="s">
        <v>4</v>
      </c>
      <c r="C6" s="15" t="str">
        <f>[1]Summary!D7</f>
        <v>UA19-001-00</v>
      </c>
      <c r="D6" s="11"/>
      <c r="E6" s="12"/>
      <c r="F6" s="13"/>
      <c r="G6" s="13"/>
      <c r="H6" s="13"/>
      <c r="I6" s="9" t="s">
        <v>5</v>
      </c>
      <c r="K6" s="16" t="str">
        <f>[1]Summary!J8</f>
        <v>FAPU-1</v>
      </c>
      <c r="L6" s="14"/>
    </row>
    <row r="7" spans="1:28" ht="15.75" x14ac:dyDescent="0.25">
      <c r="A7" s="9" t="s">
        <v>6</v>
      </c>
      <c r="C7" s="17">
        <f>[1]Summary!J7</f>
        <v>0</v>
      </c>
      <c r="D7" s="17"/>
      <c r="E7" s="18"/>
      <c r="F7" s="13"/>
      <c r="G7" s="13"/>
      <c r="H7" s="13"/>
      <c r="I7" s="9" t="s">
        <v>7</v>
      </c>
      <c r="K7" s="19">
        <f>[1]Summary!D9</f>
        <v>0</v>
      </c>
      <c r="L7" s="20"/>
    </row>
    <row r="8" spans="1:28" s="13" customFormat="1" ht="15.75" x14ac:dyDescent="0.25">
      <c r="A8" s="21" t="s">
        <v>8</v>
      </c>
      <c r="B8" s="22"/>
      <c r="C8" s="23">
        <f ca="1">TODAY()</f>
        <v>46202</v>
      </c>
      <c r="D8" s="23"/>
      <c r="E8" s="24"/>
      <c r="F8" s="25"/>
      <c r="G8" s="25"/>
      <c r="H8" s="25"/>
      <c r="I8" s="9" t="s">
        <v>9</v>
      </c>
      <c r="J8" s="2"/>
      <c r="K8" s="19">
        <f>[1]Summary!D10</f>
        <v>0</v>
      </c>
      <c r="L8" s="26"/>
      <c r="N8" s="22"/>
      <c r="O8" s="3"/>
      <c r="AA8" s="5"/>
    </row>
    <row r="9" spans="1:28" s="13" customFormat="1" ht="5.2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N9" s="22"/>
      <c r="O9" s="3"/>
      <c r="AA9" s="5"/>
    </row>
    <row r="10" spans="1:28" s="13" customFormat="1" ht="15.75" x14ac:dyDescent="0.25">
      <c r="A10" s="27" t="s">
        <v>10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N10" s="22"/>
      <c r="O10" s="3"/>
      <c r="AA10" s="5"/>
    </row>
    <row r="11" spans="1:28" s="13" customFormat="1" ht="15.75" x14ac:dyDescent="0.25">
      <c r="A11" s="11" t="s">
        <v>11</v>
      </c>
      <c r="C11" s="28" t="str">
        <f>K5</f>
        <v>FAPU-180F2T</v>
      </c>
      <c r="D11" s="29"/>
      <c r="E11" s="29"/>
      <c r="G11" s="30" t="s">
        <v>12</v>
      </c>
      <c r="I11" s="30"/>
      <c r="J11" s="31">
        <f>[1]Summary!C23</f>
        <v>1</v>
      </c>
      <c r="M11" s="32"/>
      <c r="N11" s="22"/>
      <c r="O11" s="3"/>
      <c r="AA11" s="5"/>
    </row>
    <row r="12" spans="1:28" s="13" customFormat="1" ht="15.75" x14ac:dyDescent="0.25">
      <c r="A12" s="33" t="s">
        <v>13</v>
      </c>
      <c r="C12" s="34">
        <f>[1]Summary!E15</f>
        <v>118.4</v>
      </c>
      <c r="D12" s="35" t="s">
        <v>14</v>
      </c>
      <c r="E12" s="29"/>
      <c r="G12" s="30" t="s">
        <v>15</v>
      </c>
      <c r="I12" s="30"/>
      <c r="J12" s="36" t="str">
        <f>[1]Summary!E14</f>
        <v>400V/3Ø/50Hz</v>
      </c>
      <c r="M12" s="32"/>
      <c r="AA12" s="5"/>
    </row>
    <row r="13" spans="1:28" s="13" customFormat="1" ht="15.75" x14ac:dyDescent="0.25">
      <c r="A13" s="33" t="s">
        <v>16</v>
      </c>
      <c r="C13" s="34">
        <v>80</v>
      </c>
      <c r="D13" s="35" t="s">
        <v>14</v>
      </c>
      <c r="E13" s="29"/>
      <c r="G13" s="30" t="s">
        <v>17</v>
      </c>
      <c r="I13" s="30"/>
      <c r="J13" s="36" t="str">
        <f>[1]Summary!I15</f>
        <v>R410A</v>
      </c>
      <c r="M13" s="32"/>
      <c r="N13" s="22"/>
      <c r="O13" s="3"/>
      <c r="AA13" s="5"/>
    </row>
    <row r="14" spans="1:28" s="13" customFormat="1" ht="15.75" x14ac:dyDescent="0.25">
      <c r="A14" s="37" t="s">
        <v>18</v>
      </c>
      <c r="B14" s="37"/>
      <c r="C14" s="38">
        <f>[1]Summary!I14</f>
        <v>0</v>
      </c>
      <c r="D14" s="39" t="str">
        <f>[1]Summary!J14</f>
        <v xml:space="preserve">    Ft</v>
      </c>
      <c r="E14" s="40"/>
      <c r="G14" s="41" t="s">
        <v>19</v>
      </c>
      <c r="H14" s="3"/>
      <c r="I14" s="42"/>
      <c r="J14" s="43">
        <f>[1]Summary!E16</f>
        <v>1</v>
      </c>
      <c r="K14" s="44" t="s">
        <v>20</v>
      </c>
      <c r="N14" s="4"/>
      <c r="O14" s="3"/>
      <c r="AA14" s="5"/>
    </row>
    <row r="15" spans="1:28" s="13" customFormat="1" x14ac:dyDescent="0.25">
      <c r="A15" s="45" t="s">
        <v>21</v>
      </c>
      <c r="B15" s="45"/>
      <c r="C15" s="46">
        <f>[1]Summary!E48</f>
        <v>149718.18077421541</v>
      </c>
      <c r="D15" s="47" t="s">
        <v>22</v>
      </c>
      <c r="E15" s="48"/>
      <c r="G15" s="41" t="s">
        <v>23</v>
      </c>
      <c r="H15" s="3"/>
      <c r="I15" s="42"/>
      <c r="J15" s="43">
        <f>[1]Summary!I68</f>
        <v>0</v>
      </c>
      <c r="K15" s="44" t="s">
        <v>24</v>
      </c>
      <c r="O15" s="3"/>
      <c r="AA15" s="5"/>
    </row>
    <row r="16" spans="1:28" s="13" customFormat="1" x14ac:dyDescent="0.25">
      <c r="A16" s="45" t="s">
        <v>25</v>
      </c>
      <c r="B16" s="45"/>
      <c r="C16" s="46">
        <f>[1]Summary!F48</f>
        <v>123560.036938804</v>
      </c>
      <c r="D16" s="47" t="s">
        <v>22</v>
      </c>
      <c r="E16" s="48"/>
      <c r="G16" s="33" t="s">
        <v>26</v>
      </c>
      <c r="I16" s="49"/>
      <c r="J16" s="50">
        <f>[1]Summary!G48</f>
        <v>20.133892960203141</v>
      </c>
      <c r="K16" s="44" t="s">
        <v>24</v>
      </c>
      <c r="O16" s="3"/>
      <c r="AA16" s="5"/>
    </row>
    <row r="17" spans="1:27" s="13" customFormat="1" x14ac:dyDescent="0.25">
      <c r="A17" s="41" t="s">
        <v>27</v>
      </c>
      <c r="B17" s="45"/>
      <c r="C17" s="46" t="str">
        <f>[1]Summary!D48</f>
        <v>1900</v>
      </c>
      <c r="D17" s="51" t="s">
        <v>28</v>
      </c>
      <c r="E17" s="48"/>
      <c r="G17" s="41" t="s">
        <v>29</v>
      </c>
      <c r="H17" s="3"/>
      <c r="I17" s="42"/>
      <c r="J17" s="43">
        <f>[1]SPECS!AG21</f>
        <v>44.725000000000001</v>
      </c>
      <c r="K17" s="44" t="s">
        <v>30</v>
      </c>
      <c r="O17" s="3"/>
      <c r="AA17" s="5"/>
    </row>
    <row r="18" spans="1:27" s="13" customFormat="1" x14ac:dyDescent="0.25">
      <c r="A18" s="41" t="s">
        <v>31</v>
      </c>
      <c r="B18" s="45"/>
      <c r="C18" s="52">
        <f>C17/C40</f>
        <v>316.66666666666669</v>
      </c>
      <c r="D18" s="51" t="s">
        <v>32</v>
      </c>
      <c r="E18" s="48"/>
      <c r="G18" s="41" t="s">
        <v>33</v>
      </c>
      <c r="H18" s="3"/>
      <c r="I18" s="42"/>
      <c r="J18" s="43">
        <f>[1]SPECS!AH21</f>
        <v>50</v>
      </c>
      <c r="K18" s="44" t="s">
        <v>30</v>
      </c>
      <c r="O18" s="3"/>
      <c r="AA18" s="5"/>
    </row>
    <row r="19" spans="1:27" s="13" customFormat="1" x14ac:dyDescent="0.25">
      <c r="A19" s="45" t="s">
        <v>34</v>
      </c>
      <c r="B19" s="45"/>
      <c r="C19" s="52">
        <f>C12-(C16/(1.08*C17))</f>
        <v>58.18555704736648</v>
      </c>
      <c r="D19" s="29" t="s">
        <v>14</v>
      </c>
      <c r="E19" s="48"/>
      <c r="G19" s="45" t="s">
        <v>35</v>
      </c>
      <c r="H19" s="45"/>
      <c r="I19" s="53"/>
      <c r="J19" s="43">
        <f>(C15/1000)/J16</f>
        <v>7.4361267873108234</v>
      </c>
      <c r="K19" s="44"/>
      <c r="O19" s="3"/>
      <c r="AA19" s="5"/>
    </row>
    <row r="20" spans="1:27" s="13" customFormat="1" x14ac:dyDescent="0.25">
      <c r="A20" s="45" t="s">
        <v>36</v>
      </c>
      <c r="B20" s="45"/>
      <c r="C20" s="52">
        <f>IF(U280&gt;C19,C19,U280)</f>
        <v>58.18555704736648</v>
      </c>
      <c r="D20" s="40" t="s">
        <v>14</v>
      </c>
      <c r="E20" s="48"/>
      <c r="G20" s="41"/>
      <c r="H20" s="3"/>
      <c r="I20" s="42"/>
      <c r="J20" s="43"/>
      <c r="K20" s="44"/>
      <c r="O20" s="3"/>
      <c r="AA20" s="5"/>
    </row>
    <row r="21" spans="1:27" s="13" customFormat="1" ht="7.5" customHeight="1" x14ac:dyDescent="0.25">
      <c r="A21" s="45"/>
      <c r="B21" s="45"/>
      <c r="C21" s="54"/>
      <c r="D21" s="48"/>
      <c r="E21" s="48"/>
      <c r="O21" s="3"/>
      <c r="AA21" s="5"/>
    </row>
    <row r="22" spans="1:27" s="13" customFormat="1" ht="15.75" x14ac:dyDescent="0.25">
      <c r="A22" s="27" t="s">
        <v>37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O22" s="3"/>
      <c r="AA22" s="5"/>
    </row>
    <row r="23" spans="1:27" s="13" customFormat="1" ht="15.75" x14ac:dyDescent="0.25">
      <c r="A23" s="55" t="s">
        <v>38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O23" s="3"/>
      <c r="AA23" s="5"/>
    </row>
    <row r="24" spans="1:27" s="13" customFormat="1" ht="15.75" x14ac:dyDescent="0.25">
      <c r="A24" s="45" t="s">
        <v>39</v>
      </c>
      <c r="B24" s="56"/>
      <c r="C24" s="57" t="s">
        <v>40</v>
      </c>
      <c r="D24" s="56"/>
      <c r="E24" s="56"/>
      <c r="F24" s="56"/>
      <c r="G24" s="57" t="s">
        <v>41</v>
      </c>
      <c r="H24" s="56"/>
      <c r="I24" s="56"/>
      <c r="J24" s="39">
        <f>[1]SPECS!K21+[1]SPECS!P21</f>
        <v>2</v>
      </c>
      <c r="K24" s="40"/>
      <c r="L24" s="55"/>
      <c r="O24" s="3"/>
      <c r="AA24" s="5"/>
    </row>
    <row r="25" spans="1:27" s="13" customFormat="1" ht="15.75" x14ac:dyDescent="0.25">
      <c r="A25" s="45" t="s">
        <v>42</v>
      </c>
      <c r="B25" s="56"/>
      <c r="C25" s="58">
        <f>[1]SPECS!K21</f>
        <v>2</v>
      </c>
      <c r="D25" s="58" t="str">
        <f>IF([1]SPECS!P21=0,"-",[1]SPECS!P21)</f>
        <v>-</v>
      </c>
      <c r="E25" s="56"/>
      <c r="F25" s="56"/>
      <c r="G25" s="57" t="s">
        <v>43</v>
      </c>
      <c r="H25" s="56"/>
      <c r="I25" s="56"/>
      <c r="J25" s="39" t="str">
        <f>[1]SPECS!AX21</f>
        <v>0-50-100</v>
      </c>
      <c r="K25" s="55"/>
      <c r="L25" s="55"/>
      <c r="O25" s="3"/>
      <c r="AA25" s="5"/>
    </row>
    <row r="26" spans="1:27" s="13" customFormat="1" ht="15.75" x14ac:dyDescent="0.25">
      <c r="A26" s="45" t="s">
        <v>44</v>
      </c>
      <c r="B26" s="56"/>
      <c r="C26" s="59">
        <f>[1]SPECS!J21</f>
        <v>7.583333333333333</v>
      </c>
      <c r="D26" s="58" t="str">
        <f>IF([1]SPECS!O21=0,"-",[1]SPECS!O21)</f>
        <v>-</v>
      </c>
      <c r="E26" s="56"/>
      <c r="F26" s="56"/>
      <c r="G26" s="56"/>
      <c r="H26" s="56"/>
      <c r="I26" s="56"/>
      <c r="J26" s="56"/>
      <c r="K26" s="55"/>
      <c r="L26" s="55"/>
      <c r="O26" s="3"/>
      <c r="AA26" s="5"/>
    </row>
    <row r="27" spans="1:27" s="13" customFormat="1" ht="15.75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O27" s="3"/>
      <c r="AA27" s="5"/>
    </row>
    <row r="28" spans="1:27" s="13" customFormat="1" ht="15.75" x14ac:dyDescent="0.25">
      <c r="A28" s="55" t="s">
        <v>45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O28" s="3"/>
      <c r="AA28" s="5"/>
    </row>
    <row r="29" spans="1:27" s="13" customFormat="1" ht="15.75" x14ac:dyDescent="0.25">
      <c r="A29" s="45" t="s">
        <v>46</v>
      </c>
      <c r="B29" s="56"/>
      <c r="C29" s="60">
        <f>[1]SPECS!W21</f>
        <v>3</v>
      </c>
      <c r="D29" s="56"/>
      <c r="E29" s="56"/>
      <c r="F29" s="56"/>
      <c r="G29" s="33" t="s">
        <v>47</v>
      </c>
      <c r="I29" s="61"/>
      <c r="J29" s="62">
        <f>[1]SPECS!Z21</f>
        <v>2</v>
      </c>
      <c r="K29" s="55"/>
      <c r="L29" s="55"/>
      <c r="O29" s="3"/>
      <c r="AA29" s="5"/>
    </row>
    <row r="30" spans="1:27" s="13" customFormat="1" ht="15.75" x14ac:dyDescent="0.25">
      <c r="A30" s="45" t="s">
        <v>48</v>
      </c>
      <c r="B30" s="56"/>
      <c r="C30" s="60">
        <f>[1]SPECS!X21</f>
        <v>16</v>
      </c>
      <c r="D30" s="56"/>
      <c r="E30" s="56"/>
      <c r="F30" s="56"/>
      <c r="G30" s="33"/>
      <c r="I30" s="61"/>
      <c r="J30" s="63"/>
      <c r="K30" s="55"/>
      <c r="L30" s="55"/>
      <c r="O30" s="3"/>
      <c r="AA30" s="5"/>
    </row>
    <row r="31" spans="1:27" s="13" customFormat="1" ht="15.75" x14ac:dyDescent="0.25">
      <c r="A31" s="45" t="s">
        <v>49</v>
      </c>
      <c r="B31" s="56"/>
      <c r="C31" s="64">
        <f>[1]SPECS!V21*J29</f>
        <v>33.333333333333336</v>
      </c>
      <c r="D31" s="56"/>
      <c r="E31" s="56"/>
      <c r="F31" s="56"/>
      <c r="G31" s="33" t="s">
        <v>50</v>
      </c>
      <c r="I31" s="61"/>
      <c r="J31" s="65">
        <f>[1]SPECS!AB21</f>
        <v>1.5</v>
      </c>
      <c r="K31" s="55"/>
      <c r="L31" s="55"/>
      <c r="O31" s="3"/>
      <c r="AA31" s="5"/>
    </row>
    <row r="32" spans="1:27" s="13" customFormat="1" ht="15.75" x14ac:dyDescent="0.25">
      <c r="A32" s="45" t="s">
        <v>51</v>
      </c>
      <c r="B32" s="45"/>
      <c r="C32" s="66" t="s">
        <v>52</v>
      </c>
      <c r="D32" s="67"/>
      <c r="E32" s="56"/>
      <c r="F32" s="56"/>
      <c r="G32" s="33" t="s">
        <v>53</v>
      </c>
      <c r="I32" s="61"/>
      <c r="J32" s="63">
        <f>[1]SPECS!AC21</f>
        <v>2</v>
      </c>
      <c r="K32" s="55"/>
      <c r="L32" s="55"/>
      <c r="O32" s="3"/>
      <c r="AA32" s="5"/>
    </row>
    <row r="33" spans="1:27" s="13" customFormat="1" ht="15.75" x14ac:dyDescent="0.25">
      <c r="A33" s="45" t="s">
        <v>54</v>
      </c>
      <c r="B33" s="45"/>
      <c r="C33" s="68" t="str">
        <f>[1]Summary!I16</f>
        <v>Aluminum</v>
      </c>
      <c r="D33" s="67"/>
      <c r="E33" s="56"/>
      <c r="F33" s="56"/>
      <c r="G33" s="56"/>
      <c r="H33" s="56"/>
      <c r="I33" s="56"/>
      <c r="J33" s="56"/>
      <c r="K33" s="55"/>
      <c r="L33" s="55"/>
      <c r="O33" s="3"/>
      <c r="AA33" s="5"/>
    </row>
    <row r="34" spans="1:27" s="13" customFormat="1" ht="15.75" x14ac:dyDescent="0.25">
      <c r="A34" s="33" t="s">
        <v>55</v>
      </c>
      <c r="B34" s="69"/>
      <c r="C34" s="70" t="s">
        <v>56</v>
      </c>
      <c r="D34" s="69"/>
      <c r="E34" s="69"/>
      <c r="F34" s="69"/>
      <c r="G34" s="56"/>
      <c r="H34" s="56"/>
      <c r="I34" s="56"/>
      <c r="J34" s="56"/>
      <c r="K34" s="55"/>
      <c r="L34" s="55"/>
      <c r="O34" s="3"/>
      <c r="AA34" s="5"/>
    </row>
    <row r="35" spans="1:27" s="13" customFormat="1" ht="15.75" x14ac:dyDescent="0.25">
      <c r="A35" s="45" t="s">
        <v>57</v>
      </c>
      <c r="B35" s="45"/>
      <c r="C35" s="70" t="s">
        <v>58</v>
      </c>
      <c r="D35" s="69"/>
      <c r="E35" s="56"/>
      <c r="F35" s="56"/>
      <c r="G35" s="56"/>
      <c r="H35" s="56"/>
      <c r="I35" s="56"/>
      <c r="J35" s="56"/>
      <c r="K35" s="55"/>
      <c r="L35" s="55"/>
      <c r="O35" s="3"/>
      <c r="AA35" s="5"/>
    </row>
    <row r="36" spans="1:27" s="13" customFormat="1" ht="15.75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O36" s="3"/>
      <c r="AA36" s="5"/>
    </row>
    <row r="37" spans="1:27" s="13" customFormat="1" ht="15.75" x14ac:dyDescent="0.25">
      <c r="A37" s="55" t="s">
        <v>59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O37" s="3"/>
      <c r="AA37" s="5"/>
    </row>
    <row r="38" spans="1:27" s="13" customFormat="1" ht="15.75" x14ac:dyDescent="0.25">
      <c r="A38" s="45" t="s">
        <v>46</v>
      </c>
      <c r="B38" s="56"/>
      <c r="C38" s="57">
        <f>[1]SPECS!AT21</f>
        <v>5</v>
      </c>
      <c r="D38" s="56"/>
      <c r="E38" s="56"/>
      <c r="F38" s="56"/>
      <c r="G38" s="33" t="s">
        <v>60</v>
      </c>
      <c r="H38" s="69"/>
      <c r="I38" s="71"/>
      <c r="J38" s="72">
        <f>[1]SPECS!AW21</f>
        <v>3</v>
      </c>
      <c r="K38" s="56"/>
      <c r="L38" s="55"/>
      <c r="O38" s="3"/>
      <c r="AA38" s="5"/>
    </row>
    <row r="39" spans="1:27" s="13" customFormat="1" x14ac:dyDescent="0.25">
      <c r="A39" s="45" t="s">
        <v>48</v>
      </c>
      <c r="B39" s="56"/>
      <c r="C39" s="57">
        <f>[1]SPECS!AU21</f>
        <v>12</v>
      </c>
      <c r="D39" s="56"/>
      <c r="E39" s="56"/>
      <c r="F39" s="56"/>
      <c r="G39" s="33" t="s">
        <v>53</v>
      </c>
      <c r="H39" s="69"/>
      <c r="I39" s="71"/>
      <c r="J39" s="39">
        <v>1</v>
      </c>
      <c r="K39" s="69"/>
      <c r="O39" s="3"/>
      <c r="AA39" s="5"/>
    </row>
    <row r="40" spans="1:27" s="13" customFormat="1" x14ac:dyDescent="0.25">
      <c r="A40" s="45" t="s">
        <v>49</v>
      </c>
      <c r="B40" s="56"/>
      <c r="C40" s="57">
        <f>[1]SPECS!AS21</f>
        <v>6</v>
      </c>
      <c r="D40" s="56"/>
      <c r="E40" s="56"/>
      <c r="F40" s="56"/>
      <c r="G40" s="56"/>
      <c r="H40" s="56"/>
      <c r="I40" s="56"/>
      <c r="J40" s="56"/>
      <c r="K40" s="69"/>
      <c r="O40" s="3"/>
      <c r="AA40" s="5"/>
    </row>
    <row r="41" spans="1:27" s="13" customFormat="1" x14ac:dyDescent="0.25">
      <c r="A41" s="45" t="s">
        <v>51</v>
      </c>
      <c r="B41" s="45"/>
      <c r="C41" s="73" t="s">
        <v>52</v>
      </c>
      <c r="D41" s="67"/>
      <c r="E41" s="56"/>
      <c r="F41" s="56"/>
      <c r="G41" s="56"/>
      <c r="H41" s="56"/>
      <c r="I41" s="56"/>
      <c r="J41" s="56"/>
      <c r="K41" s="69"/>
      <c r="O41" s="3"/>
      <c r="AA41" s="5"/>
    </row>
    <row r="42" spans="1:27" s="13" customFormat="1" x14ac:dyDescent="0.25">
      <c r="A42" s="45" t="s">
        <v>54</v>
      </c>
      <c r="B42" s="45"/>
      <c r="C42" s="74" t="str">
        <f>[1]Summary!I17</f>
        <v>Aluminum</v>
      </c>
      <c r="D42" s="67"/>
      <c r="E42" s="56"/>
      <c r="F42" s="56"/>
      <c r="G42" s="56"/>
      <c r="H42" s="56"/>
      <c r="I42" s="56"/>
      <c r="J42" s="56"/>
      <c r="K42" s="69"/>
      <c r="O42" s="3"/>
      <c r="AA42" s="5"/>
    </row>
    <row r="43" spans="1:27" s="13" customFormat="1" x14ac:dyDescent="0.25">
      <c r="A43" s="33" t="s">
        <v>61</v>
      </c>
      <c r="B43" s="69"/>
      <c r="C43" s="39" t="s">
        <v>62</v>
      </c>
      <c r="D43" s="69"/>
      <c r="E43" s="69"/>
      <c r="F43" s="69"/>
      <c r="G43" s="56"/>
      <c r="H43" s="56"/>
      <c r="I43" s="56"/>
      <c r="J43" s="56"/>
      <c r="K43" s="69"/>
      <c r="O43" s="3"/>
      <c r="AA43" s="5"/>
    </row>
    <row r="44" spans="1:27" s="13" customFormat="1" ht="15.75" x14ac:dyDescent="0.25">
      <c r="A44" s="45" t="s">
        <v>63</v>
      </c>
      <c r="B44" s="45"/>
      <c r="C44" s="39" t="s">
        <v>64</v>
      </c>
      <c r="D44" s="69"/>
      <c r="E44" s="56"/>
      <c r="F44" s="56"/>
      <c r="G44" s="56"/>
      <c r="H44" s="56"/>
      <c r="I44" s="56"/>
      <c r="J44" s="56"/>
      <c r="K44" s="56"/>
      <c r="L44" s="55"/>
      <c r="O44" s="3"/>
      <c r="AA44" s="5"/>
    </row>
    <row r="45" spans="1:27" s="13" customFormat="1" x14ac:dyDescent="0.25">
      <c r="A45" s="45" t="s">
        <v>65</v>
      </c>
      <c r="B45" s="45"/>
      <c r="C45" s="39" t="s">
        <v>66</v>
      </c>
      <c r="D45" s="69"/>
      <c r="E45" s="56"/>
      <c r="F45" s="56"/>
      <c r="G45" s="56"/>
      <c r="H45" s="56"/>
      <c r="I45" s="56"/>
      <c r="J45" s="56"/>
      <c r="K45" s="69"/>
      <c r="O45" s="3"/>
      <c r="AA45" s="5"/>
    </row>
    <row r="46" spans="1:27" s="13" customFormat="1" x14ac:dyDescent="0.25">
      <c r="A46" s="45" t="s">
        <v>67</v>
      </c>
      <c r="B46" s="45"/>
      <c r="C46" s="39" t="s">
        <v>68</v>
      </c>
      <c r="D46" s="69"/>
      <c r="E46" s="56"/>
      <c r="F46" s="56"/>
      <c r="G46" s="56"/>
      <c r="H46" s="56"/>
      <c r="I46" s="56"/>
      <c r="J46" s="56"/>
      <c r="K46" s="69"/>
      <c r="O46" s="3"/>
      <c r="AA46" s="5"/>
    </row>
    <row r="47" spans="1:27" s="13" customFormat="1" x14ac:dyDescent="0.25">
      <c r="A47" s="45" t="s">
        <v>69</v>
      </c>
      <c r="B47" s="45"/>
      <c r="C47" s="39" t="s">
        <v>70</v>
      </c>
      <c r="D47" s="69"/>
      <c r="E47" s="56"/>
      <c r="F47" s="56"/>
      <c r="G47" s="56"/>
      <c r="H47" s="56"/>
      <c r="I47" s="56"/>
      <c r="J47" s="56"/>
      <c r="K47" s="69"/>
      <c r="O47" s="3"/>
      <c r="AA47" s="5"/>
    </row>
    <row r="48" spans="1:27" s="13" customFormat="1" x14ac:dyDescent="0.25">
      <c r="A48" s="45" t="s">
        <v>71</v>
      </c>
      <c r="B48" s="45"/>
      <c r="C48" s="39" t="s">
        <v>72</v>
      </c>
      <c r="D48" s="69"/>
      <c r="E48" s="56"/>
      <c r="F48" s="56"/>
      <c r="G48" s="56"/>
      <c r="H48" s="56"/>
      <c r="I48" s="56"/>
      <c r="J48" s="56"/>
      <c r="K48" s="69"/>
      <c r="O48" s="3"/>
      <c r="AA48" s="5"/>
    </row>
    <row r="49" spans="1:27" s="13" customFormat="1" ht="7.5" customHeight="1" x14ac:dyDescent="0.25">
      <c r="A49" s="33"/>
      <c r="B49" s="9"/>
      <c r="N49" s="4"/>
      <c r="O49" s="3"/>
      <c r="AA49" s="5"/>
    </row>
    <row r="50" spans="1:27" s="13" customFormat="1" ht="15.75" x14ac:dyDescent="0.25">
      <c r="A50" s="27" t="s">
        <v>73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O50" s="3"/>
      <c r="AA50" s="5"/>
    </row>
    <row r="51" spans="1:27" s="13" customFormat="1" x14ac:dyDescent="0.25">
      <c r="B51" s="75" t="str">
        <f>[1]Summary!B69</f>
        <v>- Compressor circuit breaker</v>
      </c>
      <c r="C51" s="33"/>
      <c r="D51" s="33"/>
      <c r="E51" s="33"/>
      <c r="F51" s="33"/>
      <c r="G51" s="33"/>
      <c r="H51" s="75" t="str">
        <f>[1]Summary!B77</f>
        <v/>
      </c>
      <c r="I51" s="33"/>
      <c r="J51" s="33"/>
      <c r="O51" s="3"/>
      <c r="AA51" s="5"/>
    </row>
    <row r="52" spans="1:27" s="13" customFormat="1" x14ac:dyDescent="0.25">
      <c r="B52" s="75" t="str">
        <f>[1]Summary!B70</f>
        <v>- Manual High &amp; Low pressure switch</v>
      </c>
      <c r="C52" s="33"/>
      <c r="D52" s="33"/>
      <c r="E52" s="33"/>
      <c r="F52" s="33"/>
      <c r="G52" s="33"/>
      <c r="H52" s="75" t="str">
        <f>[1]Summary!B78</f>
        <v/>
      </c>
      <c r="I52" s="33"/>
      <c r="J52" s="33"/>
      <c r="O52" s="3"/>
      <c r="AA52" s="5"/>
    </row>
    <row r="53" spans="1:27" s="13" customFormat="1" x14ac:dyDescent="0.25">
      <c r="B53" s="75" t="str">
        <f>[1]Summary!B71</f>
        <v>- Rotalock valve for compressor</v>
      </c>
      <c r="C53" s="33"/>
      <c r="D53" s="33"/>
      <c r="E53" s="33"/>
      <c r="F53" s="33"/>
      <c r="G53" s="33"/>
      <c r="H53" s="75" t="str">
        <f>[1]Summary!B79</f>
        <v/>
      </c>
      <c r="I53" s="33"/>
      <c r="J53" s="33"/>
      <c r="O53" s="3"/>
      <c r="AA53" s="5"/>
    </row>
    <row r="54" spans="1:27" s="13" customFormat="1" x14ac:dyDescent="0.25">
      <c r="A54" s="25"/>
      <c r="B54" s="75" t="str">
        <f>[1]Summary!B72</f>
        <v>- Pump down kit</v>
      </c>
      <c r="C54" s="76"/>
      <c r="D54" s="76"/>
      <c r="E54" s="76"/>
      <c r="F54" s="76"/>
      <c r="G54" s="76"/>
      <c r="H54" s="75" t="str">
        <f>[1]Summary!B80</f>
        <v/>
      </c>
      <c r="I54" s="76"/>
      <c r="J54" s="76"/>
      <c r="K54" s="25"/>
      <c r="L54" s="25"/>
      <c r="O54" s="3"/>
      <c r="AA54" s="5"/>
    </row>
    <row r="55" spans="1:27" s="13" customFormat="1" x14ac:dyDescent="0.25">
      <c r="A55" s="25"/>
      <c r="B55" s="75" t="str">
        <f>[1]Summary!B73</f>
        <v>- Double skin Evaporator casing</v>
      </c>
      <c r="C55" s="76"/>
      <c r="D55" s="76"/>
      <c r="E55" s="76"/>
      <c r="F55" s="76"/>
      <c r="G55" s="76"/>
      <c r="H55" s="75" t="str">
        <f>[1]Summary!B81</f>
        <v/>
      </c>
      <c r="I55" s="76"/>
      <c r="J55" s="76"/>
      <c r="K55" s="25"/>
      <c r="L55" s="25"/>
      <c r="O55" s="3"/>
      <c r="AA55" s="5"/>
    </row>
    <row r="56" spans="1:27" s="13" customFormat="1" x14ac:dyDescent="0.25">
      <c r="A56" s="25"/>
      <c r="B56" s="75" t="str">
        <f>[1]Summary!B74</f>
        <v/>
      </c>
      <c r="C56" s="76"/>
      <c r="D56" s="76"/>
      <c r="E56" s="76"/>
      <c r="F56" s="76"/>
      <c r="G56" s="76"/>
      <c r="H56" s="75" t="str">
        <f>[1]Summary!B82</f>
        <v/>
      </c>
      <c r="I56" s="76"/>
      <c r="J56" s="76"/>
      <c r="K56" s="25"/>
      <c r="L56" s="25"/>
      <c r="O56" s="3"/>
      <c r="AA56" s="5"/>
    </row>
    <row r="57" spans="1:27" s="13" customFormat="1" x14ac:dyDescent="0.25">
      <c r="A57" s="25"/>
      <c r="B57" s="75" t="str">
        <f>[1]Summary!B75</f>
        <v/>
      </c>
      <c r="C57" s="76"/>
      <c r="D57" s="76"/>
      <c r="E57" s="76"/>
      <c r="F57" s="76"/>
      <c r="G57" s="76"/>
      <c r="H57" s="75" t="str">
        <f>[1]Summary!B83</f>
        <v/>
      </c>
      <c r="I57" s="76"/>
      <c r="J57" s="76"/>
      <c r="K57" s="25"/>
      <c r="L57" s="25"/>
      <c r="O57" s="3"/>
      <c r="AA57" s="5"/>
    </row>
    <row r="58" spans="1:27" s="13" customFormat="1" x14ac:dyDescent="0.25">
      <c r="A58" s="25"/>
      <c r="B58" s="75" t="str">
        <f>[1]Summary!B76</f>
        <v/>
      </c>
      <c r="C58" s="76"/>
      <c r="D58" s="76"/>
      <c r="E58" s="76"/>
      <c r="F58" s="76"/>
      <c r="G58" s="76"/>
      <c r="H58" s="75" t="str">
        <f>[1]Summary!B84</f>
        <v/>
      </c>
      <c r="I58" s="76"/>
      <c r="J58" s="76"/>
      <c r="K58" s="25"/>
      <c r="L58" s="25"/>
      <c r="O58" s="3"/>
      <c r="AA58" s="5"/>
    </row>
    <row r="59" spans="1:27" s="13" customFormat="1" x14ac:dyDescent="0.25">
      <c r="A59" s="25"/>
      <c r="B59" s="77"/>
      <c r="C59" s="25"/>
      <c r="D59" s="25"/>
      <c r="E59" s="25"/>
      <c r="F59" s="25"/>
      <c r="G59" s="25"/>
      <c r="H59" s="77"/>
      <c r="I59" s="25"/>
      <c r="J59" s="25"/>
      <c r="K59" s="25"/>
      <c r="L59" s="25"/>
      <c r="O59" s="3"/>
      <c r="AA59" s="5"/>
    </row>
    <row r="60" spans="1:27" s="22" customFormat="1" ht="15.75" x14ac:dyDescent="0.25">
      <c r="A60" s="27" t="s">
        <v>74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N60" s="13"/>
      <c r="O60" s="78"/>
      <c r="AA60" s="79"/>
    </row>
    <row r="61" spans="1:27" s="25" customFormat="1" x14ac:dyDescent="0.25">
      <c r="N61" s="13"/>
      <c r="O61" s="78"/>
      <c r="AA61" s="79"/>
    </row>
    <row r="62" spans="1:27" s="25" customFormat="1" ht="15.75" x14ac:dyDescent="0.25">
      <c r="A62" s="80" t="s">
        <v>75</v>
      </c>
      <c r="B62" s="81" t="str">
        <f>K5</f>
        <v>FAPU-180F2T</v>
      </c>
      <c r="C62" s="82"/>
      <c r="D62" s="80"/>
      <c r="E62" s="80"/>
      <c r="F62" s="80"/>
      <c r="G62" s="80"/>
      <c r="H62" s="80"/>
      <c r="I62" s="80"/>
      <c r="J62" s="80"/>
      <c r="K62" s="80"/>
      <c r="L62" s="80"/>
      <c r="M62" s="83"/>
      <c r="N62" s="13"/>
      <c r="O62" s="78"/>
      <c r="AA62" s="79"/>
    </row>
    <row r="63" spans="1:27" s="25" customFormat="1" ht="18.75" x14ac:dyDescent="0.3">
      <c r="A63" s="84">
        <f>[1]SPECS!AP21</f>
        <v>3</v>
      </c>
      <c r="B63" s="85"/>
      <c r="C63" s="85"/>
      <c r="D63" s="80"/>
      <c r="E63" s="80"/>
      <c r="F63" s="80"/>
      <c r="G63" s="80"/>
      <c r="H63" s="80"/>
      <c r="I63" s="80"/>
      <c r="J63" s="80"/>
      <c r="K63" s="80"/>
      <c r="L63" s="80"/>
      <c r="M63" s="83"/>
      <c r="N63" s="13"/>
      <c r="O63" s="78"/>
      <c r="AA63" s="79"/>
    </row>
    <row r="64" spans="1:27" s="25" customFormat="1" ht="18.75" x14ac:dyDescent="0.3">
      <c r="A64" s="80"/>
      <c r="B64" s="85"/>
      <c r="C64" s="85"/>
      <c r="D64" s="80"/>
      <c r="E64" s="80"/>
      <c r="F64" s="80"/>
      <c r="G64" s="80"/>
      <c r="H64" s="80"/>
      <c r="I64" s="80"/>
      <c r="J64" s="80"/>
      <c r="K64" s="80"/>
      <c r="L64" s="80"/>
      <c r="M64" s="83"/>
      <c r="N64" s="13"/>
      <c r="O64" s="78"/>
      <c r="AA64" s="79"/>
    </row>
    <row r="65" spans="1:27" s="25" customFormat="1" ht="18.75" x14ac:dyDescent="0.3">
      <c r="A65" s="80"/>
      <c r="B65" s="85"/>
      <c r="C65" s="85"/>
      <c r="D65" s="80"/>
      <c r="E65" s="80"/>
      <c r="F65" s="80"/>
      <c r="G65" s="80"/>
      <c r="H65" s="80"/>
      <c r="I65" s="80"/>
      <c r="J65" s="80"/>
      <c r="K65" s="80"/>
      <c r="L65" s="80"/>
      <c r="M65" s="83"/>
      <c r="N65" s="13"/>
      <c r="O65" s="78"/>
      <c r="AA65" s="79"/>
    </row>
    <row r="66" spans="1:27" s="25" customFormat="1" ht="18.75" x14ac:dyDescent="0.3">
      <c r="A66" s="80"/>
      <c r="B66" s="85"/>
      <c r="C66" s="85"/>
      <c r="D66" s="80"/>
      <c r="E66" s="80"/>
      <c r="F66" s="80"/>
      <c r="G66" s="80"/>
      <c r="H66" s="80"/>
      <c r="I66" s="80"/>
      <c r="J66" s="80"/>
      <c r="K66" s="80"/>
      <c r="L66" s="80"/>
      <c r="M66" s="83"/>
      <c r="N66" s="13"/>
      <c r="O66" s="78"/>
      <c r="AA66" s="79"/>
    </row>
    <row r="67" spans="1:27" s="25" customFormat="1" ht="18.75" x14ac:dyDescent="0.3">
      <c r="A67" s="80"/>
      <c r="B67" s="85"/>
      <c r="C67" s="85"/>
      <c r="D67" s="80"/>
      <c r="E67" s="80"/>
      <c r="F67" s="80"/>
      <c r="G67" s="80"/>
      <c r="H67" s="80"/>
      <c r="I67" s="80"/>
      <c r="J67" s="80"/>
      <c r="K67" s="80"/>
      <c r="L67" s="80"/>
      <c r="M67" s="83"/>
      <c r="N67" s="13"/>
      <c r="O67" s="78"/>
      <c r="AA67" s="79"/>
    </row>
    <row r="68" spans="1:27" s="25" customFormat="1" ht="18.75" x14ac:dyDescent="0.3">
      <c r="A68" s="80"/>
      <c r="B68" s="85"/>
      <c r="C68" s="85"/>
      <c r="D68" s="80"/>
      <c r="E68" s="80"/>
      <c r="F68" s="80"/>
      <c r="G68" s="80"/>
      <c r="H68" s="80"/>
      <c r="I68" s="80"/>
      <c r="J68" s="80"/>
      <c r="K68" s="80"/>
      <c r="L68" s="80"/>
      <c r="M68" s="83"/>
      <c r="N68" s="13"/>
      <c r="O68" s="78"/>
      <c r="AA68" s="79"/>
    </row>
    <row r="69" spans="1:27" s="25" customFormat="1" ht="18.75" x14ac:dyDescent="0.3">
      <c r="A69" s="80"/>
      <c r="B69" s="85"/>
      <c r="C69" s="85"/>
      <c r="D69" s="80"/>
      <c r="E69" s="80"/>
      <c r="F69" s="80"/>
      <c r="G69" s="80"/>
      <c r="H69" s="80"/>
      <c r="I69" s="80"/>
      <c r="J69" s="80"/>
      <c r="K69" s="80"/>
      <c r="L69" s="80"/>
      <c r="M69" s="83"/>
      <c r="N69" s="13"/>
      <c r="O69" s="78"/>
      <c r="AA69" s="79"/>
    </row>
    <row r="70" spans="1:27" s="25" customFormat="1" ht="18.75" x14ac:dyDescent="0.3">
      <c r="A70" s="80"/>
      <c r="B70" s="85"/>
      <c r="C70" s="85"/>
      <c r="D70" s="80"/>
      <c r="E70" s="80"/>
      <c r="F70" s="80"/>
      <c r="G70" s="80"/>
      <c r="H70" s="80"/>
      <c r="I70" s="80"/>
      <c r="J70" s="80"/>
      <c r="K70" s="80"/>
      <c r="L70" s="80"/>
      <c r="M70" s="83"/>
      <c r="N70" s="13"/>
      <c r="O70" s="78"/>
      <c r="AA70" s="79"/>
    </row>
    <row r="71" spans="1:27" s="25" customFormat="1" ht="18.75" x14ac:dyDescent="0.3">
      <c r="A71" s="80"/>
      <c r="B71" s="85"/>
      <c r="C71" s="85"/>
      <c r="D71" s="80"/>
      <c r="E71" s="80"/>
      <c r="F71" s="80"/>
      <c r="G71" s="80"/>
      <c r="H71" s="80"/>
      <c r="I71" s="80"/>
      <c r="J71" s="80"/>
      <c r="K71" s="80"/>
      <c r="L71" s="80"/>
      <c r="M71" s="83"/>
      <c r="N71" s="13"/>
      <c r="O71" s="78"/>
      <c r="AA71" s="79"/>
    </row>
    <row r="72" spans="1:27" s="25" customFormat="1" ht="18.75" x14ac:dyDescent="0.3">
      <c r="A72" s="80"/>
      <c r="B72" s="85"/>
      <c r="C72" s="85"/>
      <c r="D72" s="80"/>
      <c r="E72" s="80"/>
      <c r="F72" s="80"/>
      <c r="G72" s="80"/>
      <c r="H72" s="80"/>
      <c r="I72" s="80"/>
      <c r="J72" s="80"/>
      <c r="K72" s="80"/>
      <c r="L72" s="80"/>
      <c r="M72" s="83"/>
      <c r="N72" s="13"/>
      <c r="O72" s="78"/>
      <c r="AA72" s="79"/>
    </row>
    <row r="73" spans="1:27" s="25" customFormat="1" ht="18.75" x14ac:dyDescent="0.3">
      <c r="A73" s="80"/>
      <c r="B73" s="85"/>
      <c r="C73" s="85"/>
      <c r="D73" s="80"/>
      <c r="E73" s="80"/>
      <c r="F73" s="80"/>
      <c r="G73" s="80"/>
      <c r="H73" s="80"/>
      <c r="I73" s="80"/>
      <c r="J73" s="80"/>
      <c r="K73" s="80"/>
      <c r="L73" s="80"/>
      <c r="M73" s="83"/>
      <c r="N73" s="13"/>
      <c r="O73" s="78"/>
      <c r="AA73" s="79"/>
    </row>
    <row r="74" spans="1:27" s="25" customFormat="1" ht="18.75" x14ac:dyDescent="0.3">
      <c r="A74" s="80"/>
      <c r="B74" s="85"/>
      <c r="C74" s="85"/>
      <c r="D74" s="80"/>
      <c r="E74" s="80"/>
      <c r="F74" s="80"/>
      <c r="G74" s="80"/>
      <c r="H74" s="80"/>
      <c r="I74" s="80"/>
      <c r="J74" s="80"/>
      <c r="K74" s="80"/>
      <c r="L74" s="80"/>
      <c r="M74" s="83"/>
      <c r="N74" s="13"/>
      <c r="O74" s="78"/>
      <c r="AA74" s="79"/>
    </row>
    <row r="75" spans="1:27" s="25" customFormat="1" ht="18.75" x14ac:dyDescent="0.3">
      <c r="A75" s="80"/>
      <c r="B75" s="85"/>
      <c r="C75" s="85"/>
      <c r="D75" s="80"/>
      <c r="E75" s="80"/>
      <c r="F75" s="80"/>
      <c r="G75" s="80"/>
      <c r="H75" s="80"/>
      <c r="I75" s="80"/>
      <c r="J75" s="80"/>
      <c r="K75" s="80"/>
      <c r="L75" s="80"/>
      <c r="M75" s="83"/>
      <c r="O75" s="78"/>
      <c r="AA75" s="79"/>
    </row>
    <row r="76" spans="1:27" s="25" customFormat="1" ht="18.75" x14ac:dyDescent="0.3">
      <c r="A76" s="80"/>
      <c r="B76" s="85"/>
      <c r="C76" s="85"/>
      <c r="D76" s="80"/>
      <c r="E76" s="80"/>
      <c r="F76" s="80"/>
      <c r="G76" s="80"/>
      <c r="H76" s="80"/>
      <c r="I76" s="80"/>
      <c r="J76" s="80"/>
      <c r="K76" s="80"/>
      <c r="L76" s="80"/>
      <c r="M76" s="83"/>
      <c r="O76" s="78"/>
      <c r="AA76" s="79"/>
    </row>
    <row r="77" spans="1:27" s="25" customFormat="1" ht="18.75" x14ac:dyDescent="0.3">
      <c r="A77" s="80"/>
      <c r="B77" s="85"/>
      <c r="C77" s="85"/>
      <c r="D77" s="80"/>
      <c r="E77" s="80"/>
      <c r="F77" s="80"/>
      <c r="G77" s="80"/>
      <c r="H77" s="80"/>
      <c r="I77" s="80"/>
      <c r="J77" s="80"/>
      <c r="K77" s="80"/>
      <c r="L77" s="80"/>
      <c r="M77" s="83"/>
      <c r="O77" s="78"/>
      <c r="AA77" s="79"/>
    </row>
    <row r="78" spans="1:27" s="25" customFormat="1" ht="18.75" x14ac:dyDescent="0.3">
      <c r="A78" s="80"/>
      <c r="B78" s="85"/>
      <c r="C78" s="85"/>
      <c r="D78" s="80"/>
      <c r="E78" s="80"/>
      <c r="F78" s="80"/>
      <c r="G78" s="80"/>
      <c r="H78" s="80"/>
      <c r="I78" s="80"/>
      <c r="J78" s="80"/>
      <c r="K78" s="80"/>
      <c r="L78" s="80"/>
      <c r="M78" s="83"/>
      <c r="O78" s="78"/>
      <c r="AA78" s="79"/>
    </row>
    <row r="79" spans="1:27" s="25" customFormat="1" ht="18.75" x14ac:dyDescent="0.3">
      <c r="A79" s="80"/>
      <c r="B79" s="85"/>
      <c r="C79" s="85"/>
      <c r="D79" s="80"/>
      <c r="E79" s="80"/>
      <c r="F79" s="80"/>
      <c r="G79" s="80"/>
      <c r="H79" s="80"/>
      <c r="I79" s="80"/>
      <c r="J79" s="80"/>
      <c r="K79" s="80"/>
      <c r="L79" s="80"/>
      <c r="M79" s="83"/>
      <c r="N79" s="4"/>
      <c r="O79" s="78"/>
      <c r="AA79" s="79"/>
    </row>
    <row r="80" spans="1:27" s="25" customFormat="1" ht="18.75" x14ac:dyDescent="0.3">
      <c r="A80" s="80"/>
      <c r="B80" s="85"/>
      <c r="C80" s="85"/>
      <c r="D80" s="80"/>
      <c r="E80" s="80"/>
      <c r="F80" s="80"/>
      <c r="G80" s="80"/>
      <c r="H80" s="80"/>
      <c r="I80" s="80"/>
      <c r="J80" s="80"/>
      <c r="K80" s="80"/>
      <c r="L80" s="80"/>
      <c r="M80" s="83"/>
      <c r="N80" s="2"/>
      <c r="O80" s="78"/>
      <c r="AA80" s="79"/>
    </row>
    <row r="81" spans="1:27" s="25" customFormat="1" ht="18.75" x14ac:dyDescent="0.3">
      <c r="A81" s="80"/>
      <c r="B81" s="85"/>
      <c r="C81" s="85"/>
      <c r="D81" s="80"/>
      <c r="E81" s="80"/>
      <c r="F81" s="80"/>
      <c r="G81" s="80"/>
      <c r="H81" s="80"/>
      <c r="I81" s="80"/>
      <c r="J81" s="80"/>
      <c r="K81" s="80"/>
      <c r="L81" s="80"/>
      <c r="M81" s="83"/>
      <c r="N81" s="2"/>
      <c r="O81" s="78"/>
      <c r="AA81" s="79"/>
    </row>
    <row r="82" spans="1:27" s="25" customFormat="1" ht="18.75" x14ac:dyDescent="0.3">
      <c r="A82" s="80"/>
      <c r="B82" s="85"/>
      <c r="C82" s="85"/>
      <c r="D82" s="80"/>
      <c r="E82" s="80"/>
      <c r="F82" s="80"/>
      <c r="G82" s="80"/>
      <c r="H82" s="80"/>
      <c r="I82" s="80"/>
      <c r="J82" s="80"/>
      <c r="K82" s="80"/>
      <c r="L82" s="80"/>
      <c r="M82" s="83"/>
      <c r="N82" s="2"/>
      <c r="O82" s="78"/>
      <c r="AA82" s="79"/>
    </row>
    <row r="83" spans="1:27" s="25" customFormat="1" ht="18.75" x14ac:dyDescent="0.3">
      <c r="A83" s="80"/>
      <c r="B83" s="85"/>
      <c r="C83" s="85"/>
      <c r="D83" s="80"/>
      <c r="E83" s="80"/>
      <c r="F83" s="80"/>
      <c r="G83" s="80"/>
      <c r="H83" s="80"/>
      <c r="I83" s="80"/>
      <c r="J83" s="80"/>
      <c r="K83" s="80"/>
      <c r="L83" s="80"/>
      <c r="M83" s="83"/>
      <c r="N83" s="2"/>
      <c r="O83" s="78"/>
      <c r="AA83" s="79"/>
    </row>
    <row r="84" spans="1:27" s="25" customFormat="1" ht="18.75" x14ac:dyDescent="0.3">
      <c r="A84" s="80"/>
      <c r="B84" s="85"/>
      <c r="C84" s="85"/>
      <c r="D84" s="80"/>
      <c r="E84" s="80"/>
      <c r="F84" s="80"/>
      <c r="G84" s="80"/>
      <c r="H84" s="80"/>
      <c r="I84" s="80"/>
      <c r="J84" s="80"/>
      <c r="K84" s="80"/>
      <c r="L84" s="80"/>
      <c r="M84" s="83"/>
      <c r="N84" s="2"/>
      <c r="O84" s="78"/>
      <c r="AA84" s="79"/>
    </row>
    <row r="85" spans="1:27" s="25" customFormat="1" ht="18.75" x14ac:dyDescent="0.3">
      <c r="A85" s="80"/>
      <c r="B85" s="85"/>
      <c r="C85" s="85"/>
      <c r="D85" s="80"/>
      <c r="E85" s="80"/>
      <c r="F85" s="80"/>
      <c r="G85" s="80"/>
      <c r="H85" s="80"/>
      <c r="I85" s="80"/>
      <c r="J85" s="80"/>
      <c r="K85" s="80"/>
      <c r="L85" s="80"/>
      <c r="M85" s="83"/>
      <c r="N85" s="2"/>
      <c r="O85" s="78"/>
      <c r="AA85" s="79"/>
    </row>
    <row r="86" spans="1:27" s="25" customFormat="1" ht="18.75" x14ac:dyDescent="0.3">
      <c r="A86" s="80"/>
      <c r="B86" s="85"/>
      <c r="C86" s="85"/>
      <c r="D86" s="80"/>
      <c r="E86" s="80"/>
      <c r="F86" s="80"/>
      <c r="G86" s="80"/>
      <c r="H86" s="80"/>
      <c r="I86" s="80"/>
      <c r="J86" s="80"/>
      <c r="K86" s="80"/>
      <c r="L86" s="80"/>
      <c r="M86" s="83"/>
      <c r="N86" s="2"/>
      <c r="O86" s="78"/>
      <c r="AA86" s="79"/>
    </row>
    <row r="87" spans="1:27" s="25" customFormat="1" ht="18.75" x14ac:dyDescent="0.3">
      <c r="A87" s="80"/>
      <c r="B87" s="85"/>
      <c r="C87" s="85"/>
      <c r="D87" s="80"/>
      <c r="E87" s="80"/>
      <c r="F87" s="80"/>
      <c r="G87" s="80"/>
      <c r="H87" s="80"/>
      <c r="I87" s="80"/>
      <c r="J87" s="80"/>
      <c r="K87" s="80"/>
      <c r="L87" s="80"/>
      <c r="M87" s="83"/>
      <c r="N87" s="2"/>
      <c r="O87" s="78"/>
      <c r="AA87" s="79"/>
    </row>
    <row r="88" spans="1:27" s="25" customFormat="1" ht="18.75" x14ac:dyDescent="0.3">
      <c r="A88" s="80"/>
      <c r="B88" s="85"/>
      <c r="C88" s="85"/>
      <c r="D88" s="80"/>
      <c r="E88" s="80"/>
      <c r="F88" s="80"/>
      <c r="G88" s="80"/>
      <c r="H88" s="80"/>
      <c r="I88" s="80"/>
      <c r="J88" s="80"/>
      <c r="K88" s="80"/>
      <c r="L88" s="80"/>
      <c r="M88" s="83"/>
      <c r="N88" s="2"/>
      <c r="O88" s="78"/>
      <c r="AA88" s="79"/>
    </row>
    <row r="89" spans="1:27" s="25" customFormat="1" ht="18.75" x14ac:dyDescent="0.3">
      <c r="A89" s="80"/>
      <c r="B89" s="85"/>
      <c r="C89" s="85"/>
      <c r="D89" s="80"/>
      <c r="E89" s="80"/>
      <c r="F89" s="80"/>
      <c r="G89" s="80"/>
      <c r="H89" s="80"/>
      <c r="I89" s="80"/>
      <c r="J89" s="80"/>
      <c r="K89" s="80"/>
      <c r="L89" s="80"/>
      <c r="M89" s="83"/>
      <c r="N89" s="2"/>
      <c r="O89" s="78"/>
      <c r="AA89" s="79"/>
    </row>
    <row r="90" spans="1:27" s="25" customFormat="1" ht="18.75" x14ac:dyDescent="0.3">
      <c r="A90" s="80"/>
      <c r="B90" s="85"/>
      <c r="C90" s="85"/>
      <c r="D90" s="80"/>
      <c r="E90" s="80"/>
      <c r="F90" s="80"/>
      <c r="G90" s="80"/>
      <c r="H90" s="80"/>
      <c r="I90" s="80"/>
      <c r="J90" s="80"/>
      <c r="K90" s="80"/>
      <c r="L90" s="80"/>
      <c r="M90" s="83"/>
      <c r="N90" s="2"/>
      <c r="O90" s="78"/>
      <c r="AA90" s="79"/>
    </row>
    <row r="91" spans="1:27" s="25" customFormat="1" ht="18.75" x14ac:dyDescent="0.3">
      <c r="A91" s="80"/>
      <c r="B91" s="85"/>
      <c r="C91" s="85"/>
      <c r="D91" s="80"/>
      <c r="E91" s="80"/>
      <c r="F91" s="80"/>
      <c r="G91" s="80"/>
      <c r="H91" s="80"/>
      <c r="I91" s="80"/>
      <c r="J91" s="80"/>
      <c r="K91" s="80"/>
      <c r="L91" s="80"/>
      <c r="M91" s="83"/>
      <c r="N91" s="2"/>
      <c r="O91" s="78"/>
      <c r="AA91" s="79"/>
    </row>
    <row r="92" spans="1:27" s="25" customFormat="1" ht="18.75" x14ac:dyDescent="0.3">
      <c r="A92" s="80"/>
      <c r="B92" s="85"/>
      <c r="C92" s="85"/>
      <c r="D92" s="80"/>
      <c r="E92" s="80"/>
      <c r="F92" s="80"/>
      <c r="G92" s="80"/>
      <c r="H92" s="80"/>
      <c r="I92" s="80"/>
      <c r="J92" s="80"/>
      <c r="K92" s="80"/>
      <c r="L92" s="80"/>
      <c r="M92" s="83"/>
      <c r="N92" s="2"/>
      <c r="O92" s="78"/>
      <c r="AA92" s="79"/>
    </row>
    <row r="93" spans="1:27" s="25" customFormat="1" ht="18.75" x14ac:dyDescent="0.3">
      <c r="A93" s="80"/>
      <c r="B93" s="85"/>
      <c r="C93" s="85"/>
      <c r="D93" s="80"/>
      <c r="E93" s="80"/>
      <c r="F93" s="80"/>
      <c r="G93" s="80"/>
      <c r="H93" s="80"/>
      <c r="I93" s="80"/>
      <c r="J93" s="80"/>
      <c r="K93" s="80"/>
      <c r="L93" s="80"/>
      <c r="M93" s="83"/>
      <c r="N93" s="2"/>
      <c r="O93" s="78"/>
      <c r="AA93" s="79"/>
    </row>
    <row r="94" spans="1:27" s="25" customFormat="1" ht="18.75" x14ac:dyDescent="0.3">
      <c r="A94" s="80"/>
      <c r="B94" s="85"/>
      <c r="C94" s="85"/>
      <c r="D94" s="80"/>
      <c r="E94" s="80"/>
      <c r="F94" s="80"/>
      <c r="G94" s="80"/>
      <c r="H94" s="80"/>
      <c r="I94" s="80"/>
      <c r="J94" s="80"/>
      <c r="K94" s="80"/>
      <c r="L94" s="80"/>
      <c r="M94" s="83"/>
      <c r="N94" s="2"/>
      <c r="O94" s="78"/>
      <c r="AA94" s="79"/>
    </row>
    <row r="95" spans="1:27" s="25" customFormat="1" ht="18.75" x14ac:dyDescent="0.3">
      <c r="A95" s="80"/>
      <c r="B95" s="85"/>
      <c r="C95" s="85"/>
      <c r="D95" s="80"/>
      <c r="E95" s="80"/>
      <c r="F95" s="80"/>
      <c r="G95" s="80"/>
      <c r="H95" s="80"/>
      <c r="I95" s="80"/>
      <c r="J95" s="80"/>
      <c r="K95" s="80"/>
      <c r="L95" s="80"/>
      <c r="M95" s="83"/>
      <c r="N95" s="2"/>
      <c r="O95" s="78"/>
      <c r="AA95" s="79"/>
    </row>
    <row r="96" spans="1:27" s="25" customFormat="1" ht="30" customHeight="1" x14ac:dyDescent="0.3">
      <c r="A96" s="86"/>
      <c r="B96" s="87"/>
      <c r="C96" s="87"/>
      <c r="D96" s="86"/>
      <c r="E96" s="86"/>
      <c r="F96" s="86"/>
      <c r="G96" s="86"/>
      <c r="H96" s="86"/>
      <c r="I96" s="86"/>
      <c r="J96" s="86"/>
      <c r="K96" s="86"/>
      <c r="L96" s="86"/>
      <c r="M96" s="83"/>
      <c r="N96" s="2"/>
      <c r="O96" s="78"/>
      <c r="AA96" s="79"/>
    </row>
    <row r="97" spans="1:27" s="25" customFormat="1" ht="18.75" x14ac:dyDescent="0.3">
      <c r="A97" s="80"/>
      <c r="B97" s="85"/>
      <c r="C97" s="85"/>
      <c r="D97" s="80"/>
      <c r="E97" s="80"/>
      <c r="F97" s="80"/>
      <c r="G97" s="80"/>
      <c r="H97" s="80"/>
      <c r="I97" s="80"/>
      <c r="J97" s="80"/>
      <c r="K97" s="80"/>
      <c r="L97" s="80"/>
      <c r="M97" s="83"/>
      <c r="N97" s="2"/>
      <c r="O97" s="78"/>
      <c r="AA97" s="79"/>
    </row>
    <row r="98" spans="1:27" s="25" customFormat="1" ht="18.75" x14ac:dyDescent="0.3">
      <c r="A98" s="80"/>
      <c r="B98" s="85"/>
      <c r="C98" s="85"/>
      <c r="D98" s="80"/>
      <c r="E98" s="80"/>
      <c r="F98" s="80"/>
      <c r="G98" s="80"/>
      <c r="H98" s="80"/>
      <c r="I98" s="80"/>
      <c r="J98" s="80"/>
      <c r="K98" s="80"/>
      <c r="L98" s="80"/>
      <c r="M98" s="83"/>
      <c r="N98" s="2"/>
      <c r="O98" s="78"/>
      <c r="AA98" s="79"/>
    </row>
    <row r="99" spans="1:27" s="25" customFormat="1" ht="18.75" x14ac:dyDescent="0.3">
      <c r="A99" s="80"/>
      <c r="B99" s="85"/>
      <c r="C99" s="85"/>
      <c r="D99" s="80"/>
      <c r="E99" s="80"/>
      <c r="F99" s="80"/>
      <c r="G99" s="80"/>
      <c r="H99" s="80"/>
      <c r="I99" s="80"/>
      <c r="J99" s="80"/>
      <c r="K99" s="80"/>
      <c r="L99" s="80"/>
      <c r="M99" s="83"/>
      <c r="N99" s="2"/>
      <c r="O99" s="78"/>
      <c r="AA99" s="79"/>
    </row>
    <row r="100" spans="1:27" s="25" customFormat="1" ht="18.75" x14ac:dyDescent="0.3">
      <c r="A100" s="80"/>
      <c r="B100" s="85"/>
      <c r="C100" s="85"/>
      <c r="D100" s="80"/>
      <c r="E100" s="80"/>
      <c r="F100" s="80"/>
      <c r="G100" s="80"/>
      <c r="H100" s="80"/>
      <c r="I100" s="80"/>
      <c r="J100" s="80"/>
      <c r="K100" s="80"/>
      <c r="L100" s="80"/>
      <c r="M100" s="83"/>
      <c r="N100" s="2"/>
      <c r="O100" s="78"/>
      <c r="AA100" s="79"/>
    </row>
    <row r="101" spans="1:27" s="25" customFormat="1" ht="18.75" x14ac:dyDescent="0.3">
      <c r="A101" s="80"/>
      <c r="B101" s="85"/>
      <c r="C101" s="85"/>
      <c r="D101" s="80"/>
      <c r="E101" s="80"/>
      <c r="F101" s="80"/>
      <c r="G101" s="80"/>
      <c r="H101" s="80"/>
      <c r="I101" s="80"/>
      <c r="J101" s="80"/>
      <c r="K101" s="80"/>
      <c r="L101" s="80"/>
      <c r="M101" s="83"/>
      <c r="N101" s="2"/>
      <c r="O101" s="78"/>
      <c r="AA101" s="79"/>
    </row>
    <row r="102" spans="1:27" s="25" customFormat="1" ht="18.75" x14ac:dyDescent="0.3">
      <c r="A102" s="80"/>
      <c r="B102" s="85"/>
      <c r="C102" s="85"/>
      <c r="D102" s="80"/>
      <c r="E102" s="80"/>
      <c r="F102" s="80"/>
      <c r="G102" s="80"/>
      <c r="H102" s="80"/>
      <c r="I102" s="80"/>
      <c r="J102" s="80"/>
      <c r="K102" s="80"/>
      <c r="L102" s="80"/>
      <c r="M102" s="83"/>
      <c r="N102" s="2"/>
      <c r="O102" s="78"/>
      <c r="AA102" s="79"/>
    </row>
    <row r="103" spans="1:27" s="25" customFormat="1" ht="18.75" x14ac:dyDescent="0.3">
      <c r="A103" s="80"/>
      <c r="B103" s="85"/>
      <c r="C103" s="85"/>
      <c r="D103" s="80"/>
      <c r="E103" s="80"/>
      <c r="F103" s="80"/>
      <c r="G103" s="80"/>
      <c r="H103" s="80"/>
      <c r="I103" s="80"/>
      <c r="J103" s="80"/>
      <c r="K103" s="80"/>
      <c r="L103" s="80"/>
      <c r="M103" s="83"/>
      <c r="N103" s="2"/>
      <c r="O103" s="78"/>
      <c r="AA103" s="79"/>
    </row>
    <row r="104" spans="1:27" s="25" customFormat="1" ht="18.75" x14ac:dyDescent="0.3">
      <c r="A104" s="80"/>
      <c r="B104" s="85"/>
      <c r="C104" s="85"/>
      <c r="D104" s="80"/>
      <c r="E104" s="80"/>
      <c r="F104" s="80"/>
      <c r="G104" s="80"/>
      <c r="H104" s="80"/>
      <c r="I104" s="80"/>
      <c r="J104" s="80"/>
      <c r="K104" s="80"/>
      <c r="L104" s="80"/>
      <c r="M104" s="83"/>
      <c r="N104" s="2"/>
      <c r="O104" s="78"/>
      <c r="AA104" s="79"/>
    </row>
    <row r="105" spans="1:27" s="25" customFormat="1" ht="18.75" x14ac:dyDescent="0.3">
      <c r="A105" s="80"/>
      <c r="B105" s="85"/>
      <c r="C105" s="85"/>
      <c r="D105" s="80"/>
      <c r="E105" s="80"/>
      <c r="F105" s="80"/>
      <c r="G105" s="80"/>
      <c r="H105" s="80"/>
      <c r="I105" s="80"/>
      <c r="J105" s="80"/>
      <c r="K105" s="80"/>
      <c r="L105" s="80"/>
      <c r="M105" s="83"/>
      <c r="N105" s="2"/>
      <c r="O105" s="78"/>
      <c r="AA105" s="79"/>
    </row>
    <row r="106" spans="1:27" s="25" customFormat="1" ht="18.75" x14ac:dyDescent="0.3">
      <c r="A106" s="80"/>
      <c r="B106" s="85"/>
      <c r="C106" s="85"/>
      <c r="D106" s="80"/>
      <c r="E106" s="80"/>
      <c r="F106" s="80"/>
      <c r="G106" s="80"/>
      <c r="H106" s="80"/>
      <c r="I106" s="80"/>
      <c r="J106" s="80"/>
      <c r="K106" s="80"/>
      <c r="L106" s="80"/>
      <c r="M106" s="83"/>
      <c r="N106" s="2"/>
      <c r="O106" s="78"/>
      <c r="AA106" s="79"/>
    </row>
    <row r="107" spans="1:27" s="25" customFormat="1" ht="18.75" x14ac:dyDescent="0.3">
      <c r="A107" s="80"/>
      <c r="B107" s="85"/>
      <c r="C107" s="85"/>
      <c r="D107" s="80"/>
      <c r="E107" s="80"/>
      <c r="F107" s="80"/>
      <c r="G107" s="80"/>
      <c r="H107" s="80"/>
      <c r="I107" s="80"/>
      <c r="J107" s="80"/>
      <c r="K107" s="80"/>
      <c r="L107" s="80"/>
      <c r="M107" s="83"/>
      <c r="N107" s="4"/>
      <c r="O107" s="78"/>
      <c r="AA107" s="79"/>
    </row>
    <row r="108" spans="1:27" s="25" customFormat="1" ht="18.75" x14ac:dyDescent="0.3">
      <c r="A108" s="80"/>
      <c r="B108" s="85"/>
      <c r="C108" s="85"/>
      <c r="D108" s="80"/>
      <c r="E108" s="80"/>
      <c r="F108" s="80"/>
      <c r="G108" s="80"/>
      <c r="H108" s="80"/>
      <c r="I108" s="80"/>
      <c r="J108" s="80"/>
      <c r="K108" s="80"/>
      <c r="L108" s="80"/>
      <c r="M108" s="83"/>
      <c r="N108" s="2"/>
      <c r="O108" s="78"/>
      <c r="AA108" s="79"/>
    </row>
    <row r="109" spans="1:27" s="25" customFormat="1" ht="18.75" x14ac:dyDescent="0.3">
      <c r="A109" s="80"/>
      <c r="B109" s="85"/>
      <c r="C109" s="85"/>
      <c r="D109" s="80"/>
      <c r="E109" s="80"/>
      <c r="F109" s="80"/>
      <c r="G109" s="80"/>
      <c r="H109" s="80"/>
      <c r="I109" s="80"/>
      <c r="J109" s="80"/>
      <c r="K109" s="80"/>
      <c r="L109" s="80"/>
      <c r="M109" s="83"/>
      <c r="N109" s="2"/>
      <c r="O109" s="78"/>
      <c r="AA109" s="79"/>
    </row>
    <row r="110" spans="1:27" s="25" customFormat="1" ht="18.75" x14ac:dyDescent="0.3">
      <c r="A110" s="80"/>
      <c r="B110" s="85"/>
      <c r="C110" s="85"/>
      <c r="D110" s="80"/>
      <c r="E110" s="80"/>
      <c r="F110" s="80"/>
      <c r="G110" s="80"/>
      <c r="H110" s="80"/>
      <c r="I110" s="80"/>
      <c r="J110" s="80"/>
      <c r="K110" s="80"/>
      <c r="L110" s="80"/>
      <c r="M110" s="83"/>
      <c r="N110" s="4"/>
      <c r="O110" s="78"/>
      <c r="AA110" s="79"/>
    </row>
    <row r="111" spans="1:27" s="25" customFormat="1" ht="18.75" x14ac:dyDescent="0.3">
      <c r="A111" s="80"/>
      <c r="B111" s="85"/>
      <c r="C111" s="85"/>
      <c r="D111" s="80"/>
      <c r="E111" s="80"/>
      <c r="F111" s="80"/>
      <c r="G111" s="80"/>
      <c r="H111" s="80"/>
      <c r="I111" s="80"/>
      <c r="J111" s="80"/>
      <c r="K111" s="80"/>
      <c r="L111" s="80"/>
      <c r="M111" s="83"/>
      <c r="N111" s="2"/>
      <c r="O111" s="78"/>
      <c r="AA111" s="79"/>
    </row>
    <row r="112" spans="1:27" s="25" customFormat="1" ht="18.75" x14ac:dyDescent="0.3">
      <c r="A112" s="80"/>
      <c r="B112" s="85"/>
      <c r="C112" s="85"/>
      <c r="D112" s="80"/>
      <c r="E112" s="80"/>
      <c r="F112" s="80"/>
      <c r="G112" s="80"/>
      <c r="H112" s="80"/>
      <c r="I112" s="80"/>
      <c r="J112" s="80"/>
      <c r="K112" s="80"/>
      <c r="L112" s="80"/>
      <c r="M112" s="83"/>
      <c r="N112" s="2"/>
      <c r="O112" s="78"/>
      <c r="AA112" s="79"/>
    </row>
    <row r="113" spans="1:27" s="25" customFormat="1" ht="18.75" x14ac:dyDescent="0.3">
      <c r="A113" s="80"/>
      <c r="B113" s="85"/>
      <c r="C113" s="85"/>
      <c r="D113" s="80"/>
      <c r="E113" s="80"/>
      <c r="F113" s="80"/>
      <c r="G113" s="80"/>
      <c r="H113" s="80"/>
      <c r="I113" s="80"/>
      <c r="J113" s="80"/>
      <c r="K113" s="80"/>
      <c r="L113" s="80"/>
      <c r="M113" s="83"/>
      <c r="N113" s="2"/>
      <c r="O113" s="78"/>
      <c r="AA113" s="79"/>
    </row>
    <row r="114" spans="1:27" s="25" customFormat="1" ht="18.75" x14ac:dyDescent="0.3">
      <c r="A114" s="80"/>
      <c r="B114" s="85"/>
      <c r="C114" s="85"/>
      <c r="D114" s="80"/>
      <c r="E114" s="80"/>
      <c r="F114" s="80"/>
      <c r="G114" s="80"/>
      <c r="H114" s="80"/>
      <c r="I114" s="80"/>
      <c r="J114" s="80"/>
      <c r="K114" s="80"/>
      <c r="L114" s="80"/>
      <c r="M114" s="83"/>
      <c r="N114" s="2"/>
      <c r="O114" s="78"/>
      <c r="AA114" s="79"/>
    </row>
    <row r="115" spans="1:27" s="25" customFormat="1" ht="18.75" x14ac:dyDescent="0.3">
      <c r="A115" s="80"/>
      <c r="B115" s="85"/>
      <c r="C115" s="85"/>
      <c r="D115" s="80"/>
      <c r="E115" s="80"/>
      <c r="F115" s="80"/>
      <c r="G115" s="80"/>
      <c r="H115" s="80"/>
      <c r="I115" s="80"/>
      <c r="J115" s="80"/>
      <c r="K115" s="80"/>
      <c r="L115" s="80"/>
      <c r="M115" s="83"/>
      <c r="N115" s="2"/>
      <c r="O115" s="78"/>
      <c r="AA115" s="79"/>
    </row>
    <row r="116" spans="1:27" s="25" customFormat="1" ht="18.75" x14ac:dyDescent="0.3">
      <c r="A116" s="80"/>
      <c r="B116" s="85"/>
      <c r="C116" s="85"/>
      <c r="D116" s="80"/>
      <c r="E116" s="80"/>
      <c r="F116" s="80"/>
      <c r="G116" s="80"/>
      <c r="H116" s="80"/>
      <c r="I116" s="80"/>
      <c r="J116" s="80"/>
      <c r="K116" s="80"/>
      <c r="L116" s="80"/>
      <c r="M116" s="83"/>
      <c r="N116" s="2"/>
      <c r="O116" s="78"/>
      <c r="AA116" s="79"/>
    </row>
    <row r="117" spans="1:27" s="25" customFormat="1" ht="18.75" x14ac:dyDescent="0.3">
      <c r="A117" s="80"/>
      <c r="B117" s="85"/>
      <c r="C117" s="85"/>
      <c r="D117" s="80"/>
      <c r="E117" s="80"/>
      <c r="F117" s="80"/>
      <c r="G117" s="80"/>
      <c r="H117" s="80"/>
      <c r="I117" s="80"/>
      <c r="J117" s="80"/>
      <c r="K117" s="80"/>
      <c r="L117" s="80"/>
      <c r="M117" s="83"/>
      <c r="N117" s="2"/>
      <c r="O117" s="78"/>
      <c r="AA117" s="79"/>
    </row>
    <row r="118" spans="1:27" s="25" customFormat="1" ht="18.75" x14ac:dyDescent="0.3">
      <c r="A118" s="80"/>
      <c r="B118" s="85"/>
      <c r="C118" s="85"/>
      <c r="D118" s="80"/>
      <c r="E118" s="80"/>
      <c r="F118" s="80"/>
      <c r="G118" s="80"/>
      <c r="H118" s="80"/>
      <c r="I118" s="80"/>
      <c r="J118" s="80"/>
      <c r="K118" s="80"/>
      <c r="L118" s="80"/>
      <c r="M118" s="83"/>
      <c r="N118" s="2"/>
      <c r="O118" s="78"/>
      <c r="AA118" s="79"/>
    </row>
    <row r="119" spans="1:27" s="25" customFormat="1" ht="18.75" x14ac:dyDescent="0.3">
      <c r="A119" s="80"/>
      <c r="B119" s="85"/>
      <c r="C119" s="85"/>
      <c r="D119" s="80"/>
      <c r="E119" s="80"/>
      <c r="F119" s="80"/>
      <c r="G119" s="80"/>
      <c r="H119" s="80"/>
      <c r="I119" s="80"/>
      <c r="J119" s="80"/>
      <c r="K119" s="80"/>
      <c r="L119" s="80"/>
      <c r="M119" s="83"/>
      <c r="N119" s="2"/>
      <c r="O119" s="78"/>
      <c r="AA119" s="79"/>
    </row>
    <row r="120" spans="1:27" s="25" customFormat="1" ht="18.75" x14ac:dyDescent="0.3">
      <c r="A120" s="80"/>
      <c r="B120" s="85"/>
      <c r="C120" s="85"/>
      <c r="D120" s="80"/>
      <c r="E120" s="80"/>
      <c r="F120" s="80"/>
      <c r="G120" s="80"/>
      <c r="H120" s="80"/>
      <c r="I120" s="80"/>
      <c r="J120" s="80"/>
      <c r="K120" s="80"/>
      <c r="L120" s="80"/>
      <c r="M120" s="83"/>
      <c r="N120" s="2"/>
      <c r="O120" s="78"/>
      <c r="AA120" s="79"/>
    </row>
    <row r="121" spans="1:27" s="25" customFormat="1" ht="18.75" x14ac:dyDescent="0.3">
      <c r="A121" s="80"/>
      <c r="B121" s="85"/>
      <c r="C121" s="85"/>
      <c r="D121" s="80"/>
      <c r="E121" s="80"/>
      <c r="F121" s="80"/>
      <c r="G121" s="80"/>
      <c r="H121" s="80"/>
      <c r="I121" s="80"/>
      <c r="J121" s="80"/>
      <c r="K121" s="80"/>
      <c r="L121" s="80"/>
      <c r="M121" s="83"/>
      <c r="N121" s="2"/>
      <c r="O121" s="78"/>
      <c r="AA121" s="79"/>
    </row>
    <row r="122" spans="1:27" s="25" customFormat="1" ht="18.75" x14ac:dyDescent="0.3">
      <c r="A122" s="80"/>
      <c r="B122" s="85"/>
      <c r="C122" s="85"/>
      <c r="D122" s="80"/>
      <c r="E122" s="80"/>
      <c r="F122" s="80"/>
      <c r="G122" s="80"/>
      <c r="H122" s="80"/>
      <c r="I122" s="80"/>
      <c r="J122" s="80"/>
      <c r="K122" s="80"/>
      <c r="L122" s="80"/>
      <c r="M122" s="83"/>
      <c r="N122" s="2"/>
      <c r="O122" s="78"/>
      <c r="AA122" s="79"/>
    </row>
    <row r="123" spans="1:27" s="25" customFormat="1" ht="18.75" x14ac:dyDescent="0.3">
      <c r="A123" s="80"/>
      <c r="B123" s="85"/>
      <c r="C123" s="85"/>
      <c r="D123" s="80"/>
      <c r="E123" s="80"/>
      <c r="F123" s="80"/>
      <c r="G123" s="80"/>
      <c r="H123" s="80"/>
      <c r="I123" s="80"/>
      <c r="J123" s="80"/>
      <c r="K123" s="80"/>
      <c r="L123" s="80"/>
      <c r="M123" s="83"/>
      <c r="N123" s="2"/>
      <c r="O123" s="78"/>
      <c r="AA123" s="79"/>
    </row>
    <row r="124" spans="1:27" s="25" customFormat="1" ht="18.75" x14ac:dyDescent="0.3">
      <c r="A124" s="80"/>
      <c r="B124" s="85"/>
      <c r="C124" s="85"/>
      <c r="D124" s="80"/>
      <c r="E124" s="80"/>
      <c r="F124" s="80"/>
      <c r="G124" s="80"/>
      <c r="H124" s="80"/>
      <c r="I124" s="80"/>
      <c r="J124" s="80"/>
      <c r="K124" s="80"/>
      <c r="L124" s="80"/>
      <c r="M124" s="83"/>
      <c r="N124" s="2"/>
      <c r="O124" s="78"/>
      <c r="AA124" s="79"/>
    </row>
    <row r="125" spans="1:27" s="25" customFormat="1" ht="18.75" x14ac:dyDescent="0.3">
      <c r="A125" s="80"/>
      <c r="B125" s="85"/>
      <c r="C125" s="85"/>
      <c r="D125" s="80"/>
      <c r="E125" s="80"/>
      <c r="F125" s="80"/>
      <c r="G125" s="80"/>
      <c r="H125" s="80"/>
      <c r="I125" s="80"/>
      <c r="J125" s="80"/>
      <c r="K125" s="80"/>
      <c r="L125" s="80"/>
      <c r="M125" s="83"/>
      <c r="N125" s="2"/>
      <c r="O125" s="78"/>
      <c r="AA125" s="79"/>
    </row>
    <row r="126" spans="1:27" s="25" customFormat="1" ht="18.75" x14ac:dyDescent="0.3">
      <c r="A126" s="80"/>
      <c r="B126" s="85"/>
      <c r="C126" s="85"/>
      <c r="D126" s="80"/>
      <c r="E126" s="80"/>
      <c r="F126" s="80"/>
      <c r="G126" s="80"/>
      <c r="H126" s="80"/>
      <c r="I126" s="80"/>
      <c r="J126" s="80"/>
      <c r="K126" s="80"/>
      <c r="L126" s="80"/>
      <c r="M126" s="83"/>
      <c r="N126" s="2"/>
      <c r="O126" s="78"/>
      <c r="AA126" s="79"/>
    </row>
    <row r="127" spans="1:27" s="25" customFormat="1" ht="18.75" x14ac:dyDescent="0.3">
      <c r="A127" s="80"/>
      <c r="B127" s="85"/>
      <c r="C127" s="85"/>
      <c r="D127" s="80"/>
      <c r="E127" s="80"/>
      <c r="F127" s="80"/>
      <c r="G127" s="80"/>
      <c r="H127" s="80"/>
      <c r="I127" s="80"/>
      <c r="J127" s="80"/>
      <c r="K127" s="80"/>
      <c r="L127" s="80"/>
      <c r="M127" s="83"/>
      <c r="N127" s="2"/>
      <c r="O127" s="78"/>
      <c r="AA127" s="79"/>
    </row>
    <row r="128" spans="1:27" s="25" customFormat="1" ht="18.75" x14ac:dyDescent="0.3">
      <c r="A128" s="80"/>
      <c r="B128" s="85"/>
      <c r="C128" s="85"/>
      <c r="D128" s="80"/>
      <c r="E128" s="80"/>
      <c r="F128" s="80"/>
      <c r="G128" s="80"/>
      <c r="H128" s="80"/>
      <c r="I128" s="80"/>
      <c r="J128" s="80"/>
      <c r="K128" s="80"/>
      <c r="L128" s="80"/>
      <c r="M128" s="83"/>
      <c r="N128" s="2"/>
      <c r="O128" s="78"/>
      <c r="AA128" s="79"/>
    </row>
    <row r="129" spans="1:27" s="25" customFormat="1" ht="18.75" x14ac:dyDescent="0.3">
      <c r="A129" s="80"/>
      <c r="B129" s="85"/>
      <c r="C129" s="85"/>
      <c r="D129" s="80"/>
      <c r="E129" s="80"/>
      <c r="F129" s="80"/>
      <c r="G129" s="80"/>
      <c r="H129" s="80"/>
      <c r="I129" s="80"/>
      <c r="J129" s="80"/>
      <c r="K129" s="80"/>
      <c r="L129" s="80"/>
      <c r="M129" s="83"/>
      <c r="N129" s="2"/>
      <c r="O129" s="78"/>
      <c r="AA129" s="79"/>
    </row>
    <row r="130" spans="1:27" s="25" customFormat="1" ht="18.75" x14ac:dyDescent="0.3">
      <c r="A130" s="80"/>
      <c r="B130" s="85"/>
      <c r="C130" s="85"/>
      <c r="D130" s="80"/>
      <c r="E130" s="80"/>
      <c r="F130" s="80"/>
      <c r="G130" s="80"/>
      <c r="H130" s="80"/>
      <c r="I130" s="80"/>
      <c r="J130" s="80"/>
      <c r="K130" s="80"/>
      <c r="L130" s="80"/>
      <c r="M130" s="83"/>
      <c r="N130" s="2"/>
      <c r="O130" s="78"/>
      <c r="AA130" s="79"/>
    </row>
    <row r="131" spans="1:27" s="25" customFormat="1" ht="18.75" x14ac:dyDescent="0.3">
      <c r="A131" s="80"/>
      <c r="B131" s="85"/>
      <c r="C131" s="85"/>
      <c r="D131" s="80"/>
      <c r="E131" s="80"/>
      <c r="F131" s="80"/>
      <c r="G131" s="80"/>
      <c r="H131" s="80"/>
      <c r="I131" s="80"/>
      <c r="J131" s="80"/>
      <c r="K131" s="80"/>
      <c r="L131" s="80"/>
      <c r="M131" s="83"/>
      <c r="N131" s="2"/>
      <c r="O131" s="78"/>
      <c r="AA131" s="79"/>
    </row>
    <row r="132" spans="1:27" s="25" customFormat="1" ht="18.75" x14ac:dyDescent="0.3">
      <c r="A132" s="80"/>
      <c r="B132" s="85"/>
      <c r="C132" s="85"/>
      <c r="D132" s="80"/>
      <c r="E132" s="80"/>
      <c r="F132" s="80"/>
      <c r="G132" s="80"/>
      <c r="H132" s="80"/>
      <c r="I132" s="80"/>
      <c r="J132" s="80"/>
      <c r="K132" s="80"/>
      <c r="L132" s="80"/>
      <c r="M132" s="83"/>
      <c r="N132" s="2"/>
      <c r="O132" s="78"/>
      <c r="AA132" s="79"/>
    </row>
    <row r="133" spans="1:27" s="25" customFormat="1" ht="18.75" x14ac:dyDescent="0.3">
      <c r="A133" s="80"/>
      <c r="B133" s="85"/>
      <c r="C133" s="85"/>
      <c r="D133" s="80"/>
      <c r="E133" s="80"/>
      <c r="F133" s="80"/>
      <c r="G133" s="80"/>
      <c r="H133" s="80"/>
      <c r="I133" s="80"/>
      <c r="J133" s="80"/>
      <c r="K133" s="80"/>
      <c r="L133" s="80"/>
      <c r="M133" s="83"/>
      <c r="N133" s="2"/>
      <c r="O133" s="78"/>
      <c r="AA133" s="79"/>
    </row>
    <row r="134" spans="1:27" s="25" customFormat="1" ht="18.75" x14ac:dyDescent="0.3">
      <c r="A134" s="80"/>
      <c r="B134" s="85"/>
      <c r="C134" s="85"/>
      <c r="D134" s="80"/>
      <c r="E134" s="80"/>
      <c r="F134" s="80"/>
      <c r="G134" s="80"/>
      <c r="H134" s="80"/>
      <c r="I134" s="80"/>
      <c r="J134" s="80"/>
      <c r="K134" s="80"/>
      <c r="L134" s="80"/>
      <c r="M134" s="83"/>
      <c r="N134" s="2"/>
      <c r="O134" s="78"/>
      <c r="AA134" s="79"/>
    </row>
    <row r="135" spans="1:27" s="25" customFormat="1" ht="18.75" x14ac:dyDescent="0.3">
      <c r="A135" s="80"/>
      <c r="B135" s="85"/>
      <c r="C135" s="85"/>
      <c r="D135" s="80"/>
      <c r="E135" s="80"/>
      <c r="F135" s="80"/>
      <c r="G135" s="80"/>
      <c r="H135" s="80"/>
      <c r="I135" s="80"/>
      <c r="J135" s="80"/>
      <c r="K135" s="80"/>
      <c r="L135" s="80"/>
      <c r="M135" s="83"/>
      <c r="N135" s="2"/>
      <c r="O135" s="78"/>
      <c r="AA135" s="79"/>
    </row>
    <row r="136" spans="1:27" s="25" customFormat="1" ht="18.75" x14ac:dyDescent="0.3">
      <c r="A136" s="80"/>
      <c r="B136" s="85"/>
      <c r="C136" s="85"/>
      <c r="D136" s="80"/>
      <c r="E136" s="80"/>
      <c r="F136" s="80"/>
      <c r="G136" s="80"/>
      <c r="H136" s="80"/>
      <c r="I136" s="80"/>
      <c r="J136" s="80"/>
      <c r="K136" s="80"/>
      <c r="L136" s="80"/>
      <c r="M136" s="83"/>
      <c r="N136" s="2"/>
      <c r="O136" s="78"/>
      <c r="AA136" s="79"/>
    </row>
    <row r="137" spans="1:27" s="25" customFormat="1" x14ac:dyDescent="0.25">
      <c r="N137" s="2"/>
      <c r="O137" s="78"/>
      <c r="AA137" s="79"/>
    </row>
    <row r="138" spans="1:27" s="25" customFormat="1" x14ac:dyDescent="0.25">
      <c r="N138" s="2"/>
      <c r="O138" s="78"/>
      <c r="AA138" s="79"/>
    </row>
    <row r="139" spans="1:27" s="25" customFormat="1" ht="15.75" x14ac:dyDescent="0.25">
      <c r="N139" s="4"/>
      <c r="O139" s="78"/>
      <c r="AA139" s="79"/>
    </row>
    <row r="140" spans="1:27" s="25" customFormat="1" x14ac:dyDescent="0.25">
      <c r="N140" s="2"/>
      <c r="O140" s="78"/>
      <c r="AA140" s="79"/>
    </row>
    <row r="141" spans="1:27" s="25" customFormat="1" x14ac:dyDescent="0.25">
      <c r="N141" s="2"/>
      <c r="O141" s="78"/>
      <c r="AA141" s="79"/>
    </row>
    <row r="142" spans="1:27" s="25" customFormat="1" x14ac:dyDescent="0.25">
      <c r="N142" s="2"/>
      <c r="O142" s="78"/>
      <c r="AA142" s="79"/>
    </row>
    <row r="143" spans="1:27" s="25" customFormat="1" x14ac:dyDescent="0.25">
      <c r="N143" s="2"/>
      <c r="O143" s="78"/>
      <c r="AA143" s="79"/>
    </row>
    <row r="144" spans="1:27" s="78" customFormat="1" ht="409.5" customHeight="1" x14ac:dyDescent="0.25">
      <c r="B144" s="88"/>
      <c r="C144" s="89"/>
      <c r="D144" s="90"/>
      <c r="E144" s="88"/>
      <c r="M144" s="91">
        <v>1</v>
      </c>
      <c r="N144" s="92"/>
    </row>
    <row r="145" spans="1:27" ht="409.5" customHeight="1" x14ac:dyDescent="0.25">
      <c r="B145" s="4"/>
      <c r="C145" s="22"/>
      <c r="M145" s="91">
        <v>2</v>
      </c>
      <c r="N145" s="93"/>
      <c r="AA145" s="2"/>
    </row>
    <row r="146" spans="1:27" ht="400.5" customHeight="1" x14ac:dyDescent="0.25">
      <c r="B146" s="4"/>
      <c r="C146" s="22"/>
      <c r="M146" s="91">
        <v>3</v>
      </c>
      <c r="N146" s="93"/>
      <c r="AA146" s="2"/>
    </row>
    <row r="147" spans="1:27" ht="350.25" customHeight="1" x14ac:dyDescent="0.25">
      <c r="B147" s="4"/>
      <c r="C147" s="22"/>
      <c r="M147" s="91">
        <v>4</v>
      </c>
      <c r="N147" s="93"/>
      <c r="AA147" s="2"/>
    </row>
    <row r="148" spans="1:27" ht="348.75" customHeight="1" x14ac:dyDescent="0.25">
      <c r="B148" s="4"/>
      <c r="C148" s="22"/>
      <c r="M148" s="91">
        <v>5</v>
      </c>
      <c r="N148" s="93"/>
      <c r="AA148" s="2"/>
    </row>
    <row r="149" spans="1:27" ht="409.5" customHeight="1" x14ac:dyDescent="0.25">
      <c r="B149" s="4"/>
      <c r="C149" s="22"/>
      <c r="M149" s="91">
        <v>6</v>
      </c>
      <c r="N149" s="93"/>
      <c r="AA149" s="2"/>
    </row>
    <row r="150" spans="1:27" ht="409.5" customHeight="1" x14ac:dyDescent="0.25">
      <c r="B150" s="4"/>
      <c r="C150" s="22"/>
      <c r="M150" s="91">
        <v>7</v>
      </c>
      <c r="N150" s="93"/>
      <c r="AA150" s="2"/>
    </row>
    <row r="151" spans="1:27" ht="384.75" customHeight="1" x14ac:dyDescent="0.25">
      <c r="B151" s="4"/>
      <c r="C151" s="22"/>
      <c r="M151" s="91">
        <v>8</v>
      </c>
      <c r="N151" s="93"/>
      <c r="AA151" s="2"/>
    </row>
    <row r="152" spans="1:27" ht="15" customHeight="1" x14ac:dyDescent="0.25">
      <c r="A152" s="22"/>
      <c r="B152" s="94"/>
      <c r="C152" s="94"/>
      <c r="D152" s="22"/>
      <c r="E152" s="22"/>
      <c r="F152" s="22"/>
      <c r="G152" s="22"/>
      <c r="H152" s="22"/>
      <c r="I152" s="22"/>
      <c r="J152" s="22"/>
      <c r="K152" s="22"/>
      <c r="L152" s="22"/>
      <c r="M152" s="91">
        <v>9</v>
      </c>
      <c r="N152" s="93"/>
      <c r="AA152" s="2"/>
    </row>
    <row r="153" spans="1:27" ht="15" customHeight="1" x14ac:dyDescent="0.25">
      <c r="A153" s="22"/>
      <c r="B153" s="94"/>
      <c r="C153" s="94"/>
      <c r="D153" s="22"/>
      <c r="E153" s="22"/>
      <c r="F153" s="22"/>
      <c r="G153" s="22"/>
      <c r="H153" s="22"/>
      <c r="I153" s="22"/>
      <c r="J153" s="22"/>
      <c r="K153" s="22"/>
      <c r="L153" s="22"/>
      <c r="M153" s="91">
        <v>10</v>
      </c>
      <c r="N153" s="93"/>
      <c r="AA153" s="2"/>
    </row>
    <row r="154" spans="1:27" ht="15" customHeight="1" x14ac:dyDescent="0.25">
      <c r="B154" s="22"/>
      <c r="C154" s="4"/>
      <c r="D154" s="22"/>
      <c r="E154" s="4"/>
      <c r="F154" s="4"/>
      <c r="G154" s="22"/>
      <c r="H154" s="22"/>
      <c r="M154" s="91">
        <v>11</v>
      </c>
      <c r="N154" s="93"/>
      <c r="AA154" s="2"/>
    </row>
    <row r="155" spans="1:27" ht="15" customHeight="1" x14ac:dyDescent="0.25">
      <c r="B155" s="22"/>
      <c r="C155" s="4"/>
      <c r="D155" s="22"/>
      <c r="E155" s="4"/>
      <c r="F155" s="4"/>
      <c r="G155" s="22"/>
      <c r="H155" s="22"/>
      <c r="M155" s="91">
        <v>12</v>
      </c>
      <c r="N155" s="93"/>
      <c r="AA155" s="2"/>
    </row>
    <row r="156" spans="1:27" ht="15" customHeight="1" x14ac:dyDescent="0.25">
      <c r="B156" s="22"/>
      <c r="C156" s="4"/>
      <c r="D156" s="22"/>
      <c r="E156" s="4"/>
      <c r="F156" s="4"/>
      <c r="G156" s="22"/>
      <c r="H156" s="22"/>
      <c r="M156" s="91">
        <v>13</v>
      </c>
      <c r="N156" s="93"/>
      <c r="AA156" s="2"/>
    </row>
    <row r="157" spans="1:27" ht="15" customHeight="1" x14ac:dyDescent="0.25">
      <c r="B157" s="4"/>
      <c r="C157" s="4"/>
      <c r="D157" s="22"/>
      <c r="E157" s="4"/>
      <c r="F157" s="4"/>
      <c r="G157" s="22"/>
      <c r="H157" s="22"/>
      <c r="M157" s="91">
        <v>14</v>
      </c>
      <c r="N157" s="93"/>
      <c r="AA157" s="2"/>
    </row>
    <row r="158" spans="1:27" ht="15" customHeight="1" x14ac:dyDescent="0.25">
      <c r="B158" s="4"/>
      <c r="C158" s="4"/>
      <c r="D158" s="22"/>
      <c r="E158" s="4"/>
      <c r="F158" s="4"/>
      <c r="G158" s="22"/>
      <c r="H158" s="22"/>
      <c r="M158" s="91">
        <v>15</v>
      </c>
      <c r="N158" s="93"/>
      <c r="AA158" s="2"/>
    </row>
    <row r="159" spans="1:27" s="78" customFormat="1" ht="15" customHeight="1" x14ac:dyDescent="0.25">
      <c r="A159" s="91"/>
      <c r="B159" s="88"/>
      <c r="C159" s="88"/>
      <c r="E159" s="88"/>
      <c r="F159" s="88"/>
      <c r="N159" s="2"/>
    </row>
    <row r="160" spans="1:27" s="78" customFormat="1" ht="15" customHeight="1" x14ac:dyDescent="0.25">
      <c r="N160" s="2"/>
    </row>
    <row r="161" spans="1:40" s="78" customFormat="1" ht="15" customHeight="1" x14ac:dyDescent="0.25">
      <c r="A161" s="91"/>
      <c r="B161" s="88"/>
      <c r="C161" s="89"/>
      <c r="D161" s="90"/>
      <c r="E161" s="88"/>
      <c r="G161" s="95"/>
      <c r="N161" s="2"/>
    </row>
    <row r="162" spans="1:40" s="78" customFormat="1" ht="15" customHeight="1" x14ac:dyDescent="0.25">
      <c r="A162" s="91"/>
      <c r="B162" s="88"/>
      <c r="N162" s="2"/>
    </row>
    <row r="163" spans="1:40" s="78" customFormat="1" ht="15" customHeight="1" x14ac:dyDescent="0.25">
      <c r="A163" s="91"/>
      <c r="B163" s="88"/>
      <c r="N163" s="2"/>
    </row>
    <row r="164" spans="1:40" s="78" customFormat="1" ht="15" customHeight="1" x14ac:dyDescent="0.25">
      <c r="A164" s="91"/>
      <c r="B164" s="88"/>
      <c r="N164" s="2"/>
    </row>
    <row r="165" spans="1:40" s="78" customFormat="1" ht="15" customHeight="1" x14ac:dyDescent="0.25">
      <c r="A165" s="91"/>
      <c r="B165" s="88"/>
      <c r="N165" s="2"/>
    </row>
    <row r="166" spans="1:40" s="78" customFormat="1" ht="15" customHeight="1" x14ac:dyDescent="0.25">
      <c r="A166" s="91"/>
      <c r="B166" s="88"/>
      <c r="N166" s="2"/>
    </row>
    <row r="167" spans="1:40" s="78" customFormat="1" ht="15" customHeight="1" x14ac:dyDescent="0.25">
      <c r="A167" s="91"/>
      <c r="B167" s="88"/>
      <c r="C167" s="88"/>
      <c r="N167" s="2"/>
    </row>
    <row r="168" spans="1:40" s="78" customFormat="1" ht="15" customHeight="1" x14ac:dyDescent="0.25">
      <c r="A168" s="91"/>
      <c r="C168" s="88"/>
      <c r="E168" s="88"/>
      <c r="F168" s="88"/>
      <c r="N168" s="2"/>
    </row>
    <row r="169" spans="1:40" s="78" customFormat="1" ht="15" customHeight="1" x14ac:dyDescent="0.25">
      <c r="A169" s="96" t="s">
        <v>76</v>
      </c>
      <c r="C169" s="97">
        <f>0.24*C12+S185*(1061+0.444*C12)</f>
        <v>43.155347835989417</v>
      </c>
      <c r="E169" s="88"/>
      <c r="F169" s="88"/>
      <c r="N169" s="2"/>
    </row>
    <row r="170" spans="1:40" s="78" customFormat="1" ht="15" customHeight="1" x14ac:dyDescent="0.25">
      <c r="A170" s="96" t="s">
        <v>77</v>
      </c>
      <c r="B170" s="88"/>
      <c r="C170" s="98">
        <f>C169-(C15/(4.5*C17))</f>
        <v>25.644449499823871</v>
      </c>
      <c r="E170" s="88"/>
      <c r="F170" s="88"/>
      <c r="N170" s="2"/>
    </row>
    <row r="171" spans="1:40" s="78" customFormat="1" ht="15" customHeight="1" x14ac:dyDescent="0.25">
      <c r="A171" s="91"/>
      <c r="B171" s="88"/>
      <c r="C171" s="88"/>
      <c r="E171" s="88"/>
      <c r="F171" s="88"/>
      <c r="N171" s="2"/>
    </row>
    <row r="172" spans="1:40" s="78" customFormat="1" ht="15" customHeight="1" x14ac:dyDescent="0.25">
      <c r="N172" s="2"/>
      <c r="Q172" s="99"/>
      <c r="R172" s="100"/>
      <c r="S172" s="99"/>
      <c r="T172" s="99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</row>
    <row r="173" spans="1:40" s="78" customFormat="1" ht="15" customHeight="1" x14ac:dyDescent="0.25">
      <c r="A173" s="91"/>
      <c r="B173" s="88"/>
      <c r="C173" s="89"/>
      <c r="D173" s="90"/>
      <c r="E173" s="88"/>
      <c r="G173" s="95"/>
      <c r="N173" s="2"/>
      <c r="Q173" s="99"/>
      <c r="R173" s="100"/>
      <c r="S173" s="99"/>
      <c r="T173" s="99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</row>
    <row r="174" spans="1:40" s="78" customFormat="1" ht="15" customHeight="1" x14ac:dyDescent="0.25">
      <c r="A174" s="91"/>
      <c r="B174" s="88"/>
      <c r="N174" s="2"/>
      <c r="Q174" s="99"/>
      <c r="R174" s="100"/>
      <c r="S174" s="99"/>
      <c r="T174" s="99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</row>
    <row r="175" spans="1:40" s="78" customFormat="1" ht="15" customHeight="1" thickBot="1" x14ac:dyDescent="0.3">
      <c r="A175" s="91"/>
      <c r="B175" s="88"/>
      <c r="N175" s="2"/>
      <c r="Q175" s="99"/>
      <c r="R175" s="100"/>
      <c r="S175" s="99"/>
      <c r="T175" s="99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</row>
    <row r="176" spans="1:40" s="78" customFormat="1" ht="15" customHeight="1" thickBot="1" x14ac:dyDescent="0.3">
      <c r="A176" s="91"/>
      <c r="B176" s="88"/>
      <c r="N176" s="2"/>
      <c r="Q176" s="99"/>
      <c r="R176" s="100"/>
      <c r="S176" s="99"/>
      <c r="T176" s="101" t="s">
        <v>78</v>
      </c>
      <c r="U176" s="102" t="s">
        <v>79</v>
      </c>
      <c r="V176" s="102" t="s">
        <v>80</v>
      </c>
      <c r="W176" s="102" t="s">
        <v>81</v>
      </c>
      <c r="X176" s="102" t="s">
        <v>82</v>
      </c>
      <c r="Y176" s="103" t="s">
        <v>83</v>
      </c>
      <c r="Z176" s="104" t="s">
        <v>84</v>
      </c>
      <c r="AA176" s="105" t="s">
        <v>85</v>
      </c>
      <c r="AB176" s="105" t="s">
        <v>86</v>
      </c>
      <c r="AC176" s="105" t="s">
        <v>87</v>
      </c>
      <c r="AD176" s="106" t="s">
        <v>88</v>
      </c>
      <c r="AE176"/>
      <c r="AF176"/>
      <c r="AG176"/>
      <c r="AH176"/>
      <c r="AI176"/>
      <c r="AJ176"/>
      <c r="AK176"/>
      <c r="AL176"/>
      <c r="AM176"/>
      <c r="AN176"/>
    </row>
    <row r="177" spans="1:40" s="78" customFormat="1" ht="15" customHeight="1" thickBot="1" x14ac:dyDescent="0.3">
      <c r="A177" s="91"/>
      <c r="B177" s="88"/>
      <c r="N177" s="2"/>
      <c r="Q177" s="99"/>
      <c r="R177" s="107" t="s">
        <v>89</v>
      </c>
      <c r="S177" s="108">
        <f>29.921*(1 - (0.0000068753)*C14)^5.2559</f>
        <v>29.920999999999999</v>
      </c>
      <c r="T177" s="109">
        <v>-10440.397000000001</v>
      </c>
      <c r="U177" s="110">
        <v>-11.294650000000001</v>
      </c>
      <c r="V177" s="110">
        <v>-2.7022355000000001E-2</v>
      </c>
      <c r="W177" s="110">
        <v>1.289036E-5</v>
      </c>
      <c r="X177" s="110">
        <v>-2.4780681000000001E-9</v>
      </c>
      <c r="Y177" s="111">
        <v>6.5459673</v>
      </c>
      <c r="Z177" s="112">
        <v>100.45</v>
      </c>
      <c r="AA177" s="113">
        <v>33.192999999999998</v>
      </c>
      <c r="AB177" s="111">
        <v>2.319</v>
      </c>
      <c r="AC177" s="111">
        <v>0.17074</v>
      </c>
      <c r="AD177" s="111">
        <v>1.2062999999999999</v>
      </c>
      <c r="AE177"/>
      <c r="AF177"/>
      <c r="AG177"/>
      <c r="AH177"/>
      <c r="AI177"/>
      <c r="AJ177"/>
      <c r="AK177"/>
      <c r="AL177"/>
      <c r="AM177"/>
      <c r="AN177"/>
    </row>
    <row r="178" spans="1:40" s="78" customFormat="1" ht="15" customHeight="1" thickBot="1" x14ac:dyDescent="0.3">
      <c r="A178" s="91"/>
      <c r="B178" s="88"/>
      <c r="N178" s="2"/>
      <c r="Q178" s="99"/>
      <c r="R178" s="107" t="s">
        <v>90</v>
      </c>
      <c r="S178" s="114">
        <f>S177*0.491154</f>
        <v>14.695818833999999</v>
      </c>
      <c r="T178" s="99"/>
      <c r="U178"/>
      <c r="V178"/>
      <c r="W178"/>
      <c r="X178"/>
      <c r="Y178"/>
      <c r="Z178" s="105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</row>
    <row r="179" spans="1:40" s="78" customFormat="1" ht="15" customHeight="1" x14ac:dyDescent="0.25">
      <c r="A179" s="91"/>
      <c r="B179" s="88"/>
      <c r="C179" s="88"/>
      <c r="N179" s="2"/>
      <c r="Q179" s="99"/>
      <c r="R179" s="115" t="s">
        <v>91</v>
      </c>
      <c r="S179" s="116">
        <f>C12+459.67</f>
        <v>578.07000000000005</v>
      </c>
      <c r="T179" s="99"/>
      <c r="U179"/>
      <c r="V179"/>
      <c r="W179"/>
      <c r="X179"/>
      <c r="Y179"/>
      <c r="Z179" s="111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</row>
    <row r="180" spans="1:40" s="78" customFormat="1" ht="15" customHeight="1" x14ac:dyDescent="0.25">
      <c r="A180" s="91"/>
      <c r="C180" s="88"/>
      <c r="E180" s="88"/>
      <c r="F180" s="88"/>
      <c r="N180" s="2"/>
      <c r="Q180" s="99"/>
      <c r="R180" s="115" t="s">
        <v>92</v>
      </c>
      <c r="S180" s="116">
        <f>C13+459.67</f>
        <v>539.67000000000007</v>
      </c>
      <c r="T180" s="99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</row>
    <row r="181" spans="1:40" s="78" customFormat="1" ht="15" customHeight="1" x14ac:dyDescent="0.25">
      <c r="A181" s="91"/>
      <c r="B181" s="88"/>
      <c r="C181" s="88"/>
      <c r="E181" s="88"/>
      <c r="F181" s="88"/>
      <c r="N181" s="2"/>
      <c r="Q181" s="99"/>
      <c r="R181" s="115" t="s">
        <v>93</v>
      </c>
      <c r="S181" s="114">
        <f>EXP(T177/S179+U177+V177*S179+W177*S179^2+X177*S179^3+Y177*LN(S179))</f>
        <v>1.6208087261362953</v>
      </c>
      <c r="T181" s="99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</row>
    <row r="182" spans="1:40" s="78" customFormat="1" ht="15" customHeight="1" x14ac:dyDescent="0.25">
      <c r="A182" s="91"/>
      <c r="B182" s="88"/>
      <c r="C182" s="88"/>
      <c r="E182" s="88"/>
      <c r="F182" s="88"/>
      <c r="N182" s="2"/>
      <c r="Q182" s="99"/>
      <c r="R182" s="115" t="s">
        <v>94</v>
      </c>
      <c r="S182" s="114">
        <f>EXP(T177/S180+U177+V177*S180+W177*S180^2+X177*S180^3+Y177*LN(S180))</f>
        <v>0.50735398103564899</v>
      </c>
      <c r="T182" s="99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</row>
    <row r="183" spans="1:40" s="78" customFormat="1" ht="15" customHeight="1" x14ac:dyDescent="0.25">
      <c r="N183" s="2"/>
      <c r="Q183" s="99"/>
      <c r="R183" s="117" t="s">
        <v>95</v>
      </c>
      <c r="S183" s="118">
        <f>0.62198*(S181/(S178-S181))</f>
        <v>7.7102090412606628E-2</v>
      </c>
      <c r="T183" s="99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</row>
    <row r="184" spans="1:40" s="78" customFormat="1" ht="15" customHeight="1" x14ac:dyDescent="0.25">
      <c r="A184" s="91"/>
      <c r="B184" s="88"/>
      <c r="C184" s="89"/>
      <c r="D184" s="90"/>
      <c r="E184" s="88"/>
      <c r="G184" s="95"/>
      <c r="N184" s="2"/>
      <c r="Q184" s="99"/>
      <c r="R184" s="117" t="s">
        <v>96</v>
      </c>
      <c r="S184" s="118">
        <f>0.62198*(S182/(S178-S182))</f>
        <v>2.2240885986944754E-2</v>
      </c>
      <c r="T184" s="99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</row>
    <row r="185" spans="1:40" s="78" customFormat="1" ht="15" customHeight="1" x14ac:dyDescent="0.25">
      <c r="A185" s="91"/>
      <c r="B185" s="88"/>
      <c r="N185" s="2"/>
      <c r="Q185" s="99"/>
      <c r="R185" s="117" t="s">
        <v>97</v>
      </c>
      <c r="S185" s="118">
        <f>((1093-0.556*C13)*S184-0.24*(C12-C13))/(1093+0.444*C12-C13)</f>
        <v>1.323612626996051E-2</v>
      </c>
      <c r="T185" s="99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</row>
    <row r="186" spans="1:40" s="78" customFormat="1" ht="14.25" customHeight="1" x14ac:dyDescent="0.25">
      <c r="A186" s="91"/>
      <c r="B186" s="88"/>
      <c r="N186" s="2"/>
      <c r="Q186" s="99"/>
      <c r="R186" s="119" t="s">
        <v>98</v>
      </c>
      <c r="S186" s="114">
        <f>S185/S183</f>
        <v>0.17167013500059822</v>
      </c>
      <c r="T186" s="99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</row>
    <row r="187" spans="1:40" s="78" customFormat="1" ht="15" customHeight="1" x14ac:dyDescent="0.25">
      <c r="A187" s="91"/>
      <c r="B187" s="88"/>
      <c r="N187" s="2"/>
      <c r="Q187" s="99"/>
      <c r="R187" s="120" t="s">
        <v>99</v>
      </c>
      <c r="S187" s="114">
        <f>S178*S185/(0.62198+S185)</f>
        <v>0.30621973480034193</v>
      </c>
      <c r="T187" s="99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</row>
    <row r="188" spans="1:40" s="78" customFormat="1" ht="11.25" customHeight="1" x14ac:dyDescent="0.25">
      <c r="A188" s="121"/>
      <c r="B188" s="122"/>
      <c r="C188" s="123"/>
      <c r="D188" s="124"/>
      <c r="E188" s="124"/>
      <c r="F188" s="125"/>
      <c r="G188" s="125"/>
      <c r="H188" s="125"/>
      <c r="I188" s="125"/>
      <c r="J188" s="125"/>
      <c r="K188" s="125"/>
      <c r="L188" s="125"/>
      <c r="N188" s="2"/>
      <c r="Q188" s="99"/>
      <c r="R188" s="126" t="s">
        <v>100</v>
      </c>
      <c r="S188" s="114">
        <f>LN(S187)</f>
        <v>-1.183452347148467</v>
      </c>
      <c r="T188" s="99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</row>
    <row r="189" spans="1:40" s="78" customFormat="1" ht="15.75" x14ac:dyDescent="0.25">
      <c r="N189" s="2"/>
      <c r="P189" s="88"/>
      <c r="Q189" s="99"/>
      <c r="R189" s="100"/>
      <c r="S189" s="99"/>
      <c r="T189" s="9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</row>
    <row r="190" spans="1:40" s="78" customFormat="1" x14ac:dyDescent="0.25">
      <c r="N190" s="2"/>
      <c r="Q190" s="99"/>
      <c r="R190" s="100"/>
      <c r="S190" s="99"/>
      <c r="T190" s="99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</row>
    <row r="191" spans="1:40" s="78" customFormat="1" x14ac:dyDescent="0.25">
      <c r="N191" s="2"/>
      <c r="Q191" s="99"/>
      <c r="R191" s="100"/>
      <c r="S191" s="99"/>
      <c r="T191" s="99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</row>
    <row r="192" spans="1:40" s="78" customFormat="1" x14ac:dyDescent="0.25">
      <c r="N192" s="2"/>
      <c r="Q192" s="99"/>
      <c r="R192" s="100"/>
      <c r="S192" s="99"/>
      <c r="T192" s="99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</row>
    <row r="193" spans="14:40" s="78" customFormat="1" x14ac:dyDescent="0.25">
      <c r="N193" s="2"/>
      <c r="Q193" s="99"/>
      <c r="R193" s="100"/>
      <c r="S193" s="99"/>
      <c r="T193" s="99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</row>
    <row r="194" spans="14:40" s="78" customFormat="1" x14ac:dyDescent="0.25">
      <c r="N194" s="2"/>
      <c r="Q194" s="99"/>
      <c r="R194" s="100"/>
      <c r="S194" s="99"/>
      <c r="T194" s="99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</row>
    <row r="195" spans="14:40" s="78" customFormat="1" x14ac:dyDescent="0.25">
      <c r="N195" s="2"/>
      <c r="Q195" s="99"/>
      <c r="R195" s="100"/>
      <c r="S195" s="99"/>
      <c r="T195" s="99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</row>
    <row r="196" spans="14:40" s="78" customFormat="1" x14ac:dyDescent="0.25">
      <c r="N196" s="2"/>
      <c r="Q196" s="99"/>
      <c r="R196" s="100"/>
      <c r="S196" s="99"/>
      <c r="T196" s="99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</row>
    <row r="197" spans="14:40" s="78" customFormat="1" x14ac:dyDescent="0.25">
      <c r="N197" s="2"/>
      <c r="Q197" s="99"/>
      <c r="R197" s="100"/>
      <c r="S197" s="99"/>
      <c r="T197" s="99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</row>
    <row r="198" spans="14:40" s="78" customFormat="1" x14ac:dyDescent="0.25">
      <c r="N198" s="2"/>
      <c r="Q198" s="99"/>
      <c r="R198" s="100"/>
      <c r="S198" s="99"/>
      <c r="T198" s="99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</row>
    <row r="199" spans="14:40" s="78" customFormat="1" x14ac:dyDescent="0.25">
      <c r="N199" s="2"/>
      <c r="Q199" s="99"/>
      <c r="R199" s="100"/>
      <c r="S199" s="99"/>
      <c r="T199" s="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</row>
    <row r="200" spans="14:40" s="78" customFormat="1" x14ac:dyDescent="0.25">
      <c r="N200" s="2"/>
      <c r="Q200" s="99"/>
      <c r="R200" s="100"/>
      <c r="S200" s="99"/>
      <c r="T200" s="99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</row>
    <row r="201" spans="14:40" s="78" customFormat="1" x14ac:dyDescent="0.25">
      <c r="N201" s="2"/>
      <c r="Q201" s="99"/>
      <c r="R201" s="100"/>
      <c r="S201" s="99"/>
      <c r="T201" s="99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</row>
    <row r="202" spans="14:40" s="78" customFormat="1" x14ac:dyDescent="0.25">
      <c r="N202" s="2"/>
      <c r="Q202" s="99"/>
      <c r="R202" s="100"/>
      <c r="S202" s="99"/>
      <c r="T202" s="99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</row>
    <row r="203" spans="14:40" s="78" customFormat="1" x14ac:dyDescent="0.25">
      <c r="N203" s="2"/>
      <c r="Q203" s="99"/>
      <c r="R203" s="100"/>
      <c r="S203" s="99"/>
      <c r="T203" s="99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</row>
    <row r="204" spans="14:40" s="78" customFormat="1" x14ac:dyDescent="0.25">
      <c r="N204" s="2"/>
      <c r="Q204" s="99"/>
      <c r="R204" s="100"/>
      <c r="S204" s="99"/>
      <c r="T204" s="99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</row>
    <row r="205" spans="14:40" s="78" customFormat="1" x14ac:dyDescent="0.25">
      <c r="N205" s="2"/>
      <c r="Q205" s="99"/>
      <c r="R205" s="100"/>
      <c r="S205" s="99"/>
      <c r="T205" s="99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</row>
    <row r="206" spans="14:40" s="78" customFormat="1" x14ac:dyDescent="0.25">
      <c r="N206" s="2"/>
      <c r="Q206" s="99"/>
      <c r="R206" s="100"/>
      <c r="S206" s="99"/>
      <c r="T206" s="99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</row>
    <row r="207" spans="14:40" s="78" customFormat="1" x14ac:dyDescent="0.25">
      <c r="N207" s="2"/>
      <c r="Q207" s="99"/>
      <c r="R207" s="100"/>
      <c r="S207" s="99"/>
      <c r="T207" s="99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</row>
    <row r="208" spans="14:40" s="78" customFormat="1" x14ac:dyDescent="0.25">
      <c r="N208" s="2"/>
      <c r="Q208" s="99"/>
      <c r="R208" s="100"/>
      <c r="S208" s="99"/>
      <c r="T208" s="99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</row>
    <row r="209" spans="14:40" s="78" customFormat="1" x14ac:dyDescent="0.25">
      <c r="N209" s="2"/>
      <c r="Q209" s="99"/>
      <c r="R209" s="100"/>
      <c r="S209" s="99"/>
      <c r="T209" s="9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</row>
    <row r="210" spans="14:40" s="78" customFormat="1" x14ac:dyDescent="0.25">
      <c r="N210" s="2"/>
      <c r="Q210" s="99"/>
      <c r="R210" s="100"/>
      <c r="S210" s="99"/>
      <c r="T210" s="99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</row>
    <row r="211" spans="14:40" s="78" customFormat="1" x14ac:dyDescent="0.25">
      <c r="N211" s="2"/>
      <c r="Q211" s="99"/>
      <c r="R211" s="100"/>
      <c r="S211" s="99"/>
      <c r="T211" s="99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</row>
    <row r="212" spans="14:40" s="78" customFormat="1" x14ac:dyDescent="0.25">
      <c r="N212" s="2"/>
      <c r="Q212" s="99"/>
      <c r="R212" s="100"/>
      <c r="S212" s="99"/>
      <c r="T212" s="99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</row>
    <row r="213" spans="14:40" s="78" customFormat="1" x14ac:dyDescent="0.25">
      <c r="N213" s="2"/>
      <c r="Q213" s="99"/>
      <c r="R213" s="100"/>
      <c r="S213" s="99"/>
      <c r="T213" s="99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</row>
    <row r="214" spans="14:40" s="78" customFormat="1" x14ac:dyDescent="0.25">
      <c r="N214" s="2"/>
      <c r="Q214" s="99"/>
      <c r="R214" s="100"/>
      <c r="S214" s="99"/>
      <c r="T214" s="99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</row>
    <row r="215" spans="14:40" s="78" customFormat="1" x14ac:dyDescent="0.25">
      <c r="N215" s="2"/>
      <c r="Q215" s="99"/>
      <c r="R215" s="100"/>
      <c r="S215" s="99"/>
      <c r="T215" s="99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</row>
    <row r="216" spans="14:40" s="78" customFormat="1" x14ac:dyDescent="0.25">
      <c r="N216" s="2"/>
      <c r="Q216" s="99"/>
      <c r="R216" s="100"/>
      <c r="S216" s="99"/>
      <c r="T216" s="99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</row>
    <row r="217" spans="14:40" s="78" customFormat="1" ht="15.75" x14ac:dyDescent="0.25">
      <c r="N217" s="2"/>
      <c r="P217" s="88"/>
      <c r="Q217" s="99"/>
      <c r="R217" s="100"/>
      <c r="S217" s="99"/>
      <c r="T217" s="99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</row>
    <row r="218" spans="14:40" s="78" customFormat="1" x14ac:dyDescent="0.25">
      <c r="N218" s="2"/>
      <c r="Q218" s="99"/>
      <c r="R218" s="100"/>
      <c r="S218" s="99"/>
      <c r="T218" s="99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</row>
    <row r="219" spans="14:40" s="78" customFormat="1" x14ac:dyDescent="0.25">
      <c r="N219" s="2"/>
      <c r="Q219" s="99"/>
      <c r="R219" s="100"/>
      <c r="S219" s="99"/>
      <c r="T219" s="9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</row>
    <row r="220" spans="14:40" s="78" customFormat="1" ht="15.75" x14ac:dyDescent="0.25">
      <c r="N220" s="2"/>
      <c r="P220" s="88"/>
      <c r="Q220" s="99"/>
      <c r="R220" s="100"/>
      <c r="S220" s="99"/>
      <c r="T220" s="99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</row>
    <row r="221" spans="14:40" s="78" customFormat="1" ht="15.75" thickBot="1" x14ac:dyDescent="0.3">
      <c r="N221" s="2"/>
      <c r="Q221" s="99"/>
      <c r="R221" s="100"/>
      <c r="S221" s="99"/>
      <c r="T221" s="99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</row>
    <row r="222" spans="14:40" s="78" customFormat="1" ht="18" thickBot="1" x14ac:dyDescent="0.3">
      <c r="N222" s="2"/>
      <c r="Q222" s="99"/>
      <c r="R222" s="100"/>
      <c r="S222" s="99"/>
      <c r="T222" s="101" t="s">
        <v>78</v>
      </c>
      <c r="U222" s="102" t="s">
        <v>79</v>
      </c>
      <c r="V222" s="102" t="s">
        <v>80</v>
      </c>
      <c r="W222" s="102" t="s">
        <v>81</v>
      </c>
      <c r="X222" s="102" t="s">
        <v>82</v>
      </c>
      <c r="Y222" s="103" t="s">
        <v>83</v>
      </c>
      <c r="Z222" s="10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</row>
    <row r="223" spans="14:40" s="78" customFormat="1" ht="15.75" x14ac:dyDescent="0.25">
      <c r="N223" s="2"/>
      <c r="Q223" s="99"/>
      <c r="R223" s="107" t="s">
        <v>101</v>
      </c>
      <c r="S223" s="108">
        <f>29.921*(1 - (0.0000068753)*C14)^5.2559</f>
        <v>29.920999999999999</v>
      </c>
      <c r="T223" s="109">
        <v>-10440.397000000001</v>
      </c>
      <c r="U223" s="110">
        <v>-11.294650000000001</v>
      </c>
      <c r="V223" s="110">
        <v>-2.7022355000000001E-2</v>
      </c>
      <c r="W223" s="110">
        <v>1.289036E-5</v>
      </c>
      <c r="X223" s="110">
        <v>-2.4780681000000001E-9</v>
      </c>
      <c r="Y223" s="111">
        <v>6.5459673</v>
      </c>
      <c r="Z223" s="110"/>
      <c r="AA223"/>
      <c r="AB223"/>
      <c r="AC223"/>
      <c r="AD223" s="127"/>
      <c r="AE223"/>
      <c r="AF223"/>
      <c r="AG223"/>
      <c r="AH223"/>
      <c r="AI223"/>
      <c r="AJ223"/>
      <c r="AK223"/>
      <c r="AL223"/>
      <c r="AM223"/>
      <c r="AN223"/>
    </row>
    <row r="224" spans="14:40" s="78" customFormat="1" ht="15.75" x14ac:dyDescent="0.25">
      <c r="N224" s="2"/>
      <c r="Q224" s="99"/>
      <c r="R224" s="107" t="s">
        <v>102</v>
      </c>
      <c r="S224" s="114">
        <f>S223*0.491154</f>
        <v>14.695818833999999</v>
      </c>
      <c r="T224" s="99"/>
      <c r="U224"/>
      <c r="V224"/>
      <c r="W224"/>
      <c r="X224"/>
      <c r="Y224"/>
      <c r="Z224"/>
      <c r="AA224"/>
      <c r="AB224"/>
      <c r="AC224"/>
      <c r="AD224" s="128"/>
      <c r="AE224"/>
      <c r="AF224"/>
      <c r="AG224"/>
      <c r="AH224"/>
      <c r="AI224"/>
      <c r="AJ224"/>
      <c r="AK224"/>
      <c r="AL224"/>
      <c r="AM224"/>
      <c r="AN224"/>
    </row>
    <row r="225" spans="14:40" s="78" customFormat="1" ht="15" customHeight="1" x14ac:dyDescent="0.25">
      <c r="N225" s="2"/>
      <c r="Q225" s="99"/>
      <c r="R225" s="115" t="s">
        <v>103</v>
      </c>
      <c r="S225" s="116">
        <f>C19+459.67</f>
        <v>517.85555704736646</v>
      </c>
      <c r="T225" s="99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</row>
    <row r="226" spans="14:40" s="78" customFormat="1" ht="15" customHeight="1" x14ac:dyDescent="0.25">
      <c r="N226" s="2"/>
      <c r="Q226" s="99"/>
      <c r="R226" s="115" t="s">
        <v>104</v>
      </c>
      <c r="S226" s="116">
        <f>C20+459.67</f>
        <v>517.85555704736646</v>
      </c>
      <c r="T226" s="99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</row>
    <row r="227" spans="14:40" s="78" customFormat="1" ht="15" customHeight="1" x14ac:dyDescent="0.25">
      <c r="N227" s="2"/>
      <c r="Q227" s="99"/>
      <c r="R227" s="115" t="s">
        <v>105</v>
      </c>
      <c r="S227" s="114">
        <f>EXP(T223/S225+U223+V223*S225+W223*S225^2+X223*S225^3+Y223*LN(S225))</f>
        <v>0.24023780843501391</v>
      </c>
      <c r="T227" s="99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</row>
    <row r="228" spans="14:40" s="78" customFormat="1" ht="15" customHeight="1" x14ac:dyDescent="0.25">
      <c r="N228" s="2"/>
      <c r="Q228" s="99"/>
      <c r="R228" s="115" t="s">
        <v>106</v>
      </c>
      <c r="S228" s="114">
        <f>EXP(T223/S226+U223+V223*S226+W223*S226^2+X223*S226^3+Y223*LN(S226))</f>
        <v>0.24023780843501391</v>
      </c>
      <c r="T228" s="99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</row>
    <row r="229" spans="14:40" s="78" customFormat="1" ht="15" customHeight="1" x14ac:dyDescent="0.25">
      <c r="N229" s="2"/>
      <c r="Q229" s="99"/>
      <c r="R229" s="117" t="s">
        <v>107</v>
      </c>
      <c r="S229" s="118">
        <f>0.62198*(S227/(S224-S227))</f>
        <v>1.0336707450648451E-2</v>
      </c>
      <c r="T229" s="9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</row>
    <row r="230" spans="14:40" s="78" customFormat="1" ht="15" customHeight="1" x14ac:dyDescent="0.25">
      <c r="N230" s="2"/>
      <c r="Q230" s="99"/>
      <c r="R230" s="117" t="s">
        <v>108</v>
      </c>
      <c r="S230" s="118">
        <f>0.62198*(S228/(S224-S228))</f>
        <v>1.0336707450648451E-2</v>
      </c>
      <c r="T230" s="99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</row>
    <row r="231" spans="14:40" s="22" customFormat="1" ht="15" customHeight="1" x14ac:dyDescent="0.25">
      <c r="N231" s="2"/>
      <c r="O231" s="78"/>
      <c r="Q231" s="99"/>
      <c r="R231" s="117" t="s">
        <v>109</v>
      </c>
      <c r="S231" s="118">
        <f>(C170-(0.24*C19))/(1061+0.44*C19)</f>
        <v>1.0749031957679367E-2</v>
      </c>
      <c r="T231" s="99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</row>
    <row r="232" spans="14:40" s="22" customFormat="1" ht="15" customHeight="1" x14ac:dyDescent="0.25">
      <c r="N232" s="2"/>
      <c r="O232" s="78"/>
      <c r="Q232" s="99"/>
      <c r="R232" s="119" t="s">
        <v>110</v>
      </c>
      <c r="S232" s="114">
        <f>S231/S229</f>
        <v>1.0398893466802188</v>
      </c>
      <c r="T232" s="99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</row>
    <row r="233" spans="14:40" s="22" customFormat="1" ht="15" customHeight="1" x14ac:dyDescent="0.25">
      <c r="N233" s="2"/>
      <c r="O233" s="78"/>
      <c r="Q233" s="99"/>
      <c r="R233" s="120" t="s">
        <v>99</v>
      </c>
      <c r="S233" s="114">
        <f>S224*S231/(0.62198+S231)</f>
        <v>0.24965793935862582</v>
      </c>
      <c r="T233" s="99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</row>
    <row r="234" spans="14:40" s="22" customFormat="1" ht="15.75" x14ac:dyDescent="0.25">
      <c r="N234" s="2"/>
      <c r="O234" s="78"/>
      <c r="Q234" s="99"/>
      <c r="R234" s="126" t="s">
        <v>100</v>
      </c>
      <c r="S234" s="114">
        <f>LN(S233)</f>
        <v>-1.3876635405839468</v>
      </c>
      <c r="T234" s="99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</row>
    <row r="235" spans="14:40" x14ac:dyDescent="0.25">
      <c r="Q235" s="99"/>
      <c r="R235" s="100"/>
      <c r="S235" s="99"/>
      <c r="T235" s="99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</row>
    <row r="236" spans="14:40" x14ac:dyDescent="0.25">
      <c r="Q236" s="99"/>
      <c r="R236" s="100"/>
      <c r="S236" s="99"/>
      <c r="T236" s="99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</row>
    <row r="237" spans="14:40" x14ac:dyDescent="0.25">
      <c r="Q237" s="99"/>
      <c r="R237" s="100"/>
      <c r="S237" s="99"/>
      <c r="T237" s="99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</row>
    <row r="238" spans="14:40" x14ac:dyDescent="0.25">
      <c r="Q238" s="99"/>
      <c r="R238" s="100"/>
      <c r="S238" s="99"/>
      <c r="T238" s="99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</row>
    <row r="239" spans="14:40" x14ac:dyDescent="0.25">
      <c r="Q239" s="99"/>
      <c r="R239" s="100"/>
      <c r="S239" s="99"/>
      <c r="T239" s="9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</row>
    <row r="240" spans="14:40" x14ac:dyDescent="0.25">
      <c r="Q240" s="99"/>
      <c r="R240" s="100"/>
      <c r="S240" s="99"/>
      <c r="T240" s="99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</row>
    <row r="241" spans="16:40" x14ac:dyDescent="0.25">
      <c r="Q241" s="99"/>
      <c r="R241" s="100"/>
      <c r="S241" s="99"/>
      <c r="T241" s="99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</row>
    <row r="242" spans="16:40" x14ac:dyDescent="0.25">
      <c r="Q242" s="99"/>
      <c r="R242" s="100"/>
      <c r="S242" s="99"/>
      <c r="T242" s="99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</row>
    <row r="243" spans="16:40" x14ac:dyDescent="0.25">
      <c r="Q243" s="99"/>
      <c r="R243" s="100"/>
      <c r="S243" s="99"/>
      <c r="T243" s="99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</row>
    <row r="244" spans="16:40" x14ac:dyDescent="0.25">
      <c r="Q244" s="99"/>
      <c r="R244" s="100"/>
      <c r="S244" s="99"/>
      <c r="T244" s="99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</row>
    <row r="245" spans="16:40" x14ac:dyDescent="0.25">
      <c r="Q245" s="99"/>
      <c r="R245" s="100"/>
      <c r="S245" s="99"/>
      <c r="T245" s="99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</row>
    <row r="246" spans="16:40" x14ac:dyDescent="0.25">
      <c r="Q246" s="99"/>
      <c r="R246" s="100"/>
      <c r="S246" s="99"/>
      <c r="T246" s="99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</row>
    <row r="247" spans="16:40" x14ac:dyDescent="0.25">
      <c r="Q247" s="99"/>
      <c r="R247" s="100"/>
      <c r="S247" s="99"/>
      <c r="T247" s="99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</row>
    <row r="248" spans="16:40" x14ac:dyDescent="0.25">
      <c r="Q248" s="99"/>
      <c r="R248" s="100"/>
      <c r="S248" s="99"/>
      <c r="T248" s="99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</row>
    <row r="249" spans="16:40" ht="15.75" x14ac:dyDescent="0.25">
      <c r="P249" s="4"/>
      <c r="Q249" s="99"/>
      <c r="R249" s="100"/>
      <c r="S249" s="99"/>
      <c r="T249" s="9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</row>
    <row r="250" spans="16:40" x14ac:dyDescent="0.25">
      <c r="Q250" s="99"/>
      <c r="R250" s="100"/>
      <c r="S250" s="99"/>
      <c r="T250" s="99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</row>
    <row r="251" spans="16:40" x14ac:dyDescent="0.25">
      <c r="Q251" s="99"/>
      <c r="R251" s="100"/>
      <c r="S251" s="99"/>
      <c r="T251" s="99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</row>
    <row r="252" spans="16:40" x14ac:dyDescent="0.25">
      <c r="Q252" s="99"/>
      <c r="R252" s="100"/>
      <c r="S252" s="99"/>
      <c r="T252" s="99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</row>
    <row r="253" spans="16:40" x14ac:dyDescent="0.25">
      <c r="Q253" s="99"/>
      <c r="R253" s="100"/>
      <c r="S253" s="99"/>
      <c r="T253" s="99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</row>
    <row r="254" spans="16:40" x14ac:dyDescent="0.25">
      <c r="Q254" s="99"/>
      <c r="R254" s="100"/>
      <c r="S254" s="99"/>
      <c r="T254" s="99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</row>
    <row r="255" spans="16:40" x14ac:dyDescent="0.25">
      <c r="Q255" s="99"/>
      <c r="R255" s="100"/>
      <c r="S255" s="99"/>
      <c r="T255" s="99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</row>
    <row r="256" spans="16:40" x14ac:dyDescent="0.25">
      <c r="Q256" s="99"/>
      <c r="R256" s="100"/>
      <c r="S256" s="99"/>
      <c r="T256" s="99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</row>
    <row r="257" spans="17:40" x14ac:dyDescent="0.25">
      <c r="Q257" s="99"/>
      <c r="R257" s="100"/>
      <c r="S257" s="99"/>
      <c r="T257" s="99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</row>
    <row r="258" spans="17:40" x14ac:dyDescent="0.25">
      <c r="Q258" s="99"/>
      <c r="R258" s="100"/>
      <c r="S258" s="99"/>
      <c r="T258" s="99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</row>
    <row r="259" spans="17:40" x14ac:dyDescent="0.25">
      <c r="Q259" s="99"/>
      <c r="R259" s="100"/>
      <c r="S259" s="99"/>
      <c r="T259" s="9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</row>
    <row r="260" spans="17:40" x14ac:dyDescent="0.25">
      <c r="Q260" s="99"/>
      <c r="R260" s="100"/>
      <c r="S260" s="99"/>
      <c r="T260" s="99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</row>
    <row r="261" spans="17:40" x14ac:dyDescent="0.25">
      <c r="Q261" s="99"/>
      <c r="R261" s="100"/>
      <c r="S261" s="99"/>
      <c r="T261" s="99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</row>
    <row r="262" spans="17:40" x14ac:dyDescent="0.25">
      <c r="Q262" s="99"/>
      <c r="R262" s="100"/>
      <c r="S262" s="99"/>
      <c r="T262" s="99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</row>
    <row r="263" spans="17:40" x14ac:dyDescent="0.25">
      <c r="Q263" s="99"/>
      <c r="R263" s="100"/>
      <c r="S263" s="99"/>
      <c r="T263" s="99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</row>
    <row r="264" spans="17:40" x14ac:dyDescent="0.25">
      <c r="Q264" s="99"/>
      <c r="R264" s="100"/>
      <c r="S264" s="99"/>
      <c r="T264" s="99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</row>
    <row r="265" spans="17:40" x14ac:dyDescent="0.25">
      <c r="Q265" s="99"/>
      <c r="R265" s="100"/>
      <c r="S265" s="99"/>
      <c r="T265" s="99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</row>
    <row r="266" spans="17:40" x14ac:dyDescent="0.25">
      <c r="Q266" s="99"/>
      <c r="R266" s="100"/>
      <c r="S266" s="99"/>
      <c r="T266" s="99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</row>
    <row r="267" spans="17:40" x14ac:dyDescent="0.25">
      <c r="Q267" s="99"/>
      <c r="R267" s="100"/>
      <c r="S267" s="99"/>
      <c r="T267" s="99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</row>
    <row r="268" spans="17:40" x14ac:dyDescent="0.25">
      <c r="Q268" s="99"/>
      <c r="R268" s="100"/>
      <c r="S268" s="99"/>
      <c r="T268" s="99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</row>
    <row r="269" spans="17:40" x14ac:dyDescent="0.25">
      <c r="Q269" s="99"/>
      <c r="R269" s="100"/>
      <c r="S269" s="99"/>
      <c r="T269" s="9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</row>
    <row r="270" spans="17:40" x14ac:dyDescent="0.25">
      <c r="Q270" s="99"/>
      <c r="R270" s="100"/>
      <c r="S270" s="99"/>
      <c r="T270" s="99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</row>
    <row r="271" spans="17:40" x14ac:dyDescent="0.25">
      <c r="Q271" s="99"/>
      <c r="R271" s="100"/>
      <c r="S271" s="99"/>
      <c r="T271" s="99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</row>
    <row r="272" spans="17:40" x14ac:dyDescent="0.25">
      <c r="Q272" s="99"/>
      <c r="R272" s="100"/>
      <c r="S272" s="99"/>
      <c r="T272" s="99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</row>
    <row r="273" spans="17:40" x14ac:dyDescent="0.25">
      <c r="Q273" s="99"/>
      <c r="R273" s="100"/>
      <c r="S273" s="99"/>
      <c r="T273" s="99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</row>
    <row r="274" spans="17:40" x14ac:dyDescent="0.25">
      <c r="Q274" s="99"/>
      <c r="R274" s="100"/>
      <c r="S274" s="99"/>
      <c r="T274" s="99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</row>
    <row r="275" spans="17:40" x14ac:dyDescent="0.25">
      <c r="Q275" s="99"/>
      <c r="R275" s="100"/>
      <c r="S275" s="99"/>
      <c r="T275" s="99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</row>
    <row r="276" spans="17:40" x14ac:dyDescent="0.25">
      <c r="Q276" s="99"/>
      <c r="R276" s="100"/>
      <c r="S276" s="99"/>
      <c r="T276" s="99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</row>
    <row r="277" spans="17:40" x14ac:dyDescent="0.25">
      <c r="Q277" s="99"/>
      <c r="R277" s="100"/>
      <c r="S277" s="99"/>
      <c r="T277" s="99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</row>
    <row r="278" spans="17:40" x14ac:dyDescent="0.25">
      <c r="Q278" s="99"/>
      <c r="R278" s="100"/>
      <c r="S278" s="99"/>
      <c r="T278" s="99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</row>
    <row r="279" spans="17:40" x14ac:dyDescent="0.25">
      <c r="Q279" s="99"/>
      <c r="R279" s="100"/>
      <c r="S279" s="99"/>
      <c r="T279" s="9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</row>
    <row r="280" spans="17:40" x14ac:dyDescent="0.25">
      <c r="Q280" s="99"/>
      <c r="R280" s="100"/>
      <c r="S280" s="99"/>
      <c r="T280" s="129" t="s">
        <v>111</v>
      </c>
      <c r="U280" s="130">
        <f>VLOOKUP(1,AB283:AC583,2,TRUE)</f>
        <v>58.6000000000003</v>
      </c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</row>
    <row r="281" spans="17:40" x14ac:dyDescent="0.25">
      <c r="Q281" s="99"/>
      <c r="R281" s="100"/>
      <c r="S281" s="99"/>
      <c r="T281" s="129" t="s">
        <v>112</v>
      </c>
      <c r="U281" s="130" t="s">
        <v>113</v>
      </c>
      <c r="V281" s="130" t="s">
        <v>114</v>
      </c>
      <c r="W281" s="130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</row>
    <row r="282" spans="17:40" x14ac:dyDescent="0.25">
      <c r="Q282" s="99"/>
      <c r="R282" s="130" t="s">
        <v>115</v>
      </c>
      <c r="S282" s="129" t="s">
        <v>116</v>
      </c>
      <c r="T282" s="129">
        <f t="shared" ref="T282:T345" si="0">((1093-0.556*AC283)*(0.62198*(S283/(AD283-S283)))-0.24*(R283-AC283))/(1093+0.444*R283-AC283)</f>
        <v>1.1103253525277673E-3</v>
      </c>
      <c r="U282" s="130">
        <f t="shared" ref="U282:U345" si="1">0.24*AC283+T282*(1061+0.444*R283)</f>
        <v>10.806739774250406</v>
      </c>
      <c r="V282" s="131">
        <f>C170</f>
        <v>25.644449499823871</v>
      </c>
      <c r="W282" s="131"/>
      <c r="X282" s="130"/>
      <c r="Y282" s="130"/>
      <c r="Z282" s="130"/>
      <c r="AA282" s="130" t="s">
        <v>117</v>
      </c>
      <c r="AB282" s="130" t="s">
        <v>118</v>
      </c>
      <c r="AC282" s="130" t="s">
        <v>111</v>
      </c>
      <c r="AD282" s="130" t="s">
        <v>119</v>
      </c>
      <c r="AE282" s="130" t="s">
        <v>120</v>
      </c>
      <c r="AF282" s="130" t="s">
        <v>121</v>
      </c>
      <c r="AG282" s="130" t="s">
        <v>122</v>
      </c>
      <c r="AH282" s="130" t="s">
        <v>123</v>
      </c>
      <c r="AI282" s="130" t="s">
        <v>124</v>
      </c>
      <c r="AJ282" s="130" t="s">
        <v>125</v>
      </c>
      <c r="AK282"/>
      <c r="AL282"/>
      <c r="AM282"/>
      <c r="AN282"/>
    </row>
    <row r="283" spans="17:40" ht="15.75" x14ac:dyDescent="0.25">
      <c r="Q283" s="99"/>
      <c r="R283" s="132">
        <f>C19</f>
        <v>58.18555704736648</v>
      </c>
      <c r="S283" s="129">
        <f t="shared" ref="S283:S346" si="2">EXP(AE283/(AC283+459.67)+AF283+AG283*(AC283+459.67)+AH283*(AC283+459.67)^2+AI283*(AC283+459.67)^3+AJ283*LN((AC283+459.67)))</f>
        <v>0.1217235329527898</v>
      </c>
      <c r="T283" s="129">
        <f t="shared" si="0"/>
        <v>1.1526800225412654E-3</v>
      </c>
      <c r="U283" s="130">
        <f t="shared" si="1"/>
        <v>10.87677228608505</v>
      </c>
      <c r="V283" s="130">
        <f>V282</f>
        <v>25.644449499823871</v>
      </c>
      <c r="W283" s="130"/>
      <c r="X283" s="131"/>
      <c r="Y283" s="131"/>
      <c r="Z283" s="131"/>
      <c r="AA283" s="130">
        <f>U282/V282</f>
        <v>0.42140658056725405</v>
      </c>
      <c r="AB283" s="130">
        <f>ROUND(AA283,3)</f>
        <v>0.42099999999999999</v>
      </c>
      <c r="AC283" s="130">
        <v>40</v>
      </c>
      <c r="AD283" s="133">
        <f>S224</f>
        <v>14.695818833999999</v>
      </c>
      <c r="AE283" s="134">
        <v>-10440.397000000001</v>
      </c>
      <c r="AF283" s="110">
        <v>-11.294650000000001</v>
      </c>
      <c r="AG283" s="110">
        <v>-2.7022355000000001E-2</v>
      </c>
      <c r="AH283" s="110">
        <v>1.289036E-5</v>
      </c>
      <c r="AI283" s="110">
        <v>-2.4780681000000001E-9</v>
      </c>
      <c r="AJ283" s="111">
        <v>6.5459673</v>
      </c>
      <c r="AK283"/>
      <c r="AL283"/>
      <c r="AM283"/>
      <c r="AN283"/>
    </row>
    <row r="284" spans="17:40" ht="15.75" x14ac:dyDescent="0.25">
      <c r="Q284" s="99"/>
      <c r="R284" s="130">
        <f>R283</f>
        <v>58.18555704736648</v>
      </c>
      <c r="S284" s="129">
        <f t="shared" si="2"/>
        <v>0.12219810613965024</v>
      </c>
      <c r="T284" s="129">
        <f t="shared" si="0"/>
        <v>1.1951116263042921E-3</v>
      </c>
      <c r="U284" s="130">
        <f t="shared" si="1"/>
        <v>10.946888412164226</v>
      </c>
      <c r="V284" s="130">
        <f t="shared" ref="V284:V347" si="3">V283</f>
        <v>25.644449499823871</v>
      </c>
      <c r="W284" s="130"/>
      <c r="X284" s="130"/>
      <c r="Y284" s="130"/>
      <c r="Z284" s="130"/>
      <c r="AA284" s="130">
        <f t="shared" ref="AA284:AA347" si="4">U283/V283</f>
        <v>0.42413748386994043</v>
      </c>
      <c r="AB284" s="130">
        <f>ROUND(AA284,3)</f>
        <v>0.42399999999999999</v>
      </c>
      <c r="AC284" s="130">
        <v>40.1</v>
      </c>
      <c r="AD284" s="133">
        <f>AD283</f>
        <v>14.695818833999999</v>
      </c>
      <c r="AE284" s="134">
        <v>-10440.397000000001</v>
      </c>
      <c r="AF284" s="110">
        <v>-11.294650000000001</v>
      </c>
      <c r="AG284" s="110">
        <v>-2.7022355000000001E-2</v>
      </c>
      <c r="AH284" s="110">
        <v>1.289036E-5</v>
      </c>
      <c r="AI284" s="110">
        <v>-2.4780681000000001E-9</v>
      </c>
      <c r="AJ284" s="111">
        <v>6.5459673</v>
      </c>
      <c r="AK284"/>
      <c r="AL284"/>
      <c r="AM284"/>
      <c r="AN284"/>
    </row>
    <row r="285" spans="17:40" ht="15.75" x14ac:dyDescent="0.25">
      <c r="Q285" s="99"/>
      <c r="R285" s="130">
        <f t="shared" ref="R285:R348" si="5">R284</f>
        <v>58.18555704736648</v>
      </c>
      <c r="S285" s="129">
        <f t="shared" si="2"/>
        <v>0.12267431473659694</v>
      </c>
      <c r="T285" s="129">
        <f t="shared" si="0"/>
        <v>1.2376203945997264E-3</v>
      </c>
      <c r="U285" s="130">
        <f t="shared" si="1"/>
        <v>11.017088403310705</v>
      </c>
      <c r="V285" s="130">
        <f t="shared" si="3"/>
        <v>25.644449499823871</v>
      </c>
      <c r="W285" s="130"/>
      <c r="X285" s="130"/>
      <c r="Y285" s="130"/>
      <c r="Z285" s="130"/>
      <c r="AA285" s="130">
        <f t="shared" si="4"/>
        <v>0.42687164769278474</v>
      </c>
      <c r="AB285" s="130">
        <f t="shared" ref="AB285:AB348" si="6">ROUND(AA285,3)</f>
        <v>0.42699999999999999</v>
      </c>
      <c r="AC285" s="130">
        <v>40.200000000000003</v>
      </c>
      <c r="AD285" s="133">
        <f t="shared" ref="AD285:AD348" si="7">AD284</f>
        <v>14.695818833999999</v>
      </c>
      <c r="AE285" s="134">
        <v>-10440.397000000001</v>
      </c>
      <c r="AF285" s="110">
        <v>-11.294650000000001</v>
      </c>
      <c r="AG285" s="110">
        <v>-2.7022355000000001E-2</v>
      </c>
      <c r="AH285" s="110">
        <v>1.289036E-5</v>
      </c>
      <c r="AI285" s="110">
        <v>-2.4780681000000001E-9</v>
      </c>
      <c r="AJ285" s="111">
        <v>6.5459673</v>
      </c>
      <c r="AK285"/>
      <c r="AL285"/>
      <c r="AM285"/>
      <c r="AN285"/>
    </row>
    <row r="286" spans="17:40" ht="15.75" x14ac:dyDescent="0.25">
      <c r="Q286" s="99"/>
      <c r="R286" s="130">
        <f t="shared" si="5"/>
        <v>58.18555704736648</v>
      </c>
      <c r="S286" s="129">
        <f t="shared" si="2"/>
        <v>0.1231521635802862</v>
      </c>
      <c r="T286" s="129">
        <f t="shared" si="0"/>
        <v>1.2802065588531264E-3</v>
      </c>
      <c r="U286" s="130">
        <f t="shared" si="1"/>
        <v>11.087372511045745</v>
      </c>
      <c r="V286" s="130">
        <f t="shared" si="3"/>
        <v>25.644449499823871</v>
      </c>
      <c r="W286" s="130"/>
      <c r="X286" s="130"/>
      <c r="Y286" s="130"/>
      <c r="Z286" s="130"/>
      <c r="AA286" s="130">
        <f t="shared" si="4"/>
        <v>0.42960908181656898</v>
      </c>
      <c r="AB286" s="130">
        <f t="shared" si="6"/>
        <v>0.43</v>
      </c>
      <c r="AC286" s="130">
        <v>40.299999999999997</v>
      </c>
      <c r="AD286" s="133">
        <f t="shared" si="7"/>
        <v>14.695818833999999</v>
      </c>
      <c r="AE286" s="134">
        <v>-10440.397000000001</v>
      </c>
      <c r="AF286" s="110">
        <v>-11.294650000000001</v>
      </c>
      <c r="AG286" s="110">
        <v>-2.7022355000000001E-2</v>
      </c>
      <c r="AH286" s="110">
        <v>1.289036E-5</v>
      </c>
      <c r="AI286" s="110">
        <v>-2.4780681000000001E-9</v>
      </c>
      <c r="AJ286" s="111">
        <v>6.5459673</v>
      </c>
      <c r="AK286"/>
      <c r="AL286"/>
      <c r="AM286"/>
      <c r="AN286"/>
    </row>
    <row r="287" spans="17:40" ht="15.75" x14ac:dyDescent="0.25">
      <c r="Q287" s="99"/>
      <c r="R287" s="130">
        <f t="shared" si="5"/>
        <v>58.18555704736648</v>
      </c>
      <c r="S287" s="129">
        <f t="shared" si="2"/>
        <v>0.12363165751904595</v>
      </c>
      <c r="T287" s="129">
        <f t="shared" si="0"/>
        <v>1.3228703511347483E-3</v>
      </c>
      <c r="U287" s="130">
        <f t="shared" si="1"/>
        <v>11.157740987591273</v>
      </c>
      <c r="V287" s="130">
        <f t="shared" si="3"/>
        <v>25.644449499823871</v>
      </c>
      <c r="W287" s="130"/>
      <c r="X287" s="130"/>
      <c r="Y287" s="130"/>
      <c r="Z287" s="130"/>
      <c r="AA287" s="130">
        <f t="shared" si="4"/>
        <v>0.43234979604931251</v>
      </c>
      <c r="AB287" s="130">
        <f t="shared" si="6"/>
        <v>0.432</v>
      </c>
      <c r="AC287" s="130">
        <v>40.4</v>
      </c>
      <c r="AD287" s="133">
        <f t="shared" si="7"/>
        <v>14.695818833999999</v>
      </c>
      <c r="AE287" s="134">
        <v>-10440.397000000001</v>
      </c>
      <c r="AF287" s="110">
        <v>-11.294650000000001</v>
      </c>
      <c r="AG287" s="110">
        <v>-2.7022355000000001E-2</v>
      </c>
      <c r="AH287" s="110">
        <v>1.289036E-5</v>
      </c>
      <c r="AI287" s="110">
        <v>-2.4780681000000001E-9</v>
      </c>
      <c r="AJ287" s="111">
        <v>6.5459673</v>
      </c>
      <c r="AK287"/>
      <c r="AL287"/>
      <c r="AM287"/>
      <c r="AN287"/>
    </row>
    <row r="288" spans="17:40" ht="15.75" x14ac:dyDescent="0.25">
      <c r="Q288" s="99"/>
      <c r="R288" s="130">
        <f t="shared" si="5"/>
        <v>58.18555704736648</v>
      </c>
      <c r="S288" s="129">
        <f t="shared" si="2"/>
        <v>0.12411280141290426</v>
      </c>
      <c r="T288" s="129">
        <f t="shared" si="0"/>
        <v>1.3656120041610747E-3</v>
      </c>
      <c r="U288" s="130">
        <f t="shared" si="1"/>
        <v>11.228194085871571</v>
      </c>
      <c r="V288" s="130">
        <f t="shared" si="3"/>
        <v>25.644449499823871</v>
      </c>
      <c r="W288" s="130"/>
      <c r="X288" s="130"/>
      <c r="Y288" s="130"/>
      <c r="Z288" s="130"/>
      <c r="AA288" s="130">
        <f t="shared" si="4"/>
        <v>0.43509380022635719</v>
      </c>
      <c r="AB288" s="130">
        <f t="shared" si="6"/>
        <v>0.435</v>
      </c>
      <c r="AC288" s="130">
        <v>40.5</v>
      </c>
      <c r="AD288" s="133">
        <f t="shared" si="7"/>
        <v>14.695818833999999</v>
      </c>
      <c r="AE288" s="134">
        <v>-10440.397000000001</v>
      </c>
      <c r="AF288" s="110">
        <v>-11.294650000000001</v>
      </c>
      <c r="AG288" s="110">
        <v>-2.7022355000000001E-2</v>
      </c>
      <c r="AH288" s="110">
        <v>1.289036E-5</v>
      </c>
      <c r="AI288" s="110">
        <v>-2.4780681000000001E-9</v>
      </c>
      <c r="AJ288" s="111">
        <v>6.5459673</v>
      </c>
      <c r="AK288"/>
      <c r="AL288"/>
      <c r="AM288"/>
      <c r="AN288"/>
    </row>
    <row r="289" spans="17:40" ht="15.75" x14ac:dyDescent="0.25">
      <c r="Q289" s="99"/>
      <c r="R289" s="130">
        <f t="shared" si="5"/>
        <v>58.18555704736648</v>
      </c>
      <c r="S289" s="129">
        <f t="shared" si="2"/>
        <v>0.12459560013360561</v>
      </c>
      <c r="T289" s="129">
        <f t="shared" si="0"/>
        <v>1.4084317512964481E-3</v>
      </c>
      <c r="U289" s="130">
        <f t="shared" si="1"/>
        <v>11.29873205951503</v>
      </c>
      <c r="V289" s="130">
        <f t="shared" si="3"/>
        <v>25.644449499823871</v>
      </c>
      <c r="W289" s="130"/>
      <c r="X289" s="130"/>
      <c r="Y289" s="130"/>
      <c r="Z289" s="130"/>
      <c r="AA289" s="130">
        <f t="shared" si="4"/>
        <v>0.43784110421043304</v>
      </c>
      <c r="AB289" s="130">
        <f t="shared" si="6"/>
        <v>0.438</v>
      </c>
      <c r="AC289" s="130">
        <v>40.6</v>
      </c>
      <c r="AD289" s="133">
        <f t="shared" si="7"/>
        <v>14.695818833999999</v>
      </c>
      <c r="AE289" s="134">
        <v>-10440.397000000001</v>
      </c>
      <c r="AF289" s="110">
        <v>-11.294650000000001</v>
      </c>
      <c r="AG289" s="110">
        <v>-2.7022355000000001E-2</v>
      </c>
      <c r="AH289" s="110">
        <v>1.289036E-5</v>
      </c>
      <c r="AI289" s="110">
        <v>-2.4780681000000001E-9</v>
      </c>
      <c r="AJ289" s="111">
        <v>6.5459673</v>
      </c>
      <c r="AK289"/>
      <c r="AL289"/>
      <c r="AM289"/>
      <c r="AN289"/>
    </row>
    <row r="290" spans="17:40" ht="15.75" x14ac:dyDescent="0.25">
      <c r="Q290" s="99"/>
      <c r="R290" s="130">
        <f t="shared" si="5"/>
        <v>58.18555704736648</v>
      </c>
      <c r="S290" s="129">
        <f t="shared" si="2"/>
        <v>0.12508005856463064</v>
      </c>
      <c r="T290" s="129">
        <f t="shared" si="0"/>
        <v>1.4513298265550654E-3</v>
      </c>
      <c r="U290" s="130">
        <f t="shared" si="1"/>
        <v>11.369355162856323</v>
      </c>
      <c r="V290" s="130">
        <f t="shared" si="3"/>
        <v>25.644449499823871</v>
      </c>
      <c r="W290" s="130"/>
      <c r="X290" s="130"/>
      <c r="Y290" s="130"/>
      <c r="Z290" s="130"/>
      <c r="AA290" s="130">
        <f t="shared" si="4"/>
        <v>0.44059171789172669</v>
      </c>
      <c r="AB290" s="130">
        <f t="shared" si="6"/>
        <v>0.441</v>
      </c>
      <c r="AC290" s="130">
        <v>40.700000000000003</v>
      </c>
      <c r="AD290" s="133">
        <f t="shared" si="7"/>
        <v>14.695818833999999</v>
      </c>
      <c r="AE290" s="134">
        <v>-10440.397000000001</v>
      </c>
      <c r="AF290" s="110">
        <v>-11.294650000000001</v>
      </c>
      <c r="AG290" s="110">
        <v>-2.7022355000000001E-2</v>
      </c>
      <c r="AH290" s="110">
        <v>1.289036E-5</v>
      </c>
      <c r="AI290" s="110">
        <v>-2.4780681000000001E-9</v>
      </c>
      <c r="AJ290" s="111">
        <v>6.5459673</v>
      </c>
      <c r="AK290"/>
      <c r="AL290"/>
      <c r="AM290"/>
      <c r="AN290"/>
    </row>
    <row r="291" spans="17:40" ht="15.75" x14ac:dyDescent="0.25">
      <c r="Q291" s="99"/>
      <c r="R291" s="130">
        <f t="shared" si="5"/>
        <v>58.18555704736648</v>
      </c>
      <c r="S291" s="129">
        <f t="shared" si="2"/>
        <v>0.12556618160122301</v>
      </c>
      <c r="T291" s="129">
        <f t="shared" si="0"/>
        <v>1.494306464602453E-3</v>
      </c>
      <c r="U291" s="130">
        <f t="shared" si="1"/>
        <v>11.440063650938017</v>
      </c>
      <c r="V291" s="130">
        <f t="shared" si="3"/>
        <v>25.644449499823871</v>
      </c>
      <c r="W291" s="130"/>
      <c r="X291" s="130"/>
      <c r="Y291" s="130"/>
      <c r="Z291" s="130"/>
      <c r="AA291" s="130">
        <f t="shared" si="4"/>
        <v>0.44334565118796598</v>
      </c>
      <c r="AB291" s="130">
        <f t="shared" si="6"/>
        <v>0.443</v>
      </c>
      <c r="AC291" s="130">
        <v>40.799999999999997</v>
      </c>
      <c r="AD291" s="133">
        <f t="shared" si="7"/>
        <v>14.695818833999999</v>
      </c>
      <c r="AE291" s="134">
        <v>-10440.397000000001</v>
      </c>
      <c r="AF291" s="110">
        <v>-11.294650000000001</v>
      </c>
      <c r="AG291" s="110">
        <v>-2.7022355000000001E-2</v>
      </c>
      <c r="AH291" s="110">
        <v>1.289036E-5</v>
      </c>
      <c r="AI291" s="110">
        <v>-2.4780681000000001E-9</v>
      </c>
      <c r="AJ291" s="111">
        <v>6.5459673</v>
      </c>
      <c r="AK291"/>
      <c r="AL291"/>
      <c r="AM291"/>
      <c r="AN291"/>
    </row>
    <row r="292" spans="17:40" ht="15.75" x14ac:dyDescent="0.25">
      <c r="Q292" s="99"/>
      <c r="R292" s="130">
        <f t="shared" si="5"/>
        <v>58.18555704736648</v>
      </c>
      <c r="S292" s="129">
        <f t="shared" si="2"/>
        <v>0.12605397415040479</v>
      </c>
      <c r="T292" s="129">
        <f t="shared" si="0"/>
        <v>1.537361900757215E-3</v>
      </c>
      <c r="U292" s="130">
        <f t="shared" si="1"/>
        <v>11.510857779512461</v>
      </c>
      <c r="V292" s="130">
        <f t="shared" si="3"/>
        <v>25.644449499823871</v>
      </c>
      <c r="W292" s="130"/>
      <c r="X292" s="130"/>
      <c r="Y292" s="130"/>
      <c r="Z292" s="130"/>
      <c r="AA292" s="130">
        <f t="shared" si="4"/>
        <v>0.44610291404448316</v>
      </c>
      <c r="AB292" s="130">
        <f t="shared" si="6"/>
        <v>0.44600000000000001</v>
      </c>
      <c r="AC292" s="130">
        <v>40.9</v>
      </c>
      <c r="AD292" s="133">
        <f t="shared" si="7"/>
        <v>14.695818833999999</v>
      </c>
      <c r="AE292" s="134">
        <v>-10440.397000000001</v>
      </c>
      <c r="AF292" s="110">
        <v>-11.294650000000001</v>
      </c>
      <c r="AG292" s="110">
        <v>-2.7022355000000001E-2</v>
      </c>
      <c r="AH292" s="110">
        <v>1.289036E-5</v>
      </c>
      <c r="AI292" s="110">
        <v>-2.4780681000000001E-9</v>
      </c>
      <c r="AJ292" s="111">
        <v>6.5459673</v>
      </c>
      <c r="AK292"/>
      <c r="AL292"/>
      <c r="AM292"/>
      <c r="AN292"/>
    </row>
    <row r="293" spans="17:40" ht="15.75" x14ac:dyDescent="0.25">
      <c r="Q293" s="99"/>
      <c r="R293" s="130">
        <f t="shared" si="5"/>
        <v>58.18555704736648</v>
      </c>
      <c r="S293" s="129">
        <f t="shared" si="2"/>
        <v>0.12654344113099805</v>
      </c>
      <c r="T293" s="129">
        <f t="shared" si="0"/>
        <v>1.5804963709928452E-3</v>
      </c>
      <c r="U293" s="130">
        <f t="shared" si="1"/>
        <v>11.581737805043765</v>
      </c>
      <c r="V293" s="130">
        <f t="shared" si="3"/>
        <v>25.644449499823871</v>
      </c>
      <c r="W293" s="130"/>
      <c r="X293" s="130"/>
      <c r="Y293" s="130"/>
      <c r="Z293" s="130"/>
      <c r="AA293" s="130">
        <f t="shared" si="4"/>
        <v>0.44886351643428801</v>
      </c>
      <c r="AB293" s="130">
        <f t="shared" si="6"/>
        <v>0.44900000000000001</v>
      </c>
      <c r="AC293" s="130">
        <v>41</v>
      </c>
      <c r="AD293" s="133">
        <f t="shared" si="7"/>
        <v>14.695818833999999</v>
      </c>
      <c r="AE293" s="134">
        <v>-10440.397000000001</v>
      </c>
      <c r="AF293" s="110">
        <v>-11.294650000000001</v>
      </c>
      <c r="AG293" s="110">
        <v>-2.7022355000000001E-2</v>
      </c>
      <c r="AH293" s="110">
        <v>1.289036E-5</v>
      </c>
      <c r="AI293" s="110">
        <v>-2.4780681000000001E-9</v>
      </c>
      <c r="AJ293" s="111">
        <v>6.5459673</v>
      </c>
      <c r="AK293"/>
      <c r="AL293"/>
      <c r="AM293"/>
      <c r="AN293"/>
    </row>
    <row r="294" spans="17:40" ht="15.75" x14ac:dyDescent="0.25">
      <c r="Q294" s="99"/>
      <c r="R294" s="130">
        <f t="shared" si="5"/>
        <v>58.18555704736648</v>
      </c>
      <c r="S294" s="129">
        <f t="shared" si="2"/>
        <v>0.12703458747364738</v>
      </c>
      <c r="T294" s="129">
        <f t="shared" si="0"/>
        <v>1.6237101119392851E-3</v>
      </c>
      <c r="U294" s="130">
        <f t="shared" si="1"/>
        <v>11.652703984709484</v>
      </c>
      <c r="V294" s="130">
        <f t="shared" si="3"/>
        <v>25.644449499823871</v>
      </c>
      <c r="W294" s="130"/>
      <c r="X294" s="130"/>
      <c r="Y294" s="130"/>
      <c r="Z294" s="130"/>
      <c r="AA294" s="130">
        <f t="shared" si="4"/>
        <v>0.45162746835814549</v>
      </c>
      <c r="AB294" s="130">
        <f t="shared" si="6"/>
        <v>0.45200000000000001</v>
      </c>
      <c r="AC294" s="130">
        <v>41.1</v>
      </c>
      <c r="AD294" s="133">
        <f t="shared" si="7"/>
        <v>14.695818833999999</v>
      </c>
      <c r="AE294" s="134">
        <v>-10440.397000000001</v>
      </c>
      <c r="AF294" s="110">
        <v>-11.294650000000001</v>
      </c>
      <c r="AG294" s="110">
        <v>-2.7022355000000001E-2</v>
      </c>
      <c r="AH294" s="110">
        <v>1.289036E-5</v>
      </c>
      <c r="AI294" s="110">
        <v>-2.4780681000000001E-9</v>
      </c>
      <c r="AJ294" s="111">
        <v>6.5459673</v>
      </c>
      <c r="AK294"/>
      <c r="AL294"/>
      <c r="AM294"/>
      <c r="AN294"/>
    </row>
    <row r="295" spans="17:40" ht="15.75" x14ac:dyDescent="0.25">
      <c r="Q295" s="99"/>
      <c r="R295" s="130">
        <f t="shared" si="5"/>
        <v>58.18555704736648</v>
      </c>
      <c r="S295" s="129">
        <f t="shared" si="2"/>
        <v>0.12752741812083704</v>
      </c>
      <c r="T295" s="129">
        <f t="shared" si="0"/>
        <v>1.6670033608850875E-3</v>
      </c>
      <c r="U295" s="130">
        <f t="shared" si="1"/>
        <v>11.723756576402979</v>
      </c>
      <c r="V295" s="130">
        <f t="shared" si="3"/>
        <v>25.644449499823871</v>
      </c>
      <c r="W295" s="130"/>
      <c r="X295" s="130"/>
      <c r="Y295" s="130"/>
      <c r="Z295" s="130"/>
      <c r="AA295" s="130">
        <f t="shared" si="4"/>
        <v>0.45439477984464111</v>
      </c>
      <c r="AB295" s="130">
        <f t="shared" si="6"/>
        <v>0.45400000000000001</v>
      </c>
      <c r="AC295" s="130">
        <v>41.2</v>
      </c>
      <c r="AD295" s="133">
        <f t="shared" si="7"/>
        <v>14.695818833999999</v>
      </c>
      <c r="AE295" s="134">
        <v>-10440.397000000001</v>
      </c>
      <c r="AF295" s="110">
        <v>-11.294650000000001</v>
      </c>
      <c r="AG295" s="110">
        <v>-2.7022355000000001E-2</v>
      </c>
      <c r="AH295" s="110">
        <v>1.289036E-5</v>
      </c>
      <c r="AI295" s="110">
        <v>-2.4780681000000001E-9</v>
      </c>
      <c r="AJ295" s="111">
        <v>6.5459673</v>
      </c>
      <c r="AK295"/>
      <c r="AL295"/>
      <c r="AM295"/>
      <c r="AN295"/>
    </row>
    <row r="296" spans="17:40" ht="15.75" x14ac:dyDescent="0.25">
      <c r="Q296" s="99"/>
      <c r="R296" s="130">
        <f t="shared" si="5"/>
        <v>58.18555704736648</v>
      </c>
      <c r="S296" s="129">
        <f t="shared" si="2"/>
        <v>0.12802193802692163</v>
      </c>
      <c r="T296" s="129">
        <f t="shared" si="0"/>
        <v>1.7103763557784607E-3</v>
      </c>
      <c r="U296" s="130">
        <f t="shared" si="1"/>
        <v>11.794895838734544</v>
      </c>
      <c r="V296" s="130">
        <f t="shared" si="3"/>
        <v>25.644449499823871</v>
      </c>
      <c r="W296" s="130"/>
      <c r="X296" s="130"/>
      <c r="Y296" s="130"/>
      <c r="Z296" s="130"/>
      <c r="AA296" s="130">
        <f t="shared" si="4"/>
        <v>0.45716546095027305</v>
      </c>
      <c r="AB296" s="130">
        <f t="shared" si="6"/>
        <v>0.45700000000000002</v>
      </c>
      <c r="AC296" s="130">
        <v>41.3</v>
      </c>
      <c r="AD296" s="133">
        <f t="shared" si="7"/>
        <v>14.695818833999999</v>
      </c>
      <c r="AE296" s="134">
        <v>-10440.397000000001</v>
      </c>
      <c r="AF296" s="110">
        <v>-11.294650000000001</v>
      </c>
      <c r="AG296" s="110">
        <v>-2.7022355000000001E-2</v>
      </c>
      <c r="AH296" s="110">
        <v>1.289036E-5</v>
      </c>
      <c r="AI296" s="110">
        <v>-2.4780681000000001E-9</v>
      </c>
      <c r="AJ296" s="111">
        <v>6.5459673</v>
      </c>
      <c r="AK296"/>
      <c r="AL296"/>
      <c r="AM296"/>
      <c r="AN296"/>
    </row>
    <row r="297" spans="17:40" ht="15.75" x14ac:dyDescent="0.25">
      <c r="Q297" s="99"/>
      <c r="R297" s="130">
        <f t="shared" si="5"/>
        <v>58.18555704736648</v>
      </c>
      <c r="S297" s="129">
        <f t="shared" si="2"/>
        <v>0.12851815215813064</v>
      </c>
      <c r="T297" s="129">
        <f t="shared" si="0"/>
        <v>1.7538293352298167E-3</v>
      </c>
      <c r="U297" s="130">
        <f t="shared" si="1"/>
        <v>11.866122031034179</v>
      </c>
      <c r="V297" s="130">
        <f t="shared" si="3"/>
        <v>25.644449499823871</v>
      </c>
      <c r="W297" s="130"/>
      <c r="X297" s="130"/>
      <c r="Y297" s="130"/>
      <c r="Z297" s="130"/>
      <c r="AA297" s="130">
        <f t="shared" si="4"/>
        <v>0.45993952175949621</v>
      </c>
      <c r="AB297" s="130">
        <f t="shared" si="6"/>
        <v>0.46</v>
      </c>
      <c r="AC297" s="130">
        <v>41.4</v>
      </c>
      <c r="AD297" s="133">
        <f t="shared" si="7"/>
        <v>14.695818833999999</v>
      </c>
      <c r="AE297" s="134">
        <v>-10440.397000000001</v>
      </c>
      <c r="AF297" s="110">
        <v>-11.294650000000001</v>
      </c>
      <c r="AG297" s="110">
        <v>-2.7022355000000001E-2</v>
      </c>
      <c r="AH297" s="110">
        <v>1.289036E-5</v>
      </c>
      <c r="AI297" s="110">
        <v>-2.4780681000000001E-9</v>
      </c>
      <c r="AJ297" s="111">
        <v>6.5459673</v>
      </c>
      <c r="AK297"/>
      <c r="AL297"/>
      <c r="AM297"/>
      <c r="AN297"/>
    </row>
    <row r="298" spans="17:40" ht="15.75" x14ac:dyDescent="0.25">
      <c r="Q298" s="99"/>
      <c r="R298" s="130">
        <f t="shared" si="5"/>
        <v>58.18555704736648</v>
      </c>
      <c r="S298" s="129">
        <f t="shared" si="2"/>
        <v>0.1290160654926083</v>
      </c>
      <c r="T298" s="129">
        <f t="shared" si="0"/>
        <v>1.7973625385127095E-3</v>
      </c>
      <c r="U298" s="130">
        <f t="shared" si="1"/>
        <v>11.937435413352611</v>
      </c>
      <c r="V298" s="130">
        <f t="shared" si="3"/>
        <v>25.644449499823871</v>
      </c>
      <c r="W298" s="130"/>
      <c r="X298" s="130"/>
      <c r="Y298" s="130"/>
      <c r="Z298" s="130"/>
      <c r="AA298" s="130">
        <f t="shared" si="4"/>
        <v>0.46271697238483034</v>
      </c>
      <c r="AB298" s="130">
        <f t="shared" si="6"/>
        <v>0.46300000000000002</v>
      </c>
      <c r="AC298" s="130">
        <v>41.5</v>
      </c>
      <c r="AD298" s="133">
        <f t="shared" si="7"/>
        <v>14.695818833999999</v>
      </c>
      <c r="AE298" s="134">
        <v>-10440.397000000001</v>
      </c>
      <c r="AF298" s="110">
        <v>-11.294650000000001</v>
      </c>
      <c r="AG298" s="110">
        <v>-2.7022355000000001E-2</v>
      </c>
      <c r="AH298" s="110">
        <v>1.289036E-5</v>
      </c>
      <c r="AI298" s="110">
        <v>-2.4780681000000001E-9</v>
      </c>
      <c r="AJ298" s="111">
        <v>6.5459673</v>
      </c>
      <c r="AK298"/>
      <c r="AL298"/>
      <c r="AM298"/>
      <c r="AN298"/>
    </row>
    <row r="299" spans="17:40" ht="15.75" x14ac:dyDescent="0.25">
      <c r="Q299" s="99"/>
      <c r="R299" s="130">
        <f t="shared" si="5"/>
        <v>58.18555704736648</v>
      </c>
      <c r="S299" s="129">
        <f t="shared" si="2"/>
        <v>0.12951568302041522</v>
      </c>
      <c r="T299" s="129">
        <f t="shared" si="0"/>
        <v>1.8409762055664029E-3</v>
      </c>
      <c r="U299" s="130">
        <f t="shared" si="1"/>
        <v>12.008836246464085</v>
      </c>
      <c r="V299" s="130">
        <f t="shared" si="3"/>
        <v>25.644449499823871</v>
      </c>
      <c r="W299" s="130"/>
      <c r="X299" s="130"/>
      <c r="Y299" s="130"/>
      <c r="Z299" s="130"/>
      <c r="AA299" s="130">
        <f t="shared" si="4"/>
        <v>0.46549782296689968</v>
      </c>
      <c r="AB299" s="130">
        <f t="shared" si="6"/>
        <v>0.46500000000000002</v>
      </c>
      <c r="AC299" s="130">
        <v>41.6</v>
      </c>
      <c r="AD299" s="133">
        <f t="shared" si="7"/>
        <v>14.695818833999999</v>
      </c>
      <c r="AE299" s="134">
        <v>-10440.397000000001</v>
      </c>
      <c r="AF299" s="110">
        <v>-11.294650000000001</v>
      </c>
      <c r="AG299" s="110">
        <v>-2.7022355000000001E-2</v>
      </c>
      <c r="AH299" s="110">
        <v>1.289036E-5</v>
      </c>
      <c r="AI299" s="110">
        <v>-2.4780681000000001E-9</v>
      </c>
      <c r="AJ299" s="111">
        <v>6.5459673</v>
      </c>
      <c r="AK299"/>
      <c r="AL299"/>
      <c r="AM299"/>
      <c r="AN299"/>
    </row>
    <row r="300" spans="17:40" ht="15.75" x14ac:dyDescent="0.25">
      <c r="Q300" s="99"/>
      <c r="R300" s="130">
        <f t="shared" si="5"/>
        <v>58.18555704736648</v>
      </c>
      <c r="S300" s="129">
        <f t="shared" si="2"/>
        <v>0.13001700974356847</v>
      </c>
      <c r="T300" s="129">
        <f t="shared" si="0"/>
        <v>1.8846705769969246E-3</v>
      </c>
      <c r="U300" s="130">
        <f t="shared" si="1"/>
        <v>12.080324791867502</v>
      </c>
      <c r="V300" s="130">
        <f t="shared" si="3"/>
        <v>25.644449499823871</v>
      </c>
      <c r="W300" s="130"/>
      <c r="X300" s="130"/>
      <c r="Y300" s="130"/>
      <c r="Z300" s="130"/>
      <c r="AA300" s="130">
        <f t="shared" si="4"/>
        <v>0.46828208367454188</v>
      </c>
      <c r="AB300" s="130">
        <f t="shared" si="6"/>
        <v>0.46800000000000003</v>
      </c>
      <c r="AC300" s="130">
        <v>41.7</v>
      </c>
      <c r="AD300" s="133">
        <f t="shared" si="7"/>
        <v>14.695818833999999</v>
      </c>
      <c r="AE300" s="134">
        <v>-10440.397000000001</v>
      </c>
      <c r="AF300" s="110">
        <v>-11.294650000000001</v>
      </c>
      <c r="AG300" s="110">
        <v>-2.7022355000000001E-2</v>
      </c>
      <c r="AH300" s="110">
        <v>1.289036E-5</v>
      </c>
      <c r="AI300" s="110">
        <v>-2.4780681000000001E-9</v>
      </c>
      <c r="AJ300" s="111">
        <v>6.5459673</v>
      </c>
      <c r="AK300"/>
      <c r="AL300"/>
      <c r="AM300"/>
      <c r="AN300"/>
    </row>
    <row r="301" spans="17:40" ht="15.75" x14ac:dyDescent="0.25">
      <c r="Q301" s="99"/>
      <c r="R301" s="130">
        <f t="shared" si="5"/>
        <v>58.18555704736648</v>
      </c>
      <c r="S301" s="129">
        <f t="shared" si="2"/>
        <v>0.130520050676046</v>
      </c>
      <c r="T301" s="129">
        <f t="shared" si="0"/>
        <v>1.9284458940791928E-3</v>
      </c>
      <c r="U301" s="130">
        <f t="shared" si="1"/>
        <v>12.151901311788745</v>
      </c>
      <c r="V301" s="130">
        <f t="shared" si="3"/>
        <v>25.644449499823871</v>
      </c>
      <c r="W301" s="130"/>
      <c r="X301" s="130"/>
      <c r="Y301" s="130"/>
      <c r="Z301" s="130"/>
      <c r="AA301" s="130">
        <f t="shared" si="4"/>
        <v>0.47106976470485246</v>
      </c>
      <c r="AB301" s="130">
        <f t="shared" si="6"/>
        <v>0.47099999999999997</v>
      </c>
      <c r="AC301" s="130">
        <v>41.8</v>
      </c>
      <c r="AD301" s="133">
        <f t="shared" si="7"/>
        <v>14.695818833999999</v>
      </c>
      <c r="AE301" s="134">
        <v>-10440.397000000001</v>
      </c>
      <c r="AF301" s="110">
        <v>-11.294650000000001</v>
      </c>
      <c r="AG301" s="110">
        <v>-2.7022355000000001E-2</v>
      </c>
      <c r="AH301" s="110">
        <v>1.289036E-5</v>
      </c>
      <c r="AI301" s="110">
        <v>-2.4780681000000001E-9</v>
      </c>
      <c r="AJ301" s="111">
        <v>6.5459673</v>
      </c>
      <c r="AK301"/>
      <c r="AL301"/>
      <c r="AM301"/>
      <c r="AN301"/>
    </row>
    <row r="302" spans="17:40" ht="15.75" x14ac:dyDescent="0.25">
      <c r="Q302" s="99"/>
      <c r="R302" s="130">
        <f t="shared" si="5"/>
        <v>58.18555704736648</v>
      </c>
      <c r="S302" s="129">
        <f t="shared" si="2"/>
        <v>0.13102481084381559</v>
      </c>
      <c r="T302" s="129">
        <f t="shared" si="0"/>
        <v>1.9723023987589659E-3</v>
      </c>
      <c r="U302" s="130">
        <f t="shared" si="1"/>
        <v>12.223566069182779</v>
      </c>
      <c r="V302" s="130">
        <f t="shared" si="3"/>
        <v>25.644449499823871</v>
      </c>
      <c r="W302" s="130"/>
      <c r="X302" s="130"/>
      <c r="Y302" s="130"/>
      <c r="Z302" s="130"/>
      <c r="AA302" s="130">
        <f t="shared" si="4"/>
        <v>0.47386087628327545</v>
      </c>
      <c r="AB302" s="130">
        <f t="shared" si="6"/>
        <v>0.47399999999999998</v>
      </c>
      <c r="AC302" s="130">
        <v>41.9</v>
      </c>
      <c r="AD302" s="133">
        <f t="shared" si="7"/>
        <v>14.695818833999999</v>
      </c>
      <c r="AE302" s="134">
        <v>-10440.397000000001</v>
      </c>
      <c r="AF302" s="110">
        <v>-11.294650000000001</v>
      </c>
      <c r="AG302" s="110">
        <v>-2.7022355000000001E-2</v>
      </c>
      <c r="AH302" s="110">
        <v>1.289036E-5</v>
      </c>
      <c r="AI302" s="110">
        <v>-2.4780681000000001E-9</v>
      </c>
      <c r="AJ302" s="111">
        <v>6.5459673</v>
      </c>
      <c r="AK302"/>
      <c r="AL302"/>
      <c r="AM302"/>
      <c r="AN302"/>
    </row>
    <row r="303" spans="17:40" ht="15.75" x14ac:dyDescent="0.25">
      <c r="Q303" s="99"/>
      <c r="R303" s="130">
        <f t="shared" si="5"/>
        <v>58.18555704736648</v>
      </c>
      <c r="S303" s="129">
        <f t="shared" si="2"/>
        <v>0.13153129528486066</v>
      </c>
      <c r="T303" s="129">
        <f t="shared" si="0"/>
        <v>2.0162403336542378E-3</v>
      </c>
      <c r="U303" s="130">
        <f t="shared" si="1"/>
        <v>12.295319327735182</v>
      </c>
      <c r="V303" s="130">
        <f t="shared" si="3"/>
        <v>25.644449499823871</v>
      </c>
      <c r="W303" s="130"/>
      <c r="X303" s="130"/>
      <c r="Y303" s="130"/>
      <c r="Z303" s="130"/>
      <c r="AA303" s="130">
        <f t="shared" si="4"/>
        <v>0.47665542866368532</v>
      </c>
      <c r="AB303" s="130">
        <f t="shared" si="6"/>
        <v>0.47699999999999998</v>
      </c>
      <c r="AC303" s="130">
        <v>42</v>
      </c>
      <c r="AD303" s="133">
        <f t="shared" si="7"/>
        <v>14.695818833999999</v>
      </c>
      <c r="AE303" s="134">
        <v>-10440.397000000001</v>
      </c>
      <c r="AF303" s="110">
        <v>-11.294650000000001</v>
      </c>
      <c r="AG303" s="110">
        <v>-2.7022355000000001E-2</v>
      </c>
      <c r="AH303" s="110">
        <v>1.289036E-5</v>
      </c>
      <c r="AI303" s="110">
        <v>-2.4780681000000001E-9</v>
      </c>
      <c r="AJ303" s="111">
        <v>6.5459673</v>
      </c>
      <c r="AK303"/>
      <c r="AL303"/>
      <c r="AM303"/>
      <c r="AN303"/>
    </row>
    <row r="304" spans="17:40" ht="15.75" x14ac:dyDescent="0.25">
      <c r="Q304" s="99"/>
      <c r="R304" s="130">
        <f t="shared" si="5"/>
        <v>58.18555704736648</v>
      </c>
      <c r="S304" s="129">
        <f t="shared" si="2"/>
        <v>0.13203950904919168</v>
      </c>
      <c r="T304" s="129">
        <f t="shared" si="0"/>
        <v>2.0602599420569256E-3</v>
      </c>
      <c r="U304" s="130">
        <f t="shared" si="1"/>
        <v>12.367161351863983</v>
      </c>
      <c r="V304" s="130">
        <f t="shared" si="3"/>
        <v>25.644449499823871</v>
      </c>
      <c r="W304" s="130"/>
      <c r="X304" s="130"/>
      <c r="Y304" s="130"/>
      <c r="Z304" s="130"/>
      <c r="AA304" s="130">
        <f t="shared" si="4"/>
        <v>0.47945343212844665</v>
      </c>
      <c r="AB304" s="130">
        <f t="shared" si="6"/>
        <v>0.47899999999999998</v>
      </c>
      <c r="AC304" s="130">
        <v>42.1</v>
      </c>
      <c r="AD304" s="133">
        <f t="shared" si="7"/>
        <v>14.695818833999999</v>
      </c>
      <c r="AE304" s="134">
        <v>-10440.397000000001</v>
      </c>
      <c r="AF304" s="110">
        <v>-11.294650000000001</v>
      </c>
      <c r="AG304" s="110">
        <v>-2.7022355000000001E-2</v>
      </c>
      <c r="AH304" s="110">
        <v>1.289036E-5</v>
      </c>
      <c r="AI304" s="110">
        <v>-2.4780681000000001E-9</v>
      </c>
      <c r="AJ304" s="111">
        <v>6.5459673</v>
      </c>
      <c r="AK304"/>
      <c r="AL304"/>
      <c r="AM304"/>
      <c r="AN304"/>
    </row>
    <row r="305" spans="17:40" ht="15.75" x14ac:dyDescent="0.25">
      <c r="Q305" s="99"/>
      <c r="R305" s="130">
        <f t="shared" si="5"/>
        <v>58.18555704736648</v>
      </c>
      <c r="S305" s="129">
        <f t="shared" si="2"/>
        <v>0.13254945719886527</v>
      </c>
      <c r="T305" s="129">
        <f t="shared" si="0"/>
        <v>2.1043614679354603E-3</v>
      </c>
      <c r="U305" s="130">
        <f t="shared" si="1"/>
        <v>12.439092406722455</v>
      </c>
      <c r="V305" s="130">
        <f t="shared" si="3"/>
        <v>25.644449499823871</v>
      </c>
      <c r="W305" s="130"/>
      <c r="X305" s="130"/>
      <c r="Y305" s="130"/>
      <c r="Z305" s="130"/>
      <c r="AA305" s="130">
        <f t="shared" si="4"/>
        <v>0.48225489698848562</v>
      </c>
      <c r="AB305" s="130">
        <f t="shared" si="6"/>
        <v>0.48199999999999998</v>
      </c>
      <c r="AC305" s="130">
        <v>42.2</v>
      </c>
      <c r="AD305" s="133">
        <f t="shared" si="7"/>
        <v>14.695818833999999</v>
      </c>
      <c r="AE305" s="134">
        <v>-10440.397000000001</v>
      </c>
      <c r="AF305" s="110">
        <v>-11.294650000000001</v>
      </c>
      <c r="AG305" s="110">
        <v>-2.7022355000000001E-2</v>
      </c>
      <c r="AH305" s="110">
        <v>1.289036E-5</v>
      </c>
      <c r="AI305" s="110">
        <v>-2.4780681000000001E-9</v>
      </c>
      <c r="AJ305" s="111">
        <v>6.5459673</v>
      </c>
      <c r="AK305"/>
      <c r="AL305"/>
      <c r="AM305"/>
      <c r="AN305"/>
    </row>
    <row r="306" spans="17:40" ht="15.75" x14ac:dyDescent="0.25">
      <c r="Q306" s="99"/>
      <c r="R306" s="130">
        <f t="shared" si="5"/>
        <v>58.18555704736648</v>
      </c>
      <c r="S306" s="129">
        <f t="shared" si="2"/>
        <v>0.133061144808024</v>
      </c>
      <c r="T306" s="129">
        <f t="shared" si="0"/>
        <v>2.1485451559357426E-3</v>
      </c>
      <c r="U306" s="130">
        <f t="shared" si="1"/>
        <v>12.511112758200181</v>
      </c>
      <c r="V306" s="130">
        <f t="shared" si="3"/>
        <v>25.644449499823871</v>
      </c>
      <c r="W306" s="130"/>
      <c r="X306" s="130"/>
      <c r="Y306" s="130"/>
      <c r="Z306" s="130"/>
      <c r="AA306" s="130">
        <f t="shared" si="4"/>
        <v>0.48505983358339932</v>
      </c>
      <c r="AB306" s="130">
        <f t="shared" si="6"/>
        <v>0.48499999999999999</v>
      </c>
      <c r="AC306" s="130">
        <v>42.3</v>
      </c>
      <c r="AD306" s="133">
        <f t="shared" si="7"/>
        <v>14.695818833999999</v>
      </c>
      <c r="AE306" s="134">
        <v>-10440.397000000001</v>
      </c>
      <c r="AF306" s="110">
        <v>-11.294650000000001</v>
      </c>
      <c r="AG306" s="110">
        <v>-2.7022355000000001E-2</v>
      </c>
      <c r="AH306" s="110">
        <v>1.289036E-5</v>
      </c>
      <c r="AI306" s="110">
        <v>-2.4780681000000001E-9</v>
      </c>
      <c r="AJ306" s="111">
        <v>6.5459673</v>
      </c>
      <c r="AK306"/>
      <c r="AL306"/>
      <c r="AM306"/>
      <c r="AN306"/>
    </row>
    <row r="307" spans="17:40" ht="15.75" x14ac:dyDescent="0.25">
      <c r="Q307" s="99"/>
      <c r="R307" s="130">
        <f t="shared" si="5"/>
        <v>58.18555704736648</v>
      </c>
      <c r="S307" s="129">
        <f t="shared" si="2"/>
        <v>0.13357457696289754</v>
      </c>
      <c r="T307" s="129">
        <f t="shared" si="0"/>
        <v>2.1928112513829212E-3</v>
      </c>
      <c r="U307" s="130">
        <f t="shared" si="1"/>
        <v>12.583222672924961</v>
      </c>
      <c r="V307" s="130">
        <f t="shared" si="3"/>
        <v>25.644449499823871</v>
      </c>
      <c r="W307" s="130"/>
      <c r="X307" s="130"/>
      <c r="Y307" s="130"/>
      <c r="Z307" s="130"/>
      <c r="AA307" s="130">
        <f t="shared" si="4"/>
        <v>0.48786825228149694</v>
      </c>
      <c r="AB307" s="130">
        <f t="shared" si="6"/>
        <v>0.48799999999999999</v>
      </c>
      <c r="AC307" s="130">
        <v>42.4</v>
      </c>
      <c r="AD307" s="133">
        <f t="shared" si="7"/>
        <v>14.695818833999999</v>
      </c>
      <c r="AE307" s="134">
        <v>-10440.397000000001</v>
      </c>
      <c r="AF307" s="110">
        <v>-11.294650000000001</v>
      </c>
      <c r="AG307" s="110">
        <v>-2.7022355000000001E-2</v>
      </c>
      <c r="AH307" s="110">
        <v>1.289036E-5</v>
      </c>
      <c r="AI307" s="110">
        <v>-2.4780681000000001E-9</v>
      </c>
      <c r="AJ307" s="111">
        <v>6.5459673</v>
      </c>
      <c r="AK307"/>
      <c r="AL307"/>
      <c r="AM307"/>
      <c r="AN307"/>
    </row>
    <row r="308" spans="17:40" ht="15.75" x14ac:dyDescent="0.25">
      <c r="Q308" s="99"/>
      <c r="R308" s="130">
        <f t="shared" si="5"/>
        <v>58.18555704736648</v>
      </c>
      <c r="S308" s="129">
        <f t="shared" si="2"/>
        <v>0.13408975876182358</v>
      </c>
      <c r="T308" s="129">
        <f t="shared" si="0"/>
        <v>2.2371600002842659E-3</v>
      </c>
      <c r="U308" s="130">
        <f t="shared" si="1"/>
        <v>12.655422418265964</v>
      </c>
      <c r="V308" s="130">
        <f t="shared" si="3"/>
        <v>25.644449499823871</v>
      </c>
      <c r="W308" s="130"/>
      <c r="X308" s="130"/>
      <c r="Y308" s="130"/>
      <c r="Z308" s="130"/>
      <c r="AA308" s="130">
        <f t="shared" si="4"/>
        <v>0.49068016347987442</v>
      </c>
      <c r="AB308" s="130">
        <f t="shared" si="6"/>
        <v>0.49099999999999999</v>
      </c>
      <c r="AC308" s="130">
        <v>42.5</v>
      </c>
      <c r="AD308" s="133">
        <f t="shared" si="7"/>
        <v>14.695818833999999</v>
      </c>
      <c r="AE308" s="134">
        <v>-10440.397000000001</v>
      </c>
      <c r="AF308" s="110">
        <v>-11.294650000000001</v>
      </c>
      <c r="AG308" s="110">
        <v>-2.7022355000000001E-2</v>
      </c>
      <c r="AH308" s="110">
        <v>1.289036E-5</v>
      </c>
      <c r="AI308" s="110">
        <v>-2.4780681000000001E-9</v>
      </c>
      <c r="AJ308" s="111">
        <v>6.5459673</v>
      </c>
      <c r="AK308"/>
      <c r="AL308"/>
      <c r="AM308"/>
      <c r="AN308"/>
    </row>
    <row r="309" spans="17:40" ht="15.75" x14ac:dyDescent="0.25">
      <c r="Q309" s="99"/>
      <c r="R309" s="130">
        <f t="shared" si="5"/>
        <v>58.18555704736648</v>
      </c>
      <c r="S309" s="129">
        <f t="shared" si="2"/>
        <v>0.13460669531529357</v>
      </c>
      <c r="T309" s="129">
        <f t="shared" si="0"/>
        <v>2.2815916493294968E-3</v>
      </c>
      <c r="U309" s="130">
        <f t="shared" si="1"/>
        <v>12.727712262334057</v>
      </c>
      <c r="V309" s="130">
        <f t="shared" si="3"/>
        <v>25.644449499823871</v>
      </c>
      <c r="W309" s="130"/>
      <c r="X309" s="130"/>
      <c r="Y309" s="130"/>
      <c r="Z309" s="130"/>
      <c r="AA309" s="130">
        <f t="shared" si="4"/>
        <v>0.49349557760453711</v>
      </c>
      <c r="AB309" s="130">
        <f t="shared" si="6"/>
        <v>0.49299999999999999</v>
      </c>
      <c r="AC309" s="130">
        <v>42.6</v>
      </c>
      <c r="AD309" s="133">
        <f t="shared" si="7"/>
        <v>14.695818833999999</v>
      </c>
      <c r="AE309" s="134">
        <v>-10440.397000000001</v>
      </c>
      <c r="AF309" s="110">
        <v>-11.294650000000001</v>
      </c>
      <c r="AG309" s="110">
        <v>-2.7022355000000001E-2</v>
      </c>
      <c r="AH309" s="110">
        <v>1.289036E-5</v>
      </c>
      <c r="AI309" s="110">
        <v>-2.4780681000000001E-9</v>
      </c>
      <c r="AJ309" s="111">
        <v>6.5459673</v>
      </c>
      <c r="AK309"/>
      <c r="AL309"/>
      <c r="AM309"/>
      <c r="AN309"/>
    </row>
    <row r="310" spans="17:40" ht="15.75" x14ac:dyDescent="0.25">
      <c r="Q310" s="99"/>
      <c r="R310" s="130">
        <f t="shared" si="5"/>
        <v>58.18555704736648</v>
      </c>
      <c r="S310" s="129">
        <f t="shared" si="2"/>
        <v>0.13512539174593946</v>
      </c>
      <c r="T310" s="129">
        <f t="shared" si="0"/>
        <v>2.3261064458937925E-3</v>
      </c>
      <c r="U310" s="130">
        <f t="shared" si="1"/>
        <v>12.800092473985087</v>
      </c>
      <c r="V310" s="130">
        <f t="shared" si="3"/>
        <v>25.644449499823871</v>
      </c>
      <c r="W310" s="130"/>
      <c r="X310" s="130"/>
      <c r="Y310" s="130"/>
      <c r="Z310" s="130"/>
      <c r="AA310" s="130">
        <f t="shared" si="4"/>
        <v>0.49631450511041275</v>
      </c>
      <c r="AB310" s="130">
        <f t="shared" si="6"/>
        <v>0.496</v>
      </c>
      <c r="AC310" s="130">
        <v>42.7</v>
      </c>
      <c r="AD310" s="133">
        <f t="shared" si="7"/>
        <v>14.695818833999999</v>
      </c>
      <c r="AE310" s="134">
        <v>-10440.397000000001</v>
      </c>
      <c r="AF310" s="110">
        <v>-11.294650000000001</v>
      </c>
      <c r="AG310" s="110">
        <v>-2.7022355000000001E-2</v>
      </c>
      <c r="AH310" s="110">
        <v>1.289036E-5</v>
      </c>
      <c r="AI310" s="110">
        <v>-2.4780681000000001E-9</v>
      </c>
      <c r="AJ310" s="111">
        <v>6.5459673</v>
      </c>
      <c r="AK310"/>
      <c r="AL310"/>
      <c r="AM310"/>
      <c r="AN310"/>
    </row>
    <row r="311" spans="17:40" ht="15.75" x14ac:dyDescent="0.25">
      <c r="Q311" s="99"/>
      <c r="R311" s="130">
        <f t="shared" si="5"/>
        <v>58.18555704736648</v>
      </c>
      <c r="S311" s="129">
        <f t="shared" si="2"/>
        <v>0.13564585318858247</v>
      </c>
      <c r="T311" s="129">
        <f t="shared" si="0"/>
        <v>2.3707046380389532E-3</v>
      </c>
      <c r="U311" s="130">
        <f t="shared" si="1"/>
        <v>12.872563322821156</v>
      </c>
      <c r="V311" s="130">
        <f t="shared" si="3"/>
        <v>25.644449499823871</v>
      </c>
      <c r="W311" s="130"/>
      <c r="X311" s="130"/>
      <c r="Y311" s="130"/>
      <c r="Z311" s="130"/>
      <c r="AA311" s="130">
        <f t="shared" si="4"/>
        <v>0.49913695648147954</v>
      </c>
      <c r="AB311" s="130">
        <f t="shared" si="6"/>
        <v>0.499</v>
      </c>
      <c r="AC311" s="130">
        <v>42.8</v>
      </c>
      <c r="AD311" s="133">
        <f t="shared" si="7"/>
        <v>14.695818833999999</v>
      </c>
      <c r="AE311" s="134">
        <v>-10440.397000000001</v>
      </c>
      <c r="AF311" s="110">
        <v>-11.294650000000001</v>
      </c>
      <c r="AG311" s="110">
        <v>-2.7022355000000001E-2</v>
      </c>
      <c r="AH311" s="110">
        <v>1.289036E-5</v>
      </c>
      <c r="AI311" s="110">
        <v>-2.4780681000000001E-9</v>
      </c>
      <c r="AJ311" s="111">
        <v>6.5459673</v>
      </c>
      <c r="AK311"/>
      <c r="AL311"/>
      <c r="AM311"/>
      <c r="AN311"/>
    </row>
    <row r="312" spans="17:40" ht="15.75" x14ac:dyDescent="0.25">
      <c r="Q312" s="99"/>
      <c r="R312" s="130">
        <f t="shared" si="5"/>
        <v>58.18555704736648</v>
      </c>
      <c r="S312" s="129">
        <f t="shared" si="2"/>
        <v>0.13616808479023876</v>
      </c>
      <c r="T312" s="129">
        <f t="shared" si="0"/>
        <v>2.4153864745155469E-3</v>
      </c>
      <c r="U312" s="130">
        <f t="shared" si="1"/>
        <v>12.945125079192932</v>
      </c>
      <c r="V312" s="130">
        <f t="shared" si="3"/>
        <v>25.644449499823871</v>
      </c>
      <c r="W312" s="130"/>
      <c r="X312" s="130"/>
      <c r="Y312" s="130"/>
      <c r="Z312" s="130"/>
      <c r="AA312" s="130">
        <f t="shared" si="4"/>
        <v>0.5019629422308155</v>
      </c>
      <c r="AB312" s="130">
        <f t="shared" si="6"/>
        <v>0.502</v>
      </c>
      <c r="AC312" s="130">
        <v>42.9</v>
      </c>
      <c r="AD312" s="133">
        <f t="shared" si="7"/>
        <v>14.695818833999999</v>
      </c>
      <c r="AE312" s="134">
        <v>-10440.397000000001</v>
      </c>
      <c r="AF312" s="110">
        <v>-11.294650000000001</v>
      </c>
      <c r="AG312" s="110">
        <v>-2.7022355000000001E-2</v>
      </c>
      <c r="AH312" s="110">
        <v>1.289036E-5</v>
      </c>
      <c r="AI312" s="110">
        <v>-2.4780681000000001E-9</v>
      </c>
      <c r="AJ312" s="111">
        <v>6.5459673</v>
      </c>
      <c r="AK312"/>
      <c r="AL312"/>
      <c r="AM312"/>
      <c r="AN312"/>
    </row>
    <row r="313" spans="17:40" ht="15.75" x14ac:dyDescent="0.25">
      <c r="Q313" s="99"/>
      <c r="R313" s="130">
        <f t="shared" si="5"/>
        <v>58.18555704736648</v>
      </c>
      <c r="S313" s="129">
        <f t="shared" si="2"/>
        <v>0.13669209171014826</v>
      </c>
      <c r="T313" s="129">
        <f t="shared" si="0"/>
        <v>2.4601522047646147E-3</v>
      </c>
      <c r="U313" s="130">
        <f t="shared" si="1"/>
        <v>13.017778014201514</v>
      </c>
      <c r="V313" s="130">
        <f t="shared" si="3"/>
        <v>25.644449499823871</v>
      </c>
      <c r="W313" s="130"/>
      <c r="X313" s="130"/>
      <c r="Y313" s="130"/>
      <c r="Z313" s="130"/>
      <c r="AA313" s="130">
        <f t="shared" si="4"/>
        <v>0.50479247290068907</v>
      </c>
      <c r="AB313" s="130">
        <f t="shared" si="6"/>
        <v>0.505</v>
      </c>
      <c r="AC313" s="130">
        <v>43</v>
      </c>
      <c r="AD313" s="133">
        <f t="shared" si="7"/>
        <v>14.695818833999999</v>
      </c>
      <c r="AE313" s="134">
        <v>-10440.397000000001</v>
      </c>
      <c r="AF313" s="110">
        <v>-11.294650000000001</v>
      </c>
      <c r="AG313" s="110">
        <v>-2.7022355000000001E-2</v>
      </c>
      <c r="AH313" s="110">
        <v>1.289036E-5</v>
      </c>
      <c r="AI313" s="110">
        <v>-2.4780681000000001E-9</v>
      </c>
      <c r="AJ313" s="111">
        <v>6.5459673</v>
      </c>
      <c r="AK313"/>
      <c r="AL313"/>
      <c r="AM313"/>
      <c r="AN313"/>
    </row>
    <row r="314" spans="17:40" ht="15.75" x14ac:dyDescent="0.25">
      <c r="Q314" s="99"/>
      <c r="R314" s="130">
        <f t="shared" si="5"/>
        <v>58.18555704736648</v>
      </c>
      <c r="S314" s="129">
        <f t="shared" si="2"/>
        <v>0.13721787911979283</v>
      </c>
      <c r="T314" s="129">
        <f t="shared" si="0"/>
        <v>2.5050020789194618E-3</v>
      </c>
      <c r="U314" s="130">
        <f t="shared" si="1"/>
        <v>13.090522399700404</v>
      </c>
      <c r="V314" s="130">
        <f t="shared" si="3"/>
        <v>25.644449499823871</v>
      </c>
      <c r="W314" s="130"/>
      <c r="X314" s="130"/>
      <c r="Y314" s="130"/>
      <c r="Z314" s="130"/>
      <c r="AA314" s="130">
        <f t="shared" si="4"/>
        <v>0.50762555906263152</v>
      </c>
      <c r="AB314" s="130">
        <f t="shared" si="6"/>
        <v>0.50800000000000001</v>
      </c>
      <c r="AC314" s="130">
        <v>43.1</v>
      </c>
      <c r="AD314" s="133">
        <f t="shared" si="7"/>
        <v>14.695818833999999</v>
      </c>
      <c r="AE314" s="134">
        <v>-10440.397000000001</v>
      </c>
      <c r="AF314" s="110">
        <v>-11.294650000000001</v>
      </c>
      <c r="AG314" s="110">
        <v>-2.7022355000000001E-2</v>
      </c>
      <c r="AH314" s="110">
        <v>1.289036E-5</v>
      </c>
      <c r="AI314" s="110">
        <v>-2.4780681000000001E-9</v>
      </c>
      <c r="AJ314" s="111">
        <v>6.5459673</v>
      </c>
      <c r="AK314"/>
      <c r="AL314"/>
      <c r="AM314"/>
      <c r="AN314"/>
    </row>
    <row r="315" spans="17:40" ht="15.75" x14ac:dyDescent="0.25">
      <c r="Q315" s="99"/>
      <c r="R315" s="130">
        <f t="shared" si="5"/>
        <v>58.18555704736648</v>
      </c>
      <c r="S315" s="129">
        <f t="shared" si="2"/>
        <v>0.13774545220291548</v>
      </c>
      <c r="T315" s="129">
        <f t="shared" si="0"/>
        <v>2.5499363478074908E-3</v>
      </c>
      <c r="U315" s="130">
        <f t="shared" si="1"/>
        <v>13.16335850829738</v>
      </c>
      <c r="V315" s="130">
        <f t="shared" si="3"/>
        <v>25.644449499823871</v>
      </c>
      <c r="W315" s="130"/>
      <c r="X315" s="130"/>
      <c r="Y315" s="130"/>
      <c r="Z315" s="130"/>
      <c r="AA315" s="130">
        <f t="shared" si="4"/>
        <v>0.51046221131751379</v>
      </c>
      <c r="AB315" s="130">
        <f t="shared" si="6"/>
        <v>0.51</v>
      </c>
      <c r="AC315" s="130">
        <v>43.200000000000102</v>
      </c>
      <c r="AD315" s="133">
        <f t="shared" si="7"/>
        <v>14.695818833999999</v>
      </c>
      <c r="AE315" s="134">
        <v>-10440.397000000001</v>
      </c>
      <c r="AF315" s="110">
        <v>-11.294650000000001</v>
      </c>
      <c r="AG315" s="110">
        <v>-2.7022355000000001E-2</v>
      </c>
      <c r="AH315" s="110">
        <v>1.289036E-5</v>
      </c>
      <c r="AI315" s="110">
        <v>-2.4780681000000001E-9</v>
      </c>
      <c r="AJ315" s="111">
        <v>6.5459673</v>
      </c>
      <c r="AK315"/>
      <c r="AL315"/>
      <c r="AM315"/>
      <c r="AN315"/>
    </row>
    <row r="316" spans="17:40" ht="15.75" x14ac:dyDescent="0.25">
      <c r="Q316" s="99"/>
      <c r="R316" s="130">
        <f t="shared" si="5"/>
        <v>58.18555704736648</v>
      </c>
      <c r="S316" s="129">
        <f t="shared" si="2"/>
        <v>0.13827481615554438</v>
      </c>
      <c r="T316" s="129">
        <f t="shared" si="0"/>
        <v>2.5949552629524184E-3</v>
      </c>
      <c r="U316" s="130">
        <f t="shared" si="1"/>
        <v>13.236286613357134</v>
      </c>
      <c r="V316" s="130">
        <f t="shared" si="3"/>
        <v>25.644449499823871</v>
      </c>
      <c r="W316" s="130"/>
      <c r="X316" s="130"/>
      <c r="Y316" s="130"/>
      <c r="Z316" s="130"/>
      <c r="AA316" s="130">
        <f t="shared" si="4"/>
        <v>0.51330244029561978</v>
      </c>
      <c r="AB316" s="130">
        <f t="shared" si="6"/>
        <v>0.51300000000000001</v>
      </c>
      <c r="AC316" s="130">
        <v>43.3</v>
      </c>
      <c r="AD316" s="133">
        <f t="shared" si="7"/>
        <v>14.695818833999999</v>
      </c>
      <c r="AE316" s="134">
        <v>-10440.397000000001</v>
      </c>
      <c r="AF316" s="110">
        <v>-11.294650000000001</v>
      </c>
      <c r="AG316" s="110">
        <v>-2.7022355000000001E-2</v>
      </c>
      <c r="AH316" s="110">
        <v>1.289036E-5</v>
      </c>
      <c r="AI316" s="110">
        <v>-2.4780681000000001E-9</v>
      </c>
      <c r="AJ316" s="111">
        <v>6.5459673</v>
      </c>
      <c r="AK316"/>
      <c r="AL316"/>
      <c r="AM316"/>
      <c r="AN316"/>
    </row>
    <row r="317" spans="17:40" ht="15.75" x14ac:dyDescent="0.25">
      <c r="Q317" s="99"/>
      <c r="R317" s="130">
        <f t="shared" si="5"/>
        <v>58.18555704736648</v>
      </c>
      <c r="S317" s="129">
        <f t="shared" si="2"/>
        <v>0.13880597618601692</v>
      </c>
      <c r="T317" s="129">
        <f t="shared" si="0"/>
        <v>2.640059076575807E-3</v>
      </c>
      <c r="U317" s="130">
        <f t="shared" si="1"/>
        <v>13.309306989002714</v>
      </c>
      <c r="V317" s="130">
        <f t="shared" si="3"/>
        <v>25.644449499823871</v>
      </c>
      <c r="W317" s="130"/>
      <c r="X317" s="130"/>
      <c r="Y317" s="130"/>
      <c r="Z317" s="130"/>
      <c r="AA317" s="130">
        <f t="shared" si="4"/>
        <v>0.51614625665674918</v>
      </c>
      <c r="AB317" s="130">
        <f t="shared" si="6"/>
        <v>0.51600000000000001</v>
      </c>
      <c r="AC317" s="130">
        <v>43.4</v>
      </c>
      <c r="AD317" s="133">
        <f t="shared" si="7"/>
        <v>14.695818833999999</v>
      </c>
      <c r="AE317" s="134">
        <v>-10440.397000000001</v>
      </c>
      <c r="AF317" s="110">
        <v>-11.294650000000001</v>
      </c>
      <c r="AG317" s="110">
        <v>-2.7022355000000001E-2</v>
      </c>
      <c r="AH317" s="110">
        <v>1.289036E-5</v>
      </c>
      <c r="AI317" s="110">
        <v>-2.4780681000000001E-9</v>
      </c>
      <c r="AJ317" s="111">
        <v>6.5459673</v>
      </c>
      <c r="AK317"/>
      <c r="AL317"/>
      <c r="AM317"/>
      <c r="AN317"/>
    </row>
    <row r="318" spans="17:40" ht="15.75" x14ac:dyDescent="0.25">
      <c r="Q318" s="99"/>
      <c r="R318" s="130">
        <f t="shared" si="5"/>
        <v>58.18555704736648</v>
      </c>
      <c r="S318" s="129">
        <f t="shared" si="2"/>
        <v>0.13933893751499909</v>
      </c>
      <c r="T318" s="129">
        <f t="shared" si="0"/>
        <v>2.6852480415986819E-3</v>
      </c>
      <c r="U318" s="130">
        <f t="shared" si="1"/>
        <v>13.382419910117406</v>
      </c>
      <c r="V318" s="130">
        <f t="shared" si="3"/>
        <v>25.644449499823871</v>
      </c>
      <c r="W318" s="130"/>
      <c r="X318" s="130"/>
      <c r="Y318" s="130"/>
      <c r="Z318" s="130"/>
      <c r="AA318" s="130">
        <f t="shared" si="4"/>
        <v>0.51899367109027328</v>
      </c>
      <c r="AB318" s="130">
        <f t="shared" si="6"/>
        <v>0.51900000000000002</v>
      </c>
      <c r="AC318" s="130">
        <v>43.5</v>
      </c>
      <c r="AD318" s="133">
        <f t="shared" si="7"/>
        <v>14.695818833999999</v>
      </c>
      <c r="AE318" s="134">
        <v>-10440.397000000001</v>
      </c>
      <c r="AF318" s="110">
        <v>-11.294650000000001</v>
      </c>
      <c r="AG318" s="110">
        <v>-2.7022355000000001E-2</v>
      </c>
      <c r="AH318" s="110">
        <v>1.289036E-5</v>
      </c>
      <c r="AI318" s="110">
        <v>-2.4780681000000001E-9</v>
      </c>
      <c r="AJ318" s="111">
        <v>6.5459673</v>
      </c>
      <c r="AK318"/>
      <c r="AL318"/>
      <c r="AM318"/>
      <c r="AN318"/>
    </row>
    <row r="319" spans="17:40" ht="15.75" x14ac:dyDescent="0.25">
      <c r="Q319" s="99"/>
      <c r="R319" s="130">
        <f t="shared" si="5"/>
        <v>58.18555704736648</v>
      </c>
      <c r="S319" s="129">
        <f t="shared" si="2"/>
        <v>0.13987370537549759</v>
      </c>
      <c r="T319" s="129">
        <f t="shared" si="0"/>
        <v>2.730522411643883E-3</v>
      </c>
      <c r="U319" s="130">
        <f t="shared" si="1"/>
        <v>13.455625652347191</v>
      </c>
      <c r="V319" s="130">
        <f t="shared" si="3"/>
        <v>25.644449499823871</v>
      </c>
      <c r="W319" s="130"/>
      <c r="X319" s="130"/>
      <c r="Y319" s="130"/>
      <c r="Z319" s="130"/>
      <c r="AA319" s="130">
        <f t="shared" si="4"/>
        <v>0.52184469431520919</v>
      </c>
      <c r="AB319" s="130">
        <f t="shared" si="6"/>
        <v>0.52200000000000002</v>
      </c>
      <c r="AC319" s="130">
        <v>43.600000000000101</v>
      </c>
      <c r="AD319" s="133">
        <f t="shared" si="7"/>
        <v>14.695818833999999</v>
      </c>
      <c r="AE319" s="134">
        <v>-10440.397000000001</v>
      </c>
      <c r="AF319" s="110">
        <v>-11.294650000000001</v>
      </c>
      <c r="AG319" s="110">
        <v>-2.7022355000000001E-2</v>
      </c>
      <c r="AH319" s="110">
        <v>1.289036E-5</v>
      </c>
      <c r="AI319" s="110">
        <v>-2.4780681000000001E-9</v>
      </c>
      <c r="AJ319" s="111">
        <v>6.5459673</v>
      </c>
      <c r="AK319"/>
      <c r="AL319"/>
      <c r="AM319"/>
      <c r="AN319"/>
    </row>
    <row r="320" spans="17:40" ht="15.75" x14ac:dyDescent="0.25">
      <c r="Q320" s="99"/>
      <c r="R320" s="130">
        <f t="shared" si="5"/>
        <v>58.18555704736648</v>
      </c>
      <c r="S320" s="129">
        <f t="shared" si="2"/>
        <v>0.14041028501289499</v>
      </c>
      <c r="T320" s="129">
        <f t="shared" si="0"/>
        <v>2.7758824410376091E-3</v>
      </c>
      <c r="U320" s="130">
        <f t="shared" si="1"/>
        <v>13.528924492102522</v>
      </c>
      <c r="V320" s="130">
        <f t="shared" si="3"/>
        <v>25.644449499823871</v>
      </c>
      <c r="W320" s="130"/>
      <c r="X320" s="130"/>
      <c r="Y320" s="130"/>
      <c r="Z320" s="130"/>
      <c r="AA320" s="130">
        <f t="shared" si="4"/>
        <v>0.52469933708031458</v>
      </c>
      <c r="AB320" s="130">
        <f t="shared" si="6"/>
        <v>0.52500000000000002</v>
      </c>
      <c r="AC320" s="130">
        <v>43.700000000000102</v>
      </c>
      <c r="AD320" s="133">
        <f t="shared" si="7"/>
        <v>14.695818833999999</v>
      </c>
      <c r="AE320" s="134">
        <v>-10440.397000000001</v>
      </c>
      <c r="AF320" s="110">
        <v>-11.294650000000001</v>
      </c>
      <c r="AG320" s="110">
        <v>-2.7022355000000001E-2</v>
      </c>
      <c r="AH320" s="110">
        <v>1.289036E-5</v>
      </c>
      <c r="AI320" s="110">
        <v>-2.4780681000000001E-9</v>
      </c>
      <c r="AJ320" s="111">
        <v>6.5459673</v>
      </c>
      <c r="AK320"/>
      <c r="AL320"/>
      <c r="AM320"/>
      <c r="AN320"/>
    </row>
    <row r="321" spans="17:40" ht="15.75" x14ac:dyDescent="0.25">
      <c r="Q321" s="99"/>
      <c r="R321" s="130">
        <f t="shared" si="5"/>
        <v>58.18555704736648</v>
      </c>
      <c r="S321" s="129">
        <f t="shared" si="2"/>
        <v>0.14094868168496097</v>
      </c>
      <c r="T321" s="129">
        <f t="shared" si="0"/>
        <v>2.821328384811932E-3</v>
      </c>
      <c r="U321" s="130">
        <f t="shared" si="1"/>
        <v>13.602316706561103</v>
      </c>
      <c r="V321" s="130">
        <f t="shared" si="3"/>
        <v>25.644449499823871</v>
      </c>
      <c r="W321" s="130"/>
      <c r="X321" s="130"/>
      <c r="Y321" s="130"/>
      <c r="Z321" s="130"/>
      <c r="AA321" s="130">
        <f t="shared" si="4"/>
        <v>0.52755761016415814</v>
      </c>
      <c r="AB321" s="130">
        <f t="shared" si="6"/>
        <v>0.52800000000000002</v>
      </c>
      <c r="AC321" s="130">
        <v>43.8</v>
      </c>
      <c r="AD321" s="133">
        <f t="shared" si="7"/>
        <v>14.695818833999999</v>
      </c>
      <c r="AE321" s="134">
        <v>-10440.397000000001</v>
      </c>
      <c r="AF321" s="110">
        <v>-11.294650000000001</v>
      </c>
      <c r="AG321" s="110">
        <v>-2.7022355000000001E-2</v>
      </c>
      <c r="AH321" s="110">
        <v>1.289036E-5</v>
      </c>
      <c r="AI321" s="110">
        <v>-2.4780681000000001E-9</v>
      </c>
      <c r="AJ321" s="111">
        <v>6.5459673</v>
      </c>
      <c r="AK321"/>
      <c r="AL321"/>
      <c r="AM321"/>
      <c r="AN321"/>
    </row>
    <row r="322" spans="17:40" ht="15.75" x14ac:dyDescent="0.25">
      <c r="Q322" s="99"/>
      <c r="R322" s="130">
        <f t="shared" si="5"/>
        <v>58.18555704736648</v>
      </c>
      <c r="S322" s="129">
        <f t="shared" si="2"/>
        <v>0.1414889006618876</v>
      </c>
      <c r="T322" s="129">
        <f t="shared" si="0"/>
        <v>2.8668604987055197E-3</v>
      </c>
      <c r="U322" s="130">
        <f t="shared" si="1"/>
        <v>13.675802573668436</v>
      </c>
      <c r="V322" s="130">
        <f t="shared" si="3"/>
        <v>25.644449499823871</v>
      </c>
      <c r="W322" s="130"/>
      <c r="X322" s="130"/>
      <c r="Y322" s="130"/>
      <c r="Z322" s="130"/>
      <c r="AA322" s="130">
        <f t="shared" si="4"/>
        <v>0.53041952437522688</v>
      </c>
      <c r="AB322" s="130">
        <f t="shared" si="6"/>
        <v>0.53</v>
      </c>
      <c r="AC322" s="130">
        <v>43.900000000000098</v>
      </c>
      <c r="AD322" s="133">
        <f t="shared" si="7"/>
        <v>14.695818833999999</v>
      </c>
      <c r="AE322" s="134">
        <v>-10440.397000000001</v>
      </c>
      <c r="AF322" s="110">
        <v>-11.294650000000001</v>
      </c>
      <c r="AG322" s="110">
        <v>-2.7022355000000001E-2</v>
      </c>
      <c r="AH322" s="110">
        <v>1.289036E-5</v>
      </c>
      <c r="AI322" s="110">
        <v>-2.4780681000000001E-9</v>
      </c>
      <c r="AJ322" s="111">
        <v>6.5459673</v>
      </c>
      <c r="AK322"/>
      <c r="AL322"/>
      <c r="AM322"/>
      <c r="AN322"/>
    </row>
    <row r="323" spans="17:40" ht="15.75" x14ac:dyDescent="0.25">
      <c r="Q323" s="99"/>
      <c r="R323" s="130">
        <f t="shared" si="5"/>
        <v>58.18555704736648</v>
      </c>
      <c r="S323" s="129">
        <f t="shared" si="2"/>
        <v>0.14203094722628856</v>
      </c>
      <c r="T323" s="129">
        <f t="shared" si="0"/>
        <v>2.9124790391666165E-3</v>
      </c>
      <c r="U323" s="130">
        <f t="shared" si="1"/>
        <v>13.749382372141319</v>
      </c>
      <c r="V323" s="130">
        <f t="shared" si="3"/>
        <v>25.644449499823871</v>
      </c>
      <c r="W323" s="130"/>
      <c r="X323" s="130"/>
      <c r="Y323" s="130"/>
      <c r="Z323" s="130"/>
      <c r="AA323" s="130">
        <f t="shared" si="4"/>
        <v>0.53328509055194817</v>
      </c>
      <c r="AB323" s="130">
        <f t="shared" si="6"/>
        <v>0.53300000000000003</v>
      </c>
      <c r="AC323" s="130">
        <v>44.000000000000099</v>
      </c>
      <c r="AD323" s="133">
        <f t="shared" si="7"/>
        <v>14.695818833999999</v>
      </c>
      <c r="AE323" s="134">
        <v>-10440.397000000001</v>
      </c>
      <c r="AF323" s="110">
        <v>-11.294650000000001</v>
      </c>
      <c r="AG323" s="110">
        <v>-2.7022355000000001E-2</v>
      </c>
      <c r="AH323" s="110">
        <v>1.289036E-5</v>
      </c>
      <c r="AI323" s="110">
        <v>-2.4780681000000001E-9</v>
      </c>
      <c r="AJ323" s="111">
        <v>6.5459673</v>
      </c>
      <c r="AK323"/>
      <c r="AL323"/>
      <c r="AM323"/>
      <c r="AN323"/>
    </row>
    <row r="324" spans="17:40" ht="15.75" x14ac:dyDescent="0.25">
      <c r="Q324" s="99"/>
      <c r="R324" s="130">
        <f t="shared" si="5"/>
        <v>58.18555704736648</v>
      </c>
      <c r="S324" s="129">
        <f t="shared" si="2"/>
        <v>0.14257482667324042</v>
      </c>
      <c r="T324" s="129">
        <f t="shared" si="0"/>
        <v>2.9581842633543899E-3</v>
      </c>
      <c r="U324" s="130">
        <f t="shared" si="1"/>
        <v>13.823056381469172</v>
      </c>
      <c r="V324" s="130">
        <f t="shared" si="3"/>
        <v>25.644449499823871</v>
      </c>
      <c r="W324" s="130"/>
      <c r="X324" s="130"/>
      <c r="Y324" s="130"/>
      <c r="Z324" s="130"/>
      <c r="AA324" s="130">
        <f t="shared" si="4"/>
        <v>0.53615431956282589</v>
      </c>
      <c r="AB324" s="130">
        <f t="shared" si="6"/>
        <v>0.53600000000000003</v>
      </c>
      <c r="AC324" s="130">
        <v>44.100000000000101</v>
      </c>
      <c r="AD324" s="133">
        <f t="shared" si="7"/>
        <v>14.695818833999999</v>
      </c>
      <c r="AE324" s="134">
        <v>-10440.397000000001</v>
      </c>
      <c r="AF324" s="110">
        <v>-11.294650000000001</v>
      </c>
      <c r="AG324" s="110">
        <v>-2.7022355000000001E-2</v>
      </c>
      <c r="AH324" s="110">
        <v>1.289036E-5</v>
      </c>
      <c r="AI324" s="110">
        <v>-2.4780681000000001E-9</v>
      </c>
      <c r="AJ324" s="111">
        <v>6.5459673</v>
      </c>
      <c r="AK324"/>
      <c r="AL324"/>
      <c r="AM324"/>
      <c r="AN324"/>
    </row>
    <row r="325" spans="17:40" ht="15.75" x14ac:dyDescent="0.25">
      <c r="Q325" s="99"/>
      <c r="R325" s="130">
        <f t="shared" si="5"/>
        <v>58.18555704736648</v>
      </c>
      <c r="S325" s="129">
        <f t="shared" si="2"/>
        <v>0.143120544310294</v>
      </c>
      <c r="T325" s="129">
        <f t="shared" si="0"/>
        <v>3.0039764291409812E-3</v>
      </c>
      <c r="U325" s="130">
        <f t="shared" si="1"/>
        <v>13.896824881916311</v>
      </c>
      <c r="V325" s="130">
        <f t="shared" si="3"/>
        <v>25.644449499823871</v>
      </c>
      <c r="W325" s="130"/>
      <c r="X325" s="130"/>
      <c r="Y325" s="130"/>
      <c r="Z325" s="130"/>
      <c r="AA325" s="130">
        <f t="shared" si="4"/>
        <v>0.53902722230649214</v>
      </c>
      <c r="AB325" s="130">
        <f t="shared" si="6"/>
        <v>0.53900000000000003</v>
      </c>
      <c r="AC325" s="130">
        <v>44.200000000000102</v>
      </c>
      <c r="AD325" s="133">
        <f t="shared" si="7"/>
        <v>14.695818833999999</v>
      </c>
      <c r="AE325" s="134">
        <v>-10440.397000000001</v>
      </c>
      <c r="AF325" s="110">
        <v>-11.294650000000001</v>
      </c>
      <c r="AG325" s="110">
        <v>-2.7022355000000001E-2</v>
      </c>
      <c r="AH325" s="110">
        <v>1.289036E-5</v>
      </c>
      <c r="AI325" s="110">
        <v>-2.4780681000000001E-9</v>
      </c>
      <c r="AJ325" s="111">
        <v>6.5459673</v>
      </c>
      <c r="AK325"/>
      <c r="AL325"/>
      <c r="AM325"/>
      <c r="AN325"/>
    </row>
    <row r="326" spans="17:40" ht="15.75" x14ac:dyDescent="0.25">
      <c r="Q326" s="99"/>
      <c r="R326" s="130">
        <f t="shared" si="5"/>
        <v>58.18555704736648</v>
      </c>
      <c r="S326" s="129">
        <f t="shared" si="2"/>
        <v>0.14366810545749861</v>
      </c>
      <c r="T326" s="129">
        <f t="shared" si="0"/>
        <v>3.04985579511347E-3</v>
      </c>
      <c r="U326" s="130">
        <f t="shared" si="1"/>
        <v>13.970688154524066</v>
      </c>
      <c r="V326" s="130">
        <f t="shared" si="3"/>
        <v>25.644449499823871</v>
      </c>
      <c r="W326" s="130"/>
      <c r="X326" s="130"/>
      <c r="Y326" s="130"/>
      <c r="Z326" s="130"/>
      <c r="AA326" s="130">
        <f t="shared" si="4"/>
        <v>0.54190380971179575</v>
      </c>
      <c r="AB326" s="130">
        <f t="shared" si="6"/>
        <v>0.54200000000000004</v>
      </c>
      <c r="AC326" s="130">
        <v>44.300000000000097</v>
      </c>
      <c r="AD326" s="133">
        <f t="shared" si="7"/>
        <v>14.695818833999999</v>
      </c>
      <c r="AE326" s="134">
        <v>-10440.397000000001</v>
      </c>
      <c r="AF326" s="110">
        <v>-11.294650000000001</v>
      </c>
      <c r="AG326" s="110">
        <v>-2.7022355000000001E-2</v>
      </c>
      <c r="AH326" s="110">
        <v>1.289036E-5</v>
      </c>
      <c r="AI326" s="110">
        <v>-2.4780681000000001E-9</v>
      </c>
      <c r="AJ326" s="111">
        <v>6.5459673</v>
      </c>
      <c r="AK326"/>
      <c r="AL326"/>
      <c r="AM326"/>
      <c r="AN326"/>
    </row>
    <row r="327" spans="17:40" ht="15.75" x14ac:dyDescent="0.25">
      <c r="Q327" s="99"/>
      <c r="R327" s="130">
        <f t="shared" si="5"/>
        <v>58.18555704736648</v>
      </c>
      <c r="S327" s="129">
        <f t="shared" si="2"/>
        <v>0.14421751544742442</v>
      </c>
      <c r="T327" s="129">
        <f t="shared" si="0"/>
        <v>3.0958226205757625E-3</v>
      </c>
      <c r="U327" s="130">
        <f t="shared" si="1"/>
        <v>14.044646481112835</v>
      </c>
      <c r="V327" s="130">
        <f t="shared" si="3"/>
        <v>25.644449499823871</v>
      </c>
      <c r="W327" s="130"/>
      <c r="X327" s="130"/>
      <c r="Y327" s="130"/>
      <c r="Z327" s="130"/>
      <c r="AA327" s="130">
        <f t="shared" si="4"/>
        <v>0.54478409273788531</v>
      </c>
      <c r="AB327" s="130">
        <f t="shared" si="6"/>
        <v>0.54500000000000004</v>
      </c>
      <c r="AC327" s="130">
        <v>44.400000000000098</v>
      </c>
      <c r="AD327" s="133">
        <f t="shared" si="7"/>
        <v>14.695818833999999</v>
      </c>
      <c r="AE327" s="134">
        <v>-10440.397000000001</v>
      </c>
      <c r="AF327" s="110">
        <v>-11.294650000000001</v>
      </c>
      <c r="AG327" s="110">
        <v>-2.7022355000000001E-2</v>
      </c>
      <c r="AH327" s="110">
        <v>1.289036E-5</v>
      </c>
      <c r="AI327" s="110">
        <v>-2.4780681000000001E-9</v>
      </c>
      <c r="AJ327" s="111">
        <v>6.5459673</v>
      </c>
      <c r="AK327"/>
      <c r="AL327"/>
      <c r="AM327"/>
      <c r="AN327"/>
    </row>
    <row r="328" spans="17:40" ht="15.75" x14ac:dyDescent="0.25">
      <c r="Q328" s="99"/>
      <c r="R328" s="130">
        <f t="shared" si="5"/>
        <v>58.18555704736648</v>
      </c>
      <c r="S328" s="129">
        <f t="shared" si="2"/>
        <v>0.14476877962518386</v>
      </c>
      <c r="T328" s="129">
        <f t="shared" si="0"/>
        <v>3.1418771655503108E-3</v>
      </c>
      <c r="U328" s="130">
        <f t="shared" si="1"/>
        <v>14.118700144283967</v>
      </c>
      <c r="V328" s="130">
        <f t="shared" si="3"/>
        <v>25.644449499823871</v>
      </c>
      <c r="W328" s="130"/>
      <c r="X328" s="130"/>
      <c r="Y328" s="130"/>
      <c r="Z328" s="130"/>
      <c r="AA328" s="130">
        <f t="shared" si="4"/>
        <v>0.54766808237428899</v>
      </c>
      <c r="AB328" s="130">
        <f t="shared" si="6"/>
        <v>0.54800000000000004</v>
      </c>
      <c r="AC328" s="130">
        <v>44.500000000000099</v>
      </c>
      <c r="AD328" s="133">
        <f t="shared" si="7"/>
        <v>14.695818833999999</v>
      </c>
      <c r="AE328" s="134">
        <v>-10440.397000000001</v>
      </c>
      <c r="AF328" s="110">
        <v>-11.294650000000001</v>
      </c>
      <c r="AG328" s="110">
        <v>-2.7022355000000001E-2</v>
      </c>
      <c r="AH328" s="110">
        <v>1.289036E-5</v>
      </c>
      <c r="AI328" s="110">
        <v>-2.4780681000000001E-9</v>
      </c>
      <c r="AJ328" s="111">
        <v>6.5459673</v>
      </c>
      <c r="AK328"/>
      <c r="AL328"/>
      <c r="AM328"/>
      <c r="AN328"/>
    </row>
    <row r="329" spans="17:40" ht="15.75" x14ac:dyDescent="0.25">
      <c r="Q329" s="99"/>
      <c r="R329" s="130">
        <f t="shared" si="5"/>
        <v>58.18555704736648</v>
      </c>
      <c r="S329" s="129">
        <f t="shared" si="2"/>
        <v>0.14532190334844788</v>
      </c>
      <c r="T329" s="129">
        <f t="shared" si="0"/>
        <v>3.1880196907802484E-3</v>
      </c>
      <c r="U329" s="130">
        <f t="shared" si="1"/>
        <v>14.192849427422061</v>
      </c>
      <c r="V329" s="130">
        <f t="shared" si="3"/>
        <v>25.644449499823871</v>
      </c>
      <c r="W329" s="130"/>
      <c r="X329" s="130"/>
      <c r="Y329" s="130"/>
      <c r="Z329" s="130"/>
      <c r="AA329" s="130">
        <f t="shared" si="4"/>
        <v>0.55055578964098784</v>
      </c>
      <c r="AB329" s="130">
        <f t="shared" si="6"/>
        <v>0.55100000000000005</v>
      </c>
      <c r="AC329" s="130">
        <v>44.600000000000101</v>
      </c>
      <c r="AD329" s="133">
        <f t="shared" si="7"/>
        <v>14.695818833999999</v>
      </c>
      <c r="AE329" s="134">
        <v>-10440.397000000001</v>
      </c>
      <c r="AF329" s="110">
        <v>-11.294650000000001</v>
      </c>
      <c r="AG329" s="110">
        <v>-2.7022355000000001E-2</v>
      </c>
      <c r="AH329" s="110">
        <v>1.289036E-5</v>
      </c>
      <c r="AI329" s="110">
        <v>-2.4780681000000001E-9</v>
      </c>
      <c r="AJ329" s="111">
        <v>6.5459673</v>
      </c>
      <c r="AK329"/>
      <c r="AL329"/>
      <c r="AM329"/>
      <c r="AN329"/>
    </row>
    <row r="330" spans="17:40" ht="15.75" x14ac:dyDescent="0.25">
      <c r="Q330" s="99"/>
      <c r="R330" s="130">
        <f t="shared" si="5"/>
        <v>58.18555704736648</v>
      </c>
      <c r="S330" s="129">
        <f t="shared" si="2"/>
        <v>0.14587689198747233</v>
      </c>
      <c r="T330" s="129">
        <f t="shared" si="0"/>
        <v>3.2342504577315841E-3</v>
      </c>
      <c r="U330" s="130">
        <f t="shared" si="1"/>
        <v>14.267094614697365</v>
      </c>
      <c r="V330" s="130">
        <f t="shared" si="3"/>
        <v>25.644449499823871</v>
      </c>
      <c r="W330" s="130"/>
      <c r="X330" s="130"/>
      <c r="Y330" s="130"/>
      <c r="Z330" s="130"/>
      <c r="AA330" s="130">
        <f t="shared" si="4"/>
        <v>0.55344722558850556</v>
      </c>
      <c r="AB330" s="130">
        <f t="shared" si="6"/>
        <v>0.55300000000000005</v>
      </c>
      <c r="AC330" s="130">
        <v>44.700000000000102</v>
      </c>
      <c r="AD330" s="133">
        <f t="shared" si="7"/>
        <v>14.695818833999999</v>
      </c>
      <c r="AE330" s="134">
        <v>-10440.397000000001</v>
      </c>
      <c r="AF330" s="110">
        <v>-11.294650000000001</v>
      </c>
      <c r="AG330" s="110">
        <v>-2.7022355000000001E-2</v>
      </c>
      <c r="AH330" s="110">
        <v>1.289036E-5</v>
      </c>
      <c r="AI330" s="110">
        <v>-2.4780681000000001E-9</v>
      </c>
      <c r="AJ330" s="111">
        <v>6.5459673</v>
      </c>
      <c r="AK330"/>
      <c r="AL330"/>
      <c r="AM330"/>
      <c r="AN330"/>
    </row>
    <row r="331" spans="17:40" ht="15.75" x14ac:dyDescent="0.25">
      <c r="Q331" s="99"/>
      <c r="R331" s="130">
        <f t="shared" si="5"/>
        <v>58.18555704736648</v>
      </c>
      <c r="S331" s="129">
        <f t="shared" si="2"/>
        <v>0.14643375092512576</v>
      </c>
      <c r="T331" s="129">
        <f t="shared" si="0"/>
        <v>3.2805697285943928E-3</v>
      </c>
      <c r="U331" s="130">
        <f t="shared" si="1"/>
        <v>14.341435991067074</v>
      </c>
      <c r="V331" s="130">
        <f t="shared" si="3"/>
        <v>25.644449499823871</v>
      </c>
      <c r="W331" s="130"/>
      <c r="X331" s="130"/>
      <c r="Y331" s="130"/>
      <c r="Z331" s="130"/>
      <c r="AA331" s="130">
        <f t="shared" si="4"/>
        <v>0.55634240129800228</v>
      </c>
      <c r="AB331" s="130">
        <f t="shared" si="6"/>
        <v>0.55600000000000005</v>
      </c>
      <c r="AC331" s="130">
        <v>44.800000000000097</v>
      </c>
      <c r="AD331" s="133">
        <f t="shared" si="7"/>
        <v>14.695818833999999</v>
      </c>
      <c r="AE331" s="134">
        <v>-10440.397000000001</v>
      </c>
      <c r="AF331" s="110">
        <v>-11.294650000000001</v>
      </c>
      <c r="AG331" s="110">
        <v>-2.7022355000000001E-2</v>
      </c>
      <c r="AH331" s="110">
        <v>1.289036E-5</v>
      </c>
      <c r="AI331" s="110">
        <v>-2.4780681000000001E-9</v>
      </c>
      <c r="AJ331" s="111">
        <v>6.5459673</v>
      </c>
      <c r="AK331"/>
      <c r="AL331"/>
      <c r="AM331"/>
      <c r="AN331"/>
    </row>
    <row r="332" spans="17:40" ht="15.75" x14ac:dyDescent="0.25">
      <c r="Q332" s="99"/>
      <c r="R332" s="130">
        <f t="shared" si="5"/>
        <v>58.18555704736648</v>
      </c>
      <c r="S332" s="129">
        <f t="shared" si="2"/>
        <v>0.14699248555689309</v>
      </c>
      <c r="T332" s="129">
        <f t="shared" si="0"/>
        <v>3.3269777662855039E-3</v>
      </c>
      <c r="U332" s="130">
        <f t="shared" si="1"/>
        <v>14.415873842278236</v>
      </c>
      <c r="V332" s="130">
        <f t="shared" si="3"/>
        <v>25.644449499823871</v>
      </c>
      <c r="W332" s="130"/>
      <c r="X332" s="130"/>
      <c r="Y332" s="130"/>
      <c r="Z332" s="130"/>
      <c r="AA332" s="130">
        <f t="shared" si="4"/>
        <v>0.55924132788132463</v>
      </c>
      <c r="AB332" s="130">
        <f t="shared" si="6"/>
        <v>0.55900000000000005</v>
      </c>
      <c r="AC332" s="130">
        <v>44.900000000000098</v>
      </c>
      <c r="AD332" s="133">
        <f t="shared" si="7"/>
        <v>14.695818833999999</v>
      </c>
      <c r="AE332" s="134">
        <v>-10440.397000000001</v>
      </c>
      <c r="AF332" s="110">
        <v>-11.294650000000001</v>
      </c>
      <c r="AG332" s="110">
        <v>-2.7022355000000001E-2</v>
      </c>
      <c r="AH332" s="110">
        <v>1.289036E-5</v>
      </c>
      <c r="AI332" s="110">
        <v>-2.4780681000000001E-9</v>
      </c>
      <c r="AJ332" s="111">
        <v>6.5459673</v>
      </c>
      <c r="AK332"/>
      <c r="AL332"/>
      <c r="AM332"/>
      <c r="AN332"/>
    </row>
    <row r="333" spans="17:40" ht="15.75" x14ac:dyDescent="0.25">
      <c r="Q333" s="99"/>
      <c r="R333" s="130">
        <f t="shared" si="5"/>
        <v>58.18555704736648</v>
      </c>
      <c r="S333" s="129">
        <f t="shared" si="2"/>
        <v>0.14755310129091478</v>
      </c>
      <c r="T333" s="129">
        <f t="shared" si="0"/>
        <v>3.3734748344501431E-3</v>
      </c>
      <c r="U333" s="130">
        <f t="shared" si="1"/>
        <v>14.490408454869549</v>
      </c>
      <c r="V333" s="130">
        <f t="shared" si="3"/>
        <v>25.644449499823871</v>
      </c>
      <c r="W333" s="130"/>
      <c r="X333" s="130"/>
      <c r="Y333" s="130"/>
      <c r="Z333" s="130"/>
      <c r="AA333" s="130">
        <f t="shared" si="4"/>
        <v>0.56214401648111989</v>
      </c>
      <c r="AB333" s="130">
        <f t="shared" si="6"/>
        <v>0.56200000000000006</v>
      </c>
      <c r="AC333" s="130">
        <v>45.000000000000099</v>
      </c>
      <c r="AD333" s="133">
        <f t="shared" si="7"/>
        <v>14.695818833999999</v>
      </c>
      <c r="AE333" s="134">
        <v>-10440.397000000001</v>
      </c>
      <c r="AF333" s="110">
        <v>-11.294650000000001</v>
      </c>
      <c r="AG333" s="110">
        <v>-2.7022355000000001E-2</v>
      </c>
      <c r="AH333" s="110">
        <v>1.289036E-5</v>
      </c>
      <c r="AI333" s="110">
        <v>-2.4780681000000001E-9</v>
      </c>
      <c r="AJ333" s="111">
        <v>6.5459673</v>
      </c>
      <c r="AK333"/>
      <c r="AL333"/>
      <c r="AM333"/>
      <c r="AN333"/>
    </row>
    <row r="334" spans="17:40" ht="15.75" x14ac:dyDescent="0.25">
      <c r="Q334" s="99"/>
      <c r="R334" s="130">
        <f t="shared" si="5"/>
        <v>58.18555704736648</v>
      </c>
      <c r="S334" s="129">
        <f t="shared" si="2"/>
        <v>0.14811560354800093</v>
      </c>
      <c r="T334" s="129">
        <f t="shared" si="0"/>
        <v>3.4200611974638489E-3</v>
      </c>
      <c r="U334" s="130">
        <f t="shared" si="1"/>
        <v>14.565040116173437</v>
      </c>
      <c r="V334" s="130">
        <f t="shared" si="3"/>
        <v>25.644449499823871</v>
      </c>
      <c r="W334" s="130"/>
      <c r="X334" s="130"/>
      <c r="Y334" s="130"/>
      <c r="Z334" s="130"/>
      <c r="AA334" s="130">
        <f t="shared" si="4"/>
        <v>0.56505047827090504</v>
      </c>
      <c r="AB334" s="130">
        <f t="shared" si="6"/>
        <v>0.56499999999999995</v>
      </c>
      <c r="AC334" s="130">
        <v>45.100000000000101</v>
      </c>
      <c r="AD334" s="133">
        <f t="shared" si="7"/>
        <v>14.695818833999999</v>
      </c>
      <c r="AE334" s="134">
        <v>-10440.397000000001</v>
      </c>
      <c r="AF334" s="110">
        <v>-11.294650000000001</v>
      </c>
      <c r="AG334" s="110">
        <v>-2.7022355000000001E-2</v>
      </c>
      <c r="AH334" s="110">
        <v>1.289036E-5</v>
      </c>
      <c r="AI334" s="110">
        <v>-2.4780681000000001E-9</v>
      </c>
      <c r="AJ334" s="111">
        <v>6.5459673</v>
      </c>
      <c r="AK334"/>
      <c r="AL334"/>
      <c r="AM334"/>
      <c r="AN334"/>
    </row>
    <row r="335" spans="17:40" ht="15.75" x14ac:dyDescent="0.25">
      <c r="Q335" s="99"/>
      <c r="R335" s="130">
        <f t="shared" si="5"/>
        <v>58.18555704736648</v>
      </c>
      <c r="S335" s="129">
        <f t="shared" si="2"/>
        <v>0.14867999776165183</v>
      </c>
      <c r="T335" s="129">
        <f t="shared" si="0"/>
        <v>3.4667371204347361E-3</v>
      </c>
      <c r="U335" s="130">
        <f t="shared" si="1"/>
        <v>14.639769114318518</v>
      </c>
      <c r="V335" s="130">
        <f t="shared" si="3"/>
        <v>25.644449499823871</v>
      </c>
      <c r="W335" s="130"/>
      <c r="X335" s="130"/>
      <c r="Y335" s="130"/>
      <c r="Z335" s="130"/>
      <c r="AA335" s="130">
        <f t="shared" si="4"/>
        <v>0.56796072445514856</v>
      </c>
      <c r="AB335" s="130">
        <f t="shared" si="6"/>
        <v>0.56799999999999995</v>
      </c>
      <c r="AC335" s="130">
        <v>45.200000000000102</v>
      </c>
      <c r="AD335" s="133">
        <f t="shared" si="7"/>
        <v>14.695818833999999</v>
      </c>
      <c r="AE335" s="134">
        <v>-10440.397000000001</v>
      </c>
      <c r="AF335" s="110">
        <v>-11.294650000000001</v>
      </c>
      <c r="AG335" s="110">
        <v>-2.7022355000000001E-2</v>
      </c>
      <c r="AH335" s="110">
        <v>1.289036E-5</v>
      </c>
      <c r="AI335" s="110">
        <v>-2.4780681000000001E-9</v>
      </c>
      <c r="AJ335" s="111">
        <v>6.5459673</v>
      </c>
      <c r="AK335"/>
      <c r="AL335"/>
      <c r="AM335"/>
      <c r="AN335"/>
    </row>
    <row r="336" spans="17:40" ht="15.75" x14ac:dyDescent="0.25">
      <c r="Q336" s="99"/>
      <c r="R336" s="130">
        <f t="shared" si="5"/>
        <v>58.18555704736648</v>
      </c>
      <c r="S336" s="129">
        <f t="shared" si="2"/>
        <v>0.14924628937808671</v>
      </c>
      <c r="T336" s="129">
        <f t="shared" si="0"/>
        <v>3.51350286920484E-3</v>
      </c>
      <c r="U336" s="130">
        <f t="shared" si="1"/>
        <v>14.714595738231058</v>
      </c>
      <c r="V336" s="130">
        <f t="shared" si="3"/>
        <v>25.644449499823871</v>
      </c>
      <c r="W336" s="130"/>
      <c r="X336" s="130"/>
      <c r="Y336" s="130"/>
      <c r="Z336" s="130"/>
      <c r="AA336" s="130">
        <f t="shared" si="4"/>
        <v>0.57087476626936628</v>
      </c>
      <c r="AB336" s="130">
        <f t="shared" si="6"/>
        <v>0.57099999999999995</v>
      </c>
      <c r="AC336" s="130">
        <v>45.300000000000097</v>
      </c>
      <c r="AD336" s="133">
        <f t="shared" si="7"/>
        <v>14.695818833999999</v>
      </c>
      <c r="AE336" s="134">
        <v>-10440.397000000001</v>
      </c>
      <c r="AF336" s="110">
        <v>-11.294650000000001</v>
      </c>
      <c r="AG336" s="110">
        <v>-2.7022355000000001E-2</v>
      </c>
      <c r="AH336" s="110">
        <v>1.289036E-5</v>
      </c>
      <c r="AI336" s="110">
        <v>-2.4780681000000001E-9</v>
      </c>
      <c r="AJ336" s="111">
        <v>6.5459673</v>
      </c>
      <c r="AK336"/>
      <c r="AL336"/>
      <c r="AM336"/>
      <c r="AN336"/>
    </row>
    <row r="337" spans="17:40" ht="15.75" x14ac:dyDescent="0.25">
      <c r="Q337" s="99"/>
      <c r="R337" s="130">
        <f t="shared" si="5"/>
        <v>58.18555704736648</v>
      </c>
      <c r="S337" s="129">
        <f t="shared" si="2"/>
        <v>0.14981448385625049</v>
      </c>
      <c r="T337" s="129">
        <f t="shared" si="0"/>
        <v>3.5603587103528599E-3</v>
      </c>
      <c r="U337" s="130">
        <f t="shared" si="1"/>
        <v>14.789520277637951</v>
      </c>
      <c r="V337" s="130">
        <f t="shared" si="3"/>
        <v>25.644449499823871</v>
      </c>
      <c r="W337" s="130"/>
      <c r="X337" s="130"/>
      <c r="Y337" s="130"/>
      <c r="Z337" s="130"/>
      <c r="AA337" s="130">
        <f t="shared" si="4"/>
        <v>0.57379261498017808</v>
      </c>
      <c r="AB337" s="130">
        <f t="shared" si="6"/>
        <v>0.57399999999999995</v>
      </c>
      <c r="AC337" s="130">
        <v>45.400000000000098</v>
      </c>
      <c r="AD337" s="133">
        <f t="shared" si="7"/>
        <v>14.695818833999999</v>
      </c>
      <c r="AE337" s="134">
        <v>-10440.397000000001</v>
      </c>
      <c r="AF337" s="110">
        <v>-11.294650000000001</v>
      </c>
      <c r="AG337" s="110">
        <v>-2.7022355000000001E-2</v>
      </c>
      <c r="AH337" s="110">
        <v>1.289036E-5</v>
      </c>
      <c r="AI337" s="110">
        <v>-2.4780681000000001E-9</v>
      </c>
      <c r="AJ337" s="111">
        <v>6.5459673</v>
      </c>
      <c r="AK337"/>
      <c r="AL337"/>
      <c r="AM337"/>
      <c r="AN337"/>
    </row>
    <row r="338" spans="17:40" ht="15.75" x14ac:dyDescent="0.25">
      <c r="Q338" s="99"/>
      <c r="R338" s="130">
        <f t="shared" si="5"/>
        <v>58.18555704736648</v>
      </c>
      <c r="S338" s="129">
        <f t="shared" si="2"/>
        <v>0.15038458666785334</v>
      </c>
      <c r="T338" s="129">
        <f t="shared" si="0"/>
        <v>3.6073049111955886E-3</v>
      </c>
      <c r="U338" s="130">
        <f t="shared" si="1"/>
        <v>14.864543023068284</v>
      </c>
      <c r="V338" s="130">
        <f t="shared" si="3"/>
        <v>25.644449499823871</v>
      </c>
      <c r="W338" s="130"/>
      <c r="X338" s="130"/>
      <c r="Y338" s="130"/>
      <c r="Z338" s="130"/>
      <c r="AA338" s="130">
        <f t="shared" si="4"/>
        <v>0.57671428188542428</v>
      </c>
      <c r="AB338" s="130">
        <f t="shared" si="6"/>
        <v>0.57699999999999996</v>
      </c>
      <c r="AC338" s="130">
        <v>45.500000000000099</v>
      </c>
      <c r="AD338" s="133">
        <f t="shared" si="7"/>
        <v>14.695818833999999</v>
      </c>
      <c r="AE338" s="134">
        <v>-10440.397000000001</v>
      </c>
      <c r="AF338" s="110">
        <v>-11.294650000000001</v>
      </c>
      <c r="AG338" s="110">
        <v>-2.7022355000000001E-2</v>
      </c>
      <c r="AH338" s="110">
        <v>1.289036E-5</v>
      </c>
      <c r="AI338" s="110">
        <v>-2.4780681000000001E-9</v>
      </c>
      <c r="AJ338" s="111">
        <v>6.5459673</v>
      </c>
      <c r="AK338"/>
      <c r="AL338"/>
      <c r="AM338"/>
      <c r="AN338"/>
    </row>
    <row r="339" spans="17:40" ht="15.75" x14ac:dyDescent="0.25">
      <c r="Q339" s="99"/>
      <c r="R339" s="130">
        <f t="shared" si="5"/>
        <v>58.18555704736648</v>
      </c>
      <c r="S339" s="129">
        <f t="shared" si="2"/>
        <v>0.15095660329737948</v>
      </c>
      <c r="T339" s="129">
        <f t="shared" si="0"/>
        <v>3.6543417397901321E-3</v>
      </c>
      <c r="U339" s="130">
        <f t="shared" si="1"/>
        <v>14.939664265855738</v>
      </c>
      <c r="V339" s="130">
        <f t="shared" si="3"/>
        <v>25.644449499823871</v>
      </c>
      <c r="W339" s="130"/>
      <c r="X339" s="130"/>
      <c r="Y339" s="130"/>
      <c r="Z339" s="130"/>
      <c r="AA339" s="130">
        <f t="shared" si="4"/>
        <v>0.57963977831422642</v>
      </c>
      <c r="AB339" s="130">
        <f t="shared" si="6"/>
        <v>0.57999999999999996</v>
      </c>
      <c r="AC339" s="130">
        <v>45.600000000000101</v>
      </c>
      <c r="AD339" s="133">
        <f t="shared" si="7"/>
        <v>14.695818833999999</v>
      </c>
      <c r="AE339" s="134">
        <v>-10440.397000000001</v>
      </c>
      <c r="AF339" s="110">
        <v>-11.294650000000001</v>
      </c>
      <c r="AG339" s="110">
        <v>-2.7022355000000001E-2</v>
      </c>
      <c r="AH339" s="110">
        <v>1.289036E-5</v>
      </c>
      <c r="AI339" s="110">
        <v>-2.4780681000000001E-9</v>
      </c>
      <c r="AJ339" s="111">
        <v>6.5459673</v>
      </c>
      <c r="AK339"/>
      <c r="AL339"/>
      <c r="AM339"/>
      <c r="AN339"/>
    </row>
    <row r="340" spans="17:40" ht="15.75" x14ac:dyDescent="0.25">
      <c r="Q340" s="99"/>
      <c r="R340" s="130">
        <f t="shared" si="5"/>
        <v>58.18555704736648</v>
      </c>
      <c r="S340" s="129">
        <f t="shared" si="2"/>
        <v>0.15153053924211404</v>
      </c>
      <c r="T340" s="129">
        <f t="shared" si="0"/>
        <v>3.7014694649359428E-3</v>
      </c>
      <c r="U340" s="130">
        <f t="shared" si="1"/>
        <v>15.014884298140792</v>
      </c>
      <c r="V340" s="130">
        <f t="shared" si="3"/>
        <v>25.644449499823871</v>
      </c>
      <c r="W340" s="130"/>
      <c r="X340" s="130"/>
      <c r="Y340" s="130"/>
      <c r="Z340" s="130"/>
      <c r="AA340" s="130">
        <f t="shared" si="4"/>
        <v>0.58256911562708125</v>
      </c>
      <c r="AB340" s="130">
        <f t="shared" si="6"/>
        <v>0.58299999999999996</v>
      </c>
      <c r="AC340" s="130">
        <v>45.700000000000102</v>
      </c>
      <c r="AD340" s="133">
        <f t="shared" si="7"/>
        <v>14.695818833999999</v>
      </c>
      <c r="AE340" s="134">
        <v>-10440.397000000001</v>
      </c>
      <c r="AF340" s="110">
        <v>-11.294650000000001</v>
      </c>
      <c r="AG340" s="110">
        <v>-2.7022355000000001E-2</v>
      </c>
      <c r="AH340" s="110">
        <v>1.289036E-5</v>
      </c>
      <c r="AI340" s="110">
        <v>-2.4780681000000001E-9</v>
      </c>
      <c r="AJ340" s="111">
        <v>6.5459673</v>
      </c>
      <c r="AK340"/>
      <c r="AL340"/>
      <c r="AM340"/>
      <c r="AN340"/>
    </row>
    <row r="341" spans="17:40" ht="15.75" x14ac:dyDescent="0.25">
      <c r="Q341" s="99"/>
      <c r="R341" s="130">
        <f t="shared" si="5"/>
        <v>58.18555704736648</v>
      </c>
      <c r="S341" s="129">
        <f t="shared" si="2"/>
        <v>0.15210640001216572</v>
      </c>
      <c r="T341" s="129">
        <f t="shared" si="0"/>
        <v>3.7486883561767838E-3</v>
      </c>
      <c r="U341" s="130">
        <f t="shared" si="1"/>
        <v>15.090203412872889</v>
      </c>
      <c r="V341" s="130">
        <f t="shared" si="3"/>
        <v>25.644449499823871</v>
      </c>
      <c r="W341" s="130"/>
      <c r="X341" s="130"/>
      <c r="Y341" s="130"/>
      <c r="Z341" s="130"/>
      <c r="AA341" s="130">
        <f t="shared" si="4"/>
        <v>0.58550230521594615</v>
      </c>
      <c r="AB341" s="130">
        <f t="shared" si="6"/>
        <v>0.58599999999999997</v>
      </c>
      <c r="AC341" s="130">
        <v>45.800000000000097</v>
      </c>
      <c r="AD341" s="133">
        <f t="shared" si="7"/>
        <v>14.695818833999999</v>
      </c>
      <c r="AE341" s="134">
        <v>-10440.397000000001</v>
      </c>
      <c r="AF341" s="110">
        <v>-11.294650000000001</v>
      </c>
      <c r="AG341" s="110">
        <v>-2.7022355000000001E-2</v>
      </c>
      <c r="AH341" s="110">
        <v>1.289036E-5</v>
      </c>
      <c r="AI341" s="110">
        <v>-2.4780681000000001E-9</v>
      </c>
      <c r="AJ341" s="111">
        <v>6.5459673</v>
      </c>
      <c r="AK341"/>
      <c r="AL341"/>
      <c r="AM341"/>
      <c r="AN341"/>
    </row>
    <row r="342" spans="17:40" ht="15.75" x14ac:dyDescent="0.25">
      <c r="Q342" s="99"/>
      <c r="R342" s="130">
        <f t="shared" si="5"/>
        <v>58.18555704736648</v>
      </c>
      <c r="S342" s="129">
        <f t="shared" si="2"/>
        <v>0.1526841911304874</v>
      </c>
      <c r="T342" s="129">
        <f t="shared" si="0"/>
        <v>3.7959986838025854E-3</v>
      </c>
      <c r="U342" s="130">
        <f t="shared" si="1"/>
        <v>15.165621903812415</v>
      </c>
      <c r="V342" s="130">
        <f t="shared" si="3"/>
        <v>25.644449499823871</v>
      </c>
      <c r="W342" s="130"/>
      <c r="X342" s="130"/>
      <c r="Y342" s="130"/>
      <c r="Z342" s="130"/>
      <c r="AA342" s="130">
        <f t="shared" si="4"/>
        <v>0.58843935850432394</v>
      </c>
      <c r="AB342" s="130">
        <f t="shared" si="6"/>
        <v>0.58799999999999997</v>
      </c>
      <c r="AC342" s="130">
        <v>45.900000000000098</v>
      </c>
      <c r="AD342" s="133">
        <f t="shared" si="7"/>
        <v>14.695818833999999</v>
      </c>
      <c r="AE342" s="134">
        <v>-10440.397000000001</v>
      </c>
      <c r="AF342" s="110">
        <v>-11.294650000000001</v>
      </c>
      <c r="AG342" s="110">
        <v>-2.7022355000000001E-2</v>
      </c>
      <c r="AH342" s="110">
        <v>1.289036E-5</v>
      </c>
      <c r="AI342" s="110">
        <v>-2.4780681000000001E-9</v>
      </c>
      <c r="AJ342" s="111">
        <v>6.5459673</v>
      </c>
      <c r="AK342"/>
      <c r="AL342"/>
      <c r="AM342"/>
      <c r="AN342"/>
    </row>
    <row r="343" spans="17:40" ht="15.75" x14ac:dyDescent="0.25">
      <c r="Q343" s="99"/>
      <c r="R343" s="130">
        <f t="shared" si="5"/>
        <v>58.18555704736648</v>
      </c>
      <c r="S343" s="129">
        <f t="shared" si="2"/>
        <v>0.15326391813289439</v>
      </c>
      <c r="T343" s="129">
        <f t="shared" si="0"/>
        <v>3.8434007188515454E-3</v>
      </c>
      <c r="U343" s="130">
        <f t="shared" si="1"/>
        <v>15.241140065532999</v>
      </c>
      <c r="V343" s="130">
        <f t="shared" si="3"/>
        <v>25.644449499823871</v>
      </c>
      <c r="W343" s="130"/>
      <c r="X343" s="130"/>
      <c r="Y343" s="130"/>
      <c r="Z343" s="130"/>
      <c r="AA343" s="130">
        <f t="shared" si="4"/>
        <v>0.59138028694734013</v>
      </c>
      <c r="AB343" s="130">
        <f t="shared" si="6"/>
        <v>0.59099999999999997</v>
      </c>
      <c r="AC343" s="130">
        <v>46.000000000000099</v>
      </c>
      <c r="AD343" s="133">
        <f t="shared" si="7"/>
        <v>14.695818833999999</v>
      </c>
      <c r="AE343" s="134">
        <v>-10440.397000000001</v>
      </c>
      <c r="AF343" s="110">
        <v>-11.294650000000001</v>
      </c>
      <c r="AG343" s="110">
        <v>-2.7022355000000001E-2</v>
      </c>
      <c r="AH343" s="110">
        <v>1.289036E-5</v>
      </c>
      <c r="AI343" s="110">
        <v>-2.4780681000000001E-9</v>
      </c>
      <c r="AJ343" s="111">
        <v>6.5459673</v>
      </c>
      <c r="AK343"/>
      <c r="AL343"/>
      <c r="AM343"/>
      <c r="AN343"/>
    </row>
    <row r="344" spans="17:40" ht="15.75" x14ac:dyDescent="0.25">
      <c r="Q344" s="99"/>
      <c r="R344" s="130">
        <f t="shared" si="5"/>
        <v>58.18555704736648</v>
      </c>
      <c r="S344" s="129">
        <f t="shared" si="2"/>
        <v>0.15384558656808831</v>
      </c>
      <c r="T344" s="129">
        <f t="shared" si="0"/>
        <v>3.8908947331124473E-3</v>
      </c>
      <c r="U344" s="130">
        <f t="shared" si="1"/>
        <v>15.316758193424043</v>
      </c>
      <c r="V344" s="130">
        <f t="shared" si="3"/>
        <v>25.644449499823871</v>
      </c>
      <c r="W344" s="130"/>
      <c r="X344" s="130"/>
      <c r="Y344" s="130"/>
      <c r="Z344" s="130"/>
      <c r="AA344" s="130">
        <f t="shared" si="4"/>
        <v>0.59432510203183253</v>
      </c>
      <c r="AB344" s="130">
        <f t="shared" si="6"/>
        <v>0.59399999999999997</v>
      </c>
      <c r="AC344" s="130">
        <v>46.100000000000101</v>
      </c>
      <c r="AD344" s="133">
        <f t="shared" si="7"/>
        <v>14.695818833999999</v>
      </c>
      <c r="AE344" s="134">
        <v>-10440.397000000001</v>
      </c>
      <c r="AF344" s="110">
        <v>-11.294650000000001</v>
      </c>
      <c r="AG344" s="110">
        <v>-2.7022355000000001E-2</v>
      </c>
      <c r="AH344" s="110">
        <v>1.289036E-5</v>
      </c>
      <c r="AI344" s="110">
        <v>-2.4780681000000001E-9</v>
      </c>
      <c r="AJ344" s="111">
        <v>6.5459673</v>
      </c>
      <c r="AK344"/>
      <c r="AL344"/>
      <c r="AM344"/>
      <c r="AN344"/>
    </row>
    <row r="345" spans="17:40" ht="15.75" x14ac:dyDescent="0.25">
      <c r="Q345" s="99"/>
      <c r="R345" s="130">
        <f t="shared" si="5"/>
        <v>58.18555704736648</v>
      </c>
      <c r="S345" s="129">
        <f t="shared" si="2"/>
        <v>0.15442920199768528</v>
      </c>
      <c r="T345" s="129">
        <f t="shared" si="0"/>
        <v>3.9384809991262395E-3</v>
      </c>
      <c r="U345" s="130">
        <f t="shared" si="1"/>
        <v>15.392476583692417</v>
      </c>
      <c r="V345" s="130">
        <f t="shared" si="3"/>
        <v>25.644449499823871</v>
      </c>
      <c r="W345" s="130"/>
      <c r="X345" s="130"/>
      <c r="Y345" s="130"/>
      <c r="Z345" s="130"/>
      <c r="AA345" s="130">
        <f t="shared" si="4"/>
        <v>0.59727381527644963</v>
      </c>
      <c r="AB345" s="130">
        <f t="shared" si="6"/>
        <v>0.59699999999999998</v>
      </c>
      <c r="AC345" s="130">
        <v>46.200000000000102</v>
      </c>
      <c r="AD345" s="133">
        <f t="shared" si="7"/>
        <v>14.695818833999999</v>
      </c>
      <c r="AE345" s="134">
        <v>-10440.397000000001</v>
      </c>
      <c r="AF345" s="110">
        <v>-11.294650000000001</v>
      </c>
      <c r="AG345" s="110">
        <v>-2.7022355000000001E-2</v>
      </c>
      <c r="AH345" s="110">
        <v>1.289036E-5</v>
      </c>
      <c r="AI345" s="110">
        <v>-2.4780681000000001E-9</v>
      </c>
      <c r="AJ345" s="111">
        <v>6.5459673</v>
      </c>
      <c r="AK345"/>
      <c r="AL345"/>
      <c r="AM345"/>
      <c r="AN345"/>
    </row>
    <row r="346" spans="17:40" ht="15.75" x14ac:dyDescent="0.25">
      <c r="Q346" s="99"/>
      <c r="R346" s="130">
        <f t="shared" si="5"/>
        <v>58.18555704736648</v>
      </c>
      <c r="S346" s="129">
        <f t="shared" si="2"/>
        <v>0.15501476999622768</v>
      </c>
      <c r="T346" s="129">
        <f t="shared" ref="T346:T409" si="8">((1093-0.556*AC347)*(0.62198*(S347/(AD347-S347)))-0.24*(R347-AC347))/(1093+0.444*R347-AC347)</f>
        <v>3.9861597901881835E-3</v>
      </c>
      <c r="U346" s="130">
        <f t="shared" ref="U346:U409" si="9">0.24*AC347+T346*(1061+0.444*R347)</f>
        <v>15.468295533364815</v>
      </c>
      <c r="V346" s="130">
        <f t="shared" si="3"/>
        <v>25.644449499823871</v>
      </c>
      <c r="W346" s="130"/>
      <c r="X346" s="130"/>
      <c r="Y346" s="130"/>
      <c r="Z346" s="130"/>
      <c r="AA346" s="130">
        <f t="shared" si="4"/>
        <v>0.60022643823171695</v>
      </c>
      <c r="AB346" s="130">
        <f t="shared" si="6"/>
        <v>0.6</v>
      </c>
      <c r="AC346" s="130">
        <v>46.300000000000097</v>
      </c>
      <c r="AD346" s="133">
        <f t="shared" si="7"/>
        <v>14.695818833999999</v>
      </c>
      <c r="AE346" s="134">
        <v>-10440.397000000001</v>
      </c>
      <c r="AF346" s="110">
        <v>-11.294650000000001</v>
      </c>
      <c r="AG346" s="110">
        <v>-2.7022355000000001E-2</v>
      </c>
      <c r="AH346" s="110">
        <v>1.289036E-5</v>
      </c>
      <c r="AI346" s="110">
        <v>-2.4780681000000001E-9</v>
      </c>
      <c r="AJ346" s="111">
        <v>6.5459673</v>
      </c>
      <c r="AK346"/>
      <c r="AL346"/>
      <c r="AM346"/>
      <c r="AN346"/>
    </row>
    <row r="347" spans="17:40" ht="15.75" x14ac:dyDescent="0.25">
      <c r="Q347" s="99"/>
      <c r="R347" s="130">
        <f t="shared" si="5"/>
        <v>58.18555704736648</v>
      </c>
      <c r="S347" s="129">
        <f t="shared" ref="S347:S410" si="10">EXP(AE347/(AC347+459.67)+AF347+AG347*(AC347+459.67)+AH347*(AC347+459.67)^2+AI347*(AC347+459.67)^3+AJ347*LN((AC347+459.67)))</f>
        <v>0.15560229615120816</v>
      </c>
      <c r="T347" s="129">
        <f t="shared" si="8"/>
        <v>4.0339313803503477E-3</v>
      </c>
      <c r="U347" s="130">
        <f t="shared" si="9"/>
        <v>15.544215340290446</v>
      </c>
      <c r="V347" s="130">
        <f t="shared" si="3"/>
        <v>25.644449499823871</v>
      </c>
      <c r="W347" s="130"/>
      <c r="X347" s="130"/>
      <c r="Y347" s="130"/>
      <c r="Z347" s="130"/>
      <c r="AA347" s="130">
        <f t="shared" si="4"/>
        <v>0.60318298248012903</v>
      </c>
      <c r="AB347" s="130">
        <f t="shared" si="6"/>
        <v>0.60299999999999998</v>
      </c>
      <c r="AC347" s="130">
        <v>46.400000000000098</v>
      </c>
      <c r="AD347" s="133">
        <f t="shared" si="7"/>
        <v>14.695818833999999</v>
      </c>
      <c r="AE347" s="134">
        <v>-10440.397000000001</v>
      </c>
      <c r="AF347" s="110">
        <v>-11.294650000000001</v>
      </c>
      <c r="AG347" s="110">
        <v>-2.7022355000000001E-2</v>
      </c>
      <c r="AH347" s="110">
        <v>1.289036E-5</v>
      </c>
      <c r="AI347" s="110">
        <v>-2.4780681000000001E-9</v>
      </c>
      <c r="AJ347" s="111">
        <v>6.5459673</v>
      </c>
      <c r="AK347"/>
      <c r="AL347"/>
      <c r="AM347"/>
      <c r="AN347"/>
    </row>
    <row r="348" spans="17:40" ht="15.75" x14ac:dyDescent="0.25">
      <c r="Q348" s="99"/>
      <c r="R348" s="130">
        <f t="shared" si="5"/>
        <v>58.18555704736648</v>
      </c>
      <c r="S348" s="129">
        <f t="shared" si="10"/>
        <v>0.15619178606310219</v>
      </c>
      <c r="T348" s="129">
        <f t="shared" si="8"/>
        <v>4.0817960444229483E-3</v>
      </c>
      <c r="U348" s="130">
        <f t="shared" si="9"/>
        <v>15.620236303142502</v>
      </c>
      <c r="V348" s="130">
        <f t="shared" ref="V348:V411" si="11">V347</f>
        <v>25.644449499823871</v>
      </c>
      <c r="W348" s="130"/>
      <c r="X348" s="130"/>
      <c r="Y348" s="130"/>
      <c r="Z348" s="130"/>
      <c r="AA348" s="130">
        <f t="shared" ref="AA348:AA411" si="12">U347/V347</f>
        <v>0.60614345963625405</v>
      </c>
      <c r="AB348" s="130">
        <f t="shared" si="6"/>
        <v>0.60599999999999998</v>
      </c>
      <c r="AC348" s="130">
        <v>46.500000000000099</v>
      </c>
      <c r="AD348" s="133">
        <f t="shared" si="7"/>
        <v>14.695818833999999</v>
      </c>
      <c r="AE348" s="134">
        <v>-10440.397000000001</v>
      </c>
      <c r="AF348" s="110">
        <v>-11.294650000000001</v>
      </c>
      <c r="AG348" s="110">
        <v>-2.7022355000000001E-2</v>
      </c>
      <c r="AH348" s="110">
        <v>1.289036E-5</v>
      </c>
      <c r="AI348" s="110">
        <v>-2.4780681000000001E-9</v>
      </c>
      <c r="AJ348" s="111">
        <v>6.5459673</v>
      </c>
      <c r="AK348"/>
      <c r="AL348"/>
      <c r="AM348"/>
      <c r="AN348"/>
    </row>
    <row r="349" spans="17:40" ht="15.75" x14ac:dyDescent="0.25">
      <c r="Q349" s="99"/>
      <c r="R349" s="130">
        <f t="shared" ref="R349:R412" si="13">R348</f>
        <v>58.18555704736648</v>
      </c>
      <c r="S349" s="129">
        <f t="shared" si="10"/>
        <v>0.15678324534537338</v>
      </c>
      <c r="T349" s="129">
        <f t="shared" si="8"/>
        <v>4.1297540579769238E-3</v>
      </c>
      <c r="U349" s="130">
        <f t="shared" si="9"/>
        <v>15.696358721420951</v>
      </c>
      <c r="V349" s="130">
        <f t="shared" si="11"/>
        <v>25.644449499823871</v>
      </c>
      <c r="W349" s="130"/>
      <c r="X349" s="130"/>
      <c r="Y349" s="130"/>
      <c r="Z349" s="130"/>
      <c r="AA349" s="130">
        <f t="shared" si="12"/>
        <v>0.60910788134679139</v>
      </c>
      <c r="AB349" s="130">
        <f t="shared" ref="AB349:AB412" si="14">ROUND(AA349,3)</f>
        <v>0.60899999999999999</v>
      </c>
      <c r="AC349" s="130">
        <v>46.600000000000101</v>
      </c>
      <c r="AD349" s="133">
        <f t="shared" ref="AD349:AD412" si="15">AD348</f>
        <v>14.695818833999999</v>
      </c>
      <c r="AE349" s="134">
        <v>-10440.397000000001</v>
      </c>
      <c r="AF349" s="110">
        <v>-11.294650000000001</v>
      </c>
      <c r="AG349" s="110">
        <v>-2.7022355000000001E-2</v>
      </c>
      <c r="AH349" s="110">
        <v>1.289036E-5</v>
      </c>
      <c r="AI349" s="110">
        <v>-2.4780681000000001E-9</v>
      </c>
      <c r="AJ349" s="111">
        <v>6.5459673</v>
      </c>
      <c r="AK349"/>
      <c r="AL349"/>
      <c r="AM349"/>
      <c r="AN349"/>
    </row>
    <row r="350" spans="17:40" ht="15.75" x14ac:dyDescent="0.25">
      <c r="Q350" s="99"/>
      <c r="R350" s="130">
        <f t="shared" si="13"/>
        <v>58.18555704736648</v>
      </c>
      <c r="S350" s="129">
        <f t="shared" si="10"/>
        <v>0.15737667962450735</v>
      </c>
      <c r="T350" s="129">
        <f t="shared" si="8"/>
        <v>4.1778056973457546E-3</v>
      </c>
      <c r="U350" s="130">
        <f t="shared" si="9"/>
        <v>15.77258289545453</v>
      </c>
      <c r="V350" s="130">
        <f t="shared" si="11"/>
        <v>25.644449499823871</v>
      </c>
      <c r="W350" s="130"/>
      <c r="X350" s="130"/>
      <c r="Y350" s="130"/>
      <c r="Z350" s="130"/>
      <c r="AA350" s="130">
        <f t="shared" si="12"/>
        <v>0.61207625929068021</v>
      </c>
      <c r="AB350" s="130">
        <f t="shared" si="14"/>
        <v>0.61199999999999999</v>
      </c>
      <c r="AC350" s="130">
        <v>46.700000000000102</v>
      </c>
      <c r="AD350" s="133">
        <f t="shared" si="15"/>
        <v>14.695818833999999</v>
      </c>
      <c r="AE350" s="134">
        <v>-10440.397000000001</v>
      </c>
      <c r="AF350" s="110">
        <v>-11.294650000000001</v>
      </c>
      <c r="AG350" s="110">
        <v>-2.7022355000000001E-2</v>
      </c>
      <c r="AH350" s="110">
        <v>1.289036E-5</v>
      </c>
      <c r="AI350" s="110">
        <v>-2.4780681000000001E-9</v>
      </c>
      <c r="AJ350" s="111">
        <v>6.5459673</v>
      </c>
      <c r="AK350"/>
      <c r="AL350"/>
      <c r="AM350"/>
      <c r="AN350"/>
    </row>
    <row r="351" spans="17:40" ht="15.75" x14ac:dyDescent="0.25">
      <c r="Q351" s="99"/>
      <c r="R351" s="130">
        <f t="shared" si="13"/>
        <v>58.18555704736648</v>
      </c>
      <c r="S351" s="129">
        <f t="shared" si="10"/>
        <v>0.15797209454002786</v>
      </c>
      <c r="T351" s="129">
        <f t="shared" si="8"/>
        <v>4.2259512396276653E-3</v>
      </c>
      <c r="U351" s="130">
        <f t="shared" si="9"/>
        <v>15.848909126403115</v>
      </c>
      <c r="V351" s="130">
        <f t="shared" si="11"/>
        <v>25.644449499823871</v>
      </c>
      <c r="W351" s="130"/>
      <c r="X351" s="130"/>
      <c r="Y351" s="130"/>
      <c r="Z351" s="130"/>
      <c r="AA351" s="130">
        <f t="shared" si="12"/>
        <v>0.61504860517917759</v>
      </c>
      <c r="AB351" s="130">
        <f t="shared" si="14"/>
        <v>0.61499999999999999</v>
      </c>
      <c r="AC351" s="130">
        <v>46.800000000000097</v>
      </c>
      <c r="AD351" s="133">
        <f t="shared" si="15"/>
        <v>14.695818833999999</v>
      </c>
      <c r="AE351" s="134">
        <v>-10440.397000000001</v>
      </c>
      <c r="AF351" s="110">
        <v>-11.294650000000001</v>
      </c>
      <c r="AG351" s="110">
        <v>-2.7022355000000001E-2</v>
      </c>
      <c r="AH351" s="110">
        <v>1.289036E-5</v>
      </c>
      <c r="AI351" s="110">
        <v>-2.4780681000000001E-9</v>
      </c>
      <c r="AJ351" s="111">
        <v>6.5459673</v>
      </c>
      <c r="AK351"/>
      <c r="AL351"/>
      <c r="AM351"/>
      <c r="AN351"/>
    </row>
    <row r="352" spans="17:40" ht="15.75" x14ac:dyDescent="0.25">
      <c r="Q352" s="99"/>
      <c r="R352" s="130">
        <f t="shared" si="13"/>
        <v>58.18555704736648</v>
      </c>
      <c r="S352" s="129">
        <f t="shared" si="10"/>
        <v>0.158569495744522</v>
      </c>
      <c r="T352" s="129">
        <f t="shared" si="8"/>
        <v>4.2741909626874634E-3</v>
      </c>
      <c r="U352" s="130">
        <f t="shared" si="9"/>
        <v>15.925337716259733</v>
      </c>
      <c r="V352" s="130">
        <f t="shared" si="11"/>
        <v>25.644449499823871</v>
      </c>
      <c r="W352" s="130"/>
      <c r="X352" s="130"/>
      <c r="Y352" s="130"/>
      <c r="Z352" s="130"/>
      <c r="AA352" s="130">
        <f t="shared" si="12"/>
        <v>0.61802493075595044</v>
      </c>
      <c r="AB352" s="130">
        <f t="shared" si="14"/>
        <v>0.61799999999999999</v>
      </c>
      <c r="AC352" s="130">
        <v>46.900000000000098</v>
      </c>
      <c r="AD352" s="133">
        <f t="shared" si="15"/>
        <v>14.695818833999999</v>
      </c>
      <c r="AE352" s="134">
        <v>-10440.397000000001</v>
      </c>
      <c r="AF352" s="110">
        <v>-11.294650000000001</v>
      </c>
      <c r="AG352" s="110">
        <v>-2.7022355000000001E-2</v>
      </c>
      <c r="AH352" s="110">
        <v>1.289036E-5</v>
      </c>
      <c r="AI352" s="110">
        <v>-2.4780681000000001E-9</v>
      </c>
      <c r="AJ352" s="111">
        <v>6.5459673</v>
      </c>
      <c r="AK352"/>
      <c r="AL352"/>
      <c r="AM352"/>
      <c r="AN352"/>
    </row>
    <row r="353" spans="17:40" ht="15.75" x14ac:dyDescent="0.25">
      <c r="Q353" s="99"/>
      <c r="R353" s="130">
        <f t="shared" si="13"/>
        <v>58.18555704736648</v>
      </c>
      <c r="S353" s="129">
        <f t="shared" si="10"/>
        <v>0.15916888890365638</v>
      </c>
      <c r="T353" s="129">
        <f t="shared" si="8"/>
        <v>4.3225251451590504E-3</v>
      </c>
      <c r="U353" s="130">
        <f t="shared" si="9"/>
        <v>16.001868967853291</v>
      </c>
      <c r="V353" s="130">
        <f t="shared" si="11"/>
        <v>25.644449499823871</v>
      </c>
      <c r="W353" s="130"/>
      <c r="X353" s="130"/>
      <c r="Y353" s="130"/>
      <c r="Z353" s="130"/>
      <c r="AA353" s="130">
        <f t="shared" si="12"/>
        <v>0.62100524779715427</v>
      </c>
      <c r="AB353" s="130">
        <f t="shared" si="14"/>
        <v>0.621</v>
      </c>
      <c r="AC353" s="130">
        <v>47.000000000000099</v>
      </c>
      <c r="AD353" s="133">
        <f t="shared" si="15"/>
        <v>14.695818833999999</v>
      </c>
      <c r="AE353" s="134">
        <v>-10440.397000000001</v>
      </c>
      <c r="AF353" s="110">
        <v>-11.294650000000001</v>
      </c>
      <c r="AG353" s="110">
        <v>-2.7022355000000001E-2</v>
      </c>
      <c r="AH353" s="110">
        <v>1.289036E-5</v>
      </c>
      <c r="AI353" s="110">
        <v>-2.4780681000000001E-9</v>
      </c>
      <c r="AJ353" s="111">
        <v>6.5459673</v>
      </c>
      <c r="AK353"/>
      <c r="AL353"/>
      <c r="AM353"/>
      <c r="AN353"/>
    </row>
    <row r="354" spans="17:40" ht="15.75" x14ac:dyDescent="0.25">
      <c r="Q354" s="99"/>
      <c r="R354" s="130">
        <f t="shared" si="13"/>
        <v>58.18555704736648</v>
      </c>
      <c r="S354" s="129">
        <f t="shared" si="10"/>
        <v>0.15977027969620905</v>
      </c>
      <c r="T354" s="129">
        <f t="shared" si="8"/>
        <v>4.3709540664472581E-3</v>
      </c>
      <c r="U354" s="130">
        <f t="shared" si="9"/>
        <v>16.078503184850565</v>
      </c>
      <c r="V354" s="130">
        <f t="shared" si="11"/>
        <v>25.644449499823871</v>
      </c>
      <c r="W354" s="130"/>
      <c r="X354" s="130"/>
      <c r="Y354" s="130"/>
      <c r="Z354" s="130"/>
      <c r="AA354" s="130">
        <f t="shared" si="12"/>
        <v>0.62398956811153983</v>
      </c>
      <c r="AB354" s="130">
        <f t="shared" si="14"/>
        <v>0.624</v>
      </c>
      <c r="AC354" s="130">
        <v>47.100000000000101</v>
      </c>
      <c r="AD354" s="133">
        <f t="shared" si="15"/>
        <v>14.695818833999999</v>
      </c>
      <c r="AE354" s="134">
        <v>-10440.397000000001</v>
      </c>
      <c r="AF354" s="110">
        <v>-11.294650000000001</v>
      </c>
      <c r="AG354" s="110">
        <v>-2.7022355000000001E-2</v>
      </c>
      <c r="AH354" s="110">
        <v>1.289036E-5</v>
      </c>
      <c r="AI354" s="110">
        <v>-2.4780681000000001E-9</v>
      </c>
      <c r="AJ354" s="111">
        <v>6.5459673</v>
      </c>
      <c r="AK354"/>
      <c r="AL354"/>
      <c r="AM354"/>
      <c r="AN354"/>
    </row>
    <row r="355" spans="17:40" ht="15.75" x14ac:dyDescent="0.25">
      <c r="Q355" s="99"/>
      <c r="R355" s="130">
        <f t="shared" si="13"/>
        <v>58.18555704736648</v>
      </c>
      <c r="S355" s="129">
        <f t="shared" si="10"/>
        <v>0.16037367381408568</v>
      </c>
      <c r="T355" s="129">
        <f t="shared" si="8"/>
        <v>4.4194780067297089E-3</v>
      </c>
      <c r="U355" s="130">
        <f t="shared" si="9"/>
        <v>16.155240671758232</v>
      </c>
      <c r="V355" s="130">
        <f t="shared" si="11"/>
        <v>25.644449499823871</v>
      </c>
      <c r="W355" s="130"/>
      <c r="X355" s="130"/>
      <c r="Y355" s="130"/>
      <c r="Z355" s="130"/>
      <c r="AA355" s="130">
        <f t="shared" si="12"/>
        <v>0.62697790354053007</v>
      </c>
      <c r="AB355" s="130">
        <f t="shared" si="14"/>
        <v>0.627</v>
      </c>
      <c r="AC355" s="130">
        <v>47.200000000000102</v>
      </c>
      <c r="AD355" s="133">
        <f t="shared" si="15"/>
        <v>14.695818833999999</v>
      </c>
      <c r="AE355" s="134">
        <v>-10440.397000000001</v>
      </c>
      <c r="AF355" s="110">
        <v>-11.294650000000001</v>
      </c>
      <c r="AG355" s="110">
        <v>-2.7022355000000001E-2</v>
      </c>
      <c r="AH355" s="110">
        <v>1.289036E-5</v>
      </c>
      <c r="AI355" s="110">
        <v>-2.4780681000000001E-9</v>
      </c>
      <c r="AJ355" s="111">
        <v>6.5459673</v>
      </c>
      <c r="AK355"/>
      <c r="AL355"/>
      <c r="AM355"/>
      <c r="AN355"/>
    </row>
    <row r="356" spans="17:40" ht="15.75" x14ac:dyDescent="0.25">
      <c r="Q356" s="99"/>
      <c r="R356" s="130">
        <f t="shared" si="13"/>
        <v>58.18555704736648</v>
      </c>
      <c r="S356" s="129">
        <f t="shared" si="10"/>
        <v>0.16097907696233574</v>
      </c>
      <c r="T356" s="129">
        <f t="shared" si="8"/>
        <v>4.468097246959438E-3</v>
      </c>
      <c r="U356" s="130">
        <f t="shared" si="9"/>
        <v>16.23208173392571</v>
      </c>
      <c r="V356" s="130">
        <f t="shared" si="11"/>
        <v>25.644449499823871</v>
      </c>
      <c r="W356" s="130"/>
      <c r="X356" s="130"/>
      <c r="Y356" s="130"/>
      <c r="Z356" s="130"/>
      <c r="AA356" s="130">
        <f t="shared" si="12"/>
        <v>0.62997026595829975</v>
      </c>
      <c r="AB356" s="130">
        <f t="shared" si="14"/>
        <v>0.63</v>
      </c>
      <c r="AC356" s="130">
        <v>47.300000000000097</v>
      </c>
      <c r="AD356" s="133">
        <f t="shared" si="15"/>
        <v>14.695818833999999</v>
      </c>
      <c r="AE356" s="134">
        <v>-10440.397000000001</v>
      </c>
      <c r="AF356" s="110">
        <v>-11.294650000000001</v>
      </c>
      <c r="AG356" s="110">
        <v>-2.7022355000000001E-2</v>
      </c>
      <c r="AH356" s="110">
        <v>1.289036E-5</v>
      </c>
      <c r="AI356" s="110">
        <v>-2.4780681000000001E-9</v>
      </c>
      <c r="AJ356" s="111">
        <v>6.5459673</v>
      </c>
      <c r="AK356"/>
      <c r="AL356"/>
      <c r="AM356"/>
      <c r="AN356"/>
    </row>
    <row r="357" spans="17:40" ht="15.75" x14ac:dyDescent="0.25">
      <c r="Q357" s="99"/>
      <c r="R357" s="130">
        <f t="shared" si="13"/>
        <v>58.18555704736648</v>
      </c>
      <c r="S357" s="129">
        <f t="shared" si="10"/>
        <v>0.16158649485918697</v>
      </c>
      <c r="T357" s="129">
        <f t="shared" si="8"/>
        <v>4.5168120688664709E-3</v>
      </c>
      <c r="U357" s="130">
        <f t="shared" si="9"/>
        <v>16.309026677546886</v>
      </c>
      <c r="V357" s="130">
        <f t="shared" si="11"/>
        <v>25.644449499823871</v>
      </c>
      <c r="W357" s="130"/>
      <c r="X357" s="130"/>
      <c r="Y357" s="130"/>
      <c r="Z357" s="130"/>
      <c r="AA357" s="130">
        <f t="shared" si="12"/>
        <v>0.63296666727188644</v>
      </c>
      <c r="AB357" s="130">
        <f t="shared" si="14"/>
        <v>0.63300000000000001</v>
      </c>
      <c r="AC357" s="130">
        <v>47.400000000000098</v>
      </c>
      <c r="AD357" s="133">
        <f t="shared" si="15"/>
        <v>14.695818833999999</v>
      </c>
      <c r="AE357" s="134">
        <v>-10440.397000000001</v>
      </c>
      <c r="AF357" s="110">
        <v>-11.294650000000001</v>
      </c>
      <c r="AG357" s="110">
        <v>-2.7022355000000001E-2</v>
      </c>
      <c r="AH357" s="110">
        <v>1.289036E-5</v>
      </c>
      <c r="AI357" s="110">
        <v>-2.4780681000000001E-9</v>
      </c>
      <c r="AJ357" s="111">
        <v>6.5459673</v>
      </c>
      <c r="AK357"/>
      <c r="AL357"/>
      <c r="AM357"/>
      <c r="AN357"/>
    </row>
    <row r="358" spans="17:40" ht="15.75" x14ac:dyDescent="0.25">
      <c r="Q358" s="99"/>
      <c r="R358" s="130">
        <f t="shared" si="13"/>
        <v>58.18555704736648</v>
      </c>
      <c r="S358" s="129">
        <f t="shared" si="10"/>
        <v>0.1621959332360545</v>
      </c>
      <c r="T358" s="129">
        <f t="shared" si="8"/>
        <v>4.5656227549603712E-3</v>
      </c>
      <c r="U358" s="130">
        <f t="shared" si="9"/>
        <v>16.386075809662863</v>
      </c>
      <c r="V358" s="130">
        <f t="shared" si="11"/>
        <v>25.644449499823871</v>
      </c>
      <c r="W358" s="130"/>
      <c r="X358" s="130"/>
      <c r="Y358" s="130"/>
      <c r="Z358" s="130"/>
      <c r="AA358" s="130">
        <f t="shared" si="12"/>
        <v>0.63596711942125717</v>
      </c>
      <c r="AB358" s="130">
        <f t="shared" si="14"/>
        <v>0.63600000000000001</v>
      </c>
      <c r="AC358" s="130">
        <v>47.500000000000099</v>
      </c>
      <c r="AD358" s="133">
        <f t="shared" si="15"/>
        <v>14.695818833999999</v>
      </c>
      <c r="AE358" s="134">
        <v>-10440.397000000001</v>
      </c>
      <c r="AF358" s="110">
        <v>-11.294650000000001</v>
      </c>
      <c r="AG358" s="110">
        <v>-2.7022355000000001E-2</v>
      </c>
      <c r="AH358" s="110">
        <v>1.289036E-5</v>
      </c>
      <c r="AI358" s="110">
        <v>-2.4780681000000001E-9</v>
      </c>
      <c r="AJ358" s="111">
        <v>6.5459673</v>
      </c>
      <c r="AK358"/>
      <c r="AL358"/>
      <c r="AM358"/>
      <c r="AN358"/>
    </row>
    <row r="359" spans="17:40" ht="15.75" x14ac:dyDescent="0.25">
      <c r="Q359" s="99"/>
      <c r="R359" s="130">
        <f t="shared" si="13"/>
        <v>58.18555704736648</v>
      </c>
      <c r="S359" s="129">
        <f t="shared" si="10"/>
        <v>0.16280739783757317</v>
      </c>
      <c r="T359" s="129">
        <f t="shared" si="8"/>
        <v>4.6145295885321111E-3</v>
      </c>
      <c r="U359" s="130">
        <f t="shared" si="9"/>
        <v>16.463229438164007</v>
      </c>
      <c r="V359" s="130">
        <f t="shared" si="11"/>
        <v>25.644449499823871</v>
      </c>
      <c r="W359" s="130"/>
      <c r="X359" s="130"/>
      <c r="Y359" s="130"/>
      <c r="Z359" s="130"/>
      <c r="AA359" s="130">
        <f t="shared" si="12"/>
        <v>0.63897163437941629</v>
      </c>
      <c r="AB359" s="130">
        <f t="shared" si="14"/>
        <v>0.63900000000000001</v>
      </c>
      <c r="AC359" s="130">
        <v>47.600000000000101</v>
      </c>
      <c r="AD359" s="133">
        <f t="shared" si="15"/>
        <v>14.695818833999999</v>
      </c>
      <c r="AE359" s="134">
        <v>-10440.397000000001</v>
      </c>
      <c r="AF359" s="110">
        <v>-11.294650000000001</v>
      </c>
      <c r="AG359" s="110">
        <v>-2.7022355000000001E-2</v>
      </c>
      <c r="AH359" s="110">
        <v>1.289036E-5</v>
      </c>
      <c r="AI359" s="110">
        <v>-2.4780681000000001E-9</v>
      </c>
      <c r="AJ359" s="111">
        <v>6.5459673</v>
      </c>
      <c r="AK359"/>
      <c r="AL359"/>
      <c r="AM359"/>
      <c r="AN359"/>
    </row>
    <row r="360" spans="17:40" ht="15.75" x14ac:dyDescent="0.25">
      <c r="Q360" s="99"/>
      <c r="R360" s="130">
        <f t="shared" si="13"/>
        <v>58.18555704736648</v>
      </c>
      <c r="S360" s="129">
        <f t="shared" si="10"/>
        <v>0.16342089442161381</v>
      </c>
      <c r="T360" s="129">
        <f t="shared" si="8"/>
        <v>4.6635328536563563E-3</v>
      </c>
      <c r="U360" s="130">
        <f t="shared" si="9"/>
        <v>16.540487871792436</v>
      </c>
      <c r="V360" s="130">
        <f t="shared" si="11"/>
        <v>25.644449499823871</v>
      </c>
      <c r="W360" s="130"/>
      <c r="X360" s="130"/>
      <c r="Y360" s="130"/>
      <c r="Z360" s="130"/>
      <c r="AA360" s="130">
        <f t="shared" si="12"/>
        <v>0.64198022415248479</v>
      </c>
      <c r="AB360" s="130">
        <f t="shared" si="14"/>
        <v>0.64200000000000002</v>
      </c>
      <c r="AC360" s="130">
        <v>47.700000000000102</v>
      </c>
      <c r="AD360" s="133">
        <f t="shared" si="15"/>
        <v>14.695818833999999</v>
      </c>
      <c r="AE360" s="134">
        <v>-10440.397000000001</v>
      </c>
      <c r="AF360" s="110">
        <v>-11.294650000000001</v>
      </c>
      <c r="AG360" s="110">
        <v>-2.7022355000000001E-2</v>
      </c>
      <c r="AH360" s="110">
        <v>1.289036E-5</v>
      </c>
      <c r="AI360" s="110">
        <v>-2.4780681000000001E-9</v>
      </c>
      <c r="AJ360" s="111">
        <v>6.5459673</v>
      </c>
      <c r="AK360"/>
      <c r="AL360"/>
      <c r="AM360"/>
      <c r="AN360"/>
    </row>
    <row r="361" spans="17:40" ht="15.75" x14ac:dyDescent="0.25">
      <c r="Q361" s="99"/>
      <c r="R361" s="130">
        <f t="shared" si="13"/>
        <v>58.18555704736648</v>
      </c>
      <c r="S361" s="129">
        <f t="shared" si="10"/>
        <v>0.16403642875930838</v>
      </c>
      <c r="T361" s="129">
        <f t="shared" si="8"/>
        <v>4.7126328351934912E-3</v>
      </c>
      <c r="U361" s="130">
        <f t="shared" si="9"/>
        <v>16.617851420144213</v>
      </c>
      <c r="V361" s="130">
        <f t="shared" si="11"/>
        <v>25.644449499823871</v>
      </c>
      <c r="W361" s="130"/>
      <c r="X361" s="130"/>
      <c r="Y361" s="130"/>
      <c r="Z361" s="130"/>
      <c r="AA361" s="130">
        <f t="shared" si="12"/>
        <v>0.64499290077979787</v>
      </c>
      <c r="AB361" s="130">
        <f t="shared" si="14"/>
        <v>0.64500000000000002</v>
      </c>
      <c r="AC361" s="130">
        <v>47.800000000000097</v>
      </c>
      <c r="AD361" s="133">
        <f t="shared" si="15"/>
        <v>14.695818833999999</v>
      </c>
      <c r="AE361" s="134">
        <v>-10440.397000000001</v>
      </c>
      <c r="AF361" s="110">
        <v>-11.294650000000001</v>
      </c>
      <c r="AG361" s="110">
        <v>-2.7022355000000001E-2</v>
      </c>
      <c r="AH361" s="110">
        <v>1.289036E-5</v>
      </c>
      <c r="AI361" s="110">
        <v>-2.4780681000000001E-9</v>
      </c>
      <c r="AJ361" s="111">
        <v>6.5459673</v>
      </c>
      <c r="AK361"/>
      <c r="AL361"/>
      <c r="AM361"/>
      <c r="AN361"/>
    </row>
    <row r="362" spans="17:40" ht="15.75" x14ac:dyDescent="0.25">
      <c r="Q362" s="99"/>
      <c r="R362" s="130">
        <f t="shared" si="13"/>
        <v>58.18555704736648</v>
      </c>
      <c r="S362" s="129">
        <f t="shared" si="10"/>
        <v>0.16465400663506985</v>
      </c>
      <c r="T362" s="129">
        <f t="shared" si="8"/>
        <v>4.7618298187917605E-3</v>
      </c>
      <c r="U362" s="130">
        <f t="shared" si="9"/>
        <v>16.695320393671675</v>
      </c>
      <c r="V362" s="130">
        <f t="shared" si="11"/>
        <v>25.644449499823871</v>
      </c>
      <c r="W362" s="130"/>
      <c r="X362" s="130"/>
      <c r="Y362" s="130"/>
      <c r="Z362" s="130"/>
      <c r="AA362" s="130">
        <f t="shared" si="12"/>
        <v>0.64800967633398976</v>
      </c>
      <c r="AB362" s="130">
        <f t="shared" si="14"/>
        <v>0.64800000000000002</v>
      </c>
      <c r="AC362" s="130">
        <v>47.900000000000098</v>
      </c>
      <c r="AD362" s="133">
        <f t="shared" si="15"/>
        <v>14.695818833999999</v>
      </c>
      <c r="AE362" s="134">
        <v>-10440.397000000001</v>
      </c>
      <c r="AF362" s="110">
        <v>-11.294650000000001</v>
      </c>
      <c r="AG362" s="110">
        <v>-2.7022355000000001E-2</v>
      </c>
      <c r="AH362" s="110">
        <v>1.289036E-5</v>
      </c>
      <c r="AI362" s="110">
        <v>-2.4780681000000001E-9</v>
      </c>
      <c r="AJ362" s="111">
        <v>6.5459673</v>
      </c>
      <c r="AK362"/>
      <c r="AL362"/>
      <c r="AM362"/>
      <c r="AN362"/>
    </row>
    <row r="363" spans="17:40" ht="15.75" x14ac:dyDescent="0.25">
      <c r="Q363" s="99"/>
      <c r="R363" s="130">
        <f t="shared" si="13"/>
        <v>58.18555704736648</v>
      </c>
      <c r="S363" s="129">
        <f t="shared" si="10"/>
        <v>0.165273633846614</v>
      </c>
      <c r="T363" s="129">
        <f t="shared" si="8"/>
        <v>4.811124090889571E-3</v>
      </c>
      <c r="U363" s="130">
        <f t="shared" si="9"/>
        <v>16.772895103685929</v>
      </c>
      <c r="V363" s="130">
        <f t="shared" si="11"/>
        <v>25.644449499823871</v>
      </c>
      <c r="W363" s="130"/>
      <c r="X363" s="130"/>
      <c r="Y363" s="130"/>
      <c r="Z363" s="130"/>
      <c r="AA363" s="130">
        <f t="shared" si="12"/>
        <v>0.65103056292108519</v>
      </c>
      <c r="AB363" s="130">
        <f t="shared" si="14"/>
        <v>0.65100000000000002</v>
      </c>
      <c r="AC363" s="130">
        <v>48.000000000000099</v>
      </c>
      <c r="AD363" s="133">
        <f t="shared" si="15"/>
        <v>14.695818833999999</v>
      </c>
      <c r="AE363" s="134">
        <v>-10440.397000000001</v>
      </c>
      <c r="AF363" s="110">
        <v>-11.294650000000001</v>
      </c>
      <c r="AG363" s="110">
        <v>-2.7022355000000001E-2</v>
      </c>
      <c r="AH363" s="110">
        <v>1.289036E-5</v>
      </c>
      <c r="AI363" s="110">
        <v>-2.4780681000000001E-9</v>
      </c>
      <c r="AJ363" s="111">
        <v>6.5459673</v>
      </c>
      <c r="AK363"/>
      <c r="AL363"/>
      <c r="AM363"/>
      <c r="AN363"/>
    </row>
    <row r="364" spans="17:40" ht="15.75" x14ac:dyDescent="0.25">
      <c r="Q364" s="99"/>
      <c r="R364" s="130">
        <f t="shared" si="13"/>
        <v>58.18555704736648</v>
      </c>
      <c r="S364" s="129">
        <f t="shared" si="10"/>
        <v>0.16589531620498499</v>
      </c>
      <c r="T364" s="129">
        <f t="shared" si="8"/>
        <v>4.8605159387174832E-3</v>
      </c>
      <c r="U364" s="130">
        <f t="shared" si="9"/>
        <v>16.85057586235903</v>
      </c>
      <c r="V364" s="130">
        <f t="shared" si="11"/>
        <v>25.644449499823871</v>
      </c>
      <c r="W364" s="130"/>
      <c r="X364" s="130"/>
      <c r="Y364" s="130"/>
      <c r="Z364" s="130"/>
      <c r="AA364" s="130">
        <f t="shared" si="12"/>
        <v>0.65405557268059611</v>
      </c>
      <c r="AB364" s="130">
        <f t="shared" si="14"/>
        <v>0.65400000000000003</v>
      </c>
      <c r="AC364" s="130">
        <v>48.100000000000101</v>
      </c>
      <c r="AD364" s="133">
        <f t="shared" si="15"/>
        <v>14.695818833999999</v>
      </c>
      <c r="AE364" s="134">
        <v>-10440.397000000001</v>
      </c>
      <c r="AF364" s="110">
        <v>-11.294650000000001</v>
      </c>
      <c r="AG364" s="110">
        <v>-2.7022355000000001E-2</v>
      </c>
      <c r="AH364" s="110">
        <v>1.289036E-5</v>
      </c>
      <c r="AI364" s="110">
        <v>-2.4780681000000001E-9</v>
      </c>
      <c r="AJ364" s="111">
        <v>6.5459673</v>
      </c>
      <c r="AK364"/>
      <c r="AL364"/>
      <c r="AM364"/>
      <c r="AN364"/>
    </row>
    <row r="365" spans="17:40" ht="15.75" x14ac:dyDescent="0.25">
      <c r="Q365" s="99"/>
      <c r="R365" s="130">
        <f t="shared" si="13"/>
        <v>58.18555704736648</v>
      </c>
      <c r="S365" s="129">
        <f t="shared" si="10"/>
        <v>0.1665190595345738</v>
      </c>
      <c r="T365" s="129">
        <f t="shared" si="8"/>
        <v>4.9100056503003399E-3</v>
      </c>
      <c r="U365" s="130">
        <f t="shared" si="9"/>
        <v>16.928362982726274</v>
      </c>
      <c r="V365" s="130">
        <f t="shared" si="11"/>
        <v>25.644449499823871</v>
      </c>
      <c r="W365" s="130"/>
      <c r="X365" s="130"/>
      <c r="Y365" s="130"/>
      <c r="Z365" s="130"/>
      <c r="AA365" s="130">
        <f t="shared" si="12"/>
        <v>0.6570847177856074</v>
      </c>
      <c r="AB365" s="130">
        <f t="shared" si="14"/>
        <v>0.65700000000000003</v>
      </c>
      <c r="AC365" s="130">
        <v>48.200000000000102</v>
      </c>
      <c r="AD365" s="133">
        <f t="shared" si="15"/>
        <v>14.695818833999999</v>
      </c>
      <c r="AE365" s="134">
        <v>-10440.397000000001</v>
      </c>
      <c r="AF365" s="110">
        <v>-11.294650000000001</v>
      </c>
      <c r="AG365" s="110">
        <v>-2.7022355000000001E-2</v>
      </c>
      <c r="AH365" s="110">
        <v>1.289036E-5</v>
      </c>
      <c r="AI365" s="110">
        <v>-2.4780681000000001E-9</v>
      </c>
      <c r="AJ365" s="111">
        <v>6.5459673</v>
      </c>
      <c r="AK365"/>
      <c r="AL365"/>
      <c r="AM365"/>
      <c r="AN365"/>
    </row>
    <row r="366" spans="17:40" ht="15.75" x14ac:dyDescent="0.25">
      <c r="Q366" s="99"/>
      <c r="R366" s="130">
        <f t="shared" si="13"/>
        <v>58.18555704736648</v>
      </c>
      <c r="S366" s="129">
        <f t="shared" si="10"/>
        <v>0.1671448696731391</v>
      </c>
      <c r="T366" s="129">
        <f t="shared" si="8"/>
        <v>4.9595935144598228E-3</v>
      </c>
      <c r="U366" s="130">
        <f t="shared" si="9"/>
        <v>17.006256778689</v>
      </c>
      <c r="V366" s="130">
        <f t="shared" si="11"/>
        <v>25.644449499823871</v>
      </c>
      <c r="W366" s="130"/>
      <c r="X366" s="130"/>
      <c r="Y366" s="130"/>
      <c r="Z366" s="130"/>
      <c r="AA366" s="130">
        <f t="shared" si="12"/>
        <v>0.66011801044286555</v>
      </c>
      <c r="AB366" s="130">
        <f t="shared" si="14"/>
        <v>0.66</v>
      </c>
      <c r="AC366" s="130">
        <v>48.300000000000097</v>
      </c>
      <c r="AD366" s="133">
        <f t="shared" si="15"/>
        <v>14.695818833999999</v>
      </c>
      <c r="AE366" s="134">
        <v>-10440.397000000001</v>
      </c>
      <c r="AF366" s="110">
        <v>-11.294650000000001</v>
      </c>
      <c r="AG366" s="110">
        <v>-2.7022355000000001E-2</v>
      </c>
      <c r="AH366" s="110">
        <v>1.289036E-5</v>
      </c>
      <c r="AI366" s="110">
        <v>-2.4780681000000001E-9</v>
      </c>
      <c r="AJ366" s="111">
        <v>6.5459673</v>
      </c>
      <c r="AK366"/>
      <c r="AL366"/>
      <c r="AM366"/>
      <c r="AN366"/>
    </row>
    <row r="367" spans="17:40" ht="15.75" x14ac:dyDescent="0.25">
      <c r="Q367" s="99"/>
      <c r="R367" s="130">
        <f t="shared" si="13"/>
        <v>58.18555704736648</v>
      </c>
      <c r="S367" s="129">
        <f t="shared" si="10"/>
        <v>0.16777275247183873</v>
      </c>
      <c r="T367" s="129">
        <f t="shared" si="8"/>
        <v>5.0092798208160282E-3</v>
      </c>
      <c r="U367" s="130">
        <f t="shared" si="9"/>
        <v>17.084257565016287</v>
      </c>
      <c r="V367" s="130">
        <f t="shared" si="11"/>
        <v>25.644449499823871</v>
      </c>
      <c r="W367" s="130"/>
      <c r="X367" s="130"/>
      <c r="Y367" s="130"/>
      <c r="Z367" s="130"/>
      <c r="AA367" s="130">
        <f t="shared" si="12"/>
        <v>0.6631554628928884</v>
      </c>
      <c r="AB367" s="130">
        <f t="shared" si="14"/>
        <v>0.66300000000000003</v>
      </c>
      <c r="AC367" s="130">
        <v>48.400000000000098</v>
      </c>
      <c r="AD367" s="133">
        <f t="shared" si="15"/>
        <v>14.695818833999999</v>
      </c>
      <c r="AE367" s="134">
        <v>-10440.397000000001</v>
      </c>
      <c r="AF367" s="110">
        <v>-11.294650000000001</v>
      </c>
      <c r="AG367" s="110">
        <v>-2.7022355000000001E-2</v>
      </c>
      <c r="AH367" s="110">
        <v>1.289036E-5</v>
      </c>
      <c r="AI367" s="110">
        <v>-2.4780681000000001E-9</v>
      </c>
      <c r="AJ367" s="111">
        <v>6.5459673</v>
      </c>
      <c r="AK367"/>
      <c r="AL367"/>
      <c r="AM367"/>
      <c r="AN367"/>
    </row>
    <row r="368" spans="17:40" ht="15.75" x14ac:dyDescent="0.25">
      <c r="Q368" s="99"/>
      <c r="R368" s="130">
        <f t="shared" si="13"/>
        <v>58.18555704736648</v>
      </c>
      <c r="S368" s="129">
        <f t="shared" si="10"/>
        <v>0.1684027137952375</v>
      </c>
      <c r="T368" s="129">
        <f t="shared" si="8"/>
        <v>5.0590648597902115E-3</v>
      </c>
      <c r="U368" s="130">
        <f t="shared" si="9"/>
        <v>17.162365657347948</v>
      </c>
      <c r="V368" s="130">
        <f t="shared" si="11"/>
        <v>25.644449499823871</v>
      </c>
      <c r="W368" s="130"/>
      <c r="X368" s="130"/>
      <c r="Y368" s="130"/>
      <c r="Z368" s="130"/>
      <c r="AA368" s="130">
        <f t="shared" si="12"/>
        <v>0.66619708741003092</v>
      </c>
      <c r="AB368" s="130">
        <f t="shared" si="14"/>
        <v>0.66600000000000004</v>
      </c>
      <c r="AC368" s="130">
        <v>48.500000000000099</v>
      </c>
      <c r="AD368" s="133">
        <f t="shared" si="15"/>
        <v>14.695818833999999</v>
      </c>
      <c r="AE368" s="134">
        <v>-10440.397000000001</v>
      </c>
      <c r="AF368" s="110">
        <v>-11.294650000000001</v>
      </c>
      <c r="AG368" s="110">
        <v>-2.7022355000000001E-2</v>
      </c>
      <c r="AH368" s="110">
        <v>1.289036E-5</v>
      </c>
      <c r="AI368" s="110">
        <v>-2.4780681000000001E-9</v>
      </c>
      <c r="AJ368" s="111">
        <v>6.5459673</v>
      </c>
      <c r="AK368"/>
      <c r="AL368"/>
      <c r="AM368"/>
      <c r="AN368"/>
    </row>
    <row r="369" spans="17:40" ht="15.75" x14ac:dyDescent="0.25">
      <c r="Q369" s="99"/>
      <c r="R369" s="130">
        <f t="shared" si="13"/>
        <v>58.18555704736648</v>
      </c>
      <c r="S369" s="129">
        <f t="shared" si="10"/>
        <v>0.16903475952134236</v>
      </c>
      <c r="T369" s="129">
        <f t="shared" si="8"/>
        <v>5.1089489226066641E-3</v>
      </c>
      <c r="U369" s="130">
        <f t="shared" si="9"/>
        <v>17.240581372196548</v>
      </c>
      <c r="V369" s="130">
        <f t="shared" si="11"/>
        <v>25.644449499823871</v>
      </c>
      <c r="W369" s="130"/>
      <c r="X369" s="130"/>
      <c r="Y369" s="130"/>
      <c r="Z369" s="130"/>
      <c r="AA369" s="130">
        <f t="shared" si="12"/>
        <v>0.66924289630260225</v>
      </c>
      <c r="AB369" s="130">
        <f t="shared" si="14"/>
        <v>0.66900000000000004</v>
      </c>
      <c r="AC369" s="130">
        <v>48.600000000000101</v>
      </c>
      <c r="AD369" s="133">
        <f t="shared" si="15"/>
        <v>14.695818833999999</v>
      </c>
      <c r="AE369" s="134">
        <v>-10440.397000000001</v>
      </c>
      <c r="AF369" s="110">
        <v>-11.294650000000001</v>
      </c>
      <c r="AG369" s="110">
        <v>-2.7022355000000001E-2</v>
      </c>
      <c r="AH369" s="110">
        <v>1.289036E-5</v>
      </c>
      <c r="AI369" s="110">
        <v>-2.4780681000000001E-9</v>
      </c>
      <c r="AJ369" s="111">
        <v>6.5459673</v>
      </c>
      <c r="AK369"/>
      <c r="AL369"/>
      <c r="AM369"/>
      <c r="AN369"/>
    </row>
    <row r="370" spans="17:40" ht="15.75" x14ac:dyDescent="0.25">
      <c r="Q370" s="99"/>
      <c r="R370" s="130">
        <f t="shared" si="13"/>
        <v>58.18555704736648</v>
      </c>
      <c r="S370" s="129">
        <f t="shared" si="10"/>
        <v>0.1696688955416174</v>
      </c>
      <c r="T370" s="129">
        <f t="shared" si="8"/>
        <v>5.1589323012949575E-3</v>
      </c>
      <c r="U370" s="130">
        <f t="shared" si="9"/>
        <v>17.318905026949874</v>
      </c>
      <c r="V370" s="130">
        <f t="shared" si="11"/>
        <v>25.644449499823871</v>
      </c>
      <c r="W370" s="130"/>
      <c r="X370" s="130"/>
      <c r="Y370" s="130"/>
      <c r="Z370" s="130"/>
      <c r="AA370" s="130">
        <f t="shared" si="12"/>
        <v>0.67229290191294444</v>
      </c>
      <c r="AB370" s="130">
        <f t="shared" si="14"/>
        <v>0.67200000000000004</v>
      </c>
      <c r="AC370" s="130">
        <v>48.700000000000102</v>
      </c>
      <c r="AD370" s="133">
        <f t="shared" si="15"/>
        <v>14.695818833999999</v>
      </c>
      <c r="AE370" s="134">
        <v>-10440.397000000001</v>
      </c>
      <c r="AF370" s="110">
        <v>-11.294650000000001</v>
      </c>
      <c r="AG370" s="110">
        <v>-2.7022355000000001E-2</v>
      </c>
      <c r="AH370" s="110">
        <v>1.289036E-5</v>
      </c>
      <c r="AI370" s="110">
        <v>-2.4780681000000001E-9</v>
      </c>
      <c r="AJ370" s="111">
        <v>6.5459673</v>
      </c>
      <c r="AK370"/>
      <c r="AL370"/>
      <c r="AM370"/>
      <c r="AN370"/>
    </row>
    <row r="371" spans="17:40" ht="15.75" x14ac:dyDescent="0.25">
      <c r="Q371" s="99"/>
      <c r="R371" s="130">
        <f t="shared" si="13"/>
        <v>58.18555704736648</v>
      </c>
      <c r="S371" s="129">
        <f t="shared" si="10"/>
        <v>0.17030512776100695</v>
      </c>
      <c r="T371" s="129">
        <f t="shared" si="8"/>
        <v>5.2090152886923764E-3</v>
      </c>
      <c r="U371" s="130">
        <f t="shared" si="9"/>
        <v>17.397336939873558</v>
      </c>
      <c r="V371" s="130">
        <f t="shared" si="11"/>
        <v>25.644449499823871</v>
      </c>
      <c r="W371" s="130"/>
      <c r="X371" s="130"/>
      <c r="Y371" s="130"/>
      <c r="Z371" s="130"/>
      <c r="AA371" s="130">
        <f t="shared" si="12"/>
        <v>0.67534711661752855</v>
      </c>
      <c r="AB371" s="130">
        <f t="shared" si="14"/>
        <v>0.67500000000000004</v>
      </c>
      <c r="AC371" s="130">
        <v>48.800000000000097</v>
      </c>
      <c r="AD371" s="133">
        <f t="shared" si="15"/>
        <v>14.695818833999999</v>
      </c>
      <c r="AE371" s="134">
        <v>-10440.397000000001</v>
      </c>
      <c r="AF371" s="110">
        <v>-11.294650000000001</v>
      </c>
      <c r="AG371" s="110">
        <v>-2.7022355000000001E-2</v>
      </c>
      <c r="AH371" s="110">
        <v>1.289036E-5</v>
      </c>
      <c r="AI371" s="110">
        <v>-2.4780681000000001E-9</v>
      </c>
      <c r="AJ371" s="111">
        <v>6.5459673</v>
      </c>
      <c r="AK371"/>
      <c r="AL371"/>
      <c r="AM371"/>
      <c r="AN371"/>
    </row>
    <row r="372" spans="17:40" ht="15.75" x14ac:dyDescent="0.25">
      <c r="Q372" s="99"/>
      <c r="R372" s="130">
        <f t="shared" si="13"/>
        <v>58.18555704736648</v>
      </c>
      <c r="S372" s="129">
        <f t="shared" si="10"/>
        <v>0.17094346209796274</v>
      </c>
      <c r="T372" s="129">
        <f t="shared" si="8"/>
        <v>5.2591981784456902E-3</v>
      </c>
      <c r="U372" s="130">
        <f t="shared" si="9"/>
        <v>17.475877430112998</v>
      </c>
      <c r="V372" s="130">
        <f t="shared" si="11"/>
        <v>25.644449499823871</v>
      </c>
      <c r="W372" s="130"/>
      <c r="X372" s="130"/>
      <c r="Y372" s="130"/>
      <c r="Z372" s="130"/>
      <c r="AA372" s="130">
        <f t="shared" si="12"/>
        <v>0.67840555282705695</v>
      </c>
      <c r="AB372" s="130">
        <f t="shared" si="14"/>
        <v>0.67800000000000005</v>
      </c>
      <c r="AC372" s="130">
        <v>48.900000000000098</v>
      </c>
      <c r="AD372" s="133">
        <f t="shared" si="15"/>
        <v>14.695818833999999</v>
      </c>
      <c r="AE372" s="134">
        <v>-10440.397000000001</v>
      </c>
      <c r="AF372" s="110">
        <v>-11.294650000000001</v>
      </c>
      <c r="AG372" s="110">
        <v>-2.7022355000000001E-2</v>
      </c>
      <c r="AH372" s="110">
        <v>1.289036E-5</v>
      </c>
      <c r="AI372" s="110">
        <v>-2.4780681000000001E-9</v>
      </c>
      <c r="AJ372" s="111">
        <v>6.5459673</v>
      </c>
      <c r="AK372"/>
      <c r="AL372"/>
      <c r="AM372"/>
      <c r="AN372"/>
    </row>
    <row r="373" spans="17:40" ht="15.75" x14ac:dyDescent="0.25">
      <c r="Q373" s="99"/>
      <c r="R373" s="130">
        <f t="shared" si="13"/>
        <v>58.18555704736648</v>
      </c>
      <c r="S373" s="129">
        <f t="shared" si="10"/>
        <v>0.17158390448445626</v>
      </c>
      <c r="T373" s="129">
        <f t="shared" si="8"/>
        <v>5.3094812650138525E-3</v>
      </c>
      <c r="U373" s="130">
        <f t="shared" si="9"/>
        <v>17.554526817696321</v>
      </c>
      <c r="V373" s="130">
        <f t="shared" si="11"/>
        <v>25.644449499823871</v>
      </c>
      <c r="W373" s="130"/>
      <c r="X373" s="130"/>
      <c r="Y373" s="130"/>
      <c r="Z373" s="130"/>
      <c r="AA373" s="130">
        <f t="shared" si="12"/>
        <v>0.68146822298653842</v>
      </c>
      <c r="AB373" s="130">
        <f t="shared" si="14"/>
        <v>0.68100000000000005</v>
      </c>
      <c r="AC373" s="130">
        <v>49.000000000000099</v>
      </c>
      <c r="AD373" s="133">
        <f t="shared" si="15"/>
        <v>14.695818833999999</v>
      </c>
      <c r="AE373" s="134">
        <v>-10440.397000000001</v>
      </c>
      <c r="AF373" s="110">
        <v>-11.294650000000001</v>
      </c>
      <c r="AG373" s="110">
        <v>-2.7022355000000001E-2</v>
      </c>
      <c r="AH373" s="110">
        <v>1.289036E-5</v>
      </c>
      <c r="AI373" s="110">
        <v>-2.4780681000000001E-9</v>
      </c>
      <c r="AJ373" s="111">
        <v>6.5459673</v>
      </c>
      <c r="AK373"/>
      <c r="AL373"/>
      <c r="AM373"/>
      <c r="AN373"/>
    </row>
    <row r="374" spans="17:40" ht="15.75" x14ac:dyDescent="0.25">
      <c r="Q374" s="99"/>
      <c r="R374" s="130">
        <f t="shared" si="13"/>
        <v>58.18555704736648</v>
      </c>
      <c r="S374" s="129">
        <f t="shared" si="10"/>
        <v>0.17222646086601176</v>
      </c>
      <c r="T374" s="129">
        <f t="shared" si="8"/>
        <v>5.3598648436699713E-3</v>
      </c>
      <c r="U374" s="130">
        <f t="shared" si="9"/>
        <v>17.633285423536488</v>
      </c>
      <c r="V374" s="130">
        <f t="shared" si="11"/>
        <v>25.644449499823871</v>
      </c>
      <c r="W374" s="130"/>
      <c r="X374" s="130"/>
      <c r="Y374" s="130"/>
      <c r="Z374" s="130"/>
      <c r="AA374" s="130">
        <f t="shared" si="12"/>
        <v>0.68453513957540357</v>
      </c>
      <c r="AB374" s="130">
        <f t="shared" si="14"/>
        <v>0.68500000000000005</v>
      </c>
      <c r="AC374" s="130">
        <v>49.100000000000101</v>
      </c>
      <c r="AD374" s="133">
        <f t="shared" si="15"/>
        <v>14.695818833999999</v>
      </c>
      <c r="AE374" s="134">
        <v>-10440.397000000001</v>
      </c>
      <c r="AF374" s="110">
        <v>-11.294650000000001</v>
      </c>
      <c r="AG374" s="110">
        <v>-2.7022355000000001E-2</v>
      </c>
      <c r="AH374" s="110">
        <v>1.289036E-5</v>
      </c>
      <c r="AI374" s="110">
        <v>-2.4780681000000001E-9</v>
      </c>
      <c r="AJ374" s="111">
        <v>6.5459673</v>
      </c>
      <c r="AK374"/>
      <c r="AL374"/>
      <c r="AM374"/>
      <c r="AN374"/>
    </row>
    <row r="375" spans="17:40" ht="15.75" x14ac:dyDescent="0.25">
      <c r="Q375" s="99"/>
      <c r="R375" s="130">
        <f t="shared" si="13"/>
        <v>58.18555704736648</v>
      </c>
      <c r="S375" s="129">
        <f t="shared" si="10"/>
        <v>0.17287113720172254</v>
      </c>
      <c r="T375" s="129">
        <f t="shared" si="8"/>
        <v>5.4103492105036866E-3</v>
      </c>
      <c r="U375" s="130">
        <f t="shared" si="9"/>
        <v>17.712153569433902</v>
      </c>
      <c r="V375" s="130">
        <f t="shared" si="11"/>
        <v>25.644449499823871</v>
      </c>
      <c r="W375" s="130"/>
      <c r="X375" s="130"/>
      <c r="Y375" s="130"/>
      <c r="Z375" s="130"/>
      <c r="AA375" s="130">
        <f t="shared" si="12"/>
        <v>0.68760631510758674</v>
      </c>
      <c r="AB375" s="130">
        <f t="shared" si="14"/>
        <v>0.68799999999999994</v>
      </c>
      <c r="AC375" s="130">
        <v>49.200000000000102</v>
      </c>
      <c r="AD375" s="133">
        <f t="shared" si="15"/>
        <v>14.695818833999999</v>
      </c>
      <c r="AE375" s="134">
        <v>-10440.397000000001</v>
      </c>
      <c r="AF375" s="110">
        <v>-11.294650000000001</v>
      </c>
      <c r="AG375" s="110">
        <v>-2.7022355000000001E-2</v>
      </c>
      <c r="AH375" s="110">
        <v>1.289036E-5</v>
      </c>
      <c r="AI375" s="110">
        <v>-2.4780681000000001E-9</v>
      </c>
      <c r="AJ375" s="111">
        <v>6.5459673</v>
      </c>
      <c r="AK375"/>
      <c r="AL375"/>
      <c r="AM375"/>
      <c r="AN375"/>
    </row>
    <row r="376" spans="17:40" ht="15.75" x14ac:dyDescent="0.25">
      <c r="Q376" s="99"/>
      <c r="R376" s="130">
        <f t="shared" si="13"/>
        <v>58.18555704736648</v>
      </c>
      <c r="S376" s="129">
        <f t="shared" si="10"/>
        <v>0.17351793946427654</v>
      </c>
      <c r="T376" s="129">
        <f t="shared" si="8"/>
        <v>5.4609346624230554E-3</v>
      </c>
      <c r="U376" s="130">
        <f t="shared" si="9"/>
        <v>17.791131578078453</v>
      </c>
      <c r="V376" s="130">
        <f t="shared" si="11"/>
        <v>25.644449499823871</v>
      </c>
      <c r="W376" s="130"/>
      <c r="X376" s="130"/>
      <c r="Y376" s="130"/>
      <c r="Z376" s="130"/>
      <c r="AA376" s="130">
        <f t="shared" si="12"/>
        <v>0.69068176213162813</v>
      </c>
      <c r="AB376" s="130">
        <f t="shared" si="14"/>
        <v>0.69099999999999995</v>
      </c>
      <c r="AC376" s="130">
        <v>49.300000000000097</v>
      </c>
      <c r="AD376" s="133">
        <f t="shared" si="15"/>
        <v>14.695818833999999</v>
      </c>
      <c r="AE376" s="134">
        <v>-10440.397000000001</v>
      </c>
      <c r="AF376" s="110">
        <v>-11.294650000000001</v>
      </c>
      <c r="AG376" s="110">
        <v>-2.7022355000000001E-2</v>
      </c>
      <c r="AH376" s="110">
        <v>1.289036E-5</v>
      </c>
      <c r="AI376" s="110">
        <v>-2.4780681000000001E-9</v>
      </c>
      <c r="AJ376" s="111">
        <v>6.5459673</v>
      </c>
      <c r="AK376"/>
      <c r="AL376"/>
      <c r="AM376"/>
      <c r="AN376"/>
    </row>
    <row r="377" spans="17:40" ht="15.75" x14ac:dyDescent="0.25">
      <c r="Q377" s="99"/>
      <c r="R377" s="130">
        <f t="shared" si="13"/>
        <v>58.18555704736648</v>
      </c>
      <c r="S377" s="129">
        <f t="shared" si="10"/>
        <v>0.17416687363997022</v>
      </c>
      <c r="T377" s="129">
        <f t="shared" si="8"/>
        <v>5.5116214971574328E-3</v>
      </c>
      <c r="U377" s="130">
        <f t="shared" si="9"/>
        <v>17.870219773052639</v>
      </c>
      <c r="V377" s="130">
        <f t="shared" si="11"/>
        <v>25.644449499823871</v>
      </c>
      <c r="W377" s="130"/>
      <c r="X377" s="130"/>
      <c r="Y377" s="130"/>
      <c r="Z377" s="130"/>
      <c r="AA377" s="130">
        <f t="shared" si="12"/>
        <v>0.69376149323075331</v>
      </c>
      <c r="AB377" s="130">
        <f t="shared" si="14"/>
        <v>0.69399999999999995</v>
      </c>
      <c r="AC377" s="130">
        <v>49.400000000000098</v>
      </c>
      <c r="AD377" s="133">
        <f t="shared" si="15"/>
        <v>14.695818833999999</v>
      </c>
      <c r="AE377" s="134">
        <v>-10440.397000000001</v>
      </c>
      <c r="AF377" s="110">
        <v>-11.294650000000001</v>
      </c>
      <c r="AG377" s="110">
        <v>-2.7022355000000001E-2</v>
      </c>
      <c r="AH377" s="110">
        <v>1.289036E-5</v>
      </c>
      <c r="AI377" s="110">
        <v>-2.4780681000000001E-9</v>
      </c>
      <c r="AJ377" s="111">
        <v>6.5459673</v>
      </c>
      <c r="AK377"/>
      <c r="AL377"/>
      <c r="AM377"/>
      <c r="AN377"/>
    </row>
    <row r="378" spans="17:40" ht="15.75" x14ac:dyDescent="0.25">
      <c r="Q378" s="99"/>
      <c r="R378" s="130">
        <f t="shared" si="13"/>
        <v>58.18555704736648</v>
      </c>
      <c r="S378" s="129">
        <f t="shared" si="10"/>
        <v>0.17481794572874532</v>
      </c>
      <c r="T378" s="129">
        <f t="shared" si="8"/>
        <v>5.5624100132591961E-3</v>
      </c>
      <c r="U378" s="130">
        <f t="shared" si="9"/>
        <v>17.949418478833447</v>
      </c>
      <c r="V378" s="130">
        <f t="shared" si="11"/>
        <v>25.644449499823871</v>
      </c>
      <c r="W378" s="130"/>
      <c r="X378" s="130"/>
      <c r="Y378" s="130"/>
      <c r="Z378" s="130"/>
      <c r="AA378" s="130">
        <f t="shared" si="12"/>
        <v>0.69684552102299457</v>
      </c>
      <c r="AB378" s="130">
        <f t="shared" si="14"/>
        <v>0.69699999999999995</v>
      </c>
      <c r="AC378" s="130">
        <v>49.500000000000099</v>
      </c>
      <c r="AD378" s="133">
        <f t="shared" si="15"/>
        <v>14.695818833999999</v>
      </c>
      <c r="AE378" s="134">
        <v>-10440.397000000001</v>
      </c>
      <c r="AF378" s="110">
        <v>-11.294650000000001</v>
      </c>
      <c r="AG378" s="110">
        <v>-2.7022355000000001E-2</v>
      </c>
      <c r="AH378" s="110">
        <v>1.289036E-5</v>
      </c>
      <c r="AI378" s="110">
        <v>-2.4780681000000001E-9</v>
      </c>
      <c r="AJ378" s="111">
        <v>6.5459673</v>
      </c>
      <c r="AK378"/>
      <c r="AL378"/>
      <c r="AM378"/>
      <c r="AN378"/>
    </row>
    <row r="379" spans="17:40" ht="15.75" x14ac:dyDescent="0.25">
      <c r="Q379" s="99"/>
      <c r="R379" s="130">
        <f t="shared" si="13"/>
        <v>58.18555704736648</v>
      </c>
      <c r="S379" s="129">
        <f t="shared" si="10"/>
        <v>0.17547116174419891</v>
      </c>
      <c r="T379" s="129">
        <f t="shared" si="8"/>
        <v>5.6133005101062705E-3</v>
      </c>
      <c r="U379" s="130">
        <f t="shared" si="9"/>
        <v>18.028728020795107</v>
      </c>
      <c r="V379" s="130">
        <f t="shared" si="11"/>
        <v>25.644449499823871</v>
      </c>
      <c r="W379" s="130"/>
      <c r="X379" s="130"/>
      <c r="Y379" s="130"/>
      <c r="Z379" s="130"/>
      <c r="AA379" s="130">
        <f t="shared" si="12"/>
        <v>0.69993385816126508</v>
      </c>
      <c r="AB379" s="130">
        <f t="shared" si="14"/>
        <v>0.7</v>
      </c>
      <c r="AC379" s="130">
        <v>49.600000000000101</v>
      </c>
      <c r="AD379" s="133">
        <f t="shared" si="15"/>
        <v>14.695818833999999</v>
      </c>
      <c r="AE379" s="134">
        <v>-10440.397000000001</v>
      </c>
      <c r="AF379" s="110">
        <v>-11.294650000000001</v>
      </c>
      <c r="AG379" s="110">
        <v>-2.7022355000000001E-2</v>
      </c>
      <c r="AH379" s="110">
        <v>1.289036E-5</v>
      </c>
      <c r="AI379" s="110">
        <v>-2.4780681000000001E-9</v>
      </c>
      <c r="AJ379" s="111">
        <v>6.5459673</v>
      </c>
      <c r="AK379"/>
      <c r="AL379"/>
      <c r="AM379"/>
      <c r="AN379"/>
    </row>
    <row r="380" spans="17:40" ht="15.75" x14ac:dyDescent="0.25">
      <c r="Q380" s="99"/>
      <c r="R380" s="130">
        <f t="shared" si="13"/>
        <v>58.18555704736648</v>
      </c>
      <c r="S380" s="129">
        <f t="shared" si="10"/>
        <v>0.17612652771361181</v>
      </c>
      <c r="T380" s="129">
        <f t="shared" si="8"/>
        <v>5.6642932879043019E-3</v>
      </c>
      <c r="U380" s="130">
        <f t="shared" si="9"/>
        <v>18.108148725211436</v>
      </c>
      <c r="V380" s="130">
        <f t="shared" si="11"/>
        <v>25.644449499823871</v>
      </c>
      <c r="W380" s="130"/>
      <c r="X380" s="130"/>
      <c r="Y380" s="130"/>
      <c r="Z380" s="130"/>
      <c r="AA380" s="130">
        <f t="shared" si="12"/>
        <v>0.70302651733346544</v>
      </c>
      <c r="AB380" s="130">
        <f t="shared" si="14"/>
        <v>0.70299999999999996</v>
      </c>
      <c r="AC380" s="130">
        <v>49.700000000000102</v>
      </c>
      <c r="AD380" s="133">
        <f t="shared" si="15"/>
        <v>14.695818833999999</v>
      </c>
      <c r="AE380" s="134">
        <v>-10440.397000000001</v>
      </c>
      <c r="AF380" s="110">
        <v>-11.294650000000001</v>
      </c>
      <c r="AG380" s="110">
        <v>-2.7022355000000001E-2</v>
      </c>
      <c r="AH380" s="110">
        <v>1.289036E-5</v>
      </c>
      <c r="AI380" s="110">
        <v>-2.4780681000000001E-9</v>
      </c>
      <c r="AJ380" s="111">
        <v>6.5459673</v>
      </c>
      <c r="AK380"/>
      <c r="AL380"/>
      <c r="AM380"/>
      <c r="AN380"/>
    </row>
    <row r="381" spans="17:40" ht="15.75" x14ac:dyDescent="0.25">
      <c r="Q381" s="99"/>
      <c r="R381" s="130">
        <f t="shared" si="13"/>
        <v>58.18555704736648</v>
      </c>
      <c r="S381" s="129">
        <f t="shared" si="10"/>
        <v>0.17678404967796829</v>
      </c>
      <c r="T381" s="129">
        <f t="shared" si="8"/>
        <v>5.7153886476890396E-3</v>
      </c>
      <c r="U381" s="130">
        <f t="shared" si="9"/>
        <v>18.18768091925844</v>
      </c>
      <c r="V381" s="130">
        <f t="shared" si="11"/>
        <v>25.644449499823871</v>
      </c>
      <c r="W381" s="130"/>
      <c r="X381" s="130"/>
      <c r="Y381" s="130"/>
      <c r="Z381" s="130"/>
      <c r="AA381" s="130">
        <f t="shared" si="12"/>
        <v>0.70612351126257578</v>
      </c>
      <c r="AB381" s="130">
        <f t="shared" si="14"/>
        <v>0.70599999999999996</v>
      </c>
      <c r="AC381" s="130">
        <v>49.800000000000097</v>
      </c>
      <c r="AD381" s="133">
        <f t="shared" si="15"/>
        <v>14.695818833999999</v>
      </c>
      <c r="AE381" s="134">
        <v>-10440.397000000001</v>
      </c>
      <c r="AF381" s="110">
        <v>-11.294650000000001</v>
      </c>
      <c r="AG381" s="110">
        <v>-2.7022355000000001E-2</v>
      </c>
      <c r="AH381" s="110">
        <v>1.289036E-5</v>
      </c>
      <c r="AI381" s="110">
        <v>-2.4780681000000001E-9</v>
      </c>
      <c r="AJ381" s="111">
        <v>6.5459673</v>
      </c>
      <c r="AK381"/>
      <c r="AL381"/>
      <c r="AM381"/>
      <c r="AN381"/>
    </row>
    <row r="382" spans="17:40" ht="15.75" x14ac:dyDescent="0.25">
      <c r="Q382" s="99"/>
      <c r="R382" s="130">
        <f t="shared" si="13"/>
        <v>58.18555704736648</v>
      </c>
      <c r="S382" s="129">
        <f t="shared" si="10"/>
        <v>0.17744373369198091</v>
      </c>
      <c r="T382" s="129">
        <f t="shared" si="8"/>
        <v>5.7665868913284613E-3</v>
      </c>
      <c r="U382" s="130">
        <f t="shared" si="9"/>
        <v>18.26732493101661</v>
      </c>
      <c r="V382" s="130">
        <f t="shared" si="11"/>
        <v>25.644449499823871</v>
      </c>
      <c r="W382" s="130"/>
      <c r="X382" s="130"/>
      <c r="Y382" s="130"/>
      <c r="Z382" s="130"/>
      <c r="AA382" s="130">
        <f t="shared" si="12"/>
        <v>0.7092248527067565</v>
      </c>
      <c r="AB382" s="130">
        <f t="shared" si="14"/>
        <v>0.70899999999999996</v>
      </c>
      <c r="AC382" s="130">
        <v>49.900000000000098</v>
      </c>
      <c r="AD382" s="133">
        <f t="shared" si="15"/>
        <v>14.695818833999999</v>
      </c>
      <c r="AE382" s="134">
        <v>-10440.397000000001</v>
      </c>
      <c r="AF382" s="110">
        <v>-11.294650000000001</v>
      </c>
      <c r="AG382" s="110">
        <v>-2.7022355000000001E-2</v>
      </c>
      <c r="AH382" s="110">
        <v>1.289036E-5</v>
      </c>
      <c r="AI382" s="110">
        <v>-2.4780681000000001E-9</v>
      </c>
      <c r="AJ382" s="111">
        <v>6.5459673</v>
      </c>
      <c r="AK382"/>
      <c r="AL382"/>
      <c r="AM382"/>
      <c r="AN382"/>
    </row>
    <row r="383" spans="17:40" ht="15.75" x14ac:dyDescent="0.25">
      <c r="Q383" s="99"/>
      <c r="R383" s="130">
        <f t="shared" si="13"/>
        <v>58.18555704736648</v>
      </c>
      <c r="S383" s="129">
        <f t="shared" si="10"/>
        <v>0.17810558582410912</v>
      </c>
      <c r="T383" s="129">
        <f t="shared" si="8"/>
        <v>5.8178883215253959E-3</v>
      </c>
      <c r="U383" s="130">
        <f t="shared" si="9"/>
        <v>18.3470810894738</v>
      </c>
      <c r="V383" s="130">
        <f t="shared" si="11"/>
        <v>25.644449499823871</v>
      </c>
      <c r="W383" s="130"/>
      <c r="X383" s="130"/>
      <c r="Y383" s="130"/>
      <c r="Z383" s="130"/>
      <c r="AA383" s="130">
        <f t="shared" si="12"/>
        <v>0.7123305544594386</v>
      </c>
      <c r="AB383" s="130">
        <f t="shared" si="14"/>
        <v>0.71199999999999997</v>
      </c>
      <c r="AC383" s="130">
        <v>50.000000000000099</v>
      </c>
      <c r="AD383" s="133">
        <f t="shared" si="15"/>
        <v>14.695818833999999</v>
      </c>
      <c r="AE383" s="134">
        <v>-10440.397000000001</v>
      </c>
      <c r="AF383" s="110">
        <v>-11.294650000000001</v>
      </c>
      <c r="AG383" s="110">
        <v>-2.7022355000000001E-2</v>
      </c>
      <c r="AH383" s="110">
        <v>1.289036E-5</v>
      </c>
      <c r="AI383" s="110">
        <v>-2.4780681000000001E-9</v>
      </c>
      <c r="AJ383" s="111">
        <v>6.5459673</v>
      </c>
      <c r="AK383"/>
      <c r="AL383"/>
      <c r="AM383"/>
      <c r="AN383"/>
    </row>
    <row r="384" spans="17:40" ht="15.75" x14ac:dyDescent="0.25">
      <c r="Q384" s="99"/>
      <c r="R384" s="130">
        <f t="shared" si="13"/>
        <v>58.18555704736648</v>
      </c>
      <c r="S384" s="129">
        <f t="shared" si="10"/>
        <v>0.17876961215658904</v>
      </c>
      <c r="T384" s="129">
        <f t="shared" si="8"/>
        <v>5.869293241819333E-3</v>
      </c>
      <c r="U384" s="130">
        <f t="shared" si="9"/>
        <v>18.426949724527162</v>
      </c>
      <c r="V384" s="130">
        <f t="shared" si="11"/>
        <v>25.644449499823871</v>
      </c>
      <c r="W384" s="130"/>
      <c r="X384" s="130"/>
      <c r="Y384" s="130"/>
      <c r="Z384" s="130"/>
      <c r="AA384" s="130">
        <f t="shared" si="12"/>
        <v>0.7154406293494352</v>
      </c>
      <c r="AB384" s="130">
        <f t="shared" si="14"/>
        <v>0.71499999999999997</v>
      </c>
      <c r="AC384" s="130">
        <v>50.100000000000101</v>
      </c>
      <c r="AD384" s="133">
        <f t="shared" si="15"/>
        <v>14.695818833999999</v>
      </c>
      <c r="AE384" s="134">
        <v>-10440.397000000001</v>
      </c>
      <c r="AF384" s="110">
        <v>-11.294650000000001</v>
      </c>
      <c r="AG384" s="110">
        <v>-2.7022355000000001E-2</v>
      </c>
      <c r="AH384" s="110">
        <v>1.289036E-5</v>
      </c>
      <c r="AI384" s="110">
        <v>-2.4780681000000001E-9</v>
      </c>
      <c r="AJ384" s="111">
        <v>6.5459673</v>
      </c>
      <c r="AK384"/>
      <c r="AL384"/>
      <c r="AM384"/>
      <c r="AN384"/>
    </row>
    <row r="385" spans="17:40" ht="15.75" x14ac:dyDescent="0.25">
      <c r="Q385" s="99"/>
      <c r="R385" s="130">
        <f t="shared" si="13"/>
        <v>58.18555704736648</v>
      </c>
      <c r="S385" s="129">
        <f t="shared" si="10"/>
        <v>0.17943581878544448</v>
      </c>
      <c r="T385" s="129">
        <f t="shared" si="8"/>
        <v>5.9208019565892781E-3</v>
      </c>
      <c r="U385" s="130">
        <f t="shared" si="9"/>
        <v>18.506931166986256</v>
      </c>
      <c r="V385" s="130">
        <f t="shared" si="11"/>
        <v>25.644449499823871</v>
      </c>
      <c r="W385" s="130"/>
      <c r="X385" s="130"/>
      <c r="Y385" s="130"/>
      <c r="Z385" s="130"/>
      <c r="AA385" s="130">
        <f t="shared" si="12"/>
        <v>0.71855509024101771</v>
      </c>
      <c r="AB385" s="130">
        <f t="shared" si="14"/>
        <v>0.71899999999999997</v>
      </c>
      <c r="AC385" s="130">
        <v>50.200000000000102</v>
      </c>
      <c r="AD385" s="133">
        <f t="shared" si="15"/>
        <v>14.695818833999999</v>
      </c>
      <c r="AE385" s="134">
        <v>-10440.397000000001</v>
      </c>
      <c r="AF385" s="110">
        <v>-11.294650000000001</v>
      </c>
      <c r="AG385" s="110">
        <v>-2.7022355000000001E-2</v>
      </c>
      <c r="AH385" s="110">
        <v>1.289036E-5</v>
      </c>
      <c r="AI385" s="110">
        <v>-2.4780681000000001E-9</v>
      </c>
      <c r="AJ385" s="111">
        <v>6.5459673</v>
      </c>
      <c r="AK385"/>
      <c r="AL385"/>
      <c r="AM385"/>
      <c r="AN385"/>
    </row>
    <row r="386" spans="17:40" ht="15.75" x14ac:dyDescent="0.25">
      <c r="Q386" s="99"/>
      <c r="R386" s="130">
        <f t="shared" si="13"/>
        <v>58.18555704736648</v>
      </c>
      <c r="S386" s="129">
        <f t="shared" si="10"/>
        <v>0.18010421182052197</v>
      </c>
      <c r="T386" s="129">
        <f t="shared" si="8"/>
        <v>5.9724147710557432E-3</v>
      </c>
      <c r="U386" s="130">
        <f t="shared" si="9"/>
        <v>18.587025748575243</v>
      </c>
      <c r="V386" s="130">
        <f t="shared" si="11"/>
        <v>25.644449499823871</v>
      </c>
      <c r="W386" s="130"/>
      <c r="X386" s="130"/>
      <c r="Y386" s="130"/>
      <c r="Z386" s="130"/>
      <c r="AA386" s="130">
        <f t="shared" si="12"/>
        <v>0.72167395003403612</v>
      </c>
      <c r="AB386" s="130">
        <f t="shared" si="14"/>
        <v>0.72199999999999998</v>
      </c>
      <c r="AC386" s="130">
        <v>50.300000000000097</v>
      </c>
      <c r="AD386" s="133">
        <f t="shared" si="15"/>
        <v>14.695818833999999</v>
      </c>
      <c r="AE386" s="134">
        <v>-10440.397000000001</v>
      </c>
      <c r="AF386" s="110">
        <v>-11.294650000000001</v>
      </c>
      <c r="AG386" s="110">
        <v>-2.7022355000000001E-2</v>
      </c>
      <c r="AH386" s="110">
        <v>1.289036E-5</v>
      </c>
      <c r="AI386" s="110">
        <v>-2.4780681000000001E-9</v>
      </c>
      <c r="AJ386" s="111">
        <v>6.5459673</v>
      </c>
      <c r="AK386"/>
      <c r="AL386"/>
      <c r="AM386"/>
      <c r="AN386"/>
    </row>
    <row r="387" spans="17:40" ht="15.75" x14ac:dyDescent="0.25">
      <c r="Q387" s="99"/>
      <c r="R387" s="130">
        <f t="shared" si="13"/>
        <v>58.18555704736648</v>
      </c>
      <c r="S387" s="129">
        <f t="shared" si="10"/>
        <v>0.18077479738550542</v>
      </c>
      <c r="T387" s="129">
        <f t="shared" si="8"/>
        <v>6.0241319912830802E-3</v>
      </c>
      <c r="U387" s="130">
        <f t="shared" si="9"/>
        <v>18.667233801935385</v>
      </c>
      <c r="V387" s="130">
        <f t="shared" si="11"/>
        <v>25.644449499823871</v>
      </c>
      <c r="W387" s="130"/>
      <c r="X387" s="130"/>
      <c r="Y387" s="130"/>
      <c r="Z387" s="130"/>
      <c r="AA387" s="130">
        <f t="shared" si="12"/>
        <v>0.72479722166400573</v>
      </c>
      <c r="AB387" s="130">
        <f t="shared" si="14"/>
        <v>0.72499999999999998</v>
      </c>
      <c r="AC387" s="130">
        <v>50.400000000000098</v>
      </c>
      <c r="AD387" s="133">
        <f t="shared" si="15"/>
        <v>14.695818833999999</v>
      </c>
      <c r="AE387" s="134">
        <v>-10440.397000000001</v>
      </c>
      <c r="AF387" s="110">
        <v>-11.294650000000001</v>
      </c>
      <c r="AG387" s="110">
        <v>-2.7022355000000001E-2</v>
      </c>
      <c r="AH387" s="110">
        <v>1.289036E-5</v>
      </c>
      <c r="AI387" s="110">
        <v>-2.4780681000000001E-9</v>
      </c>
      <c r="AJ387" s="111">
        <v>6.5459673</v>
      </c>
      <c r="AK387"/>
      <c r="AL387"/>
      <c r="AM387"/>
      <c r="AN387"/>
    </row>
    <row r="388" spans="17:40" ht="15.75" x14ac:dyDescent="0.25">
      <c r="Q388" s="99"/>
      <c r="R388" s="130">
        <f t="shared" si="13"/>
        <v>58.18555704736648</v>
      </c>
      <c r="S388" s="129">
        <f t="shared" si="10"/>
        <v>0.1814475816179387</v>
      </c>
      <c r="T388" s="129">
        <f t="shared" si="8"/>
        <v>6.075953924182094E-3</v>
      </c>
      <c r="U388" s="130">
        <f t="shared" si="9"/>
        <v>18.747555660627913</v>
      </c>
      <c r="V388" s="130">
        <f t="shared" si="11"/>
        <v>25.644449499823871</v>
      </c>
      <c r="W388" s="130"/>
      <c r="X388" s="130"/>
      <c r="Y388" s="130"/>
      <c r="Z388" s="130"/>
      <c r="AA388" s="130">
        <f t="shared" si="12"/>
        <v>0.7279249181022035</v>
      </c>
      <c r="AB388" s="130">
        <f t="shared" si="14"/>
        <v>0.72799999999999998</v>
      </c>
      <c r="AC388" s="130">
        <v>50.500000000000099</v>
      </c>
      <c r="AD388" s="133">
        <f t="shared" si="15"/>
        <v>14.695818833999999</v>
      </c>
      <c r="AE388" s="134">
        <v>-10440.397000000001</v>
      </c>
      <c r="AF388" s="110">
        <v>-11.294650000000001</v>
      </c>
      <c r="AG388" s="110">
        <v>-2.7022355000000001E-2</v>
      </c>
      <c r="AH388" s="110">
        <v>1.289036E-5</v>
      </c>
      <c r="AI388" s="110">
        <v>-2.4780681000000001E-9</v>
      </c>
      <c r="AJ388" s="111">
        <v>6.5459673</v>
      </c>
      <c r="AK388"/>
      <c r="AL388"/>
      <c r="AM388"/>
      <c r="AN388"/>
    </row>
    <row r="389" spans="17:40" ht="15.75" x14ac:dyDescent="0.25">
      <c r="Q389" s="99"/>
      <c r="R389" s="130">
        <f t="shared" si="13"/>
        <v>58.18555704736648</v>
      </c>
      <c r="S389" s="129">
        <f t="shared" si="10"/>
        <v>0.18212257066925419</v>
      </c>
      <c r="T389" s="129">
        <f t="shared" si="8"/>
        <v>6.1278808775119299E-3</v>
      </c>
      <c r="U389" s="130">
        <f t="shared" si="9"/>
        <v>18.827991659136011</v>
      </c>
      <c r="V389" s="130">
        <f t="shared" si="11"/>
        <v>25.644449499823871</v>
      </c>
      <c r="W389" s="130"/>
      <c r="X389" s="130"/>
      <c r="Y389" s="130"/>
      <c r="Z389" s="130"/>
      <c r="AA389" s="130">
        <f t="shared" si="12"/>
        <v>0.73105705235578067</v>
      </c>
      <c r="AB389" s="130">
        <f t="shared" si="14"/>
        <v>0.73099999999999998</v>
      </c>
      <c r="AC389" s="130">
        <v>50.6000000000002</v>
      </c>
      <c r="AD389" s="133">
        <f t="shared" si="15"/>
        <v>14.695818833999999</v>
      </c>
      <c r="AE389" s="134">
        <v>-10440.397000000001</v>
      </c>
      <c r="AF389" s="110">
        <v>-11.294650000000001</v>
      </c>
      <c r="AG389" s="110">
        <v>-2.7022355000000001E-2</v>
      </c>
      <c r="AH389" s="110">
        <v>1.289036E-5</v>
      </c>
      <c r="AI389" s="110">
        <v>-2.4780681000000001E-9</v>
      </c>
      <c r="AJ389" s="111">
        <v>6.5459673</v>
      </c>
      <c r="AK389"/>
      <c r="AL389"/>
      <c r="AM389"/>
      <c r="AN389"/>
    </row>
    <row r="390" spans="17:40" ht="15.75" x14ac:dyDescent="0.25">
      <c r="Q390" s="99"/>
      <c r="R390" s="130">
        <f t="shared" si="13"/>
        <v>58.18555704736648</v>
      </c>
      <c r="S390" s="129">
        <f t="shared" si="10"/>
        <v>0.18279977070478648</v>
      </c>
      <c r="T390" s="129">
        <f t="shared" si="8"/>
        <v>6.1799131598828183E-3</v>
      </c>
      <c r="U390" s="130">
        <f t="shared" si="9"/>
        <v>18.908542132867908</v>
      </c>
      <c r="V390" s="130">
        <f t="shared" si="11"/>
        <v>25.644449499823871</v>
      </c>
      <c r="W390" s="130"/>
      <c r="X390" s="130"/>
      <c r="Y390" s="130"/>
      <c r="Z390" s="130"/>
      <c r="AA390" s="130">
        <f t="shared" si="12"/>
        <v>0.73419363746783972</v>
      </c>
      <c r="AB390" s="130">
        <f t="shared" si="14"/>
        <v>0.73399999999999999</v>
      </c>
      <c r="AC390" s="130">
        <v>50.700000000000202</v>
      </c>
      <c r="AD390" s="133">
        <f t="shared" si="15"/>
        <v>14.695818833999999</v>
      </c>
      <c r="AE390" s="134">
        <v>-10440.397000000001</v>
      </c>
      <c r="AF390" s="110">
        <v>-11.294650000000001</v>
      </c>
      <c r="AG390" s="110">
        <v>-2.7022355000000001E-2</v>
      </c>
      <c r="AH390" s="110">
        <v>1.289036E-5</v>
      </c>
      <c r="AI390" s="110">
        <v>-2.4780681000000001E-9</v>
      </c>
      <c r="AJ390" s="111">
        <v>6.5459673</v>
      </c>
      <c r="AK390"/>
      <c r="AL390"/>
      <c r="AM390"/>
      <c r="AN390"/>
    </row>
    <row r="391" spans="17:40" ht="15.75" x14ac:dyDescent="0.25">
      <c r="Q391" s="99"/>
      <c r="R391" s="130">
        <f t="shared" si="13"/>
        <v>58.18555704736648</v>
      </c>
      <c r="S391" s="129">
        <f t="shared" si="10"/>
        <v>0.18347918790380099</v>
      </c>
      <c r="T391" s="129">
        <f t="shared" si="8"/>
        <v>6.2320510807584543E-3</v>
      </c>
      <c r="U391" s="130">
        <f t="shared" si="9"/>
        <v>18.989207418159385</v>
      </c>
      <c r="V391" s="130">
        <f t="shared" si="11"/>
        <v>25.644449499823871</v>
      </c>
      <c r="W391" s="130"/>
      <c r="X391" s="130"/>
      <c r="Y391" s="130"/>
      <c r="Z391" s="130"/>
      <c r="AA391" s="130">
        <f t="shared" si="12"/>
        <v>0.73733468651755518</v>
      </c>
      <c r="AB391" s="130">
        <f t="shared" si="14"/>
        <v>0.73699999999999999</v>
      </c>
      <c r="AC391" s="130">
        <v>50.800000000000203</v>
      </c>
      <c r="AD391" s="133">
        <f t="shared" si="15"/>
        <v>14.695818833999999</v>
      </c>
      <c r="AE391" s="134">
        <v>-10440.397000000001</v>
      </c>
      <c r="AF391" s="110">
        <v>-11.294650000000001</v>
      </c>
      <c r="AG391" s="110">
        <v>-2.7022355000000001E-2</v>
      </c>
      <c r="AH391" s="110">
        <v>1.289036E-5</v>
      </c>
      <c r="AI391" s="110">
        <v>-2.4780681000000001E-9</v>
      </c>
      <c r="AJ391" s="111">
        <v>6.5459673</v>
      </c>
      <c r="AK391"/>
      <c r="AL391"/>
      <c r="AM391"/>
      <c r="AN391"/>
    </row>
    <row r="392" spans="17:40" ht="15.75" x14ac:dyDescent="0.25">
      <c r="Q392" s="99"/>
      <c r="R392" s="130">
        <f t="shared" si="13"/>
        <v>58.18555704736648</v>
      </c>
      <c r="S392" s="129">
        <f t="shared" si="10"/>
        <v>0.18416082845951917</v>
      </c>
      <c r="T392" s="129">
        <f t="shared" si="8"/>
        <v>6.2842949504580683E-3</v>
      </c>
      <c r="U392" s="130">
        <f t="shared" si="9"/>
        <v>19.069987852276064</v>
      </c>
      <c r="V392" s="130">
        <f t="shared" si="11"/>
        <v>25.644449499823871</v>
      </c>
      <c r="W392" s="130"/>
      <c r="X392" s="130"/>
      <c r="Y392" s="130"/>
      <c r="Z392" s="130"/>
      <c r="AA392" s="130">
        <f t="shared" si="12"/>
        <v>0.74048021262027108</v>
      </c>
      <c r="AB392" s="130">
        <f t="shared" si="14"/>
        <v>0.74</v>
      </c>
      <c r="AC392" s="130">
        <v>50.900000000000198</v>
      </c>
      <c r="AD392" s="133">
        <f t="shared" si="15"/>
        <v>14.695818833999999</v>
      </c>
      <c r="AE392" s="134">
        <v>-10440.397000000001</v>
      </c>
      <c r="AF392" s="110">
        <v>-11.294650000000001</v>
      </c>
      <c r="AG392" s="110">
        <v>-2.7022355000000001E-2</v>
      </c>
      <c r="AH392" s="110">
        <v>1.289036E-5</v>
      </c>
      <c r="AI392" s="110">
        <v>-2.4780681000000001E-9</v>
      </c>
      <c r="AJ392" s="111">
        <v>6.5459673</v>
      </c>
      <c r="AK392"/>
      <c r="AL392"/>
      <c r="AM392"/>
      <c r="AN392"/>
    </row>
    <row r="393" spans="17:40" ht="15.75" x14ac:dyDescent="0.25">
      <c r="Q393" s="99"/>
      <c r="R393" s="130">
        <f t="shared" si="13"/>
        <v>58.18555704736648</v>
      </c>
      <c r="S393" s="129">
        <f t="shared" si="10"/>
        <v>0.18484469857913322</v>
      </c>
      <c r="T393" s="129">
        <f t="shared" si="8"/>
        <v>6.3366450801590046E-3</v>
      </c>
      <c r="U393" s="130">
        <f t="shared" si="9"/>
        <v>19.150883773416176</v>
      </c>
      <c r="V393" s="130">
        <f t="shared" si="11"/>
        <v>25.644449499823871</v>
      </c>
      <c r="W393" s="130"/>
      <c r="X393" s="130"/>
      <c r="Y393" s="130"/>
      <c r="Z393" s="130"/>
      <c r="AA393" s="130">
        <f t="shared" si="12"/>
        <v>0.74363022892759068</v>
      </c>
      <c r="AB393" s="130">
        <f t="shared" si="14"/>
        <v>0.74399999999999999</v>
      </c>
      <c r="AC393" s="130">
        <v>51.000000000000199</v>
      </c>
      <c r="AD393" s="133">
        <f t="shared" si="15"/>
        <v>14.695818833999999</v>
      </c>
      <c r="AE393" s="134">
        <v>-10440.397000000001</v>
      </c>
      <c r="AF393" s="110">
        <v>-11.294650000000001</v>
      </c>
      <c r="AG393" s="110">
        <v>-2.7022355000000001E-2</v>
      </c>
      <c r="AH393" s="110">
        <v>1.289036E-5</v>
      </c>
      <c r="AI393" s="110">
        <v>-2.4780681000000001E-9</v>
      </c>
      <c r="AJ393" s="111">
        <v>6.5459673</v>
      </c>
      <c r="AK393"/>
      <c r="AL393"/>
      <c r="AM393"/>
      <c r="AN393"/>
    </row>
    <row r="394" spans="17:40" ht="15.75" x14ac:dyDescent="0.25">
      <c r="Q394" s="99"/>
      <c r="R394" s="130">
        <f t="shared" si="13"/>
        <v>58.18555704736648</v>
      </c>
      <c r="S394" s="129">
        <f t="shared" si="10"/>
        <v>0.18553080448383363</v>
      </c>
      <c r="T394" s="129">
        <f t="shared" si="8"/>
        <v>6.3891017818990493E-3</v>
      </c>
      <c r="U394" s="130">
        <f t="shared" si="9"/>
        <v>19.23189552071312</v>
      </c>
      <c r="V394" s="130">
        <f t="shared" si="11"/>
        <v>25.644449499823871</v>
      </c>
      <c r="W394" s="130"/>
      <c r="X394" s="130"/>
      <c r="Y394" s="130"/>
      <c r="Z394" s="130"/>
      <c r="AA394" s="130">
        <f t="shared" si="12"/>
        <v>0.7467847486274839</v>
      </c>
      <c r="AB394" s="130">
        <f t="shared" si="14"/>
        <v>0.747</v>
      </c>
      <c r="AC394" s="130">
        <v>51.1000000000002</v>
      </c>
      <c r="AD394" s="133">
        <f t="shared" si="15"/>
        <v>14.695818833999999</v>
      </c>
      <c r="AE394" s="134">
        <v>-10440.397000000001</v>
      </c>
      <c r="AF394" s="110">
        <v>-11.294650000000001</v>
      </c>
      <c r="AG394" s="110">
        <v>-2.7022355000000001E-2</v>
      </c>
      <c r="AH394" s="110">
        <v>1.289036E-5</v>
      </c>
      <c r="AI394" s="110">
        <v>-2.4780681000000001E-9</v>
      </c>
      <c r="AJ394" s="111">
        <v>6.5459673</v>
      </c>
      <c r="AK394"/>
      <c r="AL394"/>
      <c r="AM394"/>
      <c r="AN394"/>
    </row>
    <row r="395" spans="17:40" ht="15.75" x14ac:dyDescent="0.25">
      <c r="Q395" s="99"/>
      <c r="R395" s="130">
        <f t="shared" si="13"/>
        <v>58.18555704736648</v>
      </c>
      <c r="S395" s="129">
        <f t="shared" si="10"/>
        <v>0.1862191524088305</v>
      </c>
      <c r="T395" s="129">
        <f t="shared" si="8"/>
        <v>6.4416653685788828E-3</v>
      </c>
      <c r="U395" s="130">
        <f t="shared" si="9"/>
        <v>19.313023434238115</v>
      </c>
      <c r="V395" s="130">
        <f t="shared" si="11"/>
        <v>25.644449499823871</v>
      </c>
      <c r="W395" s="130"/>
      <c r="X395" s="130"/>
      <c r="Y395" s="130"/>
      <c r="Z395" s="130"/>
      <c r="AA395" s="130">
        <f t="shared" si="12"/>
        <v>0.74994378494438751</v>
      </c>
      <c r="AB395" s="130">
        <f t="shared" si="14"/>
        <v>0.75</v>
      </c>
      <c r="AC395" s="130">
        <v>51.200000000000202</v>
      </c>
      <c r="AD395" s="133">
        <f t="shared" si="15"/>
        <v>14.695818833999999</v>
      </c>
      <c r="AE395" s="134">
        <v>-10440.397000000001</v>
      </c>
      <c r="AF395" s="110">
        <v>-11.294650000000001</v>
      </c>
      <c r="AG395" s="110">
        <v>-2.7022355000000001E-2</v>
      </c>
      <c r="AH395" s="110">
        <v>1.289036E-5</v>
      </c>
      <c r="AI395" s="110">
        <v>-2.4780681000000001E-9</v>
      </c>
      <c r="AJ395" s="111">
        <v>6.5459673</v>
      </c>
      <c r="AK395"/>
      <c r="AL395"/>
      <c r="AM395"/>
      <c r="AN395"/>
    </row>
    <row r="396" spans="17:40" ht="15.75" x14ac:dyDescent="0.25">
      <c r="Q396" s="99"/>
      <c r="R396" s="130">
        <f t="shared" si="13"/>
        <v>58.18555704736648</v>
      </c>
      <c r="S396" s="129">
        <f t="shared" si="10"/>
        <v>0.18690974860337728</v>
      </c>
      <c r="T396" s="129">
        <f t="shared" si="8"/>
        <v>6.4943361539644764E-3</v>
      </c>
      <c r="U396" s="130">
        <f t="shared" si="9"/>
        <v>19.394267855002802</v>
      </c>
      <c r="V396" s="130">
        <f t="shared" si="11"/>
        <v>25.644449499823871</v>
      </c>
      <c r="W396" s="130"/>
      <c r="X396" s="130"/>
      <c r="Y396" s="130"/>
      <c r="Z396" s="130"/>
      <c r="AA396" s="130">
        <f t="shared" si="12"/>
        <v>0.75310735113930827</v>
      </c>
      <c r="AB396" s="130">
        <f t="shared" si="14"/>
        <v>0.753</v>
      </c>
      <c r="AC396" s="130">
        <v>51.300000000000203</v>
      </c>
      <c r="AD396" s="133">
        <f t="shared" si="15"/>
        <v>14.695818833999999</v>
      </c>
      <c r="AE396" s="134">
        <v>-10440.397000000001</v>
      </c>
      <c r="AF396" s="110">
        <v>-11.294650000000001</v>
      </c>
      <c r="AG396" s="110">
        <v>-2.7022355000000001E-2</v>
      </c>
      <c r="AH396" s="110">
        <v>1.289036E-5</v>
      </c>
      <c r="AI396" s="110">
        <v>-2.4780681000000001E-9</v>
      </c>
      <c r="AJ396" s="111">
        <v>6.5459673</v>
      </c>
      <c r="AK396"/>
      <c r="AL396"/>
      <c r="AM396"/>
      <c r="AN396"/>
    </row>
    <row r="397" spans="17:40" ht="15.75" x14ac:dyDescent="0.25">
      <c r="Q397" s="99"/>
      <c r="R397" s="130">
        <f t="shared" si="13"/>
        <v>58.18555704736648</v>
      </c>
      <c r="S397" s="129">
        <f t="shared" si="10"/>
        <v>0.18760259933079348</v>
      </c>
      <c r="T397" s="129">
        <f t="shared" si="8"/>
        <v>6.5471144526893935E-3</v>
      </c>
      <c r="U397" s="130">
        <f t="shared" si="9"/>
        <v>19.475629124961767</v>
      </c>
      <c r="V397" s="130">
        <f t="shared" si="11"/>
        <v>25.644449499823871</v>
      </c>
      <c r="W397" s="130"/>
      <c r="X397" s="130"/>
      <c r="Y397" s="130"/>
      <c r="Z397" s="130"/>
      <c r="AA397" s="130">
        <f t="shared" si="12"/>
        <v>0.75627546050992456</v>
      </c>
      <c r="AB397" s="130">
        <f t="shared" si="14"/>
        <v>0.75600000000000001</v>
      </c>
      <c r="AC397" s="130">
        <v>51.400000000000198</v>
      </c>
      <c r="AD397" s="133">
        <f t="shared" si="15"/>
        <v>14.695818833999999</v>
      </c>
      <c r="AE397" s="134">
        <v>-10440.397000000001</v>
      </c>
      <c r="AF397" s="110">
        <v>-11.294650000000001</v>
      </c>
      <c r="AG397" s="110">
        <v>-2.7022355000000001E-2</v>
      </c>
      <c r="AH397" s="110">
        <v>1.289036E-5</v>
      </c>
      <c r="AI397" s="110">
        <v>-2.4780681000000001E-9</v>
      </c>
      <c r="AJ397" s="111">
        <v>6.5459673</v>
      </c>
      <c r="AK397"/>
      <c r="AL397"/>
      <c r="AM397"/>
      <c r="AN397"/>
    </row>
    <row r="398" spans="17:40" ht="15.75" x14ac:dyDescent="0.25">
      <c r="Q398" s="99"/>
      <c r="R398" s="130">
        <f t="shared" si="13"/>
        <v>58.18555704736648</v>
      </c>
      <c r="S398" s="129">
        <f t="shared" si="10"/>
        <v>0.18829771086848435</v>
      </c>
      <c r="T398" s="129">
        <f t="shared" si="8"/>
        <v>6.6000005802573421E-3</v>
      </c>
      <c r="U398" s="130">
        <f t="shared" si="9"/>
        <v>19.557107587015285</v>
      </c>
      <c r="V398" s="130">
        <f t="shared" si="11"/>
        <v>25.644449499823871</v>
      </c>
      <c r="W398" s="130"/>
      <c r="X398" s="130"/>
      <c r="Y398" s="130"/>
      <c r="Z398" s="130"/>
      <c r="AA398" s="130">
        <f t="shared" si="12"/>
        <v>0.7594481263906846</v>
      </c>
      <c r="AB398" s="130">
        <f t="shared" si="14"/>
        <v>0.75900000000000001</v>
      </c>
      <c r="AC398" s="130">
        <v>51.500000000000199</v>
      </c>
      <c r="AD398" s="133">
        <f t="shared" si="15"/>
        <v>14.695818833999999</v>
      </c>
      <c r="AE398" s="134">
        <v>-10440.397000000001</v>
      </c>
      <c r="AF398" s="110">
        <v>-11.294650000000001</v>
      </c>
      <c r="AG398" s="110">
        <v>-2.7022355000000001E-2</v>
      </c>
      <c r="AH398" s="110">
        <v>1.289036E-5</v>
      </c>
      <c r="AI398" s="110">
        <v>-2.4780681000000001E-9</v>
      </c>
      <c r="AJ398" s="111">
        <v>6.5459673</v>
      </c>
      <c r="AK398"/>
      <c r="AL398"/>
      <c r="AM398"/>
      <c r="AN398"/>
    </row>
    <row r="399" spans="17:40" ht="15.75" x14ac:dyDescent="0.25">
      <c r="Q399" s="99"/>
      <c r="R399" s="130">
        <f t="shared" si="13"/>
        <v>58.18555704736648</v>
      </c>
      <c r="S399" s="129">
        <f t="shared" si="10"/>
        <v>0.18899508950796753</v>
      </c>
      <c r="T399" s="129">
        <f t="shared" si="8"/>
        <v>6.6529948530446434E-3</v>
      </c>
      <c r="U399" s="130">
        <f t="shared" si="9"/>
        <v>19.638703585012017</v>
      </c>
      <c r="V399" s="130">
        <f t="shared" si="11"/>
        <v>25.644449499823871</v>
      </c>
      <c r="W399" s="130"/>
      <c r="X399" s="130"/>
      <c r="Y399" s="130"/>
      <c r="Z399" s="130"/>
      <c r="AA399" s="130">
        <f t="shared" si="12"/>
        <v>0.76262536215291366</v>
      </c>
      <c r="AB399" s="130">
        <f t="shared" si="14"/>
        <v>0.76300000000000001</v>
      </c>
      <c r="AC399" s="130">
        <v>51.6000000000002</v>
      </c>
      <c r="AD399" s="133">
        <f t="shared" si="15"/>
        <v>14.695818833999999</v>
      </c>
      <c r="AE399" s="134">
        <v>-10440.397000000001</v>
      </c>
      <c r="AF399" s="110">
        <v>-11.294650000000001</v>
      </c>
      <c r="AG399" s="110">
        <v>-2.7022355000000001E-2</v>
      </c>
      <c r="AH399" s="110">
        <v>1.289036E-5</v>
      </c>
      <c r="AI399" s="110">
        <v>-2.4780681000000001E-9</v>
      </c>
      <c r="AJ399" s="111">
        <v>6.5459673</v>
      </c>
      <c r="AK399"/>
      <c r="AL399"/>
      <c r="AM399"/>
      <c r="AN399"/>
    </row>
    <row r="400" spans="17:40" ht="15.75" x14ac:dyDescent="0.25">
      <c r="Q400" s="99"/>
      <c r="R400" s="130">
        <f t="shared" si="13"/>
        <v>58.18555704736648</v>
      </c>
      <c r="S400" s="129">
        <f t="shared" si="10"/>
        <v>0.18969474155489574</v>
      </c>
      <c r="T400" s="129">
        <f t="shared" si="8"/>
        <v>6.7060975883023958E-3</v>
      </c>
      <c r="U400" s="130">
        <f t="shared" si="9"/>
        <v>19.720417463751374</v>
      </c>
      <c r="V400" s="130">
        <f t="shared" si="11"/>
        <v>25.644449499823871</v>
      </c>
      <c r="W400" s="130"/>
      <c r="X400" s="130"/>
      <c r="Y400" s="130"/>
      <c r="Z400" s="130"/>
      <c r="AA400" s="130">
        <f t="shared" si="12"/>
        <v>0.76580718120491909</v>
      </c>
      <c r="AB400" s="130">
        <f t="shared" si="14"/>
        <v>0.76600000000000001</v>
      </c>
      <c r="AC400" s="130">
        <v>51.700000000000202</v>
      </c>
      <c r="AD400" s="133">
        <f t="shared" si="15"/>
        <v>14.695818833999999</v>
      </c>
      <c r="AE400" s="134">
        <v>-10440.397000000001</v>
      </c>
      <c r="AF400" s="110">
        <v>-11.294650000000001</v>
      </c>
      <c r="AG400" s="110">
        <v>-2.7022355000000001E-2</v>
      </c>
      <c r="AH400" s="110">
        <v>1.289036E-5</v>
      </c>
      <c r="AI400" s="110">
        <v>-2.4780681000000001E-9</v>
      </c>
      <c r="AJ400" s="111">
        <v>6.5459673</v>
      </c>
      <c r="AK400"/>
      <c r="AL400"/>
      <c r="AM400"/>
      <c r="AN400"/>
    </row>
    <row r="401" spans="17:40" ht="15.75" x14ac:dyDescent="0.25">
      <c r="Q401" s="99"/>
      <c r="R401" s="130">
        <f t="shared" si="13"/>
        <v>58.18555704736648</v>
      </c>
      <c r="S401" s="129">
        <f t="shared" si="10"/>
        <v>0.19039667332907387</v>
      </c>
      <c r="T401" s="129">
        <f t="shared" si="8"/>
        <v>6.7593091041592808E-3</v>
      </c>
      <c r="U401" s="130">
        <f t="shared" si="9"/>
        <v>19.802249568986539</v>
      </c>
      <c r="V401" s="130">
        <f t="shared" si="11"/>
        <v>25.644449499823871</v>
      </c>
      <c r="W401" s="130"/>
      <c r="X401" s="130"/>
      <c r="Y401" s="130"/>
      <c r="Z401" s="130"/>
      <c r="AA401" s="130">
        <f t="shared" si="12"/>
        <v>0.7689935969920827</v>
      </c>
      <c r="AB401" s="130">
        <f t="shared" si="14"/>
        <v>0.76900000000000002</v>
      </c>
      <c r="AC401" s="130">
        <v>51.800000000000203</v>
      </c>
      <c r="AD401" s="133">
        <f t="shared" si="15"/>
        <v>14.695818833999999</v>
      </c>
      <c r="AE401" s="134">
        <v>-10440.397000000001</v>
      </c>
      <c r="AF401" s="110">
        <v>-11.294650000000001</v>
      </c>
      <c r="AG401" s="110">
        <v>-2.7022355000000001E-2</v>
      </c>
      <c r="AH401" s="110">
        <v>1.289036E-5</v>
      </c>
      <c r="AI401" s="110">
        <v>-2.4780681000000001E-9</v>
      </c>
      <c r="AJ401" s="111">
        <v>6.5459673</v>
      </c>
      <c r="AK401"/>
      <c r="AL401"/>
      <c r="AM401"/>
      <c r="AN401"/>
    </row>
    <row r="402" spans="17:40" ht="15.75" x14ac:dyDescent="0.25">
      <c r="Q402" s="99"/>
      <c r="R402" s="130">
        <f t="shared" si="13"/>
        <v>58.18555704736648</v>
      </c>
      <c r="S402" s="129">
        <f t="shared" si="10"/>
        <v>0.19110089116448972</v>
      </c>
      <c r="T402" s="129">
        <f t="shared" si="8"/>
        <v>6.8126297196235966E-3</v>
      </c>
      <c r="U402" s="130">
        <f t="shared" si="9"/>
        <v>19.884200247426705</v>
      </c>
      <c r="V402" s="130">
        <f t="shared" si="11"/>
        <v>25.644449499823871</v>
      </c>
      <c r="W402" s="130"/>
      <c r="X402" s="130"/>
      <c r="Y402" s="130"/>
      <c r="Z402" s="130"/>
      <c r="AA402" s="130">
        <f t="shared" si="12"/>
        <v>0.7721846229969781</v>
      </c>
      <c r="AB402" s="130">
        <f t="shared" si="14"/>
        <v>0.77200000000000002</v>
      </c>
      <c r="AC402" s="130">
        <v>51.900000000000198</v>
      </c>
      <c r="AD402" s="133">
        <f t="shared" si="15"/>
        <v>14.695818833999999</v>
      </c>
      <c r="AE402" s="134">
        <v>-10440.397000000001</v>
      </c>
      <c r="AF402" s="110">
        <v>-11.294650000000001</v>
      </c>
      <c r="AG402" s="110">
        <v>-2.7022355000000001E-2</v>
      </c>
      <c r="AH402" s="110">
        <v>1.289036E-5</v>
      </c>
      <c r="AI402" s="110">
        <v>-2.4780681000000001E-9</v>
      </c>
      <c r="AJ402" s="111">
        <v>6.5459673</v>
      </c>
      <c r="AK402"/>
      <c r="AL402"/>
      <c r="AM402"/>
      <c r="AN402"/>
    </row>
    <row r="403" spans="17:40" ht="15.75" x14ac:dyDescent="0.25">
      <c r="Q403" s="99"/>
      <c r="R403" s="130">
        <f t="shared" si="13"/>
        <v>58.18555704736648</v>
      </c>
      <c r="S403" s="129">
        <f t="shared" si="10"/>
        <v>0.1918074014093272</v>
      </c>
      <c r="T403" s="129">
        <f t="shared" si="8"/>
        <v>6.8660597545863577E-3</v>
      </c>
      <c r="U403" s="130">
        <f t="shared" si="9"/>
        <v>19.966269846740428</v>
      </c>
      <c r="V403" s="130">
        <f t="shared" si="11"/>
        <v>25.644449499823871</v>
      </c>
      <c r="W403" s="130"/>
      <c r="X403" s="130"/>
      <c r="Y403" s="130"/>
      <c r="Z403" s="130"/>
      <c r="AA403" s="130">
        <f t="shared" si="12"/>
        <v>0.77538027273945853</v>
      </c>
      <c r="AB403" s="130">
        <f t="shared" si="14"/>
        <v>0.77500000000000002</v>
      </c>
      <c r="AC403" s="130">
        <v>52.000000000000199</v>
      </c>
      <c r="AD403" s="133">
        <f t="shared" si="15"/>
        <v>14.695818833999999</v>
      </c>
      <c r="AE403" s="134">
        <v>-10440.397000000001</v>
      </c>
      <c r="AF403" s="110">
        <v>-11.294650000000001</v>
      </c>
      <c r="AG403" s="110">
        <v>-2.7022355000000001E-2</v>
      </c>
      <c r="AH403" s="110">
        <v>1.289036E-5</v>
      </c>
      <c r="AI403" s="110">
        <v>-2.4780681000000001E-9</v>
      </c>
      <c r="AJ403" s="111">
        <v>6.5459673</v>
      </c>
      <c r="AK403"/>
      <c r="AL403"/>
      <c r="AM403"/>
      <c r="AN403"/>
    </row>
    <row r="404" spans="17:40" ht="15.75" x14ac:dyDescent="0.25">
      <c r="Q404" s="99"/>
      <c r="R404" s="130">
        <f t="shared" si="13"/>
        <v>58.18555704736648</v>
      </c>
      <c r="S404" s="129">
        <f t="shared" si="10"/>
        <v>0.19251621042600386</v>
      </c>
      <c r="T404" s="129">
        <f t="shared" si="8"/>
        <v>6.9195995298231821E-3</v>
      </c>
      <c r="U404" s="130">
        <f t="shared" si="9"/>
        <v>20.048458715557675</v>
      </c>
      <c r="V404" s="130">
        <f t="shared" si="11"/>
        <v>25.644449499823871</v>
      </c>
      <c r="W404" s="130"/>
      <c r="X404" s="130"/>
      <c r="Y404" s="130"/>
      <c r="Z404" s="130"/>
      <c r="AA404" s="130">
        <f t="shared" si="12"/>
        <v>0.77858055977678753</v>
      </c>
      <c r="AB404" s="130">
        <f t="shared" si="14"/>
        <v>0.77900000000000003</v>
      </c>
      <c r="AC404" s="130">
        <v>52.1000000000002</v>
      </c>
      <c r="AD404" s="133">
        <f t="shared" si="15"/>
        <v>14.695818833999999</v>
      </c>
      <c r="AE404" s="134">
        <v>-10440.397000000001</v>
      </c>
      <c r="AF404" s="110">
        <v>-11.294650000000001</v>
      </c>
      <c r="AG404" s="110">
        <v>-2.7022355000000001E-2</v>
      </c>
      <c r="AH404" s="110">
        <v>1.289036E-5</v>
      </c>
      <c r="AI404" s="110">
        <v>-2.4780681000000001E-9</v>
      </c>
      <c r="AJ404" s="111">
        <v>6.5459673</v>
      </c>
      <c r="AK404"/>
      <c r="AL404"/>
      <c r="AM404"/>
      <c r="AN404"/>
    </row>
    <row r="405" spans="17:40" ht="15.75" x14ac:dyDescent="0.25">
      <c r="Q405" s="99"/>
      <c r="R405" s="130">
        <f t="shared" si="13"/>
        <v>58.18555704736648</v>
      </c>
      <c r="S405" s="129">
        <f t="shared" si="10"/>
        <v>0.19322732459118003</v>
      </c>
      <c r="T405" s="129">
        <f t="shared" si="8"/>
        <v>6.9732493669966153E-3</v>
      </c>
      <c r="U405" s="130">
        <f t="shared" si="9"/>
        <v>20.130767203472367</v>
      </c>
      <c r="V405" s="130">
        <f t="shared" si="11"/>
        <v>25.644449499823871</v>
      </c>
      <c r="W405" s="130"/>
      <c r="X405" s="130"/>
      <c r="Y405" s="130"/>
      <c r="Z405" s="130"/>
      <c r="AA405" s="130">
        <f t="shared" si="12"/>
        <v>0.7817854977037183</v>
      </c>
      <c r="AB405" s="130">
        <f t="shared" si="14"/>
        <v>0.78200000000000003</v>
      </c>
      <c r="AC405" s="130">
        <v>52.200000000000202</v>
      </c>
      <c r="AD405" s="133">
        <f t="shared" si="15"/>
        <v>14.695818833999999</v>
      </c>
      <c r="AE405" s="134">
        <v>-10440.397000000001</v>
      </c>
      <c r="AF405" s="110">
        <v>-11.294650000000001</v>
      </c>
      <c r="AG405" s="110">
        <v>-2.7022355000000001E-2</v>
      </c>
      <c r="AH405" s="110">
        <v>1.289036E-5</v>
      </c>
      <c r="AI405" s="110">
        <v>-2.4780681000000001E-9</v>
      </c>
      <c r="AJ405" s="111">
        <v>6.5459673</v>
      </c>
      <c r="AK405"/>
      <c r="AL405"/>
      <c r="AM405"/>
      <c r="AN405"/>
    </row>
    <row r="406" spans="17:40" ht="15.75" x14ac:dyDescent="0.25">
      <c r="Q406" s="99"/>
      <c r="R406" s="130">
        <f t="shared" si="13"/>
        <v>58.18555704736648</v>
      </c>
      <c r="S406" s="129">
        <f t="shared" si="10"/>
        <v>0.19394075029577867</v>
      </c>
      <c r="T406" s="129">
        <f t="shared" si="8"/>
        <v>7.0270095886594865E-3</v>
      </c>
      <c r="U406" s="130">
        <f t="shared" si="9"/>
        <v>20.213195661046004</v>
      </c>
      <c r="V406" s="130">
        <f t="shared" si="11"/>
        <v>25.644449499823871</v>
      </c>
      <c r="W406" s="130"/>
      <c r="X406" s="130"/>
      <c r="Y406" s="130"/>
      <c r="Z406" s="130"/>
      <c r="AA406" s="130">
        <f t="shared" si="12"/>
        <v>0.78499510015259355</v>
      </c>
      <c r="AB406" s="130">
        <f t="shared" si="14"/>
        <v>0.78500000000000003</v>
      </c>
      <c r="AC406" s="130">
        <v>52.300000000000203</v>
      </c>
      <c r="AD406" s="133">
        <f t="shared" si="15"/>
        <v>14.695818833999999</v>
      </c>
      <c r="AE406" s="134">
        <v>-10440.397000000001</v>
      </c>
      <c r="AF406" s="110">
        <v>-11.294650000000001</v>
      </c>
      <c r="AG406" s="110">
        <v>-2.7022355000000001E-2</v>
      </c>
      <c r="AH406" s="110">
        <v>1.289036E-5</v>
      </c>
      <c r="AI406" s="110">
        <v>-2.4780681000000001E-9</v>
      </c>
      <c r="AJ406" s="111">
        <v>6.5459673</v>
      </c>
      <c r="AK406"/>
      <c r="AL406"/>
      <c r="AM406"/>
      <c r="AN406"/>
    </row>
    <row r="407" spans="17:40" ht="15.75" x14ac:dyDescent="0.25">
      <c r="Q407" s="99"/>
      <c r="R407" s="130">
        <f t="shared" si="13"/>
        <v>58.18555704736648</v>
      </c>
      <c r="S407" s="129">
        <f t="shared" si="10"/>
        <v>0.19465649394502726</v>
      </c>
      <c r="T407" s="129">
        <f t="shared" si="8"/>
        <v>7.0808805182567078E-3</v>
      </c>
      <c r="U407" s="130">
        <f t="shared" si="9"/>
        <v>20.295744439809646</v>
      </c>
      <c r="V407" s="130">
        <f t="shared" si="11"/>
        <v>25.644449499823871</v>
      </c>
      <c r="W407" s="130"/>
      <c r="X407" s="130"/>
      <c r="Y407" s="130"/>
      <c r="Z407" s="130"/>
      <c r="AA407" s="130">
        <f t="shared" si="12"/>
        <v>0.78820938079348635</v>
      </c>
      <c r="AB407" s="130">
        <f t="shared" si="14"/>
        <v>0.78800000000000003</v>
      </c>
      <c r="AC407" s="130">
        <v>52.400000000000198</v>
      </c>
      <c r="AD407" s="133">
        <f t="shared" si="15"/>
        <v>14.695818833999999</v>
      </c>
      <c r="AE407" s="134">
        <v>-10440.397000000001</v>
      </c>
      <c r="AF407" s="110">
        <v>-11.294650000000001</v>
      </c>
      <c r="AG407" s="110">
        <v>-2.7022355000000001E-2</v>
      </c>
      <c r="AH407" s="110">
        <v>1.289036E-5</v>
      </c>
      <c r="AI407" s="110">
        <v>-2.4780681000000001E-9</v>
      </c>
      <c r="AJ407" s="111">
        <v>6.5459673</v>
      </c>
      <c r="AK407"/>
      <c r="AL407"/>
      <c r="AM407"/>
      <c r="AN407"/>
    </row>
    <row r="408" spans="17:40" ht="15.75" x14ac:dyDescent="0.25">
      <c r="Q408" s="99"/>
      <c r="R408" s="130">
        <f t="shared" si="13"/>
        <v>58.18555704736648</v>
      </c>
      <c r="S408" s="129">
        <f t="shared" si="10"/>
        <v>0.19537456195846548</v>
      </c>
      <c r="T408" s="129">
        <f t="shared" si="8"/>
        <v>7.134862480127728E-3</v>
      </c>
      <c r="U408" s="130">
        <f t="shared" si="9"/>
        <v>20.378413892266554</v>
      </c>
      <c r="V408" s="130">
        <f t="shared" si="11"/>
        <v>25.644449499823871</v>
      </c>
      <c r="W408" s="130"/>
      <c r="X408" s="130"/>
      <c r="Y408" s="130"/>
      <c r="Z408" s="130"/>
      <c r="AA408" s="130">
        <f t="shared" si="12"/>
        <v>0.79142835333427763</v>
      </c>
      <c r="AB408" s="130">
        <f t="shared" si="14"/>
        <v>0.79100000000000004</v>
      </c>
      <c r="AC408" s="130">
        <v>52.500000000000199</v>
      </c>
      <c r="AD408" s="133">
        <f t="shared" si="15"/>
        <v>14.695818833999999</v>
      </c>
      <c r="AE408" s="134">
        <v>-10440.397000000001</v>
      </c>
      <c r="AF408" s="110">
        <v>-11.294650000000001</v>
      </c>
      <c r="AG408" s="110">
        <v>-2.7022355000000001E-2</v>
      </c>
      <c r="AH408" s="110">
        <v>1.289036E-5</v>
      </c>
      <c r="AI408" s="110">
        <v>-2.4780681000000001E-9</v>
      </c>
      <c r="AJ408" s="111">
        <v>6.5459673</v>
      </c>
      <c r="AK408"/>
      <c r="AL408"/>
      <c r="AM408"/>
      <c r="AN408"/>
    </row>
    <row r="409" spans="17:40" ht="15.75" x14ac:dyDescent="0.25">
      <c r="Q409" s="99"/>
      <c r="R409" s="130">
        <f t="shared" si="13"/>
        <v>58.18555704736648</v>
      </c>
      <c r="S409" s="129">
        <f t="shared" si="10"/>
        <v>0.19609496076996641</v>
      </c>
      <c r="T409" s="129">
        <f t="shared" si="8"/>
        <v>7.1889557995095787E-3</v>
      </c>
      <c r="U409" s="130">
        <f t="shared" si="9"/>
        <v>20.461204371895523</v>
      </c>
      <c r="V409" s="130">
        <f t="shared" si="11"/>
        <v>25.644449499823871</v>
      </c>
      <c r="W409" s="130"/>
      <c r="X409" s="130"/>
      <c r="Y409" s="130"/>
      <c r="Z409" s="130"/>
      <c r="AA409" s="130">
        <f t="shared" si="12"/>
        <v>0.79465203152075914</v>
      </c>
      <c r="AB409" s="130">
        <f t="shared" si="14"/>
        <v>0.79500000000000004</v>
      </c>
      <c r="AC409" s="130">
        <v>52.6000000000002</v>
      </c>
      <c r="AD409" s="133">
        <f t="shared" si="15"/>
        <v>14.695818833999999</v>
      </c>
      <c r="AE409" s="134">
        <v>-10440.397000000001</v>
      </c>
      <c r="AF409" s="110">
        <v>-11.294650000000001</v>
      </c>
      <c r="AG409" s="110">
        <v>-2.7022355000000001E-2</v>
      </c>
      <c r="AH409" s="110">
        <v>1.289036E-5</v>
      </c>
      <c r="AI409" s="110">
        <v>-2.4780681000000001E-9</v>
      </c>
      <c r="AJ409" s="111">
        <v>6.5459673</v>
      </c>
      <c r="AK409"/>
      <c r="AL409"/>
      <c r="AM409"/>
      <c r="AN409"/>
    </row>
    <row r="410" spans="17:40" ht="15.75" x14ac:dyDescent="0.25">
      <c r="Q410" s="99"/>
      <c r="R410" s="130">
        <f t="shared" si="13"/>
        <v>58.18555704736648</v>
      </c>
      <c r="S410" s="129">
        <f t="shared" si="10"/>
        <v>0.19681769682777189</v>
      </c>
      <c r="T410" s="129">
        <f t="shared" ref="T410:T473" si="16">((1093-0.556*AC411)*(0.62198*(S411/(AD411-S411)))-0.24*(R411-AC411))/(1093+0.444*R411-AC411)</f>
        <v>7.2431608025391508E-3</v>
      </c>
      <c r="U410" s="130">
        <f t="shared" ref="U410:U473" si="17">0.24*AC411+T410*(1061+0.444*R411)</f>
        <v>20.544116233153339</v>
      </c>
      <c r="V410" s="130">
        <f t="shared" si="11"/>
        <v>25.644449499823871</v>
      </c>
      <c r="W410" s="130"/>
      <c r="X410" s="130"/>
      <c r="Y410" s="130"/>
      <c r="Z410" s="130"/>
      <c r="AA410" s="130">
        <f t="shared" si="12"/>
        <v>0.79788042913676316</v>
      </c>
      <c r="AB410" s="130">
        <f t="shared" si="14"/>
        <v>0.79800000000000004</v>
      </c>
      <c r="AC410" s="130">
        <v>52.700000000000202</v>
      </c>
      <c r="AD410" s="133">
        <f t="shared" si="15"/>
        <v>14.695818833999999</v>
      </c>
      <c r="AE410" s="134">
        <v>-10440.397000000001</v>
      </c>
      <c r="AF410" s="110">
        <v>-11.294650000000001</v>
      </c>
      <c r="AG410" s="110">
        <v>-2.7022355000000001E-2</v>
      </c>
      <c r="AH410" s="110">
        <v>1.289036E-5</v>
      </c>
      <c r="AI410" s="110">
        <v>-2.4780681000000001E-9</v>
      </c>
      <c r="AJ410" s="111">
        <v>6.5459673</v>
      </c>
      <c r="AK410"/>
      <c r="AL410"/>
      <c r="AM410"/>
      <c r="AN410"/>
    </row>
    <row r="411" spans="17:40" ht="15.75" x14ac:dyDescent="0.25">
      <c r="Q411" s="99"/>
      <c r="R411" s="130">
        <f t="shared" si="13"/>
        <v>58.18555704736648</v>
      </c>
      <c r="S411" s="129">
        <f t="shared" ref="S411:S474" si="18">EXP(AE411/(AC411+459.67)+AF411+AG411*(AC411+459.67)+AH411*(AC411+459.67)^2+AI411*(AC411+459.67)^3+AJ411*LN((AC411+459.67)))</f>
        <v>0.19754277659450972</v>
      </c>
      <c r="T411" s="129">
        <f t="shared" si="16"/>
        <v>7.2974778162551053E-3</v>
      </c>
      <c r="U411" s="130">
        <f t="shared" si="17"/>
        <v>20.627149831476856</v>
      </c>
      <c r="V411" s="130">
        <f t="shared" si="11"/>
        <v>25.644449499823871</v>
      </c>
      <c r="W411" s="130"/>
      <c r="X411" s="130"/>
      <c r="Y411" s="130"/>
      <c r="Z411" s="130"/>
      <c r="AA411" s="130">
        <f t="shared" si="12"/>
        <v>0.80111356000425893</v>
      </c>
      <c r="AB411" s="130">
        <f t="shared" si="14"/>
        <v>0.80100000000000005</v>
      </c>
      <c r="AC411" s="130">
        <v>52.800000000000203</v>
      </c>
      <c r="AD411" s="133">
        <f t="shared" si="15"/>
        <v>14.695818833999999</v>
      </c>
      <c r="AE411" s="134">
        <v>-10440.397000000001</v>
      </c>
      <c r="AF411" s="110">
        <v>-11.294650000000001</v>
      </c>
      <c r="AG411" s="110">
        <v>-2.7022355000000001E-2</v>
      </c>
      <c r="AH411" s="110">
        <v>1.289036E-5</v>
      </c>
      <c r="AI411" s="110">
        <v>-2.4780681000000001E-9</v>
      </c>
      <c r="AJ411" s="111">
        <v>6.5459673</v>
      </c>
      <c r="AK411"/>
      <c r="AL411"/>
      <c r="AM411"/>
      <c r="AN411"/>
    </row>
    <row r="412" spans="17:40" ht="15.75" x14ac:dyDescent="0.25">
      <c r="Q412" s="99"/>
      <c r="R412" s="130">
        <f t="shared" si="13"/>
        <v>58.18555704736648</v>
      </c>
      <c r="S412" s="129">
        <f t="shared" si="18"/>
        <v>0.19827020654720232</v>
      </c>
      <c r="T412" s="129">
        <f t="shared" si="16"/>
        <v>7.3519071686015828E-3</v>
      </c>
      <c r="U412" s="130">
        <f t="shared" si="17"/>
        <v>20.710305523287058</v>
      </c>
      <c r="V412" s="130">
        <f t="shared" ref="V412:V475" si="19">V411</f>
        <v>25.644449499823871</v>
      </c>
      <c r="W412" s="130"/>
      <c r="X412" s="130"/>
      <c r="Y412" s="130"/>
      <c r="Z412" s="130"/>
      <c r="AA412" s="130">
        <f t="shared" ref="AA412:AA475" si="20">U411/V411</f>
        <v>0.80435143798343289</v>
      </c>
      <c r="AB412" s="130">
        <f t="shared" si="14"/>
        <v>0.80400000000000005</v>
      </c>
      <c r="AC412" s="130">
        <v>52.900000000000198</v>
      </c>
      <c r="AD412" s="133">
        <f t="shared" si="15"/>
        <v>14.695818833999999</v>
      </c>
      <c r="AE412" s="134">
        <v>-10440.397000000001</v>
      </c>
      <c r="AF412" s="110">
        <v>-11.294650000000001</v>
      </c>
      <c r="AG412" s="110">
        <v>-2.7022355000000001E-2</v>
      </c>
      <c r="AH412" s="110">
        <v>1.289036E-5</v>
      </c>
      <c r="AI412" s="110">
        <v>-2.4780681000000001E-9</v>
      </c>
      <c r="AJ412" s="111">
        <v>6.5459673</v>
      </c>
      <c r="AK412"/>
      <c r="AL412"/>
      <c r="AM412"/>
      <c r="AN412"/>
    </row>
    <row r="413" spans="17:40" ht="15.75" x14ac:dyDescent="0.25">
      <c r="Q413" s="99"/>
      <c r="R413" s="130">
        <f t="shared" ref="R413:R476" si="21">R412</f>
        <v>58.18555704736648</v>
      </c>
      <c r="S413" s="129">
        <f t="shared" si="18"/>
        <v>0.19899999317731629</v>
      </c>
      <c r="T413" s="129">
        <f t="shared" si="16"/>
        <v>7.4064491884298575E-3</v>
      </c>
      <c r="U413" s="130">
        <f t="shared" si="17"/>
        <v>20.793583665990809</v>
      </c>
      <c r="V413" s="130">
        <f t="shared" si="19"/>
        <v>25.644449499823871</v>
      </c>
      <c r="W413" s="130"/>
      <c r="X413" s="130"/>
      <c r="Y413" s="130"/>
      <c r="Z413" s="130"/>
      <c r="AA413" s="130">
        <f t="shared" si="20"/>
        <v>0.80759407697284746</v>
      </c>
      <c r="AB413" s="130">
        <f t="shared" ref="AB413:AB476" si="22">ROUND(AA413,3)</f>
        <v>0.80800000000000005</v>
      </c>
      <c r="AC413" s="130">
        <v>53.000000000000199</v>
      </c>
      <c r="AD413" s="133">
        <f t="shared" ref="AD413:AD476" si="23">AD412</f>
        <v>14.695818833999999</v>
      </c>
      <c r="AE413" s="134">
        <v>-10440.397000000001</v>
      </c>
      <c r="AF413" s="110">
        <v>-11.294650000000001</v>
      </c>
      <c r="AG413" s="110">
        <v>-2.7022355000000001E-2</v>
      </c>
      <c r="AH413" s="110">
        <v>1.289036E-5</v>
      </c>
      <c r="AI413" s="110">
        <v>-2.4780681000000001E-9</v>
      </c>
      <c r="AJ413" s="111">
        <v>6.5459673</v>
      </c>
      <c r="AK413"/>
      <c r="AL413"/>
      <c r="AM413"/>
      <c r="AN413"/>
    </row>
    <row r="414" spans="17:40" ht="15.75" x14ac:dyDescent="0.25">
      <c r="Q414" s="99"/>
      <c r="R414" s="130">
        <f t="shared" si="21"/>
        <v>58.18555704736648</v>
      </c>
      <c r="S414" s="129">
        <f t="shared" si="18"/>
        <v>0.1997321429907655</v>
      </c>
      <c r="T414" s="129">
        <f t="shared" si="16"/>
        <v>7.4611042055012337E-3</v>
      </c>
      <c r="U414" s="130">
        <f t="shared" si="17"/>
        <v>20.876984617984036</v>
      </c>
      <c r="V414" s="130">
        <f t="shared" si="19"/>
        <v>25.644449499823871</v>
      </c>
      <c r="W414" s="130"/>
      <c r="X414" s="130"/>
      <c r="Y414" s="130"/>
      <c r="Z414" s="130"/>
      <c r="AA414" s="130">
        <f t="shared" si="20"/>
        <v>0.81084149090950941</v>
      </c>
      <c r="AB414" s="130">
        <f t="shared" si="22"/>
        <v>0.81100000000000005</v>
      </c>
      <c r="AC414" s="130">
        <v>53.1000000000002</v>
      </c>
      <c r="AD414" s="133">
        <f t="shared" si="23"/>
        <v>14.695818833999999</v>
      </c>
      <c r="AE414" s="134">
        <v>-10440.397000000001</v>
      </c>
      <c r="AF414" s="110">
        <v>-11.294650000000001</v>
      </c>
      <c r="AG414" s="110">
        <v>-2.7022355000000001E-2</v>
      </c>
      <c r="AH414" s="110">
        <v>1.289036E-5</v>
      </c>
      <c r="AI414" s="110">
        <v>-2.4780681000000001E-9</v>
      </c>
      <c r="AJ414" s="111">
        <v>6.5459673</v>
      </c>
      <c r="AK414"/>
      <c r="AL414"/>
      <c r="AM414"/>
      <c r="AN414"/>
    </row>
    <row r="415" spans="17:40" ht="15.75" x14ac:dyDescent="0.25">
      <c r="Q415" s="99"/>
      <c r="R415" s="130">
        <f t="shared" si="21"/>
        <v>58.18555704736648</v>
      </c>
      <c r="S415" s="129">
        <f t="shared" si="18"/>
        <v>0.2004666625079409</v>
      </c>
      <c r="T415" s="129">
        <f t="shared" si="16"/>
        <v>7.5158725504895644E-3</v>
      </c>
      <c r="U415" s="130">
        <f t="shared" si="17"/>
        <v>20.960508738654454</v>
      </c>
      <c r="V415" s="130">
        <f t="shared" si="19"/>
        <v>25.644449499823871</v>
      </c>
      <c r="W415" s="130"/>
      <c r="X415" s="130"/>
      <c r="Y415" s="130"/>
      <c r="Z415" s="130"/>
      <c r="AA415" s="130">
        <f t="shared" si="20"/>
        <v>0.81409369376899365</v>
      </c>
      <c r="AB415" s="130">
        <f t="shared" si="22"/>
        <v>0.81399999999999995</v>
      </c>
      <c r="AC415" s="130">
        <v>53.200000000000202</v>
      </c>
      <c r="AD415" s="133">
        <f t="shared" si="23"/>
        <v>14.695818833999999</v>
      </c>
      <c r="AE415" s="134">
        <v>-10440.397000000001</v>
      </c>
      <c r="AF415" s="110">
        <v>-11.294650000000001</v>
      </c>
      <c r="AG415" s="110">
        <v>-2.7022355000000001E-2</v>
      </c>
      <c r="AH415" s="110">
        <v>1.289036E-5</v>
      </c>
      <c r="AI415" s="110">
        <v>-2.4780681000000001E-9</v>
      </c>
      <c r="AJ415" s="111">
        <v>6.5459673</v>
      </c>
      <c r="AK415"/>
      <c r="AL415"/>
      <c r="AM415"/>
      <c r="AN415"/>
    </row>
    <row r="416" spans="17:40" ht="15.75" x14ac:dyDescent="0.25">
      <c r="Q416" s="99"/>
      <c r="R416" s="130">
        <f t="shared" si="21"/>
        <v>58.18555704736648</v>
      </c>
      <c r="S416" s="129">
        <f t="shared" si="18"/>
        <v>0.20120355826373351</v>
      </c>
      <c r="T416" s="129">
        <f t="shared" si="16"/>
        <v>7.570754554983801E-3</v>
      </c>
      <c r="U416" s="130">
        <f t="shared" si="17"/>
        <v>21.044156388384337</v>
      </c>
      <c r="V416" s="130">
        <f t="shared" si="19"/>
        <v>25.644449499823871</v>
      </c>
      <c r="W416" s="130"/>
      <c r="X416" s="130"/>
      <c r="Y416" s="130"/>
      <c r="Z416" s="130"/>
      <c r="AA416" s="130">
        <f t="shared" si="20"/>
        <v>0.81735069956554973</v>
      </c>
      <c r="AB416" s="130">
        <f t="shared" si="22"/>
        <v>0.81699999999999995</v>
      </c>
      <c r="AC416" s="130">
        <v>53.300000000000203</v>
      </c>
      <c r="AD416" s="133">
        <f t="shared" si="23"/>
        <v>14.695818833999999</v>
      </c>
      <c r="AE416" s="134">
        <v>-10440.397000000001</v>
      </c>
      <c r="AF416" s="110">
        <v>-11.294650000000001</v>
      </c>
      <c r="AG416" s="110">
        <v>-2.7022355000000001E-2</v>
      </c>
      <c r="AH416" s="110">
        <v>1.289036E-5</v>
      </c>
      <c r="AI416" s="110">
        <v>-2.4780681000000001E-9</v>
      </c>
      <c r="AJ416" s="111">
        <v>6.5459673</v>
      </c>
      <c r="AK416"/>
      <c r="AL416"/>
      <c r="AM416"/>
      <c r="AN416"/>
    </row>
    <row r="417" spans="17:40" ht="15.75" x14ac:dyDescent="0.25">
      <c r="Q417" s="99"/>
      <c r="R417" s="130">
        <f t="shared" si="21"/>
        <v>58.18555704736648</v>
      </c>
      <c r="S417" s="129">
        <f t="shared" si="18"/>
        <v>0.20194283680755573</v>
      </c>
      <c r="T417" s="129">
        <f t="shared" si="16"/>
        <v>7.6257505514907989E-3</v>
      </c>
      <c r="U417" s="130">
        <f t="shared" si="17"/>
        <v>21.127927928553568</v>
      </c>
      <c r="V417" s="130">
        <f t="shared" si="19"/>
        <v>25.644449499823871</v>
      </c>
      <c r="W417" s="130"/>
      <c r="X417" s="130"/>
      <c r="Y417" s="130"/>
      <c r="Z417" s="130"/>
      <c r="AA417" s="130">
        <f t="shared" si="20"/>
        <v>0.82061252235221005</v>
      </c>
      <c r="AB417" s="130">
        <f t="shared" si="22"/>
        <v>0.82099999999999995</v>
      </c>
      <c r="AC417" s="130">
        <v>53.400000000000198</v>
      </c>
      <c r="AD417" s="133">
        <f t="shared" si="23"/>
        <v>14.695818833999999</v>
      </c>
      <c r="AE417" s="134">
        <v>-10440.397000000001</v>
      </c>
      <c r="AF417" s="110">
        <v>-11.294650000000001</v>
      </c>
      <c r="AG417" s="110">
        <v>-2.7022355000000001E-2</v>
      </c>
      <c r="AH417" s="110">
        <v>1.289036E-5</v>
      </c>
      <c r="AI417" s="110">
        <v>-2.4780681000000001E-9</v>
      </c>
      <c r="AJ417" s="111">
        <v>6.5459673</v>
      </c>
      <c r="AK417"/>
      <c r="AL417"/>
      <c r="AM417"/>
      <c r="AN417"/>
    </row>
    <row r="418" spans="17:40" ht="15.75" x14ac:dyDescent="0.25">
      <c r="Q418" s="99"/>
      <c r="R418" s="130">
        <f t="shared" si="21"/>
        <v>58.18555704736648</v>
      </c>
      <c r="S418" s="129">
        <f t="shared" si="18"/>
        <v>0.20268450470336999</v>
      </c>
      <c r="T418" s="129">
        <f t="shared" si="16"/>
        <v>7.6808608734370122E-3</v>
      </c>
      <c r="U418" s="130">
        <f t="shared" si="17"/>
        <v>21.211823721541485</v>
      </c>
      <c r="V418" s="130">
        <f t="shared" si="19"/>
        <v>25.644449499823871</v>
      </c>
      <c r="W418" s="130"/>
      <c r="X418" s="130"/>
      <c r="Y418" s="130"/>
      <c r="Z418" s="130"/>
      <c r="AA418" s="130">
        <f t="shared" si="20"/>
        <v>0.823879176220908</v>
      </c>
      <c r="AB418" s="130">
        <f t="shared" si="22"/>
        <v>0.82399999999999995</v>
      </c>
      <c r="AC418" s="130">
        <v>53.500000000000199</v>
      </c>
      <c r="AD418" s="133">
        <f t="shared" si="23"/>
        <v>14.695818833999999</v>
      </c>
      <c r="AE418" s="134">
        <v>-10440.397000000001</v>
      </c>
      <c r="AF418" s="110">
        <v>-11.294650000000001</v>
      </c>
      <c r="AG418" s="110">
        <v>-2.7022355000000001E-2</v>
      </c>
      <c r="AH418" s="110">
        <v>1.289036E-5</v>
      </c>
      <c r="AI418" s="110">
        <v>-2.4780681000000001E-9</v>
      </c>
      <c r="AJ418" s="111">
        <v>6.5459673</v>
      </c>
      <c r="AK418"/>
      <c r="AL418"/>
      <c r="AM418"/>
      <c r="AN418"/>
    </row>
    <row r="419" spans="17:40" ht="15.75" x14ac:dyDescent="0.25">
      <c r="Q419" s="99"/>
      <c r="R419" s="130">
        <f t="shared" si="21"/>
        <v>58.18555704736648</v>
      </c>
      <c r="S419" s="129">
        <f t="shared" si="18"/>
        <v>0.20342856852969152</v>
      </c>
      <c r="T419" s="129">
        <f t="shared" si="16"/>
        <v>7.7360858551728841E-3</v>
      </c>
      <c r="U419" s="130">
        <f t="shared" si="17"/>
        <v>21.295844130731652</v>
      </c>
      <c r="V419" s="130">
        <f t="shared" si="19"/>
        <v>25.644449499823871</v>
      </c>
      <c r="W419" s="130"/>
      <c r="X419" s="130"/>
      <c r="Y419" s="130"/>
      <c r="Z419" s="130"/>
      <c r="AA419" s="130">
        <f t="shared" si="20"/>
        <v>0.82715067530255115</v>
      </c>
      <c r="AB419" s="130">
        <f t="shared" si="22"/>
        <v>0.82699999999999996</v>
      </c>
      <c r="AC419" s="130">
        <v>53.6000000000002</v>
      </c>
      <c r="AD419" s="133">
        <f t="shared" si="23"/>
        <v>14.695818833999999</v>
      </c>
      <c r="AE419" s="134">
        <v>-10440.397000000001</v>
      </c>
      <c r="AF419" s="110">
        <v>-11.294650000000001</v>
      </c>
      <c r="AG419" s="110">
        <v>-2.7022355000000001E-2</v>
      </c>
      <c r="AH419" s="110">
        <v>1.289036E-5</v>
      </c>
      <c r="AI419" s="110">
        <v>-2.4780681000000001E-9</v>
      </c>
      <c r="AJ419" s="111">
        <v>6.5459673</v>
      </c>
      <c r="AK419"/>
      <c r="AL419"/>
      <c r="AM419"/>
      <c r="AN419"/>
    </row>
    <row r="420" spans="17:40" ht="15.75" x14ac:dyDescent="0.25">
      <c r="Q420" s="99"/>
      <c r="R420" s="130">
        <f t="shared" si="21"/>
        <v>58.18555704736648</v>
      </c>
      <c r="S420" s="129">
        <f t="shared" si="18"/>
        <v>0.20417503487965155</v>
      </c>
      <c r="T420" s="129">
        <f t="shared" si="16"/>
        <v>7.7914258319733438E-3</v>
      </c>
      <c r="U420" s="130">
        <f t="shared" si="17"/>
        <v>21.379989520512382</v>
      </c>
      <c r="V420" s="130">
        <f t="shared" si="19"/>
        <v>25.644449499823871</v>
      </c>
      <c r="W420" s="130"/>
      <c r="X420" s="130"/>
      <c r="Y420" s="130"/>
      <c r="Z420" s="130"/>
      <c r="AA420" s="130">
        <f t="shared" si="20"/>
        <v>0.83042703376720617</v>
      </c>
      <c r="AB420" s="130">
        <f t="shared" si="22"/>
        <v>0.83</v>
      </c>
      <c r="AC420" s="130">
        <v>53.700000000000202</v>
      </c>
      <c r="AD420" s="133">
        <f t="shared" si="23"/>
        <v>14.695818833999999</v>
      </c>
      <c r="AE420" s="134">
        <v>-10440.397000000001</v>
      </c>
      <c r="AF420" s="110">
        <v>-11.294650000000001</v>
      </c>
      <c r="AG420" s="110">
        <v>-2.7022355000000001E-2</v>
      </c>
      <c r="AH420" s="110">
        <v>1.289036E-5</v>
      </c>
      <c r="AI420" s="110">
        <v>-2.4780681000000001E-9</v>
      </c>
      <c r="AJ420" s="111">
        <v>6.5459673</v>
      </c>
      <c r="AK420"/>
      <c r="AL420"/>
      <c r="AM420"/>
      <c r="AN420"/>
    </row>
    <row r="421" spans="17:40" ht="15.75" x14ac:dyDescent="0.25">
      <c r="Q421" s="99"/>
      <c r="R421" s="130">
        <f t="shared" si="21"/>
        <v>58.18555704736648</v>
      </c>
      <c r="S421" s="129">
        <f t="shared" si="18"/>
        <v>0.20492391036097263</v>
      </c>
      <c r="T421" s="129">
        <f t="shared" si="16"/>
        <v>7.846881140042011E-3</v>
      </c>
      <c r="U421" s="130">
        <f t="shared" si="17"/>
        <v>21.464260256281332</v>
      </c>
      <c r="V421" s="130">
        <f t="shared" si="19"/>
        <v>25.644449499823871</v>
      </c>
      <c r="W421" s="130"/>
      <c r="X421" s="130"/>
      <c r="Y421" s="130"/>
      <c r="Z421" s="130"/>
      <c r="AA421" s="130">
        <f t="shared" si="20"/>
        <v>0.83370826582412005</v>
      </c>
      <c r="AB421" s="130">
        <f t="shared" si="22"/>
        <v>0.83399999999999996</v>
      </c>
      <c r="AC421" s="130">
        <v>53.800000000000203</v>
      </c>
      <c r="AD421" s="133">
        <f t="shared" si="23"/>
        <v>14.695818833999999</v>
      </c>
      <c r="AE421" s="134">
        <v>-10440.397000000001</v>
      </c>
      <c r="AF421" s="110">
        <v>-11.294650000000001</v>
      </c>
      <c r="AG421" s="110">
        <v>-2.7022355000000001E-2</v>
      </c>
      <c r="AH421" s="110">
        <v>1.289036E-5</v>
      </c>
      <c r="AI421" s="110">
        <v>-2.4780681000000001E-9</v>
      </c>
      <c r="AJ421" s="111">
        <v>6.5459673</v>
      </c>
      <c r="AK421"/>
      <c r="AL421"/>
      <c r="AM421"/>
      <c r="AN421"/>
    </row>
    <row r="422" spans="17:40" ht="15.75" x14ac:dyDescent="0.25">
      <c r="Q422" s="99"/>
      <c r="R422" s="130">
        <f t="shared" si="21"/>
        <v>58.18555704736648</v>
      </c>
      <c r="S422" s="129">
        <f t="shared" si="18"/>
        <v>0.2056752015960277</v>
      </c>
      <c r="T422" s="129">
        <f t="shared" si="16"/>
        <v>7.9024521165131385E-3</v>
      </c>
      <c r="U422" s="130">
        <f t="shared" si="17"/>
        <v>21.548656704447605</v>
      </c>
      <c r="V422" s="130">
        <f t="shared" si="19"/>
        <v>25.644449499823871</v>
      </c>
      <c r="W422" s="130"/>
      <c r="X422" s="130"/>
      <c r="Y422" s="130"/>
      <c r="Z422" s="130"/>
      <c r="AA422" s="130">
        <f t="shared" si="20"/>
        <v>0.83699438572189866</v>
      </c>
      <c r="AB422" s="130">
        <f t="shared" si="22"/>
        <v>0.83699999999999997</v>
      </c>
      <c r="AC422" s="130">
        <v>53.900000000000198</v>
      </c>
      <c r="AD422" s="133">
        <f t="shared" si="23"/>
        <v>14.695818833999999</v>
      </c>
      <c r="AE422" s="134">
        <v>-10440.397000000001</v>
      </c>
      <c r="AF422" s="110">
        <v>-11.294650000000001</v>
      </c>
      <c r="AG422" s="110">
        <v>-2.7022355000000001E-2</v>
      </c>
      <c r="AH422" s="110">
        <v>1.289036E-5</v>
      </c>
      <c r="AI422" s="110">
        <v>-2.4780681000000001E-9</v>
      </c>
      <c r="AJ422" s="111">
        <v>6.5459673</v>
      </c>
      <c r="AK422"/>
      <c r="AL422"/>
      <c r="AM422"/>
      <c r="AN422"/>
    </row>
    <row r="423" spans="17:40" ht="15.75" x14ac:dyDescent="0.25">
      <c r="Q423" s="99"/>
      <c r="R423" s="130">
        <f t="shared" si="21"/>
        <v>58.18555704736648</v>
      </c>
      <c r="S423" s="129">
        <f t="shared" si="18"/>
        <v>0.20642891522184717</v>
      </c>
      <c r="T423" s="129">
        <f t="shared" si="16"/>
        <v>7.9581390994545222E-3</v>
      </c>
      <c r="U423" s="130">
        <f t="shared" si="17"/>
        <v>21.633179232434909</v>
      </c>
      <c r="V423" s="130">
        <f t="shared" si="19"/>
        <v>25.644449499823871</v>
      </c>
      <c r="W423" s="130"/>
      <c r="X423" s="130"/>
      <c r="Y423" s="130"/>
      <c r="Z423" s="130"/>
      <c r="AA423" s="130">
        <f t="shared" si="20"/>
        <v>0.84028540774858917</v>
      </c>
      <c r="AB423" s="130">
        <f t="shared" si="22"/>
        <v>0.84</v>
      </c>
      <c r="AC423" s="130">
        <v>54.000000000000199</v>
      </c>
      <c r="AD423" s="133">
        <f t="shared" si="23"/>
        <v>14.695818833999999</v>
      </c>
      <c r="AE423" s="134">
        <v>-10440.397000000001</v>
      </c>
      <c r="AF423" s="110">
        <v>-11.294650000000001</v>
      </c>
      <c r="AG423" s="110">
        <v>-2.7022355000000001E-2</v>
      </c>
      <c r="AH423" s="110">
        <v>1.289036E-5</v>
      </c>
      <c r="AI423" s="110">
        <v>-2.4780681000000001E-9</v>
      </c>
      <c r="AJ423" s="111">
        <v>6.5459673</v>
      </c>
      <c r="AK423"/>
      <c r="AL423"/>
      <c r="AM423"/>
      <c r="AN423"/>
    </row>
    <row r="424" spans="17:40" ht="15.75" x14ac:dyDescent="0.25">
      <c r="Q424" s="99"/>
      <c r="R424" s="130">
        <f t="shared" si="21"/>
        <v>58.18555704736648</v>
      </c>
      <c r="S424" s="129">
        <f t="shared" si="18"/>
        <v>0.20718505789014904</v>
      </c>
      <c r="T424" s="129">
        <f t="shared" si="16"/>
        <v>8.0139424278697392E-3</v>
      </c>
      <c r="U424" s="130">
        <f t="shared" si="17"/>
        <v>21.717828208683979</v>
      </c>
      <c r="V424" s="130">
        <f t="shared" si="19"/>
        <v>25.644449499823871</v>
      </c>
      <c r="W424" s="130"/>
      <c r="X424" s="130"/>
      <c r="Y424" s="130"/>
      <c r="Z424" s="130"/>
      <c r="AA424" s="130">
        <f t="shared" si="20"/>
        <v>0.84358134623180303</v>
      </c>
      <c r="AB424" s="130">
        <f t="shared" si="22"/>
        <v>0.84399999999999997</v>
      </c>
      <c r="AC424" s="130">
        <v>54.1000000000002</v>
      </c>
      <c r="AD424" s="133">
        <f t="shared" si="23"/>
        <v>14.695818833999999</v>
      </c>
      <c r="AE424" s="134">
        <v>-10440.397000000001</v>
      </c>
      <c r="AF424" s="110">
        <v>-11.294650000000001</v>
      </c>
      <c r="AG424" s="110">
        <v>-2.7022355000000001E-2</v>
      </c>
      <c r="AH424" s="110">
        <v>1.289036E-5</v>
      </c>
      <c r="AI424" s="110">
        <v>-2.4780681000000001E-9</v>
      </c>
      <c r="AJ424" s="111">
        <v>6.5459673</v>
      </c>
      <c r="AK424"/>
      <c r="AL424"/>
      <c r="AM424"/>
      <c r="AN424"/>
    </row>
    <row r="425" spans="17:40" ht="15.75" x14ac:dyDescent="0.25">
      <c r="Q425" s="99"/>
      <c r="R425" s="130">
        <f t="shared" si="21"/>
        <v>58.18555704736648</v>
      </c>
      <c r="S425" s="129">
        <f t="shared" si="18"/>
        <v>0.20794363626735185</v>
      </c>
      <c r="T425" s="129">
        <f t="shared" si="16"/>
        <v>8.0698624417011658E-3</v>
      </c>
      <c r="U425" s="130">
        <f t="shared" si="17"/>
        <v>21.80260400265589</v>
      </c>
      <c r="V425" s="130">
        <f t="shared" si="19"/>
        <v>25.644449499823871</v>
      </c>
      <c r="W425" s="130"/>
      <c r="X425" s="130"/>
      <c r="Y425" s="130"/>
      <c r="Z425" s="130"/>
      <c r="AA425" s="130">
        <f t="shared" si="20"/>
        <v>0.84688221553881049</v>
      </c>
      <c r="AB425" s="130">
        <f t="shared" si="22"/>
        <v>0.84699999999999998</v>
      </c>
      <c r="AC425" s="130">
        <v>54.200000000000202</v>
      </c>
      <c r="AD425" s="133">
        <f t="shared" si="23"/>
        <v>14.695818833999999</v>
      </c>
      <c r="AE425" s="134">
        <v>-10440.397000000001</v>
      </c>
      <c r="AF425" s="110">
        <v>-11.294650000000001</v>
      </c>
      <c r="AG425" s="110">
        <v>-2.7022355000000001E-2</v>
      </c>
      <c r="AH425" s="110">
        <v>1.289036E-5</v>
      </c>
      <c r="AI425" s="110">
        <v>-2.4780681000000001E-9</v>
      </c>
      <c r="AJ425" s="111">
        <v>6.5459673</v>
      </c>
      <c r="AK425"/>
      <c r="AL425"/>
      <c r="AM425"/>
      <c r="AN425"/>
    </row>
    <row r="426" spans="17:40" ht="15.75" x14ac:dyDescent="0.25">
      <c r="Q426" s="99"/>
      <c r="R426" s="130">
        <f t="shared" si="21"/>
        <v>58.18555704736648</v>
      </c>
      <c r="S426" s="129">
        <f t="shared" si="18"/>
        <v>0.20870465703460625</v>
      </c>
      <c r="T426" s="129">
        <f t="shared" si="16"/>
        <v>8.1258994818325606E-3</v>
      </c>
      <c r="U426" s="130">
        <f t="shared" si="17"/>
        <v>21.887506984834829</v>
      </c>
      <c r="V426" s="130">
        <f t="shared" si="19"/>
        <v>25.644449499823871</v>
      </c>
      <c r="W426" s="130"/>
      <c r="X426" s="130"/>
      <c r="Y426" s="130"/>
      <c r="Z426" s="130"/>
      <c r="AA426" s="130">
        <f t="shared" si="20"/>
        <v>0.85018803007666954</v>
      </c>
      <c r="AB426" s="130">
        <f t="shared" si="22"/>
        <v>0.85</v>
      </c>
      <c r="AC426" s="130">
        <v>54.300000000000203</v>
      </c>
      <c r="AD426" s="133">
        <f t="shared" si="23"/>
        <v>14.695818833999999</v>
      </c>
      <c r="AE426" s="134">
        <v>-10440.397000000001</v>
      </c>
      <c r="AF426" s="110">
        <v>-11.294650000000001</v>
      </c>
      <c r="AG426" s="110">
        <v>-2.7022355000000001E-2</v>
      </c>
      <c r="AH426" s="110">
        <v>1.289036E-5</v>
      </c>
      <c r="AI426" s="110">
        <v>-2.4780681000000001E-9</v>
      </c>
      <c r="AJ426" s="111">
        <v>6.5459673</v>
      </c>
      <c r="AK426"/>
      <c r="AL426"/>
      <c r="AM426"/>
      <c r="AN426"/>
    </row>
    <row r="427" spans="17:40" ht="15.75" x14ac:dyDescent="0.25">
      <c r="Q427" s="99"/>
      <c r="R427" s="130">
        <f t="shared" si="21"/>
        <v>58.18555704736648</v>
      </c>
      <c r="S427" s="129">
        <f t="shared" si="18"/>
        <v>0.20946812688781666</v>
      </c>
      <c r="T427" s="129">
        <f t="shared" si="16"/>
        <v>8.1820538900919532E-3</v>
      </c>
      <c r="U427" s="130">
        <f t="shared" si="17"/>
        <v>21.972537526731248</v>
      </c>
      <c r="V427" s="130">
        <f t="shared" si="19"/>
        <v>25.644449499823871</v>
      </c>
      <c r="W427" s="130"/>
      <c r="X427" s="130"/>
      <c r="Y427" s="130"/>
      <c r="Z427" s="130"/>
      <c r="AA427" s="130">
        <f t="shared" si="20"/>
        <v>0.85349880429233449</v>
      </c>
      <c r="AB427" s="130">
        <f t="shared" si="22"/>
        <v>0.85299999999999998</v>
      </c>
      <c r="AC427" s="130">
        <v>54.400000000000198</v>
      </c>
      <c r="AD427" s="133">
        <f t="shared" si="23"/>
        <v>14.695818833999999</v>
      </c>
      <c r="AE427" s="134">
        <v>-10440.397000000001</v>
      </c>
      <c r="AF427" s="110">
        <v>-11.294650000000001</v>
      </c>
      <c r="AG427" s="110">
        <v>-2.7022355000000001E-2</v>
      </c>
      <c r="AH427" s="110">
        <v>1.289036E-5</v>
      </c>
      <c r="AI427" s="110">
        <v>-2.4780681000000001E-9</v>
      </c>
      <c r="AJ427" s="111">
        <v>6.5459673</v>
      </c>
      <c r="AK427"/>
      <c r="AL427"/>
      <c r="AM427"/>
      <c r="AN427"/>
    </row>
    <row r="428" spans="17:40" ht="15.75" x14ac:dyDescent="0.25">
      <c r="Q428" s="99"/>
      <c r="R428" s="130">
        <f t="shared" si="21"/>
        <v>58.18555704736648</v>
      </c>
      <c r="S428" s="129">
        <f t="shared" si="18"/>
        <v>0.21023405253766869</v>
      </c>
      <c r="T428" s="129">
        <f t="shared" si="16"/>
        <v>8.2383260092536627E-3</v>
      </c>
      <c r="U428" s="130">
        <f t="shared" si="17"/>
        <v>22.057696000884071</v>
      </c>
      <c r="V428" s="130">
        <f t="shared" si="19"/>
        <v>25.644449499823871</v>
      </c>
      <c r="W428" s="130"/>
      <c r="X428" s="130"/>
      <c r="Y428" s="130"/>
      <c r="Z428" s="130"/>
      <c r="AA428" s="130">
        <f t="shared" si="20"/>
        <v>0.85681455267277851</v>
      </c>
      <c r="AB428" s="130">
        <f t="shared" si="22"/>
        <v>0.85699999999999998</v>
      </c>
      <c r="AC428" s="130">
        <v>54.500000000000199</v>
      </c>
      <c r="AD428" s="133">
        <f t="shared" si="23"/>
        <v>14.695818833999999</v>
      </c>
      <c r="AE428" s="134">
        <v>-10440.397000000001</v>
      </c>
      <c r="AF428" s="110">
        <v>-11.294650000000001</v>
      </c>
      <c r="AG428" s="110">
        <v>-2.7022355000000001E-2</v>
      </c>
      <c r="AH428" s="110">
        <v>1.289036E-5</v>
      </c>
      <c r="AI428" s="110">
        <v>-2.4780681000000001E-9</v>
      </c>
      <c r="AJ428" s="111">
        <v>6.5459673</v>
      </c>
      <c r="AK428"/>
      <c r="AL428"/>
      <c r="AM428"/>
      <c r="AN428"/>
    </row>
    <row r="429" spans="17:40" ht="15.75" x14ac:dyDescent="0.25">
      <c r="Q429" s="99"/>
      <c r="R429" s="130">
        <f t="shared" si="21"/>
        <v>58.18555704736648</v>
      </c>
      <c r="S429" s="129">
        <f t="shared" si="18"/>
        <v>0.2110024407096375</v>
      </c>
      <c r="T429" s="129">
        <f t="shared" si="16"/>
        <v>8.2947161830418288E-3</v>
      </c>
      <c r="U429" s="130">
        <f t="shared" si="17"/>
        <v>22.142982780864511</v>
      </c>
      <c r="V429" s="130">
        <f t="shared" si="19"/>
        <v>25.644449499823871</v>
      </c>
      <c r="W429" s="130"/>
      <c r="X429" s="130"/>
      <c r="Y429" s="130"/>
      <c r="Z429" s="130"/>
      <c r="AA429" s="130">
        <f t="shared" si="20"/>
        <v>0.8601352897450798</v>
      </c>
      <c r="AB429" s="130">
        <f t="shared" si="22"/>
        <v>0.86</v>
      </c>
      <c r="AC429" s="130">
        <v>54.6000000000002</v>
      </c>
      <c r="AD429" s="133">
        <f t="shared" si="23"/>
        <v>14.695818833999999</v>
      </c>
      <c r="AE429" s="134">
        <v>-10440.397000000001</v>
      </c>
      <c r="AF429" s="110">
        <v>-11.294650000000001</v>
      </c>
      <c r="AG429" s="110">
        <v>-2.7022355000000001E-2</v>
      </c>
      <c r="AH429" s="110">
        <v>1.289036E-5</v>
      </c>
      <c r="AI429" s="110">
        <v>-2.4780681000000001E-9</v>
      </c>
      <c r="AJ429" s="111">
        <v>6.5459673</v>
      </c>
      <c r="AK429"/>
      <c r="AL429"/>
      <c r="AM429"/>
      <c r="AN429"/>
    </row>
    <row r="430" spans="17:40" ht="15.75" x14ac:dyDescent="0.25">
      <c r="Q430" s="99"/>
      <c r="R430" s="130">
        <f t="shared" si="21"/>
        <v>58.18555704736648</v>
      </c>
      <c r="S430" s="129">
        <f t="shared" si="18"/>
        <v>0.21177329814402998</v>
      </c>
      <c r="T430" s="129">
        <f t="shared" si="16"/>
        <v>8.3512247561324596E-3</v>
      </c>
      <c r="U430" s="130">
        <f t="shared" si="17"/>
        <v>22.228398241278306</v>
      </c>
      <c r="V430" s="130">
        <f t="shared" si="19"/>
        <v>25.644449499823871</v>
      </c>
      <c r="W430" s="130"/>
      <c r="X430" s="130"/>
      <c r="Y430" s="130"/>
      <c r="Z430" s="130"/>
      <c r="AA430" s="130">
        <f t="shared" si="20"/>
        <v>0.86346103007657038</v>
      </c>
      <c r="AB430" s="130">
        <f t="shared" si="22"/>
        <v>0.86299999999999999</v>
      </c>
      <c r="AC430" s="130">
        <v>54.700000000000202</v>
      </c>
      <c r="AD430" s="133">
        <f t="shared" si="23"/>
        <v>14.695818833999999</v>
      </c>
      <c r="AE430" s="134">
        <v>-10440.397000000001</v>
      </c>
      <c r="AF430" s="110">
        <v>-11.294650000000001</v>
      </c>
      <c r="AG430" s="110">
        <v>-2.7022355000000001E-2</v>
      </c>
      <c r="AH430" s="110">
        <v>1.289036E-5</v>
      </c>
      <c r="AI430" s="110">
        <v>-2.4780681000000001E-9</v>
      </c>
      <c r="AJ430" s="111">
        <v>6.5459673</v>
      </c>
      <c r="AK430"/>
      <c r="AL430"/>
      <c r="AM430"/>
      <c r="AN430"/>
    </row>
    <row r="431" spans="17:40" ht="15.75" x14ac:dyDescent="0.25">
      <c r="Q431" s="99"/>
      <c r="R431" s="130">
        <f t="shared" si="21"/>
        <v>58.18555704736648</v>
      </c>
      <c r="S431" s="129">
        <f t="shared" si="18"/>
        <v>0.21254663159599302</v>
      </c>
      <c r="T431" s="129">
        <f t="shared" si="16"/>
        <v>8.4078520741566066E-3</v>
      </c>
      <c r="U431" s="130">
        <f t="shared" si="17"/>
        <v>22.313942757769162</v>
      </c>
      <c r="V431" s="130">
        <f t="shared" si="19"/>
        <v>25.644449499823871</v>
      </c>
      <c r="W431" s="130"/>
      <c r="X431" s="130"/>
      <c r="Y431" s="130"/>
      <c r="Z431" s="130"/>
      <c r="AA431" s="130">
        <f t="shared" si="20"/>
        <v>0.86679178827492376</v>
      </c>
      <c r="AB431" s="130">
        <f t="shared" si="22"/>
        <v>0.86699999999999999</v>
      </c>
      <c r="AC431" s="130">
        <v>54.800000000000203</v>
      </c>
      <c r="AD431" s="133">
        <f t="shared" si="23"/>
        <v>14.695818833999999</v>
      </c>
      <c r="AE431" s="134">
        <v>-10440.397000000001</v>
      </c>
      <c r="AF431" s="110">
        <v>-11.294650000000001</v>
      </c>
      <c r="AG431" s="110">
        <v>-2.7022355000000001E-2</v>
      </c>
      <c r="AH431" s="110">
        <v>1.289036E-5</v>
      </c>
      <c r="AI431" s="110">
        <v>-2.4780681000000001E-9</v>
      </c>
      <c r="AJ431" s="111">
        <v>6.5459673</v>
      </c>
      <c r="AK431"/>
      <c r="AL431"/>
      <c r="AM431"/>
      <c r="AN431"/>
    </row>
    <row r="432" spans="17:40" ht="15.75" x14ac:dyDescent="0.25">
      <c r="Q432" s="99"/>
      <c r="R432" s="130">
        <f t="shared" si="21"/>
        <v>58.18555704736648</v>
      </c>
      <c r="S432" s="129">
        <f t="shared" si="18"/>
        <v>0.2133224478355471</v>
      </c>
      <c r="T432" s="129">
        <f t="shared" si="16"/>
        <v>8.4645984837030206E-3</v>
      </c>
      <c r="U432" s="130">
        <f t="shared" si="17"/>
        <v>22.399616707021664</v>
      </c>
      <c r="V432" s="130">
        <f t="shared" si="19"/>
        <v>25.644449499823871</v>
      </c>
      <c r="W432" s="130"/>
      <c r="X432" s="130"/>
      <c r="Y432" s="130"/>
      <c r="Z432" s="130"/>
      <c r="AA432" s="130">
        <f t="shared" si="20"/>
        <v>0.87012757898828819</v>
      </c>
      <c r="AB432" s="130">
        <f t="shared" si="22"/>
        <v>0.87</v>
      </c>
      <c r="AC432" s="130">
        <v>54.900000000000198</v>
      </c>
      <c r="AD432" s="133">
        <f t="shared" si="23"/>
        <v>14.695818833999999</v>
      </c>
      <c r="AE432" s="134">
        <v>-10440.397000000001</v>
      </c>
      <c r="AF432" s="110">
        <v>-11.294650000000001</v>
      </c>
      <c r="AG432" s="110">
        <v>-2.7022355000000001E-2</v>
      </c>
      <c r="AH432" s="110">
        <v>1.289036E-5</v>
      </c>
      <c r="AI432" s="110">
        <v>-2.4780681000000001E-9</v>
      </c>
      <c r="AJ432" s="111">
        <v>6.5459673</v>
      </c>
      <c r="AK432"/>
      <c r="AL432"/>
      <c r="AM432"/>
      <c r="AN432"/>
    </row>
    <row r="433" spans="17:40" ht="15.75" x14ac:dyDescent="0.25">
      <c r="Q433" s="99"/>
      <c r="R433" s="130">
        <f t="shared" si="21"/>
        <v>58.18555704736648</v>
      </c>
      <c r="S433" s="129">
        <f t="shared" si="18"/>
        <v>0.21410075364760794</v>
      </c>
      <c r="T433" s="129">
        <f t="shared" si="16"/>
        <v>8.52146433232032E-3</v>
      </c>
      <c r="U433" s="130">
        <f t="shared" si="17"/>
        <v>22.485420466763593</v>
      </c>
      <c r="V433" s="130">
        <f t="shared" si="19"/>
        <v>25.644449499823871</v>
      </c>
      <c r="W433" s="130"/>
      <c r="X433" s="130"/>
      <c r="Y433" s="130"/>
      <c r="Z433" s="130"/>
      <c r="AA433" s="130">
        <f t="shared" si="20"/>
        <v>0.87346841690540122</v>
      </c>
      <c r="AB433" s="130">
        <f t="shared" si="22"/>
        <v>0.873</v>
      </c>
      <c r="AC433" s="130">
        <v>55.000000000000199</v>
      </c>
      <c r="AD433" s="133">
        <f t="shared" si="23"/>
        <v>14.695818833999999</v>
      </c>
      <c r="AE433" s="134">
        <v>-10440.397000000001</v>
      </c>
      <c r="AF433" s="110">
        <v>-11.294650000000001</v>
      </c>
      <c r="AG433" s="110">
        <v>-2.7022355000000001E-2</v>
      </c>
      <c r="AH433" s="110">
        <v>1.289036E-5</v>
      </c>
      <c r="AI433" s="110">
        <v>-2.4780681000000001E-9</v>
      </c>
      <c r="AJ433" s="111">
        <v>6.5459673</v>
      </c>
      <c r="AK433"/>
      <c r="AL433"/>
      <c r="AM433"/>
      <c r="AN433"/>
    </row>
    <row r="434" spans="17:40" ht="15.75" x14ac:dyDescent="0.25">
      <c r="Q434" s="99"/>
      <c r="R434" s="130">
        <f t="shared" si="21"/>
        <v>58.18555704736648</v>
      </c>
      <c r="S434" s="129">
        <f t="shared" si="18"/>
        <v>0.21488155583199739</v>
      </c>
      <c r="T434" s="129">
        <f t="shared" si="16"/>
        <v>8.5784499685205694E-3</v>
      </c>
      <c r="U434" s="130">
        <f t="shared" si="17"/>
        <v>22.571354415769843</v>
      </c>
      <c r="V434" s="130">
        <f t="shared" si="19"/>
        <v>25.644449499823871</v>
      </c>
      <c r="W434" s="130"/>
      <c r="X434" s="130"/>
      <c r="Y434" s="130"/>
      <c r="Z434" s="130"/>
      <c r="AA434" s="130">
        <f t="shared" si="20"/>
        <v>0.87681431675567945</v>
      </c>
      <c r="AB434" s="130">
        <f t="shared" si="22"/>
        <v>0.877</v>
      </c>
      <c r="AC434" s="130">
        <v>55.1000000000002</v>
      </c>
      <c r="AD434" s="133">
        <f t="shared" si="23"/>
        <v>14.695818833999999</v>
      </c>
      <c r="AE434" s="134">
        <v>-10440.397000000001</v>
      </c>
      <c r="AF434" s="110">
        <v>-11.294650000000001</v>
      </c>
      <c r="AG434" s="110">
        <v>-2.7022355000000001E-2</v>
      </c>
      <c r="AH434" s="110">
        <v>1.289036E-5</v>
      </c>
      <c r="AI434" s="110">
        <v>-2.4780681000000001E-9</v>
      </c>
      <c r="AJ434" s="111">
        <v>6.5459673</v>
      </c>
      <c r="AK434"/>
      <c r="AL434"/>
      <c r="AM434"/>
      <c r="AN434"/>
    </row>
    <row r="435" spans="17:40" ht="15.75" x14ac:dyDescent="0.25">
      <c r="Q435" s="99"/>
      <c r="R435" s="130">
        <f t="shared" si="21"/>
        <v>58.18555704736648</v>
      </c>
      <c r="S435" s="129">
        <f t="shared" si="18"/>
        <v>0.21566486120348491</v>
      </c>
      <c r="T435" s="129">
        <f t="shared" si="16"/>
        <v>8.635555741781379E-3</v>
      </c>
      <c r="U435" s="130">
        <f t="shared" si="17"/>
        <v>22.657418933864705</v>
      </c>
      <c r="V435" s="130">
        <f t="shared" si="19"/>
        <v>25.644449499823871</v>
      </c>
      <c r="W435" s="130"/>
      <c r="X435" s="130"/>
      <c r="Y435" s="130"/>
      <c r="Z435" s="130"/>
      <c r="AA435" s="130">
        <f t="shared" si="20"/>
        <v>0.88016529330937154</v>
      </c>
      <c r="AB435" s="130">
        <f t="shared" si="22"/>
        <v>0.88</v>
      </c>
      <c r="AC435" s="130">
        <v>55.200000000000202</v>
      </c>
      <c r="AD435" s="133">
        <f t="shared" si="23"/>
        <v>14.695818833999999</v>
      </c>
      <c r="AE435" s="134">
        <v>-10440.397000000001</v>
      </c>
      <c r="AF435" s="110">
        <v>-11.294650000000001</v>
      </c>
      <c r="AG435" s="110">
        <v>-2.7022355000000001E-2</v>
      </c>
      <c r="AH435" s="110">
        <v>1.289036E-5</v>
      </c>
      <c r="AI435" s="110">
        <v>-2.4780681000000001E-9</v>
      </c>
      <c r="AJ435" s="111">
        <v>6.5459673</v>
      </c>
      <c r="AK435"/>
      <c r="AL435"/>
      <c r="AM435"/>
      <c r="AN435"/>
    </row>
    <row r="436" spans="17:40" ht="15.75" x14ac:dyDescent="0.25">
      <c r="Q436" s="99"/>
      <c r="R436" s="130">
        <f t="shared" si="21"/>
        <v>58.18555704736648</v>
      </c>
      <c r="S436" s="129">
        <f t="shared" si="18"/>
        <v>0.21645067659179687</v>
      </c>
      <c r="T436" s="129">
        <f t="shared" si="16"/>
        <v>8.6927820025490335E-3</v>
      </c>
      <c r="U436" s="130">
        <f t="shared" si="17"/>
        <v>22.74361440192525</v>
      </c>
      <c r="V436" s="130">
        <f t="shared" si="19"/>
        <v>25.644449499823871</v>
      </c>
      <c r="W436" s="130"/>
      <c r="X436" s="130"/>
      <c r="Y436" s="130"/>
      <c r="Z436" s="130"/>
      <c r="AA436" s="130">
        <f t="shared" si="20"/>
        <v>0.88352136137764692</v>
      </c>
      <c r="AB436" s="130">
        <f t="shared" si="22"/>
        <v>0.88400000000000001</v>
      </c>
      <c r="AC436" s="130">
        <v>55.300000000000203</v>
      </c>
      <c r="AD436" s="133">
        <f t="shared" si="23"/>
        <v>14.695818833999999</v>
      </c>
      <c r="AE436" s="134">
        <v>-10440.397000000001</v>
      </c>
      <c r="AF436" s="110">
        <v>-11.294650000000001</v>
      </c>
      <c r="AG436" s="110">
        <v>-2.7022355000000001E-2</v>
      </c>
      <c r="AH436" s="110">
        <v>1.289036E-5</v>
      </c>
      <c r="AI436" s="110">
        <v>-2.4780681000000001E-9</v>
      </c>
      <c r="AJ436" s="111">
        <v>6.5459673</v>
      </c>
      <c r="AK436"/>
      <c r="AL436"/>
      <c r="AM436"/>
      <c r="AN436"/>
    </row>
    <row r="437" spans="17:40" ht="15.75" x14ac:dyDescent="0.25">
      <c r="Q437" s="99"/>
      <c r="R437" s="130">
        <f t="shared" si="21"/>
        <v>58.18555704736648</v>
      </c>
      <c r="S437" s="129">
        <f t="shared" si="18"/>
        <v>0.21723900884164749</v>
      </c>
      <c r="T437" s="129">
        <f t="shared" si="16"/>
        <v>8.7501291022413774E-3</v>
      </c>
      <c r="U437" s="130">
        <f t="shared" si="17"/>
        <v>22.829941201884473</v>
      </c>
      <c r="V437" s="130">
        <f t="shared" si="19"/>
        <v>25.644449499823871</v>
      </c>
      <c r="W437" s="130"/>
      <c r="X437" s="130"/>
      <c r="Y437" s="130"/>
      <c r="Z437" s="130"/>
      <c r="AA437" s="130">
        <f t="shared" si="20"/>
        <v>0.88688253581272847</v>
      </c>
      <c r="AB437" s="130">
        <f t="shared" si="22"/>
        <v>0.88700000000000001</v>
      </c>
      <c r="AC437" s="130">
        <v>55.400000000000198</v>
      </c>
      <c r="AD437" s="133">
        <f t="shared" si="23"/>
        <v>14.695818833999999</v>
      </c>
      <c r="AE437" s="134">
        <v>-10440.397000000001</v>
      </c>
      <c r="AF437" s="110">
        <v>-11.294650000000001</v>
      </c>
      <c r="AG437" s="110">
        <v>-2.7022355000000001E-2</v>
      </c>
      <c r="AH437" s="110">
        <v>1.289036E-5</v>
      </c>
      <c r="AI437" s="110">
        <v>-2.4780681000000001E-9</v>
      </c>
      <c r="AJ437" s="111">
        <v>6.5459673</v>
      </c>
      <c r="AK437"/>
      <c r="AL437"/>
      <c r="AM437"/>
      <c r="AN437"/>
    </row>
    <row r="438" spans="17:40" ht="15.75" x14ac:dyDescent="0.25">
      <c r="Q438" s="99"/>
      <c r="R438" s="130">
        <f t="shared" si="21"/>
        <v>58.18555704736648</v>
      </c>
      <c r="S438" s="129">
        <f t="shared" si="18"/>
        <v>0.2180298648127651</v>
      </c>
      <c r="T438" s="129">
        <f t="shared" si="16"/>
        <v>8.8075973932500579E-3</v>
      </c>
      <c r="U438" s="130">
        <f t="shared" si="17"/>
        <v>22.916399716733743</v>
      </c>
      <c r="V438" s="130">
        <f t="shared" si="19"/>
        <v>25.644449499823871</v>
      </c>
      <c r="W438" s="130"/>
      <c r="X438" s="130"/>
      <c r="Y438" s="130"/>
      <c r="Z438" s="130"/>
      <c r="AA438" s="130">
        <f t="shared" si="20"/>
        <v>0.89024883150801393</v>
      </c>
      <c r="AB438" s="130">
        <f t="shared" si="22"/>
        <v>0.89</v>
      </c>
      <c r="AC438" s="130">
        <v>55.500000000000199</v>
      </c>
      <c r="AD438" s="133">
        <f t="shared" si="23"/>
        <v>14.695818833999999</v>
      </c>
      <c r="AE438" s="134">
        <v>-10440.397000000001</v>
      </c>
      <c r="AF438" s="110">
        <v>-11.294650000000001</v>
      </c>
      <c r="AG438" s="110">
        <v>-2.7022355000000001E-2</v>
      </c>
      <c r="AH438" s="110">
        <v>1.289036E-5</v>
      </c>
      <c r="AI438" s="110">
        <v>-2.4780681000000001E-9</v>
      </c>
      <c r="AJ438" s="111">
        <v>6.5459673</v>
      </c>
      <c r="AK438"/>
      <c r="AL438"/>
      <c r="AM438"/>
      <c r="AN438"/>
    </row>
    <row r="439" spans="17:40" ht="15.75" x14ac:dyDescent="0.25">
      <c r="Q439" s="99"/>
      <c r="R439" s="130">
        <f t="shared" si="21"/>
        <v>58.18555704736648</v>
      </c>
      <c r="S439" s="129">
        <f t="shared" si="18"/>
        <v>0.21882325137990294</v>
      </c>
      <c r="T439" s="129">
        <f t="shared" si="16"/>
        <v>8.8651872289437737E-3</v>
      </c>
      <c r="U439" s="130">
        <f t="shared" si="17"/>
        <v>23.002990330526302</v>
      </c>
      <c r="V439" s="130">
        <f t="shared" si="19"/>
        <v>25.644449499823871</v>
      </c>
      <c r="W439" s="130"/>
      <c r="X439" s="130"/>
      <c r="Y439" s="130"/>
      <c r="Z439" s="130"/>
      <c r="AA439" s="130">
        <f t="shared" si="20"/>
        <v>0.89362026339817258</v>
      </c>
      <c r="AB439" s="130">
        <f t="shared" si="22"/>
        <v>0.89400000000000002</v>
      </c>
      <c r="AC439" s="130">
        <v>55.6000000000002</v>
      </c>
      <c r="AD439" s="133">
        <f t="shared" si="23"/>
        <v>14.695818833999999</v>
      </c>
      <c r="AE439" s="134">
        <v>-10440.397000000001</v>
      </c>
      <c r="AF439" s="110">
        <v>-11.294650000000001</v>
      </c>
      <c r="AG439" s="110">
        <v>-2.7022355000000001E-2</v>
      </c>
      <c r="AH439" s="110">
        <v>1.289036E-5</v>
      </c>
      <c r="AI439" s="110">
        <v>-2.4780681000000001E-9</v>
      </c>
      <c r="AJ439" s="111">
        <v>6.5459673</v>
      </c>
      <c r="AK439"/>
      <c r="AL439"/>
      <c r="AM439"/>
      <c r="AN439"/>
    </row>
    <row r="440" spans="17:40" ht="15.75" x14ac:dyDescent="0.25">
      <c r="Q440" s="99"/>
      <c r="R440" s="130">
        <f t="shared" si="21"/>
        <v>58.18555704736648</v>
      </c>
      <c r="S440" s="129">
        <f t="shared" si="18"/>
        <v>0.21961917543287321</v>
      </c>
      <c r="T440" s="129">
        <f t="shared" si="16"/>
        <v>8.9228989636710773E-3</v>
      </c>
      <c r="U440" s="130">
        <f t="shared" si="17"/>
        <v>23.089713428380346</v>
      </c>
      <c r="V440" s="130">
        <f t="shared" si="19"/>
        <v>25.644449499823871</v>
      </c>
      <c r="W440" s="130"/>
      <c r="X440" s="130"/>
      <c r="Y440" s="130"/>
      <c r="Z440" s="130"/>
      <c r="AA440" s="130">
        <f t="shared" si="20"/>
        <v>0.89699684645928113</v>
      </c>
      <c r="AB440" s="130">
        <f t="shared" si="22"/>
        <v>0.89700000000000002</v>
      </c>
      <c r="AC440" s="130">
        <v>55.700000000000202</v>
      </c>
      <c r="AD440" s="133">
        <f t="shared" si="23"/>
        <v>14.695818833999999</v>
      </c>
      <c r="AE440" s="134">
        <v>-10440.397000000001</v>
      </c>
      <c r="AF440" s="110">
        <v>-11.294650000000001</v>
      </c>
      <c r="AG440" s="110">
        <v>-2.7022355000000001E-2</v>
      </c>
      <c r="AH440" s="110">
        <v>1.289036E-5</v>
      </c>
      <c r="AI440" s="110">
        <v>-2.4780681000000001E-9</v>
      </c>
      <c r="AJ440" s="111">
        <v>6.5459673</v>
      </c>
      <c r="AK440"/>
      <c r="AL440"/>
      <c r="AM440"/>
      <c r="AN440"/>
    </row>
    <row r="441" spans="17:40" ht="15.75" x14ac:dyDescent="0.25">
      <c r="Q441" s="99"/>
      <c r="R441" s="130">
        <f t="shared" si="21"/>
        <v>58.18555704736648</v>
      </c>
      <c r="S441" s="129">
        <f t="shared" si="18"/>
        <v>0.22041764387657037</v>
      </c>
      <c r="T441" s="129">
        <f t="shared" si="16"/>
        <v>8.9807329527627107E-3</v>
      </c>
      <c r="U441" s="130">
        <f t="shared" si="17"/>
        <v>23.176569396481547</v>
      </c>
      <c r="V441" s="130">
        <f t="shared" si="19"/>
        <v>25.644449499823871</v>
      </c>
      <c r="W441" s="130"/>
      <c r="X441" s="130"/>
      <c r="Y441" s="130"/>
      <c r="Z441" s="130"/>
      <c r="AA441" s="130">
        <f t="shared" si="20"/>
        <v>0.90037859570894396</v>
      </c>
      <c r="AB441" s="130">
        <f t="shared" si="22"/>
        <v>0.9</v>
      </c>
      <c r="AC441" s="130">
        <v>55.800000000000203</v>
      </c>
      <c r="AD441" s="133">
        <f t="shared" si="23"/>
        <v>14.695818833999999</v>
      </c>
      <c r="AE441" s="134">
        <v>-10440.397000000001</v>
      </c>
      <c r="AF441" s="110">
        <v>-11.294650000000001</v>
      </c>
      <c r="AG441" s="110">
        <v>-2.7022355000000001E-2</v>
      </c>
      <c r="AH441" s="110">
        <v>1.289036E-5</v>
      </c>
      <c r="AI441" s="110">
        <v>-2.4780681000000001E-9</v>
      </c>
      <c r="AJ441" s="111">
        <v>6.5459673</v>
      </c>
      <c r="AK441"/>
      <c r="AL441"/>
      <c r="AM441"/>
      <c r="AN441"/>
    </row>
    <row r="442" spans="17:40" ht="15.75" x14ac:dyDescent="0.25">
      <c r="Q442" s="99"/>
      <c r="R442" s="130">
        <f t="shared" si="21"/>
        <v>58.18555704736648</v>
      </c>
      <c r="S442" s="129">
        <f t="shared" si="18"/>
        <v>0.22121866363098341</v>
      </c>
      <c r="T442" s="129">
        <f t="shared" si="16"/>
        <v>9.0386895525350376E-3</v>
      </c>
      <c r="U442" s="130">
        <f t="shared" si="17"/>
        <v>23.263558622086776</v>
      </c>
      <c r="V442" s="130">
        <f t="shared" si="19"/>
        <v>25.644449499823871</v>
      </c>
      <c r="W442" s="130"/>
      <c r="X442" s="130"/>
      <c r="Y442" s="130"/>
      <c r="Z442" s="130"/>
      <c r="AA442" s="130">
        <f t="shared" si="20"/>
        <v>0.90376552620639117</v>
      </c>
      <c r="AB442" s="130">
        <f t="shared" si="22"/>
        <v>0.90400000000000003</v>
      </c>
      <c r="AC442" s="130">
        <v>55.900000000000198</v>
      </c>
      <c r="AD442" s="133">
        <f t="shared" si="23"/>
        <v>14.695818833999999</v>
      </c>
      <c r="AE442" s="134">
        <v>-10440.397000000001</v>
      </c>
      <c r="AF442" s="110">
        <v>-11.294650000000001</v>
      </c>
      <c r="AG442" s="110">
        <v>-2.7022355000000001E-2</v>
      </c>
      <c r="AH442" s="110">
        <v>1.289036E-5</v>
      </c>
      <c r="AI442" s="110">
        <v>-2.4780681000000001E-9</v>
      </c>
      <c r="AJ442" s="111">
        <v>6.5459673</v>
      </c>
      <c r="AK442"/>
      <c r="AL442"/>
      <c r="AM442"/>
      <c r="AN442"/>
    </row>
    <row r="443" spans="17:40" ht="15.75" x14ac:dyDescent="0.25">
      <c r="Q443" s="99"/>
      <c r="R443" s="130">
        <f t="shared" si="21"/>
        <v>58.18555704736648</v>
      </c>
      <c r="S443" s="129">
        <f t="shared" si="18"/>
        <v>0.22202224163123313</v>
      </c>
      <c r="T443" s="129">
        <f t="shared" si="16"/>
        <v>9.0967691202927126E-3</v>
      </c>
      <c r="U443" s="130">
        <f t="shared" si="17"/>
        <v>23.350681493527027</v>
      </c>
      <c r="V443" s="130">
        <f t="shared" si="19"/>
        <v>25.644449499823871</v>
      </c>
      <c r="W443" s="130"/>
      <c r="X443" s="130"/>
      <c r="Y443" s="130"/>
      <c r="Z443" s="130"/>
      <c r="AA443" s="130">
        <f t="shared" si="20"/>
        <v>0.90715765305262464</v>
      </c>
      <c r="AB443" s="130">
        <f t="shared" si="22"/>
        <v>0.90700000000000003</v>
      </c>
      <c r="AC443" s="130">
        <v>56.000000000000199</v>
      </c>
      <c r="AD443" s="133">
        <f t="shared" si="23"/>
        <v>14.695818833999999</v>
      </c>
      <c r="AE443" s="134">
        <v>-10440.397000000001</v>
      </c>
      <c r="AF443" s="110">
        <v>-11.294650000000001</v>
      </c>
      <c r="AG443" s="110">
        <v>-2.7022355000000001E-2</v>
      </c>
      <c r="AH443" s="110">
        <v>1.289036E-5</v>
      </c>
      <c r="AI443" s="110">
        <v>-2.4780681000000001E-9</v>
      </c>
      <c r="AJ443" s="111">
        <v>6.5459673</v>
      </c>
      <c r="AK443"/>
      <c r="AL443"/>
      <c r="AM443"/>
      <c r="AN443"/>
    </row>
    <row r="444" spans="17:40" ht="15.75" x14ac:dyDescent="0.25">
      <c r="Q444" s="99"/>
      <c r="R444" s="130">
        <f t="shared" si="21"/>
        <v>58.18555704736648</v>
      </c>
      <c r="S444" s="129">
        <f t="shared" si="18"/>
        <v>0.2228283848275924</v>
      </c>
      <c r="T444" s="129">
        <f t="shared" si="16"/>
        <v>9.1549720143312072E-3</v>
      </c>
      <c r="U444" s="130">
        <f t="shared" si="17"/>
        <v>23.437938400210129</v>
      </c>
      <c r="V444" s="130">
        <f t="shared" si="19"/>
        <v>25.644449499823871</v>
      </c>
      <c r="W444" s="130"/>
      <c r="X444" s="130"/>
      <c r="Y444" s="130"/>
      <c r="Z444" s="130"/>
      <c r="AA444" s="130">
        <f t="shared" si="20"/>
        <v>0.91055499139053087</v>
      </c>
      <c r="AB444" s="130">
        <f t="shared" si="22"/>
        <v>0.91100000000000003</v>
      </c>
      <c r="AC444" s="130">
        <v>56.1000000000002</v>
      </c>
      <c r="AD444" s="133">
        <f t="shared" si="23"/>
        <v>14.695818833999999</v>
      </c>
      <c r="AE444" s="134">
        <v>-10440.397000000001</v>
      </c>
      <c r="AF444" s="110">
        <v>-11.294650000000001</v>
      </c>
      <c r="AG444" s="110">
        <v>-2.7022355000000001E-2</v>
      </c>
      <c r="AH444" s="110">
        <v>1.289036E-5</v>
      </c>
      <c r="AI444" s="110">
        <v>-2.4780681000000001E-9</v>
      </c>
      <c r="AJ444" s="111">
        <v>6.5459673</v>
      </c>
      <c r="AK444"/>
      <c r="AL444"/>
      <c r="AM444"/>
      <c r="AN444"/>
    </row>
    <row r="445" spans="17:40" ht="15.75" x14ac:dyDescent="0.25">
      <c r="Q445" s="99"/>
      <c r="R445" s="130">
        <f t="shared" si="21"/>
        <v>58.18555704736648</v>
      </c>
      <c r="S445" s="129">
        <f t="shared" si="18"/>
        <v>0.22363710018550156</v>
      </c>
      <c r="T445" s="129">
        <f t="shared" si="16"/>
        <v>9.2132985939400325E-3</v>
      </c>
      <c r="U445" s="130">
        <f t="shared" si="17"/>
        <v>23.525329732624286</v>
      </c>
      <c r="V445" s="130">
        <f t="shared" si="19"/>
        <v>25.644449499823871</v>
      </c>
      <c r="W445" s="130"/>
      <c r="X445" s="130"/>
      <c r="Y445" s="130"/>
      <c r="Z445" s="130"/>
      <c r="AA445" s="130">
        <f t="shared" si="20"/>
        <v>0.91395755640498755</v>
      </c>
      <c r="AB445" s="130">
        <f t="shared" si="22"/>
        <v>0.91400000000000003</v>
      </c>
      <c r="AC445" s="130">
        <v>56.200000000000202</v>
      </c>
      <c r="AD445" s="133">
        <f t="shared" si="23"/>
        <v>14.695818833999999</v>
      </c>
      <c r="AE445" s="134">
        <v>-10440.397000000001</v>
      </c>
      <c r="AF445" s="110">
        <v>-11.294650000000001</v>
      </c>
      <c r="AG445" s="110">
        <v>-2.7022355000000001E-2</v>
      </c>
      <c r="AH445" s="110">
        <v>1.289036E-5</v>
      </c>
      <c r="AI445" s="110">
        <v>-2.4780681000000001E-9</v>
      </c>
      <c r="AJ445" s="111">
        <v>6.5459673</v>
      </c>
      <c r="AK445"/>
      <c r="AL445"/>
      <c r="AM445"/>
      <c r="AN445"/>
    </row>
    <row r="446" spans="17:40" ht="15.75" x14ac:dyDescent="0.25">
      <c r="Q446" s="99"/>
      <c r="R446" s="130">
        <f t="shared" si="21"/>
        <v>58.18555704736648</v>
      </c>
      <c r="S446" s="129">
        <f t="shared" si="18"/>
        <v>0.22444839468560115</v>
      </c>
      <c r="T446" s="129">
        <f t="shared" si="16"/>
        <v>9.2717492194052172E-3</v>
      </c>
      <c r="U446" s="130">
        <f t="shared" si="17"/>
        <v>23.612855882340735</v>
      </c>
      <c r="V446" s="130">
        <f t="shared" si="19"/>
        <v>25.644449499823871</v>
      </c>
      <c r="W446" s="130"/>
      <c r="X446" s="130"/>
      <c r="Y446" s="130"/>
      <c r="Z446" s="130"/>
      <c r="AA446" s="130">
        <f t="shared" si="20"/>
        <v>0.91736536332300134</v>
      </c>
      <c r="AB446" s="130">
        <f t="shared" si="22"/>
        <v>0.91700000000000004</v>
      </c>
      <c r="AC446" s="130">
        <v>56.300000000000203</v>
      </c>
      <c r="AD446" s="133">
        <f t="shared" si="23"/>
        <v>14.695818833999999</v>
      </c>
      <c r="AE446" s="134">
        <v>-10440.397000000001</v>
      </c>
      <c r="AF446" s="110">
        <v>-11.294650000000001</v>
      </c>
      <c r="AG446" s="110">
        <v>-2.7022355000000001E-2</v>
      </c>
      <c r="AH446" s="110">
        <v>1.289036E-5</v>
      </c>
      <c r="AI446" s="110">
        <v>-2.4780681000000001E-9</v>
      </c>
      <c r="AJ446" s="111">
        <v>6.5459673</v>
      </c>
      <c r="AK446"/>
      <c r="AL446"/>
      <c r="AM446"/>
      <c r="AN446"/>
    </row>
    <row r="447" spans="17:40" ht="15.75" x14ac:dyDescent="0.25">
      <c r="Q447" s="99"/>
      <c r="R447" s="130">
        <f t="shared" si="21"/>
        <v>58.18555704736648</v>
      </c>
      <c r="S447" s="129">
        <f t="shared" si="18"/>
        <v>0.22526227532374574</v>
      </c>
      <c r="T447" s="129">
        <f t="shared" si="16"/>
        <v>9.330324252012712E-3</v>
      </c>
      <c r="U447" s="130">
        <f t="shared" si="17"/>
        <v>23.700517242017479</v>
      </c>
      <c r="V447" s="130">
        <f t="shared" si="19"/>
        <v>25.644449499823871</v>
      </c>
      <c r="W447" s="130"/>
      <c r="X447" s="130"/>
      <c r="Y447" s="130"/>
      <c r="Z447" s="130"/>
      <c r="AA447" s="130">
        <f t="shared" si="20"/>
        <v>0.92077842741381177</v>
      </c>
      <c r="AB447" s="130">
        <f t="shared" si="22"/>
        <v>0.92100000000000004</v>
      </c>
      <c r="AC447" s="130">
        <v>56.400000000000198</v>
      </c>
      <c r="AD447" s="133">
        <f t="shared" si="23"/>
        <v>14.695818833999999</v>
      </c>
      <c r="AE447" s="134">
        <v>-10440.397000000001</v>
      </c>
      <c r="AF447" s="110">
        <v>-11.294650000000001</v>
      </c>
      <c r="AG447" s="110">
        <v>-2.7022355000000001E-2</v>
      </c>
      <c r="AH447" s="110">
        <v>1.289036E-5</v>
      </c>
      <c r="AI447" s="110">
        <v>-2.4780681000000001E-9</v>
      </c>
      <c r="AJ447" s="111">
        <v>6.5459673</v>
      </c>
      <c r="AK447"/>
      <c r="AL447"/>
      <c r="AM447"/>
      <c r="AN447"/>
    </row>
    <row r="448" spans="17:40" ht="15.75" x14ac:dyDescent="0.25">
      <c r="Q448" s="99"/>
      <c r="R448" s="130">
        <f t="shared" si="21"/>
        <v>58.18555704736648</v>
      </c>
      <c r="S448" s="129">
        <f t="shared" si="18"/>
        <v>0.2260787491110399</v>
      </c>
      <c r="T448" s="129">
        <f t="shared" si="16"/>
        <v>9.3890240540508482E-3</v>
      </c>
      <c r="U448" s="130">
        <f t="shared" si="17"/>
        <v>23.788314205401932</v>
      </c>
      <c r="V448" s="130">
        <f t="shared" si="19"/>
        <v>25.644449499823871</v>
      </c>
      <c r="W448" s="130"/>
      <c r="X448" s="130"/>
      <c r="Y448" s="130"/>
      <c r="Z448" s="130"/>
      <c r="AA448" s="130">
        <f t="shared" si="20"/>
        <v>0.92419676398903616</v>
      </c>
      <c r="AB448" s="130">
        <f t="shared" si="22"/>
        <v>0.92400000000000004</v>
      </c>
      <c r="AC448" s="130">
        <v>56.500000000000199</v>
      </c>
      <c r="AD448" s="133">
        <f t="shared" si="23"/>
        <v>14.695818833999999</v>
      </c>
      <c r="AE448" s="134">
        <v>-10440.397000000001</v>
      </c>
      <c r="AF448" s="110">
        <v>-11.294650000000001</v>
      </c>
      <c r="AG448" s="110">
        <v>-2.7022355000000001E-2</v>
      </c>
      <c r="AH448" s="110">
        <v>1.289036E-5</v>
      </c>
      <c r="AI448" s="110">
        <v>-2.4780681000000001E-9</v>
      </c>
      <c r="AJ448" s="111">
        <v>6.5459673</v>
      </c>
      <c r="AK448"/>
      <c r="AL448"/>
      <c r="AM448"/>
      <c r="AN448"/>
    </row>
    <row r="449" spans="17:40" ht="15.75" x14ac:dyDescent="0.25">
      <c r="Q449" s="99"/>
      <c r="R449" s="130">
        <f t="shared" si="21"/>
        <v>58.18555704736648</v>
      </c>
      <c r="S449" s="129">
        <f t="shared" si="18"/>
        <v>0.22689782307385217</v>
      </c>
      <c r="T449" s="129">
        <f t="shared" si="16"/>
        <v>9.4478489888134426E-3</v>
      </c>
      <c r="U449" s="130">
        <f t="shared" si="17"/>
        <v>23.876247167334309</v>
      </c>
      <c r="V449" s="130">
        <f t="shared" si="19"/>
        <v>25.644449499823871</v>
      </c>
      <c r="W449" s="130"/>
      <c r="X449" s="130"/>
      <c r="Y449" s="130"/>
      <c r="Z449" s="130"/>
      <c r="AA449" s="130">
        <f t="shared" si="20"/>
        <v>0.92762038840277361</v>
      </c>
      <c r="AB449" s="130">
        <f t="shared" si="22"/>
        <v>0.92800000000000005</v>
      </c>
      <c r="AC449" s="130">
        <v>56.6000000000002</v>
      </c>
      <c r="AD449" s="133">
        <f t="shared" si="23"/>
        <v>14.695818833999999</v>
      </c>
      <c r="AE449" s="134">
        <v>-10440.397000000001</v>
      </c>
      <c r="AF449" s="110">
        <v>-11.294650000000001</v>
      </c>
      <c r="AG449" s="110">
        <v>-2.7022355000000001E-2</v>
      </c>
      <c r="AH449" s="110">
        <v>1.289036E-5</v>
      </c>
      <c r="AI449" s="110">
        <v>-2.4780681000000001E-9</v>
      </c>
      <c r="AJ449" s="111">
        <v>6.5459673</v>
      </c>
      <c r="AK449"/>
      <c r="AL449"/>
      <c r="AM449"/>
      <c r="AN449"/>
    </row>
    <row r="450" spans="17:40" ht="15.75" x14ac:dyDescent="0.25">
      <c r="Q450" s="99"/>
      <c r="R450" s="130">
        <f t="shared" si="21"/>
        <v>58.18555704736648</v>
      </c>
      <c r="S450" s="129">
        <f t="shared" si="18"/>
        <v>0.2277195042538431</v>
      </c>
      <c r="T450" s="129">
        <f t="shared" si="16"/>
        <v>9.5067994206025509E-3</v>
      </c>
      <c r="U450" s="130">
        <f t="shared" si="17"/>
        <v>23.964316523750604</v>
      </c>
      <c r="V450" s="130">
        <f t="shared" si="19"/>
        <v>25.644449499823871</v>
      </c>
      <c r="W450" s="130"/>
      <c r="X450" s="130"/>
      <c r="Y450" s="130"/>
      <c r="Z450" s="130"/>
      <c r="AA450" s="130">
        <f t="shared" si="20"/>
        <v>0.93104931605173646</v>
      </c>
      <c r="AB450" s="130">
        <f t="shared" si="22"/>
        <v>0.93100000000000005</v>
      </c>
      <c r="AC450" s="130">
        <v>56.700000000000202</v>
      </c>
      <c r="AD450" s="133">
        <f t="shared" si="23"/>
        <v>14.695818833999999</v>
      </c>
      <c r="AE450" s="134">
        <v>-10440.397000000001</v>
      </c>
      <c r="AF450" s="110">
        <v>-11.294650000000001</v>
      </c>
      <c r="AG450" s="110">
        <v>-2.7022355000000001E-2</v>
      </c>
      <c r="AH450" s="110">
        <v>1.289036E-5</v>
      </c>
      <c r="AI450" s="110">
        <v>-2.4780681000000001E-9</v>
      </c>
      <c r="AJ450" s="111">
        <v>6.5459673</v>
      </c>
      <c r="AK450"/>
      <c r="AL450"/>
      <c r="AM450"/>
      <c r="AN450"/>
    </row>
    <row r="451" spans="17:40" ht="15.75" x14ac:dyDescent="0.25">
      <c r="Q451" s="99"/>
      <c r="R451" s="130">
        <f t="shared" si="21"/>
        <v>58.18555704736648</v>
      </c>
      <c r="S451" s="129">
        <f t="shared" si="18"/>
        <v>0.22854379970798544</v>
      </c>
      <c r="T451" s="129">
        <f t="shared" si="16"/>
        <v>9.5658757147313121E-3</v>
      </c>
      <c r="U451" s="130">
        <f t="shared" si="17"/>
        <v>24.052522671685708</v>
      </c>
      <c r="V451" s="130">
        <f t="shared" si="19"/>
        <v>25.644449499823871</v>
      </c>
      <c r="W451" s="130"/>
      <c r="X451" s="130"/>
      <c r="Y451" s="130"/>
      <c r="Z451" s="130"/>
      <c r="AA451" s="130">
        <f t="shared" si="20"/>
        <v>0.93448356237536678</v>
      </c>
      <c r="AB451" s="130">
        <f t="shared" si="22"/>
        <v>0.93400000000000005</v>
      </c>
      <c r="AC451" s="130">
        <v>56.800000000000203</v>
      </c>
      <c r="AD451" s="133">
        <f t="shared" si="23"/>
        <v>14.695818833999999</v>
      </c>
      <c r="AE451" s="134">
        <v>-10440.397000000001</v>
      </c>
      <c r="AF451" s="110">
        <v>-11.294650000000001</v>
      </c>
      <c r="AG451" s="110">
        <v>-2.7022355000000001E-2</v>
      </c>
      <c r="AH451" s="110">
        <v>1.289036E-5</v>
      </c>
      <c r="AI451" s="110">
        <v>-2.4780681000000001E-9</v>
      </c>
      <c r="AJ451" s="111">
        <v>6.5459673</v>
      </c>
      <c r="AK451"/>
      <c r="AL451"/>
      <c r="AM451"/>
      <c r="AN451"/>
    </row>
    <row r="452" spans="17:40" ht="15.75" x14ac:dyDescent="0.25">
      <c r="Q452" s="99"/>
      <c r="R452" s="130">
        <f t="shared" si="21"/>
        <v>58.18555704736648</v>
      </c>
      <c r="S452" s="129">
        <f t="shared" si="18"/>
        <v>0.2293707165085859</v>
      </c>
      <c r="T452" s="129">
        <f t="shared" si="16"/>
        <v>9.6250782375272986E-3</v>
      </c>
      <c r="U452" s="130">
        <f t="shared" si="17"/>
        <v>24.140866009277016</v>
      </c>
      <c r="V452" s="130">
        <f t="shared" si="19"/>
        <v>25.644449499823871</v>
      </c>
      <c r="W452" s="130"/>
      <c r="X452" s="130"/>
      <c r="Y452" s="130"/>
      <c r="Z452" s="130"/>
      <c r="AA452" s="130">
        <f t="shared" si="20"/>
        <v>0.93792314285595813</v>
      </c>
      <c r="AB452" s="130">
        <f t="shared" si="22"/>
        <v>0.93799999999999994</v>
      </c>
      <c r="AC452" s="130">
        <v>56.900000000000198</v>
      </c>
      <c r="AD452" s="133">
        <f t="shared" si="23"/>
        <v>14.695818833999999</v>
      </c>
      <c r="AE452" s="134">
        <v>-10440.397000000001</v>
      </c>
      <c r="AF452" s="110">
        <v>-11.294650000000001</v>
      </c>
      <c r="AG452" s="110">
        <v>-2.7022355000000001E-2</v>
      </c>
      <c r="AH452" s="110">
        <v>1.289036E-5</v>
      </c>
      <c r="AI452" s="110">
        <v>-2.4780681000000001E-9</v>
      </c>
      <c r="AJ452" s="111">
        <v>6.5459673</v>
      </c>
      <c r="AK452"/>
      <c r="AL452"/>
      <c r="AM452"/>
      <c r="AN452"/>
    </row>
    <row r="453" spans="17:40" ht="15.75" x14ac:dyDescent="0.25">
      <c r="Q453" s="99"/>
      <c r="R453" s="130">
        <f t="shared" si="21"/>
        <v>58.18555704736648</v>
      </c>
      <c r="S453" s="129">
        <f t="shared" si="18"/>
        <v>0.23020026174331826</v>
      </c>
      <c r="T453" s="129">
        <f t="shared" si="16"/>
        <v>9.6844073563352694E-3</v>
      </c>
      <c r="U453" s="130">
        <f t="shared" si="17"/>
        <v>24.229346935767445</v>
      </c>
      <c r="V453" s="130">
        <f t="shared" si="19"/>
        <v>25.644449499823871</v>
      </c>
      <c r="W453" s="130"/>
      <c r="X453" s="130"/>
      <c r="Y453" s="130"/>
      <c r="Z453" s="130"/>
      <c r="AA453" s="130">
        <f t="shared" si="20"/>
        <v>0.94136807301879566</v>
      </c>
      <c r="AB453" s="130">
        <f t="shared" si="22"/>
        <v>0.94099999999999995</v>
      </c>
      <c r="AC453" s="130">
        <v>57.000000000000199</v>
      </c>
      <c r="AD453" s="133">
        <f t="shared" si="23"/>
        <v>14.695818833999999</v>
      </c>
      <c r="AE453" s="134">
        <v>-10440.397000000001</v>
      </c>
      <c r="AF453" s="110">
        <v>-11.294650000000001</v>
      </c>
      <c r="AG453" s="110">
        <v>-2.7022355000000001E-2</v>
      </c>
      <c r="AH453" s="110">
        <v>1.289036E-5</v>
      </c>
      <c r="AI453" s="110">
        <v>-2.4780681000000001E-9</v>
      </c>
      <c r="AJ453" s="111">
        <v>6.5459673</v>
      </c>
      <c r="AK453"/>
      <c r="AL453"/>
      <c r="AM453"/>
      <c r="AN453"/>
    </row>
    <row r="454" spans="17:40" ht="15.75" x14ac:dyDescent="0.25">
      <c r="Q454" s="99"/>
      <c r="R454" s="130">
        <f t="shared" si="21"/>
        <v>58.18555704736648</v>
      </c>
      <c r="S454" s="129">
        <f t="shared" si="18"/>
        <v>0.23103244251524369</v>
      </c>
      <c r="T454" s="129">
        <f t="shared" si="16"/>
        <v>9.7438634395196067E-3</v>
      </c>
      <c r="U454" s="130">
        <f t="shared" si="17"/>
        <v>24.317965851508081</v>
      </c>
      <c r="V454" s="130">
        <f t="shared" si="19"/>
        <v>25.644449499823871</v>
      </c>
      <c r="W454" s="130"/>
      <c r="X454" s="130"/>
      <c r="Y454" s="130"/>
      <c r="Z454" s="130"/>
      <c r="AA454" s="130">
        <f t="shared" si="20"/>
        <v>0.9448183684322744</v>
      </c>
      <c r="AB454" s="130">
        <f t="shared" si="22"/>
        <v>0.94499999999999995</v>
      </c>
      <c r="AC454" s="130">
        <v>57.1000000000002</v>
      </c>
      <c r="AD454" s="133">
        <f t="shared" si="23"/>
        <v>14.695818833999999</v>
      </c>
      <c r="AE454" s="134">
        <v>-10440.397000000001</v>
      </c>
      <c r="AF454" s="110">
        <v>-11.294650000000001</v>
      </c>
      <c r="AG454" s="110">
        <v>-2.7022355000000001E-2</v>
      </c>
      <c r="AH454" s="110">
        <v>1.289036E-5</v>
      </c>
      <c r="AI454" s="110">
        <v>-2.4780681000000001E-9</v>
      </c>
      <c r="AJ454" s="111">
        <v>6.5459673</v>
      </c>
      <c r="AK454"/>
      <c r="AL454"/>
      <c r="AM454"/>
      <c r="AN454"/>
    </row>
    <row r="455" spans="17:40" ht="15.75" x14ac:dyDescent="0.25">
      <c r="Q455" s="99"/>
      <c r="R455" s="130">
        <f t="shared" si="21"/>
        <v>58.18555704736648</v>
      </c>
      <c r="S455" s="129">
        <f t="shared" si="18"/>
        <v>0.23186726594282089</v>
      </c>
      <c r="T455" s="129">
        <f t="shared" si="16"/>
        <v>9.8034468564680548E-3</v>
      </c>
      <c r="U455" s="130">
        <f t="shared" si="17"/>
        <v>24.406723157962219</v>
      </c>
      <c r="V455" s="130">
        <f t="shared" si="19"/>
        <v>25.644449499823871</v>
      </c>
      <c r="W455" s="130"/>
      <c r="X455" s="130"/>
      <c r="Y455" s="130"/>
      <c r="Z455" s="130"/>
      <c r="AA455" s="130">
        <f t="shared" si="20"/>
        <v>0.94827404470800203</v>
      </c>
      <c r="AB455" s="130">
        <f t="shared" si="22"/>
        <v>0.94799999999999995</v>
      </c>
      <c r="AC455" s="130">
        <v>57.200000000000202</v>
      </c>
      <c r="AD455" s="133">
        <f t="shared" si="23"/>
        <v>14.695818833999999</v>
      </c>
      <c r="AE455" s="134">
        <v>-10440.397000000001</v>
      </c>
      <c r="AF455" s="110">
        <v>-11.294650000000001</v>
      </c>
      <c r="AG455" s="110">
        <v>-2.7022355000000001E-2</v>
      </c>
      <c r="AH455" s="110">
        <v>1.289036E-5</v>
      </c>
      <c r="AI455" s="110">
        <v>-2.4780681000000001E-9</v>
      </c>
      <c r="AJ455" s="111">
        <v>6.5459673</v>
      </c>
      <c r="AK455"/>
      <c r="AL455"/>
      <c r="AM455"/>
      <c r="AN455"/>
    </row>
    <row r="456" spans="17:40" ht="15.75" x14ac:dyDescent="0.25">
      <c r="Q456" s="99"/>
      <c r="R456" s="130">
        <f t="shared" si="21"/>
        <v>58.18555704736648</v>
      </c>
      <c r="S456" s="129">
        <f t="shared" si="18"/>
        <v>0.23270473915994952</v>
      </c>
      <c r="T456" s="129">
        <f t="shared" si="16"/>
        <v>9.8631579775940118E-3</v>
      </c>
      <c r="U456" s="130">
        <f t="shared" si="17"/>
        <v>24.49561925770788</v>
      </c>
      <c r="V456" s="130">
        <f t="shared" si="19"/>
        <v>25.644449499823871</v>
      </c>
      <c r="W456" s="130"/>
      <c r="X456" s="130"/>
      <c r="Y456" s="130"/>
      <c r="Z456" s="130"/>
      <c r="AA456" s="130">
        <f t="shared" si="20"/>
        <v>0.95173511750095652</v>
      </c>
      <c r="AB456" s="130">
        <f t="shared" si="22"/>
        <v>0.95199999999999996</v>
      </c>
      <c r="AC456" s="130">
        <v>57.300000000000203</v>
      </c>
      <c r="AD456" s="133">
        <f t="shared" si="23"/>
        <v>14.695818833999999</v>
      </c>
      <c r="AE456" s="134">
        <v>-10440.397000000001</v>
      </c>
      <c r="AF456" s="110">
        <v>-11.294650000000001</v>
      </c>
      <c r="AG456" s="110">
        <v>-2.7022355000000001E-2</v>
      </c>
      <c r="AH456" s="110">
        <v>1.289036E-5</v>
      </c>
      <c r="AI456" s="110">
        <v>-2.4780681000000001E-9</v>
      </c>
      <c r="AJ456" s="111">
        <v>6.5459673</v>
      </c>
      <c r="AK456"/>
      <c r="AL456"/>
      <c r="AM456"/>
      <c r="AN456"/>
    </row>
    <row r="457" spans="17:40" ht="15.75" x14ac:dyDescent="0.25">
      <c r="Q457" s="99"/>
      <c r="R457" s="130">
        <f t="shared" si="21"/>
        <v>58.18555704736648</v>
      </c>
      <c r="S457" s="129">
        <f t="shared" si="18"/>
        <v>0.23354486931597682</v>
      </c>
      <c r="T457" s="129">
        <f t="shared" si="16"/>
        <v>9.922997174340217E-3</v>
      </c>
      <c r="U457" s="130">
        <f t="shared" si="17"/>
        <v>24.584654554441798</v>
      </c>
      <c r="V457" s="130">
        <f t="shared" si="19"/>
        <v>25.644449499823871</v>
      </c>
      <c r="W457" s="130"/>
      <c r="X457" s="130"/>
      <c r="Y457" s="130"/>
      <c r="Z457" s="130"/>
      <c r="AA457" s="130">
        <f t="shared" si="20"/>
        <v>0.95520160250958475</v>
      </c>
      <c r="AB457" s="130">
        <f t="shared" si="22"/>
        <v>0.95499999999999996</v>
      </c>
      <c r="AC457" s="130">
        <v>57.400000000000198</v>
      </c>
      <c r="AD457" s="133">
        <f t="shared" si="23"/>
        <v>14.695818833999999</v>
      </c>
      <c r="AE457" s="134">
        <v>-10440.397000000001</v>
      </c>
      <c r="AF457" s="110">
        <v>-11.294650000000001</v>
      </c>
      <c r="AG457" s="110">
        <v>-2.7022355000000001E-2</v>
      </c>
      <c r="AH457" s="110">
        <v>1.289036E-5</v>
      </c>
      <c r="AI457" s="110">
        <v>-2.4780681000000001E-9</v>
      </c>
      <c r="AJ457" s="111">
        <v>6.5459673</v>
      </c>
      <c r="AK457"/>
      <c r="AL457"/>
      <c r="AM457"/>
      <c r="AN457"/>
    </row>
    <row r="458" spans="17:40" ht="15.75" x14ac:dyDescent="0.25">
      <c r="Q458" s="99"/>
      <c r="R458" s="130">
        <f t="shared" si="21"/>
        <v>58.18555704736648</v>
      </c>
      <c r="S458" s="129">
        <f t="shared" si="18"/>
        <v>0.23438766357573798</v>
      </c>
      <c r="T458" s="129">
        <f t="shared" si="16"/>
        <v>9.9829648191810064E-3</v>
      </c>
      <c r="U458" s="130">
        <f t="shared" si="17"/>
        <v>24.673829452981927</v>
      </c>
      <c r="V458" s="130">
        <f t="shared" si="19"/>
        <v>25.644449499823871</v>
      </c>
      <c r="W458" s="130"/>
      <c r="X458" s="130"/>
      <c r="Y458" s="130"/>
      <c r="Z458" s="130"/>
      <c r="AA458" s="130">
        <f t="shared" si="20"/>
        <v>0.95867351547595703</v>
      </c>
      <c r="AB458" s="130">
        <f t="shared" si="22"/>
        <v>0.95899999999999996</v>
      </c>
      <c r="AC458" s="130">
        <v>57.500000000000199</v>
      </c>
      <c r="AD458" s="133">
        <f t="shared" si="23"/>
        <v>14.695818833999999</v>
      </c>
      <c r="AE458" s="134">
        <v>-10440.397000000001</v>
      </c>
      <c r="AF458" s="110">
        <v>-11.294650000000001</v>
      </c>
      <c r="AG458" s="110">
        <v>-2.7022355000000001E-2</v>
      </c>
      <c r="AH458" s="110">
        <v>1.289036E-5</v>
      </c>
      <c r="AI458" s="110">
        <v>-2.4780681000000001E-9</v>
      </c>
      <c r="AJ458" s="111">
        <v>6.5459673</v>
      </c>
      <c r="AK458"/>
      <c r="AL458"/>
      <c r="AM458"/>
      <c r="AN458"/>
    </row>
    <row r="459" spans="17:40" ht="15.75" x14ac:dyDescent="0.25">
      <c r="Q459" s="99"/>
      <c r="R459" s="130">
        <f t="shared" si="21"/>
        <v>58.18555704736648</v>
      </c>
      <c r="S459" s="129">
        <f t="shared" si="18"/>
        <v>0.23523312911956279</v>
      </c>
      <c r="T459" s="129">
        <f t="shared" si="16"/>
        <v>1.0043061285626128E-2</v>
      </c>
      <c r="U459" s="130">
        <f t="shared" si="17"/>
        <v>24.76314435927145</v>
      </c>
      <c r="V459" s="130">
        <f t="shared" si="19"/>
        <v>25.644449499823871</v>
      </c>
      <c r="W459" s="130"/>
      <c r="X459" s="130"/>
      <c r="Y459" s="130"/>
      <c r="Z459" s="130"/>
      <c r="AA459" s="130">
        <f t="shared" si="20"/>
        <v>0.96215087218586581</v>
      </c>
      <c r="AB459" s="130">
        <f t="shared" si="22"/>
        <v>0.96199999999999997</v>
      </c>
      <c r="AC459" s="130">
        <v>57.6000000000003</v>
      </c>
      <c r="AD459" s="133">
        <f t="shared" si="23"/>
        <v>14.695818833999999</v>
      </c>
      <c r="AE459" s="134">
        <v>-10440.397000000001</v>
      </c>
      <c r="AF459" s="110">
        <v>-11.294650000000001</v>
      </c>
      <c r="AG459" s="110">
        <v>-2.7022355000000001E-2</v>
      </c>
      <c r="AH459" s="110">
        <v>1.289036E-5</v>
      </c>
      <c r="AI459" s="110">
        <v>-2.4780681000000001E-9</v>
      </c>
      <c r="AJ459" s="111">
        <v>6.5459673</v>
      </c>
      <c r="AK459"/>
      <c r="AL459"/>
      <c r="AM459"/>
      <c r="AN459"/>
    </row>
    <row r="460" spans="17:40" ht="15.75" x14ac:dyDescent="0.25">
      <c r="Q460" s="99"/>
      <c r="R460" s="130">
        <f t="shared" si="21"/>
        <v>58.18555704736648</v>
      </c>
      <c r="S460" s="129">
        <f t="shared" si="18"/>
        <v>0.23608127314331936</v>
      </c>
      <c r="T460" s="129">
        <f t="shared" si="16"/>
        <v>1.0103286948222694E-2</v>
      </c>
      <c r="U460" s="130">
        <f t="shared" si="17"/>
        <v>24.852599680381076</v>
      </c>
      <c r="V460" s="130">
        <f t="shared" si="19"/>
        <v>25.644449499823871</v>
      </c>
      <c r="W460" s="130"/>
      <c r="X460" s="130"/>
      <c r="Y460" s="130"/>
      <c r="Z460" s="130"/>
      <c r="AA460" s="130">
        <f t="shared" si="20"/>
        <v>0.96563368846898145</v>
      </c>
      <c r="AB460" s="130">
        <f t="shared" si="22"/>
        <v>0.96599999999999997</v>
      </c>
      <c r="AC460" s="130">
        <v>57.700000000000301</v>
      </c>
      <c r="AD460" s="133">
        <f t="shared" si="23"/>
        <v>14.695818833999999</v>
      </c>
      <c r="AE460" s="134">
        <v>-10440.397000000001</v>
      </c>
      <c r="AF460" s="110">
        <v>-11.294650000000001</v>
      </c>
      <c r="AG460" s="110">
        <v>-2.7022355000000001E-2</v>
      </c>
      <c r="AH460" s="110">
        <v>1.289036E-5</v>
      </c>
      <c r="AI460" s="110">
        <v>-2.4780681000000001E-9</v>
      </c>
      <c r="AJ460" s="111">
        <v>6.5459673</v>
      </c>
      <c r="AK460"/>
      <c r="AL460"/>
      <c r="AM460"/>
      <c r="AN460"/>
    </row>
    <row r="461" spans="17:40" ht="15.75" x14ac:dyDescent="0.25">
      <c r="Q461" s="99"/>
      <c r="R461" s="130">
        <f t="shared" si="21"/>
        <v>58.18555704736648</v>
      </c>
      <c r="S461" s="129">
        <f t="shared" si="18"/>
        <v>0.23693210285841076</v>
      </c>
      <c r="T461" s="129">
        <f t="shared" si="16"/>
        <v>1.0163642182559062E-2</v>
      </c>
      <c r="U461" s="130">
        <f t="shared" si="17"/>
        <v>24.942195824513142</v>
      </c>
      <c r="V461" s="130">
        <f t="shared" si="19"/>
        <v>25.644449499823871</v>
      </c>
      <c r="W461" s="130"/>
      <c r="X461" s="130"/>
      <c r="Y461" s="130"/>
      <c r="Z461" s="130"/>
      <c r="AA461" s="130">
        <f t="shared" si="20"/>
        <v>0.96912198019894191</v>
      </c>
      <c r="AB461" s="130">
        <f t="shared" si="22"/>
        <v>0.96899999999999997</v>
      </c>
      <c r="AC461" s="130">
        <v>57.800000000000303</v>
      </c>
      <c r="AD461" s="133">
        <f t="shared" si="23"/>
        <v>14.695818833999999</v>
      </c>
      <c r="AE461" s="134">
        <v>-10440.397000000001</v>
      </c>
      <c r="AF461" s="110">
        <v>-11.294650000000001</v>
      </c>
      <c r="AG461" s="110">
        <v>-2.7022355000000001E-2</v>
      </c>
      <c r="AH461" s="110">
        <v>1.289036E-5</v>
      </c>
      <c r="AI461" s="110">
        <v>-2.4780681000000001E-9</v>
      </c>
      <c r="AJ461" s="111">
        <v>6.5459673</v>
      </c>
      <c r="AK461"/>
      <c r="AL461"/>
      <c r="AM461"/>
      <c r="AN461"/>
    </row>
    <row r="462" spans="17:40" ht="15.75" x14ac:dyDescent="0.25">
      <c r="Q462" s="99"/>
      <c r="R462" s="130">
        <f t="shared" si="21"/>
        <v>58.18555704736648</v>
      </c>
      <c r="S462" s="129">
        <f t="shared" si="18"/>
        <v>0.23778562549182033</v>
      </c>
      <c r="T462" s="129">
        <f t="shared" si="16"/>
        <v>1.0224127365267821E-2</v>
      </c>
      <c r="U462" s="130">
        <f t="shared" si="17"/>
        <v>25.0319332010049</v>
      </c>
      <c r="V462" s="130">
        <f t="shared" si="19"/>
        <v>25.644449499823871</v>
      </c>
      <c r="W462" s="130"/>
      <c r="X462" s="130"/>
      <c r="Y462" s="130"/>
      <c r="Z462" s="130"/>
      <c r="AA462" s="130">
        <f t="shared" si="20"/>
        <v>0.97261576329351296</v>
      </c>
      <c r="AB462" s="130">
        <f t="shared" si="22"/>
        <v>0.97299999999999998</v>
      </c>
      <c r="AC462" s="130">
        <v>57.900000000000297</v>
      </c>
      <c r="AD462" s="133">
        <f t="shared" si="23"/>
        <v>14.695818833999999</v>
      </c>
      <c r="AE462" s="134">
        <v>-10440.397000000001</v>
      </c>
      <c r="AF462" s="110">
        <v>-11.294650000000001</v>
      </c>
      <c r="AG462" s="110">
        <v>-2.7022355000000001E-2</v>
      </c>
      <c r="AH462" s="110">
        <v>1.289036E-5</v>
      </c>
      <c r="AI462" s="110">
        <v>-2.4780681000000001E-9</v>
      </c>
      <c r="AJ462" s="111">
        <v>6.5459673</v>
      </c>
      <c r="AK462"/>
      <c r="AL462"/>
      <c r="AM462"/>
      <c r="AN462"/>
    </row>
    <row r="463" spans="17:40" ht="15.75" x14ac:dyDescent="0.25">
      <c r="Q463" s="99"/>
      <c r="R463" s="130">
        <f t="shared" si="21"/>
        <v>58.18555704736648</v>
      </c>
      <c r="S463" s="129">
        <f t="shared" si="18"/>
        <v>0.23864184828613369</v>
      </c>
      <c r="T463" s="129">
        <f t="shared" si="16"/>
        <v>1.0284742874028372E-2</v>
      </c>
      <c r="U463" s="130">
        <f t="shared" si="17"/>
        <v>25.121812220331314</v>
      </c>
      <c r="V463" s="130">
        <f t="shared" si="19"/>
        <v>25.644449499823871</v>
      </c>
      <c r="W463" s="130"/>
      <c r="X463" s="130"/>
      <c r="Y463" s="130"/>
      <c r="Z463" s="130"/>
      <c r="AA463" s="130">
        <f t="shared" si="20"/>
        <v>0.97611505371471607</v>
      </c>
      <c r="AB463" s="130">
        <f t="shared" si="22"/>
        <v>0.97599999999999998</v>
      </c>
      <c r="AC463" s="130">
        <v>58.000000000000298</v>
      </c>
      <c r="AD463" s="133">
        <f t="shared" si="23"/>
        <v>14.695818833999999</v>
      </c>
      <c r="AE463" s="134">
        <v>-10440.397000000001</v>
      </c>
      <c r="AF463" s="110">
        <v>-11.294650000000001</v>
      </c>
      <c r="AG463" s="110">
        <v>-2.7022355000000001E-2</v>
      </c>
      <c r="AH463" s="110">
        <v>1.289036E-5</v>
      </c>
      <c r="AI463" s="110">
        <v>-2.4780681000000001E-9</v>
      </c>
      <c r="AJ463" s="111">
        <v>6.5459673</v>
      </c>
      <c r="AK463"/>
      <c r="AL463"/>
      <c r="AM463"/>
      <c r="AN463"/>
    </row>
    <row r="464" spans="17:40" ht="15.75" x14ac:dyDescent="0.25">
      <c r="Q464" s="99"/>
      <c r="R464" s="130">
        <f t="shared" si="21"/>
        <v>58.18555704736648</v>
      </c>
      <c r="S464" s="129">
        <f t="shared" si="18"/>
        <v>0.23950077849955206</v>
      </c>
      <c r="T464" s="129">
        <f t="shared" si="16"/>
        <v>1.0345489087570513E-2</v>
      </c>
      <c r="U464" s="130">
        <f t="shared" si="17"/>
        <v>25.211833294108942</v>
      </c>
      <c r="V464" s="130">
        <f t="shared" si="19"/>
        <v>25.644449499823871</v>
      </c>
      <c r="W464" s="130"/>
      <c r="X464" s="130"/>
      <c r="Y464" s="130"/>
      <c r="Z464" s="130"/>
      <c r="AA464" s="130">
        <f t="shared" si="20"/>
        <v>0.97961986746893726</v>
      </c>
      <c r="AB464" s="130">
        <f t="shared" si="22"/>
        <v>0.98</v>
      </c>
      <c r="AC464" s="130">
        <v>58.1000000000003</v>
      </c>
      <c r="AD464" s="133">
        <f t="shared" si="23"/>
        <v>14.695818833999999</v>
      </c>
      <c r="AE464" s="134">
        <v>-10440.397000000001</v>
      </c>
      <c r="AF464" s="110">
        <v>-11.294650000000001</v>
      </c>
      <c r="AG464" s="110">
        <v>-2.7022355000000001E-2</v>
      </c>
      <c r="AH464" s="110">
        <v>1.289036E-5</v>
      </c>
      <c r="AI464" s="110">
        <v>-2.4780681000000001E-9</v>
      </c>
      <c r="AJ464" s="111">
        <v>6.5459673</v>
      </c>
      <c r="AK464"/>
      <c r="AL464"/>
      <c r="AM464"/>
      <c r="AN464"/>
    </row>
    <row r="465" spans="17:40" ht="15.75" x14ac:dyDescent="0.25">
      <c r="Q465" s="99"/>
      <c r="R465" s="130">
        <f t="shared" si="21"/>
        <v>58.18555704736648</v>
      </c>
      <c r="S465" s="129">
        <f t="shared" si="18"/>
        <v>0.24036242340592781</v>
      </c>
      <c r="T465" s="129">
        <f t="shared" si="16"/>
        <v>1.0406366385676909E-2</v>
      </c>
      <c r="U465" s="130">
        <f t="shared" si="17"/>
        <v>25.301996835098656</v>
      </c>
      <c r="V465" s="130">
        <f t="shared" si="19"/>
        <v>25.644449499823871</v>
      </c>
      <c r="W465" s="130"/>
      <c r="X465" s="130"/>
      <c r="Y465" s="130"/>
      <c r="Z465" s="130"/>
      <c r="AA465" s="130">
        <f t="shared" si="20"/>
        <v>0.98313022060707911</v>
      </c>
      <c r="AB465" s="130">
        <f t="shared" si="22"/>
        <v>0.98299999999999998</v>
      </c>
      <c r="AC465" s="130">
        <v>58.200000000000301</v>
      </c>
      <c r="AD465" s="133">
        <f t="shared" si="23"/>
        <v>14.695818833999999</v>
      </c>
      <c r="AE465" s="134">
        <v>-10440.397000000001</v>
      </c>
      <c r="AF465" s="110">
        <v>-11.294650000000001</v>
      </c>
      <c r="AG465" s="110">
        <v>-2.7022355000000001E-2</v>
      </c>
      <c r="AH465" s="110">
        <v>1.289036E-5</v>
      </c>
      <c r="AI465" s="110">
        <v>-2.4780681000000001E-9</v>
      </c>
      <c r="AJ465" s="111">
        <v>6.5459673</v>
      </c>
      <c r="AK465"/>
      <c r="AL465"/>
      <c r="AM465"/>
      <c r="AN465"/>
    </row>
    <row r="466" spans="17:40" ht="15.75" x14ac:dyDescent="0.25">
      <c r="Q466" s="99"/>
      <c r="R466" s="130">
        <f t="shared" si="21"/>
        <v>58.18555704736648</v>
      </c>
      <c r="S466" s="129">
        <f t="shared" si="18"/>
        <v>0.2412267902947744</v>
      </c>
      <c r="T466" s="129">
        <f t="shared" si="16"/>
        <v>1.046737514918644E-2</v>
      </c>
      <c r="U466" s="130">
        <f t="shared" si="17"/>
        <v>25.392303257209235</v>
      </c>
      <c r="V466" s="130">
        <f t="shared" si="19"/>
        <v>25.644449499823871</v>
      </c>
      <c r="W466" s="130"/>
      <c r="X466" s="130"/>
      <c r="Y466" s="130"/>
      <c r="Z466" s="130"/>
      <c r="AA466" s="130">
        <f t="shared" si="20"/>
        <v>0.98664612922466643</v>
      </c>
      <c r="AB466" s="130">
        <f t="shared" si="22"/>
        <v>0.98699999999999999</v>
      </c>
      <c r="AC466" s="130">
        <v>58.300000000000303</v>
      </c>
      <c r="AD466" s="133">
        <f t="shared" si="23"/>
        <v>14.695818833999999</v>
      </c>
      <c r="AE466" s="134">
        <v>-10440.397000000001</v>
      </c>
      <c r="AF466" s="110">
        <v>-11.294650000000001</v>
      </c>
      <c r="AG466" s="110">
        <v>-2.7022355000000001E-2</v>
      </c>
      <c r="AH466" s="110">
        <v>1.289036E-5</v>
      </c>
      <c r="AI466" s="110">
        <v>-2.4780681000000001E-9</v>
      </c>
      <c r="AJ466" s="111">
        <v>6.5459673</v>
      </c>
      <c r="AK466"/>
      <c r="AL466"/>
      <c r="AM466"/>
      <c r="AN466"/>
    </row>
    <row r="467" spans="17:40" ht="15.75" x14ac:dyDescent="0.25">
      <c r="Q467" s="99"/>
      <c r="R467" s="130">
        <f t="shared" si="21"/>
        <v>58.18555704736648</v>
      </c>
      <c r="S467" s="129">
        <f t="shared" si="18"/>
        <v>0.24209388647129679</v>
      </c>
      <c r="T467" s="129">
        <f t="shared" si="16"/>
        <v>1.0528515759998058E-2</v>
      </c>
      <c r="U467" s="130">
        <f t="shared" si="17"/>
        <v>25.482752975501604</v>
      </c>
      <c r="V467" s="130">
        <f t="shared" si="19"/>
        <v>25.644449499823871</v>
      </c>
      <c r="W467" s="130"/>
      <c r="X467" s="130"/>
      <c r="Y467" s="130"/>
      <c r="Z467" s="130"/>
      <c r="AA467" s="130">
        <f t="shared" si="20"/>
        <v>0.99016760946198645</v>
      </c>
      <c r="AB467" s="130">
        <f t="shared" si="22"/>
        <v>0.99</v>
      </c>
      <c r="AC467" s="130">
        <v>58.400000000000297</v>
      </c>
      <c r="AD467" s="133">
        <f t="shared" si="23"/>
        <v>14.695818833999999</v>
      </c>
      <c r="AE467" s="134">
        <v>-10440.397000000001</v>
      </c>
      <c r="AF467" s="110">
        <v>-11.294650000000001</v>
      </c>
      <c r="AG467" s="110">
        <v>-2.7022355000000001E-2</v>
      </c>
      <c r="AH467" s="110">
        <v>1.289036E-5</v>
      </c>
      <c r="AI467" s="110">
        <v>-2.4780681000000001E-9</v>
      </c>
      <c r="AJ467" s="111">
        <v>6.5459673</v>
      </c>
      <c r="AK467"/>
      <c r="AL467"/>
      <c r="AM467"/>
      <c r="AN467"/>
    </row>
    <row r="468" spans="17:40" ht="15.75" x14ac:dyDescent="0.25">
      <c r="Q468" s="99"/>
      <c r="R468" s="130">
        <f t="shared" si="21"/>
        <v>58.18555704736648</v>
      </c>
      <c r="S468" s="129">
        <f t="shared" si="18"/>
        <v>0.24296371925643223</v>
      </c>
      <c r="T468" s="129">
        <f t="shared" si="16"/>
        <v>1.0589788601072148E-2</v>
      </c>
      <c r="U468" s="130">
        <f t="shared" si="17"/>
        <v>25.573346406190275</v>
      </c>
      <c r="V468" s="130">
        <f t="shared" si="19"/>
        <v>25.644449499823871</v>
      </c>
      <c r="W468" s="130"/>
      <c r="X468" s="130"/>
      <c r="Y468" s="130"/>
      <c r="Z468" s="130"/>
      <c r="AA468" s="130">
        <f t="shared" si="20"/>
        <v>0.99369467750425378</v>
      </c>
      <c r="AB468" s="130">
        <f t="shared" si="22"/>
        <v>0.99399999999999999</v>
      </c>
      <c r="AC468" s="130">
        <v>58.500000000000298</v>
      </c>
      <c r="AD468" s="133">
        <f t="shared" si="23"/>
        <v>14.695818833999999</v>
      </c>
      <c r="AE468" s="134">
        <v>-10440.397000000001</v>
      </c>
      <c r="AF468" s="110">
        <v>-11.294650000000001</v>
      </c>
      <c r="AG468" s="110">
        <v>-2.7022355000000001E-2</v>
      </c>
      <c r="AH468" s="110">
        <v>1.289036E-5</v>
      </c>
      <c r="AI468" s="110">
        <v>-2.4780681000000001E-9</v>
      </c>
      <c r="AJ468" s="111">
        <v>6.5459673</v>
      </c>
      <c r="AK468"/>
      <c r="AL468"/>
      <c r="AM468"/>
      <c r="AN468"/>
    </row>
    <row r="469" spans="17:40" ht="15.75" x14ac:dyDescent="0.25">
      <c r="Q469" s="99"/>
      <c r="R469" s="130">
        <f t="shared" si="21"/>
        <v>58.18555704736648</v>
      </c>
      <c r="S469" s="129">
        <f t="shared" si="18"/>
        <v>0.2438362959868344</v>
      </c>
      <c r="T469" s="129">
        <f t="shared" si="16"/>
        <v>1.0651194056435592E-2</v>
      </c>
      <c r="U469" s="130">
        <f t="shared" si="17"/>
        <v>25.66408396664886</v>
      </c>
      <c r="V469" s="130">
        <f t="shared" si="19"/>
        <v>25.644449499823871</v>
      </c>
      <c r="W469" s="130"/>
      <c r="X469" s="130"/>
      <c r="Y469" s="130"/>
      <c r="Z469" s="130"/>
      <c r="AA469" s="130">
        <f t="shared" si="20"/>
        <v>0.99722734958166737</v>
      </c>
      <c r="AB469" s="130">
        <f t="shared" si="22"/>
        <v>0.997</v>
      </c>
      <c r="AC469" s="130">
        <v>58.6000000000003</v>
      </c>
      <c r="AD469" s="133">
        <f t="shared" si="23"/>
        <v>14.695818833999999</v>
      </c>
      <c r="AE469" s="134">
        <v>-10440.397000000001</v>
      </c>
      <c r="AF469" s="110">
        <v>-11.294650000000001</v>
      </c>
      <c r="AG469" s="110">
        <v>-2.7022355000000001E-2</v>
      </c>
      <c r="AH469" s="110">
        <v>1.289036E-5</v>
      </c>
      <c r="AI469" s="110">
        <v>-2.4780681000000001E-9</v>
      </c>
      <c r="AJ469" s="111">
        <v>6.5459673</v>
      </c>
      <c r="AK469"/>
      <c r="AL469"/>
      <c r="AM469"/>
      <c r="AN469"/>
    </row>
    <row r="470" spans="17:40" ht="15.75" x14ac:dyDescent="0.25">
      <c r="Q470" s="99"/>
      <c r="R470" s="130">
        <f t="shared" si="21"/>
        <v>58.18555704736648</v>
      </c>
      <c r="S470" s="129">
        <f t="shared" si="18"/>
        <v>0.24471162401494184</v>
      </c>
      <c r="T470" s="129">
        <f t="shared" si="16"/>
        <v>1.0712732511183598E-2</v>
      </c>
      <c r="U470" s="130">
        <f t="shared" si="17"/>
        <v>25.754966075412085</v>
      </c>
      <c r="V470" s="130">
        <f t="shared" si="19"/>
        <v>25.644449499823871</v>
      </c>
      <c r="W470" s="130"/>
      <c r="X470" s="130"/>
      <c r="Y470" s="130"/>
      <c r="Z470" s="130"/>
      <c r="AA470" s="130">
        <f t="shared" si="20"/>
        <v>1.0007656419696249</v>
      </c>
      <c r="AB470" s="130">
        <f t="shared" si="22"/>
        <v>1.0009999999999999</v>
      </c>
      <c r="AC470" s="130">
        <v>58.700000000000301</v>
      </c>
      <c r="AD470" s="133">
        <f t="shared" si="23"/>
        <v>14.695818833999999</v>
      </c>
      <c r="AE470" s="134">
        <v>-10440.397000000001</v>
      </c>
      <c r="AF470" s="110">
        <v>-11.294650000000001</v>
      </c>
      <c r="AG470" s="110">
        <v>-2.7022355000000001E-2</v>
      </c>
      <c r="AH470" s="110">
        <v>1.289036E-5</v>
      </c>
      <c r="AI470" s="110">
        <v>-2.4780681000000001E-9</v>
      </c>
      <c r="AJ470" s="111">
        <v>6.5459673</v>
      </c>
      <c r="AK470"/>
      <c r="AL470"/>
      <c r="AM470"/>
      <c r="AN470"/>
    </row>
    <row r="471" spans="17:40" ht="15.75" x14ac:dyDescent="0.25">
      <c r="Q471" s="99"/>
      <c r="R471" s="130">
        <f t="shared" si="21"/>
        <v>58.18555704736648</v>
      </c>
      <c r="S471" s="129">
        <f t="shared" si="18"/>
        <v>0.24558971070897229</v>
      </c>
      <c r="T471" s="129">
        <f t="shared" si="16"/>
        <v>1.0774404351483071E-2</v>
      </c>
      <c r="U471" s="130">
        <f t="shared" si="17"/>
        <v>25.845993152179418</v>
      </c>
      <c r="V471" s="130">
        <f t="shared" si="19"/>
        <v>25.644449499823871</v>
      </c>
      <c r="W471" s="130"/>
      <c r="X471" s="130"/>
      <c r="Y471" s="130"/>
      <c r="Z471" s="130"/>
      <c r="AA471" s="130">
        <f t="shared" si="20"/>
        <v>1.004309570988801</v>
      </c>
      <c r="AB471" s="130">
        <f t="shared" si="22"/>
        <v>1.004</v>
      </c>
      <c r="AC471" s="130">
        <v>58.800000000000303</v>
      </c>
      <c r="AD471" s="133">
        <f t="shared" si="23"/>
        <v>14.695818833999999</v>
      </c>
      <c r="AE471" s="134">
        <v>-10440.397000000001</v>
      </c>
      <c r="AF471" s="110">
        <v>-11.294650000000001</v>
      </c>
      <c r="AG471" s="110">
        <v>-2.7022355000000001E-2</v>
      </c>
      <c r="AH471" s="110">
        <v>1.289036E-5</v>
      </c>
      <c r="AI471" s="110">
        <v>-2.4780681000000001E-9</v>
      </c>
      <c r="AJ471" s="111">
        <v>6.5459673</v>
      </c>
      <c r="AK471"/>
      <c r="AL471"/>
      <c r="AM471"/>
      <c r="AN471"/>
    </row>
    <row r="472" spans="17:40" ht="15.75" x14ac:dyDescent="0.25">
      <c r="Q472" s="99"/>
      <c r="R472" s="130">
        <f t="shared" si="21"/>
        <v>58.18555704736648</v>
      </c>
      <c r="S472" s="129">
        <f t="shared" si="18"/>
        <v>0.24647056345295151</v>
      </c>
      <c r="T472" s="129">
        <f t="shared" si="16"/>
        <v>1.0836209964576359E-2</v>
      </c>
      <c r="U472" s="130">
        <f t="shared" si="17"/>
        <v>25.937165617819154</v>
      </c>
      <c r="V472" s="130">
        <f t="shared" si="19"/>
        <v>25.644449499823871</v>
      </c>
      <c r="W472" s="130"/>
      <c r="X472" s="130"/>
      <c r="Y472" s="130"/>
      <c r="Z472" s="130"/>
      <c r="AA472" s="130">
        <f t="shared" si="20"/>
        <v>1.0078591530052898</v>
      </c>
      <c r="AB472" s="130">
        <f t="shared" si="22"/>
        <v>1.008</v>
      </c>
      <c r="AC472" s="130">
        <v>58.900000000000297</v>
      </c>
      <c r="AD472" s="133">
        <f t="shared" si="23"/>
        <v>14.695818833999999</v>
      </c>
      <c r="AE472" s="134">
        <v>-10440.397000000001</v>
      </c>
      <c r="AF472" s="110">
        <v>-11.294650000000001</v>
      </c>
      <c r="AG472" s="110">
        <v>-2.7022355000000001E-2</v>
      </c>
      <c r="AH472" s="110">
        <v>1.289036E-5</v>
      </c>
      <c r="AI472" s="110">
        <v>-2.4780681000000001E-9</v>
      </c>
      <c r="AJ472" s="111">
        <v>6.5459673</v>
      </c>
      <c r="AK472"/>
      <c r="AL472"/>
      <c r="AM472"/>
      <c r="AN472"/>
    </row>
    <row r="473" spans="17:40" ht="15.75" x14ac:dyDescent="0.25">
      <c r="Q473" s="99"/>
      <c r="R473" s="130">
        <f t="shared" si="21"/>
        <v>58.18555704736648</v>
      </c>
      <c r="S473" s="129">
        <f t="shared" si="18"/>
        <v>0.24735418964675099</v>
      </c>
      <c r="T473" s="129">
        <f t="shared" si="16"/>
        <v>1.0898149738783327E-2</v>
      </c>
      <c r="U473" s="130">
        <f t="shared" si="17"/>
        <v>26.028483894370687</v>
      </c>
      <c r="V473" s="130">
        <f t="shared" si="19"/>
        <v>25.644449499823871</v>
      </c>
      <c r="W473" s="130"/>
      <c r="X473" s="130"/>
      <c r="Y473" s="130"/>
      <c r="Z473" s="130"/>
      <c r="AA473" s="130">
        <f t="shared" si="20"/>
        <v>1.0114144044307636</v>
      </c>
      <c r="AB473" s="130">
        <f t="shared" si="22"/>
        <v>1.0109999999999999</v>
      </c>
      <c r="AC473" s="130">
        <v>59.000000000000298</v>
      </c>
      <c r="AD473" s="133">
        <f t="shared" si="23"/>
        <v>14.695818833999999</v>
      </c>
      <c r="AE473" s="134">
        <v>-10440.397000000001</v>
      </c>
      <c r="AF473" s="110">
        <v>-11.294650000000001</v>
      </c>
      <c r="AG473" s="110">
        <v>-2.7022355000000001E-2</v>
      </c>
      <c r="AH473" s="110">
        <v>1.289036E-5</v>
      </c>
      <c r="AI473" s="110">
        <v>-2.4780681000000001E-9</v>
      </c>
      <c r="AJ473" s="111">
        <v>6.5459673</v>
      </c>
      <c r="AK473"/>
      <c r="AL473"/>
      <c r="AM473"/>
      <c r="AN473"/>
    </row>
    <row r="474" spans="17:40" ht="15.75" x14ac:dyDescent="0.25">
      <c r="Q474" s="99"/>
      <c r="R474" s="130">
        <f t="shared" si="21"/>
        <v>58.18555704736648</v>
      </c>
      <c r="S474" s="129">
        <f t="shared" si="18"/>
        <v>0.24824059670608706</v>
      </c>
      <c r="T474" s="129">
        <f t="shared" ref="T474:T537" si="24">((1093-0.556*AC475)*(0.62198*(S475/(AD475-S475)))-0.24*(R475-AC475))/(1093+0.444*R475-AC475)</f>
        <v>1.0960224063505998E-2</v>
      </c>
      <c r="U474" s="130">
        <f t="shared" ref="U474:U537" si="25">0.24*AC475+T474*(1061+0.444*R475)</f>
        <v>26.119948405049513</v>
      </c>
      <c r="V474" s="130">
        <f t="shared" si="19"/>
        <v>25.644449499823871</v>
      </c>
      <c r="W474" s="130"/>
      <c r="X474" s="130"/>
      <c r="Y474" s="130"/>
      <c r="Z474" s="130"/>
      <c r="AA474" s="130">
        <f t="shared" si="20"/>
        <v>1.0149753417225609</v>
      </c>
      <c r="AB474" s="130">
        <f t="shared" si="22"/>
        <v>1.0149999999999999</v>
      </c>
      <c r="AC474" s="130">
        <v>59.1000000000003</v>
      </c>
      <c r="AD474" s="133">
        <f t="shared" si="23"/>
        <v>14.695818833999999</v>
      </c>
      <c r="AE474" s="134">
        <v>-10440.397000000001</v>
      </c>
      <c r="AF474" s="110">
        <v>-11.294650000000001</v>
      </c>
      <c r="AG474" s="110">
        <v>-2.7022355000000001E-2</v>
      </c>
      <c r="AH474" s="110">
        <v>1.289036E-5</v>
      </c>
      <c r="AI474" s="110">
        <v>-2.4780681000000001E-9</v>
      </c>
      <c r="AJ474" s="111">
        <v>6.5459673</v>
      </c>
      <c r="AK474"/>
      <c r="AL474"/>
      <c r="AM474"/>
      <c r="AN474"/>
    </row>
    <row r="475" spans="17:40" ht="15.75" x14ac:dyDescent="0.25">
      <c r="Q475" s="99"/>
      <c r="R475" s="130">
        <f t="shared" si="21"/>
        <v>58.18555704736648</v>
      </c>
      <c r="S475" s="129">
        <f t="shared" ref="S475:S538" si="26">EXP(AE475/(AC475+459.67)+AF475+AG475*(AC475+459.67)+AH475*(AC475+459.67)^2+AI475*(AC475+459.67)^3+AJ475*LN((AC475+459.67)))</f>
        <v>0.24912979206257815</v>
      </c>
      <c r="T475" s="129">
        <f t="shared" si="24"/>
        <v>1.1022433329230018E-2</v>
      </c>
      <c r="U475" s="130">
        <f t="shared" si="25"/>
        <v>26.211559574248867</v>
      </c>
      <c r="V475" s="130">
        <f t="shared" si="19"/>
        <v>25.644449499823871</v>
      </c>
      <c r="W475" s="130"/>
      <c r="X475" s="130"/>
      <c r="Y475" s="130"/>
      <c r="Z475" s="130"/>
      <c r="AA475" s="130">
        <f t="shared" si="20"/>
        <v>1.0185419813838823</v>
      </c>
      <c r="AB475" s="130">
        <f>ROUND(AA475,3)</f>
        <v>1.0189999999999999</v>
      </c>
      <c r="AC475" s="130">
        <v>59.200000000000301</v>
      </c>
      <c r="AD475" s="133">
        <f t="shared" si="23"/>
        <v>14.695818833999999</v>
      </c>
      <c r="AE475" s="134">
        <v>-10440.397000000001</v>
      </c>
      <c r="AF475" s="110">
        <v>-11.294650000000001</v>
      </c>
      <c r="AG475" s="110">
        <v>-2.7022355000000001E-2</v>
      </c>
      <c r="AH475" s="110">
        <v>1.289036E-5</v>
      </c>
      <c r="AI475" s="110">
        <v>-2.4780681000000001E-9</v>
      </c>
      <c r="AJ475" s="111">
        <v>6.5459673</v>
      </c>
      <c r="AK475"/>
      <c r="AL475"/>
      <c r="AM475"/>
      <c r="AN475"/>
    </row>
    <row r="476" spans="17:40" ht="15.75" x14ac:dyDescent="0.25">
      <c r="Q476" s="99"/>
      <c r="R476" s="130">
        <f t="shared" si="21"/>
        <v>58.18555704736648</v>
      </c>
      <c r="S476" s="129">
        <f t="shared" si="26"/>
        <v>0.25002178316372964</v>
      </c>
      <c r="T476" s="129">
        <f t="shared" si="24"/>
        <v>1.1084777927529712E-2</v>
      </c>
      <c r="U476" s="130">
        <f t="shared" si="25"/>
        <v>26.303317827545186</v>
      </c>
      <c r="V476" s="130">
        <f t="shared" ref="V476:V539" si="27">V475</f>
        <v>25.644449499823871</v>
      </c>
      <c r="W476" s="130"/>
      <c r="X476" s="130"/>
      <c r="Y476" s="130"/>
      <c r="Z476" s="130"/>
      <c r="AA476" s="130">
        <f t="shared" ref="AA476:AA539" si="28">U475/V475</f>
        <v>1.0221143399638541</v>
      </c>
      <c r="AB476" s="130">
        <f t="shared" si="22"/>
        <v>1.022</v>
      </c>
      <c r="AC476" s="130">
        <v>59.300000000000303</v>
      </c>
      <c r="AD476" s="133">
        <f t="shared" si="23"/>
        <v>14.695818833999999</v>
      </c>
      <c r="AE476" s="134">
        <v>-10440.397000000001</v>
      </c>
      <c r="AF476" s="110">
        <v>-11.294650000000001</v>
      </c>
      <c r="AG476" s="110">
        <v>-2.7022355000000001E-2</v>
      </c>
      <c r="AH476" s="110">
        <v>1.289036E-5</v>
      </c>
      <c r="AI476" s="110">
        <v>-2.4780681000000001E-9</v>
      </c>
      <c r="AJ476" s="111">
        <v>6.5459673</v>
      </c>
      <c r="AK476"/>
      <c r="AL476"/>
      <c r="AM476"/>
      <c r="AN476"/>
    </row>
    <row r="477" spans="17:40" ht="15.75" x14ac:dyDescent="0.25">
      <c r="Q477" s="99"/>
      <c r="R477" s="130">
        <f t="shared" ref="R477:R540" si="29">R476</f>
        <v>58.18555704736648</v>
      </c>
      <c r="S477" s="129">
        <f t="shared" si="26"/>
        <v>0.250916577473</v>
      </c>
      <c r="T477" s="129">
        <f t="shared" si="24"/>
        <v>1.1147258251069344E-2</v>
      </c>
      <c r="U477" s="130">
        <f t="shared" si="25"/>
        <v>26.395223591699505</v>
      </c>
      <c r="V477" s="130">
        <f t="shared" si="27"/>
        <v>25.644449499823871</v>
      </c>
      <c r="W477" s="130"/>
      <c r="X477" s="130"/>
      <c r="Y477" s="130"/>
      <c r="Z477" s="130"/>
      <c r="AA477" s="130">
        <f t="shared" si="28"/>
        <v>1.0256924340577418</v>
      </c>
      <c r="AB477" s="130">
        <f t="shared" ref="AB477:AB540" si="30">ROUND(AA477,3)</f>
        <v>1.026</v>
      </c>
      <c r="AC477" s="130">
        <v>59.400000000000297</v>
      </c>
      <c r="AD477" s="133">
        <f t="shared" ref="AD477:AD540" si="31">AD476</f>
        <v>14.695818833999999</v>
      </c>
      <c r="AE477" s="134">
        <v>-10440.397000000001</v>
      </c>
      <c r="AF477" s="110">
        <v>-11.294650000000001</v>
      </c>
      <c r="AG477" s="110">
        <v>-2.7022355000000001E-2</v>
      </c>
      <c r="AH477" s="110">
        <v>1.289036E-5</v>
      </c>
      <c r="AI477" s="110">
        <v>-2.4780681000000001E-9</v>
      </c>
      <c r="AJ477" s="111">
        <v>6.5459673</v>
      </c>
      <c r="AK477"/>
      <c r="AL477"/>
      <c r="AM477"/>
      <c r="AN477"/>
    </row>
    <row r="478" spans="17:40" ht="15.75" x14ac:dyDescent="0.25">
      <c r="Q478" s="99"/>
      <c r="R478" s="130">
        <f t="shared" si="29"/>
        <v>58.18555704736648</v>
      </c>
      <c r="S478" s="129">
        <f t="shared" si="26"/>
        <v>0.25181418246978049</v>
      </c>
      <c r="T478" s="129">
        <f t="shared" si="24"/>
        <v>1.1209874693607961E-2</v>
      </c>
      <c r="U478" s="130">
        <f t="shared" si="25"/>
        <v>26.487277294662686</v>
      </c>
      <c r="V478" s="130">
        <f t="shared" si="27"/>
        <v>25.644449499823871</v>
      </c>
      <c r="W478" s="130"/>
      <c r="X478" s="130"/>
      <c r="Y478" s="130"/>
      <c r="Z478" s="130"/>
      <c r="AA478" s="130">
        <f t="shared" si="28"/>
        <v>1.0292762803070032</v>
      </c>
      <c r="AB478" s="130">
        <f t="shared" si="30"/>
        <v>1.0289999999999999</v>
      </c>
      <c r="AC478" s="130">
        <v>59.500000000000298</v>
      </c>
      <c r="AD478" s="133">
        <f t="shared" si="31"/>
        <v>14.695818833999999</v>
      </c>
      <c r="AE478" s="134">
        <v>-10440.397000000001</v>
      </c>
      <c r="AF478" s="110">
        <v>-11.294650000000001</v>
      </c>
      <c r="AG478" s="110">
        <v>-2.7022355000000001E-2</v>
      </c>
      <c r="AH478" s="110">
        <v>1.289036E-5</v>
      </c>
      <c r="AI478" s="110">
        <v>-2.4780681000000001E-9</v>
      </c>
      <c r="AJ478" s="111">
        <v>6.5459673</v>
      </c>
      <c r="AK478"/>
      <c r="AL478"/>
      <c r="AM478"/>
      <c r="AN478"/>
    </row>
    <row r="479" spans="17:40" ht="15.75" x14ac:dyDescent="0.25">
      <c r="Q479" s="99"/>
      <c r="R479" s="130">
        <f t="shared" si="29"/>
        <v>58.18555704736648</v>
      </c>
      <c r="S479" s="129">
        <f t="shared" si="26"/>
        <v>0.25271460564945591</v>
      </c>
      <c r="T479" s="129">
        <f t="shared" si="24"/>
        <v>1.127262765000199E-2</v>
      </c>
      <c r="U479" s="130">
        <f t="shared" si="25"/>
        <v>26.579479365578276</v>
      </c>
      <c r="V479" s="130">
        <f t="shared" si="27"/>
        <v>25.644449499823871</v>
      </c>
      <c r="W479" s="130"/>
      <c r="X479" s="130"/>
      <c r="Y479" s="130"/>
      <c r="Z479" s="130"/>
      <c r="AA479" s="130">
        <f t="shared" si="28"/>
        <v>1.0328658953994938</v>
      </c>
      <c r="AB479" s="130">
        <f t="shared" si="30"/>
        <v>1.0329999999999999</v>
      </c>
      <c r="AC479" s="130">
        <v>59.6000000000003</v>
      </c>
      <c r="AD479" s="133">
        <f t="shared" si="31"/>
        <v>14.695818833999999</v>
      </c>
      <c r="AE479" s="134">
        <v>-10440.397000000001</v>
      </c>
      <c r="AF479" s="110">
        <v>-11.294650000000001</v>
      </c>
      <c r="AG479" s="110">
        <v>-2.7022355000000001E-2</v>
      </c>
      <c r="AH479" s="110">
        <v>1.289036E-5</v>
      </c>
      <c r="AI479" s="110">
        <v>-2.4780681000000001E-9</v>
      </c>
      <c r="AJ479" s="111">
        <v>6.5459673</v>
      </c>
      <c r="AK479"/>
      <c r="AL479"/>
      <c r="AM479"/>
      <c r="AN479"/>
    </row>
    <row r="480" spans="17:40" ht="15.75" x14ac:dyDescent="0.25">
      <c r="Q480" s="99"/>
      <c r="R480" s="130">
        <f t="shared" si="29"/>
        <v>58.18555704736648</v>
      </c>
      <c r="S480" s="129">
        <f t="shared" si="26"/>
        <v>0.25361785452341445</v>
      </c>
      <c r="T480" s="129">
        <f t="shared" si="24"/>
        <v>1.1335517516208421E-2</v>
      </c>
      <c r="U480" s="130">
        <f t="shared" si="25"/>
        <v>26.671830234785947</v>
      </c>
      <c r="V480" s="130">
        <f t="shared" si="27"/>
        <v>25.644449499823871</v>
      </c>
      <c r="W480" s="130"/>
      <c r="X480" s="130"/>
      <c r="Y480" s="130"/>
      <c r="Z480" s="130"/>
      <c r="AA480" s="130">
        <f t="shared" si="28"/>
        <v>1.0364612960695774</v>
      </c>
      <c r="AB480" s="130">
        <f t="shared" si="30"/>
        <v>1.036</v>
      </c>
      <c r="AC480" s="130">
        <v>59.700000000000301</v>
      </c>
      <c r="AD480" s="133">
        <f t="shared" si="31"/>
        <v>14.695818833999999</v>
      </c>
      <c r="AE480" s="134">
        <v>-10440.397000000001</v>
      </c>
      <c r="AF480" s="110">
        <v>-11.294650000000001</v>
      </c>
      <c r="AG480" s="110">
        <v>-2.7022355000000001E-2</v>
      </c>
      <c r="AH480" s="110">
        <v>1.289036E-5</v>
      </c>
      <c r="AI480" s="110">
        <v>-2.4780681000000001E-9</v>
      </c>
      <c r="AJ480" s="111">
        <v>6.5459673</v>
      </c>
      <c r="AK480"/>
      <c r="AL480"/>
      <c r="AM480"/>
      <c r="AN480"/>
    </row>
    <row r="481" spans="17:40" ht="15.75" x14ac:dyDescent="0.25">
      <c r="Q481" s="99"/>
      <c r="R481" s="130">
        <f t="shared" si="29"/>
        <v>58.18555704736648</v>
      </c>
      <c r="S481" s="129">
        <f t="shared" si="26"/>
        <v>0.25452393661906975</v>
      </c>
      <c r="T481" s="129">
        <f t="shared" si="24"/>
        <v>1.1398544689287372E-2</v>
      </c>
      <c r="U481" s="130">
        <f t="shared" si="25"/>
        <v>26.76433033382429</v>
      </c>
      <c r="V481" s="130">
        <f t="shared" si="27"/>
        <v>25.644449499823871</v>
      </c>
      <c r="W481" s="130"/>
      <c r="X481" s="130"/>
      <c r="Y481" s="130"/>
      <c r="Z481" s="130"/>
      <c r="AA481" s="130">
        <f t="shared" si="28"/>
        <v>1.0400624990982603</v>
      </c>
      <c r="AB481" s="130">
        <f t="shared" si="30"/>
        <v>1.04</v>
      </c>
      <c r="AC481" s="130">
        <v>59.800000000000303</v>
      </c>
      <c r="AD481" s="133">
        <f t="shared" si="31"/>
        <v>14.695818833999999</v>
      </c>
      <c r="AE481" s="134">
        <v>-10440.397000000001</v>
      </c>
      <c r="AF481" s="110">
        <v>-11.294650000000001</v>
      </c>
      <c r="AG481" s="110">
        <v>-2.7022355000000001E-2</v>
      </c>
      <c r="AH481" s="110">
        <v>1.289036E-5</v>
      </c>
      <c r="AI481" s="110">
        <v>-2.4780681000000001E-9</v>
      </c>
      <c r="AJ481" s="111">
        <v>6.5459673</v>
      </c>
      <c r="AK481"/>
      <c r="AL481"/>
      <c r="AM481"/>
      <c r="AN481"/>
    </row>
    <row r="482" spans="17:40" ht="15.75" x14ac:dyDescent="0.25">
      <c r="Q482" s="99"/>
      <c r="R482" s="130">
        <f t="shared" si="29"/>
        <v>58.18555704736648</v>
      </c>
      <c r="S482" s="129">
        <f t="shared" si="26"/>
        <v>0.25543285947986988</v>
      </c>
      <c r="T482" s="129">
        <f t="shared" si="24"/>
        <v>1.1461709567407559E-2</v>
      </c>
      <c r="U482" s="130">
        <f t="shared" si="25"/>
        <v>26.856980095436754</v>
      </c>
      <c r="V482" s="130">
        <f t="shared" si="27"/>
        <v>25.644449499823871</v>
      </c>
      <c r="W482" s="130"/>
      <c r="X482" s="130"/>
      <c r="Y482" s="130"/>
      <c r="Z482" s="130"/>
      <c r="AA482" s="130">
        <f t="shared" si="28"/>
        <v>1.0436695213133005</v>
      </c>
      <c r="AB482" s="130">
        <f t="shared" si="30"/>
        <v>1.044</v>
      </c>
      <c r="AC482" s="130">
        <v>59.900000000000297</v>
      </c>
      <c r="AD482" s="133">
        <f t="shared" si="31"/>
        <v>14.695818833999999</v>
      </c>
      <c r="AE482" s="134">
        <v>-10440.397000000001</v>
      </c>
      <c r="AF482" s="110">
        <v>-11.294650000000001</v>
      </c>
      <c r="AG482" s="110">
        <v>-2.7022355000000001E-2</v>
      </c>
      <c r="AH482" s="110">
        <v>1.289036E-5</v>
      </c>
      <c r="AI482" s="110">
        <v>-2.4780681000000001E-9</v>
      </c>
      <c r="AJ482" s="111">
        <v>6.5459673</v>
      </c>
      <c r="AK482"/>
      <c r="AL482"/>
      <c r="AM482"/>
      <c r="AN482"/>
    </row>
    <row r="483" spans="17:40" ht="15.75" x14ac:dyDescent="0.25">
      <c r="Q483" s="99"/>
      <c r="R483" s="130">
        <f t="shared" si="29"/>
        <v>58.18555704736648</v>
      </c>
      <c r="S483" s="129">
        <f t="shared" si="26"/>
        <v>0.25634463066537039</v>
      </c>
      <c r="T483" s="129">
        <f t="shared" si="24"/>
        <v>1.152501254984664E-2</v>
      </c>
      <c r="U483" s="130">
        <f t="shared" si="25"/>
        <v>26.949779953572033</v>
      </c>
      <c r="V483" s="130">
        <f t="shared" si="27"/>
        <v>25.644449499823871</v>
      </c>
      <c r="W483" s="130"/>
      <c r="X483" s="130"/>
      <c r="Y483" s="130"/>
      <c r="Z483" s="130"/>
      <c r="AA483" s="130">
        <f t="shared" si="28"/>
        <v>1.0472823795894395</v>
      </c>
      <c r="AB483" s="130">
        <f t="shared" si="30"/>
        <v>1.0469999999999999</v>
      </c>
      <c r="AC483" s="130">
        <v>60.000000000000298</v>
      </c>
      <c r="AD483" s="133">
        <f t="shared" si="31"/>
        <v>14.695818833999999</v>
      </c>
      <c r="AE483" s="134">
        <v>-10440.397000000001</v>
      </c>
      <c r="AF483" s="110">
        <v>-11.294650000000001</v>
      </c>
      <c r="AG483" s="110">
        <v>-2.7022355000000001E-2</v>
      </c>
      <c r="AH483" s="110">
        <v>1.289036E-5</v>
      </c>
      <c r="AI483" s="110">
        <v>-2.4780681000000001E-9</v>
      </c>
      <c r="AJ483" s="111">
        <v>6.5459673</v>
      </c>
      <c r="AK483"/>
      <c r="AL483"/>
      <c r="AM483"/>
      <c r="AN483"/>
    </row>
    <row r="484" spans="17:40" ht="15.75" x14ac:dyDescent="0.25">
      <c r="Q484" s="99"/>
      <c r="R484" s="130">
        <f t="shared" si="29"/>
        <v>58.18555704736648</v>
      </c>
      <c r="S484" s="129">
        <f t="shared" si="26"/>
        <v>0.25725925775119279</v>
      </c>
      <c r="T484" s="129">
        <f t="shared" si="24"/>
        <v>1.1588454036997105E-2</v>
      </c>
      <c r="U484" s="130">
        <f t="shared" si="25"/>
        <v>27.042730343390453</v>
      </c>
      <c r="V484" s="130">
        <f t="shared" si="27"/>
        <v>25.644449499823871</v>
      </c>
      <c r="W484" s="130"/>
      <c r="X484" s="130"/>
      <c r="Y484" s="130"/>
      <c r="Z484" s="130"/>
      <c r="AA484" s="130">
        <f t="shared" si="28"/>
        <v>1.0509010908484164</v>
      </c>
      <c r="AB484" s="130">
        <f t="shared" si="30"/>
        <v>1.0509999999999999</v>
      </c>
      <c r="AC484" s="130">
        <v>60.1000000000003</v>
      </c>
      <c r="AD484" s="133">
        <f t="shared" si="31"/>
        <v>14.695818833999999</v>
      </c>
      <c r="AE484" s="134">
        <v>-10440.397000000001</v>
      </c>
      <c r="AF484" s="110">
        <v>-11.294650000000001</v>
      </c>
      <c r="AG484" s="110">
        <v>-2.7022355000000001E-2</v>
      </c>
      <c r="AH484" s="110">
        <v>1.289036E-5</v>
      </c>
      <c r="AI484" s="110">
        <v>-2.4780681000000001E-9</v>
      </c>
      <c r="AJ484" s="111">
        <v>6.5459673</v>
      </c>
      <c r="AK484"/>
      <c r="AL484"/>
      <c r="AM484"/>
      <c r="AN484"/>
    </row>
    <row r="485" spans="17:40" ht="15.75" x14ac:dyDescent="0.25">
      <c r="Q485" s="99"/>
      <c r="R485" s="130">
        <f t="shared" si="29"/>
        <v>58.18555704736648</v>
      </c>
      <c r="S485" s="129">
        <f t="shared" si="26"/>
        <v>0.25817674832910659</v>
      </c>
      <c r="T485" s="129">
        <f t="shared" si="24"/>
        <v>1.1652034430367863E-2</v>
      </c>
      <c r="U485" s="130">
        <f t="shared" si="25"/>
        <v>27.135831701265701</v>
      </c>
      <c r="V485" s="130">
        <f t="shared" si="27"/>
        <v>25.644449499823871</v>
      </c>
      <c r="W485" s="130"/>
      <c r="X485" s="130"/>
      <c r="Y485" s="130"/>
      <c r="Z485" s="130"/>
      <c r="AA485" s="130">
        <f t="shared" si="28"/>
        <v>1.0545256720592182</v>
      </c>
      <c r="AB485" s="130">
        <f t="shared" si="30"/>
        <v>1.0549999999999999</v>
      </c>
      <c r="AC485" s="130">
        <v>60.200000000000301</v>
      </c>
      <c r="AD485" s="133">
        <f t="shared" si="31"/>
        <v>14.695818833999999</v>
      </c>
      <c r="AE485" s="134">
        <v>-10440.397000000001</v>
      </c>
      <c r="AF485" s="110">
        <v>-11.294650000000001</v>
      </c>
      <c r="AG485" s="110">
        <v>-2.7022355000000001E-2</v>
      </c>
      <c r="AH485" s="110">
        <v>1.289036E-5</v>
      </c>
      <c r="AI485" s="110">
        <v>-2.4780681000000001E-9</v>
      </c>
      <c r="AJ485" s="111">
        <v>6.5459673</v>
      </c>
      <c r="AK485"/>
      <c r="AL485"/>
      <c r="AM485"/>
      <c r="AN485"/>
    </row>
    <row r="486" spans="17:40" ht="15.75" x14ac:dyDescent="0.25">
      <c r="Q486" s="99"/>
      <c r="R486" s="130">
        <f t="shared" si="29"/>
        <v>58.18555704736648</v>
      </c>
      <c r="S486" s="129">
        <f t="shared" si="26"/>
        <v>0.25909711000701474</v>
      </c>
      <c r="T486" s="129">
        <f t="shared" si="24"/>
        <v>1.1715754132588515E-2</v>
      </c>
      <c r="U486" s="130">
        <f t="shared" si="25"/>
        <v>27.229084464789469</v>
      </c>
      <c r="V486" s="130">
        <f t="shared" si="27"/>
        <v>25.644449499823871</v>
      </c>
      <c r="W486" s="130"/>
      <c r="X486" s="130"/>
      <c r="Y486" s="130"/>
      <c r="Z486" s="130"/>
      <c r="AA486" s="130">
        <f t="shared" si="28"/>
        <v>1.0581561402381467</v>
      </c>
      <c r="AB486" s="130">
        <f t="shared" si="30"/>
        <v>1.0580000000000001</v>
      </c>
      <c r="AC486" s="130">
        <v>60.300000000000303</v>
      </c>
      <c r="AD486" s="133">
        <f t="shared" si="31"/>
        <v>14.695818833999999</v>
      </c>
      <c r="AE486" s="134">
        <v>-10440.397000000001</v>
      </c>
      <c r="AF486" s="110">
        <v>-11.294650000000001</v>
      </c>
      <c r="AG486" s="110">
        <v>-2.7022355000000001E-2</v>
      </c>
      <c r="AH486" s="110">
        <v>1.289036E-5</v>
      </c>
      <c r="AI486" s="110">
        <v>-2.4780681000000001E-9</v>
      </c>
      <c r="AJ486" s="111">
        <v>6.5459673</v>
      </c>
      <c r="AK486"/>
      <c r="AL486"/>
      <c r="AM486"/>
      <c r="AN486"/>
    </row>
    <row r="487" spans="17:40" ht="15.75" x14ac:dyDescent="0.25">
      <c r="Q487" s="99"/>
      <c r="R487" s="130">
        <f t="shared" si="29"/>
        <v>58.18555704736648</v>
      </c>
      <c r="S487" s="129">
        <f t="shared" si="26"/>
        <v>0.26002035040899979</v>
      </c>
      <c r="T487" s="129">
        <f t="shared" si="24"/>
        <v>1.1779613547411912E-2</v>
      </c>
      <c r="U487" s="130">
        <f t="shared" si="25"/>
        <v>27.322489072774246</v>
      </c>
      <c r="V487" s="130">
        <f t="shared" si="27"/>
        <v>25.644449499823871</v>
      </c>
      <c r="W487" s="130"/>
      <c r="X487" s="130"/>
      <c r="Y487" s="130"/>
      <c r="Z487" s="130"/>
      <c r="AA487" s="130">
        <f t="shared" si="28"/>
        <v>1.0617925124489993</v>
      </c>
      <c r="AB487" s="130">
        <f t="shared" si="30"/>
        <v>1.0620000000000001</v>
      </c>
      <c r="AC487" s="130">
        <v>60.400000000000297</v>
      </c>
      <c r="AD487" s="133">
        <f t="shared" si="31"/>
        <v>14.695818833999999</v>
      </c>
      <c r="AE487" s="134">
        <v>-10440.397000000001</v>
      </c>
      <c r="AF487" s="110">
        <v>-11.294650000000001</v>
      </c>
      <c r="AG487" s="110">
        <v>-2.7022355000000001E-2</v>
      </c>
      <c r="AH487" s="110">
        <v>1.289036E-5</v>
      </c>
      <c r="AI487" s="110">
        <v>-2.4780681000000001E-9</v>
      </c>
      <c r="AJ487" s="111">
        <v>6.5459673</v>
      </c>
      <c r="AK487"/>
      <c r="AL487"/>
      <c r="AM487"/>
      <c r="AN487"/>
    </row>
    <row r="488" spans="17:40" ht="15.75" x14ac:dyDescent="0.25">
      <c r="Q488" s="99"/>
      <c r="R488" s="130">
        <f t="shared" si="29"/>
        <v>58.18555704736648</v>
      </c>
      <c r="S488" s="129">
        <f t="shared" si="26"/>
        <v>0.26094647717532926</v>
      </c>
      <c r="T488" s="129">
        <f t="shared" si="24"/>
        <v>1.1843613079718488E-2</v>
      </c>
      <c r="U488" s="130">
        <f t="shared" si="25"/>
        <v>27.416045965258007</v>
      </c>
      <c r="V488" s="130">
        <f t="shared" si="27"/>
        <v>25.644449499823871</v>
      </c>
      <c r="W488" s="130"/>
      <c r="X488" s="130"/>
      <c r="Y488" s="130"/>
      <c r="Z488" s="130"/>
      <c r="AA488" s="130">
        <f t="shared" si="28"/>
        <v>1.0654348058031777</v>
      </c>
      <c r="AB488" s="130">
        <f t="shared" si="30"/>
        <v>1.0649999999999999</v>
      </c>
      <c r="AC488" s="130">
        <v>60.500000000000298</v>
      </c>
      <c r="AD488" s="133">
        <f t="shared" si="31"/>
        <v>14.695818833999999</v>
      </c>
      <c r="AE488" s="134">
        <v>-10440.397000000001</v>
      </c>
      <c r="AF488" s="110">
        <v>-11.294650000000001</v>
      </c>
      <c r="AG488" s="110">
        <v>-2.7022355000000001E-2</v>
      </c>
      <c r="AH488" s="110">
        <v>1.289036E-5</v>
      </c>
      <c r="AI488" s="110">
        <v>-2.4780681000000001E-9</v>
      </c>
      <c r="AJ488" s="111">
        <v>6.5459673</v>
      </c>
      <c r="AK488"/>
      <c r="AL488"/>
      <c r="AM488"/>
      <c r="AN488"/>
    </row>
    <row r="489" spans="17:40" ht="15.75" x14ac:dyDescent="0.25">
      <c r="Q489" s="99"/>
      <c r="R489" s="130">
        <f t="shared" si="29"/>
        <v>58.18555704736648</v>
      </c>
      <c r="S489" s="129">
        <f t="shared" si="26"/>
        <v>0.26187549796250342</v>
      </c>
      <c r="T489" s="129">
        <f t="shared" si="24"/>
        <v>1.1907753135518576E-2</v>
      </c>
      <c r="U489" s="130">
        <f t="shared" si="25"/>
        <v>27.509755583506749</v>
      </c>
      <c r="V489" s="130">
        <f t="shared" si="27"/>
        <v>25.644449499823871</v>
      </c>
      <c r="W489" s="130"/>
      <c r="X489" s="130"/>
      <c r="Y489" s="130"/>
      <c r="Z489" s="130"/>
      <c r="AA489" s="130">
        <f t="shared" si="28"/>
        <v>1.0690830374598723</v>
      </c>
      <c r="AB489" s="130">
        <f t="shared" si="30"/>
        <v>1.069</v>
      </c>
      <c r="AC489" s="130">
        <v>60.6000000000003</v>
      </c>
      <c r="AD489" s="133">
        <f t="shared" si="31"/>
        <v>14.695818833999999</v>
      </c>
      <c r="AE489" s="134">
        <v>-10440.397000000001</v>
      </c>
      <c r="AF489" s="110">
        <v>-11.294650000000001</v>
      </c>
      <c r="AG489" s="110">
        <v>-2.7022355000000001E-2</v>
      </c>
      <c r="AH489" s="110">
        <v>1.289036E-5</v>
      </c>
      <c r="AI489" s="110">
        <v>-2.4780681000000001E-9</v>
      </c>
      <c r="AJ489" s="111">
        <v>6.5459673</v>
      </c>
      <c r="AK489"/>
      <c r="AL489"/>
      <c r="AM489"/>
      <c r="AN489"/>
    </row>
    <row r="490" spans="17:40" ht="15.75" x14ac:dyDescent="0.25">
      <c r="Q490" s="99"/>
      <c r="R490" s="130">
        <f t="shared" si="29"/>
        <v>58.18555704736648</v>
      </c>
      <c r="S490" s="129">
        <f t="shared" si="26"/>
        <v>0.26280742044325539</v>
      </c>
      <c r="T490" s="129">
        <f t="shared" si="24"/>
        <v>1.1972034121956444E-2</v>
      </c>
      <c r="U490" s="130">
        <f t="shared" si="25"/>
        <v>27.603618370018854</v>
      </c>
      <c r="V490" s="130">
        <f t="shared" si="27"/>
        <v>25.644449499823871</v>
      </c>
      <c r="W490" s="130"/>
      <c r="X490" s="130"/>
      <c r="Y490" s="130"/>
      <c r="Z490" s="130"/>
      <c r="AA490" s="130">
        <f t="shared" si="28"/>
        <v>1.0727372246261588</v>
      </c>
      <c r="AB490" s="130">
        <f t="shared" si="30"/>
        <v>1.073</v>
      </c>
      <c r="AC490" s="130">
        <v>60.700000000000301</v>
      </c>
      <c r="AD490" s="133">
        <f t="shared" si="31"/>
        <v>14.695818833999999</v>
      </c>
      <c r="AE490" s="134">
        <v>-10440.397000000001</v>
      </c>
      <c r="AF490" s="110">
        <v>-11.294650000000001</v>
      </c>
      <c r="AG490" s="110">
        <v>-2.7022355000000001E-2</v>
      </c>
      <c r="AH490" s="110">
        <v>1.289036E-5</v>
      </c>
      <c r="AI490" s="110">
        <v>-2.4780681000000001E-9</v>
      </c>
      <c r="AJ490" s="111">
        <v>6.5459673</v>
      </c>
      <c r="AK490"/>
      <c r="AL490"/>
      <c r="AM490"/>
      <c r="AN490"/>
    </row>
    <row r="491" spans="17:40" ht="15.75" x14ac:dyDescent="0.25">
      <c r="Q491" s="99"/>
      <c r="R491" s="130">
        <f t="shared" si="29"/>
        <v>58.18555704736648</v>
      </c>
      <c r="S491" s="129">
        <f t="shared" si="26"/>
        <v>0.26374225230658987</v>
      </c>
      <c r="T491" s="129">
        <f t="shared" si="24"/>
        <v>1.2036456447313448E-2</v>
      </c>
      <c r="U491" s="130">
        <f t="shared" si="25"/>
        <v>27.697634768528545</v>
      </c>
      <c r="V491" s="130">
        <f t="shared" si="27"/>
        <v>25.644449499823871</v>
      </c>
      <c r="W491" s="130"/>
      <c r="X491" s="130"/>
      <c r="Y491" s="130"/>
      <c r="Z491" s="130"/>
      <c r="AA491" s="130">
        <f t="shared" si="28"/>
        <v>1.0763973845571706</v>
      </c>
      <c r="AB491" s="130">
        <f t="shared" si="30"/>
        <v>1.0760000000000001</v>
      </c>
      <c r="AC491" s="130">
        <v>60.800000000000303</v>
      </c>
      <c r="AD491" s="133">
        <f t="shared" si="31"/>
        <v>14.695818833999999</v>
      </c>
      <c r="AE491" s="134">
        <v>-10440.397000000001</v>
      </c>
      <c r="AF491" s="110">
        <v>-11.294650000000001</v>
      </c>
      <c r="AG491" s="110">
        <v>-2.7022355000000001E-2</v>
      </c>
      <c r="AH491" s="110">
        <v>1.289036E-5</v>
      </c>
      <c r="AI491" s="110">
        <v>-2.4780681000000001E-9</v>
      </c>
      <c r="AJ491" s="111">
        <v>6.5459673</v>
      </c>
      <c r="AK491"/>
      <c r="AL491"/>
      <c r="AM491"/>
      <c r="AN491"/>
    </row>
    <row r="492" spans="17:40" ht="15.75" x14ac:dyDescent="0.25">
      <c r="Q492" s="99"/>
      <c r="R492" s="130">
        <f t="shared" si="29"/>
        <v>58.18555704736648</v>
      </c>
      <c r="S492" s="129">
        <f t="shared" si="26"/>
        <v>0.26468000125780328</v>
      </c>
      <c r="T492" s="129">
        <f t="shared" si="24"/>
        <v>1.2101020521011497E-2</v>
      </c>
      <c r="U492" s="130">
        <f t="shared" si="25"/>
        <v>27.791805224009629</v>
      </c>
      <c r="V492" s="130">
        <f t="shared" si="27"/>
        <v>25.644449499823871</v>
      </c>
      <c r="W492" s="130"/>
      <c r="X492" s="130"/>
      <c r="Y492" s="130"/>
      <c r="Z492" s="130"/>
      <c r="AA492" s="130">
        <f t="shared" si="28"/>
        <v>1.0800635345562313</v>
      </c>
      <c r="AB492" s="130">
        <f t="shared" si="30"/>
        <v>1.08</v>
      </c>
      <c r="AC492" s="130">
        <v>60.900000000000297</v>
      </c>
      <c r="AD492" s="133">
        <f t="shared" si="31"/>
        <v>14.695818833999999</v>
      </c>
      <c r="AE492" s="134">
        <v>-10440.397000000001</v>
      </c>
      <c r="AF492" s="110">
        <v>-11.294650000000001</v>
      </c>
      <c r="AG492" s="110">
        <v>-2.7022355000000001E-2</v>
      </c>
      <c r="AH492" s="110">
        <v>1.289036E-5</v>
      </c>
      <c r="AI492" s="110">
        <v>-2.4780681000000001E-9</v>
      </c>
      <c r="AJ492" s="111">
        <v>6.5459673</v>
      </c>
      <c r="AK492"/>
      <c r="AL492"/>
      <c r="AM492"/>
      <c r="AN492"/>
    </row>
    <row r="493" spans="17:40" ht="15.75" x14ac:dyDescent="0.25">
      <c r="Q493" s="99"/>
      <c r="R493" s="130">
        <f t="shared" si="29"/>
        <v>58.18555704736648</v>
      </c>
      <c r="S493" s="129">
        <f t="shared" si="26"/>
        <v>0.26562067501850789</v>
      </c>
      <c r="T493" s="129">
        <f t="shared" si="24"/>
        <v>1.2165726753616449E-2</v>
      </c>
      <c r="U493" s="130">
        <f t="shared" si="25"/>
        <v>27.886130182679203</v>
      </c>
      <c r="V493" s="130">
        <f t="shared" si="27"/>
        <v>25.644449499823871</v>
      </c>
      <c r="W493" s="130"/>
      <c r="X493" s="130"/>
      <c r="Y493" s="130"/>
      <c r="Z493" s="130"/>
      <c r="AA493" s="130">
        <f t="shared" si="28"/>
        <v>1.0837356919750025</v>
      </c>
      <c r="AB493" s="130">
        <f t="shared" si="30"/>
        <v>1.0840000000000001</v>
      </c>
      <c r="AC493" s="130">
        <v>61.000000000000298</v>
      </c>
      <c r="AD493" s="133">
        <f t="shared" si="31"/>
        <v>14.695818833999999</v>
      </c>
      <c r="AE493" s="134">
        <v>-10440.397000000001</v>
      </c>
      <c r="AF493" s="110">
        <v>-11.294650000000001</v>
      </c>
      <c r="AG493" s="110">
        <v>-2.7022355000000001E-2</v>
      </c>
      <c r="AH493" s="110">
        <v>1.289036E-5</v>
      </c>
      <c r="AI493" s="110">
        <v>-2.4780681000000001E-9</v>
      </c>
      <c r="AJ493" s="111">
        <v>6.5459673</v>
      </c>
      <c r="AK493"/>
      <c r="AL493"/>
      <c r="AM493"/>
      <c r="AN493"/>
    </row>
    <row r="494" spans="17:40" ht="15.75" x14ac:dyDescent="0.25">
      <c r="Q494" s="99"/>
      <c r="R494" s="130">
        <f t="shared" si="29"/>
        <v>58.18555704736648</v>
      </c>
      <c r="S494" s="129">
        <f t="shared" si="26"/>
        <v>0.26656428132665749</v>
      </c>
      <c r="T494" s="129">
        <f t="shared" si="24"/>
        <v>1.2230575556841509E-2</v>
      </c>
      <c r="U494" s="130">
        <f t="shared" si="25"/>
        <v>27.980610092001331</v>
      </c>
      <c r="V494" s="130">
        <f t="shared" si="27"/>
        <v>25.644449499823871</v>
      </c>
      <c r="W494" s="130"/>
      <c r="X494" s="130"/>
      <c r="Y494" s="130"/>
      <c r="Z494" s="130"/>
      <c r="AA494" s="130">
        <f t="shared" si="28"/>
        <v>1.0874138742136277</v>
      </c>
      <c r="AB494" s="130">
        <f t="shared" si="30"/>
        <v>1.087</v>
      </c>
      <c r="AC494" s="130">
        <v>61.1000000000003</v>
      </c>
      <c r="AD494" s="133">
        <f t="shared" si="31"/>
        <v>14.695818833999999</v>
      </c>
      <c r="AE494" s="134">
        <v>-10440.397000000001</v>
      </c>
      <c r="AF494" s="110">
        <v>-11.294650000000001</v>
      </c>
      <c r="AG494" s="110">
        <v>-2.7022355000000001E-2</v>
      </c>
      <c r="AH494" s="110">
        <v>1.289036E-5</v>
      </c>
      <c r="AI494" s="110">
        <v>-2.4780681000000001E-9</v>
      </c>
      <c r="AJ494" s="111">
        <v>6.5459673</v>
      </c>
      <c r="AK494"/>
      <c r="AL494"/>
      <c r="AM494"/>
      <c r="AN494"/>
    </row>
    <row r="495" spans="17:40" ht="15.75" x14ac:dyDescent="0.25">
      <c r="Q495" s="99"/>
      <c r="R495" s="130">
        <f t="shared" si="29"/>
        <v>58.18555704736648</v>
      </c>
      <c r="S495" s="129">
        <f t="shared" si="26"/>
        <v>0.26751082793656994</v>
      </c>
      <c r="T495" s="129">
        <f t="shared" si="24"/>
        <v>1.2295567343550614E-2</v>
      </c>
      <c r="U495" s="130">
        <f t="shared" si="25"/>
        <v>28.07524540069074</v>
      </c>
      <c r="V495" s="130">
        <f t="shared" si="27"/>
        <v>25.644449499823871</v>
      </c>
      <c r="W495" s="130"/>
      <c r="X495" s="130"/>
      <c r="Y495" s="130"/>
      <c r="Z495" s="130"/>
      <c r="AA495" s="130">
        <f t="shared" si="28"/>
        <v>1.0910980987208754</v>
      </c>
      <c r="AB495" s="130">
        <f t="shared" si="30"/>
        <v>1.091</v>
      </c>
      <c r="AC495" s="130">
        <v>61.200000000000301</v>
      </c>
      <c r="AD495" s="133">
        <f t="shared" si="31"/>
        <v>14.695818833999999</v>
      </c>
      <c r="AE495" s="134">
        <v>-10440.397000000001</v>
      </c>
      <c r="AF495" s="110">
        <v>-11.294650000000001</v>
      </c>
      <c r="AG495" s="110">
        <v>-2.7022355000000001E-2</v>
      </c>
      <c r="AH495" s="110">
        <v>1.289036E-5</v>
      </c>
      <c r="AI495" s="110">
        <v>-2.4780681000000001E-9</v>
      </c>
      <c r="AJ495" s="111">
        <v>6.5459673</v>
      </c>
      <c r="AK495"/>
      <c r="AL495"/>
      <c r="AM495"/>
      <c r="AN495"/>
    </row>
    <row r="496" spans="17:40" ht="15.75" x14ac:dyDescent="0.25">
      <c r="Q496" s="99"/>
      <c r="R496" s="130">
        <f t="shared" si="29"/>
        <v>58.18555704736648</v>
      </c>
      <c r="S496" s="129">
        <f t="shared" si="26"/>
        <v>0.26846032261895053</v>
      </c>
      <c r="T496" s="129">
        <f t="shared" si="24"/>
        <v>1.2360702527761887E-2</v>
      </c>
      <c r="U496" s="130">
        <f t="shared" si="25"/>
        <v>28.170036558716561</v>
      </c>
      <c r="V496" s="130">
        <f t="shared" si="27"/>
        <v>25.644449499823871</v>
      </c>
      <c r="W496" s="130"/>
      <c r="X496" s="130"/>
      <c r="Y496" s="130"/>
      <c r="Z496" s="130"/>
      <c r="AA496" s="130">
        <f t="shared" si="28"/>
        <v>1.0947883829942835</v>
      </c>
      <c r="AB496" s="130">
        <f t="shared" si="30"/>
        <v>1.095</v>
      </c>
      <c r="AC496" s="130">
        <v>61.300000000000303</v>
      </c>
      <c r="AD496" s="133">
        <f t="shared" si="31"/>
        <v>14.695818833999999</v>
      </c>
      <c r="AE496" s="134">
        <v>-10440.397000000001</v>
      </c>
      <c r="AF496" s="110">
        <v>-11.294650000000001</v>
      </c>
      <c r="AG496" s="110">
        <v>-2.7022355000000001E-2</v>
      </c>
      <c r="AH496" s="110">
        <v>1.289036E-5</v>
      </c>
      <c r="AI496" s="110">
        <v>-2.4780681000000001E-9</v>
      </c>
      <c r="AJ496" s="111">
        <v>6.5459673</v>
      </c>
      <c r="AK496"/>
      <c r="AL496"/>
      <c r="AM496"/>
      <c r="AN496"/>
    </row>
    <row r="497" spans="17:40" ht="15.75" x14ac:dyDescent="0.25">
      <c r="Q497" s="99"/>
      <c r="R497" s="130">
        <f t="shared" si="29"/>
        <v>58.18555704736648</v>
      </c>
      <c r="S497" s="129">
        <f t="shared" si="26"/>
        <v>0.26941277316091672</v>
      </c>
      <c r="T497" s="129">
        <f t="shared" si="24"/>
        <v>1.2425981524651264E-2</v>
      </c>
      <c r="U497" s="130">
        <f t="shared" si="25"/>
        <v>28.264984017306283</v>
      </c>
      <c r="V497" s="130">
        <f t="shared" si="27"/>
        <v>25.644449499823871</v>
      </c>
      <c r="W497" s="130"/>
      <c r="X497" s="130"/>
      <c r="Y497" s="130"/>
      <c r="Z497" s="130"/>
      <c r="AA497" s="130">
        <f t="shared" si="28"/>
        <v>1.0984847445803052</v>
      </c>
      <c r="AB497" s="130">
        <f t="shared" si="30"/>
        <v>1.0980000000000001</v>
      </c>
      <c r="AC497" s="130">
        <v>61.400000000000297</v>
      </c>
      <c r="AD497" s="133">
        <f t="shared" si="31"/>
        <v>14.695818833999999</v>
      </c>
      <c r="AE497" s="134">
        <v>-10440.397000000001</v>
      </c>
      <c r="AF497" s="110">
        <v>-11.294650000000001</v>
      </c>
      <c r="AG497" s="110">
        <v>-2.7022355000000001E-2</v>
      </c>
      <c r="AH497" s="110">
        <v>1.289036E-5</v>
      </c>
      <c r="AI497" s="110">
        <v>-2.4780681000000001E-9</v>
      </c>
      <c r="AJ497" s="111">
        <v>6.5459673</v>
      </c>
      <c r="AK497"/>
      <c r="AL497"/>
      <c r="AM497"/>
      <c r="AN497"/>
    </row>
    <row r="498" spans="17:40" ht="15.75" x14ac:dyDescent="0.25">
      <c r="Q498" s="99"/>
      <c r="R498" s="130">
        <f t="shared" si="29"/>
        <v>58.18555704736648</v>
      </c>
      <c r="S498" s="129">
        <f t="shared" si="26"/>
        <v>0.27036818736602541</v>
      </c>
      <c r="T498" s="129">
        <f t="shared" si="24"/>
        <v>1.2491404750555768E-2</v>
      </c>
      <c r="U498" s="130">
        <f t="shared" si="25"/>
        <v>28.360088228949294</v>
      </c>
      <c r="V498" s="130">
        <f t="shared" si="27"/>
        <v>25.644449499823871</v>
      </c>
      <c r="W498" s="130"/>
      <c r="X498" s="130"/>
      <c r="Y498" s="130"/>
      <c r="Z498" s="130"/>
      <c r="AA498" s="130">
        <f t="shared" si="28"/>
        <v>1.1021872010744629</v>
      </c>
      <c r="AB498" s="130">
        <f t="shared" si="30"/>
        <v>1.1020000000000001</v>
      </c>
      <c r="AC498" s="130">
        <v>61.500000000000298</v>
      </c>
      <c r="AD498" s="133">
        <f t="shared" si="31"/>
        <v>14.695818833999999</v>
      </c>
      <c r="AE498" s="134">
        <v>-10440.397000000001</v>
      </c>
      <c r="AF498" s="110">
        <v>-11.294650000000001</v>
      </c>
      <c r="AG498" s="110">
        <v>-2.7022355000000001E-2</v>
      </c>
      <c r="AH498" s="110">
        <v>1.289036E-5</v>
      </c>
      <c r="AI498" s="110">
        <v>-2.4780681000000001E-9</v>
      </c>
      <c r="AJ498" s="111">
        <v>6.5459673</v>
      </c>
      <c r="AK498"/>
      <c r="AL498"/>
      <c r="AM498"/>
      <c r="AN498"/>
    </row>
    <row r="499" spans="17:40" ht="15.75" x14ac:dyDescent="0.25">
      <c r="Q499" s="99"/>
      <c r="R499" s="130">
        <f t="shared" si="29"/>
        <v>58.18555704736648</v>
      </c>
      <c r="S499" s="129">
        <f t="shared" si="26"/>
        <v>0.27132657305429358</v>
      </c>
      <c r="T499" s="129">
        <f t="shared" si="24"/>
        <v>1.2556972622976989E-2</v>
      </c>
      <c r="U499" s="130">
        <f t="shared" si="25"/>
        <v>28.455349647400681</v>
      </c>
      <c r="V499" s="130">
        <f t="shared" si="27"/>
        <v>25.644449499823871</v>
      </c>
      <c r="W499" s="130"/>
      <c r="X499" s="130"/>
      <c r="Y499" s="130"/>
      <c r="Z499" s="130"/>
      <c r="AA499" s="130">
        <f t="shared" si="28"/>
        <v>1.1058957701214867</v>
      </c>
      <c r="AB499" s="130">
        <f t="shared" si="30"/>
        <v>1.1060000000000001</v>
      </c>
      <c r="AC499" s="130">
        <v>61.6000000000003</v>
      </c>
      <c r="AD499" s="133">
        <f t="shared" si="31"/>
        <v>14.695818833999999</v>
      </c>
      <c r="AE499" s="134">
        <v>-10440.397000000001</v>
      </c>
      <c r="AF499" s="110">
        <v>-11.294650000000001</v>
      </c>
      <c r="AG499" s="110">
        <v>-2.7022355000000001E-2</v>
      </c>
      <c r="AH499" s="110">
        <v>1.289036E-5</v>
      </c>
      <c r="AI499" s="110">
        <v>-2.4780681000000001E-9</v>
      </c>
      <c r="AJ499" s="111">
        <v>6.5459673</v>
      </c>
      <c r="AK499"/>
      <c r="AL499"/>
      <c r="AM499"/>
      <c r="AN499"/>
    </row>
    <row r="500" spans="17:40" ht="15.75" x14ac:dyDescent="0.25">
      <c r="Q500" s="99"/>
      <c r="R500" s="130">
        <f t="shared" si="29"/>
        <v>58.18555704736648</v>
      </c>
      <c r="S500" s="129">
        <f t="shared" si="26"/>
        <v>0.27228793806222218</v>
      </c>
      <c r="T500" s="129">
        <f t="shared" si="24"/>
        <v>1.2622685560584782E-2</v>
      </c>
      <c r="U500" s="130">
        <f t="shared" si="25"/>
        <v>28.550768727685238</v>
      </c>
      <c r="V500" s="130">
        <f t="shared" si="27"/>
        <v>25.644449499823871</v>
      </c>
      <c r="W500" s="130"/>
      <c r="X500" s="130"/>
      <c r="Y500" s="130"/>
      <c r="Z500" s="130"/>
      <c r="AA500" s="130">
        <f t="shared" si="28"/>
        <v>1.1096104694154623</v>
      </c>
      <c r="AB500" s="130">
        <f t="shared" si="30"/>
        <v>1.1100000000000001</v>
      </c>
      <c r="AC500" s="130">
        <v>61.700000000000301</v>
      </c>
      <c r="AD500" s="133">
        <f t="shared" si="31"/>
        <v>14.695818833999999</v>
      </c>
      <c r="AE500" s="134">
        <v>-10440.397000000001</v>
      </c>
      <c r="AF500" s="110">
        <v>-11.294650000000001</v>
      </c>
      <c r="AG500" s="110">
        <v>-2.7022355000000001E-2</v>
      </c>
      <c r="AH500" s="110">
        <v>1.289036E-5</v>
      </c>
      <c r="AI500" s="110">
        <v>-2.4780681000000001E-9</v>
      </c>
      <c r="AJ500" s="111">
        <v>6.5459673</v>
      </c>
      <c r="AK500"/>
      <c r="AL500"/>
      <c r="AM500"/>
      <c r="AN500"/>
    </row>
    <row r="501" spans="17:40" ht="15.75" x14ac:dyDescent="0.25">
      <c r="Q501" s="99"/>
      <c r="R501" s="130">
        <f t="shared" si="29"/>
        <v>58.18555704736648</v>
      </c>
      <c r="S501" s="129">
        <f t="shared" si="26"/>
        <v>0.27325229024282399</v>
      </c>
      <c r="T501" s="129">
        <f t="shared" si="24"/>
        <v>1.2688543983220625E-2</v>
      </c>
      <c r="U501" s="130">
        <f t="shared" si="25"/>
        <v>28.64634592610112</v>
      </c>
      <c r="V501" s="130">
        <f t="shared" si="27"/>
        <v>25.644449499823871</v>
      </c>
      <c r="W501" s="130"/>
      <c r="X501" s="130"/>
      <c r="Y501" s="130"/>
      <c r="Z501" s="130"/>
      <c r="AA501" s="130">
        <f t="shared" si="28"/>
        <v>1.1133313166999872</v>
      </c>
      <c r="AB501" s="130">
        <f t="shared" si="30"/>
        <v>1.113</v>
      </c>
      <c r="AC501" s="130">
        <v>61.800000000000303</v>
      </c>
      <c r="AD501" s="133">
        <f t="shared" si="31"/>
        <v>14.695818833999999</v>
      </c>
      <c r="AE501" s="134">
        <v>-10440.397000000001</v>
      </c>
      <c r="AF501" s="110">
        <v>-11.294650000000001</v>
      </c>
      <c r="AG501" s="110">
        <v>-2.7022355000000001E-2</v>
      </c>
      <c r="AH501" s="110">
        <v>1.289036E-5</v>
      </c>
      <c r="AI501" s="110">
        <v>-2.4780681000000001E-9</v>
      </c>
      <c r="AJ501" s="111">
        <v>6.5459673</v>
      </c>
      <c r="AK501"/>
      <c r="AL501"/>
      <c r="AM501"/>
      <c r="AN501"/>
    </row>
    <row r="502" spans="17:40" ht="15.75" x14ac:dyDescent="0.25">
      <c r="Q502" s="99"/>
      <c r="R502" s="130">
        <f t="shared" si="29"/>
        <v>58.18555704736648</v>
      </c>
      <c r="S502" s="129">
        <f t="shared" si="26"/>
        <v>0.27421963746564604</v>
      </c>
      <c r="T502" s="129">
        <f t="shared" si="24"/>
        <v>1.2754548311901013E-2</v>
      </c>
      <c r="U502" s="130">
        <f t="shared" si="25"/>
        <v>28.742081700223533</v>
      </c>
      <c r="V502" s="130">
        <f t="shared" si="27"/>
        <v>25.644449499823871</v>
      </c>
      <c r="W502" s="130"/>
      <c r="X502" s="130"/>
      <c r="Y502" s="130"/>
      <c r="Z502" s="130"/>
      <c r="AA502" s="130">
        <f t="shared" si="28"/>
        <v>1.1170583297683137</v>
      </c>
      <c r="AB502" s="130">
        <f t="shared" si="30"/>
        <v>1.117</v>
      </c>
      <c r="AC502" s="130">
        <v>61.900000000000297</v>
      </c>
      <c r="AD502" s="133">
        <f t="shared" si="31"/>
        <v>14.695818833999999</v>
      </c>
      <c r="AE502" s="134">
        <v>-10440.397000000001</v>
      </c>
      <c r="AF502" s="110">
        <v>-11.294650000000001</v>
      </c>
      <c r="AG502" s="110">
        <v>-2.7022355000000001E-2</v>
      </c>
      <c r="AH502" s="110">
        <v>1.289036E-5</v>
      </c>
      <c r="AI502" s="110">
        <v>-2.4780681000000001E-9</v>
      </c>
      <c r="AJ502" s="111">
        <v>6.5459673</v>
      </c>
      <c r="AK502"/>
      <c r="AL502"/>
      <c r="AM502"/>
      <c r="AN502"/>
    </row>
    <row r="503" spans="17:40" ht="15.75" x14ac:dyDescent="0.25">
      <c r="Q503" s="99"/>
      <c r="R503" s="130">
        <f t="shared" si="29"/>
        <v>58.18555704736648</v>
      </c>
      <c r="S503" s="129">
        <f t="shared" si="26"/>
        <v>0.27518998761678959</v>
      </c>
      <c r="T503" s="129">
        <f t="shared" si="24"/>
        <v>1.2820698968821587E-2</v>
      </c>
      <c r="U503" s="130">
        <f t="shared" si="25"/>
        <v>28.837976508909215</v>
      </c>
      <c r="V503" s="130">
        <f t="shared" si="27"/>
        <v>25.644449499823871</v>
      </c>
      <c r="W503" s="130"/>
      <c r="X503" s="130"/>
      <c r="Y503" s="130"/>
      <c r="Z503" s="130"/>
      <c r="AA503" s="130">
        <f t="shared" si="28"/>
        <v>1.120791526463492</v>
      </c>
      <c r="AB503" s="130">
        <f t="shared" si="30"/>
        <v>1.121</v>
      </c>
      <c r="AC503" s="130">
        <v>62.000000000000298</v>
      </c>
      <c r="AD503" s="133">
        <f t="shared" si="31"/>
        <v>14.695818833999999</v>
      </c>
      <c r="AE503" s="134">
        <v>-10440.397000000001</v>
      </c>
      <c r="AF503" s="110">
        <v>-11.294650000000001</v>
      </c>
      <c r="AG503" s="110">
        <v>-2.7022355000000001E-2</v>
      </c>
      <c r="AH503" s="110">
        <v>1.289036E-5</v>
      </c>
      <c r="AI503" s="110">
        <v>-2.4780681000000001E-9</v>
      </c>
      <c r="AJ503" s="111">
        <v>6.5459673</v>
      </c>
      <c r="AK503"/>
      <c r="AL503"/>
      <c r="AM503"/>
      <c r="AN503"/>
    </row>
    <row r="504" spans="17:40" ht="15.75" x14ac:dyDescent="0.25">
      <c r="Q504" s="99"/>
      <c r="R504" s="130">
        <f t="shared" si="29"/>
        <v>58.18555704736648</v>
      </c>
      <c r="S504" s="129">
        <f t="shared" si="26"/>
        <v>0.2761633485989482</v>
      </c>
      <c r="T504" s="129">
        <f t="shared" si="24"/>
        <v>1.288699637735969E-2</v>
      </c>
      <c r="U504" s="130">
        <f t="shared" si="25"/>
        <v>28.934030812299227</v>
      </c>
      <c r="V504" s="130">
        <f t="shared" si="27"/>
        <v>25.644449499823871</v>
      </c>
      <c r="W504" s="130"/>
      <c r="X504" s="130"/>
      <c r="Y504" s="130"/>
      <c r="Z504" s="130"/>
      <c r="AA504" s="130">
        <f t="shared" si="28"/>
        <v>1.124530924678546</v>
      </c>
      <c r="AB504" s="130">
        <f t="shared" si="30"/>
        <v>1.125</v>
      </c>
      <c r="AC504" s="130">
        <v>62.1000000000003</v>
      </c>
      <c r="AD504" s="133">
        <f t="shared" si="31"/>
        <v>14.695818833999999</v>
      </c>
      <c r="AE504" s="134">
        <v>-10440.397000000001</v>
      </c>
      <c r="AF504" s="110">
        <v>-11.294650000000001</v>
      </c>
      <c r="AG504" s="110">
        <v>-2.7022355000000001E-2</v>
      </c>
      <c r="AH504" s="110">
        <v>1.289036E-5</v>
      </c>
      <c r="AI504" s="110">
        <v>-2.4780681000000001E-9</v>
      </c>
      <c r="AJ504" s="111">
        <v>6.5459673</v>
      </c>
      <c r="AK504"/>
      <c r="AL504"/>
      <c r="AM504"/>
      <c r="AN504"/>
    </row>
    <row r="505" spans="17:40" ht="15.75" x14ac:dyDescent="0.25">
      <c r="Q505" s="99"/>
      <c r="R505" s="130">
        <f t="shared" si="29"/>
        <v>58.18555704736648</v>
      </c>
      <c r="S505" s="129">
        <f t="shared" si="26"/>
        <v>0.27713972833140993</v>
      </c>
      <c r="T505" s="129">
        <f t="shared" si="24"/>
        <v>1.2953440962079021E-2</v>
      </c>
      <c r="U505" s="130">
        <f t="shared" si="25"/>
        <v>29.030245071823998</v>
      </c>
      <c r="V505" s="130">
        <f t="shared" si="27"/>
        <v>25.644449499823871</v>
      </c>
      <c r="W505" s="130"/>
      <c r="X505" s="130"/>
      <c r="Y505" s="130"/>
      <c r="Z505" s="130"/>
      <c r="AA505" s="130">
        <f t="shared" si="28"/>
        <v>1.1282765423565808</v>
      </c>
      <c r="AB505" s="130">
        <f t="shared" si="30"/>
        <v>1.1279999999999999</v>
      </c>
      <c r="AC505" s="130">
        <v>62.200000000000301</v>
      </c>
      <c r="AD505" s="133">
        <f t="shared" si="31"/>
        <v>14.695818833999999</v>
      </c>
      <c r="AE505" s="134">
        <v>-10440.397000000001</v>
      </c>
      <c r="AF505" s="110">
        <v>-11.294650000000001</v>
      </c>
      <c r="AG505" s="110">
        <v>-2.7022355000000001E-2</v>
      </c>
      <c r="AH505" s="110">
        <v>1.289036E-5</v>
      </c>
      <c r="AI505" s="110">
        <v>-2.4780681000000001E-9</v>
      </c>
      <c r="AJ505" s="111">
        <v>6.5459673</v>
      </c>
      <c r="AK505"/>
      <c r="AL505"/>
      <c r="AM505"/>
      <c r="AN505"/>
    </row>
    <row r="506" spans="17:40" ht="15.75" x14ac:dyDescent="0.25">
      <c r="Q506" s="99"/>
      <c r="R506" s="130">
        <f t="shared" si="29"/>
        <v>58.18555704736648</v>
      </c>
      <c r="S506" s="129">
        <f t="shared" si="26"/>
        <v>0.27811913475010541</v>
      </c>
      <c r="T506" s="129">
        <f t="shared" si="24"/>
        <v>1.3020033148732199E-2</v>
      </c>
      <c r="U506" s="130">
        <f t="shared" si="25"/>
        <v>29.1266197502061</v>
      </c>
      <c r="V506" s="130">
        <f t="shared" si="27"/>
        <v>25.644449499823871</v>
      </c>
      <c r="W506" s="130"/>
      <c r="X506" s="130"/>
      <c r="Y506" s="130"/>
      <c r="Z506" s="130"/>
      <c r="AA506" s="130">
        <f t="shared" si="28"/>
        <v>1.1320283974909806</v>
      </c>
      <c r="AB506" s="130">
        <f t="shared" si="30"/>
        <v>1.1319999999999999</v>
      </c>
      <c r="AC506" s="130">
        <v>62.300000000000303</v>
      </c>
      <c r="AD506" s="133">
        <f t="shared" si="31"/>
        <v>14.695818833999999</v>
      </c>
      <c r="AE506" s="134">
        <v>-10440.397000000001</v>
      </c>
      <c r="AF506" s="110">
        <v>-11.294650000000001</v>
      </c>
      <c r="AG506" s="110">
        <v>-2.7022355000000001E-2</v>
      </c>
      <c r="AH506" s="110">
        <v>1.289036E-5</v>
      </c>
      <c r="AI506" s="110">
        <v>-2.4780681000000001E-9</v>
      </c>
      <c r="AJ506" s="111">
        <v>6.5459673</v>
      </c>
      <c r="AK506"/>
      <c r="AL506"/>
      <c r="AM506"/>
      <c r="AN506"/>
    </row>
    <row r="507" spans="17:40" ht="15.75" x14ac:dyDescent="0.25">
      <c r="Q507" s="99"/>
      <c r="R507" s="130">
        <f t="shared" si="29"/>
        <v>58.18555704736648</v>
      </c>
      <c r="S507" s="129">
        <f t="shared" si="26"/>
        <v>0.27910157580761025</v>
      </c>
      <c r="T507" s="129">
        <f t="shared" si="24"/>
        <v>1.3086773364265515E-2</v>
      </c>
      <c r="U507" s="130">
        <f t="shared" si="25"/>
        <v>29.223155311465462</v>
      </c>
      <c r="V507" s="130">
        <f t="shared" si="27"/>
        <v>25.644449499823871</v>
      </c>
      <c r="W507" s="130"/>
      <c r="X507" s="130"/>
      <c r="Y507" s="130"/>
      <c r="Z507" s="130"/>
      <c r="AA507" s="130">
        <f t="shared" si="28"/>
        <v>1.1357865081255163</v>
      </c>
      <c r="AB507" s="130">
        <f t="shared" si="30"/>
        <v>1.1359999999999999</v>
      </c>
      <c r="AC507" s="130">
        <v>62.400000000000297</v>
      </c>
      <c r="AD507" s="133">
        <f t="shared" si="31"/>
        <v>14.695818833999999</v>
      </c>
      <c r="AE507" s="134">
        <v>-10440.397000000001</v>
      </c>
      <c r="AF507" s="110">
        <v>-11.294650000000001</v>
      </c>
      <c r="AG507" s="110">
        <v>-2.7022355000000001E-2</v>
      </c>
      <c r="AH507" s="110">
        <v>1.289036E-5</v>
      </c>
      <c r="AI507" s="110">
        <v>-2.4780681000000001E-9</v>
      </c>
      <c r="AJ507" s="111">
        <v>6.5459673</v>
      </c>
      <c r="AK507"/>
      <c r="AL507"/>
      <c r="AM507"/>
      <c r="AN507"/>
    </row>
    <row r="508" spans="17:40" ht="15.75" x14ac:dyDescent="0.25">
      <c r="Q508" s="99"/>
      <c r="R508" s="130">
        <f t="shared" si="29"/>
        <v>58.18555704736648</v>
      </c>
      <c r="S508" s="129">
        <f t="shared" si="26"/>
        <v>0.28008705947319479</v>
      </c>
      <c r="T508" s="129">
        <f t="shared" si="24"/>
        <v>1.315366203682105E-2</v>
      </c>
      <c r="U508" s="130">
        <f t="shared" si="25"/>
        <v>29.319852220921607</v>
      </c>
      <c r="V508" s="130">
        <f t="shared" si="27"/>
        <v>25.644449499823871</v>
      </c>
      <c r="W508" s="130"/>
      <c r="X508" s="130"/>
      <c r="Y508" s="130"/>
      <c r="Z508" s="130"/>
      <c r="AA508" s="130">
        <f t="shared" si="28"/>
        <v>1.139550892354549</v>
      </c>
      <c r="AB508" s="130">
        <f t="shared" si="30"/>
        <v>1.1399999999999999</v>
      </c>
      <c r="AC508" s="130">
        <v>62.500000000000298</v>
      </c>
      <c r="AD508" s="133">
        <f t="shared" si="31"/>
        <v>14.695818833999999</v>
      </c>
      <c r="AE508" s="134">
        <v>-10440.397000000001</v>
      </c>
      <c r="AF508" s="110">
        <v>-11.294650000000001</v>
      </c>
      <c r="AG508" s="110">
        <v>-2.7022355000000001E-2</v>
      </c>
      <c r="AH508" s="110">
        <v>1.289036E-5</v>
      </c>
      <c r="AI508" s="110">
        <v>-2.4780681000000001E-9</v>
      </c>
      <c r="AJ508" s="111">
        <v>6.5459673</v>
      </c>
      <c r="AK508"/>
      <c r="AL508"/>
      <c r="AM508"/>
      <c r="AN508"/>
    </row>
    <row r="509" spans="17:40" ht="15.75" x14ac:dyDescent="0.25">
      <c r="Q509" s="99"/>
      <c r="R509" s="130">
        <f t="shared" si="29"/>
        <v>58.18555704736648</v>
      </c>
      <c r="S509" s="129">
        <f t="shared" si="26"/>
        <v>0.28107559373281482</v>
      </c>
      <c r="T509" s="129">
        <f t="shared" si="24"/>
        <v>1.3220699595741899E-2</v>
      </c>
      <c r="U509" s="130">
        <f t="shared" si="25"/>
        <v>29.416710945199384</v>
      </c>
      <c r="V509" s="130">
        <f t="shared" si="27"/>
        <v>25.644449499823871</v>
      </c>
      <c r="W509" s="130"/>
      <c r="X509" s="130"/>
      <c r="Y509" s="130"/>
      <c r="Z509" s="130"/>
      <c r="AA509" s="130">
        <f t="shared" si="28"/>
        <v>1.1433215683231173</v>
      </c>
      <c r="AB509" s="130">
        <f t="shared" si="30"/>
        <v>1.143</v>
      </c>
      <c r="AC509" s="130">
        <v>62.6000000000003</v>
      </c>
      <c r="AD509" s="133">
        <f t="shared" si="31"/>
        <v>14.695818833999999</v>
      </c>
      <c r="AE509" s="134">
        <v>-10440.397000000001</v>
      </c>
      <c r="AF509" s="110">
        <v>-11.294650000000001</v>
      </c>
      <c r="AG509" s="110">
        <v>-2.7022355000000001E-2</v>
      </c>
      <c r="AH509" s="110">
        <v>1.289036E-5</v>
      </c>
      <c r="AI509" s="110">
        <v>-2.4780681000000001E-9</v>
      </c>
      <c r="AJ509" s="111">
        <v>6.5459673</v>
      </c>
      <c r="AK509"/>
      <c r="AL509"/>
      <c r="AM509"/>
      <c r="AN509"/>
    </row>
    <row r="510" spans="17:40" ht="15.75" x14ac:dyDescent="0.25">
      <c r="Q510" s="99"/>
      <c r="R510" s="130">
        <f t="shared" si="29"/>
        <v>58.18555704736648</v>
      </c>
      <c r="S510" s="129">
        <f t="shared" si="26"/>
        <v>0.28206718658917324</v>
      </c>
      <c r="T510" s="129">
        <f t="shared" si="24"/>
        <v>1.3287886471574396E-2</v>
      </c>
      <c r="U510" s="130">
        <f t="shared" si="25"/>
        <v>29.513731952231346</v>
      </c>
      <c r="V510" s="130">
        <f t="shared" si="27"/>
        <v>25.644449499823871</v>
      </c>
      <c r="W510" s="130"/>
      <c r="X510" s="130"/>
      <c r="Y510" s="130"/>
      <c r="Z510" s="130"/>
      <c r="AA510" s="130">
        <f t="shared" si="28"/>
        <v>1.1470985542271601</v>
      </c>
      <c r="AB510" s="130">
        <f t="shared" si="30"/>
        <v>1.147</v>
      </c>
      <c r="AC510" s="130">
        <v>62.700000000000301</v>
      </c>
      <c r="AD510" s="133">
        <f t="shared" si="31"/>
        <v>14.695818833999999</v>
      </c>
      <c r="AE510" s="134">
        <v>-10440.397000000001</v>
      </c>
      <c r="AF510" s="110">
        <v>-11.294650000000001</v>
      </c>
      <c r="AG510" s="110">
        <v>-2.7022355000000001E-2</v>
      </c>
      <c r="AH510" s="110">
        <v>1.289036E-5</v>
      </c>
      <c r="AI510" s="110">
        <v>-2.4780681000000001E-9</v>
      </c>
      <c r="AJ510" s="111">
        <v>6.5459673</v>
      </c>
      <c r="AK510"/>
      <c r="AL510"/>
      <c r="AM510"/>
      <c r="AN510"/>
    </row>
    <row r="511" spans="17:40" ht="15.75" x14ac:dyDescent="0.25">
      <c r="Q511" s="99"/>
      <c r="R511" s="130">
        <f t="shared" si="29"/>
        <v>58.18555704736648</v>
      </c>
      <c r="S511" s="129">
        <f t="shared" si="26"/>
        <v>0.28306184606171075</v>
      </c>
      <c r="T511" s="129">
        <f t="shared" si="24"/>
        <v>1.3355223096072804E-2</v>
      </c>
      <c r="U511" s="130">
        <f t="shared" si="25"/>
        <v>29.610915711262876</v>
      </c>
      <c r="V511" s="130">
        <f t="shared" si="27"/>
        <v>25.644449499823871</v>
      </c>
      <c r="W511" s="130"/>
      <c r="X511" s="130"/>
      <c r="Y511" s="130"/>
      <c r="Z511" s="130"/>
      <c r="AA511" s="130">
        <f t="shared" si="28"/>
        <v>1.1508818683136111</v>
      </c>
      <c r="AB511" s="130">
        <f t="shared" si="30"/>
        <v>1.151</v>
      </c>
      <c r="AC511" s="130">
        <v>62.800000000000303</v>
      </c>
      <c r="AD511" s="133">
        <f t="shared" si="31"/>
        <v>14.695818833999999</v>
      </c>
      <c r="AE511" s="134">
        <v>-10440.397000000001</v>
      </c>
      <c r="AF511" s="110">
        <v>-11.294650000000001</v>
      </c>
      <c r="AG511" s="110">
        <v>-2.7022355000000001E-2</v>
      </c>
      <c r="AH511" s="110">
        <v>1.289036E-5</v>
      </c>
      <c r="AI511" s="110">
        <v>-2.4780681000000001E-9</v>
      </c>
      <c r="AJ511" s="111">
        <v>6.5459673</v>
      </c>
      <c r="AK511"/>
      <c r="AL511"/>
      <c r="AM511"/>
      <c r="AN511"/>
    </row>
    <row r="512" spans="17:40" ht="15.75" x14ac:dyDescent="0.25">
      <c r="Q512" s="99"/>
      <c r="R512" s="130">
        <f t="shared" si="29"/>
        <v>58.18555704736648</v>
      </c>
      <c r="S512" s="129">
        <f t="shared" si="26"/>
        <v>0.28405958018665572</v>
      </c>
      <c r="T512" s="129">
        <f t="shared" si="24"/>
        <v>1.3422709902202601E-2</v>
      </c>
      <c r="U512" s="130">
        <f t="shared" si="25"/>
        <v>29.708262692855747</v>
      </c>
      <c r="V512" s="130">
        <f t="shared" si="27"/>
        <v>25.644449499823871</v>
      </c>
      <c r="W512" s="130"/>
      <c r="X512" s="130"/>
      <c r="Y512" s="130"/>
      <c r="Z512" s="130"/>
      <c r="AA512" s="130">
        <f t="shared" si="28"/>
        <v>1.1546715288805964</v>
      </c>
      <c r="AB512" s="130">
        <f t="shared" si="30"/>
        <v>1.155</v>
      </c>
      <c r="AC512" s="130">
        <v>62.900000000000297</v>
      </c>
      <c r="AD512" s="133">
        <f t="shared" si="31"/>
        <v>14.695818833999999</v>
      </c>
      <c r="AE512" s="134">
        <v>-10440.397000000001</v>
      </c>
      <c r="AF512" s="110">
        <v>-11.294650000000001</v>
      </c>
      <c r="AG512" s="110">
        <v>-2.7022355000000001E-2</v>
      </c>
      <c r="AH512" s="110">
        <v>1.289036E-5</v>
      </c>
      <c r="AI512" s="110">
        <v>-2.4780681000000001E-9</v>
      </c>
      <c r="AJ512" s="111">
        <v>6.5459673</v>
      </c>
      <c r="AK512"/>
      <c r="AL512"/>
      <c r="AM512"/>
      <c r="AN512"/>
    </row>
    <row r="513" spans="17:40" ht="15.75" x14ac:dyDescent="0.25">
      <c r="Q513" s="99"/>
      <c r="R513" s="130">
        <f t="shared" si="29"/>
        <v>58.18555704736648</v>
      </c>
      <c r="S513" s="129">
        <f t="shared" si="26"/>
        <v>0.28506039701703884</v>
      </c>
      <c r="T513" s="129">
        <f t="shared" si="24"/>
        <v>1.3490347324143852E-2</v>
      </c>
      <c r="U513" s="130">
        <f t="shared" si="25"/>
        <v>29.805773368891785</v>
      </c>
      <c r="V513" s="130">
        <f t="shared" si="27"/>
        <v>25.644449499823871</v>
      </c>
      <c r="W513" s="130"/>
      <c r="X513" s="130"/>
      <c r="Y513" s="130"/>
      <c r="Z513" s="130"/>
      <c r="AA513" s="130">
        <f t="shared" si="28"/>
        <v>1.1584675542775753</v>
      </c>
      <c r="AB513" s="130">
        <f t="shared" si="30"/>
        <v>1.1579999999999999</v>
      </c>
      <c r="AC513" s="130">
        <v>63.000000000000298</v>
      </c>
      <c r="AD513" s="133">
        <f t="shared" si="31"/>
        <v>14.695818833999999</v>
      </c>
      <c r="AE513" s="134">
        <v>-10440.397000000001</v>
      </c>
      <c r="AF513" s="110">
        <v>-11.294650000000001</v>
      </c>
      <c r="AG513" s="110">
        <v>-2.7022355000000001E-2</v>
      </c>
      <c r="AH513" s="110">
        <v>1.289036E-5</v>
      </c>
      <c r="AI513" s="110">
        <v>-2.4780681000000001E-9</v>
      </c>
      <c r="AJ513" s="111">
        <v>6.5459673</v>
      </c>
      <c r="AK513"/>
      <c r="AL513"/>
      <c r="AM513"/>
      <c r="AN513"/>
    </row>
    <row r="514" spans="17:40" ht="15.75" x14ac:dyDescent="0.25">
      <c r="Q514" s="99"/>
      <c r="R514" s="130">
        <f t="shared" si="29"/>
        <v>58.18555704736648</v>
      </c>
      <c r="S514" s="129">
        <f t="shared" si="26"/>
        <v>0.28606430462271076</v>
      </c>
      <c r="T514" s="129">
        <f t="shared" si="24"/>
        <v>1.3558135797295423E-2</v>
      </c>
      <c r="U514" s="130">
        <f t="shared" si="25"/>
        <v>29.903448212577445</v>
      </c>
      <c r="V514" s="130">
        <f t="shared" si="27"/>
        <v>25.644449499823871</v>
      </c>
      <c r="W514" s="130"/>
      <c r="X514" s="130"/>
      <c r="Y514" s="130"/>
      <c r="Z514" s="130"/>
      <c r="AA514" s="130">
        <f t="shared" si="28"/>
        <v>1.1622699629054816</v>
      </c>
      <c r="AB514" s="130">
        <f t="shared" si="30"/>
        <v>1.1619999999999999</v>
      </c>
      <c r="AC514" s="130">
        <v>63.1000000000003</v>
      </c>
      <c r="AD514" s="133">
        <f t="shared" si="31"/>
        <v>14.695818833999999</v>
      </c>
      <c r="AE514" s="134">
        <v>-10440.397000000001</v>
      </c>
      <c r="AF514" s="110">
        <v>-11.294650000000001</v>
      </c>
      <c r="AG514" s="110">
        <v>-2.7022355000000001E-2</v>
      </c>
      <c r="AH514" s="110">
        <v>1.289036E-5</v>
      </c>
      <c r="AI514" s="110">
        <v>-2.4780681000000001E-9</v>
      </c>
      <c r="AJ514" s="111">
        <v>6.5459673</v>
      </c>
      <c r="AK514"/>
      <c r="AL514"/>
      <c r="AM514"/>
      <c r="AN514"/>
    </row>
    <row r="515" spans="17:40" ht="15.75" x14ac:dyDescent="0.25">
      <c r="Q515" s="99"/>
      <c r="R515" s="130">
        <f t="shared" si="29"/>
        <v>58.18555704736648</v>
      </c>
      <c r="S515" s="129">
        <f t="shared" si="26"/>
        <v>0.2870713110903792</v>
      </c>
      <c r="T515" s="129">
        <f t="shared" si="24"/>
        <v>1.3626075758278244E-2</v>
      </c>
      <c r="U515" s="130">
        <f t="shared" si="25"/>
        <v>30.001287698447364</v>
      </c>
      <c r="V515" s="130">
        <f t="shared" si="27"/>
        <v>25.644449499823871</v>
      </c>
      <c r="W515" s="130"/>
      <c r="X515" s="130"/>
      <c r="Y515" s="130"/>
      <c r="Z515" s="130"/>
      <c r="AA515" s="130">
        <f t="shared" si="28"/>
        <v>1.1660787732169031</v>
      </c>
      <c r="AB515" s="130">
        <f t="shared" si="30"/>
        <v>1.1659999999999999</v>
      </c>
      <c r="AC515" s="130">
        <v>63.200000000000301</v>
      </c>
      <c r="AD515" s="133">
        <f t="shared" si="31"/>
        <v>14.695818833999999</v>
      </c>
      <c r="AE515" s="134">
        <v>-10440.397000000001</v>
      </c>
      <c r="AF515" s="110">
        <v>-11.294650000000001</v>
      </c>
      <c r="AG515" s="110">
        <v>-2.7022355000000001E-2</v>
      </c>
      <c r="AH515" s="110">
        <v>1.289036E-5</v>
      </c>
      <c r="AI515" s="110">
        <v>-2.4780681000000001E-9</v>
      </c>
      <c r="AJ515" s="111">
        <v>6.5459673</v>
      </c>
      <c r="AK515"/>
      <c r="AL515"/>
      <c r="AM515"/>
      <c r="AN515"/>
    </row>
    <row r="516" spans="17:40" ht="15.75" x14ac:dyDescent="0.25">
      <c r="Q516" s="99"/>
      <c r="R516" s="130">
        <f t="shared" si="29"/>
        <v>58.18555704736648</v>
      </c>
      <c r="S516" s="129">
        <f t="shared" si="26"/>
        <v>0.28808142452362245</v>
      </c>
      <c r="T516" s="129">
        <f t="shared" si="24"/>
        <v>1.3694167644939378E-2</v>
      </c>
      <c r="U516" s="130">
        <f t="shared" si="25"/>
        <v>30.099292302368795</v>
      </c>
      <c r="V516" s="130">
        <f t="shared" si="27"/>
        <v>25.644449499823871</v>
      </c>
      <c r="W516" s="130"/>
      <c r="X516" s="130"/>
      <c r="Y516" s="130"/>
      <c r="Z516" s="130"/>
      <c r="AA516" s="130">
        <f t="shared" si="28"/>
        <v>1.16989400371622</v>
      </c>
      <c r="AB516" s="130">
        <f t="shared" si="30"/>
        <v>1.17</v>
      </c>
      <c r="AC516" s="130">
        <v>63.300000000000303</v>
      </c>
      <c r="AD516" s="133">
        <f t="shared" si="31"/>
        <v>14.695818833999999</v>
      </c>
      <c r="AE516" s="134">
        <v>-10440.397000000001</v>
      </c>
      <c r="AF516" s="110">
        <v>-11.294650000000001</v>
      </c>
      <c r="AG516" s="110">
        <v>-2.7022355000000001E-2</v>
      </c>
      <c r="AH516" s="110">
        <v>1.289036E-5</v>
      </c>
      <c r="AI516" s="110">
        <v>-2.4780681000000001E-9</v>
      </c>
      <c r="AJ516" s="111">
        <v>6.5459673</v>
      </c>
      <c r="AK516"/>
      <c r="AL516"/>
      <c r="AM516"/>
      <c r="AN516"/>
    </row>
    <row r="517" spans="17:40" ht="15.75" x14ac:dyDescent="0.25">
      <c r="Q517" s="99"/>
      <c r="R517" s="130">
        <f t="shared" si="29"/>
        <v>58.18555704736648</v>
      </c>
      <c r="S517" s="129">
        <f t="shared" si="26"/>
        <v>0.28909465304292209</v>
      </c>
      <c r="T517" s="129">
        <f t="shared" si="24"/>
        <v>1.3762411896355476E-2</v>
      </c>
      <c r="U517" s="130">
        <f t="shared" si="25"/>
        <v>30.197462501545338</v>
      </c>
      <c r="V517" s="130">
        <f t="shared" si="27"/>
        <v>25.644449499823871</v>
      </c>
      <c r="W517" s="130"/>
      <c r="X517" s="130"/>
      <c r="Y517" s="130"/>
      <c r="Z517" s="130"/>
      <c r="AA517" s="130">
        <f t="shared" si="28"/>
        <v>1.1737156729597771</v>
      </c>
      <c r="AB517" s="130">
        <f t="shared" si="30"/>
        <v>1.1739999999999999</v>
      </c>
      <c r="AC517" s="130">
        <v>63.400000000000297</v>
      </c>
      <c r="AD517" s="133">
        <f t="shared" si="31"/>
        <v>14.695818833999999</v>
      </c>
      <c r="AE517" s="134">
        <v>-10440.397000000001</v>
      </c>
      <c r="AF517" s="110">
        <v>-11.294650000000001</v>
      </c>
      <c r="AG517" s="110">
        <v>-2.7022355000000001E-2</v>
      </c>
      <c r="AH517" s="110">
        <v>1.289036E-5</v>
      </c>
      <c r="AI517" s="110">
        <v>-2.4780681000000001E-9</v>
      </c>
      <c r="AJ517" s="111">
        <v>6.5459673</v>
      </c>
      <c r="AK517"/>
      <c r="AL517"/>
      <c r="AM517"/>
      <c r="AN517"/>
    </row>
    <row r="518" spans="17:40" ht="15.75" x14ac:dyDescent="0.25">
      <c r="Q518" s="99"/>
      <c r="R518" s="130">
        <f t="shared" si="29"/>
        <v>58.18555704736648</v>
      </c>
      <c r="S518" s="129">
        <f t="shared" si="26"/>
        <v>0.29011100478568125</v>
      </c>
      <c r="T518" s="129">
        <f t="shared" si="24"/>
        <v>1.3830808952836792E-2</v>
      </c>
      <c r="U518" s="130">
        <f t="shared" si="25"/>
        <v>30.29579877452132</v>
      </c>
      <c r="V518" s="130">
        <f t="shared" si="27"/>
        <v>25.644449499823871</v>
      </c>
      <c r="W518" s="130"/>
      <c r="X518" s="130"/>
      <c r="Y518" s="130"/>
      <c r="Z518" s="130"/>
      <c r="AA518" s="130">
        <f t="shared" si="28"/>
        <v>1.1775437995560301</v>
      </c>
      <c r="AB518" s="130">
        <f t="shared" si="30"/>
        <v>1.1779999999999999</v>
      </c>
      <c r="AC518" s="130">
        <v>63.500000000000298</v>
      </c>
      <c r="AD518" s="133">
        <f t="shared" si="31"/>
        <v>14.695818833999999</v>
      </c>
      <c r="AE518" s="134">
        <v>-10440.397000000001</v>
      </c>
      <c r="AF518" s="110">
        <v>-11.294650000000001</v>
      </c>
      <c r="AG518" s="110">
        <v>-2.7022355000000001E-2</v>
      </c>
      <c r="AH518" s="110">
        <v>1.289036E-5</v>
      </c>
      <c r="AI518" s="110">
        <v>-2.4780681000000001E-9</v>
      </c>
      <c r="AJ518" s="111">
        <v>6.5459673</v>
      </c>
      <c r="AK518"/>
      <c r="AL518"/>
      <c r="AM518"/>
      <c r="AN518"/>
    </row>
    <row r="519" spans="17:40" ht="15.75" x14ac:dyDescent="0.25">
      <c r="Q519" s="99"/>
      <c r="R519" s="130">
        <f t="shared" si="29"/>
        <v>58.18555704736648</v>
      </c>
      <c r="S519" s="129">
        <f t="shared" si="26"/>
        <v>0.2911304879062549</v>
      </c>
      <c r="T519" s="129">
        <f t="shared" si="24"/>
        <v>1.3899359255930931E-2</v>
      </c>
      <c r="U519" s="130">
        <f t="shared" si="25"/>
        <v>30.394301601185859</v>
      </c>
      <c r="V519" s="130">
        <f t="shared" si="27"/>
        <v>25.644449499823871</v>
      </c>
      <c r="W519" s="130"/>
      <c r="X519" s="130"/>
      <c r="Y519" s="130"/>
      <c r="Z519" s="130"/>
      <c r="AA519" s="130">
        <f t="shared" si="28"/>
        <v>1.1813784021657161</v>
      </c>
      <c r="AB519" s="130">
        <f t="shared" si="30"/>
        <v>1.181</v>
      </c>
      <c r="AC519" s="130">
        <v>63.6000000000003</v>
      </c>
      <c r="AD519" s="133">
        <f t="shared" si="31"/>
        <v>14.695818833999999</v>
      </c>
      <c r="AE519" s="134">
        <v>-10440.397000000001</v>
      </c>
      <c r="AF519" s="110">
        <v>-11.294650000000001</v>
      </c>
      <c r="AG519" s="110">
        <v>-2.7022355000000001E-2</v>
      </c>
      <c r="AH519" s="110">
        <v>1.289036E-5</v>
      </c>
      <c r="AI519" s="110">
        <v>-2.4780681000000001E-9</v>
      </c>
      <c r="AJ519" s="111">
        <v>6.5459673</v>
      </c>
      <c r="AK519"/>
      <c r="AL519"/>
      <c r="AM519"/>
      <c r="AN519"/>
    </row>
    <row r="520" spans="17:40" ht="15.75" x14ac:dyDescent="0.25">
      <c r="Q520" s="99"/>
      <c r="R520" s="130">
        <f t="shared" si="29"/>
        <v>58.18555704736648</v>
      </c>
      <c r="S520" s="129">
        <f t="shared" si="26"/>
        <v>0.29215311057597437</v>
      </c>
      <c r="T520" s="129">
        <f t="shared" si="24"/>
        <v>1.3968063248426175E-2</v>
      </c>
      <c r="U520" s="130">
        <f t="shared" si="25"/>
        <v>30.492971462776485</v>
      </c>
      <c r="V520" s="130">
        <f t="shared" si="27"/>
        <v>25.644449499823871</v>
      </c>
      <c r="W520" s="130"/>
      <c r="X520" s="130"/>
      <c r="Y520" s="130"/>
      <c r="Z520" s="130"/>
      <c r="AA520" s="130">
        <f t="shared" si="28"/>
        <v>1.1852194995020116</v>
      </c>
      <c r="AB520" s="130">
        <f t="shared" si="30"/>
        <v>1.1850000000000001</v>
      </c>
      <c r="AC520" s="130">
        <v>63.700000000000301</v>
      </c>
      <c r="AD520" s="133">
        <f t="shared" si="31"/>
        <v>14.695818833999999</v>
      </c>
      <c r="AE520" s="134">
        <v>-10440.397000000001</v>
      </c>
      <c r="AF520" s="110">
        <v>-11.294650000000001</v>
      </c>
      <c r="AG520" s="110">
        <v>-2.7022355000000001E-2</v>
      </c>
      <c r="AH520" s="110">
        <v>1.289036E-5</v>
      </c>
      <c r="AI520" s="110">
        <v>-2.4780681000000001E-9</v>
      </c>
      <c r="AJ520" s="111">
        <v>6.5459673</v>
      </c>
      <c r="AK520"/>
      <c r="AL520"/>
      <c r="AM520"/>
      <c r="AN520"/>
    </row>
    <row r="521" spans="17:40" ht="15.75" x14ac:dyDescent="0.25">
      <c r="Q521" s="99"/>
      <c r="R521" s="130">
        <f t="shared" si="29"/>
        <v>58.18555704736648</v>
      </c>
      <c r="S521" s="129">
        <f t="shared" si="26"/>
        <v>0.29317888098316125</v>
      </c>
      <c r="T521" s="129">
        <f t="shared" si="24"/>
        <v>1.4036921374355622E-2</v>
      </c>
      <c r="U521" s="130">
        <f t="shared" si="25"/>
        <v>30.59180884188364</v>
      </c>
      <c r="V521" s="130">
        <f t="shared" si="27"/>
        <v>25.644449499823871</v>
      </c>
      <c r="W521" s="130"/>
      <c r="X521" s="130"/>
      <c r="Y521" s="130"/>
      <c r="Z521" s="130"/>
      <c r="AA521" s="130">
        <f t="shared" si="28"/>
        <v>1.1890671103306747</v>
      </c>
      <c r="AB521" s="130">
        <f t="shared" si="30"/>
        <v>1.1890000000000001</v>
      </c>
      <c r="AC521" s="130">
        <v>63.800000000000303</v>
      </c>
      <c r="AD521" s="133">
        <f t="shared" si="31"/>
        <v>14.695818833999999</v>
      </c>
      <c r="AE521" s="134">
        <v>-10440.397000000001</v>
      </c>
      <c r="AF521" s="110">
        <v>-11.294650000000001</v>
      </c>
      <c r="AG521" s="110">
        <v>-2.7022355000000001E-2</v>
      </c>
      <c r="AH521" s="110">
        <v>1.289036E-5</v>
      </c>
      <c r="AI521" s="110">
        <v>-2.4780681000000001E-9</v>
      </c>
      <c r="AJ521" s="111">
        <v>6.5459673</v>
      </c>
      <c r="AK521"/>
      <c r="AL521"/>
      <c r="AM521"/>
      <c r="AN521"/>
    </row>
    <row r="522" spans="17:40" ht="15.75" x14ac:dyDescent="0.25">
      <c r="Q522" s="99"/>
      <c r="R522" s="130">
        <f t="shared" si="29"/>
        <v>58.18555704736648</v>
      </c>
      <c r="S522" s="129">
        <f t="shared" si="26"/>
        <v>0.2942078073331601</v>
      </c>
      <c r="T522" s="129">
        <f t="shared" si="24"/>
        <v>1.4105934079001551E-2</v>
      </c>
      <c r="U522" s="130">
        <f t="shared" si="25"/>
        <v>30.690814222455415</v>
      </c>
      <c r="V522" s="130">
        <f t="shared" si="27"/>
        <v>25.644449499823871</v>
      </c>
      <c r="W522" s="130"/>
      <c r="X522" s="130"/>
      <c r="Y522" s="130"/>
      <c r="Z522" s="130"/>
      <c r="AA522" s="130">
        <f t="shared" si="28"/>
        <v>1.1929212534702196</v>
      </c>
      <c r="AB522" s="130">
        <f t="shared" si="30"/>
        <v>1.1930000000000001</v>
      </c>
      <c r="AC522" s="130">
        <v>63.900000000000297</v>
      </c>
      <c r="AD522" s="133">
        <f t="shared" si="31"/>
        <v>14.695818833999999</v>
      </c>
      <c r="AE522" s="134">
        <v>-10440.397000000001</v>
      </c>
      <c r="AF522" s="110">
        <v>-11.294650000000001</v>
      </c>
      <c r="AG522" s="110">
        <v>-2.7022355000000001E-2</v>
      </c>
      <c r="AH522" s="110">
        <v>1.289036E-5</v>
      </c>
      <c r="AI522" s="110">
        <v>-2.4780681000000001E-9</v>
      </c>
      <c r="AJ522" s="111">
        <v>6.5459673</v>
      </c>
      <c r="AK522"/>
      <c r="AL522"/>
      <c r="AM522"/>
      <c r="AN522"/>
    </row>
    <row r="523" spans="17:40" ht="15.75" x14ac:dyDescent="0.25">
      <c r="Q523" s="99"/>
      <c r="R523" s="130">
        <f t="shared" si="29"/>
        <v>58.18555704736648</v>
      </c>
      <c r="S523" s="129">
        <f t="shared" si="26"/>
        <v>0.29523989784837512</v>
      </c>
      <c r="T523" s="129">
        <f t="shared" si="24"/>
        <v>1.4175101808897937E-2</v>
      </c>
      <c r="U523" s="130">
        <f t="shared" si="25"/>
        <v>30.789988089800296</v>
      </c>
      <c r="V523" s="130">
        <f t="shared" si="27"/>
        <v>25.644449499823871</v>
      </c>
      <c r="W523" s="130"/>
      <c r="X523" s="130"/>
      <c r="Y523" s="130"/>
      <c r="Z523" s="130"/>
      <c r="AA523" s="130">
        <f t="shared" si="28"/>
        <v>1.1967819477921022</v>
      </c>
      <c r="AB523" s="130">
        <f t="shared" si="30"/>
        <v>1.1970000000000001</v>
      </c>
      <c r="AC523" s="130">
        <v>64.000000000000298</v>
      </c>
      <c r="AD523" s="133">
        <f t="shared" si="31"/>
        <v>14.695818833999999</v>
      </c>
      <c r="AE523" s="134">
        <v>-10440.397000000001</v>
      </c>
      <c r="AF523" s="110">
        <v>-11.294650000000001</v>
      </c>
      <c r="AG523" s="110">
        <v>-2.7022355000000001E-2</v>
      </c>
      <c r="AH523" s="110">
        <v>1.289036E-5</v>
      </c>
      <c r="AI523" s="110">
        <v>-2.4780681000000001E-9</v>
      </c>
      <c r="AJ523" s="111">
        <v>6.5459673</v>
      </c>
      <c r="AK523"/>
      <c r="AL523"/>
      <c r="AM523"/>
      <c r="AN523"/>
    </row>
    <row r="524" spans="17:40" ht="15.75" x14ac:dyDescent="0.25">
      <c r="Q524" s="99"/>
      <c r="R524" s="130">
        <f t="shared" si="29"/>
        <v>58.18555704736648</v>
      </c>
      <c r="S524" s="129">
        <f t="shared" si="26"/>
        <v>0.29627516076826571</v>
      </c>
      <c r="T524" s="129">
        <f t="shared" si="24"/>
        <v>1.4244425011835574E-2</v>
      </c>
      <c r="U524" s="130">
        <f t="shared" si="25"/>
        <v>30.88933093059271</v>
      </c>
      <c r="V524" s="130">
        <f t="shared" si="27"/>
        <v>25.644449499823871</v>
      </c>
      <c r="W524" s="130"/>
      <c r="X524" s="130"/>
      <c r="Y524" s="130"/>
      <c r="Z524" s="130"/>
      <c r="AA524" s="130">
        <f t="shared" si="28"/>
        <v>1.2006492122208263</v>
      </c>
      <c r="AB524" s="130">
        <f t="shared" si="30"/>
        <v>1.2010000000000001</v>
      </c>
      <c r="AC524" s="130">
        <v>64.100000000000307</v>
      </c>
      <c r="AD524" s="133">
        <f t="shared" si="31"/>
        <v>14.695818833999999</v>
      </c>
      <c r="AE524" s="134">
        <v>-10440.397000000001</v>
      </c>
      <c r="AF524" s="110">
        <v>-11.294650000000001</v>
      </c>
      <c r="AG524" s="110">
        <v>-2.7022355000000001E-2</v>
      </c>
      <c r="AH524" s="110">
        <v>1.289036E-5</v>
      </c>
      <c r="AI524" s="110">
        <v>-2.4780681000000001E-9</v>
      </c>
      <c r="AJ524" s="111">
        <v>6.5459673</v>
      </c>
      <c r="AK524"/>
      <c r="AL524"/>
      <c r="AM524"/>
      <c r="AN524"/>
    </row>
    <row r="525" spans="17:40" ht="15.75" x14ac:dyDescent="0.25">
      <c r="Q525" s="99"/>
      <c r="R525" s="130">
        <f t="shared" si="29"/>
        <v>58.18555704736648</v>
      </c>
      <c r="S525" s="129">
        <f t="shared" si="26"/>
        <v>0.29731360434939991</v>
      </c>
      <c r="T525" s="129">
        <f t="shared" si="24"/>
        <v>1.4313904136864999E-2</v>
      </c>
      <c r="U525" s="130">
        <f t="shared" si="25"/>
        <v>30.988843232876221</v>
      </c>
      <c r="V525" s="130">
        <f t="shared" si="27"/>
        <v>25.644449499823871</v>
      </c>
      <c r="W525" s="130"/>
      <c r="X525" s="130"/>
      <c r="Y525" s="130"/>
      <c r="Z525" s="130"/>
      <c r="AA525" s="130">
        <f t="shared" si="28"/>
        <v>1.2045230657341606</v>
      </c>
      <c r="AB525" s="130">
        <f t="shared" si="30"/>
        <v>1.2050000000000001</v>
      </c>
      <c r="AC525" s="130">
        <v>64.200000000000301</v>
      </c>
      <c r="AD525" s="133">
        <f t="shared" si="31"/>
        <v>14.695818833999999</v>
      </c>
      <c r="AE525" s="134">
        <v>-10440.397000000001</v>
      </c>
      <c r="AF525" s="110">
        <v>-11.294650000000001</v>
      </c>
      <c r="AG525" s="110">
        <v>-2.7022355000000001E-2</v>
      </c>
      <c r="AH525" s="110">
        <v>1.289036E-5</v>
      </c>
      <c r="AI525" s="110">
        <v>-2.4780681000000001E-9</v>
      </c>
      <c r="AJ525" s="111">
        <v>6.5459673</v>
      </c>
      <c r="AK525"/>
      <c r="AL525"/>
      <c r="AM525"/>
      <c r="AN525"/>
    </row>
    <row r="526" spans="17:40" ht="15.75" x14ac:dyDescent="0.25">
      <c r="Q526" s="99"/>
      <c r="R526" s="130">
        <f t="shared" si="29"/>
        <v>58.18555704736648</v>
      </c>
      <c r="S526" s="129">
        <f t="shared" si="26"/>
        <v>0.29835523686545767</v>
      </c>
      <c r="T526" s="129">
        <f t="shared" si="24"/>
        <v>1.4383539634301012E-2</v>
      </c>
      <c r="U526" s="130">
        <f t="shared" si="25"/>
        <v>31.088525486068441</v>
      </c>
      <c r="V526" s="130">
        <f t="shared" si="27"/>
        <v>25.644449499823871</v>
      </c>
      <c r="W526" s="130"/>
      <c r="X526" s="130"/>
      <c r="Y526" s="130"/>
      <c r="Z526" s="130"/>
      <c r="AA526" s="130">
        <f t="shared" si="28"/>
        <v>1.2084035273632625</v>
      </c>
      <c r="AB526" s="130">
        <f t="shared" si="30"/>
        <v>1.208</v>
      </c>
      <c r="AC526" s="130">
        <v>64.300000000000296</v>
      </c>
      <c r="AD526" s="133">
        <f t="shared" si="31"/>
        <v>14.695818833999999</v>
      </c>
      <c r="AE526" s="134">
        <v>-10440.397000000001</v>
      </c>
      <c r="AF526" s="110">
        <v>-11.294650000000001</v>
      </c>
      <c r="AG526" s="110">
        <v>-2.7022355000000001E-2</v>
      </c>
      <c r="AH526" s="110">
        <v>1.289036E-5</v>
      </c>
      <c r="AI526" s="110">
        <v>-2.4780681000000001E-9</v>
      </c>
      <c r="AJ526" s="111">
        <v>6.5459673</v>
      </c>
      <c r="AK526"/>
      <c r="AL526"/>
      <c r="AM526"/>
      <c r="AN526"/>
    </row>
    <row r="527" spans="17:40" ht="15.75" x14ac:dyDescent="0.25">
      <c r="Q527" s="99"/>
      <c r="R527" s="130">
        <f t="shared" si="29"/>
        <v>58.18555704736648</v>
      </c>
      <c r="S527" s="129">
        <f t="shared" si="26"/>
        <v>0.29940006660727048</v>
      </c>
      <c r="T527" s="129">
        <f t="shared" si="24"/>
        <v>1.4453331955726418E-2</v>
      </c>
      <c r="U527" s="130">
        <f t="shared" si="25"/>
        <v>31.188378180965096</v>
      </c>
      <c r="V527" s="130">
        <f t="shared" si="27"/>
        <v>25.644449499823871</v>
      </c>
      <c r="W527" s="130"/>
      <c r="X527" s="130"/>
      <c r="Y527" s="130"/>
      <c r="Z527" s="130"/>
      <c r="AA527" s="130">
        <f t="shared" si="28"/>
        <v>1.2122906161928708</v>
      </c>
      <c r="AB527" s="130">
        <f t="shared" si="30"/>
        <v>1.212</v>
      </c>
      <c r="AC527" s="130">
        <v>64.400000000000304</v>
      </c>
      <c r="AD527" s="133">
        <f t="shared" si="31"/>
        <v>14.695818833999999</v>
      </c>
      <c r="AE527" s="134">
        <v>-10440.397000000001</v>
      </c>
      <c r="AF527" s="110">
        <v>-11.294650000000001</v>
      </c>
      <c r="AG527" s="110">
        <v>-2.7022355000000001E-2</v>
      </c>
      <c r="AH527" s="110">
        <v>1.289036E-5</v>
      </c>
      <c r="AI527" s="110">
        <v>-2.4780681000000001E-9</v>
      </c>
      <c r="AJ527" s="111">
        <v>6.5459673</v>
      </c>
      <c r="AK527"/>
      <c r="AL527"/>
      <c r="AM527"/>
      <c r="AN527"/>
    </row>
    <row r="528" spans="17:40" ht="15.75" x14ac:dyDescent="0.25">
      <c r="Q528" s="99"/>
      <c r="R528" s="130">
        <f t="shared" si="29"/>
        <v>58.18555704736648</v>
      </c>
      <c r="S528" s="129">
        <f t="shared" si="26"/>
        <v>0.30044810188284327</v>
      </c>
      <c r="T528" s="129">
        <f t="shared" si="24"/>
        <v>1.4523281553995135E-2</v>
      </c>
      <c r="U528" s="130">
        <f t="shared" si="25"/>
        <v>31.288401809743391</v>
      </c>
      <c r="V528" s="130">
        <f t="shared" si="27"/>
        <v>25.644449499823871</v>
      </c>
      <c r="W528" s="130"/>
      <c r="X528" s="130"/>
      <c r="Y528" s="130"/>
      <c r="Z528" s="130"/>
      <c r="AA528" s="130">
        <f t="shared" si="28"/>
        <v>1.2161843513614632</v>
      </c>
      <c r="AB528" s="130">
        <f t="shared" si="30"/>
        <v>1.216</v>
      </c>
      <c r="AC528" s="130">
        <v>64.500000000000298</v>
      </c>
      <c r="AD528" s="133">
        <f t="shared" si="31"/>
        <v>14.695818833999999</v>
      </c>
      <c r="AE528" s="134">
        <v>-10440.397000000001</v>
      </c>
      <c r="AF528" s="110">
        <v>-11.294650000000001</v>
      </c>
      <c r="AG528" s="110">
        <v>-2.7022355000000001E-2</v>
      </c>
      <c r="AH528" s="110">
        <v>1.289036E-5</v>
      </c>
      <c r="AI528" s="110">
        <v>-2.4780681000000001E-9</v>
      </c>
      <c r="AJ528" s="111">
        <v>6.5459673</v>
      </c>
      <c r="AK528"/>
      <c r="AL528"/>
      <c r="AM528"/>
      <c r="AN528"/>
    </row>
    <row r="529" spans="17:40" ht="15.75" x14ac:dyDescent="0.25">
      <c r="Q529" s="99"/>
      <c r="R529" s="130">
        <f t="shared" si="29"/>
        <v>58.18555704736648</v>
      </c>
      <c r="S529" s="129">
        <f t="shared" si="26"/>
        <v>0.30149935101735997</v>
      </c>
      <c r="T529" s="129">
        <f t="shared" si="24"/>
        <v>1.4593388883237754E-2</v>
      </c>
      <c r="U529" s="130">
        <f t="shared" si="25"/>
        <v>31.38859686596809</v>
      </c>
      <c r="V529" s="130">
        <f t="shared" si="27"/>
        <v>25.644449499823871</v>
      </c>
      <c r="W529" s="130"/>
      <c r="X529" s="130"/>
      <c r="Y529" s="130"/>
      <c r="Z529" s="130"/>
      <c r="AA529" s="130">
        <f t="shared" si="28"/>
        <v>1.220084752061388</v>
      </c>
      <c r="AB529" s="130">
        <f t="shared" si="30"/>
        <v>1.22</v>
      </c>
      <c r="AC529" s="130">
        <v>64.600000000000307</v>
      </c>
      <c r="AD529" s="133">
        <f t="shared" si="31"/>
        <v>14.695818833999999</v>
      </c>
      <c r="AE529" s="134">
        <v>-10440.397000000001</v>
      </c>
      <c r="AF529" s="110">
        <v>-11.294650000000001</v>
      </c>
      <c r="AG529" s="110">
        <v>-2.7022355000000001E-2</v>
      </c>
      <c r="AH529" s="110">
        <v>1.289036E-5</v>
      </c>
      <c r="AI529" s="110">
        <v>-2.4780681000000001E-9</v>
      </c>
      <c r="AJ529" s="111">
        <v>6.5459673</v>
      </c>
      <c r="AK529"/>
      <c r="AL529"/>
      <c r="AM529"/>
      <c r="AN529"/>
    </row>
    <row r="530" spans="17:40" ht="15.75" x14ac:dyDescent="0.25">
      <c r="Q530" s="99"/>
      <c r="R530" s="130">
        <f t="shared" si="29"/>
        <v>58.18555704736648</v>
      </c>
      <c r="S530" s="129">
        <f t="shared" si="26"/>
        <v>0.30255382235324618</v>
      </c>
      <c r="T530" s="129">
        <f t="shared" si="24"/>
        <v>1.4663654398863524E-2</v>
      </c>
      <c r="U530" s="130">
        <f t="shared" si="25"/>
        <v>31.488963844593577</v>
      </c>
      <c r="V530" s="130">
        <f t="shared" si="27"/>
        <v>25.644449499823871</v>
      </c>
      <c r="W530" s="130"/>
      <c r="X530" s="130"/>
      <c r="Y530" s="130"/>
      <c r="Z530" s="130"/>
      <c r="AA530" s="130">
        <f t="shared" si="28"/>
        <v>1.2239918375391006</v>
      </c>
      <c r="AB530" s="130">
        <f t="shared" si="30"/>
        <v>1.224</v>
      </c>
      <c r="AC530" s="130">
        <v>64.700000000000401</v>
      </c>
      <c r="AD530" s="133">
        <f t="shared" si="31"/>
        <v>14.695818833999999</v>
      </c>
      <c r="AE530" s="134">
        <v>-10440.397000000001</v>
      </c>
      <c r="AF530" s="110">
        <v>-11.294650000000001</v>
      </c>
      <c r="AG530" s="110">
        <v>-2.7022355000000001E-2</v>
      </c>
      <c r="AH530" s="110">
        <v>1.289036E-5</v>
      </c>
      <c r="AI530" s="110">
        <v>-2.4780681000000001E-9</v>
      </c>
      <c r="AJ530" s="111">
        <v>6.5459673</v>
      </c>
      <c r="AK530"/>
      <c r="AL530"/>
      <c r="AM530"/>
      <c r="AN530"/>
    </row>
    <row r="531" spans="17:40" ht="15.75" x14ac:dyDescent="0.25">
      <c r="Q531" s="99"/>
      <c r="R531" s="130">
        <f t="shared" si="29"/>
        <v>58.18555704736648</v>
      </c>
      <c r="S531" s="129">
        <f t="shared" si="26"/>
        <v>0.3036115242501512</v>
      </c>
      <c r="T531" s="129">
        <f t="shared" si="24"/>
        <v>1.4734078557565929E-2</v>
      </c>
      <c r="U531" s="130">
        <f t="shared" si="25"/>
        <v>31.589503241970071</v>
      </c>
      <c r="V531" s="130">
        <f t="shared" si="27"/>
        <v>25.644449499823871</v>
      </c>
      <c r="W531" s="130"/>
      <c r="X531" s="130"/>
      <c r="Y531" s="130"/>
      <c r="Z531" s="130"/>
      <c r="AA531" s="130">
        <f t="shared" si="28"/>
        <v>1.2279056270952451</v>
      </c>
      <c r="AB531" s="130">
        <f t="shared" si="30"/>
        <v>1.228</v>
      </c>
      <c r="AC531" s="130">
        <v>64.800000000000395</v>
      </c>
      <c r="AD531" s="133">
        <f t="shared" si="31"/>
        <v>14.695818833999999</v>
      </c>
      <c r="AE531" s="134">
        <v>-10440.397000000001</v>
      </c>
      <c r="AF531" s="110">
        <v>-11.294650000000001</v>
      </c>
      <c r="AG531" s="110">
        <v>-2.7022355000000001E-2</v>
      </c>
      <c r="AH531" s="110">
        <v>1.289036E-5</v>
      </c>
      <c r="AI531" s="110">
        <v>-2.4780681000000001E-9</v>
      </c>
      <c r="AJ531" s="111">
        <v>6.5459673</v>
      </c>
      <c r="AK531"/>
      <c r="AL531"/>
      <c r="AM531"/>
      <c r="AN531"/>
    </row>
    <row r="532" spans="17:40" ht="15.75" x14ac:dyDescent="0.25">
      <c r="Q532" s="99"/>
      <c r="R532" s="130">
        <f t="shared" si="29"/>
        <v>58.18555704736648</v>
      </c>
      <c r="S532" s="129">
        <f t="shared" si="26"/>
        <v>0.30467246508500628</v>
      </c>
      <c r="T532" s="129">
        <f t="shared" si="24"/>
        <v>1.4804661817325867E-2</v>
      </c>
      <c r="U532" s="130">
        <f t="shared" si="25"/>
        <v>31.690215555846947</v>
      </c>
      <c r="V532" s="130">
        <f t="shared" si="27"/>
        <v>25.644449499823871</v>
      </c>
      <c r="W532" s="130"/>
      <c r="X532" s="130"/>
      <c r="Y532" s="130"/>
      <c r="Z532" s="130"/>
      <c r="AA532" s="130">
        <f t="shared" si="28"/>
        <v>1.2318261400848955</v>
      </c>
      <c r="AB532" s="130">
        <f t="shared" si="30"/>
        <v>1.232</v>
      </c>
      <c r="AC532" s="130">
        <v>64.900000000000404</v>
      </c>
      <c r="AD532" s="133">
        <f t="shared" si="31"/>
        <v>14.695818833999999</v>
      </c>
      <c r="AE532" s="134">
        <v>-10440.397000000001</v>
      </c>
      <c r="AF532" s="110">
        <v>-11.294650000000001</v>
      </c>
      <c r="AG532" s="110">
        <v>-2.7022355000000001E-2</v>
      </c>
      <c r="AH532" s="110">
        <v>1.289036E-5</v>
      </c>
      <c r="AI532" s="110">
        <v>-2.4780681000000001E-9</v>
      </c>
      <c r="AJ532" s="111">
        <v>6.5459673</v>
      </c>
      <c r="AK532"/>
      <c r="AL532"/>
      <c r="AM532"/>
      <c r="AN532"/>
    </row>
    <row r="533" spans="17:40" ht="15.75" x14ac:dyDescent="0.25">
      <c r="Q533" s="99"/>
      <c r="R533" s="130">
        <f t="shared" si="29"/>
        <v>58.18555704736648</v>
      </c>
      <c r="S533" s="129">
        <f t="shared" si="26"/>
        <v>0.3057366532520347</v>
      </c>
      <c r="T533" s="129">
        <f t="shared" si="24"/>
        <v>1.4875404637415188E-2</v>
      </c>
      <c r="U533" s="130">
        <f t="shared" si="25"/>
        <v>31.791101285376655</v>
      </c>
      <c r="V533" s="130">
        <f t="shared" si="27"/>
        <v>25.644449499823871</v>
      </c>
      <c r="W533" s="130"/>
      <c r="X533" s="130"/>
      <c r="Y533" s="130"/>
      <c r="Z533" s="130"/>
      <c r="AA533" s="130">
        <f t="shared" si="28"/>
        <v>1.2357533959176858</v>
      </c>
      <c r="AB533" s="130">
        <f t="shared" si="30"/>
        <v>1.236</v>
      </c>
      <c r="AC533" s="130">
        <v>65.000000000000398</v>
      </c>
      <c r="AD533" s="133">
        <f t="shared" si="31"/>
        <v>14.695818833999999</v>
      </c>
      <c r="AE533" s="134">
        <v>-10440.397000000001</v>
      </c>
      <c r="AF533" s="110">
        <v>-11.294650000000001</v>
      </c>
      <c r="AG533" s="110">
        <v>-2.7022355000000001E-2</v>
      </c>
      <c r="AH533" s="110">
        <v>1.289036E-5</v>
      </c>
      <c r="AI533" s="110">
        <v>-2.4780681000000001E-9</v>
      </c>
      <c r="AJ533" s="111">
        <v>6.5459673</v>
      </c>
      <c r="AK533"/>
      <c r="AL533"/>
      <c r="AM533"/>
      <c r="AN533"/>
    </row>
    <row r="534" spans="17:40" ht="15.75" x14ac:dyDescent="0.25">
      <c r="Q534" s="99"/>
      <c r="R534" s="130">
        <f t="shared" si="29"/>
        <v>58.18555704736648</v>
      </c>
      <c r="S534" s="129">
        <f t="shared" si="26"/>
        <v>0.30680409716276502</v>
      </c>
      <c r="T534" s="129">
        <f t="shared" si="24"/>
        <v>1.494630747840239E-2</v>
      </c>
      <c r="U534" s="130">
        <f t="shared" si="25"/>
        <v>31.892160931120866</v>
      </c>
      <c r="V534" s="130">
        <f t="shared" si="27"/>
        <v>25.644449499823871</v>
      </c>
      <c r="W534" s="130"/>
      <c r="X534" s="130"/>
      <c r="Y534" s="130"/>
      <c r="Z534" s="130"/>
      <c r="AA534" s="130">
        <f t="shared" si="28"/>
        <v>1.2396874140579621</v>
      </c>
      <c r="AB534" s="130">
        <f t="shared" si="30"/>
        <v>1.24</v>
      </c>
      <c r="AC534" s="130">
        <v>65.100000000000406</v>
      </c>
      <c r="AD534" s="133">
        <f t="shared" si="31"/>
        <v>14.695818833999999</v>
      </c>
      <c r="AE534" s="134">
        <v>-10440.397000000001</v>
      </c>
      <c r="AF534" s="110">
        <v>-11.294650000000001</v>
      </c>
      <c r="AG534" s="110">
        <v>-2.7022355000000001E-2</v>
      </c>
      <c r="AH534" s="110">
        <v>1.289036E-5</v>
      </c>
      <c r="AI534" s="110">
        <v>-2.4780681000000001E-9</v>
      </c>
      <c r="AJ534" s="111">
        <v>6.5459673</v>
      </c>
      <c r="AK534"/>
      <c r="AL534"/>
      <c r="AM534"/>
      <c r="AN534"/>
    </row>
    <row r="535" spans="17:40" ht="15.75" x14ac:dyDescent="0.25">
      <c r="Q535" s="99"/>
      <c r="R535" s="130">
        <f t="shared" si="29"/>
        <v>58.18555704736648</v>
      </c>
      <c r="S535" s="129">
        <f t="shared" si="26"/>
        <v>0.30787480524609484</v>
      </c>
      <c r="T535" s="129">
        <f t="shared" si="24"/>
        <v>1.5017370802154005E-2</v>
      </c>
      <c r="U535" s="130">
        <f t="shared" si="25"/>
        <v>31.993394995052014</v>
      </c>
      <c r="V535" s="130">
        <f t="shared" si="27"/>
        <v>25.644449499823871</v>
      </c>
      <c r="W535" s="130"/>
      <c r="X535" s="130"/>
      <c r="Y535" s="130"/>
      <c r="Z535" s="130"/>
      <c r="AA535" s="130">
        <f t="shared" si="28"/>
        <v>1.2436282140250234</v>
      </c>
      <c r="AB535" s="130">
        <f t="shared" si="30"/>
        <v>1.244</v>
      </c>
      <c r="AC535" s="130">
        <v>65.200000000000401</v>
      </c>
      <c r="AD535" s="133">
        <f t="shared" si="31"/>
        <v>14.695818833999999</v>
      </c>
      <c r="AE535" s="134">
        <v>-10440.397000000001</v>
      </c>
      <c r="AF535" s="110">
        <v>-11.294650000000001</v>
      </c>
      <c r="AG535" s="110">
        <v>-2.7022355000000001E-2</v>
      </c>
      <c r="AH535" s="110">
        <v>1.289036E-5</v>
      </c>
      <c r="AI535" s="110">
        <v>-2.4780681000000001E-9</v>
      </c>
      <c r="AJ535" s="111">
        <v>6.5459673</v>
      </c>
      <c r="AK535"/>
      <c r="AL535"/>
      <c r="AM535"/>
      <c r="AN535"/>
    </row>
    <row r="536" spans="17:40" ht="15.75" x14ac:dyDescent="0.25">
      <c r="Q536" s="99"/>
      <c r="R536" s="130">
        <f t="shared" si="29"/>
        <v>58.18555704736648</v>
      </c>
      <c r="S536" s="129">
        <f t="shared" si="26"/>
        <v>0.30894878594825648</v>
      </c>
      <c r="T536" s="129">
        <f t="shared" si="24"/>
        <v>1.5088595071841458E-2</v>
      </c>
      <c r="U536" s="130">
        <f t="shared" si="25"/>
        <v>32.094803980560741</v>
      </c>
      <c r="V536" s="130">
        <f t="shared" si="27"/>
        <v>25.644449499823871</v>
      </c>
      <c r="W536" s="130"/>
      <c r="X536" s="130"/>
      <c r="Y536" s="130"/>
      <c r="Z536" s="130"/>
      <c r="AA536" s="130">
        <f t="shared" si="28"/>
        <v>1.2475758153931809</v>
      </c>
      <c r="AB536" s="130">
        <f t="shared" si="30"/>
        <v>1.248</v>
      </c>
      <c r="AC536" s="130">
        <v>65.300000000000395</v>
      </c>
      <c r="AD536" s="133">
        <f t="shared" si="31"/>
        <v>14.695818833999999</v>
      </c>
      <c r="AE536" s="134">
        <v>-10440.397000000001</v>
      </c>
      <c r="AF536" s="110">
        <v>-11.294650000000001</v>
      </c>
      <c r="AG536" s="110">
        <v>-2.7022355000000001E-2</v>
      </c>
      <c r="AH536" s="110">
        <v>1.289036E-5</v>
      </c>
      <c r="AI536" s="110">
        <v>-2.4780681000000001E-9</v>
      </c>
      <c r="AJ536" s="111">
        <v>6.5459673</v>
      </c>
      <c r="AK536"/>
      <c r="AL536"/>
      <c r="AM536"/>
      <c r="AN536"/>
    </row>
    <row r="537" spans="17:40" ht="15.75" x14ac:dyDescent="0.25">
      <c r="Q537" s="99"/>
      <c r="R537" s="130">
        <f t="shared" si="29"/>
        <v>58.18555704736648</v>
      </c>
      <c r="S537" s="129">
        <f t="shared" si="26"/>
        <v>0.31002604773290493</v>
      </c>
      <c r="T537" s="129">
        <f t="shared" si="24"/>
        <v>1.5159980751943017E-2</v>
      </c>
      <c r="U537" s="130">
        <f t="shared" si="25"/>
        <v>32.196388392457983</v>
      </c>
      <c r="V537" s="130">
        <f t="shared" si="27"/>
        <v>25.644449499823871</v>
      </c>
      <c r="W537" s="130"/>
      <c r="X537" s="130"/>
      <c r="Y537" s="130"/>
      <c r="Z537" s="130"/>
      <c r="AA537" s="130">
        <f t="shared" si="28"/>
        <v>1.2515302377920483</v>
      </c>
      <c r="AB537" s="130">
        <f t="shared" si="30"/>
        <v>1.252</v>
      </c>
      <c r="AC537" s="130">
        <v>65.400000000000404</v>
      </c>
      <c r="AD537" s="133">
        <f t="shared" si="31"/>
        <v>14.695818833999999</v>
      </c>
      <c r="AE537" s="134">
        <v>-10440.397000000001</v>
      </c>
      <c r="AF537" s="110">
        <v>-11.294650000000001</v>
      </c>
      <c r="AG537" s="110">
        <v>-2.7022355000000001E-2</v>
      </c>
      <c r="AH537" s="110">
        <v>1.289036E-5</v>
      </c>
      <c r="AI537" s="110">
        <v>-2.4780681000000001E-9</v>
      </c>
      <c r="AJ537" s="111">
        <v>6.5459673</v>
      </c>
      <c r="AK537"/>
      <c r="AL537"/>
      <c r="AM537"/>
      <c r="AN537"/>
    </row>
    <row r="538" spans="17:40" ht="15.75" x14ac:dyDescent="0.25">
      <c r="Q538" s="99"/>
      <c r="R538" s="130">
        <f t="shared" si="29"/>
        <v>58.18555704736648</v>
      </c>
      <c r="S538" s="129">
        <f t="shared" si="26"/>
        <v>0.31110659908109645</v>
      </c>
      <c r="T538" s="129">
        <f t="shared" ref="T538:T582" si="32">((1093-0.556*AC539)*(0.62198*(S539/(AD539-S539)))-0.24*(R539-AC539))/(1093+0.444*R539-AC539)</f>
        <v>1.5231528308248537E-2</v>
      </c>
      <c r="U538" s="130">
        <f t="shared" ref="U538:U582" si="33">0.24*AC539+T538*(1061+0.444*R539)</f>
        <v>32.298148736980181</v>
      </c>
      <c r="V538" s="130">
        <f t="shared" si="27"/>
        <v>25.644449499823871</v>
      </c>
      <c r="W538" s="130"/>
      <c r="X538" s="130"/>
      <c r="Y538" s="130"/>
      <c r="Z538" s="130"/>
      <c r="AA538" s="130">
        <f t="shared" si="28"/>
        <v>1.2554915009066236</v>
      </c>
      <c r="AB538" s="130">
        <f t="shared" si="30"/>
        <v>1.2549999999999999</v>
      </c>
      <c r="AC538" s="130">
        <v>65.500000000000398</v>
      </c>
      <c r="AD538" s="133">
        <f t="shared" si="31"/>
        <v>14.695818833999999</v>
      </c>
      <c r="AE538" s="134">
        <v>-10440.397000000001</v>
      </c>
      <c r="AF538" s="110">
        <v>-11.294650000000001</v>
      </c>
      <c r="AG538" s="110">
        <v>-2.7022355000000001E-2</v>
      </c>
      <c r="AH538" s="110">
        <v>1.289036E-5</v>
      </c>
      <c r="AI538" s="110">
        <v>-2.4780681000000001E-9</v>
      </c>
      <c r="AJ538" s="111">
        <v>6.5459673</v>
      </c>
      <c r="AK538"/>
      <c r="AL538"/>
      <c r="AM538"/>
      <c r="AN538"/>
    </row>
    <row r="539" spans="17:40" ht="15.75" x14ac:dyDescent="0.25">
      <c r="Q539" s="99"/>
      <c r="R539" s="130">
        <f t="shared" si="29"/>
        <v>58.18555704736648</v>
      </c>
      <c r="S539" s="129">
        <f t="shared" ref="S539:S583" si="34">EXP(AE539/(AC539+459.67)+AF539+AG539*(AC539+459.67)+AH539*(AC539+459.67)^2+AI539*(AC539+459.67)^3+AJ539*LN((AC539+459.67)))</f>
        <v>0.31219044849132843</v>
      </c>
      <c r="T539" s="129">
        <f t="shared" si="32"/>
        <v>1.5303238207863832E-2</v>
      </c>
      <c r="U539" s="130">
        <f t="shared" si="33"/>
        <v>32.400085521793997</v>
      </c>
      <c r="V539" s="130">
        <f t="shared" si="27"/>
        <v>25.644449499823871</v>
      </c>
      <c r="W539" s="130"/>
      <c r="X539" s="130"/>
      <c r="Y539" s="130"/>
      <c r="Z539" s="130"/>
      <c r="AA539" s="130">
        <f t="shared" si="28"/>
        <v>1.259459624477492</v>
      </c>
      <c r="AB539" s="130">
        <f t="shared" si="30"/>
        <v>1.2589999999999999</v>
      </c>
      <c r="AC539" s="130">
        <v>65.600000000000406</v>
      </c>
      <c r="AD539" s="133">
        <f t="shared" si="31"/>
        <v>14.695818833999999</v>
      </c>
      <c r="AE539" s="134">
        <v>-10440.397000000001</v>
      </c>
      <c r="AF539" s="110">
        <v>-11.294650000000001</v>
      </c>
      <c r="AG539" s="110">
        <v>-2.7022355000000001E-2</v>
      </c>
      <c r="AH539" s="110">
        <v>1.289036E-5</v>
      </c>
      <c r="AI539" s="110">
        <v>-2.4780681000000001E-9</v>
      </c>
      <c r="AJ539" s="111">
        <v>6.5459673</v>
      </c>
      <c r="AK539"/>
      <c r="AL539"/>
      <c r="AM539"/>
      <c r="AN539"/>
    </row>
    <row r="540" spans="17:40" ht="15.75" x14ac:dyDescent="0.25">
      <c r="Q540" s="99"/>
      <c r="R540" s="130">
        <f t="shared" si="29"/>
        <v>58.18555704736648</v>
      </c>
      <c r="S540" s="129">
        <f t="shared" si="34"/>
        <v>0.31327760447957059</v>
      </c>
      <c r="T540" s="129">
        <f t="shared" si="32"/>
        <v>1.5375110919214417E-2</v>
      </c>
      <c r="U540" s="130">
        <f t="shared" si="33"/>
        <v>32.502199256000381</v>
      </c>
      <c r="V540" s="130">
        <f t="shared" ref="V540:V582" si="35">V539</f>
        <v>25.644449499823871</v>
      </c>
      <c r="W540" s="130"/>
      <c r="X540" s="130"/>
      <c r="Y540" s="130"/>
      <c r="Z540" s="130"/>
      <c r="AA540" s="130">
        <f t="shared" ref="AA540:AA583" si="36">U539/V539</f>
        <v>1.2634346283010101</v>
      </c>
      <c r="AB540" s="130">
        <f t="shared" si="30"/>
        <v>1.2629999999999999</v>
      </c>
      <c r="AC540" s="130">
        <v>65.700000000000401</v>
      </c>
      <c r="AD540" s="133">
        <f t="shared" si="31"/>
        <v>14.695818833999999</v>
      </c>
      <c r="AE540" s="134">
        <v>-10440.397000000001</v>
      </c>
      <c r="AF540" s="110">
        <v>-11.294650000000001</v>
      </c>
      <c r="AG540" s="110">
        <v>-2.7022355000000001E-2</v>
      </c>
      <c r="AH540" s="110">
        <v>1.289036E-5</v>
      </c>
      <c r="AI540" s="110">
        <v>-2.4780681000000001E-9</v>
      </c>
      <c r="AJ540" s="111">
        <v>6.5459673</v>
      </c>
      <c r="AK540"/>
      <c r="AL540"/>
      <c r="AM540"/>
      <c r="AN540"/>
    </row>
    <row r="541" spans="17:40" ht="15.75" x14ac:dyDescent="0.25">
      <c r="Q541" s="99"/>
      <c r="R541" s="130">
        <f t="shared" ref="R541:R583" si="37">R540</f>
        <v>58.18555704736648</v>
      </c>
      <c r="S541" s="129">
        <f t="shared" si="34"/>
        <v>0.31436807557928298</v>
      </c>
      <c r="T541" s="129">
        <f t="shared" si="32"/>
        <v>1.544714691204987E-2</v>
      </c>
      <c r="U541" s="130">
        <f t="shared" si="33"/>
        <v>32.604490450139345</v>
      </c>
      <c r="V541" s="130">
        <f t="shared" si="35"/>
        <v>25.644449499823871</v>
      </c>
      <c r="W541" s="130"/>
      <c r="X541" s="130"/>
      <c r="Y541" s="130"/>
      <c r="Z541" s="130"/>
      <c r="AA541" s="130">
        <f t="shared" si="36"/>
        <v>1.2674165322294639</v>
      </c>
      <c r="AB541" s="130">
        <f t="shared" ref="AB541:AB583" si="38">ROUND(AA541,3)</f>
        <v>1.2669999999999999</v>
      </c>
      <c r="AC541" s="130">
        <v>65.800000000000395</v>
      </c>
      <c r="AD541" s="133">
        <f t="shared" ref="AD541:AD583" si="39">AD540</f>
        <v>14.695818833999999</v>
      </c>
      <c r="AE541" s="134">
        <v>-10440.397000000001</v>
      </c>
      <c r="AF541" s="110">
        <v>-11.294650000000001</v>
      </c>
      <c r="AG541" s="110">
        <v>-2.7022355000000001E-2</v>
      </c>
      <c r="AH541" s="110">
        <v>1.289036E-5</v>
      </c>
      <c r="AI541" s="110">
        <v>-2.4780681000000001E-9</v>
      </c>
      <c r="AJ541" s="111">
        <v>6.5459673</v>
      </c>
      <c r="AK541"/>
      <c r="AL541"/>
      <c r="AM541"/>
      <c r="AN541"/>
    </row>
    <row r="542" spans="17:40" ht="15.75" x14ac:dyDescent="0.25">
      <c r="Q542" s="99"/>
      <c r="R542" s="130">
        <f t="shared" si="37"/>
        <v>58.18555704736648</v>
      </c>
      <c r="S542" s="129">
        <f t="shared" si="34"/>
        <v>0.31546187034144507</v>
      </c>
      <c r="T542" s="129">
        <f t="shared" si="32"/>
        <v>1.5519346657447178E-2</v>
      </c>
      <c r="U542" s="130">
        <f t="shared" si="33"/>
        <v>32.706959616193544</v>
      </c>
      <c r="V542" s="130">
        <f t="shared" si="35"/>
        <v>25.644449499823871</v>
      </c>
      <c r="W542" s="130"/>
      <c r="X542" s="130"/>
      <c r="Y542" s="130"/>
      <c r="Z542" s="130"/>
      <c r="AA542" s="130">
        <f t="shared" si="36"/>
        <v>1.2714053561712555</v>
      </c>
      <c r="AB542" s="130">
        <f t="shared" si="38"/>
        <v>1.2709999999999999</v>
      </c>
      <c r="AC542" s="130">
        <v>65.900000000000404</v>
      </c>
      <c r="AD542" s="133">
        <f t="shared" si="39"/>
        <v>14.695818833999999</v>
      </c>
      <c r="AE542" s="134">
        <v>-10440.397000000001</v>
      </c>
      <c r="AF542" s="110">
        <v>-11.294650000000001</v>
      </c>
      <c r="AG542" s="110">
        <v>-2.7022355000000001E-2</v>
      </c>
      <c r="AH542" s="110">
        <v>1.289036E-5</v>
      </c>
      <c r="AI542" s="110">
        <v>-2.4780681000000001E-9</v>
      </c>
      <c r="AJ542" s="111">
        <v>6.5459673</v>
      </c>
      <c r="AK542"/>
      <c r="AL542"/>
      <c r="AM542"/>
      <c r="AN542"/>
    </row>
    <row r="543" spans="17:40" ht="15.75" x14ac:dyDescent="0.25">
      <c r="Q543" s="99"/>
      <c r="R543" s="130">
        <f t="shared" si="37"/>
        <v>58.18555704736648</v>
      </c>
      <c r="S543" s="129">
        <f t="shared" si="34"/>
        <v>0.31655899733456477</v>
      </c>
      <c r="T543" s="129">
        <f t="shared" si="32"/>
        <v>1.5591710627816297E-2</v>
      </c>
      <c r="U543" s="130">
        <f t="shared" si="33"/>
        <v>32.809607267594359</v>
      </c>
      <c r="V543" s="130">
        <f t="shared" si="35"/>
        <v>25.644449499823871</v>
      </c>
      <c r="W543" s="130"/>
      <c r="X543" s="130"/>
      <c r="Y543" s="130"/>
      <c r="Z543" s="130"/>
      <c r="AA543" s="130">
        <f t="shared" si="36"/>
        <v>1.2754011200910427</v>
      </c>
      <c r="AB543" s="130">
        <f t="shared" si="38"/>
        <v>1.2749999999999999</v>
      </c>
      <c r="AC543" s="130">
        <v>66.000000000000398</v>
      </c>
      <c r="AD543" s="133">
        <f t="shared" si="39"/>
        <v>14.695818833999999</v>
      </c>
      <c r="AE543" s="134">
        <v>-10440.397000000001</v>
      </c>
      <c r="AF543" s="110">
        <v>-11.294650000000001</v>
      </c>
      <c r="AG543" s="110">
        <v>-2.7022355000000001E-2</v>
      </c>
      <c r="AH543" s="110">
        <v>1.289036E-5</v>
      </c>
      <c r="AI543" s="110">
        <v>-2.4780681000000001E-9</v>
      </c>
      <c r="AJ543" s="111">
        <v>6.5459673</v>
      </c>
      <c r="AK543"/>
      <c r="AL543"/>
      <c r="AM543"/>
      <c r="AN543"/>
    </row>
    <row r="544" spans="17:40" ht="15.75" x14ac:dyDescent="0.25">
      <c r="Q544" s="99"/>
      <c r="R544" s="130">
        <f t="shared" si="37"/>
        <v>58.18555704736648</v>
      </c>
      <c r="S544" s="129">
        <f t="shared" si="34"/>
        <v>0.31765946514473431</v>
      </c>
      <c r="T544" s="129">
        <f t="shared" si="32"/>
        <v>1.5664239296902787E-2</v>
      </c>
      <c r="U544" s="130">
        <f t="shared" si="33"/>
        <v>32.91243391922476</v>
      </c>
      <c r="V544" s="130">
        <f t="shared" si="35"/>
        <v>25.644449499823871</v>
      </c>
      <c r="W544" s="130"/>
      <c r="X544" s="130"/>
      <c r="Y544" s="130"/>
      <c r="Z544" s="130"/>
      <c r="AA544" s="130">
        <f t="shared" si="36"/>
        <v>1.2794038440099758</v>
      </c>
      <c r="AB544" s="130">
        <f t="shared" si="38"/>
        <v>1.2789999999999999</v>
      </c>
      <c r="AC544" s="130">
        <v>66.100000000000406</v>
      </c>
      <c r="AD544" s="133">
        <f t="shared" si="39"/>
        <v>14.695818833999999</v>
      </c>
      <c r="AE544" s="134">
        <v>-10440.397000000001</v>
      </c>
      <c r="AF544" s="110">
        <v>-11.294650000000001</v>
      </c>
      <c r="AG544" s="110">
        <v>-2.7022355000000001E-2</v>
      </c>
      <c r="AH544" s="110">
        <v>1.289036E-5</v>
      </c>
      <c r="AI544" s="110">
        <v>-2.4780681000000001E-9</v>
      </c>
      <c r="AJ544" s="111">
        <v>6.5459673</v>
      </c>
      <c r="AK544"/>
      <c r="AL544"/>
      <c r="AM544"/>
      <c r="AN544"/>
    </row>
    <row r="545" spans="17:40" ht="15.75" x14ac:dyDescent="0.25">
      <c r="Q545" s="99"/>
      <c r="R545" s="130">
        <f t="shared" si="37"/>
        <v>58.18555704736648</v>
      </c>
      <c r="S545" s="129">
        <f t="shared" si="34"/>
        <v>0.31876328237562118</v>
      </c>
      <c r="T545" s="129">
        <f t="shared" si="32"/>
        <v>1.5736933139792984E-2</v>
      </c>
      <c r="U545" s="130">
        <f t="shared" si="33"/>
        <v>33.015440087424921</v>
      </c>
      <c r="V545" s="130">
        <f t="shared" si="35"/>
        <v>25.644449499823871</v>
      </c>
      <c r="W545" s="130"/>
      <c r="X545" s="130"/>
      <c r="Y545" s="130"/>
      <c r="Z545" s="130"/>
      <c r="AA545" s="130">
        <f t="shared" si="36"/>
        <v>1.2834135480058095</v>
      </c>
      <c r="AB545" s="130">
        <f t="shared" si="38"/>
        <v>1.2829999999999999</v>
      </c>
      <c r="AC545" s="130">
        <v>66.200000000000401</v>
      </c>
      <c r="AD545" s="133">
        <f t="shared" si="39"/>
        <v>14.695818833999999</v>
      </c>
      <c r="AE545" s="134">
        <v>-10440.397000000001</v>
      </c>
      <c r="AF545" s="110">
        <v>-11.294650000000001</v>
      </c>
      <c r="AG545" s="110">
        <v>-2.7022355000000001E-2</v>
      </c>
      <c r="AH545" s="110">
        <v>1.289036E-5</v>
      </c>
      <c r="AI545" s="110">
        <v>-2.4780681000000001E-9</v>
      </c>
      <c r="AJ545" s="111">
        <v>6.5459673</v>
      </c>
      <c r="AK545"/>
      <c r="AL545"/>
      <c r="AM545"/>
      <c r="AN545"/>
    </row>
    <row r="546" spans="17:40" ht="15.75" x14ac:dyDescent="0.25">
      <c r="Q546" s="99"/>
      <c r="R546" s="130">
        <f t="shared" si="37"/>
        <v>58.18555704736648</v>
      </c>
      <c r="S546" s="129">
        <f t="shared" si="34"/>
        <v>0.31987045764851552</v>
      </c>
      <c r="T546" s="129">
        <f t="shared" si="32"/>
        <v>1.5809792632917968E-2</v>
      </c>
      <c r="U546" s="130">
        <f t="shared" si="33"/>
        <v>33.11862628999652</v>
      </c>
      <c r="V546" s="130">
        <f t="shared" si="35"/>
        <v>25.644449499823871</v>
      </c>
      <c r="W546" s="130"/>
      <c r="X546" s="130"/>
      <c r="Y546" s="130"/>
      <c r="Z546" s="130"/>
      <c r="AA546" s="130">
        <f t="shared" si="36"/>
        <v>1.2874302522131222</v>
      </c>
      <c r="AB546" s="130">
        <f t="shared" si="38"/>
        <v>1.2869999999999999</v>
      </c>
      <c r="AC546" s="130">
        <v>66.300000000000395</v>
      </c>
      <c r="AD546" s="133">
        <f t="shared" si="39"/>
        <v>14.695818833999999</v>
      </c>
      <c r="AE546" s="134">
        <v>-10440.397000000001</v>
      </c>
      <c r="AF546" s="110">
        <v>-11.294650000000001</v>
      </c>
      <c r="AG546" s="110">
        <v>-2.7022355000000001E-2</v>
      </c>
      <c r="AH546" s="110">
        <v>1.289036E-5</v>
      </c>
      <c r="AI546" s="110">
        <v>-2.4780681000000001E-9</v>
      </c>
      <c r="AJ546" s="111">
        <v>6.5459673</v>
      </c>
      <c r="AK546"/>
      <c r="AL546"/>
      <c r="AM546"/>
      <c r="AN546"/>
    </row>
    <row r="547" spans="17:40" ht="15.75" x14ac:dyDescent="0.25">
      <c r="Q547" s="99"/>
      <c r="R547" s="130">
        <f t="shared" si="37"/>
        <v>58.18555704736648</v>
      </c>
      <c r="S547" s="129">
        <f t="shared" si="34"/>
        <v>0.32098099960234994</v>
      </c>
      <c r="T547" s="129">
        <f t="shared" si="32"/>
        <v>1.5882818254057563E-2</v>
      </c>
      <c r="U547" s="130">
        <f t="shared" si="33"/>
        <v>33.221993046207089</v>
      </c>
      <c r="V547" s="130">
        <f t="shared" si="35"/>
        <v>25.644449499823871</v>
      </c>
      <c r="W547" s="130"/>
      <c r="X547" s="130"/>
      <c r="Y547" s="130"/>
      <c r="Z547" s="130"/>
      <c r="AA547" s="130">
        <f t="shared" si="36"/>
        <v>1.2914539768234832</v>
      </c>
      <c r="AB547" s="130">
        <f t="shared" si="38"/>
        <v>1.2909999999999999</v>
      </c>
      <c r="AC547" s="130">
        <v>66.400000000000404</v>
      </c>
      <c r="AD547" s="133">
        <f t="shared" si="39"/>
        <v>14.695818833999999</v>
      </c>
      <c r="AE547" s="134">
        <v>-10440.397000000001</v>
      </c>
      <c r="AF547" s="110">
        <v>-11.294650000000001</v>
      </c>
      <c r="AG547" s="110">
        <v>-2.7022355000000001E-2</v>
      </c>
      <c r="AH547" s="110">
        <v>1.289036E-5</v>
      </c>
      <c r="AI547" s="110">
        <v>-2.4780681000000001E-9</v>
      </c>
      <c r="AJ547" s="111">
        <v>6.5459673</v>
      </c>
      <c r="AK547"/>
      <c r="AL547"/>
      <c r="AM547"/>
      <c r="AN547"/>
    </row>
    <row r="548" spans="17:40" ht="15.75" x14ac:dyDescent="0.25">
      <c r="Q548" s="99"/>
      <c r="R548" s="130">
        <f t="shared" si="37"/>
        <v>58.18555704736648</v>
      </c>
      <c r="S548" s="129">
        <f t="shared" si="34"/>
        <v>0.32209491689372016</v>
      </c>
      <c r="T548" s="129">
        <f t="shared" si="32"/>
        <v>1.5956010482344525E-2</v>
      </c>
      <c r="U548" s="130">
        <f t="shared" si="33"/>
        <v>33.325540876794605</v>
      </c>
      <c r="V548" s="130">
        <f t="shared" si="35"/>
        <v>25.644449499823871</v>
      </c>
      <c r="W548" s="130"/>
      <c r="X548" s="130"/>
      <c r="Y548" s="130"/>
      <c r="Z548" s="130"/>
      <c r="AA548" s="130">
        <f t="shared" si="36"/>
        <v>1.2954847420856221</v>
      </c>
      <c r="AB548" s="130">
        <f t="shared" si="38"/>
        <v>1.2949999999999999</v>
      </c>
      <c r="AC548" s="130">
        <v>66.500000000000398</v>
      </c>
      <c r="AD548" s="133">
        <f t="shared" si="39"/>
        <v>14.695818833999999</v>
      </c>
      <c r="AE548" s="134">
        <v>-10440.397000000001</v>
      </c>
      <c r="AF548" s="110">
        <v>-11.294650000000001</v>
      </c>
      <c r="AG548" s="110">
        <v>-2.7022355000000001E-2</v>
      </c>
      <c r="AH548" s="110">
        <v>1.289036E-5</v>
      </c>
      <c r="AI548" s="110">
        <v>-2.4780681000000001E-9</v>
      </c>
      <c r="AJ548" s="111">
        <v>6.5459673</v>
      </c>
      <c r="AK548"/>
      <c r="AL548"/>
      <c r="AM548"/>
      <c r="AN548"/>
    </row>
    <row r="549" spans="17:40" ht="15.75" x14ac:dyDescent="0.25">
      <c r="Q549" s="99"/>
      <c r="R549" s="130">
        <f t="shared" si="37"/>
        <v>58.18555704736648</v>
      </c>
      <c r="S549" s="129">
        <f t="shared" si="34"/>
        <v>0.32321221819690915</v>
      </c>
      <c r="T549" s="129">
        <f t="shared" si="32"/>
        <v>1.6029369798269525E-2</v>
      </c>
      <c r="U549" s="130">
        <f t="shared" si="33"/>
        <v>33.429270303972828</v>
      </c>
      <c r="V549" s="130">
        <f t="shared" si="35"/>
        <v>25.644449499823871</v>
      </c>
      <c r="W549" s="130"/>
      <c r="X549" s="130"/>
      <c r="Y549" s="130"/>
      <c r="Z549" s="130"/>
      <c r="AA549" s="130">
        <f t="shared" si="36"/>
        <v>1.2995225683056089</v>
      </c>
      <c r="AB549" s="130">
        <f t="shared" si="38"/>
        <v>1.3</v>
      </c>
      <c r="AC549" s="130">
        <v>66.600000000000406</v>
      </c>
      <c r="AD549" s="133">
        <f t="shared" si="39"/>
        <v>14.695818833999999</v>
      </c>
      <c r="AE549" s="134">
        <v>-10440.397000000001</v>
      </c>
      <c r="AF549" s="110">
        <v>-11.294650000000001</v>
      </c>
      <c r="AG549" s="110">
        <v>-2.7022355000000001E-2</v>
      </c>
      <c r="AH549" s="110">
        <v>1.289036E-5</v>
      </c>
      <c r="AI549" s="110">
        <v>-2.4780681000000001E-9</v>
      </c>
      <c r="AJ549" s="111">
        <v>6.5459673</v>
      </c>
      <c r="AK549"/>
      <c r="AL549"/>
      <c r="AM549"/>
      <c r="AN549"/>
    </row>
    <row r="550" spans="17:40" ht="15.75" x14ac:dyDescent="0.25">
      <c r="Q550" s="99"/>
      <c r="R550" s="130">
        <f t="shared" si="37"/>
        <v>58.18555704736648</v>
      </c>
      <c r="S550" s="129">
        <f t="shared" si="34"/>
        <v>0.32433291220392824</v>
      </c>
      <c r="T550" s="129">
        <f t="shared" si="32"/>
        <v>1.6102896683683521E-2</v>
      </c>
      <c r="U550" s="130">
        <f t="shared" si="33"/>
        <v>33.533181851433952</v>
      </c>
      <c r="V550" s="130">
        <f t="shared" si="35"/>
        <v>25.644449499823871</v>
      </c>
      <c r="W550" s="130"/>
      <c r="X550" s="130"/>
      <c r="Y550" s="130"/>
      <c r="Z550" s="130"/>
      <c r="AA550" s="130">
        <f t="shared" si="36"/>
        <v>1.303567475847061</v>
      </c>
      <c r="AB550" s="130">
        <f t="shared" si="38"/>
        <v>1.304</v>
      </c>
      <c r="AC550" s="130">
        <v>66.700000000000401</v>
      </c>
      <c r="AD550" s="133">
        <f t="shared" si="39"/>
        <v>14.695818833999999</v>
      </c>
      <c r="AE550" s="134">
        <v>-10440.397000000001</v>
      </c>
      <c r="AF550" s="110">
        <v>-11.294650000000001</v>
      </c>
      <c r="AG550" s="110">
        <v>-2.7022355000000001E-2</v>
      </c>
      <c r="AH550" s="110">
        <v>1.289036E-5</v>
      </c>
      <c r="AI550" s="110">
        <v>-2.4780681000000001E-9</v>
      </c>
      <c r="AJ550" s="111">
        <v>6.5459673</v>
      </c>
      <c r="AK550"/>
      <c r="AL550"/>
      <c r="AM550"/>
      <c r="AN550"/>
    </row>
    <row r="551" spans="17:40" ht="15.75" x14ac:dyDescent="0.25">
      <c r="Q551" s="99"/>
      <c r="R551" s="130">
        <f t="shared" si="37"/>
        <v>58.18555704736648</v>
      </c>
      <c r="S551" s="129">
        <f t="shared" si="34"/>
        <v>0.32545700762450042</v>
      </c>
      <c r="T551" s="129">
        <f t="shared" si="32"/>
        <v>1.6176591621804785E-2</v>
      </c>
      <c r="U551" s="130">
        <f t="shared" si="33"/>
        <v>33.637276044356227</v>
      </c>
      <c r="V551" s="130">
        <f t="shared" si="35"/>
        <v>25.644449499823871</v>
      </c>
      <c r="W551" s="130"/>
      <c r="X551" s="130"/>
      <c r="Y551" s="130"/>
      <c r="Z551" s="130"/>
      <c r="AA551" s="130">
        <f t="shared" si="36"/>
        <v>1.3076194851312468</v>
      </c>
      <c r="AB551" s="130">
        <f t="shared" si="38"/>
        <v>1.3080000000000001</v>
      </c>
      <c r="AC551" s="130">
        <v>66.800000000000395</v>
      </c>
      <c r="AD551" s="133">
        <f t="shared" si="39"/>
        <v>14.695818833999999</v>
      </c>
      <c r="AE551" s="134">
        <v>-10440.397000000001</v>
      </c>
      <c r="AF551" s="110">
        <v>-11.294650000000001</v>
      </c>
      <c r="AG551" s="110">
        <v>-2.7022355000000001E-2</v>
      </c>
      <c r="AH551" s="110">
        <v>1.289036E-5</v>
      </c>
      <c r="AI551" s="110">
        <v>-2.4780681000000001E-9</v>
      </c>
      <c r="AJ551" s="111">
        <v>6.5459673</v>
      </c>
      <c r="AK551"/>
      <c r="AL551"/>
      <c r="AM551"/>
      <c r="AN551"/>
    </row>
    <row r="552" spans="17:40" ht="15.75" x14ac:dyDescent="0.25">
      <c r="Q552" s="99"/>
      <c r="R552" s="130">
        <f t="shared" si="37"/>
        <v>58.18555704736648</v>
      </c>
      <c r="S552" s="129">
        <f t="shared" si="34"/>
        <v>0.32658451318614706</v>
      </c>
      <c r="T552" s="129">
        <f t="shared" si="32"/>
        <v>1.6250455097220857E-2</v>
      </c>
      <c r="U552" s="130">
        <f t="shared" si="33"/>
        <v>33.741553409406052</v>
      </c>
      <c r="V552" s="130">
        <f t="shared" si="35"/>
        <v>25.644449499823871</v>
      </c>
      <c r="W552" s="130"/>
      <c r="X552" s="130"/>
      <c r="Y552" s="130"/>
      <c r="Z552" s="130"/>
      <c r="AA552" s="130">
        <f t="shared" si="36"/>
        <v>1.3116786166373839</v>
      </c>
      <c r="AB552" s="130">
        <f t="shared" si="38"/>
        <v>1.3120000000000001</v>
      </c>
      <c r="AC552" s="130">
        <v>66.900000000000404</v>
      </c>
      <c r="AD552" s="133">
        <f t="shared" si="39"/>
        <v>14.695818833999999</v>
      </c>
      <c r="AE552" s="134">
        <v>-10440.397000000001</v>
      </c>
      <c r="AF552" s="110">
        <v>-11.294650000000001</v>
      </c>
      <c r="AG552" s="110">
        <v>-2.7022355000000001E-2</v>
      </c>
      <c r="AH552" s="110">
        <v>1.289036E-5</v>
      </c>
      <c r="AI552" s="110">
        <v>-2.4780681000000001E-9</v>
      </c>
      <c r="AJ552" s="111">
        <v>6.5459673</v>
      </c>
      <c r="AK552"/>
      <c r="AL552"/>
      <c r="AM552"/>
      <c r="AN552"/>
    </row>
    <row r="553" spans="17:40" ht="15.75" x14ac:dyDescent="0.25">
      <c r="Q553" s="99"/>
      <c r="R553" s="130">
        <f t="shared" si="37"/>
        <v>58.18555704736648</v>
      </c>
      <c r="S553" s="129">
        <f t="shared" si="34"/>
        <v>0.32771543763415978</v>
      </c>
      <c r="T553" s="129">
        <f t="shared" si="32"/>
        <v>1.6324487595894124E-2</v>
      </c>
      <c r="U553" s="130">
        <f t="shared" si="33"/>
        <v>33.846014474744052</v>
      </c>
      <c r="V553" s="130">
        <f t="shared" si="35"/>
        <v>25.644449499823871</v>
      </c>
      <c r="W553" s="130"/>
      <c r="X553" s="130"/>
      <c r="Y553" s="130"/>
      <c r="Z553" s="130"/>
      <c r="AA553" s="130">
        <f t="shared" si="36"/>
        <v>1.3157448909027192</v>
      </c>
      <c r="AB553" s="130">
        <f t="shared" si="38"/>
        <v>1.3160000000000001</v>
      </c>
      <c r="AC553" s="130">
        <v>67.000000000000398</v>
      </c>
      <c r="AD553" s="133">
        <f t="shared" si="39"/>
        <v>14.695818833999999</v>
      </c>
      <c r="AE553" s="134">
        <v>-10440.397000000001</v>
      </c>
      <c r="AF553" s="110">
        <v>-11.294650000000001</v>
      </c>
      <c r="AG553" s="110">
        <v>-2.7022355000000001E-2</v>
      </c>
      <c r="AH553" s="110">
        <v>1.289036E-5</v>
      </c>
      <c r="AI553" s="110">
        <v>-2.4780681000000001E-9</v>
      </c>
      <c r="AJ553" s="111">
        <v>6.5459673</v>
      </c>
      <c r="AK553"/>
      <c r="AL553"/>
      <c r="AM553"/>
      <c r="AN553"/>
    </row>
    <row r="554" spans="17:40" ht="15.75" x14ac:dyDescent="0.25">
      <c r="Q554" s="99"/>
      <c r="R554" s="130">
        <f t="shared" si="37"/>
        <v>58.18555704736648</v>
      </c>
      <c r="S554" s="129">
        <f t="shared" si="34"/>
        <v>0.3288497897316553</v>
      </c>
      <c r="T554" s="129">
        <f t="shared" si="32"/>
        <v>1.639868960516537E-2</v>
      </c>
      <c r="U554" s="130">
        <f t="shared" si="33"/>
        <v>33.950659770028949</v>
      </c>
      <c r="V554" s="130">
        <f t="shared" si="35"/>
        <v>25.644449499823871</v>
      </c>
      <c r="W554" s="130"/>
      <c r="X554" s="130"/>
      <c r="Y554" s="130"/>
      <c r="Z554" s="130"/>
      <c r="AA554" s="130">
        <f t="shared" si="36"/>
        <v>1.3198183285227671</v>
      </c>
      <c r="AB554" s="130">
        <f t="shared" si="38"/>
        <v>1.32</v>
      </c>
      <c r="AC554" s="130">
        <v>67.100000000000406</v>
      </c>
      <c r="AD554" s="133">
        <f t="shared" si="39"/>
        <v>14.695818833999999</v>
      </c>
      <c r="AE554" s="134">
        <v>-10440.397000000001</v>
      </c>
      <c r="AF554" s="110">
        <v>-11.294650000000001</v>
      </c>
      <c r="AG554" s="110">
        <v>-2.7022355000000001E-2</v>
      </c>
      <c r="AH554" s="110">
        <v>1.289036E-5</v>
      </c>
      <c r="AI554" s="110">
        <v>-2.4780681000000001E-9</v>
      </c>
      <c r="AJ554" s="111">
        <v>6.5459673</v>
      </c>
      <c r="AK554"/>
      <c r="AL554"/>
      <c r="AM554"/>
      <c r="AN554"/>
    </row>
    <row r="555" spans="17:40" ht="15.75" x14ac:dyDescent="0.25">
      <c r="Q555" s="99"/>
      <c r="R555" s="130">
        <f t="shared" si="37"/>
        <v>58.18555704736648</v>
      </c>
      <c r="S555" s="129">
        <f t="shared" si="34"/>
        <v>0.32998757825958147</v>
      </c>
      <c r="T555" s="129">
        <f t="shared" si="32"/>
        <v>1.6473061613758461E-2</v>
      </c>
      <c r="U555" s="130">
        <f t="shared" si="33"/>
        <v>34.055489826422644</v>
      </c>
      <c r="V555" s="130">
        <f t="shared" si="35"/>
        <v>25.644449499823871</v>
      </c>
      <c r="W555" s="130"/>
      <c r="X555" s="130"/>
      <c r="Y555" s="130"/>
      <c r="Z555" s="130"/>
      <c r="AA555" s="130">
        <f t="shared" si="36"/>
        <v>1.3238989501514598</v>
      </c>
      <c r="AB555" s="130">
        <f t="shared" si="38"/>
        <v>1.3240000000000001</v>
      </c>
      <c r="AC555" s="130">
        <v>67.200000000000401</v>
      </c>
      <c r="AD555" s="133">
        <f t="shared" si="39"/>
        <v>14.695818833999999</v>
      </c>
      <c r="AE555" s="134">
        <v>-10440.397000000001</v>
      </c>
      <c r="AF555" s="110">
        <v>-11.294650000000001</v>
      </c>
      <c r="AG555" s="110">
        <v>-2.7022355000000001E-2</v>
      </c>
      <c r="AH555" s="110">
        <v>1.289036E-5</v>
      </c>
      <c r="AI555" s="110">
        <v>-2.4780681000000001E-9</v>
      </c>
      <c r="AJ555" s="111">
        <v>6.5459673</v>
      </c>
      <c r="AK555"/>
      <c r="AL555"/>
      <c r="AM555"/>
      <c r="AN555"/>
    </row>
    <row r="556" spans="17:40" ht="15.75" x14ac:dyDescent="0.25">
      <c r="Q556" s="99"/>
      <c r="R556" s="130">
        <f t="shared" si="37"/>
        <v>58.18555704736648</v>
      </c>
      <c r="S556" s="129">
        <f t="shared" si="34"/>
        <v>0.33112881201675137</v>
      </c>
      <c r="T556" s="129">
        <f t="shared" si="32"/>
        <v>1.6547604111785259E-2</v>
      </c>
      <c r="U556" s="130">
        <f t="shared" si="33"/>
        <v>34.160505176595578</v>
      </c>
      <c r="V556" s="130">
        <f t="shared" si="35"/>
        <v>25.644449499823871</v>
      </c>
      <c r="W556" s="130"/>
      <c r="X556" s="130"/>
      <c r="Y556" s="130"/>
      <c r="Z556" s="130"/>
      <c r="AA556" s="130">
        <f t="shared" si="36"/>
        <v>1.3279867765013456</v>
      </c>
      <c r="AB556" s="130">
        <f t="shared" si="38"/>
        <v>1.3280000000000001</v>
      </c>
      <c r="AC556" s="130">
        <v>67.300000000000395</v>
      </c>
      <c r="AD556" s="133">
        <f t="shared" si="39"/>
        <v>14.695818833999999</v>
      </c>
      <c r="AE556" s="134">
        <v>-10440.397000000001</v>
      </c>
      <c r="AF556" s="110">
        <v>-11.294650000000001</v>
      </c>
      <c r="AG556" s="110">
        <v>-2.7022355000000001E-2</v>
      </c>
      <c r="AH556" s="110">
        <v>1.289036E-5</v>
      </c>
      <c r="AI556" s="110">
        <v>-2.4780681000000001E-9</v>
      </c>
      <c r="AJ556" s="111">
        <v>6.5459673</v>
      </c>
      <c r="AK556"/>
      <c r="AL556"/>
      <c r="AM556"/>
      <c r="AN556"/>
    </row>
    <row r="557" spans="17:40" ht="15.75" x14ac:dyDescent="0.25">
      <c r="Q557" s="99"/>
      <c r="R557" s="130">
        <f t="shared" si="37"/>
        <v>58.18555704736648</v>
      </c>
      <c r="S557" s="129">
        <f t="shared" si="34"/>
        <v>0.33227349981987997</v>
      </c>
      <c r="T557" s="129">
        <f t="shared" si="32"/>
        <v>1.6622317590748815E-2</v>
      </c>
      <c r="U557" s="130">
        <f t="shared" si="33"/>
        <v>34.265706354730156</v>
      </c>
      <c r="V557" s="130">
        <f t="shared" si="35"/>
        <v>25.644449499823871</v>
      </c>
      <c r="W557" s="130"/>
      <c r="X557" s="130"/>
      <c r="Y557" s="130"/>
      <c r="Z557" s="130"/>
      <c r="AA557" s="130">
        <f t="shared" si="36"/>
        <v>1.3320818283437981</v>
      </c>
      <c r="AB557" s="130">
        <f t="shared" si="38"/>
        <v>1.3320000000000001</v>
      </c>
      <c r="AC557" s="130">
        <v>67.400000000000404</v>
      </c>
      <c r="AD557" s="133">
        <f t="shared" si="39"/>
        <v>14.695818833999999</v>
      </c>
      <c r="AE557" s="134">
        <v>-10440.397000000001</v>
      </c>
      <c r="AF557" s="110">
        <v>-11.294650000000001</v>
      </c>
      <c r="AG557" s="110">
        <v>-2.7022355000000001E-2</v>
      </c>
      <c r="AH557" s="110">
        <v>1.289036E-5</v>
      </c>
      <c r="AI557" s="110">
        <v>-2.4780681000000001E-9</v>
      </c>
      <c r="AJ557" s="111">
        <v>6.5459673</v>
      </c>
      <c r="AK557"/>
      <c r="AL557"/>
      <c r="AM557"/>
      <c r="AN557"/>
    </row>
    <row r="558" spans="17:40" ht="15.75" x14ac:dyDescent="0.25">
      <c r="Q558" s="99"/>
      <c r="R558" s="130">
        <f t="shared" si="37"/>
        <v>58.18555704736648</v>
      </c>
      <c r="S558" s="129">
        <f t="shared" si="34"/>
        <v>0.33342165050358297</v>
      </c>
      <c r="T558" s="129">
        <f t="shared" si="32"/>
        <v>1.6697202543548829E-2</v>
      </c>
      <c r="U558" s="130">
        <f t="shared" si="33"/>
        <v>34.371093896526716</v>
      </c>
      <c r="V558" s="130">
        <f t="shared" si="35"/>
        <v>25.644449499823871</v>
      </c>
      <c r="W558" s="130"/>
      <c r="X558" s="130"/>
      <c r="Y558" s="130"/>
      <c r="Z558" s="130"/>
      <c r="AA558" s="130">
        <f t="shared" si="36"/>
        <v>1.3361841265091496</v>
      </c>
      <c r="AB558" s="130">
        <f t="shared" si="38"/>
        <v>1.3360000000000001</v>
      </c>
      <c r="AC558" s="130">
        <v>67.500000000000398</v>
      </c>
      <c r="AD558" s="133">
        <f t="shared" si="39"/>
        <v>14.695818833999999</v>
      </c>
      <c r="AE558" s="134">
        <v>-10440.397000000001</v>
      </c>
      <c r="AF558" s="110">
        <v>-11.294650000000001</v>
      </c>
      <c r="AG558" s="110">
        <v>-2.7022355000000001E-2</v>
      </c>
      <c r="AH558" s="110">
        <v>1.289036E-5</v>
      </c>
      <c r="AI558" s="110">
        <v>-2.4780681000000001E-9</v>
      </c>
      <c r="AJ558" s="111">
        <v>6.5459673</v>
      </c>
      <c r="AK558"/>
      <c r="AL558"/>
      <c r="AM558"/>
      <c r="AN558"/>
    </row>
    <row r="559" spans="17:40" ht="15.75" x14ac:dyDescent="0.25">
      <c r="Q559" s="99"/>
      <c r="R559" s="130">
        <f t="shared" si="37"/>
        <v>58.18555704736648</v>
      </c>
      <c r="S559" s="129">
        <f t="shared" si="34"/>
        <v>0.33457327292042527</v>
      </c>
      <c r="T559" s="129">
        <f t="shared" si="32"/>
        <v>1.677225946448559E-2</v>
      </c>
      <c r="U559" s="130">
        <f t="shared" si="33"/>
        <v>34.476668339207833</v>
      </c>
      <c r="V559" s="130">
        <f t="shared" si="35"/>
        <v>25.644449499823871</v>
      </c>
      <c r="W559" s="130"/>
      <c r="X559" s="130"/>
      <c r="Y559" s="130"/>
      <c r="Z559" s="130"/>
      <c r="AA559" s="130">
        <f t="shared" si="36"/>
        <v>1.3402936918869239</v>
      </c>
      <c r="AB559" s="130">
        <f t="shared" si="38"/>
        <v>1.34</v>
      </c>
      <c r="AC559" s="130">
        <v>67.600000000000406</v>
      </c>
      <c r="AD559" s="133">
        <f t="shared" si="39"/>
        <v>14.695818833999999</v>
      </c>
      <c r="AE559" s="134">
        <v>-10440.397000000001</v>
      </c>
      <c r="AF559" s="110">
        <v>-11.294650000000001</v>
      </c>
      <c r="AG559" s="110">
        <v>-2.7022355000000001E-2</v>
      </c>
      <c r="AH559" s="110">
        <v>1.289036E-5</v>
      </c>
      <c r="AI559" s="110">
        <v>-2.4780681000000001E-9</v>
      </c>
      <c r="AJ559" s="111">
        <v>6.5459673</v>
      </c>
      <c r="AK559"/>
      <c r="AL559"/>
      <c r="AM559"/>
      <c r="AN559"/>
    </row>
    <row r="560" spans="17:40" ht="15.75" x14ac:dyDescent="0.25">
      <c r="Q560" s="99"/>
      <c r="R560" s="130">
        <f t="shared" si="37"/>
        <v>58.18555704736648</v>
      </c>
      <c r="S560" s="129">
        <f t="shared" si="34"/>
        <v>0.33572837594093619</v>
      </c>
      <c r="T560" s="129">
        <f t="shared" si="32"/>
        <v>1.6847488849263778E-2</v>
      </c>
      <c r="U560" s="130">
        <f t="shared" si="33"/>
        <v>34.582430221522372</v>
      </c>
      <c r="V560" s="130">
        <f t="shared" si="35"/>
        <v>25.644449499823871</v>
      </c>
      <c r="W560" s="130"/>
      <c r="X560" s="130"/>
      <c r="Y560" s="130"/>
      <c r="Z560" s="130"/>
      <c r="AA560" s="130">
        <f t="shared" si="36"/>
        <v>1.3444105454260042</v>
      </c>
      <c r="AB560" s="130">
        <f t="shared" si="38"/>
        <v>1.3440000000000001</v>
      </c>
      <c r="AC560" s="130">
        <v>67.700000000000401</v>
      </c>
      <c r="AD560" s="133">
        <f t="shared" si="39"/>
        <v>14.695818833999999</v>
      </c>
      <c r="AE560" s="134">
        <v>-10440.397000000001</v>
      </c>
      <c r="AF560" s="110">
        <v>-11.294650000000001</v>
      </c>
      <c r="AG560" s="110">
        <v>-2.7022355000000001E-2</v>
      </c>
      <c r="AH560" s="110">
        <v>1.289036E-5</v>
      </c>
      <c r="AI560" s="110">
        <v>-2.4780681000000001E-9</v>
      </c>
      <c r="AJ560" s="111">
        <v>6.5459673</v>
      </c>
      <c r="AK560"/>
      <c r="AL560"/>
      <c r="AM560"/>
      <c r="AN560"/>
    </row>
    <row r="561" spans="17:40" ht="15.75" x14ac:dyDescent="0.25">
      <c r="Q561" s="99"/>
      <c r="R561" s="130">
        <f t="shared" si="37"/>
        <v>58.18555704736648</v>
      </c>
      <c r="S561" s="129">
        <f t="shared" si="34"/>
        <v>0.33688696845362015</v>
      </c>
      <c r="T561" s="129">
        <f t="shared" si="32"/>
        <v>1.6922891194998846E-2</v>
      </c>
      <c r="U561" s="130">
        <f t="shared" si="33"/>
        <v>34.68838008375252</v>
      </c>
      <c r="V561" s="130">
        <f t="shared" si="35"/>
        <v>25.644449499823871</v>
      </c>
      <c r="W561" s="130"/>
      <c r="X561" s="130"/>
      <c r="Y561" s="130"/>
      <c r="Z561" s="130"/>
      <c r="AA561" s="130">
        <f t="shared" si="36"/>
        <v>1.3485347081347911</v>
      </c>
      <c r="AB561" s="130">
        <f t="shared" si="38"/>
        <v>1.349</v>
      </c>
      <c r="AC561" s="130">
        <v>67.800000000000395</v>
      </c>
      <c r="AD561" s="133">
        <f t="shared" si="39"/>
        <v>14.695818833999999</v>
      </c>
      <c r="AE561" s="134">
        <v>-10440.397000000001</v>
      </c>
      <c r="AF561" s="110">
        <v>-11.294650000000001</v>
      </c>
      <c r="AG561" s="110">
        <v>-2.7022355000000001E-2</v>
      </c>
      <c r="AH561" s="110">
        <v>1.289036E-5</v>
      </c>
      <c r="AI561" s="110">
        <v>-2.4780681000000001E-9</v>
      </c>
      <c r="AJ561" s="111">
        <v>6.5459673</v>
      </c>
      <c r="AK561"/>
      <c r="AL561"/>
      <c r="AM561"/>
      <c r="AN561"/>
    </row>
    <row r="562" spans="17:40" ht="15.75" x14ac:dyDescent="0.25">
      <c r="Q562" s="99"/>
      <c r="R562" s="130">
        <f t="shared" si="37"/>
        <v>58.18555704736648</v>
      </c>
      <c r="S562" s="129">
        <f t="shared" si="34"/>
        <v>0.3380490593650245</v>
      </c>
      <c r="T562" s="129">
        <f t="shared" si="32"/>
        <v>1.6998467000219397E-2</v>
      </c>
      <c r="U562" s="130">
        <f t="shared" si="33"/>
        <v>34.794518467716287</v>
      </c>
      <c r="V562" s="130">
        <f t="shared" si="35"/>
        <v>25.644449499823871</v>
      </c>
      <c r="W562" s="130"/>
      <c r="X562" s="130"/>
      <c r="Y562" s="130"/>
      <c r="Z562" s="130"/>
      <c r="AA562" s="130">
        <f t="shared" si="36"/>
        <v>1.3526662010814763</v>
      </c>
      <c r="AB562" s="130">
        <f t="shared" si="38"/>
        <v>1.353</v>
      </c>
      <c r="AC562" s="130">
        <v>67.900000000000404</v>
      </c>
      <c r="AD562" s="133">
        <f t="shared" si="39"/>
        <v>14.695818833999999</v>
      </c>
      <c r="AE562" s="134">
        <v>-10440.397000000001</v>
      </c>
      <c r="AF562" s="110">
        <v>-11.294650000000001</v>
      </c>
      <c r="AG562" s="110">
        <v>-2.7022355000000001E-2</v>
      </c>
      <c r="AH562" s="110">
        <v>1.289036E-5</v>
      </c>
      <c r="AI562" s="110">
        <v>-2.4780681000000001E-9</v>
      </c>
      <c r="AJ562" s="111">
        <v>6.5459673</v>
      </c>
      <c r="AK562"/>
      <c r="AL562"/>
      <c r="AM562"/>
      <c r="AN562"/>
    </row>
    <row r="563" spans="17:40" ht="15.75" x14ac:dyDescent="0.25">
      <c r="Q563" s="99"/>
      <c r="R563" s="130">
        <f t="shared" si="37"/>
        <v>58.18555704736648</v>
      </c>
      <c r="S563" s="129">
        <f t="shared" si="34"/>
        <v>0.33921465759971869</v>
      </c>
      <c r="T563" s="129">
        <f t="shared" si="32"/>
        <v>1.7074216764872446E-2</v>
      </c>
      <c r="U563" s="130">
        <f t="shared" si="33"/>
        <v>34.900845916773306</v>
      </c>
      <c r="V563" s="130">
        <f t="shared" si="35"/>
        <v>25.644449499823871</v>
      </c>
      <c r="W563" s="130"/>
      <c r="X563" s="130"/>
      <c r="Y563" s="130"/>
      <c r="Z563" s="130"/>
      <c r="AA563" s="130">
        <f t="shared" si="36"/>
        <v>1.3568050453941412</v>
      </c>
      <c r="AB563" s="130">
        <f t="shared" si="38"/>
        <v>1.357</v>
      </c>
      <c r="AC563" s="130">
        <v>68.000000000000398</v>
      </c>
      <c r="AD563" s="133">
        <f t="shared" si="39"/>
        <v>14.695818833999999</v>
      </c>
      <c r="AE563" s="134">
        <v>-10440.397000000001</v>
      </c>
      <c r="AF563" s="110">
        <v>-11.294650000000001</v>
      </c>
      <c r="AG563" s="110">
        <v>-2.7022355000000001E-2</v>
      </c>
      <c r="AH563" s="110">
        <v>1.289036E-5</v>
      </c>
      <c r="AI563" s="110">
        <v>-2.4780681000000001E-9</v>
      </c>
      <c r="AJ563" s="111">
        <v>6.5459673</v>
      </c>
      <c r="AK563"/>
      <c r="AL563"/>
      <c r="AM563"/>
      <c r="AN563"/>
    </row>
    <row r="564" spans="17:40" ht="15.75" x14ac:dyDescent="0.25">
      <c r="Q564" s="99"/>
      <c r="R564" s="130">
        <f t="shared" si="37"/>
        <v>58.18555704736648</v>
      </c>
      <c r="S564" s="129">
        <f t="shared" si="34"/>
        <v>0.34038377210033632</v>
      </c>
      <c r="T564" s="129">
        <f t="shared" si="32"/>
        <v>1.7150140990327887E-2</v>
      </c>
      <c r="U564" s="130">
        <f t="shared" si="33"/>
        <v>35.007362975829601</v>
      </c>
      <c r="V564" s="130">
        <f t="shared" si="35"/>
        <v>25.644449499823871</v>
      </c>
      <c r="W564" s="130"/>
      <c r="X564" s="130"/>
      <c r="Y564" s="130"/>
      <c r="Z564" s="130"/>
      <c r="AA564" s="130">
        <f t="shared" si="36"/>
        <v>1.3609512622609821</v>
      </c>
      <c r="AB564" s="130">
        <f t="shared" si="38"/>
        <v>1.361</v>
      </c>
      <c r="AC564" s="130">
        <v>68.100000000000406</v>
      </c>
      <c r="AD564" s="133">
        <f t="shared" si="39"/>
        <v>14.695818833999999</v>
      </c>
      <c r="AE564" s="134">
        <v>-10440.397000000001</v>
      </c>
      <c r="AF564" s="110">
        <v>-11.294650000000001</v>
      </c>
      <c r="AG564" s="110">
        <v>-2.7022355000000001E-2</v>
      </c>
      <c r="AH564" s="110">
        <v>1.289036E-5</v>
      </c>
      <c r="AI564" s="110">
        <v>-2.4780681000000001E-9</v>
      </c>
      <c r="AJ564" s="111">
        <v>6.5459673</v>
      </c>
      <c r="AK564"/>
      <c r="AL564"/>
      <c r="AM564"/>
      <c r="AN564"/>
    </row>
    <row r="565" spans="17:40" ht="15.75" x14ac:dyDescent="0.25">
      <c r="Q565" s="99"/>
      <c r="R565" s="130">
        <f t="shared" si="37"/>
        <v>58.18555704736648</v>
      </c>
      <c r="S565" s="129">
        <f t="shared" si="34"/>
        <v>0.3415564118275996</v>
      </c>
      <c r="T565" s="129">
        <f t="shared" si="32"/>
        <v>1.7226240179383987E-2</v>
      </c>
      <c r="U565" s="130">
        <f t="shared" si="33"/>
        <v>35.114070191343629</v>
      </c>
      <c r="V565" s="130">
        <f t="shared" si="35"/>
        <v>25.644449499823871</v>
      </c>
      <c r="W565" s="130"/>
      <c r="X565" s="130"/>
      <c r="Y565" s="130"/>
      <c r="Z565" s="130"/>
      <c r="AA565" s="130">
        <f t="shared" si="36"/>
        <v>1.3651048729304964</v>
      </c>
      <c r="AB565" s="130">
        <f t="shared" si="38"/>
        <v>1.365</v>
      </c>
      <c r="AC565" s="130">
        <v>68.200000000000401</v>
      </c>
      <c r="AD565" s="133">
        <f t="shared" si="39"/>
        <v>14.695818833999999</v>
      </c>
      <c r="AE565" s="134">
        <v>-10440.397000000001</v>
      </c>
      <c r="AF565" s="110">
        <v>-11.294650000000001</v>
      </c>
      <c r="AG565" s="110">
        <v>-2.7022355000000001E-2</v>
      </c>
      <c r="AH565" s="110">
        <v>1.289036E-5</v>
      </c>
      <c r="AI565" s="110">
        <v>-2.4780681000000001E-9</v>
      </c>
      <c r="AJ565" s="111">
        <v>6.5459673</v>
      </c>
      <c r="AK565"/>
      <c r="AL565"/>
      <c r="AM565"/>
      <c r="AN565"/>
    </row>
    <row r="566" spans="17:40" ht="15.75" x14ac:dyDescent="0.25">
      <c r="Q566" s="99"/>
      <c r="R566" s="130">
        <f t="shared" si="37"/>
        <v>58.18555704736648</v>
      </c>
      <c r="S566" s="129">
        <f t="shared" si="34"/>
        <v>0.34273258576036619</v>
      </c>
      <c r="T566" s="129">
        <f t="shared" si="32"/>
        <v>1.730251483627018E-2</v>
      </c>
      <c r="U566" s="130">
        <f t="shared" si="33"/>
        <v>35.220968111329263</v>
      </c>
      <c r="V566" s="130">
        <f t="shared" si="35"/>
        <v>25.644449499823871</v>
      </c>
      <c r="W566" s="130"/>
      <c r="X566" s="130"/>
      <c r="Y566" s="130"/>
      <c r="Z566" s="130"/>
      <c r="AA566" s="130">
        <f t="shared" si="36"/>
        <v>1.3692658987117192</v>
      </c>
      <c r="AB566" s="130">
        <f t="shared" si="38"/>
        <v>1.369</v>
      </c>
      <c r="AC566" s="130">
        <v>68.300000000000395</v>
      </c>
      <c r="AD566" s="133">
        <f t="shared" si="39"/>
        <v>14.695818833999999</v>
      </c>
      <c r="AE566" s="134">
        <v>-10440.397000000001</v>
      </c>
      <c r="AF566" s="110">
        <v>-11.294650000000001</v>
      </c>
      <c r="AG566" s="110">
        <v>-2.7022355000000001E-2</v>
      </c>
      <c r="AH566" s="110">
        <v>1.289036E-5</v>
      </c>
      <c r="AI566" s="110">
        <v>-2.4780681000000001E-9</v>
      </c>
      <c r="AJ566" s="111">
        <v>6.5459673</v>
      </c>
      <c r="AK566"/>
      <c r="AL566"/>
      <c r="AM566"/>
      <c r="AN566"/>
    </row>
    <row r="567" spans="17:40" ht="15.75" x14ac:dyDescent="0.25">
      <c r="Q567" s="99"/>
      <c r="R567" s="130">
        <f t="shared" si="37"/>
        <v>58.18555704736648</v>
      </c>
      <c r="S567" s="129">
        <f t="shared" si="34"/>
        <v>0.34391230289561547</v>
      </c>
      <c r="T567" s="129">
        <f t="shared" si="32"/>
        <v>1.7378965466652508E-2</v>
      </c>
      <c r="U567" s="130">
        <f t="shared" si="33"/>
        <v>35.328057285361751</v>
      </c>
      <c r="V567" s="130">
        <f t="shared" si="35"/>
        <v>25.644449499823871</v>
      </c>
      <c r="W567" s="130"/>
      <c r="X567" s="130"/>
      <c r="Y567" s="130"/>
      <c r="Z567" s="130"/>
      <c r="AA567" s="130">
        <f t="shared" si="36"/>
        <v>1.3734343609743374</v>
      </c>
      <c r="AB567" s="130">
        <f t="shared" si="38"/>
        <v>1.373</v>
      </c>
      <c r="AC567" s="130">
        <v>68.400000000000404</v>
      </c>
      <c r="AD567" s="133">
        <f t="shared" si="39"/>
        <v>14.695818833999999</v>
      </c>
      <c r="AE567" s="134">
        <v>-10440.397000000001</v>
      </c>
      <c r="AF567" s="110">
        <v>-11.294650000000001</v>
      </c>
      <c r="AG567" s="110">
        <v>-2.7022355000000001E-2</v>
      </c>
      <c r="AH567" s="110">
        <v>1.289036E-5</v>
      </c>
      <c r="AI567" s="110">
        <v>-2.4780681000000001E-9</v>
      </c>
      <c r="AJ567" s="111">
        <v>6.5459673</v>
      </c>
      <c r="AK567"/>
      <c r="AL567"/>
      <c r="AM567"/>
      <c r="AN567"/>
    </row>
    <row r="568" spans="17:40" ht="15.75" x14ac:dyDescent="0.25">
      <c r="Q568" s="99"/>
      <c r="R568" s="130">
        <f t="shared" si="37"/>
        <v>58.18555704736648</v>
      </c>
      <c r="S568" s="129">
        <f t="shared" si="34"/>
        <v>0.34509557224849269</v>
      </c>
      <c r="T568" s="129">
        <f t="shared" si="32"/>
        <v>1.7455592577638662E-2</v>
      </c>
      <c r="U568" s="130">
        <f t="shared" si="33"/>
        <v>35.435338264583194</v>
      </c>
      <c r="V568" s="130">
        <f t="shared" si="35"/>
        <v>25.644449499823871</v>
      </c>
      <c r="W568" s="130"/>
      <c r="X568" s="130"/>
      <c r="Y568" s="130"/>
      <c r="Z568" s="130"/>
      <c r="AA568" s="130">
        <f t="shared" si="36"/>
        <v>1.3776102811489241</v>
      </c>
      <c r="AB568" s="130">
        <f t="shared" si="38"/>
        <v>1.3779999999999999</v>
      </c>
      <c r="AC568" s="130">
        <v>68.500000000000398</v>
      </c>
      <c r="AD568" s="133">
        <f t="shared" si="39"/>
        <v>14.695818833999999</v>
      </c>
      <c r="AE568" s="134">
        <v>-10440.397000000001</v>
      </c>
      <c r="AF568" s="110">
        <v>-11.294650000000001</v>
      </c>
      <c r="AG568" s="110">
        <v>-2.7022355000000001E-2</v>
      </c>
      <c r="AH568" s="110">
        <v>1.289036E-5</v>
      </c>
      <c r="AI568" s="110">
        <v>-2.4780681000000001E-9</v>
      </c>
      <c r="AJ568" s="111">
        <v>6.5459673</v>
      </c>
      <c r="AK568"/>
      <c r="AL568"/>
      <c r="AM568"/>
      <c r="AN568"/>
    </row>
    <row r="569" spans="17:40" ht="15.75" x14ac:dyDescent="0.25">
      <c r="Q569" s="99"/>
      <c r="R569" s="130">
        <f t="shared" si="37"/>
        <v>58.18555704736648</v>
      </c>
      <c r="S569" s="129">
        <f t="shared" si="34"/>
        <v>0.34628240285234607</v>
      </c>
      <c r="T569" s="129">
        <f t="shared" si="32"/>
        <v>1.7532396677781326E-2</v>
      </c>
      <c r="U569" s="130">
        <f t="shared" si="33"/>
        <v>35.542811601706099</v>
      </c>
      <c r="V569" s="130">
        <f t="shared" si="35"/>
        <v>25.644449499823871</v>
      </c>
      <c r="W569" s="130"/>
      <c r="X569" s="130"/>
      <c r="Y569" s="130"/>
      <c r="Z569" s="130"/>
      <c r="AA569" s="130">
        <f t="shared" si="36"/>
        <v>1.3817936807271518</v>
      </c>
      <c r="AB569" s="130">
        <f t="shared" si="38"/>
        <v>1.3819999999999999</v>
      </c>
      <c r="AC569" s="130">
        <v>68.600000000000406</v>
      </c>
      <c r="AD569" s="133">
        <f t="shared" si="39"/>
        <v>14.695818833999999</v>
      </c>
      <c r="AE569" s="134">
        <v>-10440.397000000001</v>
      </c>
      <c r="AF569" s="110">
        <v>-11.294650000000001</v>
      </c>
      <c r="AG569" s="110">
        <v>-2.7022355000000001E-2</v>
      </c>
      <c r="AH569" s="110">
        <v>1.289036E-5</v>
      </c>
      <c r="AI569" s="110">
        <v>-2.4780681000000001E-9</v>
      </c>
      <c r="AJ569" s="111">
        <v>6.5459673</v>
      </c>
      <c r="AK569"/>
      <c r="AL569"/>
      <c r="AM569"/>
      <c r="AN569"/>
    </row>
    <row r="570" spans="17:40" ht="15.75" x14ac:dyDescent="0.25">
      <c r="Q570" s="99"/>
      <c r="R570" s="130">
        <f t="shared" si="37"/>
        <v>58.18555704736648</v>
      </c>
      <c r="S570" s="129">
        <f t="shared" si="34"/>
        <v>0.34747280375872253</v>
      </c>
      <c r="T570" s="129">
        <f t="shared" si="32"/>
        <v>1.7609378277084402E-2</v>
      </c>
      <c r="U570" s="130">
        <f t="shared" si="33"/>
        <v>35.650477851020263</v>
      </c>
      <c r="V570" s="130">
        <f t="shared" si="35"/>
        <v>25.644449499823871</v>
      </c>
      <c r="W570" s="130"/>
      <c r="X570" s="130"/>
      <c r="Y570" s="130"/>
      <c r="Z570" s="130"/>
      <c r="AA570" s="130">
        <f t="shared" si="36"/>
        <v>1.38598458126193</v>
      </c>
      <c r="AB570" s="130">
        <f t="shared" si="38"/>
        <v>1.3859999999999999</v>
      </c>
      <c r="AC570" s="130">
        <v>68.700000000000401</v>
      </c>
      <c r="AD570" s="133">
        <f t="shared" si="39"/>
        <v>14.695818833999999</v>
      </c>
      <c r="AE570" s="134">
        <v>-10440.397000000001</v>
      </c>
      <c r="AF570" s="110">
        <v>-11.294650000000001</v>
      </c>
      <c r="AG570" s="110">
        <v>-2.7022355000000001E-2</v>
      </c>
      <c r="AH570" s="110">
        <v>1.289036E-5</v>
      </c>
      <c r="AI570" s="110">
        <v>-2.4780681000000001E-9</v>
      </c>
      <c r="AJ570" s="111">
        <v>6.5459673</v>
      </c>
      <c r="AK570"/>
      <c r="AL570"/>
      <c r="AM570"/>
      <c r="AN570"/>
    </row>
    <row r="571" spans="17:40" ht="15.75" x14ac:dyDescent="0.25">
      <c r="Q571" s="99"/>
      <c r="R571" s="130">
        <f t="shared" si="37"/>
        <v>58.18555704736648</v>
      </c>
      <c r="S571" s="129">
        <f t="shared" si="34"/>
        <v>0.3486667840374294</v>
      </c>
      <c r="T571" s="129">
        <f t="shared" si="32"/>
        <v>1.7686537887006071E-2</v>
      </c>
      <c r="U571" s="130">
        <f t="shared" si="33"/>
        <v>35.75833756839603</v>
      </c>
      <c r="V571" s="130">
        <f t="shared" si="35"/>
        <v>25.644449499823871</v>
      </c>
      <c r="W571" s="130"/>
      <c r="X571" s="130"/>
      <c r="Y571" s="130"/>
      <c r="Z571" s="130"/>
      <c r="AA571" s="130">
        <f t="shared" si="36"/>
        <v>1.3901830043676748</v>
      </c>
      <c r="AB571" s="130">
        <f t="shared" si="38"/>
        <v>1.39</v>
      </c>
      <c r="AC571" s="130">
        <v>68.800000000000395</v>
      </c>
      <c r="AD571" s="133">
        <f t="shared" si="39"/>
        <v>14.695818833999999</v>
      </c>
      <c r="AE571" s="134">
        <v>-10440.397000000001</v>
      </c>
      <c r="AF571" s="110">
        <v>-11.294650000000001</v>
      </c>
      <c r="AG571" s="110">
        <v>-2.7022355000000001E-2</v>
      </c>
      <c r="AH571" s="110">
        <v>1.289036E-5</v>
      </c>
      <c r="AI571" s="110">
        <v>-2.4780681000000001E-9</v>
      </c>
      <c r="AJ571" s="111">
        <v>6.5459673</v>
      </c>
      <c r="AK571"/>
      <c r="AL571"/>
      <c r="AM571"/>
      <c r="AN571"/>
    </row>
    <row r="572" spans="17:40" ht="15.75" x14ac:dyDescent="0.25">
      <c r="Q572" s="99"/>
      <c r="R572" s="130">
        <f t="shared" si="37"/>
        <v>58.18555704736648</v>
      </c>
      <c r="S572" s="129">
        <f t="shared" si="34"/>
        <v>0.34986435277652478</v>
      </c>
      <c r="T572" s="129">
        <f t="shared" si="32"/>
        <v>1.776387602046469E-2</v>
      </c>
      <c r="U572" s="130">
        <f t="shared" si="33"/>
        <v>35.866391311290698</v>
      </c>
      <c r="V572" s="130">
        <f t="shared" si="35"/>
        <v>25.644449499823871</v>
      </c>
      <c r="W572" s="130"/>
      <c r="X572" s="130"/>
      <c r="Y572" s="130"/>
      <c r="Z572" s="130"/>
      <c r="AA572" s="130">
        <f t="shared" si="36"/>
        <v>1.394388971720435</v>
      </c>
      <c r="AB572" s="130">
        <f t="shared" si="38"/>
        <v>1.3939999999999999</v>
      </c>
      <c r="AC572" s="130">
        <v>68.900000000000404</v>
      </c>
      <c r="AD572" s="133">
        <f t="shared" si="39"/>
        <v>14.695818833999999</v>
      </c>
      <c r="AE572" s="134">
        <v>-10440.397000000001</v>
      </c>
      <c r="AF572" s="110">
        <v>-11.294650000000001</v>
      </c>
      <c r="AG572" s="110">
        <v>-2.7022355000000001E-2</v>
      </c>
      <c r="AH572" s="110">
        <v>1.289036E-5</v>
      </c>
      <c r="AI572" s="110">
        <v>-2.4780681000000001E-9</v>
      </c>
      <c r="AJ572" s="111">
        <v>6.5459673</v>
      </c>
      <c r="AK572"/>
      <c r="AL572"/>
      <c r="AM572"/>
      <c r="AN572"/>
    </row>
    <row r="573" spans="17:40" ht="15.75" x14ac:dyDescent="0.25">
      <c r="Q573" s="99"/>
      <c r="R573" s="130">
        <f t="shared" si="37"/>
        <v>58.18555704736648</v>
      </c>
      <c r="S573" s="129">
        <f t="shared" si="34"/>
        <v>0.35106551908236999</v>
      </c>
      <c r="T573" s="129">
        <f t="shared" si="32"/>
        <v>1.7841393191842511E-2</v>
      </c>
      <c r="U573" s="130">
        <f t="shared" si="33"/>
        <v>35.974639638752592</v>
      </c>
      <c r="V573" s="130">
        <f t="shared" si="35"/>
        <v>25.644449499823871</v>
      </c>
      <c r="W573" s="130"/>
      <c r="X573" s="130"/>
      <c r="Y573" s="130"/>
      <c r="Z573" s="130"/>
      <c r="AA573" s="130">
        <f t="shared" si="36"/>
        <v>1.3986025050581425</v>
      </c>
      <c r="AB573" s="130">
        <f t="shared" si="38"/>
        <v>1.399</v>
      </c>
      <c r="AC573" s="130">
        <v>69.000000000000398</v>
      </c>
      <c r="AD573" s="133">
        <f t="shared" si="39"/>
        <v>14.695818833999999</v>
      </c>
      <c r="AE573" s="134">
        <v>-10440.397000000001</v>
      </c>
      <c r="AF573" s="110">
        <v>-11.294650000000001</v>
      </c>
      <c r="AG573" s="110">
        <v>-2.7022355000000001E-2</v>
      </c>
      <c r="AH573" s="110">
        <v>1.289036E-5</v>
      </c>
      <c r="AI573" s="110">
        <v>-2.4780681000000001E-9</v>
      </c>
      <c r="AJ573" s="111">
        <v>6.5459673</v>
      </c>
      <c r="AK573"/>
      <c r="AL573"/>
      <c r="AM573"/>
      <c r="AN573"/>
    </row>
    <row r="574" spans="17:40" ht="15.75" x14ac:dyDescent="0.25">
      <c r="Q574" s="99"/>
      <c r="R574" s="130">
        <f t="shared" si="37"/>
        <v>58.18555704736648</v>
      </c>
      <c r="S574" s="129">
        <f t="shared" si="34"/>
        <v>0.3522702920796344</v>
      </c>
      <c r="T574" s="129">
        <f t="shared" si="32"/>
        <v>1.7919089916991097E-2</v>
      </c>
      <c r="U574" s="130">
        <f t="shared" si="33"/>
        <v>36.08308311142693</v>
      </c>
      <c r="V574" s="130">
        <f t="shared" si="35"/>
        <v>25.644449499823871</v>
      </c>
      <c r="W574" s="130"/>
      <c r="X574" s="130"/>
      <c r="Y574" s="130"/>
      <c r="Z574" s="130"/>
      <c r="AA574" s="130">
        <f t="shared" si="36"/>
        <v>1.4028236261807714</v>
      </c>
      <c r="AB574" s="130">
        <f t="shared" si="38"/>
        <v>1.403</v>
      </c>
      <c r="AC574" s="130">
        <v>69.100000000000406</v>
      </c>
      <c r="AD574" s="133">
        <f t="shared" si="39"/>
        <v>14.695818833999999</v>
      </c>
      <c r="AE574" s="134">
        <v>-10440.397000000001</v>
      </c>
      <c r="AF574" s="110">
        <v>-11.294650000000001</v>
      </c>
      <c r="AG574" s="110">
        <v>-2.7022355000000001E-2</v>
      </c>
      <c r="AH574" s="110">
        <v>1.289036E-5</v>
      </c>
      <c r="AI574" s="110">
        <v>-2.4780681000000001E-9</v>
      </c>
      <c r="AJ574" s="111">
        <v>6.5459673</v>
      </c>
      <c r="AK574"/>
      <c r="AL574"/>
      <c r="AM574"/>
      <c r="AN574"/>
    </row>
    <row r="575" spans="17:40" ht="15.75" x14ac:dyDescent="0.25">
      <c r="Q575" s="99"/>
      <c r="R575" s="130">
        <f t="shared" si="37"/>
        <v>58.18555704736648</v>
      </c>
      <c r="S575" s="129">
        <f t="shared" si="34"/>
        <v>0.3534786809113355</v>
      </c>
      <c r="T575" s="129">
        <f t="shared" si="32"/>
        <v>1.7996966713235377E-2</v>
      </c>
      <c r="U575" s="130">
        <f t="shared" si="33"/>
        <v>36.191722291560225</v>
      </c>
      <c r="V575" s="130">
        <f t="shared" si="35"/>
        <v>25.644449499823871</v>
      </c>
      <c r="W575" s="130"/>
      <c r="X575" s="130"/>
      <c r="Y575" s="130"/>
      <c r="Z575" s="130"/>
      <c r="AA575" s="130">
        <f t="shared" si="36"/>
        <v>1.4070523569505655</v>
      </c>
      <c r="AB575" s="130">
        <f t="shared" si="38"/>
        <v>1.407</v>
      </c>
      <c r="AC575" s="130">
        <v>69.200000000000401</v>
      </c>
      <c r="AD575" s="133">
        <f t="shared" si="39"/>
        <v>14.695818833999999</v>
      </c>
      <c r="AE575" s="134">
        <v>-10440.397000000001</v>
      </c>
      <c r="AF575" s="110">
        <v>-11.294650000000001</v>
      </c>
      <c r="AG575" s="110">
        <v>-2.7022355000000001E-2</v>
      </c>
      <c r="AH575" s="110">
        <v>1.289036E-5</v>
      </c>
      <c r="AI575" s="110">
        <v>-2.4780681000000001E-9</v>
      </c>
      <c r="AJ575" s="111">
        <v>6.5459673</v>
      </c>
      <c r="AK575"/>
      <c r="AL575"/>
      <c r="AM575"/>
      <c r="AN575"/>
    </row>
    <row r="576" spans="17:40" ht="15.75" x14ac:dyDescent="0.25">
      <c r="Q576" s="99"/>
      <c r="R576" s="130">
        <f t="shared" si="37"/>
        <v>58.18555704736648</v>
      </c>
      <c r="S576" s="129">
        <f t="shared" si="34"/>
        <v>0.35469069473885145</v>
      </c>
      <c r="T576" s="129">
        <f t="shared" si="32"/>
        <v>1.8075024099379007E-2</v>
      </c>
      <c r="U576" s="130">
        <f t="shared" si="33"/>
        <v>36.300557743006145</v>
      </c>
      <c r="V576" s="130">
        <f t="shared" si="35"/>
        <v>25.644449499823871</v>
      </c>
      <c r="W576" s="130"/>
      <c r="X576" s="130"/>
      <c r="Y576" s="130"/>
      <c r="Z576" s="130"/>
      <c r="AA576" s="130">
        <f t="shared" si="36"/>
        <v>1.4112887192922114</v>
      </c>
      <c r="AB576" s="130">
        <f t="shared" si="38"/>
        <v>1.411</v>
      </c>
      <c r="AC576" s="130">
        <v>69.300000000000395</v>
      </c>
      <c r="AD576" s="133">
        <f t="shared" si="39"/>
        <v>14.695818833999999</v>
      </c>
      <c r="AE576" s="134">
        <v>-10440.397000000001</v>
      </c>
      <c r="AF576" s="110">
        <v>-11.294650000000001</v>
      </c>
      <c r="AG576" s="110">
        <v>-2.7022355000000001E-2</v>
      </c>
      <c r="AH576" s="110">
        <v>1.289036E-5</v>
      </c>
      <c r="AI576" s="110">
        <v>-2.4780681000000001E-9</v>
      </c>
      <c r="AJ576" s="111">
        <v>6.5459673</v>
      </c>
      <c r="AK576"/>
      <c r="AL576"/>
      <c r="AM576"/>
      <c r="AN576"/>
    </row>
    <row r="577" spans="1:40" ht="15.75" x14ac:dyDescent="0.25">
      <c r="Q577" s="99"/>
      <c r="R577" s="130">
        <f t="shared" si="37"/>
        <v>58.18555704736648</v>
      </c>
      <c r="S577" s="129">
        <f t="shared" si="34"/>
        <v>0.35590634274195848</v>
      </c>
      <c r="T577" s="129">
        <f t="shared" si="32"/>
        <v>1.8153262595708729E-2</v>
      </c>
      <c r="U577" s="130">
        <f t="shared" si="33"/>
        <v>36.409590031230202</v>
      </c>
      <c r="V577" s="130">
        <f t="shared" si="35"/>
        <v>25.644449499823871</v>
      </c>
      <c r="W577" s="130"/>
      <c r="X577" s="130"/>
      <c r="Y577" s="130"/>
      <c r="Z577" s="130"/>
      <c r="AA577" s="130">
        <f t="shared" si="36"/>
        <v>1.4155327351930662</v>
      </c>
      <c r="AB577" s="130">
        <f t="shared" si="38"/>
        <v>1.4159999999999999</v>
      </c>
      <c r="AC577" s="130">
        <v>69.400000000000404</v>
      </c>
      <c r="AD577" s="133">
        <f t="shared" si="39"/>
        <v>14.695818833999999</v>
      </c>
      <c r="AE577" s="134">
        <v>-10440.397000000001</v>
      </c>
      <c r="AF577" s="110">
        <v>-11.294650000000001</v>
      </c>
      <c r="AG577" s="110">
        <v>-2.7022355000000001E-2</v>
      </c>
      <c r="AH577" s="110">
        <v>1.289036E-5</v>
      </c>
      <c r="AI577" s="110">
        <v>-2.4780681000000001E-9</v>
      </c>
      <c r="AJ577" s="111">
        <v>6.5459673</v>
      </c>
      <c r="AK577"/>
      <c r="AL577"/>
      <c r="AM577"/>
      <c r="AN577"/>
    </row>
    <row r="578" spans="1:40" ht="15.75" x14ac:dyDescent="0.25">
      <c r="Q578" s="99"/>
      <c r="R578" s="130">
        <f t="shared" si="37"/>
        <v>58.18555704736648</v>
      </c>
      <c r="S578" s="129">
        <f t="shared" si="34"/>
        <v>0.35712563411884857</v>
      </c>
      <c r="T578" s="129">
        <f t="shared" si="32"/>
        <v>1.8231682723999106E-2</v>
      </c>
      <c r="U578" s="130">
        <f t="shared" si="33"/>
        <v>36.518819723314941</v>
      </c>
      <c r="V578" s="130">
        <f t="shared" si="35"/>
        <v>25.644449499823871</v>
      </c>
      <c r="W578" s="130"/>
      <c r="X578" s="130"/>
      <c r="Y578" s="130"/>
      <c r="Z578" s="130"/>
      <c r="AA578" s="130">
        <f t="shared" si="36"/>
        <v>1.4197844267033406</v>
      </c>
      <c r="AB578" s="130">
        <f t="shared" si="38"/>
        <v>1.42</v>
      </c>
      <c r="AC578" s="130">
        <v>69.500000000000398</v>
      </c>
      <c r="AD578" s="133">
        <f t="shared" si="39"/>
        <v>14.695818833999999</v>
      </c>
      <c r="AE578" s="134">
        <v>-10440.397000000001</v>
      </c>
      <c r="AF578" s="110">
        <v>-11.294650000000001</v>
      </c>
      <c r="AG578" s="110">
        <v>-2.7022355000000001E-2</v>
      </c>
      <c r="AH578" s="110">
        <v>1.289036E-5</v>
      </c>
      <c r="AI578" s="110">
        <v>-2.4780681000000001E-9</v>
      </c>
      <c r="AJ578" s="111">
        <v>6.5459673</v>
      </c>
      <c r="AK578"/>
      <c r="AL578"/>
      <c r="AM578"/>
      <c r="AN578"/>
    </row>
    <row r="579" spans="1:40" ht="15.75" x14ac:dyDescent="0.25">
      <c r="Q579" s="99"/>
      <c r="R579" s="130">
        <f t="shared" si="37"/>
        <v>58.18555704736648</v>
      </c>
      <c r="S579" s="129">
        <f t="shared" si="34"/>
        <v>0.35834857808615428</v>
      </c>
      <c r="T579" s="129">
        <f t="shared" si="32"/>
        <v>1.8310285007517919E-2</v>
      </c>
      <c r="U579" s="130">
        <f t="shared" si="33"/>
        <v>36.628247387965772</v>
      </c>
      <c r="V579" s="130">
        <f t="shared" si="35"/>
        <v>25.644449499823871</v>
      </c>
      <c r="W579" s="130"/>
      <c r="X579" s="130"/>
      <c r="Y579" s="130"/>
      <c r="Z579" s="130"/>
      <c r="AA579" s="130">
        <f t="shared" si="36"/>
        <v>1.4240438159363007</v>
      </c>
      <c r="AB579" s="130">
        <f t="shared" si="38"/>
        <v>1.4239999999999999</v>
      </c>
      <c r="AC579" s="130">
        <v>69.600000000000406</v>
      </c>
      <c r="AD579" s="133">
        <f t="shared" si="39"/>
        <v>14.695818833999999</v>
      </c>
      <c r="AE579" s="134">
        <v>-10440.397000000001</v>
      </c>
      <c r="AF579" s="110">
        <v>-11.294650000000001</v>
      </c>
      <c r="AG579" s="110">
        <v>-2.7022355000000001E-2</v>
      </c>
      <c r="AH579" s="110">
        <v>1.289036E-5</v>
      </c>
      <c r="AI579" s="110">
        <v>-2.4780681000000001E-9</v>
      </c>
      <c r="AJ579" s="111">
        <v>6.5459673</v>
      </c>
      <c r="AK579"/>
      <c r="AL579"/>
      <c r="AM579"/>
      <c r="AN579"/>
    </row>
    <row r="580" spans="1:40" ht="15.75" x14ac:dyDescent="0.25">
      <c r="Q580" s="99"/>
      <c r="R580" s="130">
        <f t="shared" si="37"/>
        <v>58.18555704736648</v>
      </c>
      <c r="S580" s="129">
        <f t="shared" si="34"/>
        <v>0.35957518387898674</v>
      </c>
      <c r="T580" s="129">
        <f t="shared" si="32"/>
        <v>1.8389069971029685E-2</v>
      </c>
      <c r="U580" s="130">
        <f t="shared" si="33"/>
        <v>36.73787359551482</v>
      </c>
      <c r="V580" s="130">
        <f t="shared" si="35"/>
        <v>25.644449499823871</v>
      </c>
      <c r="W580" s="130"/>
      <c r="X580" s="130"/>
      <c r="Y580" s="130"/>
      <c r="Z580" s="130"/>
      <c r="AA580" s="130">
        <f t="shared" si="36"/>
        <v>1.4283109250684964</v>
      </c>
      <c r="AB580" s="130">
        <f t="shared" si="38"/>
        <v>1.4279999999999999</v>
      </c>
      <c r="AC580" s="130">
        <v>69.700000000000401</v>
      </c>
      <c r="AD580" s="133">
        <f t="shared" si="39"/>
        <v>14.695818833999999</v>
      </c>
      <c r="AE580" s="134">
        <v>-10440.397000000001</v>
      </c>
      <c r="AF580" s="110">
        <v>-11.294650000000001</v>
      </c>
      <c r="AG580" s="110">
        <v>-2.7022355000000001E-2</v>
      </c>
      <c r="AH580" s="110">
        <v>1.289036E-5</v>
      </c>
      <c r="AI580" s="110">
        <v>-2.4780681000000001E-9</v>
      </c>
      <c r="AJ580" s="111">
        <v>6.5459673</v>
      </c>
      <c r="AK580"/>
      <c r="AL580"/>
      <c r="AM580"/>
      <c r="AN580"/>
    </row>
    <row r="581" spans="1:40" ht="15.75" x14ac:dyDescent="0.25">
      <c r="Q581" s="99"/>
      <c r="R581" s="130">
        <f t="shared" si="37"/>
        <v>58.18555704736648</v>
      </c>
      <c r="S581" s="129">
        <f t="shared" si="34"/>
        <v>0.36080546075093234</v>
      </c>
      <c r="T581" s="129">
        <f t="shared" si="32"/>
        <v>1.8468038140801817E-2</v>
      </c>
      <c r="U581" s="130">
        <f t="shared" si="33"/>
        <v>36.847698917927609</v>
      </c>
      <c r="V581" s="130">
        <f t="shared" si="35"/>
        <v>25.644449499823871</v>
      </c>
      <c r="W581" s="130"/>
      <c r="X581" s="130"/>
      <c r="Y581" s="130"/>
      <c r="Z581" s="130"/>
      <c r="AA581" s="130">
        <f t="shared" si="36"/>
        <v>1.4325857763399108</v>
      </c>
      <c r="AB581" s="130">
        <f t="shared" si="38"/>
        <v>1.4330000000000001</v>
      </c>
      <c r="AC581" s="130">
        <v>69.800000000000395</v>
      </c>
      <c r="AD581" s="133">
        <f t="shared" si="39"/>
        <v>14.695818833999999</v>
      </c>
      <c r="AE581" s="134">
        <v>-10440.397000000001</v>
      </c>
      <c r="AF581" s="110">
        <v>-11.294650000000001</v>
      </c>
      <c r="AG581" s="110">
        <v>-2.7022355000000001E-2</v>
      </c>
      <c r="AH581" s="110">
        <v>1.289036E-5</v>
      </c>
      <c r="AI581" s="110">
        <v>-2.4780681000000001E-9</v>
      </c>
      <c r="AJ581" s="111">
        <v>6.5459673</v>
      </c>
      <c r="AK581"/>
      <c r="AL581"/>
      <c r="AM581"/>
      <c r="AN581"/>
    </row>
    <row r="582" spans="1:40" ht="15.75" x14ac:dyDescent="0.25">
      <c r="Q582" s="99"/>
      <c r="R582" s="130">
        <f t="shared" si="37"/>
        <v>58.18555704736648</v>
      </c>
      <c r="S582" s="129">
        <f t="shared" si="34"/>
        <v>0.36203941797410882</v>
      </c>
      <c r="T582" s="129">
        <f t="shared" si="32"/>
        <v>1.854719004460894E-2</v>
      </c>
      <c r="U582" s="130">
        <f t="shared" si="33"/>
        <v>36.957723928807752</v>
      </c>
      <c r="V582" s="130">
        <f t="shared" si="35"/>
        <v>25.644449499823871</v>
      </c>
      <c r="W582" s="130"/>
      <c r="X582" s="130"/>
      <c r="Y582" s="130"/>
      <c r="Z582" s="130"/>
      <c r="AA582" s="130">
        <f t="shared" si="36"/>
        <v>1.4368683920542213</v>
      </c>
      <c r="AB582" s="130">
        <f t="shared" si="38"/>
        <v>1.4370000000000001</v>
      </c>
      <c r="AC582" s="130">
        <v>69.900000000000404</v>
      </c>
      <c r="AD582" s="133">
        <f t="shared" si="39"/>
        <v>14.695818833999999</v>
      </c>
      <c r="AE582" s="134">
        <v>-10440.397000000001</v>
      </c>
      <c r="AF582" s="110">
        <v>-11.294650000000001</v>
      </c>
      <c r="AG582" s="110">
        <v>-2.7022355000000001E-2</v>
      </c>
      <c r="AH582" s="110">
        <v>1.289036E-5</v>
      </c>
      <c r="AI582" s="110">
        <v>-2.4780681000000001E-9</v>
      </c>
      <c r="AJ582" s="111">
        <v>6.5459673</v>
      </c>
      <c r="AK582"/>
      <c r="AL582"/>
      <c r="AM582"/>
      <c r="AN582"/>
    </row>
    <row r="583" spans="1:40" ht="15.75" x14ac:dyDescent="0.25">
      <c r="Q583" s="99"/>
      <c r="R583" s="130">
        <f t="shared" si="37"/>
        <v>58.18555704736648</v>
      </c>
      <c r="S583" s="129">
        <f t="shared" si="34"/>
        <v>0.36327706483917732</v>
      </c>
      <c r="T583" s="99"/>
      <c r="U583"/>
      <c r="V583"/>
      <c r="W583"/>
      <c r="X583" s="130"/>
      <c r="Y583" s="130"/>
      <c r="Z583" s="130"/>
      <c r="AA583" s="130">
        <f t="shared" si="36"/>
        <v>1.4411587945789821</v>
      </c>
      <c r="AB583" s="130">
        <f t="shared" si="38"/>
        <v>1.4410000000000001</v>
      </c>
      <c r="AC583" s="130">
        <v>70.000000000000398</v>
      </c>
      <c r="AD583" s="133">
        <f t="shared" si="39"/>
        <v>14.695818833999999</v>
      </c>
      <c r="AE583" s="134">
        <v>-10440.397000000001</v>
      </c>
      <c r="AF583" s="110">
        <v>-11.294650000000001</v>
      </c>
      <c r="AG583" s="110">
        <v>-2.7022355000000001E-2</v>
      </c>
      <c r="AH583" s="110">
        <v>1.289036E-5</v>
      </c>
      <c r="AI583" s="110">
        <v>-2.4780681000000001E-9</v>
      </c>
      <c r="AJ583" s="111">
        <v>6.5459673</v>
      </c>
      <c r="AK583"/>
      <c r="AL583"/>
      <c r="AM583"/>
      <c r="AN583"/>
    </row>
    <row r="584" spans="1:40" s="78" customFormat="1" ht="15" customHeight="1" x14ac:dyDescent="0.25">
      <c r="A584" s="91"/>
      <c r="B584" s="88"/>
      <c r="C584" s="88"/>
      <c r="E584" s="88"/>
      <c r="F584" s="88"/>
      <c r="N584" s="2"/>
    </row>
    <row r="585" spans="1:40" s="78" customFormat="1" ht="15" customHeight="1" x14ac:dyDescent="0.25">
      <c r="A585" s="91"/>
      <c r="B585" s="88"/>
      <c r="C585" s="88"/>
      <c r="E585" s="88"/>
      <c r="F585" s="88"/>
      <c r="N585" s="2"/>
    </row>
    <row r="586" spans="1:40" s="78" customFormat="1" ht="15" customHeight="1" x14ac:dyDescent="0.25">
      <c r="N586" s="2"/>
    </row>
    <row r="587" spans="1:40" s="78" customFormat="1" ht="15" customHeight="1" x14ac:dyDescent="0.25">
      <c r="A587" s="91"/>
      <c r="B587" s="88"/>
      <c r="C587" s="89"/>
      <c r="D587" s="90"/>
      <c r="E587" s="88"/>
      <c r="G587" s="95"/>
      <c r="N587" s="2"/>
    </row>
    <row r="588" spans="1:40" s="78" customFormat="1" ht="15" customHeight="1" x14ac:dyDescent="0.25">
      <c r="A588" s="91"/>
      <c r="B588" s="88"/>
      <c r="N588" s="2"/>
    </row>
    <row r="589" spans="1:40" s="78" customFormat="1" ht="15" customHeight="1" x14ac:dyDescent="0.25">
      <c r="A589" s="91"/>
      <c r="B589" s="88"/>
      <c r="N589" s="2"/>
    </row>
    <row r="590" spans="1:40" s="78" customFormat="1" ht="15" customHeight="1" x14ac:dyDescent="0.25">
      <c r="A590" s="91"/>
      <c r="B590" s="88"/>
      <c r="N590" s="2"/>
    </row>
    <row r="591" spans="1:40" s="78" customFormat="1" ht="15" customHeight="1" x14ac:dyDescent="0.25">
      <c r="A591" s="91"/>
      <c r="B591" s="88"/>
      <c r="N591" s="2"/>
    </row>
    <row r="592" spans="1:40" s="78" customFormat="1" ht="15" customHeight="1" x14ac:dyDescent="0.25">
      <c r="A592" s="91"/>
      <c r="B592" s="88"/>
      <c r="N592" s="2"/>
    </row>
    <row r="593" spans="1:16" s="78" customFormat="1" ht="15" customHeight="1" x14ac:dyDescent="0.25">
      <c r="A593" s="91"/>
      <c r="B593" s="88"/>
      <c r="C593" s="88"/>
      <c r="N593" s="2"/>
    </row>
    <row r="594" spans="1:16" s="78" customFormat="1" ht="15" customHeight="1" x14ac:dyDescent="0.25">
      <c r="A594" s="91"/>
      <c r="C594" s="88"/>
      <c r="E594" s="88"/>
      <c r="F594" s="88"/>
      <c r="N594" s="2"/>
    </row>
    <row r="595" spans="1:16" s="78" customFormat="1" ht="15" customHeight="1" x14ac:dyDescent="0.25">
      <c r="A595" s="91"/>
      <c r="B595" s="88"/>
      <c r="C595" s="88"/>
      <c r="E595" s="88"/>
      <c r="F595" s="88"/>
      <c r="N595" s="2"/>
    </row>
    <row r="596" spans="1:16" s="78" customFormat="1" ht="15" customHeight="1" x14ac:dyDescent="0.25">
      <c r="A596" s="91"/>
      <c r="B596" s="88"/>
      <c r="C596" s="88"/>
      <c r="E596" s="88"/>
      <c r="F596" s="88"/>
      <c r="N596" s="2"/>
    </row>
    <row r="597" spans="1:16" s="78" customFormat="1" ht="15" customHeight="1" x14ac:dyDescent="0.25">
      <c r="N597" s="2"/>
    </row>
    <row r="598" spans="1:16" s="78" customFormat="1" ht="15" customHeight="1" x14ac:dyDescent="0.25">
      <c r="A598" s="91"/>
      <c r="B598" s="88"/>
      <c r="C598" s="89"/>
      <c r="D598" s="90"/>
      <c r="E598" s="88"/>
      <c r="G598" s="95"/>
      <c r="N598" s="2"/>
    </row>
    <row r="599" spans="1:16" s="78" customFormat="1" ht="15" customHeight="1" x14ac:dyDescent="0.25">
      <c r="A599" s="91"/>
      <c r="B599" s="88"/>
      <c r="N599" s="2"/>
    </row>
    <row r="600" spans="1:16" s="78" customFormat="1" ht="15" customHeight="1" x14ac:dyDescent="0.25">
      <c r="A600" s="91"/>
      <c r="B600" s="88"/>
      <c r="N600" s="2"/>
    </row>
    <row r="601" spans="1:16" s="78" customFormat="1" ht="15" customHeight="1" x14ac:dyDescent="0.25">
      <c r="A601" s="91"/>
      <c r="B601" s="88"/>
      <c r="N601" s="2"/>
    </row>
    <row r="602" spans="1:16" s="78" customFormat="1" ht="15" customHeight="1" x14ac:dyDescent="0.25">
      <c r="A602" s="121"/>
      <c r="B602" s="122"/>
      <c r="C602" s="123"/>
      <c r="D602" s="124"/>
      <c r="E602" s="124"/>
      <c r="F602" s="125"/>
      <c r="G602" s="125"/>
      <c r="H602" s="125"/>
      <c r="I602" s="125"/>
      <c r="J602" s="125"/>
      <c r="K602" s="125"/>
      <c r="L602" s="125"/>
      <c r="N602" s="2"/>
    </row>
    <row r="603" spans="1:16" s="78" customFormat="1" ht="15" customHeight="1" x14ac:dyDescent="0.25">
      <c r="N603" s="2"/>
      <c r="P603" s="88"/>
    </row>
    <row r="604" spans="1:16" s="78" customFormat="1" ht="15" customHeight="1" x14ac:dyDescent="0.25">
      <c r="N604" s="2"/>
    </row>
    <row r="605" spans="1:16" s="78" customFormat="1" ht="15" customHeight="1" x14ac:dyDescent="0.25">
      <c r="N605" s="2"/>
    </row>
    <row r="606" spans="1:16" s="78" customFormat="1" ht="15" customHeight="1" x14ac:dyDescent="0.25">
      <c r="N606" s="2"/>
    </row>
    <row r="607" spans="1:16" s="78" customFormat="1" ht="15" customHeight="1" x14ac:dyDescent="0.25">
      <c r="N607" s="2"/>
    </row>
    <row r="608" spans="1:16" s="78" customFormat="1" ht="15" customHeight="1" x14ac:dyDescent="0.25">
      <c r="N608" s="2"/>
    </row>
    <row r="609" spans="14:14" s="78" customFormat="1" ht="15" customHeight="1" x14ac:dyDescent="0.25">
      <c r="N609" s="2"/>
    </row>
    <row r="610" spans="14:14" s="78" customFormat="1" ht="15" customHeight="1" x14ac:dyDescent="0.25">
      <c r="N610" s="2"/>
    </row>
    <row r="611" spans="14:14" s="78" customFormat="1" ht="15" customHeight="1" x14ac:dyDescent="0.25">
      <c r="N611" s="2"/>
    </row>
    <row r="612" spans="14:14" s="78" customFormat="1" ht="15" customHeight="1" x14ac:dyDescent="0.25">
      <c r="N612" s="2"/>
    </row>
    <row r="613" spans="14:14" s="78" customFormat="1" ht="15" customHeight="1" x14ac:dyDescent="0.25">
      <c r="N613" s="2"/>
    </row>
    <row r="614" spans="14:14" s="78" customFormat="1" ht="15" customHeight="1" x14ac:dyDescent="0.25">
      <c r="N614" s="2"/>
    </row>
    <row r="615" spans="14:14" s="78" customFormat="1" ht="15" customHeight="1" x14ac:dyDescent="0.25">
      <c r="N615" s="2"/>
    </row>
    <row r="616" spans="14:14" s="78" customFormat="1" ht="15" customHeight="1" x14ac:dyDescent="0.25">
      <c r="N616" s="2"/>
    </row>
    <row r="617" spans="14:14" s="78" customFormat="1" ht="15" customHeight="1" x14ac:dyDescent="0.25">
      <c r="N617" s="2"/>
    </row>
    <row r="618" spans="14:14" s="78" customFormat="1" ht="15" customHeight="1" x14ac:dyDescent="0.25">
      <c r="N618" s="2"/>
    </row>
    <row r="619" spans="14:14" s="78" customFormat="1" ht="15" customHeight="1" x14ac:dyDescent="0.25">
      <c r="N619" s="2"/>
    </row>
    <row r="620" spans="14:14" s="78" customFormat="1" ht="15" customHeight="1" x14ac:dyDescent="0.25">
      <c r="N620" s="2"/>
    </row>
    <row r="621" spans="14:14" s="78" customFormat="1" ht="15" customHeight="1" x14ac:dyDescent="0.25">
      <c r="N621" s="2"/>
    </row>
    <row r="622" spans="14:14" s="78" customFormat="1" ht="15" customHeight="1" x14ac:dyDescent="0.25">
      <c r="N622" s="2"/>
    </row>
    <row r="623" spans="14:14" s="78" customFormat="1" ht="15" customHeight="1" x14ac:dyDescent="0.25">
      <c r="N623" s="2"/>
    </row>
    <row r="624" spans="14:14" s="78" customFormat="1" ht="15" customHeight="1" x14ac:dyDescent="0.25">
      <c r="N624" s="2"/>
    </row>
    <row r="625" spans="14:16" s="78" customFormat="1" ht="15" customHeight="1" x14ac:dyDescent="0.25">
      <c r="N625" s="2"/>
    </row>
    <row r="626" spans="14:16" s="78" customFormat="1" ht="15" customHeight="1" x14ac:dyDescent="0.25">
      <c r="N626" s="2"/>
    </row>
    <row r="627" spans="14:16" s="78" customFormat="1" ht="15" customHeight="1" x14ac:dyDescent="0.25">
      <c r="N627" s="2"/>
    </row>
    <row r="628" spans="14:16" s="78" customFormat="1" ht="15" customHeight="1" x14ac:dyDescent="0.25">
      <c r="N628" s="2"/>
    </row>
    <row r="629" spans="14:16" s="78" customFormat="1" ht="15" customHeight="1" x14ac:dyDescent="0.25">
      <c r="N629" s="2"/>
    </row>
    <row r="630" spans="14:16" s="78" customFormat="1" ht="15" customHeight="1" x14ac:dyDescent="0.25">
      <c r="N630" s="2"/>
    </row>
    <row r="631" spans="14:16" s="78" customFormat="1" ht="15" customHeight="1" x14ac:dyDescent="0.25">
      <c r="N631" s="2"/>
      <c r="P631" s="88"/>
    </row>
    <row r="632" spans="14:16" s="78" customFormat="1" ht="15" customHeight="1" x14ac:dyDescent="0.25">
      <c r="N632" s="2"/>
    </row>
    <row r="633" spans="14:16" s="78" customFormat="1" ht="15" customHeight="1" x14ac:dyDescent="0.25">
      <c r="N633" s="2"/>
    </row>
    <row r="634" spans="14:16" s="78" customFormat="1" ht="15.75" x14ac:dyDescent="0.25">
      <c r="N634" s="2"/>
      <c r="P634" s="88"/>
    </row>
    <row r="635" spans="14:16" s="78" customFormat="1" x14ac:dyDescent="0.25">
      <c r="N635" s="2"/>
    </row>
    <row r="636" spans="14:16" s="78" customFormat="1" x14ac:dyDescent="0.25">
      <c r="N636" s="2"/>
    </row>
    <row r="637" spans="14:16" s="78" customFormat="1" x14ac:dyDescent="0.25">
      <c r="N637" s="2"/>
    </row>
    <row r="638" spans="14:16" s="78" customFormat="1" x14ac:dyDescent="0.25">
      <c r="N638" s="2"/>
    </row>
    <row r="639" spans="14:16" s="78" customFormat="1" x14ac:dyDescent="0.25">
      <c r="N639" s="2"/>
    </row>
    <row r="640" spans="14:16" s="78" customFormat="1" x14ac:dyDescent="0.25">
      <c r="N640" s="2"/>
    </row>
    <row r="641" spans="14:27" s="78" customFormat="1" x14ac:dyDescent="0.25">
      <c r="N641" s="2"/>
    </row>
    <row r="642" spans="14:27" s="78" customFormat="1" x14ac:dyDescent="0.25">
      <c r="N642" s="2"/>
    </row>
    <row r="643" spans="14:27" s="78" customFormat="1" x14ac:dyDescent="0.25">
      <c r="N643" s="2"/>
    </row>
    <row r="644" spans="14:27" s="78" customFormat="1" x14ac:dyDescent="0.25">
      <c r="N644" s="2"/>
    </row>
    <row r="645" spans="14:27" s="22" customFormat="1" x14ac:dyDescent="0.25">
      <c r="N645" s="2"/>
      <c r="O645" s="78"/>
      <c r="AA645" s="79"/>
    </row>
    <row r="646" spans="14:27" s="22" customFormat="1" x14ac:dyDescent="0.25">
      <c r="N646" s="2"/>
      <c r="O646" s="78"/>
      <c r="AA646" s="79"/>
    </row>
    <row r="647" spans="14:27" s="22" customFormat="1" x14ac:dyDescent="0.25">
      <c r="N647" s="2"/>
      <c r="O647" s="78"/>
      <c r="AA647" s="79"/>
    </row>
    <row r="648" spans="14:27" s="22" customFormat="1" x14ac:dyDescent="0.25">
      <c r="N648" s="2"/>
      <c r="O648" s="78"/>
      <c r="AA648" s="79"/>
    </row>
    <row r="663" spans="16:16" ht="15.75" x14ac:dyDescent="0.25">
      <c r="P663" s="4"/>
    </row>
  </sheetData>
  <mergeCells count="10">
    <mergeCell ref="A22:L22"/>
    <mergeCell ref="A50:L50"/>
    <mergeCell ref="A60:L60"/>
    <mergeCell ref="B62:C62"/>
    <mergeCell ref="A1:L1"/>
    <mergeCell ref="A3:L3"/>
    <mergeCell ref="C7:D7"/>
    <mergeCell ref="C8:D8"/>
    <mergeCell ref="A10:L10"/>
    <mergeCell ref="A14:B14"/>
  </mergeCells>
  <pageMargins left="0.7" right="0.3" top="1.1499999999999999" bottom="0.5" header="0.2" footer="0.3"/>
  <pageSetup paperSize="9" fitToHeight="5" orientation="portrait" r:id="rId1"/>
  <headerFooter>
    <oddHeader>&amp;L&amp;G&amp;R
&amp;G</oddHeader>
    <oddFooter>&amp;L&amp;9Refrigeration Industries &amp; Storage Co.
P.O. Box 2261 Safat 13083 Kuwait
Phone : +965 1833380 / Fax +965 24673562&amp;C&amp;9&amp;P/&amp;N&amp;R&amp;9www.ric.com / www.coolex.com
R01-21-12</oddFooter>
  </headerFooter>
  <rowBreaks count="2" manualBreakCount="2">
    <brk id="49" max="11" man="1"/>
    <brk id="88" max="11" man="1"/>
  </rowBreak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Submittal</vt:lpstr>
      <vt:lpstr>Submittal!Print_Area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Mallare Gabriel</dc:creator>
  <cp:lastModifiedBy>Edmundo Mallare Gabriel</cp:lastModifiedBy>
  <dcterms:created xsi:type="dcterms:W3CDTF">2026-06-29T07:44:00Z</dcterms:created>
  <dcterms:modified xsi:type="dcterms:W3CDTF">2026-06-29T07:44:30Z</dcterms:modified>
</cp:coreProperties>
</file>