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rghyakusumdas/Documents/Papers/AmdahlLawBigdata/Evaluation-architectures-for-big-data-master/LsuSamsungPaper/Figure/PerormanceData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D11" i="4"/>
  <c r="C11" i="4"/>
  <c r="J3" i="2"/>
  <c r="J12" i="2"/>
  <c r="J16" i="2"/>
  <c r="J1" i="2"/>
  <c r="J10" i="2"/>
  <c r="J14" i="2"/>
  <c r="J19" i="2"/>
  <c r="I16" i="2"/>
  <c r="I14" i="2"/>
  <c r="I19" i="2"/>
  <c r="H16" i="2"/>
  <c r="H14" i="2"/>
  <c r="H19" i="2"/>
  <c r="J2" i="2"/>
  <c r="J11" i="2"/>
  <c r="J15" i="2"/>
  <c r="J18" i="2"/>
  <c r="I15" i="2"/>
  <c r="I18" i="2"/>
  <c r="H15" i="2"/>
  <c r="H18" i="2"/>
  <c r="J17" i="2"/>
  <c r="I17" i="2"/>
  <c r="H17" i="2"/>
  <c r="J8" i="2"/>
  <c r="I8" i="2"/>
  <c r="H8" i="2"/>
  <c r="J7" i="2"/>
  <c r="I7" i="2"/>
  <c r="H7" i="2"/>
  <c r="J6" i="2"/>
  <c r="I6" i="2"/>
  <c r="H6" i="2"/>
  <c r="K3" i="2"/>
  <c r="K2" i="2"/>
  <c r="K1" i="2"/>
  <c r="P13" i="1"/>
  <c r="T53" i="1"/>
  <c r="T55" i="1"/>
  <c r="P81" i="1"/>
  <c r="P65" i="1"/>
  <c r="M53" i="1"/>
  <c r="P57" i="1"/>
  <c r="P74" i="1"/>
  <c r="T81" i="1"/>
  <c r="O81" i="1"/>
  <c r="O57" i="1"/>
  <c r="O74" i="1"/>
  <c r="S81" i="1"/>
  <c r="N81" i="1"/>
  <c r="N57" i="1"/>
  <c r="N74" i="1"/>
  <c r="R81" i="1"/>
  <c r="M81" i="1"/>
  <c r="M57" i="1"/>
  <c r="M74" i="1"/>
  <c r="Q81" i="1"/>
  <c r="O71" i="1"/>
  <c r="P71" i="1"/>
  <c r="P80" i="1"/>
  <c r="T80" i="1"/>
  <c r="O80" i="1"/>
  <c r="S80" i="1"/>
  <c r="N80" i="1"/>
  <c r="R80" i="1"/>
  <c r="S51" i="1"/>
  <c r="S52" i="1"/>
  <c r="S53" i="1"/>
  <c r="M63" i="1"/>
  <c r="M80" i="1"/>
  <c r="Q80" i="1"/>
  <c r="P70" i="1"/>
  <c r="R52" i="1"/>
  <c r="R53" i="1"/>
  <c r="P62" i="1"/>
  <c r="P79" i="1"/>
  <c r="T79" i="1"/>
  <c r="O62" i="1"/>
  <c r="O79" i="1"/>
  <c r="S79" i="1"/>
  <c r="N62" i="1"/>
  <c r="N79" i="1"/>
  <c r="R79" i="1"/>
  <c r="M62" i="1"/>
  <c r="M79" i="1"/>
  <c r="Q79" i="1"/>
  <c r="P69" i="1"/>
  <c r="Q52" i="1"/>
  <c r="Q53" i="1"/>
  <c r="P61" i="1"/>
  <c r="P78" i="1"/>
  <c r="T78" i="1"/>
  <c r="O61" i="1"/>
  <c r="O78" i="1"/>
  <c r="S78" i="1"/>
  <c r="N61" i="1"/>
  <c r="N78" i="1"/>
  <c r="R78" i="1"/>
  <c r="M61" i="1"/>
  <c r="M78" i="1"/>
  <c r="Q78" i="1"/>
  <c r="P68" i="1"/>
  <c r="P52" i="1"/>
  <c r="P53" i="1"/>
  <c r="P60" i="1"/>
  <c r="P77" i="1"/>
  <c r="T77" i="1"/>
  <c r="O60" i="1"/>
  <c r="O77" i="1"/>
  <c r="S77" i="1"/>
  <c r="N60" i="1"/>
  <c r="N77" i="1"/>
  <c r="R77" i="1"/>
  <c r="M60" i="1"/>
  <c r="M77" i="1"/>
  <c r="Q77" i="1"/>
  <c r="P67" i="1"/>
  <c r="O53" i="1"/>
  <c r="P59" i="1"/>
  <c r="P76" i="1"/>
  <c r="T76" i="1"/>
  <c r="O59" i="1"/>
  <c r="O76" i="1"/>
  <c r="S76" i="1"/>
  <c r="N59" i="1"/>
  <c r="N76" i="1"/>
  <c r="R76" i="1"/>
  <c r="M59" i="1"/>
  <c r="M76" i="1"/>
  <c r="Q76" i="1"/>
  <c r="P66" i="1"/>
  <c r="N53" i="1"/>
  <c r="P58" i="1"/>
  <c r="P75" i="1"/>
  <c r="T75" i="1"/>
  <c r="O58" i="1"/>
  <c r="O75" i="1"/>
  <c r="S75" i="1"/>
  <c r="N58" i="1"/>
  <c r="N75" i="1"/>
  <c r="R75" i="1"/>
  <c r="M58" i="1"/>
  <c r="M75" i="1"/>
  <c r="Q75" i="1"/>
  <c r="T74" i="1"/>
  <c r="S74" i="1"/>
  <c r="R74" i="1"/>
  <c r="Q74" i="1"/>
  <c r="S55" i="1"/>
  <c r="Q55" i="1"/>
  <c r="O55" i="1"/>
  <c r="U53" i="1"/>
  <c r="U52" i="1"/>
  <c r="P45" i="1"/>
  <c r="O45" i="1"/>
  <c r="P44" i="1"/>
  <c r="O44" i="1"/>
  <c r="O42" i="1"/>
  <c r="R42" i="1"/>
  <c r="Q42" i="1"/>
  <c r="P42" i="1"/>
  <c r="R41" i="1"/>
  <c r="Q41" i="1"/>
  <c r="P41" i="1"/>
  <c r="R40" i="1"/>
  <c r="Q40" i="1"/>
  <c r="P40" i="1"/>
  <c r="R39" i="1"/>
  <c r="Q39" i="1"/>
  <c r="P39" i="1"/>
  <c r="P35" i="1"/>
  <c r="O35" i="1"/>
  <c r="P34" i="1"/>
  <c r="O34" i="1"/>
  <c r="P33" i="1"/>
  <c r="O33" i="1"/>
  <c r="P32" i="1"/>
  <c r="O32" i="1"/>
  <c r="O31" i="1"/>
  <c r="R22" i="1"/>
  <c r="Q22" i="1"/>
  <c r="P22" i="1"/>
  <c r="R21" i="1"/>
  <c r="Q21" i="1"/>
  <c r="P21" i="1"/>
  <c r="R20" i="1"/>
  <c r="Q20" i="1"/>
  <c r="P20" i="1"/>
  <c r="R18" i="1"/>
  <c r="Q18" i="1"/>
  <c r="P18" i="1"/>
  <c r="R17" i="1"/>
  <c r="Q17" i="1"/>
  <c r="P17" i="1"/>
  <c r="R16" i="1"/>
  <c r="Q16" i="1"/>
  <c r="P16" i="1"/>
  <c r="R15" i="1"/>
  <c r="Q15" i="1"/>
  <c r="P15" i="1"/>
  <c r="P6" i="1"/>
  <c r="U13" i="1"/>
  <c r="T13" i="1"/>
  <c r="S13" i="1"/>
  <c r="R13" i="1"/>
  <c r="O12" i="1"/>
  <c r="P12" i="1"/>
  <c r="U12" i="1"/>
  <c r="T12" i="1"/>
  <c r="S12" i="1"/>
  <c r="R12" i="1"/>
  <c r="U11" i="1"/>
  <c r="T11" i="1"/>
  <c r="S11" i="1"/>
  <c r="R11" i="1"/>
  <c r="P11" i="1"/>
  <c r="U10" i="1"/>
  <c r="T10" i="1"/>
  <c r="S10" i="1"/>
  <c r="R10" i="1"/>
  <c r="P10" i="1"/>
  <c r="U9" i="1"/>
  <c r="T9" i="1"/>
  <c r="S9" i="1"/>
  <c r="R9" i="1"/>
  <c r="P9" i="1"/>
  <c r="P8" i="1"/>
  <c r="U8" i="1"/>
  <c r="T8" i="1"/>
  <c r="S8" i="1"/>
  <c r="R8" i="1"/>
  <c r="P7" i="1"/>
  <c r="U7" i="1"/>
  <c r="T7" i="1"/>
  <c r="S7" i="1"/>
  <c r="R7" i="1"/>
  <c r="U6" i="1"/>
  <c r="T6" i="1"/>
  <c r="S6" i="1"/>
  <c r="R6" i="1"/>
</calcChain>
</file>

<file path=xl/sharedStrings.xml><?xml version="1.0" encoding="utf-8"?>
<sst xmlns="http://schemas.openxmlformats.org/spreadsheetml/2006/main" count="197" uniqueCount="115">
  <si>
    <t>yarn.memory=28GB, map.memory=3.5GB, reduce.memory=3.5GB, map.java=3GB, reduce.java=3GB,                           -w 115, -slot 240</t>
  </si>
  <si>
    <t>yarn.memory=30GB, map.memory=2GB, reduce.memory=4GB, map.java=1.6GB, reduce.java=3.2GB,                       -w 220, -slot 210</t>
  </si>
  <si>
    <t>BG</t>
  </si>
  <si>
    <t>EC</t>
  </si>
  <si>
    <t>SCF</t>
  </si>
  <si>
    <t>BigCRON</t>
  </si>
  <si>
    <t>32GB-Mem</t>
  </si>
  <si>
    <t>1HDD</t>
  </si>
  <si>
    <t>16DN</t>
  </si>
  <si>
    <t>32DN</t>
  </si>
  <si>
    <t>Overall</t>
  </si>
  <si>
    <t>GraphConstruction</t>
  </si>
  <si>
    <t>GraphSimplification</t>
  </si>
  <si>
    <t>Scaffolding</t>
  </si>
  <si>
    <t>EntirePipeline</t>
  </si>
  <si>
    <t>SuperMike</t>
  </si>
  <si>
    <t>SuperMikeII (32GBMem+1HDD): 15DN [BaseLine]</t>
  </si>
  <si>
    <t>SwatIII-Storage (32GBMem+1SSD): 15DN</t>
  </si>
  <si>
    <t>SwatIII-Memory (256GBMem+1SSD): 15DN</t>
  </si>
  <si>
    <t>.</t>
  </si>
  <si>
    <t>SwatIII-FullScaleup-SSD (256GBMemory+7SSD): 2DN</t>
  </si>
  <si>
    <t>SwatIII-FullScaleup-HDD (256GBMemory+7HDD): 2DN</t>
  </si>
  <si>
    <t>Swat [Effect of #disks, type of storage]</t>
  </si>
  <si>
    <t>SwatIII-(64GBMem+2SSDs): 7DN</t>
  </si>
  <si>
    <t>2HDD</t>
  </si>
  <si>
    <t>CeresII</t>
  </si>
  <si>
    <t>4HDD</t>
  </si>
  <si>
    <t>IOPS Impact</t>
  </si>
  <si>
    <t>1SSD</t>
  </si>
  <si>
    <t>Baseline</t>
  </si>
  <si>
    <t>2HDD+32GBMem</t>
  </si>
  <si>
    <t>4HDD+32GBMem</t>
  </si>
  <si>
    <t>1SSD+32GBMem</t>
  </si>
  <si>
    <t>Effect of SSD</t>
  </si>
  <si>
    <t>yarn.mem=28, 56, 112, 224                map.mem=3.5, 7, 14, 28                       red.mem=3.5, 7, 14, 28              map.java=3,  6, 12, 24 red.java=3,  6, 12, 24                          -w 115, -slot 240</t>
  </si>
  <si>
    <t>yarn.mem=30, 60, 120,  240                map.mem=2,  4, 8, 16                      red.mem=4,  8, 16, 32             map.java=1.6,  3.2, 6.4, 12.8 red.java=3.2,  6.4, 12.8, 25.6                          -w 220, -slot 210</t>
  </si>
  <si>
    <t>Swat [Effect of Memory]</t>
  </si>
  <si>
    <t>4HDD/1SSD</t>
  </si>
  <si>
    <t>64GB-Mem</t>
  </si>
  <si>
    <t>X</t>
  </si>
  <si>
    <t>128GB-Mem</t>
  </si>
  <si>
    <t>256GB-Mem</t>
  </si>
  <si>
    <t>yarn.mem=240                map.mem=16                       red.mem=32             map.java=12.8 reduce.java=25.6                          -w 220, -slot 210</t>
  </si>
  <si>
    <t>yarn.mem=240                map.mem=8                       red.mem=16               map.java= 6.4 reduce.java=12.8                        -w 445, -slot 450</t>
  </si>
  <si>
    <t>Swat [Hyp.thr.]</t>
  </si>
  <si>
    <t>4SSD</t>
  </si>
  <si>
    <t>IOPS For IOBound</t>
  </si>
  <si>
    <t>8Mappers</t>
  </si>
  <si>
    <t>15Mappers</t>
  </si>
  <si>
    <t>Effect of Memory</t>
  </si>
  <si>
    <t>SuperMikeII (32GBMemory+1HDD): Baseline</t>
  </si>
  <si>
    <t>SwatIII-Storage (32GBMem+1SSD)</t>
  </si>
  <si>
    <t>SwatIII-Memory (256GBMem+1SSD)</t>
  </si>
  <si>
    <t>SwatIII-(64GBMem+2SSDs)</t>
  </si>
  <si>
    <t>Network-Bound Nature Of Giraph</t>
  </si>
  <si>
    <t>115Workers_Graph-Simplification</t>
  </si>
  <si>
    <t>220 workers_Graph-Simplification</t>
  </si>
  <si>
    <t>SuperMikeII [32GBMem+1HDD+40Gbps Infiniband]</t>
  </si>
  <si>
    <t>SwatIII-Storage (32GBMem+1HDD+10Gbps Ethernet)</t>
  </si>
  <si>
    <t>Price</t>
  </si>
  <si>
    <t>SuperMikeII</t>
  </si>
  <si>
    <t>SwatIIIStorage</t>
  </si>
  <si>
    <t>SwatIIIMemory</t>
  </si>
  <si>
    <t>SwatIII-Storage-v2</t>
  </si>
  <si>
    <t>SwatIII-FullScaleupSSD</t>
  </si>
  <si>
    <t>SwatIII-FullScaleupHDD</t>
  </si>
  <si>
    <t>SWATIII-EFF</t>
  </si>
  <si>
    <t>Processor</t>
  </si>
  <si>
    <t>Memory</t>
  </si>
  <si>
    <t>Disk</t>
  </si>
  <si>
    <t>Cost/workstation</t>
  </si>
  <si>
    <t>TotalDN</t>
  </si>
  <si>
    <t>TotalPrice</t>
  </si>
  <si>
    <t>SuperMikeII (32GBMem+1HDD) [Baseline]</t>
  </si>
  <si>
    <t>SwatIII-Storage-v2 (32GBMem+7SSD+1SSD_as_VM): 2DN</t>
  </si>
  <si>
    <t>SwatIII-FullScaleupSSD (256GBMemory+7SSD): 2DN</t>
  </si>
  <si>
    <t>SwatIII-FullScaleupHDD (256GBMemory+7SSD): 2DN</t>
  </si>
  <si>
    <t>ExecTime</t>
  </si>
  <si>
    <t>SuperMikeII (32GBMem+1HDD): 15DN [Baseline]</t>
  </si>
  <si>
    <t>SwatIII-Storage-v2 (32GBMem+7SSD+1SSD_asVM): 2DN</t>
  </si>
  <si>
    <t>SwatIII-(64GBMem+2SSDs):7DNs</t>
  </si>
  <si>
    <t>Perf/$</t>
  </si>
  <si>
    <t>GraphConstr.</t>
  </si>
  <si>
    <t>GraphSimpli.</t>
  </si>
  <si>
    <t>Scaff.</t>
  </si>
  <si>
    <t>SwatIII-(64GBMemory+2SSD): 7DN</t>
  </si>
  <si>
    <t>127DN</t>
  </si>
  <si>
    <t>SwatIII-FullScaleupSSD (256GBMem+4SSD):15DN</t>
  </si>
  <si>
    <t>SwatIII-FullScaleupHDD (256GBMem+4HDD):15DN</t>
  </si>
  <si>
    <t>SuperMikeII (32GBMem+1HDD):127DN</t>
  </si>
  <si>
    <t>=3040(CPU)+279*8(Memory)+177*4(SSD)</t>
  </si>
  <si>
    <t>Modeling</t>
  </si>
  <si>
    <t>data</t>
  </si>
  <si>
    <t>cluster</t>
  </si>
  <si>
    <t>phase</t>
  </si>
  <si>
    <t>price</t>
  </si>
  <si>
    <t>IO-&gt;CPU</t>
  </si>
  <si>
    <t>input size</t>
  </si>
  <si>
    <t># of nodes</t>
  </si>
  <si>
    <t>IO intensive</t>
  </si>
  <si>
    <t>$ of CPU</t>
  </si>
  <si>
    <t>Intermediate size</t>
  </si>
  <si>
    <t># of disk</t>
  </si>
  <si>
    <t>Memory intensive</t>
  </si>
  <si>
    <t>$ of Disk</t>
  </si>
  <si>
    <t>Graph size</t>
  </si>
  <si>
    <t>CAP. of memory</t>
  </si>
  <si>
    <t>$ of Memory</t>
  </si>
  <si>
    <t>bombus</t>
  </si>
  <si>
    <t># of disks</t>
  </si>
  <si>
    <t>CeresII PGA(Bombus)</t>
  </si>
  <si>
    <t>Repeat</t>
  </si>
  <si>
    <t># of jobs (EC+SCF)</t>
  </si>
  <si>
    <t>normalized SCF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</si>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</sst>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"/>
  </numFmts>
  <fonts count="7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2"/>
      <charset val="1"/>
    </font>
    <font>
      <sz val="11"/>
      <color rgb="FFFF0000"/>
      <name val="맑은 고딕"/>
      <family val="2"/>
      <charset val="1"/>
    </font>
    <font>
      <b/>
      <sz val="11"/>
      <name val="맑은 고딕"/>
      <family val="2"/>
      <charset val="1"/>
    </font>
    <font>
      <b/>
      <sz val="11"/>
      <color rgb="FFFF0000"/>
      <name val="맑은 고딕"/>
      <family val="3"/>
      <charset val="1"/>
    </font>
    <font>
      <b/>
      <sz val="11"/>
      <color rgb="FFFF0000"/>
      <name val="맑은 고딕"/>
      <family val="2"/>
      <charset val="1"/>
    </font>
    <font>
      <b/>
      <sz val="11"/>
      <color rgb="FF000000"/>
      <name val="맑은 고딕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4BACC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6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5" borderId="2" xfId="0" applyFont="1" applyFill="1" applyBorder="1"/>
    <xf numFmtId="0" fontId="0" fillId="3" borderId="1" xfId="0" applyFont="1" applyFill="1" applyBorder="1" applyAlignment="1"/>
    <xf numFmtId="0" fontId="1" fillId="0" borderId="0" xfId="0" applyFont="1"/>
    <xf numFmtId="0" fontId="0" fillId="3" borderId="1" xfId="0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0" borderId="0" xfId="0" applyFont="1" applyBorder="1"/>
    <xf numFmtId="0" fontId="0" fillId="5" borderId="1" xfId="0" applyFont="1" applyFill="1" applyBorder="1"/>
    <xf numFmtId="0" fontId="1" fillId="4" borderId="1" xfId="0" applyFont="1" applyFill="1" applyBorder="1"/>
    <xf numFmtId="0" fontId="4" fillId="0" borderId="0" xfId="0" applyFont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0" xfId="0" applyFont="1"/>
    <xf numFmtId="0" fontId="3" fillId="6" borderId="1" xfId="0" applyFont="1" applyFill="1" applyBorder="1" applyAlignment="1">
      <alignment horizontal="center"/>
    </xf>
    <xf numFmtId="164" fontId="0" fillId="0" borderId="0" xfId="0" applyNumberFormat="1"/>
    <xf numFmtId="0" fontId="6" fillId="6" borderId="0" xfId="0" applyFont="1" applyFill="1"/>
    <xf numFmtId="0" fontId="4" fillId="0" borderId="0" xfId="0" applyFont="1"/>
    <xf numFmtId="0" fontId="6" fillId="0" borderId="0" xfId="0" applyFont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FBFBF"/>
      <rgbColor rgb="FF808080"/>
      <rgbColor rgb="FF558ED5"/>
      <rgbColor rgb="FFAB474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BBB59"/>
      <rgbColor rgb="FFFF99CC"/>
      <rgbColor rgb="FFCC99FF"/>
      <rgbColor rgb="FFFFCC99"/>
      <rgbColor rgb="FF4672A8"/>
      <rgbColor rgb="FF4BACC6"/>
      <rgbColor rgb="FF92D050"/>
      <rgbColor rgb="FFFFCC00"/>
      <rgbColor rgb="FFF79646"/>
      <rgbColor rgb="FFFF6600"/>
      <rgbColor rgb="FF725990"/>
      <rgbColor rgb="FF878787"/>
      <rgbColor rgb="FF003366"/>
      <rgbColor rgb="FF4F81BD"/>
      <rgbColor rgb="FF003300"/>
      <rgbColor rgb="FF333300"/>
      <rgbColor rgb="FF993300"/>
      <rgbColor rgb="FFC0504D"/>
      <rgbColor rgb="FF8064A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Sheet1!$M$30</c:f>
              <c:strCache>
                <c:ptCount val="1"/>
                <c:pt idx="0">
                  <c:v>8Mappers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Sheet1!$O$31:$O$35</c:f>
              <c:numCache>
                <c:formatCode>General</c:formatCode>
                <c:ptCount val="5"/>
                <c:pt idx="0">
                  <c:v>1.0</c:v>
                </c:pt>
                <c:pt idx="1">
                  <c:v>0.990766550522648</c:v>
                </c:pt>
                <c:pt idx="2">
                  <c:v>0.698606271777003</c:v>
                </c:pt>
                <c:pt idx="3">
                  <c:v>0.735191637630662</c:v>
                </c:pt>
                <c:pt idx="4">
                  <c:v>0.622473867595819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15Mappers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0.0</c:v>
                </c:pt>
                <c:pt idx="1">
                  <c:v>1.091811846689895</c:v>
                </c:pt>
                <c:pt idx="2">
                  <c:v>0.771602787456446</c:v>
                </c:pt>
                <c:pt idx="3">
                  <c:v>0.580662020905923</c:v>
                </c:pt>
                <c:pt idx="4">
                  <c:v>0.512020905923345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58336"/>
        <c:axId val="-2104655216"/>
      </c:barChart>
      <c:catAx>
        <c:axId val="-21046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55216"/>
        <c:crosses val="autoZero"/>
        <c:auto val="1"/>
        <c:lblAlgn val="ctr"/>
        <c:lblOffset val="100"/>
        <c:noMultiLvlLbl val="1"/>
      </c:catAx>
      <c:valAx>
        <c:axId val="-2104655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583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 including Ceres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8"/>
                <c:pt idx="0">
                  <c:v>1.0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  <c:pt idx="6">
                  <c:v>2.24441136300144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8"/>
                <c:pt idx="0">
                  <c:v>1.0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  <c:pt idx="6">
                  <c:v>2.33549265996746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8"/>
                <c:pt idx="0">
                  <c:v>1.0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  <c:pt idx="6">
                  <c:v>2.10879148338236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8"/>
                <c:pt idx="0">
                  <c:v>1.0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2.866318021599119</c:v>
                </c:pt>
                <c:pt idx="5">
                  <c:v>2.17074447627608</c:v>
                </c:pt>
                <c:pt idx="6">
                  <c:v>2.21529242810912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55472"/>
        <c:axId val="-2079951824"/>
      </c:barChart>
      <c:catAx>
        <c:axId val="-207995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951824"/>
        <c:crosses val="autoZero"/>
        <c:auto val="1"/>
        <c:lblAlgn val="ctr"/>
        <c:lblOffset val="100"/>
        <c:noMultiLvlLbl val="1"/>
      </c:catAx>
      <c:valAx>
        <c:axId val="-2079951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9554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Normalized performance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7"/>
                <c:pt idx="0">
                  <c:v>1.0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0.0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GraphConstruction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7"/>
                <c:pt idx="0">
                  <c:v>1.0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0.0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GraphSimplification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7"/>
                <c:pt idx="0">
                  <c:v>1.0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Scaffolding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7"/>
                <c:pt idx="0">
                  <c:v>1.0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719776"/>
        <c:axId val="-2079716656"/>
      </c:barChart>
      <c:catAx>
        <c:axId val="-207971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716656"/>
        <c:crosses val="autoZero"/>
        <c:auto val="1"/>
        <c:lblAlgn val="ctr"/>
        <c:lblOffset val="100"/>
        <c:noMultiLvlLbl val="1"/>
      </c:catAx>
      <c:valAx>
        <c:axId val="-2079716656"/>
        <c:scaling>
          <c:orientation val="minMax"/>
          <c:max val="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7197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Sheet2!$G$6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Sheet2!$H$6:$J$6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Sheet2!$H$7:$J$7</c:f>
              <c:numCache>
                <c:formatCode>General</c:formatCode>
                <c:ptCount val="3"/>
                <c:pt idx="0">
                  <c:v>1.10065851364064</c:v>
                </c:pt>
                <c:pt idx="1">
                  <c:v>0.898417372101583</c:v>
                </c:pt>
                <c:pt idx="2">
                  <c:v>0.960227454237613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Sheet2!$G$8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Sheet2!$H$8:$J$8</c:f>
              <c:numCache>
                <c:formatCode>General</c:formatCode>
                <c:ptCount val="3"/>
                <c:pt idx="0">
                  <c:v>1.12814884498798</c:v>
                </c:pt>
                <c:pt idx="1">
                  <c:v>1.026867868973132</c:v>
                </c:pt>
                <c:pt idx="2">
                  <c:v>1.057821933999936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97504"/>
        <c:axId val="-2079318960"/>
      </c:barChart>
      <c:catAx>
        <c:axId val="-20792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318960"/>
        <c:crosses val="autoZero"/>
        <c:auto val="1"/>
        <c:lblAlgn val="ctr"/>
        <c:lblOffset val="100"/>
        <c:noMultiLvlLbl val="1"/>
      </c:catAx>
      <c:valAx>
        <c:axId val="-2079318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2975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Sheet2!$G$14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Sheet2!$H$17:$J$17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Sheet2!$G$15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Sheet2!$H$18:$J$18</c:f>
              <c:numCache>
                <c:formatCode>General</c:formatCode>
                <c:ptCount val="3"/>
                <c:pt idx="0">
                  <c:v>4.355576384720197</c:v>
                </c:pt>
                <c:pt idx="1">
                  <c:v>5.336052461274484</c:v>
                </c:pt>
                <c:pt idx="2">
                  <c:v>4.99256942560622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Sheet2!$H$19:$J$19</c:f>
              <c:numCache>
                <c:formatCode>General</c:formatCode>
                <c:ptCount val="3"/>
                <c:pt idx="0">
                  <c:v>4.586941991081931</c:v>
                </c:pt>
                <c:pt idx="1">
                  <c:v>5.039356538091603</c:v>
                </c:pt>
                <c:pt idx="2">
                  <c:v>4.891894507895747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51536"/>
        <c:axId val="-2076916080"/>
      </c:barChart>
      <c:catAx>
        <c:axId val="-207695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6916080"/>
        <c:crosses val="autoZero"/>
        <c:auto val="1"/>
        <c:lblAlgn val="ctr"/>
        <c:lblOffset val="100"/>
        <c:noMultiLvlLbl val="1"/>
      </c:catAx>
      <c:valAx>
        <c:axId val="-2076916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69515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Sheet1!$L$39</c:f>
              <c:strCache>
                <c:ptCount val="1"/>
                <c:pt idx="0">
                  <c:v>SuperMikeII (32GBMemory+1HDD): 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Sheet1!$P$39:$R$39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SwatIII-Storage (32GBMem+1SSD)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Sheet1!$P$40:$R$40</c:f>
              <c:numCache>
                <c:formatCode>General</c:formatCode>
                <c:ptCount val="3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SwatIII-Memory (256GBMem+1SSD)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Sheet1!$P$41:$R$41</c:f>
              <c:numCache>
                <c:formatCode>General</c:formatCode>
                <c:ptCount val="3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04544"/>
        <c:axId val="-2104801376"/>
      </c:barChart>
      <c:catAx>
        <c:axId val="-21048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01376"/>
        <c:crosses val="autoZero"/>
        <c:auto val="1"/>
        <c:lblAlgn val="ctr"/>
        <c:lblOffset val="100"/>
        <c:noMultiLvlLbl val="1"/>
      </c:catAx>
      <c:valAx>
        <c:axId val="-2104801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045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Sheet1!$L$44</c:f>
              <c:strCache>
                <c:ptCount val="1"/>
                <c:pt idx="0">
                  <c:v>SuperMikeII [32GBMem+1HDD+40Gbps Infiniband]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Sheet1!$O$44:$P$44</c:f>
              <c:numCache>
                <c:formatCode>General</c:formatCode>
                <c:ptCount val="2"/>
                <c:pt idx="0">
                  <c:v>1.0</c:v>
                </c:pt>
                <c:pt idx="1">
                  <c:v>1.06412213740458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SwatIII-Storage (32GBMem+1HDD+10Gbps Ethernet)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Sheet1!$O$45:$P$45</c:f>
              <c:numCache>
                <c:formatCode>General</c:formatCode>
                <c:ptCount val="2"/>
                <c:pt idx="0">
                  <c:v>0.996844783715013</c:v>
                </c:pt>
                <c:pt idx="1">
                  <c:v>1.087709230033477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40992"/>
        <c:axId val="-2104890272"/>
      </c:barChart>
      <c:catAx>
        <c:axId val="-21048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90272"/>
        <c:crosses val="autoZero"/>
        <c:auto val="1"/>
        <c:lblAlgn val="ctr"/>
        <c:lblOffset val="100"/>
        <c:noMultiLvlLbl val="1"/>
      </c:catAx>
      <c:valAx>
        <c:axId val="-2104890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409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>0.839974863226379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  <c:pt idx="3">
                  <c:v>0.613891764010055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931520"/>
        <c:axId val="-2104963680"/>
      </c:barChart>
      <c:catAx>
        <c:axId val="-21049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963680"/>
        <c:crosses val="autoZero"/>
        <c:auto val="1"/>
        <c:lblAlgn val="ctr"/>
        <c:lblOffset val="100"/>
        <c:noMultiLvlLbl val="1"/>
      </c:catAx>
      <c:valAx>
        <c:axId val="-2104963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9315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(Sheet1!$R$6,Sheet1!$S$6,Sheet1!$T$6,Sheet1!$U$6)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(Sheet1!$R$10,Sheet1!$S$10,Sheet1!$T$10,Sheet1!$U$10)</c:f>
              <c:numCache>
                <c:formatCode>General</c:formatCode>
                <c:ptCount val="4"/>
                <c:pt idx="0">
                  <c:v>1.857665505226481</c:v>
                </c:pt>
                <c:pt idx="1">
                  <c:v>1.418117048346056</c:v>
                </c:pt>
                <c:pt idx="2">
                  <c:v>1.265430486637068</c:v>
                </c:pt>
                <c:pt idx="3">
                  <c:v>1.265430486637068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(Sheet1!$R$11,Sheet1!$S$11,Sheet1!$T$11,Sheet1!$U$11)</c:f>
              <c:numCache>
                <c:formatCode>General</c:formatCode>
                <c:ptCount val="4"/>
                <c:pt idx="0">
                  <c:v>1.928397212543554</c:v>
                </c:pt>
                <c:pt idx="1">
                  <c:v>1.527328244274809</c:v>
                </c:pt>
                <c:pt idx="2">
                  <c:v>1.364411943936624</c:v>
                </c:pt>
                <c:pt idx="3">
                  <c:v>1.364411943936624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91760"/>
        <c:axId val="-2104688592"/>
      </c:barChart>
      <c:catAx>
        <c:axId val="-21046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88592"/>
        <c:crosses val="autoZero"/>
        <c:auto val="1"/>
        <c:lblAlgn val="ctr"/>
        <c:lblOffset val="100"/>
        <c:noMultiLvlLbl val="1"/>
      </c:catAx>
      <c:valAx>
        <c:axId val="-2104688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91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Sheet1!$P$15:$S$15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2HDD+32GBMem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Sheet1!$P$16:$S$16</c:f>
              <c:numCache>
                <c:formatCode>General</c:formatCode>
                <c:ptCount val="4"/>
                <c:pt idx="0">
                  <c:v>0.771602787456446</c:v>
                </c:pt>
                <c:pt idx="1">
                  <c:v>0.970381679389313</c:v>
                </c:pt>
                <c:pt idx="2">
                  <c:v>0.980586750239401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Sheet1!$L$17</c:f>
              <c:strCache>
                <c:ptCount val="1"/>
                <c:pt idx="0">
                  <c:v>4HDD+32GBMem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Sheet1!$P$17:$S$17</c:f>
              <c:numCache>
                <c:formatCode>General</c:formatCode>
                <c:ptCount val="4"/>
                <c:pt idx="0">
                  <c:v>0.580662020905923</c:v>
                </c:pt>
                <c:pt idx="1">
                  <c:v>0.97882951653944</c:v>
                </c:pt>
                <c:pt idx="2">
                  <c:v>0.904326630103595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1SSD+32GBMem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Sheet1!$P$18:$S$18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613152"/>
        <c:axId val="-2078605360"/>
      </c:barChart>
      <c:catAx>
        <c:axId val="-20786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605360"/>
        <c:crosses val="autoZero"/>
        <c:auto val="1"/>
        <c:lblAlgn val="ctr"/>
        <c:lblOffset val="100"/>
        <c:noMultiLvlLbl val="1"/>
      </c:catAx>
      <c:valAx>
        <c:axId val="-2078605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61315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Sheet1!$Q$73:$V$73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Sheet1!$Q$74:$V$74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Sheet1!$Q$75:$V$75</c:f>
              <c:numCache>
                <c:formatCode>General</c:formatCode>
                <c:ptCount val="6"/>
                <c:pt idx="0">
                  <c:v>1.891593600774871</c:v>
                </c:pt>
                <c:pt idx="1">
                  <c:v>1.006117676462433</c:v>
                </c:pt>
                <c:pt idx="2">
                  <c:v>1.077432397214647</c:v>
                </c:pt>
                <c:pt idx="3">
                  <c:v>1.153052920402125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Sheet1!$L$77</c:f>
              <c:strCache>
                <c:ptCount val="1"/>
                <c:pt idx="0">
                  <c:v>SwatIII-Storage-v2 (32GBMem+7SSD+1SSD_asVM): 2DN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Sheet1!$Q$76:$V$76</c:f>
              <c:numCache>
                <c:formatCode>General</c:formatCode>
                <c:ptCount val="6"/>
                <c:pt idx="0">
                  <c:v>1.90129367842381</c:v>
                </c:pt>
                <c:pt idx="1">
                  <c:v>0.951861473882919</c:v>
                </c:pt>
                <c:pt idx="2">
                  <c:v>0.858242595935823</c:v>
                </c:pt>
                <c:pt idx="3">
                  <c:v>1.012227982453565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Sheet1!$Q$77:$V$77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Sheet1!$Q$78:$V$78</c:f>
              <c:numCache>
                <c:formatCode>General</c:formatCode>
                <c:ptCount val="6"/>
                <c:pt idx="0">
                  <c:v>2.099582793634152</c:v>
                </c:pt>
                <c:pt idx="1">
                  <c:v>2.67770727888124</c:v>
                </c:pt>
                <c:pt idx="2">
                  <c:v>3.082210024405589</c:v>
                </c:pt>
                <c:pt idx="3">
                  <c:v>2.670501774521641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92384"/>
        <c:axId val="-2078489008"/>
      </c:barChart>
      <c:catAx>
        <c:axId val="-20784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489008"/>
        <c:crosses val="autoZero"/>
        <c:auto val="1"/>
        <c:lblAlgn val="ctr"/>
        <c:lblOffset val="100"/>
        <c:noMultiLvlLbl val="1"/>
      </c:catAx>
      <c:valAx>
        <c:axId val="-2078489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4923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Perf/$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7"/>
                <c:pt idx="0">
                  <c:v>1.0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7"/>
                <c:pt idx="0">
                  <c:v>1.0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7"/>
                <c:pt idx="0">
                  <c:v>1.0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7"/>
                <c:pt idx="0">
                  <c:v>1.0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2.866318021599119</c:v>
                </c:pt>
                <c:pt idx="5">
                  <c:v>2.17074447627608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356192"/>
        <c:axId val="-2078353072"/>
      </c:barChart>
      <c:catAx>
        <c:axId val="-207835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353072"/>
        <c:crosses val="autoZero"/>
        <c:auto val="1"/>
        <c:lblAlgn val="ctr"/>
        <c:lblOffset val="100"/>
        <c:noMultiLvlLbl val="1"/>
      </c:catAx>
      <c:valAx>
        <c:axId val="-2078353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3561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Normalized performance including Ceres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8"/>
                <c:pt idx="0">
                  <c:v>1.0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0.0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  <c:pt idx="7">
                  <c:v>0.929268292682927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GraphConstruction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8"/>
                <c:pt idx="0">
                  <c:v>1.0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0.0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  <c:pt idx="7">
                  <c:v>0.893027989821883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GraphSimplification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8"/>
                <c:pt idx="0">
                  <c:v>1.0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  <c:pt idx="7">
                  <c:v>0.989031078610603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Scaffolding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8"/>
                <c:pt idx="0">
                  <c:v>1.0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  <c:pt idx="7">
                  <c:v>0.941483069643649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70496"/>
        <c:axId val="-2080057968"/>
      </c:barChart>
      <c:catAx>
        <c:axId val="-209177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80057968"/>
        <c:crosses val="autoZero"/>
        <c:auto val="1"/>
        <c:lblAlgn val="ctr"/>
        <c:lblOffset val="100"/>
        <c:noMultiLvlLbl val="1"/>
      </c:catAx>
      <c:valAx>
        <c:axId val="-208005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917704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355680</xdr:colOff>
      <xdr:row>27</xdr:row>
      <xdr:rowOff>62280</xdr:rowOff>
    </xdr:from>
    <xdr:to>
      <xdr:col>28</xdr:col>
      <xdr:colOff>101880</xdr:colOff>
      <xdr:row>35</xdr:row>
      <xdr:rowOff>14040</xdr:rowOff>
    </xdr:to>
    <xdr:graphicFrame macro="">
      <xdr:nvGraphicFramePr>
        <xdr:cNvPr id="2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291960</xdr:colOff>
      <xdr:row>35</xdr:row>
      <xdr:rowOff>87840</xdr:rowOff>
    </xdr:from>
    <xdr:to>
      <xdr:col>28</xdr:col>
      <xdr:colOff>530280</xdr:colOff>
      <xdr:row>47</xdr:row>
      <xdr:rowOff>29880</xdr:rowOff>
    </xdr:to>
    <xdr:graphicFrame macro="">
      <xdr:nvGraphicFramePr>
        <xdr:cNvPr id="3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291960</xdr:colOff>
      <xdr:row>41</xdr:row>
      <xdr:rowOff>207360</xdr:rowOff>
    </xdr:from>
    <xdr:to>
      <xdr:col>10</xdr:col>
      <xdr:colOff>640440</xdr:colOff>
      <xdr:row>50</xdr:row>
      <xdr:rowOff>20520</xdr:rowOff>
    </xdr:to>
    <xdr:graphicFrame macro="">
      <xdr:nvGraphicFramePr>
        <xdr:cNvPr id="4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365760</xdr:colOff>
      <xdr:row>0</xdr:row>
      <xdr:rowOff>359280</xdr:rowOff>
    </xdr:from>
    <xdr:to>
      <xdr:col>35</xdr:col>
      <xdr:colOff>138600</xdr:colOff>
      <xdr:row>12</xdr:row>
      <xdr:rowOff>38880</xdr:rowOff>
    </xdr:to>
    <xdr:graphicFrame macro="">
      <xdr:nvGraphicFramePr>
        <xdr:cNvPr id="5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423720</xdr:colOff>
      <xdr:row>47</xdr:row>
      <xdr:rowOff>11160</xdr:rowOff>
    </xdr:from>
    <xdr:to>
      <xdr:col>36</xdr:col>
      <xdr:colOff>279720</xdr:colOff>
      <xdr:row>64</xdr:row>
      <xdr:rowOff>128160</xdr:rowOff>
    </xdr:to>
    <xdr:graphicFrame macro="">
      <xdr:nvGraphicFramePr>
        <xdr:cNvPr id="6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166320</xdr:colOff>
      <xdr:row>12</xdr:row>
      <xdr:rowOff>166320</xdr:rowOff>
    </xdr:from>
    <xdr:to>
      <xdr:col>32</xdr:col>
      <xdr:colOff>85680</xdr:colOff>
      <xdr:row>25</xdr:row>
      <xdr:rowOff>131760</xdr:rowOff>
    </xdr:to>
    <xdr:graphicFrame macro="">
      <xdr:nvGraphicFramePr>
        <xdr:cNvPr id="7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515520</xdr:colOff>
      <xdr:row>65</xdr:row>
      <xdr:rowOff>7560</xdr:rowOff>
    </xdr:from>
    <xdr:to>
      <xdr:col>36</xdr:col>
      <xdr:colOff>543240</xdr:colOff>
      <xdr:row>79</xdr:row>
      <xdr:rowOff>83160</xdr:rowOff>
    </xdr:to>
    <xdr:graphicFrame macro="">
      <xdr:nvGraphicFramePr>
        <xdr:cNvPr id="8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504000</xdr:colOff>
      <xdr:row>80</xdr:row>
      <xdr:rowOff>158760</xdr:rowOff>
    </xdr:from>
    <xdr:to>
      <xdr:col>36</xdr:col>
      <xdr:colOff>624600</xdr:colOff>
      <xdr:row>94</xdr:row>
      <xdr:rowOff>50400</xdr:rowOff>
    </xdr:to>
    <xdr:graphicFrame macro="">
      <xdr:nvGraphicFramePr>
        <xdr:cNvPr id="9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93600</xdr:colOff>
      <xdr:row>19</xdr:row>
      <xdr:rowOff>340200</xdr:rowOff>
    </xdr:from>
    <xdr:to>
      <xdr:col>34</xdr:col>
      <xdr:colOff>626760</xdr:colOff>
      <xdr:row>33</xdr:row>
      <xdr:rowOff>78840</xdr:rowOff>
    </xdr:to>
    <xdr:graphicFrame macro="">
      <xdr:nvGraphicFramePr>
        <xdr:cNvPr id="10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514440</xdr:colOff>
      <xdr:row>95</xdr:row>
      <xdr:rowOff>23760</xdr:rowOff>
    </xdr:from>
    <xdr:to>
      <xdr:col>35</xdr:col>
      <xdr:colOff>367920</xdr:colOff>
      <xdr:row>111</xdr:row>
      <xdr:rowOff>79200</xdr:rowOff>
    </xdr:to>
    <xdr:graphicFrame macro="">
      <xdr:nvGraphicFramePr>
        <xdr:cNvPr id="11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255240</xdr:colOff>
      <xdr:row>21</xdr:row>
      <xdr:rowOff>72720</xdr:rowOff>
    </xdr:from>
    <xdr:to>
      <xdr:col>18</xdr:col>
      <xdr:colOff>233485</xdr:colOff>
      <xdr:row>36</xdr:row>
      <xdr:rowOff>10440</xdr:rowOff>
    </xdr:to>
    <xdr:graphicFrame macro="">
      <xdr:nvGraphicFramePr>
        <xdr:cNvPr id="12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291960</xdr:colOff>
      <xdr:row>0</xdr:row>
      <xdr:rowOff>105840</xdr:rowOff>
    </xdr:from>
    <xdr:to>
      <xdr:col>20</xdr:col>
      <xdr:colOff>653040</xdr:colOff>
      <xdr:row>10</xdr:row>
      <xdr:rowOff>153360</xdr:rowOff>
    </xdr:to>
    <xdr:graphicFrame macro="">
      <xdr:nvGraphicFramePr>
        <xdr:cNvPr id="11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282600</xdr:colOff>
      <xdr:row>13</xdr:row>
      <xdr:rowOff>124920</xdr:rowOff>
    </xdr:from>
    <xdr:to>
      <xdr:col>20</xdr:col>
      <xdr:colOff>653400</xdr:colOff>
      <xdr:row>25</xdr:row>
      <xdr:rowOff>105120</xdr:rowOff>
    </xdr:to>
    <xdr:graphicFrame macro="">
      <xdr:nvGraphicFramePr>
        <xdr:cNvPr id="12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G1" zoomScale="70" zoomScaleNormal="70" zoomScalePageLayoutView="70" workbookViewId="0">
      <selection activeCell="L97" sqref="L97"/>
    </sheetView>
  </sheetViews>
  <sheetFormatPr baseColWidth="10" defaultColWidth="8.83203125" defaultRowHeight="17" x14ac:dyDescent="0.25"/>
  <cols>
    <col min="12" max="12" width="50.6640625" bestFit="1" customWidth="1"/>
  </cols>
  <sheetData>
    <row r="1" spans="1:21" ht="34.5" customHeight="1" x14ac:dyDescent="0.25">
      <c r="A1" s="9"/>
      <c r="B1" s="9"/>
      <c r="C1" s="9"/>
      <c r="D1" s="10"/>
      <c r="E1" s="8" t="s">
        <v>0</v>
      </c>
      <c r="F1" s="8"/>
      <c r="G1" s="8"/>
      <c r="H1" s="7" t="s">
        <v>1</v>
      </c>
      <c r="I1" s="7"/>
      <c r="J1" s="7"/>
    </row>
    <row r="2" spans="1:21" x14ac:dyDescent="0.25">
      <c r="A2" s="9"/>
      <c r="B2" s="9"/>
      <c r="C2" s="9"/>
      <c r="D2" s="10"/>
      <c r="E2" s="13" t="s">
        <v>2</v>
      </c>
      <c r="F2" s="13" t="s">
        <v>3</v>
      </c>
      <c r="G2" s="13" t="s">
        <v>4</v>
      </c>
      <c r="H2" s="14" t="s">
        <v>2</v>
      </c>
      <c r="I2" s="14" t="s">
        <v>3</v>
      </c>
      <c r="J2" s="14" t="s">
        <v>4</v>
      </c>
    </row>
    <row r="3" spans="1:21" x14ac:dyDescent="0.25">
      <c r="A3" s="6" t="s">
        <v>5</v>
      </c>
      <c r="B3" s="6" t="s">
        <v>6</v>
      </c>
      <c r="C3" s="6" t="s">
        <v>7</v>
      </c>
      <c r="D3" s="15" t="s">
        <v>8</v>
      </c>
      <c r="E3" s="11"/>
      <c r="F3" s="11"/>
      <c r="G3" s="11"/>
      <c r="H3" s="12"/>
      <c r="I3" s="12"/>
      <c r="J3" s="12"/>
    </row>
    <row r="4" spans="1:21" x14ac:dyDescent="0.25">
      <c r="A4" s="6"/>
      <c r="B4" s="6"/>
      <c r="C4" s="6"/>
      <c r="D4" s="15" t="s">
        <v>9</v>
      </c>
      <c r="E4" s="16">
        <v>11058</v>
      </c>
      <c r="F4" s="16">
        <v>15624</v>
      </c>
      <c r="G4" s="16">
        <v>16040</v>
      </c>
      <c r="H4" s="12"/>
      <c r="I4" s="12"/>
      <c r="J4" s="12"/>
    </row>
    <row r="5" spans="1:21" x14ac:dyDescent="0.25">
      <c r="L5" s="17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21" x14ac:dyDescent="0.25">
      <c r="A6" s="5" t="s">
        <v>15</v>
      </c>
      <c r="B6" s="6" t="s">
        <v>6</v>
      </c>
      <c r="C6" s="6" t="s">
        <v>7</v>
      </c>
      <c r="D6" s="15" t="s">
        <v>8</v>
      </c>
      <c r="E6" s="13">
        <v>5740</v>
      </c>
      <c r="F6" s="13">
        <v>9825</v>
      </c>
      <c r="G6" s="13">
        <v>11487</v>
      </c>
      <c r="H6" s="14">
        <v>6650</v>
      </c>
      <c r="I6" s="14">
        <v>10455</v>
      </c>
      <c r="J6" s="14">
        <v>10244</v>
      </c>
      <c r="L6" t="s">
        <v>16</v>
      </c>
      <c r="M6" s="18">
        <v>5740</v>
      </c>
      <c r="N6" s="18">
        <v>9825</v>
      </c>
      <c r="O6" s="18">
        <v>11487</v>
      </c>
      <c r="P6" s="19">
        <f t="shared" ref="P6:P13" si="0">SUM(M6:O6)</f>
        <v>27052</v>
      </c>
      <c r="R6">
        <f>M6/M6</f>
        <v>1</v>
      </c>
      <c r="S6">
        <f>N6/N6</f>
        <v>1</v>
      </c>
      <c r="T6">
        <f>O6/O6</f>
        <v>1</v>
      </c>
      <c r="U6">
        <f>P6/P6</f>
        <v>1</v>
      </c>
    </row>
    <row r="7" spans="1:21" x14ac:dyDescent="0.25">
      <c r="A7" s="5"/>
      <c r="B7" s="5"/>
      <c r="C7" s="5"/>
      <c r="D7" s="15" t="s">
        <v>9</v>
      </c>
      <c r="E7" s="20">
        <v>5458</v>
      </c>
      <c r="F7" s="20">
        <v>9436</v>
      </c>
      <c r="G7" s="20">
        <v>10242</v>
      </c>
      <c r="H7" s="14"/>
      <c r="I7" s="14"/>
      <c r="J7" s="14"/>
      <c r="L7" t="s">
        <v>17</v>
      </c>
      <c r="M7" s="21">
        <v>2939</v>
      </c>
      <c r="N7" s="22">
        <v>9458</v>
      </c>
      <c r="O7" s="22">
        <v>10326</v>
      </c>
      <c r="P7" s="19">
        <f t="shared" si="0"/>
        <v>22723</v>
      </c>
      <c r="R7">
        <f>M7/M6</f>
        <v>0.51202090592334493</v>
      </c>
      <c r="S7">
        <f>N7/N6</f>
        <v>0.96264631043256998</v>
      </c>
      <c r="T7">
        <f>O7/O6</f>
        <v>0.89892922434055889</v>
      </c>
      <c r="U7">
        <f>P7/P6</f>
        <v>0.83997486322637882</v>
      </c>
    </row>
    <row r="8" spans="1:21" x14ac:dyDescent="0.25">
      <c r="L8" t="s">
        <v>18</v>
      </c>
      <c r="M8" s="23">
        <v>1876</v>
      </c>
      <c r="N8" s="24">
        <v>6414</v>
      </c>
      <c r="O8" s="24">
        <v>8317</v>
      </c>
      <c r="P8" s="19">
        <f t="shared" si="0"/>
        <v>16607</v>
      </c>
      <c r="R8">
        <f>M8/M6</f>
        <v>0.32682926829268294</v>
      </c>
      <c r="S8">
        <f>N8/N6</f>
        <v>0.65282442748091607</v>
      </c>
      <c r="T8">
        <f>O8/O6</f>
        <v>0.72403586663184472</v>
      </c>
      <c r="U8">
        <f>P8/P6</f>
        <v>0.61389176401005474</v>
      </c>
    </row>
    <row r="9" spans="1:21" x14ac:dyDescent="0.25">
      <c r="L9" t="s">
        <v>19</v>
      </c>
      <c r="M9" s="23">
        <v>0</v>
      </c>
      <c r="N9" s="24">
        <v>0</v>
      </c>
      <c r="O9" s="24">
        <v>0</v>
      </c>
      <c r="P9" s="19">
        <f t="shared" si="0"/>
        <v>0</v>
      </c>
      <c r="R9">
        <f>M9/M6</f>
        <v>0</v>
      </c>
      <c r="S9">
        <f>N9/N6</f>
        <v>0</v>
      </c>
      <c r="T9">
        <f>O9/O6</f>
        <v>0</v>
      </c>
      <c r="U9">
        <f>O9/O6</f>
        <v>0</v>
      </c>
    </row>
    <row r="10" spans="1:21" x14ac:dyDescent="0.25">
      <c r="L10" s="25" t="s">
        <v>20</v>
      </c>
      <c r="M10" s="23">
        <v>10663</v>
      </c>
      <c r="N10" s="24">
        <v>13933</v>
      </c>
      <c r="O10" s="24">
        <v>14536</v>
      </c>
      <c r="P10" s="19">
        <f t="shared" si="0"/>
        <v>39132</v>
      </c>
      <c r="R10">
        <f>M10/M6</f>
        <v>1.8576655052264808</v>
      </c>
      <c r="S10">
        <f>N10/N6</f>
        <v>1.4181170483460559</v>
      </c>
      <c r="T10">
        <f>O10/O6</f>
        <v>1.265430486637068</v>
      </c>
      <c r="U10">
        <f>O10/O6</f>
        <v>1.265430486637068</v>
      </c>
    </row>
    <row r="11" spans="1:21" x14ac:dyDescent="0.25">
      <c r="L11" s="25" t="s">
        <v>21</v>
      </c>
      <c r="M11" s="23">
        <v>11069</v>
      </c>
      <c r="N11" s="24">
        <v>15006</v>
      </c>
      <c r="O11" s="24">
        <v>15673</v>
      </c>
      <c r="P11" s="19">
        <f t="shared" si="0"/>
        <v>41748</v>
      </c>
      <c r="R11">
        <f>M11/M6</f>
        <v>1.928397212543554</v>
      </c>
      <c r="S11">
        <f>N11/N6</f>
        <v>1.5273282442748091</v>
      </c>
      <c r="T11">
        <f>O11/O6</f>
        <v>1.364411943936624</v>
      </c>
      <c r="U11">
        <f>O11/O6</f>
        <v>1.364411943936624</v>
      </c>
    </row>
    <row r="12" spans="1:21" ht="16.5" customHeight="1" x14ac:dyDescent="0.25">
      <c r="A12" s="4" t="s">
        <v>22</v>
      </c>
      <c r="B12" s="6" t="s">
        <v>6</v>
      </c>
      <c r="C12" s="26" t="s">
        <v>7</v>
      </c>
      <c r="D12" s="26" t="s">
        <v>8</v>
      </c>
      <c r="E12" s="13">
        <v>5687</v>
      </c>
      <c r="F12" s="13">
        <v>9794</v>
      </c>
      <c r="G12" s="13">
        <v>11479</v>
      </c>
      <c r="H12" s="27">
        <v>6267</v>
      </c>
      <c r="I12" s="27">
        <v>11372</v>
      </c>
      <c r="J12" s="27">
        <v>12102</v>
      </c>
      <c r="L12" s="28" t="s">
        <v>23</v>
      </c>
      <c r="M12" s="29">
        <v>4995</v>
      </c>
      <c r="N12" s="30">
        <v>8696</v>
      </c>
      <c r="O12" s="31">
        <f>5789/63*100</f>
        <v>9188.8888888888887</v>
      </c>
      <c r="P12" s="32">
        <f t="shared" si="0"/>
        <v>22879.888888888891</v>
      </c>
      <c r="R12">
        <f>M12/M6</f>
        <v>0.87020905923344949</v>
      </c>
      <c r="S12">
        <f>N12/N6</f>
        <v>0.88508905852417308</v>
      </c>
      <c r="T12">
        <f>O12/O6</f>
        <v>0.79993809427081819</v>
      </c>
      <c r="U12">
        <f>P12/P6</f>
        <v>0.84577439334943405</v>
      </c>
    </row>
    <row r="13" spans="1:21" x14ac:dyDescent="0.25">
      <c r="A13" s="4"/>
      <c r="B13" s="6"/>
      <c r="C13" s="26" t="s">
        <v>24</v>
      </c>
      <c r="D13" s="26" t="s">
        <v>8</v>
      </c>
      <c r="E13" s="13">
        <v>4010</v>
      </c>
      <c r="F13" s="13">
        <v>9534</v>
      </c>
      <c r="G13" s="13">
        <v>11264</v>
      </c>
      <c r="H13" s="14">
        <v>4429</v>
      </c>
      <c r="I13" s="14">
        <v>10334</v>
      </c>
      <c r="J13" s="14">
        <v>11637</v>
      </c>
      <c r="L13" s="28" t="s">
        <v>25</v>
      </c>
      <c r="M13" s="23">
        <v>5334</v>
      </c>
      <c r="N13" s="24">
        <v>8774</v>
      </c>
      <c r="O13" s="31">
        <v>11361</v>
      </c>
      <c r="P13" s="19">
        <f t="shared" si="0"/>
        <v>25469</v>
      </c>
      <c r="R13">
        <f>M13/M6</f>
        <v>0.92926829268292688</v>
      </c>
      <c r="S13">
        <f>N13/N6</f>
        <v>0.89302798982188292</v>
      </c>
      <c r="T13">
        <f>O13/O6</f>
        <v>0.98903107861060324</v>
      </c>
      <c r="U13">
        <f>P13/P6</f>
        <v>0.94148306964364925</v>
      </c>
    </row>
    <row r="14" spans="1:21" x14ac:dyDescent="0.25">
      <c r="A14" s="4"/>
      <c r="B14" s="6"/>
      <c r="C14" s="26" t="s">
        <v>26</v>
      </c>
      <c r="D14" s="26" t="s">
        <v>8</v>
      </c>
      <c r="E14" s="13">
        <v>4220</v>
      </c>
      <c r="F14" s="13">
        <v>9617</v>
      </c>
      <c r="G14" s="13">
        <v>10388</v>
      </c>
      <c r="H14" s="14">
        <v>3333</v>
      </c>
      <c r="I14" s="14">
        <v>11047</v>
      </c>
      <c r="J14" s="14">
        <v>11747</v>
      </c>
      <c r="L14" s="17" t="s">
        <v>27</v>
      </c>
      <c r="M14" t="s">
        <v>11</v>
      </c>
      <c r="N14" t="s">
        <v>12</v>
      </c>
      <c r="O14" t="s">
        <v>13</v>
      </c>
    </row>
    <row r="15" spans="1:21" x14ac:dyDescent="0.25">
      <c r="A15" s="4"/>
      <c r="B15" s="6"/>
      <c r="C15" s="26" t="s">
        <v>28</v>
      </c>
      <c r="D15" s="26" t="s">
        <v>8</v>
      </c>
      <c r="E15" s="33">
        <v>3573</v>
      </c>
      <c r="F15" s="33">
        <v>9458</v>
      </c>
      <c r="G15" s="33">
        <v>10326</v>
      </c>
      <c r="H15" s="27">
        <v>2939</v>
      </c>
      <c r="I15" s="27">
        <v>9837</v>
      </c>
      <c r="J15" s="27">
        <v>10029</v>
      </c>
      <c r="L15" t="s">
        <v>29</v>
      </c>
      <c r="M15" s="13">
        <v>5740</v>
      </c>
      <c r="N15" s="13">
        <v>9825</v>
      </c>
      <c r="O15" s="13">
        <v>11487</v>
      </c>
      <c r="P15">
        <f>M15/M15</f>
        <v>1</v>
      </c>
      <c r="Q15">
        <f>N15/N15</f>
        <v>1</v>
      </c>
      <c r="R15">
        <f>O15/O15</f>
        <v>1</v>
      </c>
    </row>
    <row r="16" spans="1:21" x14ac:dyDescent="0.25">
      <c r="A16" s="4"/>
      <c r="B16" s="6"/>
      <c r="C16" s="26"/>
      <c r="D16" s="26"/>
      <c r="E16" s="33"/>
      <c r="F16" s="33"/>
      <c r="G16" s="33"/>
      <c r="H16" s="34"/>
      <c r="I16" s="34"/>
      <c r="J16" s="34"/>
      <c r="L16" t="s">
        <v>30</v>
      </c>
      <c r="M16" s="14">
        <v>4429</v>
      </c>
      <c r="N16" s="13">
        <v>9534</v>
      </c>
      <c r="O16" s="13">
        <v>11264</v>
      </c>
      <c r="P16">
        <f>M16/M15</f>
        <v>0.77160278745644595</v>
      </c>
      <c r="Q16">
        <f>N16/N15</f>
        <v>0.97038167938931297</v>
      </c>
      <c r="R16">
        <f>O16/O15</f>
        <v>0.98058675023940112</v>
      </c>
    </row>
    <row r="17" spans="1:18" x14ac:dyDescent="0.25">
      <c r="A17" s="4"/>
      <c r="B17" s="6"/>
      <c r="C17" s="26"/>
      <c r="D17" s="26"/>
      <c r="E17" s="33"/>
      <c r="F17" s="33"/>
      <c r="G17" s="33"/>
      <c r="H17" s="34"/>
      <c r="I17" s="34"/>
      <c r="J17" s="34"/>
      <c r="L17" t="s">
        <v>31</v>
      </c>
      <c r="M17" s="14">
        <v>3333</v>
      </c>
      <c r="N17" s="13">
        <v>9617</v>
      </c>
      <c r="O17" s="13">
        <v>10388</v>
      </c>
      <c r="P17">
        <f>M17/M15</f>
        <v>0.58066202090592334</v>
      </c>
      <c r="Q17">
        <f>N17/N15</f>
        <v>0.97882951653944017</v>
      </c>
      <c r="R17">
        <f>O17/O15</f>
        <v>0.90432663010359537</v>
      </c>
    </row>
    <row r="18" spans="1:18" x14ac:dyDescent="0.25">
      <c r="A18" s="4"/>
      <c r="B18" s="6"/>
      <c r="C18" s="26"/>
      <c r="D18" s="26"/>
      <c r="E18" s="33"/>
      <c r="F18" s="33"/>
      <c r="G18" s="33"/>
      <c r="H18" s="34"/>
      <c r="I18" s="34"/>
      <c r="J18" s="34"/>
      <c r="L18" t="s">
        <v>32</v>
      </c>
      <c r="M18" s="27">
        <v>2939</v>
      </c>
      <c r="N18" s="33">
        <v>9458</v>
      </c>
      <c r="O18" s="33">
        <v>10326</v>
      </c>
      <c r="P18">
        <f>M18/M15</f>
        <v>0.51202090592334493</v>
      </c>
      <c r="Q18">
        <f>N18/N15</f>
        <v>0.96264631043256998</v>
      </c>
      <c r="R18">
        <f>O18/O15</f>
        <v>0.89892922434055889</v>
      </c>
    </row>
    <row r="19" spans="1:18" x14ac:dyDescent="0.25">
      <c r="L19" s="17" t="s">
        <v>33</v>
      </c>
      <c r="M19" t="s">
        <v>11</v>
      </c>
      <c r="N19" t="s">
        <v>12</v>
      </c>
      <c r="O19" t="s">
        <v>13</v>
      </c>
    </row>
    <row r="20" spans="1:18" ht="96" customHeight="1" x14ac:dyDescent="0.25">
      <c r="E20" s="8" t="s">
        <v>34</v>
      </c>
      <c r="F20" s="8"/>
      <c r="G20" s="8"/>
      <c r="H20" s="7" t="s">
        <v>35</v>
      </c>
      <c r="I20" s="7"/>
      <c r="J20" s="7"/>
      <c r="L20" t="s">
        <v>29</v>
      </c>
      <c r="M20" s="13">
        <v>5740</v>
      </c>
      <c r="N20" s="13">
        <v>9825</v>
      </c>
      <c r="O20" s="13">
        <v>11487</v>
      </c>
      <c r="P20">
        <f>M20/M20</f>
        <v>1</v>
      </c>
      <c r="Q20">
        <f>N20/N20</f>
        <v>1</v>
      </c>
      <c r="R20">
        <f>O20/O20</f>
        <v>1</v>
      </c>
    </row>
    <row r="21" spans="1:18" ht="16.5" customHeight="1" x14ac:dyDescent="0.25">
      <c r="A21" s="3" t="s">
        <v>36</v>
      </c>
      <c r="B21" s="6" t="s">
        <v>37</v>
      </c>
      <c r="C21" s="26" t="s">
        <v>6</v>
      </c>
      <c r="D21" s="26" t="s">
        <v>8</v>
      </c>
      <c r="E21" s="35">
        <v>3398</v>
      </c>
      <c r="F21" s="35">
        <v>6331</v>
      </c>
      <c r="G21" s="35">
        <v>8347</v>
      </c>
      <c r="H21" s="27">
        <v>2446</v>
      </c>
      <c r="I21" s="27">
        <v>6540</v>
      </c>
      <c r="J21" s="27">
        <v>9676</v>
      </c>
      <c r="L21" t="s">
        <v>31</v>
      </c>
      <c r="M21" s="14">
        <v>3333</v>
      </c>
      <c r="N21" s="13">
        <v>9617</v>
      </c>
      <c r="O21" s="13">
        <v>10388</v>
      </c>
      <c r="P21">
        <f>M21/M20</f>
        <v>0.58066202090592334</v>
      </c>
      <c r="Q21">
        <f>N21/N20</f>
        <v>0.97882951653944017</v>
      </c>
      <c r="R21">
        <f>O21/O20</f>
        <v>0.90432663010359537</v>
      </c>
    </row>
    <row r="22" spans="1:18" x14ac:dyDescent="0.25">
      <c r="A22" s="3"/>
      <c r="B22" s="6"/>
      <c r="C22" s="26" t="s">
        <v>38</v>
      </c>
      <c r="D22" s="26" t="s">
        <v>8</v>
      </c>
      <c r="E22" s="35">
        <v>3384</v>
      </c>
      <c r="F22" s="35">
        <v>6042</v>
      </c>
      <c r="G22" s="35">
        <v>7552</v>
      </c>
      <c r="H22" s="36" t="s">
        <v>39</v>
      </c>
      <c r="I22" s="36" t="s">
        <v>39</v>
      </c>
      <c r="J22" s="36" t="s">
        <v>39</v>
      </c>
      <c r="L22" t="s">
        <v>32</v>
      </c>
      <c r="M22" s="27">
        <v>2939</v>
      </c>
      <c r="N22" s="33">
        <v>9458</v>
      </c>
      <c r="O22" s="33">
        <v>10326</v>
      </c>
      <c r="P22">
        <f>M22/M20</f>
        <v>0.51202090592334493</v>
      </c>
      <c r="Q22">
        <f>N22/N20</f>
        <v>0.96264631043256998</v>
      </c>
      <c r="R22">
        <f>O22/O20</f>
        <v>0.89892922434055889</v>
      </c>
    </row>
    <row r="23" spans="1:18" x14ac:dyDescent="0.25">
      <c r="A23" s="3"/>
      <c r="B23" s="6"/>
      <c r="C23" s="26" t="s">
        <v>40</v>
      </c>
      <c r="D23" s="26" t="s">
        <v>8</v>
      </c>
      <c r="E23" s="37">
        <v>3640</v>
      </c>
      <c r="F23" s="37">
        <v>6730</v>
      </c>
      <c r="G23" s="37" t="s">
        <v>39</v>
      </c>
      <c r="H23" s="36" t="s">
        <v>39</v>
      </c>
      <c r="I23" s="36" t="s">
        <v>39</v>
      </c>
      <c r="J23" s="36" t="s">
        <v>39</v>
      </c>
    </row>
    <row r="24" spans="1:18" x14ac:dyDescent="0.25">
      <c r="A24" s="3"/>
      <c r="B24" s="6"/>
      <c r="C24" s="26" t="s">
        <v>41</v>
      </c>
      <c r="D24" s="26" t="s">
        <v>8</v>
      </c>
      <c r="E24" s="35">
        <v>3474</v>
      </c>
      <c r="F24" s="35">
        <v>6145</v>
      </c>
      <c r="G24" s="35">
        <v>8517</v>
      </c>
      <c r="H24" s="38">
        <v>2240</v>
      </c>
      <c r="I24" s="38">
        <v>6534</v>
      </c>
      <c r="J24" s="38">
        <v>8230</v>
      </c>
    </row>
    <row r="26" spans="1:18" ht="23.25" customHeight="1" x14ac:dyDescent="0.25">
      <c r="E26" s="2"/>
      <c r="F26" s="2"/>
      <c r="G26" s="2"/>
      <c r="H26" s="7" t="s">
        <v>42</v>
      </c>
      <c r="I26" s="7"/>
      <c r="J26" s="7"/>
      <c r="K26" s="1" t="s">
        <v>43</v>
      </c>
      <c r="L26" s="1"/>
      <c r="M26" s="1"/>
    </row>
    <row r="27" spans="1:18" ht="16.5" customHeight="1" x14ac:dyDescent="0.25">
      <c r="A27" s="3" t="s">
        <v>44</v>
      </c>
      <c r="B27" s="26"/>
      <c r="C27" s="26"/>
      <c r="D27" s="26"/>
      <c r="E27" s="9"/>
      <c r="F27" s="9"/>
      <c r="G27" s="9"/>
      <c r="H27" s="36"/>
      <c r="I27" s="36"/>
      <c r="J27" s="36"/>
      <c r="K27" s="39"/>
      <c r="L27" s="39"/>
      <c r="M27" s="39"/>
    </row>
    <row r="28" spans="1:18" x14ac:dyDescent="0.25">
      <c r="A28" s="3"/>
      <c r="B28" s="26" t="s">
        <v>45</v>
      </c>
      <c r="C28" s="26" t="s">
        <v>41</v>
      </c>
      <c r="D28" s="26" t="s">
        <v>8</v>
      </c>
      <c r="E28" s="9"/>
      <c r="F28" s="9"/>
      <c r="G28" s="9"/>
      <c r="H28" s="36">
        <v>2132</v>
      </c>
      <c r="I28" s="36">
        <v>6414</v>
      </c>
      <c r="J28" s="36">
        <v>8317</v>
      </c>
      <c r="K28" s="39">
        <v>1876</v>
      </c>
      <c r="L28" s="39">
        <v>7496</v>
      </c>
      <c r="M28" s="39">
        <v>11013</v>
      </c>
    </row>
    <row r="30" spans="1:18" x14ac:dyDescent="0.25">
      <c r="L30" s="17" t="s">
        <v>46</v>
      </c>
      <c r="M30" t="s">
        <v>47</v>
      </c>
      <c r="N30" t="s">
        <v>48</v>
      </c>
    </row>
    <row r="31" spans="1:18" x14ac:dyDescent="0.25">
      <c r="L31" s="40" t="s">
        <v>29</v>
      </c>
      <c r="M31" s="13">
        <v>5740</v>
      </c>
      <c r="N31">
        <v>0</v>
      </c>
      <c r="O31">
        <f>M31/M31</f>
        <v>1</v>
      </c>
      <c r="P31">
        <v>0</v>
      </c>
    </row>
    <row r="32" spans="1:18" x14ac:dyDescent="0.25">
      <c r="L32" t="s">
        <v>7</v>
      </c>
      <c r="M32" s="13">
        <v>5687</v>
      </c>
      <c r="N32" s="34">
        <v>6267</v>
      </c>
      <c r="O32">
        <f>M32/M31</f>
        <v>0.99076655052264806</v>
      </c>
      <c r="P32">
        <f>N32/M31</f>
        <v>1.0918118466898954</v>
      </c>
    </row>
    <row r="33" spans="12:18" x14ac:dyDescent="0.25">
      <c r="L33" t="s">
        <v>24</v>
      </c>
      <c r="M33" s="13">
        <v>4010</v>
      </c>
      <c r="N33" s="14">
        <v>4429</v>
      </c>
      <c r="O33">
        <f>M33/M31</f>
        <v>0.69860627177700352</v>
      </c>
      <c r="P33">
        <f>N33/M31</f>
        <v>0.77160278745644595</v>
      </c>
    </row>
    <row r="34" spans="12:18" x14ac:dyDescent="0.25">
      <c r="L34" t="s">
        <v>26</v>
      </c>
      <c r="M34" s="13">
        <v>4220</v>
      </c>
      <c r="N34" s="14">
        <v>3333</v>
      </c>
      <c r="O34">
        <f>M34/M31</f>
        <v>0.73519163763066198</v>
      </c>
      <c r="P34">
        <f>N34/M31</f>
        <v>0.58066202090592334</v>
      </c>
    </row>
    <row r="35" spans="12:18" x14ac:dyDescent="0.25">
      <c r="L35" t="s">
        <v>28</v>
      </c>
      <c r="M35" s="33">
        <v>3573</v>
      </c>
      <c r="N35" s="27">
        <v>2939</v>
      </c>
      <c r="O35">
        <f>M35/M31</f>
        <v>0.6224738675958188</v>
      </c>
      <c r="P35">
        <f>N35/M31</f>
        <v>0.51202090592334493</v>
      </c>
    </row>
    <row r="38" spans="12:18" x14ac:dyDescent="0.25">
      <c r="L38" s="17" t="s">
        <v>49</v>
      </c>
      <c r="M38" t="s">
        <v>11</v>
      </c>
      <c r="N38" t="s">
        <v>12</v>
      </c>
      <c r="O38" t="s">
        <v>13</v>
      </c>
    </row>
    <row r="39" spans="12:18" x14ac:dyDescent="0.25">
      <c r="L39" t="s">
        <v>50</v>
      </c>
      <c r="M39" s="13">
        <v>5740</v>
      </c>
      <c r="N39" s="13">
        <v>9825</v>
      </c>
      <c r="O39" s="13">
        <v>11487</v>
      </c>
      <c r="P39">
        <f>M39/M39</f>
        <v>1</v>
      </c>
      <c r="Q39">
        <f>N39/N39</f>
        <v>1</v>
      </c>
      <c r="R39">
        <f>O39/O39</f>
        <v>1</v>
      </c>
    </row>
    <row r="40" spans="12:18" x14ac:dyDescent="0.25">
      <c r="L40" s="25" t="s">
        <v>51</v>
      </c>
      <c r="M40" s="27">
        <v>2939</v>
      </c>
      <c r="N40" s="33">
        <v>9458</v>
      </c>
      <c r="O40" s="33">
        <v>10326</v>
      </c>
      <c r="P40">
        <f>M40/M39</f>
        <v>0.51202090592334493</v>
      </c>
      <c r="Q40">
        <f>N40/N39</f>
        <v>0.96264631043256998</v>
      </c>
      <c r="R40">
        <f>O40/O39</f>
        <v>0.89892922434055889</v>
      </c>
    </row>
    <row r="41" spans="12:18" x14ac:dyDescent="0.25">
      <c r="L41" s="25" t="s">
        <v>52</v>
      </c>
      <c r="M41" s="41">
        <v>1876</v>
      </c>
      <c r="N41" s="38">
        <v>6414</v>
      </c>
      <c r="O41" s="38">
        <v>8317</v>
      </c>
      <c r="P41">
        <f>M41/M39</f>
        <v>0.32682926829268294</v>
      </c>
      <c r="Q41">
        <f>N41/N39</f>
        <v>0.65282442748091607</v>
      </c>
      <c r="R41">
        <f>O41/O39</f>
        <v>0.72403586663184472</v>
      </c>
    </row>
    <row r="42" spans="12:18" x14ac:dyDescent="0.25">
      <c r="L42" s="25" t="s">
        <v>53</v>
      </c>
      <c r="M42">
        <v>4995</v>
      </c>
      <c r="N42">
        <v>8696</v>
      </c>
      <c r="O42" s="42">
        <f>5789/63*100</f>
        <v>9188.8888888888887</v>
      </c>
      <c r="P42">
        <f>M42/M39</f>
        <v>0.87020905923344949</v>
      </c>
      <c r="Q42">
        <f>N42/N39</f>
        <v>0.88508905852417308</v>
      </c>
      <c r="R42">
        <f>O42/O39</f>
        <v>0.79993809427081819</v>
      </c>
    </row>
    <row r="43" spans="12:18" x14ac:dyDescent="0.25">
      <c r="L43" s="17" t="s">
        <v>54</v>
      </c>
      <c r="M43" t="s">
        <v>55</v>
      </c>
      <c r="N43" t="s">
        <v>56</v>
      </c>
    </row>
    <row r="44" spans="12:18" x14ac:dyDescent="0.25">
      <c r="L44" t="s">
        <v>57</v>
      </c>
      <c r="M44" s="13">
        <v>9825</v>
      </c>
      <c r="N44" s="14">
        <v>10455</v>
      </c>
      <c r="O44">
        <f>M44/M44</f>
        <v>1</v>
      </c>
      <c r="P44">
        <f>N44/M44</f>
        <v>1.0641221374045802</v>
      </c>
    </row>
    <row r="45" spans="12:18" x14ac:dyDescent="0.25">
      <c r="L45" t="s">
        <v>58</v>
      </c>
      <c r="M45" s="13">
        <v>9794</v>
      </c>
      <c r="N45" s="14">
        <v>11372</v>
      </c>
      <c r="O45">
        <f>M45/M44</f>
        <v>0.99684478371501273</v>
      </c>
      <c r="P45">
        <f>N45/N44</f>
        <v>1.0877092300334767</v>
      </c>
    </row>
    <row r="49" spans="11:21" x14ac:dyDescent="0.25">
      <c r="L49" s="17" t="s">
        <v>59</v>
      </c>
      <c r="M49" t="s">
        <v>60</v>
      </c>
      <c r="N49" t="s">
        <v>61</v>
      </c>
      <c r="O49" t="s">
        <v>62</v>
      </c>
      <c r="P49" t="s">
        <v>63</v>
      </c>
      <c r="Q49" t="s">
        <v>64</v>
      </c>
      <c r="R49" t="s">
        <v>65</v>
      </c>
      <c r="S49" t="s">
        <v>66</v>
      </c>
      <c r="T49" s="43" t="s">
        <v>25</v>
      </c>
    </row>
    <row r="50" spans="11:21" x14ac:dyDescent="0.25">
      <c r="L50" t="s">
        <v>67</v>
      </c>
      <c r="M50">
        <v>3040</v>
      </c>
      <c r="N50">
        <v>3040</v>
      </c>
      <c r="O50">
        <v>3040</v>
      </c>
      <c r="P50">
        <v>3040</v>
      </c>
      <c r="Q50">
        <v>3040</v>
      </c>
      <c r="R50">
        <v>3040</v>
      </c>
      <c r="S50">
        <v>3040</v>
      </c>
      <c r="T50" s="43">
        <v>389</v>
      </c>
    </row>
    <row r="51" spans="11:21" x14ac:dyDescent="0.25">
      <c r="L51" t="s">
        <v>68</v>
      </c>
      <c r="M51">
        <v>279</v>
      </c>
      <c r="N51">
        <v>279</v>
      </c>
      <c r="O51">
        <v>2232</v>
      </c>
      <c r="P51">
        <v>279</v>
      </c>
      <c r="Q51">
        <v>2232</v>
      </c>
      <c r="R51">
        <v>2232</v>
      </c>
      <c r="S51">
        <f>P51*2</f>
        <v>558</v>
      </c>
      <c r="T51" s="43">
        <v>232</v>
      </c>
    </row>
    <row r="52" spans="11:21" x14ac:dyDescent="0.25">
      <c r="L52" t="s">
        <v>69</v>
      </c>
      <c r="M52">
        <v>67</v>
      </c>
      <c r="N52">
        <v>177</v>
      </c>
      <c r="O52">
        <v>177</v>
      </c>
      <c r="P52">
        <f>N52*8</f>
        <v>1416</v>
      </c>
      <c r="Q52">
        <f>O52*7</f>
        <v>1239</v>
      </c>
      <c r="R52">
        <f>M52*7</f>
        <v>469</v>
      </c>
      <c r="S52">
        <f>O52*2</f>
        <v>354</v>
      </c>
      <c r="T52" s="43">
        <v>140</v>
      </c>
      <c r="U52">
        <f>R50+R51+4*O52</f>
        <v>5980</v>
      </c>
    </row>
    <row r="53" spans="11:21" x14ac:dyDescent="0.25">
      <c r="L53" t="s">
        <v>70</v>
      </c>
      <c r="M53">
        <f t="shared" ref="M53:T53" si="1">SUM(M50:M52)</f>
        <v>3386</v>
      </c>
      <c r="N53">
        <f t="shared" si="1"/>
        <v>3496</v>
      </c>
      <c r="O53">
        <f t="shared" si="1"/>
        <v>5449</v>
      </c>
      <c r="P53">
        <f t="shared" si="1"/>
        <v>4735</v>
      </c>
      <c r="Q53">
        <f t="shared" si="1"/>
        <v>6511</v>
      </c>
      <c r="R53">
        <f t="shared" si="1"/>
        <v>5741</v>
      </c>
      <c r="S53">
        <f t="shared" si="1"/>
        <v>3952</v>
      </c>
      <c r="T53" s="43">
        <f t="shared" si="1"/>
        <v>761</v>
      </c>
      <c r="U53">
        <f>R50+R51+4*M52</f>
        <v>5540</v>
      </c>
    </row>
    <row r="54" spans="11:21" x14ac:dyDescent="0.25">
      <c r="L54" t="s">
        <v>71</v>
      </c>
      <c r="M54">
        <v>15</v>
      </c>
      <c r="N54">
        <v>15</v>
      </c>
      <c r="O54">
        <v>15</v>
      </c>
      <c r="P54">
        <v>1</v>
      </c>
      <c r="Q54">
        <v>2</v>
      </c>
      <c r="R54">
        <v>2</v>
      </c>
      <c r="S54">
        <v>7</v>
      </c>
      <c r="T54" s="43">
        <v>32</v>
      </c>
    </row>
    <row r="55" spans="11:21" x14ac:dyDescent="0.25">
      <c r="L55" t="s">
        <v>72</v>
      </c>
      <c r="M55">
        <v>50790</v>
      </c>
      <c r="N55">
        <v>52240</v>
      </c>
      <c r="O55" s="44">
        <f>O53*(O54)</f>
        <v>81735</v>
      </c>
      <c r="P55">
        <v>10270</v>
      </c>
      <c r="Q55" s="44">
        <f>Q53*Q54</f>
        <v>13022</v>
      </c>
      <c r="R55">
        <v>11482</v>
      </c>
      <c r="S55">
        <f>S53*S54</f>
        <v>27664</v>
      </c>
      <c r="T55" s="43">
        <f>T53*T54</f>
        <v>24352</v>
      </c>
    </row>
    <row r="56" spans="11:21" x14ac:dyDescent="0.25">
      <c r="K56" t="s">
        <v>71</v>
      </c>
      <c r="L56" s="17" t="s">
        <v>59</v>
      </c>
    </row>
    <row r="57" spans="11:21" x14ac:dyDescent="0.25">
      <c r="K57">
        <v>15</v>
      </c>
      <c r="L57" t="s">
        <v>73</v>
      </c>
      <c r="M57">
        <f>M53*K57</f>
        <v>50790</v>
      </c>
      <c r="N57">
        <f>M53*K57</f>
        <v>50790</v>
      </c>
      <c r="O57">
        <f>M53*K57</f>
        <v>50790</v>
      </c>
      <c r="P57">
        <f>M53*K57</f>
        <v>50790</v>
      </c>
    </row>
    <row r="58" spans="11:21" x14ac:dyDescent="0.25">
      <c r="K58">
        <v>15</v>
      </c>
      <c r="L58" t="s">
        <v>17</v>
      </c>
      <c r="M58">
        <f>N53*K58</f>
        <v>52440</v>
      </c>
      <c r="N58">
        <f>N53*K58</f>
        <v>52440</v>
      </c>
      <c r="O58">
        <f>N53*K58</f>
        <v>52440</v>
      </c>
      <c r="P58">
        <f>N53*K58</f>
        <v>52440</v>
      </c>
    </row>
    <row r="59" spans="11:21" x14ac:dyDescent="0.25">
      <c r="K59">
        <v>15</v>
      </c>
      <c r="L59" t="s">
        <v>18</v>
      </c>
      <c r="M59">
        <f>O53*K59</f>
        <v>81735</v>
      </c>
      <c r="N59">
        <f>O53*K59</f>
        <v>81735</v>
      </c>
      <c r="O59">
        <f>O53*K59</f>
        <v>81735</v>
      </c>
      <c r="P59">
        <f>O53*K59</f>
        <v>81735</v>
      </c>
    </row>
    <row r="60" spans="11:21" x14ac:dyDescent="0.25">
      <c r="K60">
        <v>2</v>
      </c>
      <c r="L60" t="s">
        <v>74</v>
      </c>
      <c r="M60">
        <f>P53*K60</f>
        <v>9470</v>
      </c>
      <c r="N60">
        <f>P53*K60</f>
        <v>9470</v>
      </c>
      <c r="O60">
        <f>P53*K60</f>
        <v>9470</v>
      </c>
      <c r="P60">
        <f>P53*K60</f>
        <v>9470</v>
      </c>
    </row>
    <row r="61" spans="11:21" x14ac:dyDescent="0.25">
      <c r="K61">
        <v>2</v>
      </c>
      <c r="L61" s="25" t="s">
        <v>75</v>
      </c>
      <c r="M61">
        <f>Q53*K61</f>
        <v>13022</v>
      </c>
      <c r="N61">
        <f>Q53*K61</f>
        <v>13022</v>
      </c>
      <c r="O61">
        <f>Q53*K61</f>
        <v>13022</v>
      </c>
      <c r="P61">
        <f>Q53*K61</f>
        <v>13022</v>
      </c>
    </row>
    <row r="62" spans="11:21" x14ac:dyDescent="0.25">
      <c r="K62">
        <v>2</v>
      </c>
      <c r="L62" s="25" t="s">
        <v>76</v>
      </c>
      <c r="M62">
        <f>R53*R54</f>
        <v>11482</v>
      </c>
      <c r="N62">
        <f>R53*R54</f>
        <v>11482</v>
      </c>
      <c r="O62">
        <f>R53*R54</f>
        <v>11482</v>
      </c>
      <c r="P62">
        <f>R53*R54</f>
        <v>11482</v>
      </c>
    </row>
    <row r="63" spans="11:21" x14ac:dyDescent="0.25">
      <c r="K63">
        <v>8</v>
      </c>
      <c r="L63" s="25" t="s">
        <v>53</v>
      </c>
      <c r="M63">
        <f>S53*S54</f>
        <v>27664</v>
      </c>
      <c r="N63">
        <v>27664</v>
      </c>
      <c r="O63">
        <v>27664</v>
      </c>
      <c r="P63">
        <v>27664</v>
      </c>
    </row>
    <row r="64" spans="11:21" x14ac:dyDescent="0.25">
      <c r="L64" s="17" t="s">
        <v>77</v>
      </c>
      <c r="M64" t="s">
        <v>11</v>
      </c>
      <c r="N64" t="s">
        <v>12</v>
      </c>
      <c r="O64" t="s">
        <v>13</v>
      </c>
      <c r="P64" t="s">
        <v>14</v>
      </c>
    </row>
    <row r="65" spans="12:20" x14ac:dyDescent="0.25">
      <c r="L65" t="s">
        <v>78</v>
      </c>
      <c r="M65">
        <v>5740</v>
      </c>
      <c r="N65">
        <v>9825</v>
      </c>
      <c r="O65">
        <v>11487</v>
      </c>
      <c r="P65">
        <f t="shared" ref="P65:P71" si="2">SUM(M65:O65)</f>
        <v>27052</v>
      </c>
    </row>
    <row r="66" spans="12:20" x14ac:dyDescent="0.25">
      <c r="L66" t="s">
        <v>17</v>
      </c>
      <c r="M66">
        <v>2939</v>
      </c>
      <c r="N66">
        <v>9458</v>
      </c>
      <c r="O66">
        <v>10326</v>
      </c>
      <c r="P66">
        <f t="shared" si="2"/>
        <v>22723</v>
      </c>
    </row>
    <row r="67" spans="12:20" x14ac:dyDescent="0.25">
      <c r="L67" t="s">
        <v>18</v>
      </c>
      <c r="M67">
        <v>1876</v>
      </c>
      <c r="N67">
        <v>6414</v>
      </c>
      <c r="O67">
        <v>8317</v>
      </c>
      <c r="P67">
        <f t="shared" si="2"/>
        <v>16607</v>
      </c>
    </row>
    <row r="68" spans="12:20" x14ac:dyDescent="0.25">
      <c r="L68" t="s">
        <v>79</v>
      </c>
      <c r="M68">
        <v>0</v>
      </c>
      <c r="N68">
        <v>0</v>
      </c>
      <c r="O68">
        <v>0</v>
      </c>
      <c r="P68">
        <f t="shared" si="2"/>
        <v>0</v>
      </c>
    </row>
    <row r="69" spans="12:20" x14ac:dyDescent="0.25">
      <c r="L69" s="25" t="s">
        <v>75</v>
      </c>
      <c r="M69">
        <v>10663</v>
      </c>
      <c r="N69">
        <v>14311</v>
      </c>
      <c r="O69">
        <v>14536</v>
      </c>
      <c r="P69">
        <f t="shared" si="2"/>
        <v>39510</v>
      </c>
    </row>
    <row r="70" spans="12:20" x14ac:dyDescent="0.25">
      <c r="L70" s="25" t="s">
        <v>76</v>
      </c>
      <c r="M70">
        <v>11069</v>
      </c>
      <c r="N70">
        <v>15006</v>
      </c>
      <c r="O70">
        <v>15673</v>
      </c>
      <c r="P70">
        <f t="shared" si="2"/>
        <v>41748</v>
      </c>
    </row>
    <row r="71" spans="12:20" x14ac:dyDescent="0.25">
      <c r="L71" s="28" t="s">
        <v>80</v>
      </c>
      <c r="M71">
        <v>4995</v>
      </c>
      <c r="N71">
        <v>8696</v>
      </c>
      <c r="O71" s="42">
        <f>5789/63*100</f>
        <v>9188.8888888888887</v>
      </c>
      <c r="P71" s="42">
        <f t="shared" si="2"/>
        <v>22879.888888888891</v>
      </c>
    </row>
    <row r="73" spans="12:20" x14ac:dyDescent="0.25">
      <c r="L73" s="17" t="s">
        <v>81</v>
      </c>
      <c r="M73" t="s">
        <v>82</v>
      </c>
      <c r="N73" t="s">
        <v>83</v>
      </c>
      <c r="O73" t="s">
        <v>84</v>
      </c>
      <c r="P73" t="s">
        <v>14</v>
      </c>
    </row>
    <row r="74" spans="12:20" x14ac:dyDescent="0.25">
      <c r="L74" t="s">
        <v>78</v>
      </c>
      <c r="M74">
        <f t="shared" ref="M74:P80" si="3">1/M65/M57</f>
        <v>3.4301245889853212E-9</v>
      </c>
      <c r="N74">
        <f t="shared" si="3"/>
        <v>2.0039608285776836E-9</v>
      </c>
      <c r="O74">
        <f t="shared" si="3"/>
        <v>1.7140171620767602E-9</v>
      </c>
      <c r="P74">
        <f t="shared" si="3"/>
        <v>7.2781735697086139E-10</v>
      </c>
      <c r="Q74">
        <f>M74/M74</f>
        <v>1</v>
      </c>
      <c r="R74">
        <f>N74/N74</f>
        <v>1</v>
      </c>
      <c r="S74">
        <f>O74/O74</f>
        <v>1</v>
      </c>
      <c r="T74">
        <f>P74/P74</f>
        <v>1</v>
      </c>
    </row>
    <row r="75" spans="12:20" x14ac:dyDescent="0.25">
      <c r="L75" t="s">
        <v>17</v>
      </c>
      <c r="M75">
        <f t="shared" si="3"/>
        <v>6.4884017223851673E-9</v>
      </c>
      <c r="N75">
        <f t="shared" si="3"/>
        <v>2.0162204125703114E-9</v>
      </c>
      <c r="O75">
        <f t="shared" si="3"/>
        <v>1.8467376198034097E-9</v>
      </c>
      <c r="P75">
        <f t="shared" si="3"/>
        <v>8.3921192897460753E-10</v>
      </c>
      <c r="Q75">
        <f>M75/M74</f>
        <v>1.8915936007748708</v>
      </c>
      <c r="R75">
        <f>N75/N74</f>
        <v>1.0061176764624331</v>
      </c>
      <c r="S75">
        <f>O75/O74</f>
        <v>1.0774323972146469</v>
      </c>
      <c r="T75">
        <f>P75/P74</f>
        <v>1.1530529204021249</v>
      </c>
    </row>
    <row r="76" spans="12:20" x14ac:dyDescent="0.25">
      <c r="L76" t="s">
        <v>18</v>
      </c>
      <c r="M76">
        <f t="shared" si="3"/>
        <v>6.5216741972438623E-9</v>
      </c>
      <c r="N76">
        <f t="shared" si="3"/>
        <v>1.9074931078935899E-9</v>
      </c>
      <c r="O76">
        <f t="shared" si="3"/>
        <v>1.4710425386593105E-9</v>
      </c>
      <c r="P76">
        <f t="shared" si="3"/>
        <v>7.3671709484130106E-10</v>
      </c>
      <c r="Q76">
        <f>M76/M74</f>
        <v>1.9012936784238104</v>
      </c>
      <c r="R76">
        <f>N76/N74</f>
        <v>0.9518614738829192</v>
      </c>
      <c r="S76">
        <f>O76/O74</f>
        <v>0.85824259593582275</v>
      </c>
      <c r="T76">
        <f>P76/P74</f>
        <v>1.0122279824535649</v>
      </c>
    </row>
    <row r="77" spans="12:20" x14ac:dyDescent="0.25">
      <c r="L77" t="s">
        <v>79</v>
      </c>
      <c r="M77" t="e">
        <f t="shared" si="3"/>
        <v>#DIV/0!</v>
      </c>
      <c r="N77" t="e">
        <f t="shared" si="3"/>
        <v>#DIV/0!</v>
      </c>
      <c r="O77" t="e">
        <f t="shared" si="3"/>
        <v>#DIV/0!</v>
      </c>
      <c r="P77" t="e">
        <f t="shared" si="3"/>
        <v>#DIV/0!</v>
      </c>
      <c r="Q77" t="e">
        <f>M77/M74</f>
        <v>#DIV/0!</v>
      </c>
      <c r="R77" t="e">
        <f>N77/N74</f>
        <v>#DIV/0!</v>
      </c>
      <c r="S77" t="e">
        <f>O77/O74</f>
        <v>#DIV/0!</v>
      </c>
      <c r="T77" t="e">
        <f>P77/P74</f>
        <v>#DIV/0!</v>
      </c>
    </row>
    <row r="78" spans="12:20" x14ac:dyDescent="0.25">
      <c r="L78" s="25" t="s">
        <v>75</v>
      </c>
      <c r="M78">
        <f t="shared" si="3"/>
        <v>7.2018305670549988E-9</v>
      </c>
      <c r="N78">
        <f t="shared" si="3"/>
        <v>5.3660204972753438E-9</v>
      </c>
      <c r="O78">
        <f t="shared" si="3"/>
        <v>5.2829608789562084E-9</v>
      </c>
      <c r="P78">
        <f t="shared" si="3"/>
        <v>1.9436375433183359E-9</v>
      </c>
      <c r="Q78">
        <f>M78/M74</f>
        <v>2.099582793634152</v>
      </c>
      <c r="R78">
        <f>N78/N74</f>
        <v>2.6777072788812397</v>
      </c>
      <c r="S78">
        <f>O78/O74</f>
        <v>3.0822100244055886</v>
      </c>
      <c r="T78">
        <f>P78/P74</f>
        <v>2.6705017745216408</v>
      </c>
    </row>
    <row r="79" spans="12:20" x14ac:dyDescent="0.25">
      <c r="L79" s="25" t="s">
        <v>76</v>
      </c>
      <c r="M79">
        <f t="shared" si="3"/>
        <v>7.8681760744848129E-9</v>
      </c>
      <c r="N79">
        <f t="shared" si="3"/>
        <v>5.8038678507578565E-9</v>
      </c>
      <c r="O79">
        <f t="shared" si="3"/>
        <v>5.5568711139202702E-9</v>
      </c>
      <c r="P79">
        <f t="shared" si="3"/>
        <v>2.0861560067182233E-9</v>
      </c>
      <c r="Q79">
        <f>M79/M74</f>
        <v>2.2938455646045002</v>
      </c>
      <c r="R79">
        <f>N79/N74</f>
        <v>2.8961982529754171</v>
      </c>
      <c r="S79">
        <f>O79/O74</f>
        <v>3.2420160292837328</v>
      </c>
      <c r="T79">
        <f>P79/P74</f>
        <v>2.8663180215991249</v>
      </c>
    </row>
    <row r="80" spans="12:20" x14ac:dyDescent="0.25">
      <c r="L80" s="28" t="s">
        <v>85</v>
      </c>
      <c r="M80">
        <f t="shared" si="3"/>
        <v>7.2368493421125E-9</v>
      </c>
      <c r="N80">
        <f t="shared" si="3"/>
        <v>4.1568609089066167E-9</v>
      </c>
      <c r="O80">
        <f t="shared" si="3"/>
        <v>3.9338882971543827E-9</v>
      </c>
      <c r="P80">
        <f t="shared" si="3"/>
        <v>1.5799055073823562E-9</v>
      </c>
      <c r="Q80">
        <f>M80/M74</f>
        <v>2.109791978213031</v>
      </c>
      <c r="R80">
        <f>N80/N74</f>
        <v>2.0743224366600814</v>
      </c>
      <c r="S80">
        <f>O80/O74</f>
        <v>2.2951277176174556</v>
      </c>
      <c r="T80">
        <f>P80/P74</f>
        <v>2.1707444762760839</v>
      </c>
    </row>
    <row r="81" spans="12:20" x14ac:dyDescent="0.25">
      <c r="L81" s="25" t="s">
        <v>25</v>
      </c>
      <c r="M81">
        <f>1/M13/$T$55</f>
        <v>7.6986106040292927E-9</v>
      </c>
      <c r="N81">
        <f>1/N13/$T$55</f>
        <v>4.6802358060054986E-9</v>
      </c>
      <c r="O81">
        <f>1/O13/$T$55</f>
        <v>3.6145047937586693E-9</v>
      </c>
      <c r="P81">
        <f>1/P13/$T$55</f>
        <v>1.6123282799439415E-9</v>
      </c>
      <c r="Q81">
        <f>M81/M74</f>
        <v>2.2444113630014382</v>
      </c>
      <c r="R81">
        <f>N81/N74</f>
        <v>2.3354926599674646</v>
      </c>
      <c r="S81">
        <f>O81/O74</f>
        <v>2.1087914833823573</v>
      </c>
      <c r="T81">
        <f>P81/P74</f>
        <v>2.2152924281091195</v>
      </c>
    </row>
  </sheetData>
  <mergeCells count="18">
    <mergeCell ref="K26:M26"/>
    <mergeCell ref="A27:A28"/>
    <mergeCell ref="E20:G20"/>
    <mergeCell ref="H20:J20"/>
    <mergeCell ref="A21:A24"/>
    <mergeCell ref="B21:B24"/>
    <mergeCell ref="E26:G26"/>
    <mergeCell ref="H26:J26"/>
    <mergeCell ref="A6:A7"/>
    <mergeCell ref="B6:B7"/>
    <mergeCell ref="C6:C7"/>
    <mergeCell ref="A12:A18"/>
    <mergeCell ref="B12:B18"/>
    <mergeCell ref="E1:G1"/>
    <mergeCell ref="H1:J1"/>
    <mergeCell ref="A3:A4"/>
    <mergeCell ref="B3:B4"/>
    <mergeCell ref="C3:C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zoomScalePageLayoutView="85" workbookViewId="0">
      <selection activeCell="H12" sqref="H12"/>
    </sheetView>
  </sheetViews>
  <sheetFormatPr baseColWidth="10" defaultColWidth="8.83203125" defaultRowHeight="17" x14ac:dyDescent="0.25"/>
  <sheetData>
    <row r="1" spans="1:11" x14ac:dyDescent="0.25">
      <c r="A1" t="s">
        <v>15</v>
      </c>
      <c r="B1" t="s">
        <v>7</v>
      </c>
      <c r="C1" t="s">
        <v>6</v>
      </c>
      <c r="D1" t="s">
        <v>86</v>
      </c>
      <c r="H1">
        <v>9567</v>
      </c>
      <c r="I1">
        <v>21736</v>
      </c>
      <c r="J1">
        <f>H1+I1</f>
        <v>31303</v>
      </c>
      <c r="K1">
        <f>J1/3600</f>
        <v>8.6952777777777772</v>
      </c>
    </row>
    <row r="2" spans="1:11" x14ac:dyDescent="0.25">
      <c r="A2" t="s">
        <v>87</v>
      </c>
      <c r="H2">
        <v>10530</v>
      </c>
      <c r="I2">
        <v>19528</v>
      </c>
      <c r="J2">
        <f>H2+I2</f>
        <v>30058</v>
      </c>
      <c r="K2">
        <f>J2/3600</f>
        <v>8.349444444444444</v>
      </c>
    </row>
    <row r="3" spans="1:11" x14ac:dyDescent="0.25">
      <c r="A3" t="s">
        <v>88</v>
      </c>
      <c r="H3">
        <v>10793</v>
      </c>
      <c r="I3">
        <v>22320</v>
      </c>
      <c r="J3">
        <f>H3+I3</f>
        <v>33113</v>
      </c>
      <c r="K3">
        <f>J3/3600</f>
        <v>9.1980555555555554</v>
      </c>
    </row>
    <row r="5" spans="1:11" x14ac:dyDescent="0.25">
      <c r="H5" t="s">
        <v>11</v>
      </c>
      <c r="I5" t="s">
        <v>12</v>
      </c>
      <c r="J5" t="s">
        <v>14</v>
      </c>
    </row>
    <row r="6" spans="1:11" x14ac:dyDescent="0.25">
      <c r="G6" t="s">
        <v>89</v>
      </c>
      <c r="H6">
        <f>H1/H1</f>
        <v>1</v>
      </c>
      <c r="I6">
        <f>I1/I1</f>
        <v>1</v>
      </c>
      <c r="J6">
        <f>J1/J1</f>
        <v>1</v>
      </c>
    </row>
    <row r="7" spans="1:11" x14ac:dyDescent="0.25">
      <c r="G7" t="s">
        <v>87</v>
      </c>
      <c r="H7">
        <f>H2/H1</f>
        <v>1.1006585136406397</v>
      </c>
      <c r="I7">
        <f>I2/I1</f>
        <v>0.89841737210158268</v>
      </c>
      <c r="J7">
        <f>J2/J1</f>
        <v>0.96022745423761302</v>
      </c>
    </row>
    <row r="8" spans="1:11" x14ac:dyDescent="0.25">
      <c r="G8" t="s">
        <v>88</v>
      </c>
      <c r="H8">
        <f>H3/H1</f>
        <v>1.1281488449879795</v>
      </c>
      <c r="I8">
        <f>I3/I1</f>
        <v>1.0268678689731321</v>
      </c>
      <c r="J8">
        <f>J3/J1</f>
        <v>1.0578219339999362</v>
      </c>
    </row>
    <row r="10" spans="1:11" x14ac:dyDescent="0.25">
      <c r="G10" t="s">
        <v>89</v>
      </c>
      <c r="H10">
        <v>3386</v>
      </c>
      <c r="I10">
        <v>127</v>
      </c>
      <c r="J10">
        <f>H10*I10</f>
        <v>430022</v>
      </c>
    </row>
    <row r="11" spans="1:11" x14ac:dyDescent="0.25">
      <c r="B11">
        <v>5980</v>
      </c>
      <c r="C11" t="s">
        <v>90</v>
      </c>
      <c r="G11" t="s">
        <v>87</v>
      </c>
      <c r="H11" s="44">
        <v>5980</v>
      </c>
      <c r="I11">
        <v>15</v>
      </c>
      <c r="J11">
        <f>H11*I11</f>
        <v>89700</v>
      </c>
    </row>
    <row r="12" spans="1:11" x14ac:dyDescent="0.25">
      <c r="G12" t="s">
        <v>88</v>
      </c>
      <c r="H12" s="44">
        <v>5540</v>
      </c>
      <c r="I12">
        <v>15</v>
      </c>
      <c r="J12">
        <f>H12*I12</f>
        <v>83100</v>
      </c>
    </row>
    <row r="14" spans="1:11" x14ac:dyDescent="0.25">
      <c r="G14" t="s">
        <v>89</v>
      </c>
      <c r="H14">
        <f>1/H1/J10</f>
        <v>2.4307122590173088E-10</v>
      </c>
      <c r="I14">
        <f>1/I1/J10</f>
        <v>1.0698667731881945E-10</v>
      </c>
      <c r="J14">
        <f>1/J1/J10</f>
        <v>7.4288803571602066E-11</v>
      </c>
    </row>
    <row r="15" spans="1:11" x14ac:dyDescent="0.25">
      <c r="G15" t="s">
        <v>87</v>
      </c>
      <c r="H15">
        <f>1/H2/J11</f>
        <v>1.0587152913425674E-9</v>
      </c>
      <c r="I15">
        <f>1/I2/J11</f>
        <v>5.708865228306655E-10</v>
      </c>
      <c r="J15">
        <f>1/J2/J11</f>
        <v>3.7089200937644671E-10</v>
      </c>
    </row>
    <row r="16" spans="1:11" x14ac:dyDescent="0.25">
      <c r="G16" t="s">
        <v>88</v>
      </c>
      <c r="H16">
        <f>1/H3/J12</f>
        <v>1.1149536129124114E-9</v>
      </c>
      <c r="I16">
        <f>1/I3/J12</f>
        <v>5.3914401183528934E-10</v>
      </c>
      <c r="J16">
        <f>1/J3/J12</f>
        <v>3.6341299019006612E-10</v>
      </c>
    </row>
    <row r="17" spans="8:10" x14ac:dyDescent="0.25">
      <c r="H17">
        <f>H14/H14</f>
        <v>1</v>
      </c>
      <c r="I17">
        <f>I14/I14</f>
        <v>1</v>
      </c>
      <c r="J17">
        <f>J14/J14</f>
        <v>1</v>
      </c>
    </row>
    <row r="18" spans="8:10" x14ac:dyDescent="0.25">
      <c r="H18">
        <f>H15/H14</f>
        <v>4.3555763847201971</v>
      </c>
      <c r="I18">
        <f>I15/I14</f>
        <v>5.336052461274484</v>
      </c>
      <c r="J18">
        <f>J15/J14</f>
        <v>4.992569425606221</v>
      </c>
    </row>
    <row r="19" spans="8:10" x14ac:dyDescent="0.25">
      <c r="H19">
        <f>H16/H14</f>
        <v>4.5869419910819316</v>
      </c>
      <c r="I19">
        <f>I16/I14</f>
        <v>5.039356538091603</v>
      </c>
      <c r="J19">
        <f>J16/J14</f>
        <v>4.8918945078957474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2"/>
  <sheetViews>
    <sheetView workbookViewId="0">
      <selection activeCell="D19" sqref="D19"/>
    </sheetView>
  </sheetViews>
  <sheetFormatPr baseColWidth="10" defaultColWidth="8.83203125" defaultRowHeight="17" x14ac:dyDescent="0.25"/>
  <sheetData>
    <row r="5" spans="1:8" x14ac:dyDescent="0.25">
      <c r="B5" t="s">
        <v>91</v>
      </c>
    </row>
    <row r="7" spans="1:8" x14ac:dyDescent="0.25">
      <c r="B7" s="45" t="s">
        <v>92</v>
      </c>
      <c r="C7" s="45" t="s">
        <v>93</v>
      </c>
      <c r="D7" s="45" t="s">
        <v>94</v>
      </c>
      <c r="E7" s="45" t="s">
        <v>95</v>
      </c>
      <c r="H7" s="45" t="s">
        <v>96</v>
      </c>
    </row>
    <row r="8" spans="1:8" x14ac:dyDescent="0.25">
      <c r="B8" t="s">
        <v>97</v>
      </c>
      <c r="C8" t="s">
        <v>98</v>
      </c>
      <c r="D8" t="s">
        <v>99</v>
      </c>
      <c r="E8" t="s">
        <v>100</v>
      </c>
    </row>
    <row r="9" spans="1:8" x14ac:dyDescent="0.25">
      <c r="B9" t="s">
        <v>101</v>
      </c>
      <c r="C9" t="s">
        <v>102</v>
      </c>
      <c r="D9" t="s">
        <v>103</v>
      </c>
      <c r="E9" t="s">
        <v>104</v>
      </c>
    </row>
    <row r="10" spans="1:8" x14ac:dyDescent="0.25">
      <c r="B10" t="s">
        <v>105</v>
      </c>
      <c r="C10" t="s">
        <v>106</v>
      </c>
      <c r="E10" t="s">
        <v>107</v>
      </c>
    </row>
    <row r="12" spans="1:8" x14ac:dyDescent="0.25">
      <c r="A12" t="s">
        <v>108</v>
      </c>
      <c r="C12" t="s">
        <v>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workbookViewId="0">
      <selection activeCell="B4" sqref="B4"/>
    </sheetView>
  </sheetViews>
  <sheetFormatPr baseColWidth="10" defaultColWidth="8.83203125" defaultRowHeight="17" x14ac:dyDescent="0.25"/>
  <sheetData>
    <row r="4" spans="2:7" x14ac:dyDescent="0.25">
      <c r="C4" t="s">
        <v>110</v>
      </c>
    </row>
    <row r="5" spans="2:7" ht="34" x14ac:dyDescent="0.25">
      <c r="B5" s="46" t="s">
        <v>111</v>
      </c>
      <c r="C5" s="46" t="s">
        <v>2</v>
      </c>
      <c r="D5" s="46" t="s">
        <v>3</v>
      </c>
      <c r="E5" s="46" t="s">
        <v>4</v>
      </c>
      <c r="F5" s="47" t="s">
        <v>112</v>
      </c>
      <c r="G5" s="47" t="s">
        <v>113</v>
      </c>
    </row>
    <row r="6" spans="2:7" x14ac:dyDescent="0.25">
      <c r="B6" s="19">
        <v>1</v>
      </c>
      <c r="C6" s="19">
        <v>5371</v>
      </c>
      <c r="D6" s="19">
        <v>8706</v>
      </c>
      <c r="E6" s="19">
        <v>13250</v>
      </c>
      <c r="F6" s="19">
        <v>149</v>
      </c>
      <c r="G6" s="32">
        <f>E6*100/119</f>
        <v>11134.453781512606</v>
      </c>
    </row>
    <row r="7" spans="2:7" x14ac:dyDescent="0.25">
      <c r="B7" s="19">
        <v>2</v>
      </c>
      <c r="C7" s="19">
        <v>5371</v>
      </c>
      <c r="D7" s="19">
        <v>9143</v>
      </c>
      <c r="E7" s="19">
        <v>10665</v>
      </c>
      <c r="F7" s="19">
        <v>125</v>
      </c>
      <c r="G7" s="32">
        <f>E7*100/95</f>
        <v>11226.315789473685</v>
      </c>
    </row>
    <row r="8" spans="2:7" x14ac:dyDescent="0.25">
      <c r="B8" s="19">
        <v>3</v>
      </c>
      <c r="C8" s="19">
        <v>5351</v>
      </c>
      <c r="D8" s="19">
        <v>8660</v>
      </c>
      <c r="E8" s="19">
        <v>9133</v>
      </c>
      <c r="F8" s="19">
        <v>110</v>
      </c>
      <c r="G8" s="32">
        <f>E8*100/80</f>
        <v>11416.25</v>
      </c>
    </row>
    <row r="9" spans="2:7" x14ac:dyDescent="0.25">
      <c r="B9" s="19">
        <v>4</v>
      </c>
      <c r="C9" s="19">
        <v>5326</v>
      </c>
      <c r="D9" s="19">
        <v>8754</v>
      </c>
      <c r="E9" s="19">
        <v>9726</v>
      </c>
      <c r="F9" s="19">
        <v>112</v>
      </c>
      <c r="G9" s="32">
        <f>E9*100/82</f>
        <v>11860.975609756097</v>
      </c>
    </row>
    <row r="10" spans="2:7" x14ac:dyDescent="0.25">
      <c r="B10" s="19">
        <v>5</v>
      </c>
      <c r="C10" s="19">
        <v>5253</v>
      </c>
      <c r="D10" s="19">
        <v>8607</v>
      </c>
      <c r="E10" s="19">
        <v>8710</v>
      </c>
      <c r="F10" s="19">
        <v>108</v>
      </c>
      <c r="G10" s="32">
        <f>E10*100/78</f>
        <v>11166.666666666666</v>
      </c>
    </row>
    <row r="11" spans="2:7" x14ac:dyDescent="0.25">
      <c r="B11" s="19" t="s">
        <v>114</v>
      </c>
      <c r="C11" s="32">
        <f>AVERAGE(C6:C10)</f>
        <v>5334.4</v>
      </c>
      <c r="D11" s="32">
        <f>AVERAGE(D6:D10)</f>
        <v>8774</v>
      </c>
      <c r="E11" s="19"/>
      <c r="F11" s="19"/>
      <c r="G11" s="32">
        <f>AVERAGE(G6:G10)</f>
        <v>11360.93236948181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Microsoft Office User</cp:lastModifiedBy>
  <cp:revision>0</cp:revision>
  <dcterms:created xsi:type="dcterms:W3CDTF">2015-05-29T01:34:11Z</dcterms:created>
  <dcterms:modified xsi:type="dcterms:W3CDTF">2016-03-02T06:57:56Z</dcterms:modified>
  <dc:language>en-US</dc:language>
</cp:coreProperties>
</file>