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/>
  </bookViews>
  <sheets>
    <sheet name="冷水机组" sheetId="1" state="visible" r:id="rId1"/>
    <sheet name="IT" sheetId="2" state="visible" r:id="rId2"/>
    <sheet name="PUE" sheetId="3" state="visible" r:id="rId3"/>
    <sheet name="暖通" sheetId="4" state="visible" r:id="rId4"/>
    <sheet name="WUE" sheetId="5" state="visible" r:id="rId5"/>
    <sheet name="损耗" sheetId="6" state="visible" r:id="rId6"/>
    <sheet name="损耗抄表" sheetId="7" state="visible" r:id="rId7"/>
    <sheet name="Sheet1" sheetId="8" state="visible" r:id="rId8"/>
  </sheets>
  <externalReferences>
    <externalReference r:id="rId9"/>
  </externalReferences>
  <definedNames>
    <definedName hidden="1" localSheetId="3" name="_xlnm._FilterDatabase">暖通!$A$1:$AJ$93</definedName>
  </definedNames>
  <calcPr calcId="124519" fullCalcOnLoad="1"/>
</workbook>
</file>

<file path=xl/sharedStrings.xml><?xml version="1.0" encoding="utf-8"?>
<sst xmlns="http://schemas.openxmlformats.org/spreadsheetml/2006/main" uniqueCount="375">
  <si>
    <t>万国数据深圳五号数据中心(一期)冷水系统状态统计表(单位：kwh）</t>
  </si>
  <si>
    <t xml:space="preserve">     模块 
日期</t>
  </si>
  <si>
    <t>冷机-1</t>
  </si>
  <si>
    <t>冷冻泵-1</t>
  </si>
  <si>
    <t>冷却泵-1</t>
  </si>
  <si>
    <t>冷却塔-1</t>
  </si>
  <si>
    <t>冷机-
2</t>
  </si>
  <si>
    <t>冷冻泵-2</t>
  </si>
  <si>
    <t>冷却泵-2</t>
  </si>
  <si>
    <t>冷却塔-2</t>
  </si>
  <si>
    <t>冷机-
3</t>
  </si>
  <si>
    <t>冷冻泵-3</t>
  </si>
  <si>
    <t>冷却泵-3</t>
  </si>
  <si>
    <t>冷却塔-3</t>
  </si>
  <si>
    <t>冷机-
4</t>
  </si>
  <si>
    <t>冷冻泵-4</t>
  </si>
  <si>
    <t>冷却泵-4</t>
  </si>
  <si>
    <t>冷却塔-4</t>
  </si>
  <si>
    <t>冷机-
5</t>
  </si>
  <si>
    <t>冷冻泵-5</t>
  </si>
  <si>
    <t>冷却泵-5</t>
  </si>
  <si>
    <t>冷却塔-5</t>
  </si>
  <si>
    <t>冷机-
6</t>
  </si>
  <si>
    <t>冷冻泵-6</t>
  </si>
  <si>
    <t>冷却泵-6</t>
  </si>
  <si>
    <t>冷却塔-6</t>
  </si>
  <si>
    <t>补水泵能耗
kwh</t>
  </si>
  <si>
    <t>冷机系统总能耗kwh</t>
  </si>
  <si>
    <t>日室外温度℃</t>
  </si>
  <si>
    <t>日室外湿度%</t>
  </si>
  <si>
    <t>测点</t>
  </si>
  <si>
    <t xml:space="preserve">A=1879049315|25
B=1879049409|25
</t>
  </si>
  <si>
    <t xml:space="preserve">A=1879049573|25
B=1879049323|25
</t>
  </si>
  <si>
    <t xml:space="preserve">A=1879049309|25
B=1879049412|25
</t>
  </si>
  <si>
    <t xml:space="preserve">A=1879049317|25
B=1879049400|25
</t>
  </si>
  <si>
    <t xml:space="preserve">A=1879049410|25
B=1879049316|25
</t>
  </si>
  <si>
    <t xml:space="preserve">A=1879049574|25
B=1879049324|25
</t>
  </si>
  <si>
    <t xml:space="preserve">A=1879049413|25
B=1879049310|25
</t>
  </si>
  <si>
    <t xml:space="preserve">A=1879049401|25
B=1879049318|25
</t>
  </si>
  <si>
    <t xml:space="preserve">A=1879049326|25
</t>
  </si>
  <si>
    <t xml:space="preserve">A=1879049575|25
B=1879049325|25
</t>
  </si>
  <si>
    <t xml:space="preserve">A=1879049311|25
B=1879049414|25
</t>
  </si>
  <si>
    <t xml:space="preserve">A=1879049319|25
B=1879049402|25
</t>
  </si>
  <si>
    <t xml:space="preserve">A=1879049348|25
B=1879049381|25
</t>
  </si>
  <si>
    <t xml:space="preserve">A=1879049581|25
B=1879049344|25
</t>
  </si>
  <si>
    <t xml:space="preserve">A=1879049351|25
B=1879049375|25
</t>
  </si>
  <si>
    <t xml:space="preserve">A=1879049340|25
B=1879049384|25
</t>
  </si>
  <si>
    <t xml:space="preserve">A=1879049382|25
B=1879049349|25
</t>
  </si>
  <si>
    <t xml:space="preserve">A=1879049582|25
B=1879049345|25
</t>
  </si>
  <si>
    <t xml:space="preserve">A=1879049376|25
B=1879049352|25
</t>
  </si>
  <si>
    <t xml:space="preserve">A=1879049385|25
B=1879049341|25
</t>
  </si>
  <si>
    <t xml:space="preserve">A=1879049383|25
</t>
  </si>
  <si>
    <t xml:space="preserve">A=1879049583|25
B=1879049346|25
</t>
  </si>
  <si>
    <t xml:space="preserve">A=1879049353|25
B=1879049377|25
</t>
  </si>
  <si>
    <t xml:space="preserve">A=1879049342|25
B=1879049386|25
</t>
  </si>
  <si>
    <t xml:space="preserve">A=1879049322|25
B=1879049404|25
</t>
  </si>
  <si>
    <t xml:space="preserve">A=1879057482|6
</t>
  </si>
  <si>
    <t xml:space="preserve">A=1879057482|7
</t>
  </si>
  <si>
    <t>规则</t>
  </si>
  <si>
    <t>DATABASE|JLJ(A)+JLJ(B)</t>
  </si>
  <si>
    <t>DATABASE|JLJ(A)</t>
  </si>
  <si>
    <t>TEMPLATE|=SUM(B{}:Z{})</t>
  </si>
  <si>
    <t>DATABASE|JAVG(A)</t>
  </si>
  <si>
    <t>2018-08-27</t>
  </si>
  <si>
    <t>万国数据深圳五号数据中心(一期)模块机房IT负荷表</t>
  </si>
  <si>
    <t>万国数据深圳五号号数据中心模块机房设计参数</t>
  </si>
  <si>
    <t>深圳5# 2F</t>
  </si>
  <si>
    <t>深圳5# 3F</t>
  </si>
  <si>
    <t>深圳5# 4F</t>
  </si>
  <si>
    <t>深圳5# 5F</t>
  </si>
  <si>
    <t>负载率</t>
  </si>
  <si>
    <t>楼层</t>
  </si>
  <si>
    <t>Rock位置</t>
  </si>
  <si>
    <t>Rack数量
（个）</t>
  </si>
  <si>
    <t>功率
(kw)</t>
  </si>
  <si>
    <t>小计
(kw)</t>
  </si>
  <si>
    <t>同时系数</t>
  </si>
  <si>
    <t>合计</t>
  </si>
  <si>
    <t>UPS输出PF</t>
  </si>
  <si>
    <t>UP需求容量(Kva)</t>
  </si>
  <si>
    <t>UPS配置容量(Kva)</t>
  </si>
  <si>
    <t>201
KWH</t>
  </si>
  <si>
    <t>201
IT Load%</t>
  </si>
  <si>
    <t>202
KWH</t>
  </si>
  <si>
    <t>202
IT Load%</t>
  </si>
  <si>
    <t>203
KWH</t>
  </si>
  <si>
    <t>203
IT Load%</t>
  </si>
  <si>
    <t>东传输
KWH</t>
  </si>
  <si>
    <t>东传输
IT Load%</t>
  </si>
  <si>
    <t>西传输
KWH</t>
  </si>
  <si>
    <t>西传输
IT Load%</t>
  </si>
  <si>
    <t>301
KWH</t>
  </si>
  <si>
    <t>301
IT Load%</t>
  </si>
  <si>
    <t>302
KWH</t>
  </si>
  <si>
    <t>302
IT Load%</t>
  </si>
  <si>
    <t>303
KWH</t>
  </si>
  <si>
    <t>303
IT Load%</t>
  </si>
  <si>
    <t>401
KWH</t>
  </si>
  <si>
    <t>401
IT Load%</t>
  </si>
  <si>
    <t>402
KWH</t>
  </si>
  <si>
    <t>402
IT Load%</t>
  </si>
  <si>
    <t>403
KWH</t>
  </si>
  <si>
    <t>403
IT Load%</t>
  </si>
  <si>
    <t>501
KWH</t>
  </si>
  <si>
    <t>501
IT Load%</t>
  </si>
  <si>
    <t>502
KWH</t>
  </si>
  <si>
    <t>502
IT Load%</t>
  </si>
  <si>
    <t>503
KWH</t>
  </si>
  <si>
    <t>503
IT Load%</t>
  </si>
  <si>
    <t>Total
KWH</t>
  </si>
  <si>
    <t>Total
AVG
KW</t>
  </si>
  <si>
    <t>Total
IT
Load%</t>
  </si>
  <si>
    <t>Total
ups
KWH</t>
  </si>
  <si>
    <t>Total
ups
KW</t>
  </si>
  <si>
    <t>Total
ups
Load%</t>
  </si>
  <si>
    <t>Total
HVDC
KWH</t>
  </si>
  <si>
    <t>Total
HVDC
KW</t>
  </si>
  <si>
    <t>Total
HVDC
Load%</t>
  </si>
  <si>
    <t>Total
T
KWH</t>
  </si>
  <si>
    <t>Total
T
KW</t>
  </si>
  <si>
    <t>Total
T
Load%</t>
  </si>
  <si>
    <t>DC
Total
Load%</t>
  </si>
  <si>
    <t>二层</t>
  </si>
  <si>
    <t>1500*2(2n)</t>
  </si>
  <si>
    <t xml:space="preserve">A=1879056291|33
B=1879056292|33
C=1879056293|33
D=1879056294|33
E=1879056295|33
F=1879056296|33
G=1879056297|33
H=1879056298|33
I=1879056299|33
J=1879056300|33
K=1879056301|33
L=1879056302|33
M=1879056303|33
N=1879056304|33
O=1879056305|33
P=1879056306|33
Q=1879056307|33
R=1879056308|33
S=1879056317|33
T=1879056318|33
U=1879056319|33
V=1879056320|33
</t>
  </si>
  <si>
    <t xml:space="preserve">A=1879050996|335
B=1879050996|339
C=1879050997|335
D=1879050997|339
E=1879050999|335
F=1879050999|339
G=1879051081|335
H=1879051081|339
I=1879051082|335
J=1879051082|339
</t>
  </si>
  <si>
    <t xml:space="preserve">A=1879050998|339
B=1879051001|339
C=1879051002|339
D=1879051003|339
E=1879051004|339
F=1879050998|335
G=1879051001|335
H=1879051002|335
I=1879051003|335
J=1879051004|335
</t>
  </si>
  <si>
    <t xml:space="preserve">A=1879050760|6
B=1879050760|7
C=1879050761|6
D=1879050761|7
</t>
  </si>
  <si>
    <t xml:space="preserve">A=1879052919|6
B=1879052919|7
C=1879050759|6
D=1879050759|7
</t>
  </si>
  <si>
    <t xml:space="preserve">A=1879056017|14
</t>
  </si>
  <si>
    <t xml:space="preserve">A=1879056017|15
</t>
  </si>
  <si>
    <t xml:space="preserve">A=1879056017|16
</t>
  </si>
  <si>
    <t xml:space="preserve">A=1879056017|17
</t>
  </si>
  <si>
    <t xml:space="preserve">A=1879056017|18
</t>
  </si>
  <si>
    <t xml:space="preserve">A=1879056017|19
</t>
  </si>
  <si>
    <t xml:space="preserve">A=1879056017|20
</t>
  </si>
  <si>
    <t xml:space="preserve">A=1879056017|21
</t>
  </si>
  <si>
    <t xml:space="preserve">A=1879056017|22
</t>
  </si>
  <si>
    <t xml:space="preserve">A=1879054977|25
B=1879054978|25
C=1879054979|25
D=1879055010|25
E=1879055011|25
F=1879055012|25
</t>
  </si>
  <si>
    <t xml:space="preserve">A=1879049314|25
B=1879049356|25
C=1879049380|25
D=1879049417|25
E=1879054962|25
F=1879054963|25
G=1879055039|25
H=1879055040|25
</t>
  </si>
  <si>
    <t xml:space="preserve">A=1879049304|25
B=1879049360|25
C=1879049371|25
D=1879049420|25
E=1879049436|25
F=1879049465|25
G=1879049526|25
H=1879049527|25
I=1879053797|25
J=1879053852|25
K=1879053879|25
L=1879053880|25
M=1879054140|25
N=1879054195|25
O=1879054222|25
P=1879054223|25
Q=1879054959|25
R=1879055044|25
</t>
  </si>
  <si>
    <t>DATABASE|JLJ(A)+JLJ(B)+JLJ(C)+JLJ(D)+JLJ(E)+JLJ(F)+JLJ(G)+JLJ(H)+JLJ(I)+JLJ(J)+JLJ(K)+JLJ(L)+JLJ(M)+JLJ(N)+JLJ(O)+JLJ(P)+JLJ(Q)+JLJ(R)+JLJ(S)+JLJ(T)+JLJ(U)+JLJ(V)</t>
  </si>
  <si>
    <t>TEMPLATE|=(B{}/24/1500)</t>
  </si>
  <si>
    <t>DATABASE|JLJ(A)+JLJ(B)+JLJ(C)+JLJ(D)+JLJ(E)+JLJ(F)+JLJ(G)+JLJ(H)+JLJ(I)+JLJ(J)</t>
  </si>
  <si>
    <t>TEMPLATE|=(D{}/24/450)</t>
  </si>
  <si>
    <t>TEMPLATE|=(F{}/24/450)</t>
  </si>
  <si>
    <t>DATABASE|JLJ(A)+JLJ(B)+JLJ(C)+JLJ(D)</t>
  </si>
  <si>
    <t>TEMPLATE|=(H{}/24/30)</t>
  </si>
  <si>
    <t>TEMPLATE|=(J{}/24/30)</t>
  </si>
  <si>
    <t>TEMPLATE|=(L{}/24/1512)</t>
  </si>
  <si>
    <t>TEMPLATE|=(N{}/24/1512)</t>
  </si>
  <si>
    <t>TEMPLATE|=(P{}/24/216)</t>
  </si>
  <si>
    <t>TEMPLATE|=(R{}/24/1512)</t>
  </si>
  <si>
    <t>TEMPLATE|=(T{}/24/1512)</t>
  </si>
  <si>
    <t>TEMPLATE|=(V{}/24/180)</t>
  </si>
  <si>
    <t>TEMPLATE|=(X{}/24/1512)</t>
  </si>
  <si>
    <t>TEMPLATE|=(Z{}/24/1512)</t>
  </si>
  <si>
    <t>TEMPLATE|=(AB{}/24/216)</t>
  </si>
  <si>
    <t>TEMPLATE|=SUM(B{},D{},F{},H{},J{},L{},N{},P{},R{},T{},V{},X{},Z{},AB{})</t>
  </si>
  <si>
    <t>TEMPLATE|=(AD{}/24)</t>
  </si>
  <si>
    <t>TEMPLATE|=(AD{}/24/12084)</t>
  </si>
  <si>
    <t>DATABASE|JLJ(A)+JLJ(B)+JLJ(C)+JLJ(D)+JLJ(E)+JLJ(F)</t>
  </si>
  <si>
    <t>TEMPLATE|=(AG{}/24)</t>
  </si>
  <si>
    <t>TEMPLATE|=(AG{}/24/1800)</t>
  </si>
  <si>
    <t>DATABASE|JLJ(A)+JLJ(B)+JLJ(C)+JLJ(D)+JLJ(E)+JLJ(F)+JLJ(G)+JLJ(H)</t>
  </si>
  <si>
    <t>TEMPLATE|=(AJ{}/24)</t>
  </si>
  <si>
    <t>TEMPLATE|=(AJ{}/24/1080)</t>
  </si>
  <si>
    <t>DATABASE|JLJ(A)+JLJ(B)+JLJ(C)+JLJ(D)+JLJ(E)+JLJ(F)+JLJ(G)+JLJ(H)+JLJ(I)+JLJ(J)+JLJ(K)+JLJ(L)+JLJ(M)+JLJ(N)+JLJ(O)+JLJ(P)+JLJ(Q)+JLJ(R)</t>
  </si>
  <si>
    <t>TEMPLATE|=(AM{}/24)</t>
  </si>
  <si>
    <t>TEMPLATE|=(AM{}/24/36000)</t>
  </si>
  <si>
    <t>三层</t>
  </si>
  <si>
    <t>四层</t>
  </si>
  <si>
    <t>五层</t>
  </si>
  <si>
    <t>万国数据深圳五号数据中心(一期)PUE报表(PUE目标值：1.4）</t>
  </si>
  <si>
    <t>工信部绿色数据中心
D点测量值</t>
  </si>
  <si>
    <t>IT Total Load&amp;Load%</t>
  </si>
  <si>
    <t>A点测量值</t>
  </si>
  <si>
    <t>DC PUE&amp;Total Load&amp;Load%
KWH&amp;%</t>
  </si>
  <si>
    <t xml:space="preserve">          模块 
日期</t>
  </si>
  <si>
    <t>楼层IT能耗</t>
  </si>
  <si>
    <t>日Total
kwh</t>
  </si>
  <si>
    <t>Total LoadKW</t>
  </si>
  <si>
    <t>Total Load%</t>
  </si>
  <si>
    <t>市电分路能耗(KWH)</t>
  </si>
  <si>
    <t>万国侧高压计量日Total
kwh</t>
  </si>
  <si>
    <t>南方电网侧计量kwh</t>
  </si>
  <si>
    <t>日PUE值</t>
  </si>
  <si>
    <t>去除tblok</t>
  </si>
  <si>
    <t>日PUE目标值</t>
  </si>
  <si>
    <t>日PUE达标情况</t>
  </si>
  <si>
    <t>2F(kwh)</t>
  </si>
  <si>
    <t>3F(kwh)</t>
  </si>
  <si>
    <t>4F(kwh)</t>
  </si>
  <si>
    <t>5F(kwh)</t>
  </si>
  <si>
    <t>机鹏线F06</t>
  </si>
  <si>
    <t>F06负载率</t>
  </si>
  <si>
    <t>玉鹏线F03</t>
  </si>
  <si>
    <t>F03负载率</t>
  </si>
  <si>
    <t>Tblok能耗</t>
  </si>
  <si>
    <t xml:space="preserve">A=1879057599|29
</t>
  </si>
  <si>
    <t xml:space="preserve">A=1879057598|29
</t>
  </si>
  <si>
    <t xml:space="preserve">A=1879057614|25
</t>
  </si>
  <si>
    <t>TEMPLATE|=IT!B{}+IT!D{}+IT!F{}+IT!H{}+IT!J{}</t>
  </si>
  <si>
    <t>TEMPLATE|=IT!L{}+IT!N{}+IT!P{}</t>
  </si>
  <si>
    <t>TEMPLATE|=IT!R{}+IT!T{}+IT!V{}</t>
  </si>
  <si>
    <t>TEMPLATE|=IT!X{}+IT!Z{}+IT!AB{}</t>
  </si>
  <si>
    <t>TEMPLATE|=IT!AD{}</t>
  </si>
  <si>
    <t>TEMPLATE|=F{}/24</t>
  </si>
  <si>
    <t>TEMPLATE|=G{}/12084</t>
  </si>
  <si>
    <t>TEMPLATE|=I{}/24/18000*0.95</t>
  </si>
  <si>
    <t>TEMPLATE|=K{}/24/18000*0.95</t>
  </si>
  <si>
    <t>TEMPLATE|=I{}+K{}</t>
  </si>
  <si>
    <t>TEMPLATE|=N{}/24</t>
  </si>
  <si>
    <t>TEMPLATE|=P{}/36000</t>
  </si>
  <si>
    <t>TEMPLATE|=N{}/F{}</t>
  </si>
  <si>
    <t>TEMPLATE|=(N{}-M{})/F{}</t>
  </si>
  <si>
    <t>TEMPLATE|1.4</t>
  </si>
  <si>
    <t>TEMPLATE|=IF(T21&lt;S21,"C","O")</t>
  </si>
  <si>
    <t>1.4</t>
  </si>
  <si>
    <t>万国数据深圳五号数据中心(一期)暖通能耗汇总报表</t>
  </si>
  <si>
    <t>首端(WCLF目标值：0.19，目标前提：10%IT负荷）</t>
  </si>
  <si>
    <t>末端(ACLF目标值：0.07,目标前提：10%IT负荷）</t>
  </si>
  <si>
    <t>日室外平均温度℃</t>
  </si>
  <si>
    <t>日室外平均湿度%</t>
  </si>
  <si>
    <t>日室外平均湿球温度℃</t>
  </si>
  <si>
    <t>暖通
总能耗(kw)</t>
  </si>
  <si>
    <t>WCLF目标</t>
  </si>
  <si>
    <t>WCLF</t>
  </si>
  <si>
    <t>冷机
汇总
(kw)</t>
  </si>
  <si>
    <t>占比</t>
  </si>
  <si>
    <t>冷冻侧
汇总(kw)</t>
  </si>
  <si>
    <t>冷却侧
汇总(kw)</t>
  </si>
  <si>
    <t>ACLF目标</t>
  </si>
  <si>
    <t>ACLF</t>
  </si>
  <si>
    <t>1,2,3,4,5设施空调(kw)</t>
  </si>
  <si>
    <t>2F-IT空调
汇总(kw)</t>
  </si>
  <si>
    <t>2F-IT
汇总(kw)</t>
  </si>
  <si>
    <t>2F
ACLF</t>
  </si>
  <si>
    <t>3F-IT空调
汇总(kw)</t>
  </si>
  <si>
    <t>3F-IT
汇总(kw)</t>
  </si>
  <si>
    <t>3F
ACLF</t>
  </si>
  <si>
    <t>4F-IT空调
汇总(kw)</t>
  </si>
  <si>
    <t>4F-IT
汇总(kw)</t>
  </si>
  <si>
    <t>4F
ACLF</t>
  </si>
  <si>
    <t>5F-IT空调
汇总(kw)</t>
  </si>
  <si>
    <t>5F-IT
汇总(kw)</t>
  </si>
  <si>
    <t>5F
ACLF</t>
  </si>
  <si>
    <t>IT
总能耗
(kw)</t>
  </si>
  <si>
    <t>总能耗(kw)</t>
  </si>
  <si>
    <t xml:space="preserve">A=1879049330|25
B=1879049405|25
C=1879049484|25
D=1879049523|25
E=1879053802|25
F=1879053876|25
G=1879054145|25
H=1879054219|25
I=1879054968|25
J=1879055034|25
K=1879054984|25
L=1879055037|25
</t>
  </si>
  <si>
    <t xml:space="preserve">A=1879049331|25
B=1879049336|25
C=1879049337|25
D=1879049339|25
E=1879049584|25
F=1879049576|25
G=1879049578|25
H=1879049587|25
</t>
  </si>
  <si>
    <t xml:space="preserve">A=1879057483|21
B=1879057483|22
C=1879057483|23
</t>
  </si>
  <si>
    <t xml:space="preserve">A=1879057483|24
B=1879057483|25
C=1879057483|26
</t>
  </si>
  <si>
    <t xml:space="preserve">A=1879057483|27
B=1879057483|28
C=1879057483|29
</t>
  </si>
  <si>
    <t>TEMPLATE|=SUM(E{},G{},I{},M{},O{},S{},W{},AA{})</t>
  </si>
  <si>
    <t>TEMPLATE|1.15</t>
  </si>
  <si>
    <t>TEMPLATE|=(E{}+G{}+I{})/AE{}</t>
  </si>
  <si>
    <t>TEMPLATE|=SUM(冷水机组!B{},冷水机组!F{},冷水机组!J{},冷水机组!N{},冷水机组!R{},冷水机组!V{})/24</t>
  </si>
  <si>
    <t>TEMPLATE|=E{}/B{}</t>
  </si>
  <si>
    <t>TEMPLATE|=SUM(冷水机组!C{},冷水机组!G{},冷水机组!K{},冷水机组!O{},冷水机组!S{},冷水机组!W{})/24</t>
  </si>
  <si>
    <t>TEMPLATE|=G{}/B{}</t>
  </si>
  <si>
    <t>TEMPLATE|=(冷水机组!D{}+冷水机组!E{}+冷水机组!H{}+冷水机组!I{}+冷水机组!L{}+冷水机组!M{}+冷水机组!P{}+冷水机组!Q{}+冷水机组!T{}+冷水机组!U{}+冷水机组!X{}+冷水机组!Y{}+冷水机组!Z{})/24</t>
  </si>
  <si>
    <t>TEMPLATE|=I{}/B{}</t>
  </si>
  <si>
    <t>TEMPLATE|0.05</t>
  </si>
  <si>
    <t>TEMPLATE|=(M{}+O{}+S{}+W{}+AA{})/AE{}</t>
  </si>
  <si>
    <t>DATABASE|(JLJ(A)+JLJ(B)+JLJ(C)+JLJ(D)+JLJ(E)+JLJ(F)+JLJ(G)+JLJ(H)+JLJ(I)+JLJ(J)+JLJ(K)+JLJ(L))/24</t>
  </si>
  <si>
    <t>TEMPLATE|=M{}/B{}</t>
  </si>
  <si>
    <t>DATABASE|(JLJ(A)+JLJ(B)+JLJ(C)+JLJ(D)+JLJ(E)+JLJ(F)+JLJ(G)+JLJ(H))/24</t>
  </si>
  <si>
    <t>TEMPLATE|=PUE!B{}/24</t>
  </si>
  <si>
    <t>TEMPLATE|=O{}/P{}</t>
  </si>
  <si>
    <t>TEMPLATE|=O{}/B{}</t>
  </si>
  <si>
    <t>DATABASE|JAVG(A)+JAVG(B)+JAVG(C)</t>
  </si>
  <si>
    <t>TEMPLATE|=PUE!C{}/24</t>
  </si>
  <si>
    <t>TEMPLATE|=S{}/T{}</t>
  </si>
  <si>
    <t>TEMPLATE|=S{}/B{}</t>
  </si>
  <si>
    <t>TEMPLATE|=PUE!D{}/24</t>
  </si>
  <si>
    <t>TEMPLATE|=W{}/X{}</t>
  </si>
  <si>
    <t>TEMPLATE|=W{}/B{}</t>
  </si>
  <si>
    <t>TEMPLATE|=PUE!E{}/24</t>
  </si>
  <si>
    <t>TEMPLATE|=AA{}/AB{}</t>
  </si>
  <si>
    <t>TEMPLATE|=AA{}/B{}</t>
  </si>
  <si>
    <t>TEMPLATE|=(P{}+T{}+X{}+AB{})</t>
  </si>
  <si>
    <t>TEMPLATE|=PUE!N{}/24</t>
  </si>
  <si>
    <t>TEMPLATE|=PUE!R{}</t>
  </si>
  <si>
    <t>TEMPLATE|=冷水机组!AB{}</t>
  </si>
  <si>
    <t>TEMPLATE|=冷水机组!AC{}</t>
  </si>
  <si>
    <t>1.15</t>
  </si>
  <si>
    <t>0.05</t>
  </si>
  <si>
    <t>万国数据深圳五号数据中心WUE报表</t>
  </si>
  <si>
    <t>日期</t>
  </si>
  <si>
    <t>日水消耗量</t>
  </si>
  <si>
    <t>生活用水
m3</t>
  </si>
  <si>
    <t>1期空调用水m3</t>
  </si>
  <si>
    <t>2期空调用水m3</t>
  </si>
  <si>
    <t>蓄水箱持续时间（H）</t>
  </si>
  <si>
    <t>水池蓄水量
m3</t>
  </si>
  <si>
    <t>1期冷却塔能耗
kwh</t>
  </si>
  <si>
    <t>1期补水泵能耗
kwh</t>
  </si>
  <si>
    <t>1期IT日
kwh</t>
  </si>
  <si>
    <t>2期冷却塔能耗
kwh</t>
  </si>
  <si>
    <t>2期补水泵能耗
kwh</t>
  </si>
  <si>
    <t>2期IT日
kwh</t>
  </si>
  <si>
    <t>1期日
WUE</t>
  </si>
  <si>
    <t>2期日
WUE</t>
  </si>
  <si>
    <t>TEMPLATE|</t>
  </si>
  <si>
    <t>TEMPLATE|=(G{}/B{})*24</t>
  </si>
  <si>
    <t>TEMPLATE|1000</t>
  </si>
  <si>
    <t>TEMPLATE|=冷水机组!E{}+冷水机组!I{}+冷水机组!M{}+冷水机组!Q{}+冷水机组!U{}+冷水机组!Y{}</t>
  </si>
  <si>
    <t>TEMPLATE|=冷水机组!Z{}</t>
  </si>
  <si>
    <t>TEMPLATE|=[万国光明数据中心2期.xlsx]冷水机组!$E${}+[万国光明数据中心2期.xlsx]冷水机组!$I${}+[万国光明数据中心2期.xlsx]冷水机组!$M${}+[万国光明数据中心2期.xlsx]冷水机组!$Q${}+[万国光明数据中心2期.xlsx]冷水机组!$U${}+[万国光明数据中心2期.xlsx]冷水机组!$Y${}</t>
  </si>
  <si>
    <t>TEMPLATE|=[万国光明数据中心2期.xlsx]冷水机组!$Z${}</t>
  </si>
  <si>
    <t>TEMPLATE|=[万国光明数据中心2期.xlsx]IT!$Z${}</t>
  </si>
  <si>
    <t>TEMPLATE|=B{}/J{}*1000</t>
  </si>
  <si>
    <t>TEMPLATE|=E{}/M{}*1000</t>
  </si>
  <si>
    <t>1000</t>
  </si>
  <si>
    <t>万国数据深圳五号数据中心损耗系统状态统计表(单位：kwh）</t>
  </si>
  <si>
    <t>总损耗</t>
  </si>
  <si>
    <t>PLF</t>
  </si>
  <si>
    <t>变压器损耗</t>
  </si>
  <si>
    <t>UPS_IT损耗</t>
  </si>
  <si>
    <t>UPS_设施损耗</t>
  </si>
  <si>
    <t>HVDC损耗</t>
  </si>
  <si>
    <t>微模块损耗</t>
  </si>
  <si>
    <t>办公</t>
  </si>
  <si>
    <t>照明</t>
  </si>
  <si>
    <t>电梯</t>
  </si>
  <si>
    <t>消防</t>
  </si>
  <si>
    <t>柴发</t>
  </si>
  <si>
    <t>弱电</t>
  </si>
  <si>
    <t>其他损耗</t>
  </si>
  <si>
    <t xml:space="preserve">A=1879057485|64
</t>
  </si>
  <si>
    <t xml:space="preserve">A=1879056019|4
</t>
  </si>
  <si>
    <t xml:space="preserve">A=1879056019|2
</t>
  </si>
  <si>
    <t xml:space="preserve">A=1879056019|3
</t>
  </si>
  <si>
    <t xml:space="preserve">A=1879049320|25
B=1879049347|25
C=1879049403|25
D=1879049416|25
</t>
  </si>
  <si>
    <t xml:space="preserve">A=1879049321|25
B=1879049335|25
C=1879049379|25
D=1879049406|25
</t>
  </si>
  <si>
    <t xml:space="preserve">A=1879049388|25
</t>
  </si>
  <si>
    <t>TEMPLATE|=PUE!N{}-PUE!F{}-冷水机组!AA{}-暖通!M{}-暖通!O{}-暖通!S{}-暖通!W{}-暖通!AA{}</t>
  </si>
  <si>
    <t>TEMPLATE|=B{}/PUE!N{}</t>
  </si>
  <si>
    <t>TEMPLATE|=PUE!N{}-IT!AM{}</t>
  </si>
  <si>
    <t>TEMPLATE|=D{}/B{}</t>
  </si>
  <si>
    <t>TEMPLATE|=损耗抄表!B{}-损耗抄表!C{}</t>
  </si>
  <si>
    <t>TEMPLATE|=F{}/B{}</t>
  </si>
  <si>
    <t>TEMPLATE|=损耗抄表!D{}-损耗抄表!E{}</t>
  </si>
  <si>
    <t>TEMPLATE|=H{}/B{}</t>
  </si>
  <si>
    <t>TEMPLATE|=损耗抄表!F{}-损耗抄表!G{}</t>
  </si>
  <si>
    <t>TEMPLATE|=J{}/B{}</t>
  </si>
  <si>
    <t>DATABASE|JAVG(A)*24</t>
  </si>
  <si>
    <t>TEMPLATE|=L{}/B{}</t>
  </si>
  <si>
    <t>TEMPLATE|=N{}/B{}</t>
  </si>
  <si>
    <t>TEMPLATE|=R{}/B{}</t>
  </si>
  <si>
    <t>TEMPLATE|=T{}/B{}</t>
  </si>
  <si>
    <t>TEMPLATE|=v{}/B{}</t>
  </si>
  <si>
    <t>TEMPLATE|=x{}/B{}</t>
  </si>
  <si>
    <t>TEMPLATE|==B{}-D{}-F{}-H{}-J{}-L{}-N{}-P{}-T{}-V{}-X{}</t>
  </si>
  <si>
    <t>TEMPLATE|=z{}/B{}</t>
  </si>
  <si>
    <t>UPS_IT输入</t>
  </si>
  <si>
    <t>UPS_IT输出</t>
  </si>
  <si>
    <t>UPS_设施输入</t>
  </si>
  <si>
    <t>UPS_设施输出</t>
  </si>
  <si>
    <t>HVDC输入</t>
  </si>
  <si>
    <t>HVDC输出</t>
  </si>
  <si>
    <t xml:space="preserve">A=1879054966|25
B=1879054967|25
C=1879054969|25
D=1879054970|25
E=1879054972|25
F=1879054973|25
G=1879055014|25
H=1879055015|25
I=1879055032|25
J=1879055033|25
K=1879055035|25
L=1879055036|25
</t>
  </si>
  <si>
    <t xml:space="preserve">A=1879049397|25
B=1879049398|25
C=1879049396|25
D=1879049395|25
E=1879049389|25
F=1879049390|25
G=1879049392|25
H=1879049393|25
</t>
  </si>
  <si>
    <t xml:space="preserve">A=1879049572|25
B=1879049577|25
C=1879049580|25
D=1879049585|25
</t>
  </si>
  <si>
    <t xml:space="preserve">A=1879049314|25
B=1879049356|25
C=1879049380|25
D=1879049417|25
</t>
  </si>
  <si>
    <t xml:space="preserve">A=1879054962|25
B=1879054963|25
C=1879049580|25
D=1879055039|25
</t>
  </si>
  <si>
    <t>DATABASE|JLJ(A)+JLJ(B)+JLJ(C)+JLJ(D)+JLJ(E)+JLJ(F)+JLJ(G)+JLJ(H)+JLJ(I)+JLJ(J)+JLJ(K)+JLJ(L)</t>
  </si>
  <si>
    <t>低压侧计数</t>
  </si>
  <si>
    <t>高压侧计数</t>
  </si>
  <si>
    <t>IT电量</t>
  </si>
  <si>
    <t>冷水系
统电量</t>
  </si>
  <si>
    <t>精密空
调电量
(含新风空调&amp;AHU)</t>
  </si>
  <si>
    <t>电力+其他损耗2</t>
  </si>
  <si>
    <t>kw</t>
  </si>
</sst>
</file>

<file path=xl/styles.xml><?xml version="1.0" encoding="utf-8"?>
<styleSheet xmlns="http://schemas.openxmlformats.org/spreadsheetml/2006/main">
  <numFmts count="11">
    <numFmt formatCode="[$-10804]0.00" numFmtId="164"/>
    <numFmt formatCode="0.00_ " numFmtId="165"/>
    <numFmt formatCode="#,##0.0_ " numFmtId="166"/>
    <numFmt formatCode="0.0_ " numFmtId="167"/>
    <numFmt formatCode="0_ " numFmtId="168"/>
    <numFmt formatCode="0.0%" numFmtId="169"/>
    <numFmt formatCode="0.0_);[Red]\(0.0\)" numFmtId="170"/>
    <numFmt formatCode="0.000_);[Red]\(0.000\)" numFmtId="171"/>
    <numFmt formatCode="#,##0.0_);[Red]\(#,##0.0\)" numFmtId="172"/>
    <numFmt formatCode="0.00_);[Red]\(0.00\)" numFmtId="173"/>
    <numFmt formatCode="0.000_ " numFmtId="174"/>
  </numFmts>
  <fonts count="36">
    <font>
      <name val="宋体"/>
      <charset val="134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Arial Unicode MS"/>
      <charset val="134"/>
      <family val="2"/>
      <b val="1"/>
      <color theme="1"/>
      <sz val="20"/>
    </font>
    <font>
      <name val="Arial"/>
      <family val="2"/>
      <b val="1"/>
      <color rgb="FF00B050"/>
      <sz val="10"/>
    </font>
    <font>
      <name val="宋体"/>
      <charset val="134"/>
      <family val="3"/>
      <b val="1"/>
      <color rgb="FF00B050"/>
      <sz val="10"/>
    </font>
    <font>
      <name val="Arial"/>
      <family val="2"/>
      <color theme="1"/>
      <sz val="10"/>
    </font>
    <font>
      <name val="Arial"/>
      <family val="2"/>
      <sz val="10"/>
    </font>
    <font>
      <name val="宋体"/>
      <charset val="134"/>
      <family val="3"/>
      <b val="1"/>
      <color rgb="FF00B050"/>
      <sz val="12"/>
    </font>
    <font>
      <name val="Arial Unicode MS"/>
      <charset val="134"/>
      <family val="2"/>
      <b val="1"/>
      <sz val="16"/>
    </font>
    <font>
      <name val="Arial Unicode MS"/>
      <charset val="134"/>
      <family val="2"/>
      <b val="1"/>
      <color rgb="FF00B050"/>
      <sz val="12"/>
    </font>
    <font>
      <name val="Arial Unicode MS"/>
      <charset val="134"/>
      <family val="2"/>
      <b val="1"/>
      <color rgb="FF00B050"/>
      <sz val="10"/>
    </font>
    <font>
      <name val="Arial Unicode MS"/>
      <charset val="134"/>
      <family val="2"/>
      <b val="1"/>
      <color theme="1"/>
      <sz val="16"/>
    </font>
    <font>
      <name val="Arial Unicode MS"/>
      <charset val="134"/>
      <family val="2"/>
      <b val="1"/>
      <color rgb="FF00B050"/>
      <sz val="11"/>
    </font>
    <font>
      <name val="Arial"/>
      <family val="2"/>
      <b val="1"/>
      <color rgb="FFFF0000"/>
      <sz val="12"/>
    </font>
    <font>
      <name val="Arial Unicode MS"/>
      <charset val="134"/>
      <family val="2"/>
      <b val="1"/>
      <color theme="1"/>
      <sz val="18"/>
    </font>
    <font>
      <name val="Arial Unicode MS"/>
      <charset val="134"/>
      <family val="2"/>
      <b val="1"/>
      <sz val="11"/>
    </font>
    <font>
      <name val="Arial Unicode MS"/>
      <charset val="134"/>
      <family val="2"/>
      <color rgb="FF000000"/>
      <sz val="10"/>
    </font>
    <font>
      <name val="Arial Unicode MS"/>
      <charset val="134"/>
      <family val="2"/>
      <color theme="1"/>
      <sz val="10"/>
    </font>
    <font>
      <name val="Arial Unicode MS"/>
      <charset val="134"/>
      <family val="2"/>
      <b val="1"/>
      <color rgb="FFFFFF00"/>
      <sz val="9"/>
    </font>
    <font>
      <name val="Arial Unicode MS"/>
      <charset val="134"/>
      <family val="2"/>
      <b val="1"/>
      <color rgb="FFFF0000"/>
      <sz val="10"/>
    </font>
    <font>
      <name val="Arial"/>
      <family val="2"/>
      <color rgb="FF00B0F0"/>
      <sz val="10"/>
    </font>
    <font>
      <name val="Arial Unicode MS"/>
      <charset val="134"/>
      <family val="2"/>
      <b val="1"/>
      <color rgb="FFFFFF00"/>
      <sz val="8"/>
    </font>
    <font>
      <name val="仿宋"/>
      <charset val="134"/>
      <family val="3"/>
      <color theme="1"/>
      <sz val="11"/>
    </font>
    <font>
      <name val="宋体"/>
      <charset val="134"/>
      <family val="3"/>
      <b val="1"/>
      <color theme="1"/>
      <sz val="16"/>
      <scheme val="minor"/>
    </font>
    <font>
      <name val="Arial"/>
      <family val="2"/>
      <b val="1"/>
      <color rgb="FF00B050"/>
      <sz val="11"/>
    </font>
    <font>
      <name val="宋体"/>
      <charset val="134"/>
      <family val="3"/>
      <b val="1"/>
      <color rgb="FF00B050"/>
      <sz val="11"/>
    </font>
    <font>
      <name val="宋体"/>
      <charset val="134"/>
      <family val="3"/>
      <b val="1"/>
      <color theme="1"/>
      <sz val="14"/>
      <scheme val="minor"/>
    </font>
    <font>
      <name val="Arial"/>
      <family val="2"/>
      <b val="1"/>
      <color theme="1"/>
      <sz val="10"/>
    </font>
    <font>
      <name val="宋体"/>
      <charset val="134"/>
      <family val="3"/>
      <b val="1"/>
      <color theme="1"/>
      <sz val="10"/>
    </font>
    <font>
      <name val="仿宋"/>
      <charset val="134"/>
      <family val="3"/>
      <color theme="1"/>
      <sz val="10"/>
    </font>
    <font>
      <name val="宋体"/>
      <charset val="134"/>
      <family val="3"/>
      <sz val="12"/>
    </font>
    <font>
      <name val="宋体"/>
      <charset val="134"/>
      <family val="3"/>
      <color indexed="8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Arial Unicode MS"/>
      <charset val="134"/>
      <family val="2"/>
      <b val="1"/>
      <color rgb="FF00B050"/>
      <sz val="12"/>
    </font>
    <font>
      <name val="宋体"/>
      <charset val="134"/>
      <family val="3"/>
      <b val="1"/>
      <color rgb="FF00B050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20651875362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7985778374584"/>
        <bgColor indexed="64"/>
      </patternFill>
    </fill>
    <fill>
      <patternFill patternType="solid">
        <fgColor theme="5" tint="0.79979857783745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82909634693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3996398815881833"/>
        <bgColor indexed="64"/>
      </patternFill>
    </fill>
    <fill>
      <patternFill patternType="solid">
        <fgColor theme="5" tint="0.3996398815881833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 diagonalDown="1">
      <left style="medium">
        <color auto="1"/>
      </left>
      <right/>
      <top/>
      <bottom/>
      <diagonal style="medium">
        <color rgb="FFFF0000"/>
      </diagonal>
    </border>
    <border>
      <left/>
      <right style="medium">
        <color rgb="FFFF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ck">
        <color auto="1"/>
      </left>
      <right style="medium">
        <color auto="1"/>
      </right>
      <top/>
      <bottom/>
      <diagonal style="thick">
        <color rgb="FFFF0000"/>
      </diagonal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theme="3" tint="0.3996398815881833"/>
      </right>
      <top/>
      <bottom style="dotted">
        <color auto="1"/>
      </bottom>
      <diagonal/>
    </border>
    <border>
      <left/>
      <right style="medium">
        <color theme="5" tint="0.3996398815881833"/>
      </right>
      <top/>
      <bottom style="dotted">
        <color auto="1"/>
      </bottom>
      <diagonal/>
    </border>
    <border>
      <left/>
      <right style="medium">
        <color theme="6" tint="0.3996398815881833"/>
      </right>
      <top/>
      <bottom style="dotted">
        <color auto="1"/>
      </bottom>
      <diagonal/>
    </border>
    <border>
      <left/>
      <right style="medium">
        <color theme="9" tint="0.3996398815881833"/>
      </right>
      <top/>
      <bottom style="dotted">
        <color auto="1"/>
      </bottom>
      <diagonal/>
    </border>
  </borders>
  <cellStyleXfs count="8">
    <xf borderId="0" fillId="0" fontId="0" numFmtId="164"/>
    <xf borderId="0" fillId="0" fontId="30" numFmtId="0"/>
    <xf borderId="0" fillId="0" fontId="31" numFmtId="164"/>
    <xf borderId="0" fillId="0" fontId="32" numFmtId="164"/>
    <xf borderId="0" fillId="0" fontId="30" numFmtId="164"/>
    <xf borderId="0" fillId="0" fontId="6" numFmtId="164"/>
    <xf borderId="0" fillId="0" fontId="30" numFmtId="164"/>
    <xf borderId="0" fillId="0" fontId="30" numFmtId="164"/>
  </cellStyleXfs>
  <cellXfs count="411">
    <xf applyAlignment="1" borderId="0" fillId="0" fontId="0" numFmtId="164" pivotButton="0" quotePrefix="0" xfId="0">
      <alignment vertical="center"/>
    </xf>
    <xf applyAlignment="1" borderId="1" fillId="0" fontId="0" numFmtId="14" pivotButton="0" quotePrefix="0" xfId="0">
      <alignment vertical="center"/>
    </xf>
    <xf applyAlignment="1" borderId="2" fillId="0" fontId="0" numFmtId="14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6" fontId="5" numFmtId="10" pivotButton="0" quotePrefix="0" xfId="0">
      <alignment horizontal="center" vertical="center"/>
    </xf>
    <xf applyAlignment="1" borderId="0" fillId="2" fontId="5" numFmtId="10" pivotButton="0" quotePrefix="0" xfId="0">
      <alignment horizontal="center" vertical="center"/>
    </xf>
    <xf applyAlignment="1" borderId="2" fillId="0" fontId="32" numFmtId="14" pivotButton="0" quotePrefix="0" xfId="3">
      <alignment vertical="center"/>
    </xf>
    <xf applyAlignment="1" borderId="0" fillId="5" fontId="16" numFmtId="10" pivotButton="0" quotePrefix="0" xfId="0">
      <alignment horizontal="center" vertical="center"/>
    </xf>
    <xf applyAlignment="1" borderId="0" fillId="2" fontId="17" numFmtId="10" pivotButton="0" quotePrefix="0" xfId="0">
      <alignment horizontal="center"/>
    </xf>
    <xf applyAlignment="1" borderId="0" fillId="5" fontId="5" numFmtId="10" pivotButton="0" quotePrefix="0" xfId="0">
      <alignment horizontal="center" vertical="center"/>
    </xf>
    <xf applyAlignment="1" borderId="14" fillId="5" fontId="5" numFmtId="10" pivotButton="0" quotePrefix="0" xfId="0">
      <alignment horizontal="center" vertical="center"/>
    </xf>
    <xf applyAlignment="1" borderId="19" fillId="5" fontId="5" numFmtId="10" pivotButton="0" quotePrefix="0" xfId="0">
      <alignment horizontal="center" vertical="center"/>
    </xf>
    <xf applyAlignment="1" borderId="19" fillId="2" fontId="5" numFmtId="10" pivotButton="0" quotePrefix="0" xfId="0">
      <alignment horizontal="center" vertical="center"/>
    </xf>
    <xf applyAlignment="1" borderId="0" fillId="11" fontId="5" numFmtId="10" pivotButton="0" quotePrefix="0" xfId="0">
      <alignment horizontal="center" vertical="center"/>
    </xf>
    <xf applyAlignment="1" borderId="0" fillId="14" fontId="17" numFmtId="10" pivotButton="0" quotePrefix="0" xfId="0">
      <alignment horizontal="center" vertical="center"/>
    </xf>
    <xf applyAlignment="1" borderId="19" fillId="14" fontId="17" numFmtId="10" pivotButton="0" quotePrefix="0" xfId="0">
      <alignment horizontal="center" vertical="center"/>
    </xf>
    <xf applyAlignment="1" borderId="0" fillId="2" fontId="17" numFmtId="10" pivotButton="0" quotePrefix="0" xfId="0">
      <alignment horizontal="center" vertical="center"/>
    </xf>
    <xf applyAlignment="1" borderId="19" fillId="2" fontId="17" numFmtId="10" pivotButton="0" quotePrefix="0" xfId="0">
      <alignment horizontal="center" vertical="center"/>
    </xf>
    <xf borderId="0" fillId="0" fontId="0" numFmtId="0" pivotButton="0" quotePrefix="0" xfId="0"/>
    <xf borderId="0" fillId="0" fontId="0" numFmtId="164" pivotButton="0" quotePrefix="0" xfId="0"/>
    <xf applyAlignment="1" borderId="23" fillId="3" fontId="7" numFmtId="164" pivotButton="0" quotePrefix="0" xfId="0">
      <alignment horizontal="left" vertical="center" wrapText="1"/>
    </xf>
    <xf applyAlignment="1" borderId="0" fillId="3" fontId="3" numFmtId="164" pivotButton="0" quotePrefix="0" xfId="0">
      <alignment horizontal="center" vertical="center" wrapText="1"/>
    </xf>
    <xf applyAlignment="1" borderId="26" fillId="3" fontId="3" numFmtId="164" pivotButton="0" quotePrefix="0" xfId="0">
      <alignment horizontal="center" vertical="center" wrapText="1"/>
    </xf>
    <xf applyAlignment="1" borderId="27" fillId="3" fontId="3" numFmtId="164" pivotButton="0" quotePrefix="0" xfId="0">
      <alignment horizontal="center" vertical="center" wrapText="1"/>
    </xf>
    <xf applyAlignment="1" borderId="28" fillId="3" fontId="3" numFmtId="164" pivotButton="0" quotePrefix="0" xfId="0">
      <alignment horizontal="center" vertical="center" wrapText="1"/>
    </xf>
    <xf applyAlignment="1" borderId="29" fillId="3" fontId="3" numFmtId="164" pivotButton="0" quotePrefix="0" xfId="0">
      <alignment horizontal="center" vertical="center" wrapText="1"/>
    </xf>
    <xf applyAlignment="1" borderId="0" fillId="3" fontId="10" numFmtId="164" pivotButton="0" quotePrefix="0" xfId="0">
      <alignment horizontal="center" vertical="center" wrapText="1"/>
    </xf>
    <xf applyAlignment="1" borderId="19" fillId="3" fontId="3" numFmtId="164" pivotButton="0" quotePrefix="0" xfId="0">
      <alignment horizontal="center" vertical="center" wrapText="1"/>
    </xf>
    <xf applyAlignment="1" borderId="0" fillId="2" fontId="0" numFmtId="164" pivotButton="0" quotePrefix="0" xfId="0">
      <alignment vertical="center"/>
    </xf>
    <xf applyAlignment="1" borderId="0" fillId="2" fontId="7" numFmtId="164" pivotButton="0" quotePrefix="0" xfId="0">
      <alignment horizontal="left" vertical="center" wrapText="1"/>
    </xf>
    <xf applyAlignment="1" borderId="0" fillId="2" fontId="3" numFmtId="164" pivotButton="0" quotePrefix="0" xfId="0">
      <alignment horizontal="center" vertical="center" wrapText="1"/>
    </xf>
    <xf applyAlignment="1" borderId="19" fillId="2" fontId="3" numFmtId="164" pivotButton="0" quotePrefix="0" xfId="0">
      <alignment horizontal="center" vertical="center" wrapText="1"/>
    </xf>
    <xf applyAlignment="1" borderId="0" fillId="2" fontId="10" numFmtId="164" pivotButton="0" quotePrefix="0" xfId="0">
      <alignment horizontal="center" vertical="center" wrapText="1"/>
    </xf>
    <xf applyAlignment="1" borderId="0" fillId="10" fontId="5" numFmtId="172" pivotButton="0" quotePrefix="0" xfId="0">
      <alignment horizontal="center" vertical="center"/>
    </xf>
    <xf applyAlignment="1" borderId="0" fillId="15" fontId="5" numFmtId="172" pivotButton="0" quotePrefix="0" xfId="0">
      <alignment horizontal="center" vertical="center"/>
    </xf>
    <xf applyAlignment="1" borderId="0" fillId="16" fontId="5" numFmtId="172" pivotButton="0" quotePrefix="0" xfId="0">
      <alignment horizontal="center" vertical="center"/>
    </xf>
    <xf applyAlignment="1" borderId="19" fillId="16" fontId="5" numFmtId="172" pivotButton="0" quotePrefix="0" xfId="0">
      <alignment horizontal="center" vertical="center"/>
    </xf>
    <xf applyAlignment="1" borderId="0" fillId="17" fontId="5" numFmtId="172" pivotButton="0" quotePrefix="0" xfId="0">
      <alignment horizontal="center" vertical="center"/>
    </xf>
    <xf applyAlignment="1" borderId="19" fillId="17" fontId="5" numFmtId="172" pivotButton="0" quotePrefix="0" xfId="0">
      <alignment horizontal="center" vertical="center"/>
    </xf>
    <xf applyAlignment="1" borderId="0" fillId="18" fontId="29" numFmtId="172" pivotButton="0" quotePrefix="0" xfId="0">
      <alignment horizontal="center" vertical="center"/>
    </xf>
    <xf applyAlignment="1" borderId="0" fillId="18" fontId="22" numFmtId="172" pivotButton="0" quotePrefix="0" xfId="0">
      <alignment horizontal="center" vertical="center"/>
    </xf>
    <xf applyAlignment="1" borderId="3" fillId="19" fontId="29" numFmtId="172" pivotButton="0" quotePrefix="0" xfId="0">
      <alignment horizontal="center" vertical="center"/>
    </xf>
    <xf applyAlignment="1" borderId="0" fillId="19" fontId="22" numFmtId="172" pivotButton="0" quotePrefix="0" xfId="0">
      <alignment horizontal="center" vertical="center"/>
    </xf>
    <xf applyAlignment="1" borderId="19" fillId="19" fontId="22" numFmtId="172" pivotButton="0" quotePrefix="0" xfId="0">
      <alignment horizontal="center" vertical="center"/>
    </xf>
    <xf applyAlignment="1" borderId="0" fillId="5" fontId="5" numFmtId="172" pivotButton="0" quotePrefix="0" xfId="0">
      <alignment horizontal="center" vertical="center"/>
    </xf>
    <xf applyAlignment="1" borderId="0" fillId="5" fontId="5" numFmtId="165" pivotButton="0" quotePrefix="0" xfId="0">
      <alignment horizontal="center" vertical="center"/>
    </xf>
    <xf applyAlignment="1" borderId="19" fillId="5" fontId="5" numFmtId="164" pivotButton="0" quotePrefix="0" xfId="0">
      <alignment horizontal="center" vertical="center"/>
    </xf>
    <xf applyAlignment="1" borderId="0" fillId="2" fontId="22" numFmtId="172" pivotButton="0" quotePrefix="0" xfId="0">
      <alignment horizontal="center" vertical="center"/>
    </xf>
    <xf applyAlignment="1" borderId="21" fillId="2" fontId="22" numFmtId="172" pivotButton="0" quotePrefix="0" xfId="0">
      <alignment horizontal="center" vertical="center"/>
    </xf>
    <xf applyAlignment="1" borderId="19" fillId="2" fontId="22" numFmtId="172" pivotButton="0" quotePrefix="0" xfId="0">
      <alignment horizontal="center" vertical="center"/>
    </xf>
    <xf applyAlignment="1" borderId="3" fillId="2" fontId="22" numFmtId="172" pivotButton="0" quotePrefix="0" xfId="0">
      <alignment horizontal="center" vertical="center"/>
    </xf>
    <xf applyAlignment="1" borderId="0" fillId="20" fontId="5" numFmtId="172" pivotButton="0" quotePrefix="0" xfId="0">
      <alignment horizontal="center" vertical="center"/>
    </xf>
    <xf applyAlignment="1" borderId="0" fillId="20" fontId="5" numFmtId="165" pivotButton="0" quotePrefix="0" xfId="0">
      <alignment horizontal="center" vertical="center"/>
    </xf>
    <xf applyAlignment="1" borderId="19" fillId="20" fontId="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22" fillId="0" fontId="23" numFmtId="164" pivotButton="0" quotePrefix="0" xfId="0">
      <alignment horizontal="center" vertical="center"/>
    </xf>
    <xf applyAlignment="1" borderId="25" fillId="0" fontId="1" numFmtId="164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 wrapText="1"/>
    </xf>
    <xf applyAlignment="1" borderId="25" fillId="0" fontId="28" numFmtId="165" pivotButton="0" quotePrefix="0" xfId="0">
      <alignment horizontal="center" vertical="center" wrapText="1"/>
    </xf>
    <xf applyAlignment="1" borderId="25" fillId="0" fontId="1" numFmtId="173" pivotButton="0" quotePrefix="0" xfId="0">
      <alignment horizontal="center" vertical="center"/>
    </xf>
    <xf applyAlignment="1" borderId="3" fillId="3" fontId="24" numFmtId="164" pivotButton="0" quotePrefix="0" xfId="0">
      <alignment horizontal="center" vertical="center" wrapText="1"/>
    </xf>
    <xf applyAlignment="1" borderId="0" fillId="3" fontId="24" numFmtId="164" pivotButton="0" quotePrefix="0" xfId="0">
      <alignment horizontal="center" vertical="center" wrapText="1"/>
    </xf>
    <xf applyAlignment="1" borderId="21" fillId="3" fontId="24" numFmtId="164" pivotButton="0" quotePrefix="0" xfId="0">
      <alignment horizontal="center" vertical="center" wrapText="1"/>
    </xf>
    <xf applyAlignment="1" borderId="0" fillId="3" fontId="25" numFmtId="164" pivotButton="0" quotePrefix="0" xfId="0">
      <alignment horizontal="center" vertical="center" wrapText="1"/>
    </xf>
    <xf applyAlignment="1" borderId="21" fillId="3" fontId="25" numFmtId="164" pivotButton="0" quotePrefix="0" xfId="0">
      <alignment horizontal="center" vertical="center" wrapText="1"/>
    </xf>
    <xf applyAlignment="1" borderId="24" fillId="3" fontId="24" numFmtId="164" pivotButton="0" quotePrefix="0" xfId="0">
      <alignment horizontal="center" vertical="center" wrapText="1"/>
    </xf>
    <xf applyAlignment="1" borderId="19" fillId="3" fontId="24" numFmtId="164" pivotButton="0" quotePrefix="0" xfId="0">
      <alignment horizontal="center" vertical="center" wrapText="1"/>
    </xf>
    <xf applyAlignment="1" borderId="2" fillId="0" fontId="0" numFmtId="168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 vertical="center"/>
    </xf>
    <xf applyAlignment="1" borderId="0" fillId="2" fontId="24" numFmtId="164" pivotButton="0" quotePrefix="0" xfId="0">
      <alignment horizontal="center" vertical="center" wrapText="1"/>
    </xf>
    <xf applyAlignment="1" borderId="0" fillId="2" fontId="25" numFmtId="164" pivotButton="0" quotePrefix="0" xfId="0">
      <alignment horizontal="center" vertical="center" wrapText="1"/>
    </xf>
    <xf applyAlignment="1" borderId="24" fillId="2" fontId="24" numFmtId="164" pivotButton="0" quotePrefix="0" xfId="0">
      <alignment horizontal="center" vertical="center" wrapText="1"/>
    </xf>
    <xf applyAlignment="1" borderId="3" fillId="2" fontId="24" numFmtId="164" pivotButton="0" quotePrefix="0" xfId="0">
      <alignment horizontal="center" vertical="center" wrapText="1"/>
    </xf>
    <xf applyAlignment="1" borderId="2" fillId="2" fontId="0" numFmtId="168" pivotButton="0" quotePrefix="0" xfId="0">
      <alignment horizontal="center" vertical="center"/>
    </xf>
    <xf applyAlignment="1" borderId="2" fillId="2" fontId="0" numFmtId="164" pivotButton="0" quotePrefix="0" xfId="0">
      <alignment horizontal="center" vertical="center"/>
    </xf>
    <xf applyAlignment="1" borderId="17" fillId="5" fontId="5" numFmtId="172" pivotButton="0" quotePrefix="0" xfId="0">
      <alignment horizontal="center" vertical="center"/>
    </xf>
    <xf applyAlignment="1" borderId="24" fillId="5" fontId="5" numFmtId="172" pivotButton="0" quotePrefix="0" xfId="0">
      <alignment horizontal="center" vertical="center"/>
    </xf>
    <xf applyAlignment="1" borderId="3" fillId="11" fontId="5" numFmtId="172" pivotButton="0" quotePrefix="0" xfId="0">
      <alignment horizontal="center" vertical="center"/>
    </xf>
    <xf applyAlignment="1" borderId="0" fillId="11" fontId="5" numFmtId="172" pivotButton="0" quotePrefix="0" xfId="0">
      <alignment horizontal="center" vertical="center"/>
    </xf>
    <xf applyAlignment="1" borderId="0" fillId="14" fontId="17" numFmtId="172" pivotButton="0" quotePrefix="0" xfId="0">
      <alignment horizontal="center" vertical="center"/>
    </xf>
    <xf applyAlignment="1" borderId="3" fillId="14" fontId="17" numFmtId="172" pivotButton="0" quotePrefix="0" xfId="0">
      <alignment horizontal="center" vertical="center"/>
    </xf>
    <xf applyAlignment="1" borderId="0" fillId="14" fontId="17" numFmtId="165" pivotButton="0" quotePrefix="0" xfId="0">
      <alignment horizontal="center" vertical="center"/>
    </xf>
    <xf applyAlignment="1" borderId="3" fillId="14" fontId="22" numFmtId="165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0" fillId="2" fontId="5" numFmtId="172" pivotButton="0" quotePrefix="0" xfId="0">
      <alignment horizontal="center" vertical="center"/>
    </xf>
    <xf applyAlignment="1" borderId="24" fillId="2" fontId="5" numFmtId="172" pivotButton="0" quotePrefix="0" xfId="0">
      <alignment horizontal="center" vertical="center"/>
    </xf>
    <xf applyAlignment="1" borderId="3" fillId="2" fontId="5" numFmtId="172" pivotButton="0" quotePrefix="0" xfId="0">
      <alignment horizontal="center" vertical="center"/>
    </xf>
    <xf applyAlignment="1" borderId="0" fillId="2" fontId="17" numFmtId="172" pivotButton="0" quotePrefix="0" xfId="0">
      <alignment horizontal="center" vertical="center"/>
    </xf>
    <xf applyAlignment="1" borderId="3" fillId="2" fontId="17" numFmtId="172" pivotButton="0" quotePrefix="0" xfId="0">
      <alignment horizontal="center" vertical="center"/>
    </xf>
    <xf applyAlignment="1" borderId="0" fillId="2" fontId="17" numFmtId="165" pivotButton="0" quotePrefix="0" xfId="0">
      <alignment horizontal="center" vertical="center"/>
    </xf>
    <xf applyAlignment="1" borderId="3" fillId="2" fontId="22" numFmtId="165" pivotButton="0" quotePrefix="0" xfId="0">
      <alignment horizontal="center" vertical="center"/>
    </xf>
    <xf applyAlignment="1" borderId="2" fillId="0" fontId="0" numFmtId="168" pivotButton="0" quotePrefix="0" xfId="0">
      <alignment horizontal="center"/>
    </xf>
    <xf applyAlignment="1" borderId="2" fillId="0" fontId="0" numFmtId="164" pivotButton="0" quotePrefix="0" xfId="0">
      <alignment horizontal="center"/>
    </xf>
    <xf applyAlignment="1" borderId="0" fillId="3" fontId="12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/>
    </xf>
    <xf applyAlignment="1" borderId="0" fillId="2" fontId="12" numFmtId="164" pivotButton="0" quotePrefix="0" xfId="0">
      <alignment horizontal="center" vertical="center" wrapText="1"/>
    </xf>
    <xf applyAlignment="1" borderId="0" fillId="5" fontId="16" numFmtId="172" pivotButton="0" quotePrefix="0" xfId="0">
      <alignment horizontal="center" vertical="center"/>
    </xf>
    <xf applyAlignment="1" borderId="3" fillId="5" fontId="16" numFmtId="172" pivotButton="0" quotePrefix="0" xfId="0">
      <alignment horizontal="center" vertical="center"/>
    </xf>
    <xf applyAlignment="1" borderId="3" fillId="5" fontId="16" numFmtId="166" pivotButton="0" quotePrefix="0" xfId="0">
      <alignment horizontal="center" vertical="center"/>
    </xf>
    <xf applyAlignment="1" borderId="0" fillId="12" fontId="20" numFmtId="169" pivotButton="0" quotePrefix="0" xfId="0">
      <alignment horizontal="center" vertical="center"/>
    </xf>
    <xf applyAlignment="1" borderId="0" fillId="5" fontId="16" numFmtId="166" pivotButton="0" quotePrefix="0" xfId="0">
      <alignment horizontal="center" vertical="center"/>
    </xf>
    <xf applyAlignment="1" borderId="0" fillId="5" fontId="16" numFmtId="167" pivotButton="0" quotePrefix="0" xfId="0">
      <alignment horizontal="center" vertical="center"/>
    </xf>
    <xf applyAlignment="1" borderId="3" fillId="12" fontId="5" numFmtId="166" pivotButton="0" quotePrefix="0" xfId="0">
      <alignment horizontal="center" vertical="center"/>
    </xf>
    <xf applyAlignment="1" borderId="0" fillId="12" fontId="5" numFmtId="166" pivotButton="0" quotePrefix="0" xfId="0">
      <alignment horizontal="center" vertical="center"/>
    </xf>
    <xf applyAlignment="1" borderId="0" fillId="12" fontId="5" numFmtId="169" pivotButton="0" quotePrefix="0" xfId="0">
      <alignment horizontal="center" vertical="center"/>
    </xf>
    <xf applyAlignment="1" borderId="0" fillId="12" fontId="5" numFmtId="174" pivotButton="0" quotePrefix="0" xfId="0">
      <alignment horizontal="center" vertical="center"/>
    </xf>
    <xf applyAlignment="1" borderId="0" fillId="13" fontId="22" numFmtId="165" pivotButton="0" quotePrefix="0" xfId="0">
      <alignment horizontal="center"/>
    </xf>
    <xf applyAlignment="1" borderId="21" fillId="13" fontId="22" numFmtId="165" pivotButton="0" quotePrefix="0" xfId="0">
      <alignment horizontal="center"/>
    </xf>
    <xf applyAlignment="1" borderId="3" fillId="2" fontId="17" numFmtId="166" pivotButton="0" quotePrefix="0" xfId="0">
      <alignment horizontal="center" vertical="center"/>
    </xf>
    <xf applyAlignment="1" borderId="0" fillId="2" fontId="20" numFmtId="169" pivotButton="0" quotePrefix="0" xfId="0">
      <alignment horizontal="center" vertical="center"/>
    </xf>
    <xf applyAlignment="1" borderId="0" fillId="2" fontId="17" numFmtId="166" pivotButton="0" quotePrefix="0" xfId="0">
      <alignment horizontal="center" vertical="center"/>
    </xf>
    <xf applyAlignment="1" borderId="0" fillId="2" fontId="17" numFmtId="167" pivotButton="0" quotePrefix="0" xfId="0">
      <alignment horizontal="center" vertical="center"/>
    </xf>
    <xf applyAlignment="1" borderId="3" fillId="2" fontId="5" numFmtId="166" pivotButton="0" quotePrefix="0" xfId="0">
      <alignment horizontal="center" vertical="center"/>
    </xf>
    <xf applyAlignment="1" borderId="0" fillId="2" fontId="5" numFmtId="166" pivotButton="0" quotePrefix="0" xfId="0">
      <alignment horizontal="center" vertical="center"/>
    </xf>
    <xf applyAlignment="1" borderId="0" fillId="2" fontId="5" numFmtId="169" pivotButton="0" quotePrefix="0" xfId="0">
      <alignment horizontal="center" vertical="center"/>
    </xf>
    <xf applyAlignment="1" borderId="0" fillId="2" fontId="5" numFmtId="174" pivotButton="0" quotePrefix="0" xfId="0">
      <alignment horizontal="center" vertical="center"/>
    </xf>
    <xf applyAlignment="1" borderId="0" fillId="2" fontId="22" numFmtId="165" pivotButton="0" quotePrefix="0" xfId="0">
      <alignment horizontal="center"/>
    </xf>
    <xf applyAlignment="1" borderId="21" fillId="2" fontId="22" numFmtId="165" pivotButton="0" quotePrefix="0" xfId="0">
      <alignment horizontal="center"/>
    </xf>
    <xf applyAlignment="1" borderId="20" fillId="2" fontId="17" numFmtId="172" pivotButton="0" quotePrefix="0" xfId="0">
      <alignment horizontal="center" vertical="center"/>
    </xf>
    <xf applyAlignment="1" borderId="0" fillId="12" fontId="13" numFmtId="174" pivotButton="0" quotePrefix="0" xfId="0">
      <alignment horizontal="center" vertical="center"/>
    </xf>
    <xf applyAlignment="1" borderId="0" fillId="2" fontId="13" numFmtId="174" pivotButton="0" quotePrefix="0" xfId="0">
      <alignment horizontal="center" vertical="center"/>
    </xf>
    <xf borderId="11" fillId="3" fontId="0" numFmtId="164" pivotButton="0" quotePrefix="0" xfId="0"/>
    <xf borderId="12" fillId="3" fontId="0" numFmtId="171" pivotButton="0" quotePrefix="0" xfId="0"/>
    <xf borderId="11" fillId="3" fontId="0" numFmtId="171" pivotButton="0" quotePrefix="0" xfId="0"/>
    <xf borderId="12" fillId="3" fontId="0" numFmtId="164" pivotButton="0" quotePrefix="0" xfId="0"/>
    <xf applyAlignment="1" borderId="13" fillId="3" fontId="9" numFmtId="164" pivotButton="0" quotePrefix="0" xfId="2">
      <alignment horizontal="center" vertical="center" wrapText="1"/>
    </xf>
    <xf applyAlignment="1" borderId="14" fillId="3" fontId="9" numFmtId="171" pivotButton="0" quotePrefix="0" xfId="2">
      <alignment horizontal="center" vertical="center" wrapText="1"/>
    </xf>
    <xf applyAlignment="1" borderId="15" fillId="3" fontId="9" numFmtId="171" pivotButton="0" quotePrefix="0" xfId="2">
      <alignment horizontal="center" vertical="center" wrapText="1"/>
    </xf>
    <xf applyAlignment="1" borderId="6" fillId="3" fontId="9" numFmtId="164" pivotButton="0" quotePrefix="0" xfId="2">
      <alignment horizontal="center" vertical="center" wrapText="1"/>
    </xf>
    <xf applyAlignment="1" borderId="5" fillId="3" fontId="9" numFmtId="164" pivotButton="0" quotePrefix="0" xfId="2">
      <alignment horizontal="center" vertical="center" wrapText="1"/>
    </xf>
    <xf applyAlignment="1" borderId="4" fillId="9" fontId="9" numFmtId="164" pivotButton="0" quotePrefix="0" xfId="2">
      <alignment horizontal="center" vertical="center" wrapText="1"/>
    </xf>
    <xf applyAlignment="1" borderId="5" fillId="9" fontId="9" numFmtId="164" pivotButton="0" quotePrefix="0" xfId="2">
      <alignment horizontal="center" vertical="center" wrapText="1"/>
    </xf>
    <xf applyAlignment="1" borderId="17" fillId="9" fontId="9" numFmtId="164" pivotButton="0" quotePrefix="0" xfId="2">
      <alignment horizontal="center" vertical="center" wrapText="1"/>
    </xf>
    <xf applyAlignment="1" borderId="13" fillId="9" fontId="9" numFmtId="164" pivotButton="0" quotePrefix="0" xfId="2">
      <alignment horizontal="center" vertical="center" wrapText="1"/>
    </xf>
    <xf borderId="0" fillId="2" fontId="0" numFmtId="164" pivotButton="0" quotePrefix="0" xfId="0"/>
    <xf applyAlignment="1" borderId="0" fillId="2" fontId="9" numFmtId="164" pivotButton="0" quotePrefix="0" xfId="2">
      <alignment horizontal="center" vertical="center" wrapText="1"/>
    </xf>
    <xf applyAlignment="1" borderId="0" fillId="2" fontId="34" numFmtId="164" pivotButton="0" quotePrefix="0" xfId="2">
      <alignment horizontal="center" vertical="center" wrapText="1"/>
    </xf>
    <xf applyAlignment="1" borderId="3" fillId="10" fontId="5" numFmtId="171" pivotButton="0" quotePrefix="0" xfId="0">
      <alignment horizontal="center" vertical="center"/>
    </xf>
    <xf applyAlignment="1" borderId="0" fillId="11" fontId="5" numFmtId="171" pivotButton="0" quotePrefix="0" xfId="0">
      <alignment horizontal="center" vertical="center"/>
    </xf>
    <xf applyAlignment="1" borderId="0" fillId="5" fontId="6" numFmtId="172" pivotButton="0" quotePrefix="0" xfId="0">
      <alignment horizontal="center" vertical="center"/>
    </xf>
    <xf applyAlignment="1" borderId="0" fillId="4" fontId="5" numFmtId="172" pivotButton="0" quotePrefix="0" xfId="0">
      <alignment horizontal="center" vertical="center"/>
    </xf>
    <xf applyAlignment="1" borderId="0" fillId="11" fontId="5" numFmtId="169" pivotButton="0" quotePrefix="0" xfId="0">
      <alignment horizontal="center" vertical="center"/>
    </xf>
    <xf applyAlignment="1" borderId="0" fillId="4" fontId="5" numFmtId="171" pivotButton="0" quotePrefix="0" xfId="0">
      <alignment horizontal="center" vertical="center"/>
    </xf>
    <xf applyAlignment="1" borderId="0" fillId="5" fontId="6" numFmtId="171" pivotButton="0" quotePrefix="0" xfId="0">
      <alignment horizontal="center" vertical="center"/>
    </xf>
    <xf applyAlignment="1" borderId="0" fillId="5" fontId="6" numFmtId="173" pivotButton="0" quotePrefix="0" xfId="0">
      <alignment horizontal="center" vertical="center"/>
    </xf>
    <xf applyAlignment="1" borderId="19" fillId="5" fontId="6" numFmtId="173" pivotButton="0" quotePrefix="0" xfId="0">
      <alignment horizontal="center" vertical="center"/>
    </xf>
    <xf applyAlignment="1" borderId="3" fillId="2" fontId="5" numFmtId="171" pivotButton="0" quotePrefix="0" xfId="0">
      <alignment horizontal="center" vertical="center"/>
    </xf>
    <xf applyAlignment="1" borderId="0" fillId="2" fontId="5" numFmtId="171" pivotButton="0" quotePrefix="0" xfId="0">
      <alignment horizontal="center" vertical="center"/>
    </xf>
    <xf applyAlignment="1" borderId="0" fillId="2" fontId="5" numFmtId="173" pivotButton="0" quotePrefix="0" xfId="0">
      <alignment horizontal="center" vertical="center"/>
    </xf>
    <xf applyAlignment="1" borderId="19" fillId="2" fontId="5" numFmtId="173" pivotButton="0" quotePrefix="0" xfId="0">
      <alignment horizontal="center" vertical="center"/>
    </xf>
    <xf applyAlignment="1" borderId="0" fillId="11" fontId="13" numFmtId="171" pivotButton="0" quotePrefix="0" xfId="0">
      <alignment horizontal="center" vertical="center"/>
    </xf>
    <xf applyAlignment="1" borderId="0" fillId="2" fontId="13" numFmtId="171" pivotButton="0" quotePrefix="0" xfId="0">
      <alignment horizontal="center" vertical="center"/>
    </xf>
    <xf borderId="0" fillId="0" fontId="32" numFmtId="164" pivotButton="0" quotePrefix="0" xfId="3"/>
    <xf applyAlignment="1" borderId="0" fillId="0" fontId="32" numFmtId="164" pivotButton="0" quotePrefix="0" xfId="3">
      <alignment vertical="center"/>
    </xf>
    <xf applyAlignment="1" borderId="4" fillId="3" fontId="9" numFmtId="164" pivotButton="0" quotePrefix="0" xfId="2">
      <alignment horizontal="center" vertical="center" wrapText="1"/>
    </xf>
    <xf applyAlignment="1" borderId="7" fillId="3" fontId="9" numFmtId="164" pivotButton="0" quotePrefix="0" xfId="2">
      <alignment horizontal="center" vertical="center" wrapText="1"/>
    </xf>
    <xf applyAlignment="1" borderId="8" fillId="3" fontId="9" numFmtId="164" pivotButton="0" quotePrefix="0" xfId="2">
      <alignment horizontal="center" vertical="center" wrapText="1"/>
    </xf>
    <xf applyAlignment="1" borderId="9" fillId="3" fontId="10" numFmtId="164" pivotButton="0" quotePrefix="0" xfId="3">
      <alignment horizontal="center" vertical="center" wrapText="1"/>
    </xf>
    <xf applyAlignment="1" borderId="7" fillId="3" fontId="3" numFmtId="164" pivotButton="0" quotePrefix="0" xfId="3">
      <alignment horizontal="center" vertical="center" wrapText="1"/>
    </xf>
    <xf applyAlignment="1" borderId="0" fillId="2" fontId="32" numFmtId="164" pivotButton="0" quotePrefix="0" xfId="3">
      <alignment vertical="center"/>
    </xf>
    <xf applyAlignment="1" borderId="6" fillId="2" fontId="9" numFmtId="164" pivotButton="0" quotePrefix="0" xfId="2">
      <alignment horizontal="center" vertical="center" wrapText="1"/>
    </xf>
    <xf applyAlignment="1" borderId="5" fillId="2" fontId="9" numFmtId="164" pivotButton="0" quotePrefix="0" xfId="2">
      <alignment horizontal="center" vertical="center" wrapText="1"/>
    </xf>
    <xf applyAlignment="1" borderId="0" fillId="2" fontId="10" numFmtId="164" pivotButton="0" quotePrefix="0" xfId="3">
      <alignment horizontal="center" vertical="center" wrapText="1"/>
    </xf>
    <xf applyAlignment="1" borderId="0" fillId="2" fontId="3" numFmtId="164" pivotButton="0" quotePrefix="0" xfId="3">
      <alignment horizontal="center" vertical="center" wrapText="1"/>
    </xf>
    <xf borderId="2" fillId="0" fontId="32" numFmtId="164" pivotButton="0" quotePrefix="0" xfId="3"/>
    <xf borderId="5" fillId="0" fontId="32" numFmtId="164" pivotButton="0" quotePrefix="0" xfId="3"/>
    <xf borderId="2" fillId="7" fontId="32" numFmtId="164" pivotButton="0" quotePrefix="0" xfId="3"/>
    <xf borderId="2" fillId="8" fontId="32" numFmtId="164" pivotButton="0" quotePrefix="0" xfId="3"/>
    <xf applyAlignment="1" borderId="0" fillId="3" fontId="4" numFmtId="164" pivotButton="0" quotePrefix="0" xfId="0">
      <alignment horizontal="center" vertical="center" wrapText="1"/>
    </xf>
    <xf applyAlignment="1" borderId="0" fillId="2" fontId="4" numFmtId="164" pivotButton="0" quotePrefix="0" xfId="0">
      <alignment horizontal="center" vertical="center" wrapText="1"/>
    </xf>
    <xf applyAlignment="1" borderId="0" fillId="2" fontId="35" numFmtId="164" pivotButton="0" quotePrefix="0" xfId="0">
      <alignment horizontal="center" vertical="center" wrapText="1"/>
    </xf>
    <xf applyAlignment="1" borderId="3" fillId="4" fontId="5" numFmtId="167" pivotButton="0" quotePrefix="0" xfId="0">
      <alignment horizontal="center" vertical="center"/>
    </xf>
    <xf applyAlignment="1" borderId="3" fillId="4" fontId="5" numFmtId="165" pivotButton="0" quotePrefix="0" xfId="0">
      <alignment horizontal="center" vertical="center"/>
    </xf>
    <xf applyAlignment="1" borderId="3" fillId="5" fontId="6" numFmtId="170" pivotButton="0" quotePrefix="0" xfId="0">
      <alignment horizontal="center" vertical="center"/>
    </xf>
    <xf applyAlignment="1" borderId="3" fillId="2" fontId="5" numFmtId="167" pivotButton="0" quotePrefix="0" xfId="0">
      <alignment horizontal="center" vertical="center"/>
    </xf>
    <xf applyAlignment="1" borderId="3" fillId="2" fontId="5" numFmtId="165" pivotButton="0" quotePrefix="0" xfId="0">
      <alignment horizontal="center" vertical="center"/>
    </xf>
    <xf applyAlignment="1" borderId="3" fillId="2" fontId="5" numFmtId="170" pivotButton="0" quotePrefix="0" xfId="0">
      <alignment horizontal="center" vertical="center"/>
    </xf>
    <xf applyAlignment="1" borderId="2" fillId="2" fontId="3" numFmtId="164" pivotButton="0" quotePrefix="0" xfId="0">
      <alignment horizontal="center" vertical="center" wrapText="1"/>
    </xf>
    <xf applyAlignment="1" borderId="2" fillId="2" fontId="4" numFmtId="164" pivotButton="0" quotePrefix="0" xfId="0">
      <alignment horizontal="center" vertical="center" wrapText="1"/>
    </xf>
    <xf applyAlignment="1" borderId="2" fillId="0" fontId="0" numFmtId="164" pivotButton="0" quotePrefix="0" xfId="0">
      <alignment vertical="center"/>
    </xf>
    <xf applyAlignment="1" borderId="1" fillId="0" fontId="0" numFmtId="164" pivotButton="0" quotePrefix="0" xfId="0">
      <alignment vertical="center"/>
    </xf>
    <xf borderId="1" fillId="0" fontId="0" numFmtId="164" pivotButton="0" quotePrefix="0" xfId="0"/>
    <xf applyAlignment="1" borderId="2" fillId="0" fontId="11" numFmtId="164" pivotButton="0" quotePrefix="0" xfId="0">
      <alignment horizontal="center" vertical="center" wrapText="1"/>
    </xf>
    <xf borderId="0" fillId="0" fontId="0" numFmtId="164" pivotButton="0" quotePrefix="0" xfId="0"/>
    <xf applyAlignment="1" borderId="0" fillId="0" fontId="0" numFmtId="164" pivotButton="0" quotePrefix="0" xfId="0">
      <alignment vertical="center"/>
    </xf>
    <xf applyAlignment="1" borderId="2" fillId="0" fontId="2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1" fillId="0" fontId="26" numFmtId="164" pivotButton="0" quotePrefix="0" xfId="0">
      <alignment horizontal="center" vertical="center"/>
    </xf>
    <xf applyAlignment="1" borderId="22" fillId="0" fontId="11" numFmtId="164" pivotButton="0" quotePrefix="0" xfId="0">
      <alignment horizontal="center" vertical="center"/>
    </xf>
    <xf applyAlignment="1" borderId="22" fillId="0" fontId="23" numFmtId="164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 vertical="center"/>
    </xf>
    <xf applyAlignment="1" borderId="2" fillId="0" fontId="0" numFmtId="168" pivotButton="0" quotePrefix="0" xfId="0">
      <alignment horizontal="center" vertical="center"/>
    </xf>
    <xf applyAlignment="1" borderId="2" fillId="0" fontId="14" numFmtId="164" pivotButton="0" quotePrefix="0" xfId="0">
      <alignment horizontal="center" vertical="center"/>
    </xf>
    <xf applyAlignment="1" borderId="2" fillId="2" fontId="15" numFmtId="164" pivotButton="0" quotePrefix="0" xfId="0">
      <alignment horizontal="center" vertical="center" wrapText="1"/>
    </xf>
    <xf applyAlignment="1" borderId="2" fillId="2" fontId="15" numFmtId="164" pivotButton="0" quotePrefix="0" xfId="0">
      <alignment horizontal="center" vertical="center"/>
    </xf>
    <xf applyAlignment="1" borderId="0" fillId="3" fontId="12" numFmtId="164" pivotButton="0" quotePrefix="0" xfId="0">
      <alignment horizontal="center" vertical="center"/>
    </xf>
    <xf applyAlignment="1" borderId="0" fillId="3" fontId="12" numFmtId="164" pivotButton="0" quotePrefix="0" xfId="0">
      <alignment horizontal="center" vertical="top" wrapText="1"/>
    </xf>
    <xf applyAlignment="1" borderId="10" fillId="3" fontId="12" numFmtId="164" pivotButton="0" quotePrefix="0" xfId="0">
      <alignment horizontal="left" vertical="center" wrapText="1"/>
    </xf>
    <xf applyAlignment="1" borderId="0" fillId="3" fontId="12" numFmtId="164" pivotButton="0" quotePrefix="0" xfId="0">
      <alignment horizontal="center" vertical="center" wrapText="1"/>
    </xf>
    <xf applyAlignment="1" borderId="19" fillId="3" fontId="21" numFmtId="173" pivotButton="0" quotePrefix="0" xfId="0">
      <alignment horizontal="center" vertical="center" wrapText="1"/>
    </xf>
    <xf applyAlignment="1" borderId="19" fillId="3" fontId="12" numFmtId="173" pivotButton="0" quotePrefix="0" xfId="0">
      <alignment horizontal="center" vertical="center" wrapText="1"/>
    </xf>
    <xf applyAlignment="1" borderId="0" fillId="3" fontId="18" numFmtId="164" pivotButton="0" quotePrefix="0" xfId="0">
      <alignment horizontal="center" vertical="center" wrapText="1"/>
    </xf>
    <xf applyAlignment="1" borderId="0" fillId="3" fontId="19" numFmtId="164" pivotButton="0" quotePrefix="0" xfId="0">
      <alignment horizontal="center" vertical="center" wrapText="1"/>
    </xf>
    <xf applyAlignment="1" borderId="3" fillId="0" fontId="0" numFmtId="164" pivotButton="0" quotePrefix="0" xfId="0">
      <alignment horizontal="center" vertical="center" wrapText="1"/>
    </xf>
    <xf applyAlignment="1" borderId="2" fillId="0" fontId="11" numFmtId="164" pivotButton="0" quotePrefix="0" xfId="0">
      <alignment horizontal="center" vertical="center"/>
    </xf>
    <xf borderId="0" fillId="0" fontId="0" numFmtId="0" pivotButton="0" quotePrefix="0" xfId="0"/>
    <xf applyAlignment="1" borderId="12" fillId="3" fontId="9" numFmtId="164" pivotButton="0" quotePrefix="0" xfId="2">
      <alignment horizontal="center" vertical="center" wrapText="1"/>
    </xf>
    <xf applyAlignment="1" borderId="16" fillId="3" fontId="9" numFmtId="164" pivotButton="0" quotePrefix="0" xfId="2">
      <alignment horizontal="center" vertical="center" wrapText="1"/>
    </xf>
    <xf applyAlignment="1" borderId="18" fillId="3" fontId="12" numFmtId="173" pivotButton="0" quotePrefix="0" xfId="0">
      <alignment horizontal="center" vertical="center" wrapText="1"/>
    </xf>
    <xf applyAlignment="1" borderId="0" fillId="3" fontId="10" numFmtId="164" pivotButton="0" quotePrefix="0" xfId="0">
      <alignment horizontal="center" vertical="center" wrapText="1"/>
    </xf>
    <xf applyAlignment="1" borderId="19" fillId="3" fontId="3" numFmtId="164" pivotButton="0" quotePrefix="0" xfId="0">
      <alignment horizontal="center" vertical="center" wrapText="1"/>
    </xf>
    <xf applyAlignment="1" borderId="0" fillId="0" fontId="32" numFmtId="164" pivotButton="0" quotePrefix="0" xfId="3">
      <alignment horizontal="center" vertical="center"/>
    </xf>
    <xf borderId="0" fillId="0" fontId="32" numFmtId="164" pivotButton="0" quotePrefix="0" xfId="3"/>
    <xf applyAlignment="1" borderId="3" fillId="0" fontId="8" numFmtId="164" pivotButton="0" quotePrefix="0" xfId="3">
      <alignment horizontal="center" vertical="center"/>
    </xf>
    <xf applyAlignment="1" borderId="1" fillId="0" fontId="1" numFmtId="164" pivotButton="0" quotePrefix="0" xfId="0">
      <alignment horizontal="center" vertical="center" wrapText="1"/>
    </xf>
    <xf applyAlignment="1" borderId="1" fillId="0" fontId="1" numFmtId="164" pivotButton="0" quotePrefix="0" xfId="0">
      <alignment horizontal="center" vertical="center"/>
    </xf>
    <xf borderId="0" fillId="0" fontId="0" numFmtId="164" pivotButton="0" quotePrefix="0" xfId="0"/>
    <xf applyAlignment="1" borderId="2" fillId="0" fontId="11" numFmtId="164" pivotButton="0" quotePrefix="0" xfId="0">
      <alignment horizontal="center" vertical="center" wrapText="1"/>
    </xf>
    <xf applyAlignment="1" borderId="23" fillId="3" fontId="7" numFmtId="164" pivotButton="0" quotePrefix="0" xfId="0">
      <alignment horizontal="left" vertical="center" wrapText="1"/>
    </xf>
    <xf applyAlignment="1" borderId="0" fillId="3" fontId="3" numFmtId="164" pivotButton="0" quotePrefix="0" xfId="0">
      <alignment horizontal="center" vertical="center" wrapText="1"/>
    </xf>
    <xf applyAlignment="1" borderId="26" fillId="3" fontId="3" numFmtId="164" pivotButton="0" quotePrefix="0" xfId="0">
      <alignment horizontal="center" vertical="center" wrapText="1"/>
    </xf>
    <xf applyAlignment="1" borderId="27" fillId="3" fontId="3" numFmtId="164" pivotButton="0" quotePrefix="0" xfId="0">
      <alignment horizontal="center" vertical="center" wrapText="1"/>
    </xf>
    <xf applyAlignment="1" borderId="28" fillId="3" fontId="3" numFmtId="164" pivotButton="0" quotePrefix="0" xfId="0">
      <alignment horizontal="center" vertical="center" wrapText="1"/>
    </xf>
    <xf applyAlignment="1" borderId="29" fillId="3" fontId="3" numFmtId="164" pivotButton="0" quotePrefix="0" xfId="0">
      <alignment horizontal="center" vertical="center" wrapText="1"/>
    </xf>
    <xf applyAlignment="1" borderId="0" fillId="3" fontId="10" numFmtId="164" pivotButton="0" quotePrefix="0" xfId="0">
      <alignment horizontal="center" vertical="center" wrapText="1"/>
    </xf>
    <xf applyAlignment="1" borderId="19" fillId="3" fontId="3" numFmtId="164" pivotButton="0" quotePrefix="0" xfId="0">
      <alignment horizontal="center" vertical="center" wrapText="1"/>
    </xf>
    <xf applyAlignment="1" borderId="0" fillId="2" fontId="0" numFmtId="164" pivotButton="0" quotePrefix="0" xfId="0">
      <alignment vertical="center"/>
    </xf>
    <xf applyAlignment="1" borderId="0" fillId="2" fontId="7" numFmtId="164" pivotButton="0" quotePrefix="0" xfId="0">
      <alignment horizontal="left" vertical="center" wrapText="1"/>
    </xf>
    <xf applyAlignment="1" borderId="0" fillId="2" fontId="3" numFmtId="164" pivotButton="0" quotePrefix="0" xfId="0">
      <alignment horizontal="center" vertical="center" wrapText="1"/>
    </xf>
    <xf applyAlignment="1" borderId="19" fillId="2" fontId="3" numFmtId="164" pivotButton="0" quotePrefix="0" xfId="0">
      <alignment horizontal="center" vertical="center" wrapText="1"/>
    </xf>
    <xf applyAlignment="1" borderId="0" fillId="2" fontId="10" numFmtId="164" pivotButton="0" quotePrefix="0" xfId="0">
      <alignment horizontal="center" vertical="center" wrapText="1"/>
    </xf>
    <xf applyAlignment="1" borderId="0" fillId="10" fontId="5" numFmtId="172" pivotButton="0" quotePrefix="0" xfId="0">
      <alignment horizontal="center" vertical="center"/>
    </xf>
    <xf applyAlignment="1" borderId="0" fillId="15" fontId="5" numFmtId="172" pivotButton="0" quotePrefix="0" xfId="0">
      <alignment horizontal="center" vertical="center"/>
    </xf>
    <xf applyAlignment="1" borderId="0" fillId="16" fontId="5" numFmtId="172" pivotButton="0" quotePrefix="0" xfId="0">
      <alignment horizontal="center" vertical="center"/>
    </xf>
    <xf applyAlignment="1" borderId="19" fillId="16" fontId="5" numFmtId="172" pivotButton="0" quotePrefix="0" xfId="0">
      <alignment horizontal="center" vertical="center"/>
    </xf>
    <xf applyAlignment="1" borderId="0" fillId="17" fontId="5" numFmtId="172" pivotButton="0" quotePrefix="0" xfId="0">
      <alignment horizontal="center" vertical="center"/>
    </xf>
    <xf applyAlignment="1" borderId="19" fillId="17" fontId="5" numFmtId="172" pivotButton="0" quotePrefix="0" xfId="0">
      <alignment horizontal="center" vertical="center"/>
    </xf>
    <xf applyAlignment="1" borderId="0" fillId="18" fontId="29" numFmtId="172" pivotButton="0" quotePrefix="0" xfId="0">
      <alignment horizontal="center" vertical="center"/>
    </xf>
    <xf applyAlignment="1" borderId="0" fillId="18" fontId="22" numFmtId="172" pivotButton="0" quotePrefix="0" xfId="0">
      <alignment horizontal="center" vertical="center"/>
    </xf>
    <xf applyAlignment="1" borderId="3" fillId="19" fontId="29" numFmtId="172" pivotButton="0" quotePrefix="0" xfId="0">
      <alignment horizontal="center" vertical="center"/>
    </xf>
    <xf applyAlignment="1" borderId="0" fillId="19" fontId="22" numFmtId="172" pivotButton="0" quotePrefix="0" xfId="0">
      <alignment horizontal="center" vertical="center"/>
    </xf>
    <xf applyAlignment="1" borderId="19" fillId="19" fontId="22" numFmtId="172" pivotButton="0" quotePrefix="0" xfId="0">
      <alignment horizontal="center" vertical="center"/>
    </xf>
    <xf applyAlignment="1" borderId="0" fillId="5" fontId="5" numFmtId="172" pivotButton="0" quotePrefix="0" xfId="0">
      <alignment horizontal="center" vertical="center"/>
    </xf>
    <xf applyAlignment="1" borderId="0" fillId="5" fontId="5" numFmtId="165" pivotButton="0" quotePrefix="0" xfId="0">
      <alignment horizontal="center" vertical="center"/>
    </xf>
    <xf applyAlignment="1" borderId="19" fillId="5" fontId="5" numFmtId="164" pivotButton="0" quotePrefix="0" xfId="0">
      <alignment horizontal="center" vertical="center"/>
    </xf>
    <xf applyAlignment="1" borderId="0" fillId="2" fontId="22" numFmtId="172" pivotButton="0" quotePrefix="0" xfId="0">
      <alignment horizontal="center" vertical="center"/>
    </xf>
    <xf applyAlignment="1" borderId="21" fillId="2" fontId="22" numFmtId="172" pivotButton="0" quotePrefix="0" xfId="0">
      <alignment horizontal="center" vertical="center"/>
    </xf>
    <xf applyAlignment="1" borderId="19" fillId="2" fontId="22" numFmtId="172" pivotButton="0" quotePrefix="0" xfId="0">
      <alignment horizontal="center" vertical="center"/>
    </xf>
    <xf applyAlignment="1" borderId="3" fillId="2" fontId="22" numFmtId="172" pivotButton="0" quotePrefix="0" xfId="0">
      <alignment horizontal="center" vertical="center"/>
    </xf>
    <xf applyAlignment="1" borderId="0" fillId="20" fontId="5" numFmtId="172" pivotButton="0" quotePrefix="0" xfId="0">
      <alignment horizontal="center" vertical="center"/>
    </xf>
    <xf applyAlignment="1" borderId="0" fillId="20" fontId="5" numFmtId="165" pivotButton="0" quotePrefix="0" xfId="0">
      <alignment horizontal="center" vertical="center"/>
    </xf>
    <xf applyAlignment="1" borderId="19" fillId="20" fontId="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2" fillId="0" fontId="2" numFmtId="164" pivotButton="0" quotePrefix="0" xfId="0">
      <alignment horizontal="center" vertical="center"/>
    </xf>
    <xf applyAlignment="1" borderId="1" fillId="0" fontId="26" numFmtId="164" pivotButton="0" quotePrefix="0" xfId="0">
      <alignment horizontal="center" vertical="center"/>
    </xf>
    <xf applyAlignment="1" borderId="22" fillId="0" fontId="23" numFmtId="164" pivotButton="0" quotePrefix="0" xfId="0">
      <alignment horizontal="center" vertical="center"/>
    </xf>
    <xf applyAlignment="1" borderId="22" fillId="0" fontId="11" numFmtId="164" pivotButton="0" quotePrefix="0" xfId="0">
      <alignment horizontal="center" vertical="center"/>
    </xf>
    <xf applyAlignment="1" borderId="25" fillId="0" fontId="1" numFmtId="164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 wrapText="1"/>
    </xf>
    <xf applyAlignment="1" borderId="25" fillId="0" fontId="28" numFmtId="165" pivotButton="0" quotePrefix="0" xfId="0">
      <alignment horizontal="center" vertical="center" wrapText="1"/>
    </xf>
    <xf applyAlignment="1" borderId="25" fillId="0" fontId="1" numFmtId="173" pivotButton="0" quotePrefix="0" xfId="0">
      <alignment horizontal="center" vertical="center"/>
    </xf>
    <xf applyAlignment="1" borderId="3" fillId="3" fontId="24" numFmtId="164" pivotButton="0" quotePrefix="0" xfId="0">
      <alignment horizontal="center" vertical="center" wrapText="1"/>
    </xf>
    <xf applyAlignment="1" borderId="0" fillId="3" fontId="24" numFmtId="164" pivotButton="0" quotePrefix="0" xfId="0">
      <alignment horizontal="center" vertical="center" wrapText="1"/>
    </xf>
    <xf applyAlignment="1" borderId="21" fillId="3" fontId="24" numFmtId="164" pivotButton="0" quotePrefix="0" xfId="0">
      <alignment horizontal="center" vertical="center" wrapText="1"/>
    </xf>
    <xf applyAlignment="1" borderId="0" fillId="3" fontId="25" numFmtId="164" pivotButton="0" quotePrefix="0" xfId="0">
      <alignment horizontal="center" vertical="center" wrapText="1"/>
    </xf>
    <xf applyAlignment="1" borderId="21" fillId="3" fontId="25" numFmtId="164" pivotButton="0" quotePrefix="0" xfId="0">
      <alignment horizontal="center" vertical="center" wrapText="1"/>
    </xf>
    <xf applyAlignment="1" borderId="24" fillId="3" fontId="24" numFmtId="164" pivotButton="0" quotePrefix="0" xfId="0">
      <alignment horizontal="center" vertical="center" wrapText="1"/>
    </xf>
    <xf applyAlignment="1" borderId="19" fillId="3" fontId="24" numFmtId="164" pivotButton="0" quotePrefix="0" xfId="0">
      <alignment horizontal="center" vertical="center" wrapText="1"/>
    </xf>
    <xf applyAlignment="1" borderId="2" fillId="0" fontId="0" numFmtId="168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 vertical="center"/>
    </xf>
    <xf applyAlignment="1" borderId="0" fillId="2" fontId="24" numFmtId="164" pivotButton="0" quotePrefix="0" xfId="0">
      <alignment horizontal="center" vertical="center" wrapText="1"/>
    </xf>
    <xf applyAlignment="1" borderId="0" fillId="2" fontId="25" numFmtId="164" pivotButton="0" quotePrefix="0" xfId="0">
      <alignment horizontal="center" vertical="center" wrapText="1"/>
    </xf>
    <xf applyAlignment="1" borderId="24" fillId="2" fontId="24" numFmtId="164" pivotButton="0" quotePrefix="0" xfId="0">
      <alignment horizontal="center" vertical="center" wrapText="1"/>
    </xf>
    <xf applyAlignment="1" borderId="3" fillId="2" fontId="24" numFmtId="164" pivotButton="0" quotePrefix="0" xfId="0">
      <alignment horizontal="center" vertical="center" wrapText="1"/>
    </xf>
    <xf applyAlignment="1" borderId="2" fillId="2" fontId="0" numFmtId="168" pivotButton="0" quotePrefix="0" xfId="0">
      <alignment horizontal="center" vertical="center"/>
    </xf>
    <xf applyAlignment="1" borderId="2" fillId="2" fontId="0" numFmtId="164" pivotButton="0" quotePrefix="0" xfId="0">
      <alignment horizontal="center" vertical="center"/>
    </xf>
    <xf applyAlignment="1" borderId="17" fillId="5" fontId="5" numFmtId="172" pivotButton="0" quotePrefix="0" xfId="0">
      <alignment horizontal="center" vertical="center"/>
    </xf>
    <xf applyAlignment="1" borderId="24" fillId="5" fontId="5" numFmtId="172" pivotButton="0" quotePrefix="0" xfId="0">
      <alignment horizontal="center" vertical="center"/>
    </xf>
    <xf applyAlignment="1" borderId="3" fillId="11" fontId="5" numFmtId="172" pivotButton="0" quotePrefix="0" xfId="0">
      <alignment horizontal="center" vertical="center"/>
    </xf>
    <xf applyAlignment="1" borderId="0" fillId="11" fontId="5" numFmtId="172" pivotButton="0" quotePrefix="0" xfId="0">
      <alignment horizontal="center" vertical="center"/>
    </xf>
    <xf applyAlignment="1" borderId="0" fillId="14" fontId="17" numFmtId="172" pivotButton="0" quotePrefix="0" xfId="0">
      <alignment horizontal="center" vertical="center"/>
    </xf>
    <xf applyAlignment="1" borderId="3" fillId="14" fontId="17" numFmtId="172" pivotButton="0" quotePrefix="0" xfId="0">
      <alignment horizontal="center" vertical="center"/>
    </xf>
    <xf applyAlignment="1" borderId="0" fillId="14" fontId="17" numFmtId="165" pivotButton="0" quotePrefix="0" xfId="0">
      <alignment horizontal="center" vertical="center"/>
    </xf>
    <xf applyAlignment="1" borderId="3" fillId="14" fontId="22" numFmtId="165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0" fillId="2" fontId="5" numFmtId="172" pivotButton="0" quotePrefix="0" xfId="0">
      <alignment horizontal="center" vertical="center"/>
    </xf>
    <xf applyAlignment="1" borderId="24" fillId="2" fontId="5" numFmtId="172" pivotButton="0" quotePrefix="0" xfId="0">
      <alignment horizontal="center" vertical="center"/>
    </xf>
    <xf applyAlignment="1" borderId="3" fillId="2" fontId="5" numFmtId="172" pivotButton="0" quotePrefix="0" xfId="0">
      <alignment horizontal="center" vertical="center"/>
    </xf>
    <xf applyAlignment="1" borderId="0" fillId="2" fontId="17" numFmtId="172" pivotButton="0" quotePrefix="0" xfId="0">
      <alignment horizontal="center" vertical="center"/>
    </xf>
    <xf applyAlignment="1" borderId="3" fillId="2" fontId="17" numFmtId="172" pivotButton="0" quotePrefix="0" xfId="0">
      <alignment horizontal="center" vertical="center"/>
    </xf>
    <xf applyAlignment="1" borderId="0" fillId="2" fontId="17" numFmtId="165" pivotButton="0" quotePrefix="0" xfId="0">
      <alignment horizontal="center" vertical="center"/>
    </xf>
    <xf applyAlignment="1" borderId="3" fillId="2" fontId="22" numFmtId="165" pivotButton="0" quotePrefix="0" xfId="0">
      <alignment horizontal="center" vertical="center"/>
    </xf>
    <xf applyAlignment="1" borderId="2" fillId="0" fontId="0" numFmtId="168" pivotButton="0" quotePrefix="0" xfId="0">
      <alignment horizontal="center"/>
    </xf>
    <xf applyAlignment="1" borderId="2" fillId="0" fontId="0" numFmtId="164" pivotButton="0" quotePrefix="0" xfId="0">
      <alignment horizontal="center"/>
    </xf>
    <xf applyAlignment="1" borderId="2" fillId="0" fontId="14" numFmtId="164" pivotButton="0" quotePrefix="0" xfId="0">
      <alignment horizontal="center" vertical="center"/>
    </xf>
    <xf applyAlignment="1" borderId="2" fillId="2" fontId="15" numFmtId="164" pivotButton="0" quotePrefix="0" xfId="0">
      <alignment horizontal="center" vertical="center" wrapText="1"/>
    </xf>
    <xf applyAlignment="1" borderId="2" fillId="2" fontId="15" numFmtId="164" pivotButton="0" quotePrefix="0" xfId="0">
      <alignment horizontal="center" vertical="center"/>
    </xf>
    <xf applyAlignment="1" borderId="10" fillId="3" fontId="12" numFmtId="164" pivotButton="0" quotePrefix="0" xfId="0">
      <alignment horizontal="left" vertical="center" wrapText="1"/>
    </xf>
    <xf applyAlignment="1" borderId="0" fillId="3" fontId="12" numFmtId="164" pivotButton="0" quotePrefix="0" xfId="0">
      <alignment horizontal="center" vertical="center"/>
    </xf>
    <xf applyAlignment="1" borderId="0" fillId="3" fontId="12" numFmtId="164" pivotButton="0" quotePrefix="0" xfId="0">
      <alignment horizontal="center" vertical="center" wrapText="1"/>
    </xf>
    <xf applyAlignment="1" borderId="0" fillId="3" fontId="12" numFmtId="164" pivotButton="0" quotePrefix="0" xfId="0">
      <alignment horizontal="center" vertical="top" wrapText="1"/>
    </xf>
    <xf applyAlignment="1" borderId="0" fillId="3" fontId="18" numFmtId="164" pivotButton="0" quotePrefix="0" xfId="0">
      <alignment horizontal="center" vertical="center" wrapText="1"/>
    </xf>
    <xf applyAlignment="1" borderId="0" fillId="3" fontId="19" numFmtId="164" pivotButton="0" quotePrefix="0" xfId="0">
      <alignment horizontal="center" vertical="center" wrapText="1"/>
    </xf>
    <xf applyAlignment="1" borderId="19" fillId="3" fontId="12" numFmtId="173" pivotButton="0" quotePrefix="0" xfId="0">
      <alignment horizontal="center" vertical="center" wrapText="1"/>
    </xf>
    <xf applyAlignment="1" borderId="19" fillId="3" fontId="21" numFmtId="173" pivotButton="0" quotePrefix="0" xfId="0">
      <alignment horizontal="center" vertical="center" wrapText="1"/>
    </xf>
    <xf applyAlignment="1" borderId="0" fillId="2" fontId="0" numFmtId="164" pivotButton="0" quotePrefix="0" xfId="0">
      <alignment horizontal="center"/>
    </xf>
    <xf applyAlignment="1" borderId="0" fillId="2" fontId="12" numFmtId="164" pivotButton="0" quotePrefix="0" xfId="0">
      <alignment horizontal="center" vertical="center" wrapText="1"/>
    </xf>
    <xf applyAlignment="1" borderId="0" fillId="5" fontId="16" numFmtId="172" pivotButton="0" quotePrefix="0" xfId="0">
      <alignment horizontal="center" vertical="center"/>
    </xf>
    <xf applyAlignment="1" borderId="3" fillId="5" fontId="16" numFmtId="172" pivotButton="0" quotePrefix="0" xfId="0">
      <alignment horizontal="center" vertical="center"/>
    </xf>
    <xf applyAlignment="1" borderId="3" fillId="5" fontId="16" numFmtId="166" pivotButton="0" quotePrefix="0" xfId="0">
      <alignment horizontal="center" vertical="center"/>
    </xf>
    <xf applyAlignment="1" borderId="0" fillId="12" fontId="20" numFmtId="169" pivotButton="0" quotePrefix="0" xfId="0">
      <alignment horizontal="center" vertical="center"/>
    </xf>
    <xf applyAlignment="1" borderId="0" fillId="5" fontId="16" numFmtId="166" pivotButton="0" quotePrefix="0" xfId="0">
      <alignment horizontal="center" vertical="center"/>
    </xf>
    <xf applyAlignment="1" borderId="0" fillId="5" fontId="16" numFmtId="167" pivotButton="0" quotePrefix="0" xfId="0">
      <alignment horizontal="center" vertical="center"/>
    </xf>
    <xf applyAlignment="1" borderId="3" fillId="12" fontId="5" numFmtId="166" pivotButton="0" quotePrefix="0" xfId="0">
      <alignment horizontal="center" vertical="center"/>
    </xf>
    <xf applyAlignment="1" borderId="0" fillId="12" fontId="5" numFmtId="166" pivotButton="0" quotePrefix="0" xfId="0">
      <alignment horizontal="center" vertical="center"/>
    </xf>
    <xf applyAlignment="1" borderId="0" fillId="12" fontId="5" numFmtId="169" pivotButton="0" quotePrefix="0" xfId="0">
      <alignment horizontal="center" vertical="center"/>
    </xf>
    <xf applyAlignment="1" borderId="0" fillId="12" fontId="5" numFmtId="174" pivotButton="0" quotePrefix="0" xfId="0">
      <alignment horizontal="center" vertical="center"/>
    </xf>
    <xf applyAlignment="1" borderId="0" fillId="13" fontId="22" numFmtId="165" pivotButton="0" quotePrefix="0" xfId="0">
      <alignment horizontal="center"/>
    </xf>
    <xf applyAlignment="1" borderId="21" fillId="13" fontId="22" numFmtId="165" pivotButton="0" quotePrefix="0" xfId="0">
      <alignment horizontal="center"/>
    </xf>
    <xf applyAlignment="1" borderId="3" fillId="2" fontId="17" numFmtId="166" pivotButton="0" quotePrefix="0" xfId="0">
      <alignment horizontal="center" vertical="center"/>
    </xf>
    <xf applyAlignment="1" borderId="0" fillId="2" fontId="20" numFmtId="169" pivotButton="0" quotePrefix="0" xfId="0">
      <alignment horizontal="center" vertical="center"/>
    </xf>
    <xf applyAlignment="1" borderId="0" fillId="2" fontId="17" numFmtId="166" pivotButton="0" quotePrefix="0" xfId="0">
      <alignment horizontal="center" vertical="center"/>
    </xf>
    <xf applyAlignment="1" borderId="0" fillId="2" fontId="17" numFmtId="167" pivotButton="0" quotePrefix="0" xfId="0">
      <alignment horizontal="center" vertical="center"/>
    </xf>
    <xf applyAlignment="1" borderId="3" fillId="2" fontId="5" numFmtId="166" pivotButton="0" quotePrefix="0" xfId="0">
      <alignment horizontal="center" vertical="center"/>
    </xf>
    <xf applyAlignment="1" borderId="0" fillId="2" fontId="5" numFmtId="166" pivotButton="0" quotePrefix="0" xfId="0">
      <alignment horizontal="center" vertical="center"/>
    </xf>
    <xf applyAlignment="1" borderId="0" fillId="2" fontId="5" numFmtId="169" pivotButton="0" quotePrefix="0" xfId="0">
      <alignment horizontal="center" vertical="center"/>
    </xf>
    <xf applyAlignment="1" borderId="0" fillId="2" fontId="5" numFmtId="174" pivotButton="0" quotePrefix="0" xfId="0">
      <alignment horizontal="center" vertical="center"/>
    </xf>
    <xf applyAlignment="1" borderId="0" fillId="2" fontId="22" numFmtId="165" pivotButton="0" quotePrefix="0" xfId="0">
      <alignment horizontal="center"/>
    </xf>
    <xf applyAlignment="1" borderId="21" fillId="2" fontId="22" numFmtId="165" pivotButton="0" quotePrefix="0" xfId="0">
      <alignment horizontal="center"/>
    </xf>
    <xf applyAlignment="1" borderId="20" fillId="2" fontId="17" numFmtId="172" pivotButton="0" quotePrefix="0" xfId="0">
      <alignment horizontal="center" vertical="center"/>
    </xf>
    <xf applyAlignment="1" borderId="0" fillId="12" fontId="13" numFmtId="174" pivotButton="0" quotePrefix="0" xfId="0">
      <alignment horizontal="center" vertical="center"/>
    </xf>
    <xf applyAlignment="1" borderId="0" fillId="2" fontId="13" numFmtId="174" pivotButton="0" quotePrefix="0" xfId="0">
      <alignment horizontal="center" vertical="center"/>
    </xf>
    <xf applyAlignment="1" borderId="2" fillId="0" fontId="11" numFmtId="164" pivotButton="0" quotePrefix="0" xfId="0">
      <alignment horizontal="center" vertical="center"/>
    </xf>
    <xf borderId="11" fillId="3" fontId="0" numFmtId="164" pivotButton="0" quotePrefix="0" xfId="0"/>
    <xf borderId="12" fillId="3" fontId="0" numFmtId="171" pivotButton="0" quotePrefix="0" xfId="0"/>
    <xf borderId="11" fillId="3" fontId="0" numFmtId="171" pivotButton="0" quotePrefix="0" xfId="0"/>
    <xf applyAlignment="1" borderId="12" fillId="3" fontId="9" numFmtId="164" pivotButton="0" quotePrefix="0" xfId="2">
      <alignment horizontal="center" vertical="center" wrapText="1"/>
    </xf>
    <xf applyAlignment="1" borderId="16" fillId="3" fontId="9" numFmtId="164" pivotButton="0" quotePrefix="0" xfId="2">
      <alignment horizontal="center" vertical="center" wrapText="1"/>
    </xf>
    <xf borderId="12" fillId="3" fontId="0" numFmtId="164" pivotButton="0" quotePrefix="0" xfId="0"/>
    <xf applyAlignment="1" borderId="18" fillId="3" fontId="12" numFmtId="173" pivotButton="0" quotePrefix="0" xfId="0">
      <alignment horizontal="center" vertical="center" wrapText="1"/>
    </xf>
    <xf applyAlignment="1" borderId="13" fillId="3" fontId="9" numFmtId="164" pivotButton="0" quotePrefix="0" xfId="2">
      <alignment horizontal="center" vertical="center" wrapText="1"/>
    </xf>
    <xf applyAlignment="1" borderId="14" fillId="3" fontId="9" numFmtId="171" pivotButton="0" quotePrefix="0" xfId="2">
      <alignment horizontal="center" vertical="center" wrapText="1"/>
    </xf>
    <xf applyAlignment="1" borderId="15" fillId="3" fontId="9" numFmtId="171" pivotButton="0" quotePrefix="0" xfId="2">
      <alignment horizontal="center" vertical="center" wrapText="1"/>
    </xf>
    <xf applyAlignment="1" borderId="6" fillId="3" fontId="9" numFmtId="164" pivotButton="0" quotePrefix="0" xfId="2">
      <alignment horizontal="center" vertical="center" wrapText="1"/>
    </xf>
    <xf applyAlignment="1" borderId="5" fillId="3" fontId="9" numFmtId="164" pivotButton="0" quotePrefix="0" xfId="2">
      <alignment horizontal="center" vertical="center" wrapText="1"/>
    </xf>
    <xf applyAlignment="1" borderId="4" fillId="9" fontId="9" numFmtId="164" pivotButton="0" quotePrefix="0" xfId="2">
      <alignment horizontal="center" vertical="center" wrapText="1"/>
    </xf>
    <xf applyAlignment="1" borderId="5" fillId="9" fontId="9" numFmtId="164" pivotButton="0" quotePrefix="0" xfId="2">
      <alignment horizontal="center" vertical="center" wrapText="1"/>
    </xf>
    <xf applyAlignment="1" borderId="17" fillId="9" fontId="9" numFmtId="164" pivotButton="0" quotePrefix="0" xfId="2">
      <alignment horizontal="center" vertical="center" wrapText="1"/>
    </xf>
    <xf applyAlignment="1" borderId="13" fillId="9" fontId="9" numFmtId="164" pivotButton="0" quotePrefix="0" xfId="2">
      <alignment horizontal="center" vertical="center" wrapText="1"/>
    </xf>
    <xf borderId="0" fillId="2" fontId="0" numFmtId="164" pivotButton="0" quotePrefix="0" xfId="0"/>
    <xf applyAlignment="1" borderId="0" fillId="2" fontId="9" numFmtId="164" pivotButton="0" quotePrefix="0" xfId="2">
      <alignment horizontal="center" vertical="center" wrapText="1"/>
    </xf>
    <xf applyAlignment="1" borderId="0" fillId="2" fontId="34" numFmtId="164" pivotButton="0" quotePrefix="0" xfId="2">
      <alignment horizontal="center" vertical="center" wrapText="1"/>
    </xf>
    <xf applyAlignment="1" borderId="3" fillId="10" fontId="5" numFmtId="171" pivotButton="0" quotePrefix="0" xfId="0">
      <alignment horizontal="center" vertical="center"/>
    </xf>
    <xf applyAlignment="1" borderId="0" fillId="11" fontId="5" numFmtId="171" pivotButton="0" quotePrefix="0" xfId="0">
      <alignment horizontal="center" vertical="center"/>
    </xf>
    <xf applyAlignment="1" borderId="0" fillId="5" fontId="6" numFmtId="172" pivotButton="0" quotePrefix="0" xfId="0">
      <alignment horizontal="center" vertical="center"/>
    </xf>
    <xf applyAlignment="1" borderId="0" fillId="4" fontId="5" numFmtId="172" pivotButton="0" quotePrefix="0" xfId="0">
      <alignment horizontal="center" vertical="center"/>
    </xf>
    <xf applyAlignment="1" borderId="0" fillId="11" fontId="5" numFmtId="169" pivotButton="0" quotePrefix="0" xfId="0">
      <alignment horizontal="center" vertical="center"/>
    </xf>
    <xf applyAlignment="1" borderId="0" fillId="4" fontId="5" numFmtId="171" pivotButton="0" quotePrefix="0" xfId="0">
      <alignment horizontal="center" vertical="center"/>
    </xf>
    <xf applyAlignment="1" borderId="0" fillId="5" fontId="6" numFmtId="171" pivotButton="0" quotePrefix="0" xfId="0">
      <alignment horizontal="center" vertical="center"/>
    </xf>
    <xf applyAlignment="1" borderId="0" fillId="5" fontId="6" numFmtId="173" pivotButton="0" quotePrefix="0" xfId="0">
      <alignment horizontal="center" vertical="center"/>
    </xf>
    <xf applyAlignment="1" borderId="19" fillId="5" fontId="6" numFmtId="173" pivotButton="0" quotePrefix="0" xfId="0">
      <alignment horizontal="center" vertical="center"/>
    </xf>
    <xf applyAlignment="1" borderId="3" fillId="2" fontId="5" numFmtId="171" pivotButton="0" quotePrefix="0" xfId="0">
      <alignment horizontal="center" vertical="center"/>
    </xf>
    <xf applyAlignment="1" borderId="0" fillId="2" fontId="5" numFmtId="171" pivotButton="0" quotePrefix="0" xfId="0">
      <alignment horizontal="center" vertical="center"/>
    </xf>
    <xf applyAlignment="1" borderId="0" fillId="2" fontId="5" numFmtId="173" pivotButton="0" quotePrefix="0" xfId="0">
      <alignment horizontal="center" vertical="center"/>
    </xf>
    <xf applyAlignment="1" borderId="19" fillId="2" fontId="5" numFmtId="173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 wrapText="1"/>
    </xf>
    <xf applyAlignment="1" borderId="0" fillId="11" fontId="13" numFmtId="171" pivotButton="0" quotePrefix="0" xfId="0">
      <alignment horizontal="center" vertical="center"/>
    </xf>
    <xf applyAlignment="1" borderId="0" fillId="2" fontId="13" numFmtId="171" pivotButton="0" quotePrefix="0" xfId="0">
      <alignment horizontal="center" vertical="center"/>
    </xf>
    <xf borderId="0" fillId="0" fontId="32" numFmtId="164" pivotButton="0" quotePrefix="0" xfId="3"/>
    <xf applyAlignment="1" borderId="0" fillId="0" fontId="32" numFmtId="164" pivotButton="0" quotePrefix="0" xfId="3">
      <alignment vertical="center"/>
    </xf>
    <xf applyAlignment="1" borderId="0" fillId="0" fontId="32" numFmtId="164" pivotButton="0" quotePrefix="0" xfId="3">
      <alignment horizontal="center" vertical="center"/>
    </xf>
    <xf applyAlignment="1" borderId="3" fillId="0" fontId="8" numFmtId="164" pivotButton="0" quotePrefix="0" xfId="3">
      <alignment horizontal="center" vertical="center"/>
    </xf>
    <xf applyAlignment="1" borderId="4" fillId="3" fontId="9" numFmtId="164" pivotButton="0" quotePrefix="0" xfId="2">
      <alignment horizontal="center" vertical="center" wrapText="1"/>
    </xf>
    <xf applyAlignment="1" borderId="7" fillId="3" fontId="9" numFmtId="164" pivotButton="0" quotePrefix="0" xfId="2">
      <alignment horizontal="center" vertical="center" wrapText="1"/>
    </xf>
    <xf applyAlignment="1" borderId="8" fillId="3" fontId="9" numFmtId="164" pivotButton="0" quotePrefix="0" xfId="2">
      <alignment horizontal="center" vertical="center" wrapText="1"/>
    </xf>
    <xf applyAlignment="1" borderId="9" fillId="3" fontId="10" numFmtId="164" pivotButton="0" quotePrefix="0" xfId="3">
      <alignment horizontal="center" vertical="center" wrapText="1"/>
    </xf>
    <xf applyAlignment="1" borderId="7" fillId="3" fontId="3" numFmtId="164" pivotButton="0" quotePrefix="0" xfId="3">
      <alignment horizontal="center" vertical="center" wrapText="1"/>
    </xf>
    <xf applyAlignment="1" borderId="0" fillId="2" fontId="32" numFmtId="164" pivotButton="0" quotePrefix="0" xfId="3">
      <alignment vertical="center"/>
    </xf>
    <xf applyAlignment="1" borderId="6" fillId="2" fontId="9" numFmtId="164" pivotButton="0" quotePrefix="0" xfId="2">
      <alignment horizontal="center" vertical="center" wrapText="1"/>
    </xf>
    <xf applyAlignment="1" borderId="5" fillId="2" fontId="9" numFmtId="164" pivotButton="0" quotePrefix="0" xfId="2">
      <alignment horizontal="center" vertical="center" wrapText="1"/>
    </xf>
    <xf applyAlignment="1" borderId="0" fillId="2" fontId="10" numFmtId="164" pivotButton="0" quotePrefix="0" xfId="3">
      <alignment horizontal="center" vertical="center" wrapText="1"/>
    </xf>
    <xf applyAlignment="1" borderId="0" fillId="2" fontId="3" numFmtId="164" pivotButton="0" quotePrefix="0" xfId="3">
      <alignment horizontal="center" vertical="center" wrapText="1"/>
    </xf>
    <xf borderId="2" fillId="0" fontId="32" numFmtId="164" pivotButton="0" quotePrefix="0" xfId="3"/>
    <xf borderId="5" fillId="0" fontId="32" numFmtId="164" pivotButton="0" quotePrefix="0" xfId="3"/>
    <xf borderId="2" fillId="7" fontId="32" numFmtId="164" pivotButton="0" quotePrefix="0" xfId="3"/>
    <xf borderId="2" fillId="8" fontId="32" numFmtId="164" pivotButton="0" quotePrefix="0" xfId="3"/>
    <xf applyAlignment="1" borderId="0" fillId="3" fontId="4" numFmtId="164" pivotButton="0" quotePrefix="0" xfId="0">
      <alignment horizontal="center" vertical="center" wrapText="1"/>
    </xf>
    <xf applyAlignment="1" borderId="0" fillId="2" fontId="4" numFmtId="164" pivotButton="0" quotePrefix="0" xfId="0">
      <alignment horizontal="center" vertical="center" wrapText="1"/>
    </xf>
    <xf applyAlignment="1" borderId="0" fillId="2" fontId="35" numFmtId="164" pivotButton="0" quotePrefix="0" xfId="0">
      <alignment horizontal="center" vertical="center" wrapText="1"/>
    </xf>
    <xf applyAlignment="1" borderId="3" fillId="4" fontId="5" numFmtId="167" pivotButton="0" quotePrefix="0" xfId="0">
      <alignment horizontal="center" vertical="center"/>
    </xf>
    <xf applyAlignment="1" borderId="3" fillId="4" fontId="5" numFmtId="165" pivotButton="0" quotePrefix="0" xfId="0">
      <alignment horizontal="center" vertical="center"/>
    </xf>
    <xf applyAlignment="1" borderId="3" fillId="5" fontId="6" numFmtId="170" pivotButton="0" quotePrefix="0" xfId="0">
      <alignment horizontal="center" vertical="center"/>
    </xf>
    <xf applyAlignment="1" borderId="3" fillId="2" fontId="5" numFmtId="167" pivotButton="0" quotePrefix="0" xfId="0">
      <alignment horizontal="center" vertical="center"/>
    </xf>
    <xf applyAlignment="1" borderId="3" fillId="2" fontId="5" numFmtId="165" pivotButton="0" quotePrefix="0" xfId="0">
      <alignment horizontal="center" vertical="center"/>
    </xf>
    <xf applyAlignment="1" borderId="3" fillId="2" fontId="5" numFmtId="170" pivotButton="0" quotePrefix="0" xfId="0">
      <alignment horizontal="center" vertical="center"/>
    </xf>
    <xf applyAlignment="1" borderId="2" fillId="2" fontId="3" numFmtId="164" pivotButton="0" quotePrefix="0" xfId="0">
      <alignment horizontal="center" vertical="center" wrapText="1"/>
    </xf>
    <xf applyAlignment="1" borderId="2" fillId="2" fontId="4" numFmtId="164" pivotButton="0" quotePrefix="0" xfId="0">
      <alignment horizontal="center" vertical="center" wrapText="1"/>
    </xf>
    <xf applyAlignment="1" borderId="2" fillId="0" fontId="0" numFmtId="164" pivotButton="0" quotePrefix="0" xfId="0">
      <alignment vertical="center"/>
    </xf>
    <xf applyAlignment="1" borderId="1" fillId="0" fontId="0" numFmtId="164" pivotButton="0" quotePrefix="0" xfId="0">
      <alignment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 wrapText="1"/>
    </xf>
    <xf borderId="1" fillId="0" fontId="0" numFmtId="164" pivotButton="0" quotePrefix="0" xfId="0"/>
  </cellXfs>
  <cellStyles count="8">
    <cellStyle builtinId="0" name="常规" xfId="0"/>
    <cellStyle name="常规 6" xfId="1"/>
    <cellStyle name="常规 13" xfId="2"/>
    <cellStyle name="常规 2 6" xfId="3"/>
    <cellStyle name="常规 2" xfId="4"/>
    <cellStyle name="常规 3" xfId="5"/>
    <cellStyle name="常规 4" xfId="6"/>
    <cellStyle name="常规 5" xfId="7"/>
  </cellStyles>
  <dxfs count="1">
    <dxf>
      <font>
        <b val="1"/>
        <color rgb="FF00B05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externalLinks/externalLink1.xml" Type="http://schemas.openxmlformats.org/officeDocument/2006/relationships/externalLink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作者</author>
  </authors>
  <commentList>
    <comment authorId="0" ref="B3" shapeId="0">
      <text>
        <t>作者:
一期工程：
11月1日正式投运；
11月30日正式交接；</t>
      </text>
    </comment>
    <comment authorId="0" ref="B4" shapeId="0">
      <text>
        <t>201模块日能耗</t>
      </text>
    </comment>
    <comment authorId="0" ref="C4" shapeId="0">
      <text>
        <t>IT负载平均功率除以201模块机房设计功率1183KW</t>
      </text>
    </comment>
    <comment authorId="0" ref="D4" shapeId="0">
      <text>
        <t>202模块日能耗</t>
      </text>
    </comment>
    <comment authorId="0" ref="E4" shapeId="0">
      <text>
        <t>IT负载平均功率除以202模块机房设计功率124KW</t>
      </text>
    </comment>
    <comment authorId="0" ref="F4" shapeId="0">
      <text>
        <t>202模块日能耗</t>
      </text>
    </comment>
    <comment authorId="0" ref="G4" shapeId="0">
      <text>
        <t>IT负载平均功率除以202模块机房设计功率124KW</t>
      </text>
    </comment>
    <comment authorId="0" ref="H4" shapeId="0">
      <text>
        <t>202模块日能耗</t>
      </text>
    </comment>
    <comment authorId="0" ref="I4" shapeId="0">
      <text>
        <t>IT负载平均功率除以202模块机房设计功率124KW</t>
      </text>
    </comment>
    <comment authorId="0" ref="J4" shapeId="0">
      <text>
        <t>202模块日能耗</t>
      </text>
    </comment>
    <comment authorId="0" ref="K4" shapeId="0">
      <text>
        <t>IT负载平均功率除以202模块机房设计功率124KW</t>
      </text>
    </comment>
    <comment authorId="0" ref="L4" shapeId="0">
      <text>
        <t>301模块日能耗</t>
      </text>
    </comment>
    <comment authorId="0" ref="M4" shapeId="0">
      <text>
        <t>IT负载平均功率除以201模块机房设计功率1055KW</t>
      </text>
    </comment>
    <comment authorId="0" ref="N4" shapeId="0">
      <text>
        <t>301模块日能耗</t>
      </text>
    </comment>
    <comment authorId="0" ref="O4" shapeId="0">
      <text>
        <t>IT负载平均功率除以201模块机房设计功率1055KW</t>
      </text>
    </comment>
    <comment authorId="0" ref="P4" shapeId="0">
      <text>
        <t>301模块日能耗</t>
      </text>
    </comment>
    <comment authorId="0" ref="Q4" shapeId="0">
      <text>
        <t>IT负载平均功率除以201模块机房设计功率1055KW</t>
      </text>
    </comment>
    <comment authorId="0" ref="R4" shapeId="0">
      <text>
        <t>402模块日能耗</t>
      </text>
    </comment>
    <comment authorId="0" ref="S4" shapeId="0">
      <text>
        <t>IT负载平均功率除以402模块机房设计功率167KW</t>
      </text>
    </comment>
    <comment authorId="0" ref="T4" shapeId="0">
      <text>
        <t>402模块日能耗</t>
      </text>
    </comment>
    <comment authorId="0" ref="U4" shapeId="0">
      <text>
        <t>IT负载平均功率除以402模块机房设计功率167KW</t>
      </text>
    </comment>
    <comment authorId="0" ref="V4" shapeId="0">
      <text>
        <t>401模块日能耗</t>
      </text>
    </comment>
    <comment authorId="0" ref="W4" shapeId="0">
      <text>
        <t>IT负载平均功率除以201模块机房设计功率744KW</t>
      </text>
    </comment>
    <comment authorId="0" ref="X4" shapeId="0">
      <text>
        <t>501模块日能耗</t>
      </text>
    </comment>
    <comment authorId="0" ref="Y4" shapeId="0">
      <text>
        <t>IT负载平均功率除以501模块机房设计功率1055KW</t>
      </text>
    </comment>
    <comment authorId="0" ref="Z4" shapeId="0">
      <text>
        <t>501模块日能耗</t>
      </text>
    </comment>
    <comment authorId="0" ref="AA4" shapeId="0">
      <text>
        <t>IT负载平均功率除以501模块机房设计功率1055KW</t>
      </text>
    </comment>
    <comment authorId="0" ref="AB4" shapeId="0">
      <text>
        <t>601模块日能耗</t>
      </text>
    </comment>
    <comment authorId="0" ref="AC4" shapeId="0">
      <text>
        <t>IT负载平均功率除以201模块机房设计功率744KW</t>
      </text>
    </comment>
    <comment authorId="0" ref="AD4" shapeId="0">
      <text>
        <t>数据中心IT日能耗</t>
      </text>
    </comment>
    <comment authorId="0" ref="AE4" shapeId="0">
      <text>
        <t>数据中心IT设备平均功率=日能耗/24小时</t>
      </text>
    </comment>
    <comment authorId="0" ref="AF4" shapeId="0">
      <text>
        <t>数据中心IT负载平均功率除以已投产IT设计功率3584KW</t>
      </text>
    </comment>
    <comment authorId="0" ref="AG4" shapeId="0">
      <text>
        <t>投产UPS各项输出负载率平均值</t>
      </text>
    </comment>
    <comment authorId="0" ref="AH4" shapeId="0">
      <text>
        <t>投产UPS各项输出负载率平均值</t>
      </text>
    </comment>
    <comment authorId="0" ref="AI4" shapeId="0">
      <text>
        <t>投产UPS各项输出负载率平均值</t>
      </text>
    </comment>
    <comment authorId="0" ref="AJ4" shapeId="0">
      <text>
        <t>HVDC输出功率</t>
      </text>
    </comment>
    <comment authorId="0" ref="AK4" shapeId="0">
      <text>
        <t>投产变压器的平均负载率</t>
      </text>
    </comment>
    <comment authorId="0" ref="AL4" shapeId="0">
      <text>
        <t>投产变压器的平均负载率</t>
      </text>
    </comment>
    <comment authorId="0" ref="AM4" shapeId="0">
      <text>
        <t>投产变压器的平均负载率</t>
      </text>
    </comment>
    <comment authorId="0" ref="AN4" shapeId="0">
      <text>
        <t>投产变压器的平均负载率</t>
      </text>
    </comment>
    <comment authorId="0" ref="AO4" shapeId="0">
      <text>
        <t>投产变压器的平均负载率</t>
      </text>
    </comment>
    <comment authorId="0" ref="AP4" shapeId="0">
      <text>
        <t>数据中心总负载平均功率/一期投产功率4250KW</t>
      </text>
    </comment>
  </commentList>
</comments>
</file>

<file path=xl/comments/comment2.xml><?xml version="1.0" encoding="utf-8"?>
<comments xmlns="http://schemas.openxmlformats.org/spreadsheetml/2006/main">
  <authors>
    <author>作者</author>
  </authors>
  <commentList>
    <comment authorId="0" ref="F3" shapeId="0">
      <text>
        <t>数据中心IT日能耗</t>
      </text>
    </comment>
    <comment authorId="0" ref="G3" shapeId="0">
      <text>
        <t>数据中心IT设备平均功率=IT日能耗/24小时</t>
      </text>
    </comment>
    <comment authorId="0" ref="H3" shapeId="0">
      <text>
        <t>数据中心IT负载平均功率除以已投产IT设计功率3584KW</t>
      </text>
    </comment>
    <comment authorId="0" ref="I3" shapeId="0">
      <text>
        <t>两路高压进线的能耗计量值</t>
      </text>
    </comment>
    <comment authorId="0" ref="N3" shapeId="0">
      <text>
        <t>数据中心总日能耗</t>
      </text>
    </comment>
    <comment authorId="0" ref="O3" shapeId="0">
      <text>
        <t>通过南方电网的网站查询到的数据中心总日能耗</t>
      </text>
    </comment>
    <comment authorId="0" ref="P3" shapeId="0">
      <text>
        <t>数据中心平均总功率=日能耗/24小时</t>
      </text>
    </comment>
    <comment authorId="0" ref="Q3" shapeId="0">
      <text>
        <t>数据中心总负载平均功率除以设计功率4250KW</t>
      </text>
    </comment>
    <comment authorId="0" ref="R3" shapeId="0">
      <text>
        <t>=数据中心日总能耗/IT日能耗</t>
      </text>
    </comment>
    <comment authorId="0" ref="S3" shapeId="0">
      <text>
        <t>=暖通能耗与IT能耗之和/IT日能耗</t>
      </text>
    </comment>
    <comment authorId="0" ref="T3" shapeId="0">
      <text>
        <t>日PUE目标基准值1.98；如果日pue实际值高于1.98，则显示C，如果日pue实际值低于1.98，对应显示O</t>
      </text>
    </comment>
    <comment authorId="0" ref="U3" shapeId="0">
      <text>
        <t>日PUE目标基准值1.98；如果日pue实际值高于1.98，则显示C，如果日pue实际值低于1.98，对应显示O</t>
      </text>
    </comment>
    <comment authorId="0" ref="B4" shapeId="0">
      <text>
        <t>2楼IT日能耗</t>
      </text>
    </comment>
    <comment authorId="0" ref="C4" shapeId="0">
      <text>
        <t>2楼IT日能耗</t>
      </text>
    </comment>
    <comment authorId="0" ref="D4" shapeId="0">
      <text>
        <t>2楼IT日能耗</t>
      </text>
    </comment>
    <comment authorId="0" ref="E4" shapeId="0">
      <text>
        <t>2楼IT日能耗</t>
      </text>
    </comment>
  </commentList>
</comments>
</file>

<file path=xl/comments/comment3.xml><?xml version="1.0" encoding="utf-8"?>
<comments xmlns="http://schemas.openxmlformats.org/spreadsheetml/2006/main">
  <authors>
    <author>作者</author>
  </authors>
  <commentList>
    <comment authorId="0" ref="AG3" shapeId="0">
      <text>
        <t>=数据中心日总能耗/IT日能耗</t>
      </text>
    </comment>
  </commentList>
</comments>
</file>

<file path=xl/comments/comment4.xml><?xml version="1.0" encoding="utf-8"?>
<comments xmlns="http://schemas.openxmlformats.org/spreadsheetml/2006/main">
  <authors>
    <author>作者</author>
  </authors>
  <commentList>
    <comment authorId="0" ref="B4" shapeId="0">
      <text>
        <t>两路进水表的计量值</t>
      </text>
    </comment>
    <comment authorId="0" ref="C4" shapeId="0">
      <text>
        <t>总用水量减去空调用水</t>
      </text>
    </comment>
    <comment authorId="0" ref="D4" shapeId="0">
      <text>
        <t>空调手动补水和自动补水之和</t>
      </text>
    </comment>
    <comment authorId="0" ref="F4" shapeId="0">
      <text>
        <t>水箱蓄水量/空调用水量</t>
      </text>
    </comment>
    <comment authorId="0" ref="G4" shapeId="0">
      <text>
        <t>水位的高度*水箱底面积（54平方）</t>
      </text>
    </comment>
    <comment authorId="0" ref="H4" shapeId="0">
      <text>
        <t>所有冷却塔的能耗之和</t>
      </text>
    </comment>
    <comment authorId="0" ref="I4" shapeId="0">
      <text>
        <t>定压补水泵能耗值</t>
      </text>
    </comment>
    <comment authorId="0" ref="K4" shapeId="0">
      <text>
        <t>所有冷却塔的能耗之和</t>
      </text>
    </comment>
    <comment authorId="0" ref="L4" shapeId="0">
      <text>
        <t>定压补水泵能耗值</t>
      </text>
    </comment>
    <comment authorId="0" ref="N4" shapeId="0">
      <text>
        <t>WUE=空调消耗水量（升）/IT（千瓦时）</t>
      </text>
    </comment>
  </commentList>
</comments>
</file>

<file path=xl/externalLinks/_rels/externalLink1.xml.rels><Relationships xmlns="http://schemas.openxmlformats.org/package/2006/relationships"><Relationship Id="rId1" Target="file:///C:\Users\admin\Seafile\snmp\&#20849;&#27982;&#33258;&#23450;&#20041;&#25253;&#34920;&#31243;&#24207;\&#19975;&#22269;&#20809;&#26126;&#25968;&#25454;&#20013;&#24515;2&#26399;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冷水机组"/>
      <sheetName val="IT"/>
      <sheetName val="PUE"/>
      <sheetName val="暖通"/>
      <sheetName val="WUE"/>
      <sheetName val="Sheet1"/>
      <sheetName val="损耗"/>
      <sheetName val="损耗抄表"/>
    </sheetNames>
    <sheetDataSet>
      <sheetData sheetId="0">
        <row r="16">
          <cell r="E16">
            <v>173.6</v>
          </cell>
          <cell r="I16">
            <v>0</v>
          </cell>
          <cell r="M16">
            <v>481.2</v>
          </cell>
          <cell r="Q16">
            <v>272</v>
          </cell>
          <cell r="U16">
            <v>0</v>
          </cell>
          <cell r="Y16">
            <v>0</v>
          </cell>
          <cell r="Z16">
            <v>0</v>
          </cell>
        </row>
        <row r="17">
          <cell r="E17">
            <v>176</v>
          </cell>
          <cell r="I17">
            <v>0</v>
          </cell>
          <cell r="M17">
            <v>556.5</v>
          </cell>
          <cell r="Q17">
            <v>0.1</v>
          </cell>
          <cell r="U17">
            <v>237.5</v>
          </cell>
          <cell r="Y17">
            <v>0</v>
          </cell>
          <cell r="Z17">
            <v>0</v>
          </cell>
        </row>
        <row r="18">
          <cell r="E18">
            <v>0.1</v>
          </cell>
          <cell r="I18">
            <v>0</v>
          </cell>
          <cell r="M18">
            <v>0</v>
          </cell>
          <cell r="Q18">
            <v>0</v>
          </cell>
          <cell r="U18">
            <v>783.3</v>
          </cell>
          <cell r="Y18">
            <v>0</v>
          </cell>
          <cell r="Z18">
            <v>0.1</v>
          </cell>
        </row>
        <row r="19">
          <cell r="E19">
            <v>0.1</v>
          </cell>
          <cell r="I19">
            <v>0</v>
          </cell>
          <cell r="M19">
            <v>0</v>
          </cell>
          <cell r="Q19">
            <v>373.7</v>
          </cell>
          <cell r="U19">
            <v>333.2</v>
          </cell>
          <cell r="Y19">
            <v>0.1</v>
          </cell>
          <cell r="Z19">
            <v>0</v>
          </cell>
        </row>
        <row r="20">
          <cell r="E20">
            <v>0.1</v>
          </cell>
          <cell r="I20">
            <v>0</v>
          </cell>
          <cell r="M20">
            <v>0</v>
          </cell>
          <cell r="Q20">
            <v>674.6</v>
          </cell>
          <cell r="U20">
            <v>0</v>
          </cell>
          <cell r="Y20">
            <v>0</v>
          </cell>
          <cell r="Z20">
            <v>0</v>
          </cell>
        </row>
        <row r="21">
          <cell r="E21">
            <v>0.2</v>
          </cell>
          <cell r="I21">
            <v>0</v>
          </cell>
          <cell r="M21">
            <v>0</v>
          </cell>
          <cell r="Q21">
            <v>425.2</v>
          </cell>
          <cell r="U21">
            <v>0</v>
          </cell>
          <cell r="Y21">
            <v>24.8</v>
          </cell>
          <cell r="Z21">
            <v>0</v>
          </cell>
        </row>
        <row r="22">
          <cell r="E22">
            <v>0</v>
          </cell>
          <cell r="I22">
            <v>0</v>
          </cell>
          <cell r="M22">
            <v>0</v>
          </cell>
          <cell r="Q22">
            <v>601</v>
          </cell>
          <cell r="U22">
            <v>0</v>
          </cell>
          <cell r="Y22">
            <v>0</v>
          </cell>
          <cell r="Z22">
            <v>0</v>
          </cell>
        </row>
        <row r="23">
          <cell r="E23">
            <v>21.8</v>
          </cell>
          <cell r="I23">
            <v>0</v>
          </cell>
          <cell r="M23">
            <v>67.400000000000006</v>
          </cell>
          <cell r="Q23">
            <v>689</v>
          </cell>
          <cell r="U23">
            <v>18.899999999999999</v>
          </cell>
          <cell r="Y23">
            <v>22</v>
          </cell>
          <cell r="Z23">
            <v>0</v>
          </cell>
        </row>
        <row r="24">
          <cell r="E24">
            <v>82.4</v>
          </cell>
          <cell r="I24">
            <v>0.1</v>
          </cell>
          <cell r="M24">
            <v>0</v>
          </cell>
          <cell r="Q24">
            <v>640</v>
          </cell>
          <cell r="U24">
            <v>0</v>
          </cell>
          <cell r="Y24">
            <v>8.5</v>
          </cell>
        </row>
        <row r="25">
          <cell r="E25">
            <v>49</v>
          </cell>
          <cell r="I25">
            <v>1.7</v>
          </cell>
          <cell r="M25">
            <v>25.2</v>
          </cell>
          <cell r="Q25">
            <v>656.1</v>
          </cell>
          <cell r="U25">
            <v>29</v>
          </cell>
          <cell r="Y25">
            <v>0</v>
          </cell>
        </row>
        <row r="26">
          <cell r="E26">
            <v>210</v>
          </cell>
          <cell r="I26">
            <v>0.3</v>
          </cell>
          <cell r="M26">
            <v>148.5</v>
          </cell>
          <cell r="Q26">
            <v>390.4</v>
          </cell>
          <cell r="U26">
            <v>63.4</v>
          </cell>
          <cell r="Y26">
            <v>32.6</v>
          </cell>
          <cell r="Z26">
            <v>0</v>
          </cell>
        </row>
        <row r="27">
          <cell r="E27">
            <v>468.9</v>
          </cell>
          <cell r="I27">
            <v>0</v>
          </cell>
          <cell r="M27">
            <v>0</v>
          </cell>
          <cell r="Q27">
            <v>0</v>
          </cell>
          <cell r="U27">
            <v>0</v>
          </cell>
          <cell r="Y27">
            <v>0</v>
          </cell>
          <cell r="Z27">
            <v>0</v>
          </cell>
        </row>
        <row r="28">
          <cell r="E28">
            <v>741</v>
          </cell>
          <cell r="I28">
            <v>0</v>
          </cell>
          <cell r="M28">
            <v>0</v>
          </cell>
          <cell r="Q28">
            <v>0</v>
          </cell>
          <cell r="U28">
            <v>159.80000000000001</v>
          </cell>
          <cell r="Y28">
            <v>0</v>
          </cell>
          <cell r="Z28">
            <v>0</v>
          </cell>
        </row>
        <row r="29">
          <cell r="E29">
            <v>602.1</v>
          </cell>
          <cell r="I29">
            <v>0</v>
          </cell>
          <cell r="M29">
            <v>0</v>
          </cell>
          <cell r="Q29">
            <v>0.1</v>
          </cell>
          <cell r="U29">
            <v>0</v>
          </cell>
          <cell r="Y29">
            <v>0</v>
          </cell>
          <cell r="Z29">
            <v>0</v>
          </cell>
        </row>
        <row r="30">
          <cell r="E30">
            <v>0</v>
          </cell>
          <cell r="I30">
            <v>939.3</v>
          </cell>
          <cell r="M30">
            <v>0</v>
          </cell>
          <cell r="Q30">
            <v>0</v>
          </cell>
          <cell r="U30">
            <v>0</v>
          </cell>
          <cell r="Y30">
            <v>0.1</v>
          </cell>
          <cell r="Z30">
            <v>0</v>
          </cell>
        </row>
        <row r="31">
          <cell r="E31">
            <v>0.1</v>
          </cell>
          <cell r="I31">
            <v>933.7</v>
          </cell>
          <cell r="M31">
            <v>0</v>
          </cell>
          <cell r="Q31">
            <v>0.1</v>
          </cell>
          <cell r="U31">
            <v>0.1</v>
          </cell>
          <cell r="Y31">
            <v>0</v>
          </cell>
          <cell r="Z31">
            <v>0.1</v>
          </cell>
        </row>
        <row r="32">
          <cell r="E32">
            <v>0.1</v>
          </cell>
          <cell r="I32">
            <v>800.4</v>
          </cell>
          <cell r="M32">
            <v>135.30000000000001</v>
          </cell>
          <cell r="Q32">
            <v>0</v>
          </cell>
          <cell r="U32">
            <v>0</v>
          </cell>
          <cell r="Y32">
            <v>0</v>
          </cell>
          <cell r="Z32">
            <v>0</v>
          </cell>
        </row>
        <row r="33">
          <cell r="E33">
            <v>0</v>
          </cell>
          <cell r="I33">
            <v>917.4</v>
          </cell>
          <cell r="M33">
            <v>0</v>
          </cell>
          <cell r="Q33">
            <v>0</v>
          </cell>
          <cell r="U33">
            <v>0</v>
          </cell>
          <cell r="Y33">
            <v>0</v>
          </cell>
          <cell r="Z33">
            <v>0</v>
          </cell>
        </row>
        <row r="34">
          <cell r="E34">
            <v>0.2</v>
          </cell>
          <cell r="I34">
            <v>912</v>
          </cell>
          <cell r="M34">
            <v>0</v>
          </cell>
          <cell r="Q34">
            <v>0</v>
          </cell>
          <cell r="U34">
            <v>0.1</v>
          </cell>
          <cell r="Y34">
            <v>0</v>
          </cell>
          <cell r="Z34">
            <v>0</v>
          </cell>
        </row>
        <row r="35">
          <cell r="E35">
            <v>0.1</v>
          </cell>
          <cell r="I35">
            <v>907.9</v>
          </cell>
          <cell r="M35">
            <v>0</v>
          </cell>
          <cell r="Q35">
            <v>0</v>
          </cell>
          <cell r="U35">
            <v>0</v>
          </cell>
          <cell r="Y35">
            <v>0</v>
          </cell>
          <cell r="Z35">
            <v>0</v>
          </cell>
        </row>
        <row r="36">
          <cell r="E36">
            <v>0</v>
          </cell>
          <cell r="I36">
            <v>903.9</v>
          </cell>
          <cell r="M36">
            <v>0</v>
          </cell>
          <cell r="Q36">
            <v>0</v>
          </cell>
          <cell r="U36">
            <v>0.1</v>
          </cell>
          <cell r="Y36">
            <v>0.1</v>
          </cell>
          <cell r="Z36">
            <v>0</v>
          </cell>
        </row>
        <row r="37">
          <cell r="E37">
            <v>0.1</v>
          </cell>
          <cell r="I37">
            <v>896.3</v>
          </cell>
          <cell r="M37">
            <v>0.1</v>
          </cell>
          <cell r="Q37">
            <v>0</v>
          </cell>
          <cell r="U37">
            <v>0.2</v>
          </cell>
          <cell r="Y37">
            <v>0</v>
          </cell>
          <cell r="Z37">
            <v>0.1</v>
          </cell>
        </row>
        <row r="38">
          <cell r="E38">
            <v>0.1</v>
          </cell>
          <cell r="I38">
            <v>886.5</v>
          </cell>
          <cell r="M38">
            <v>0</v>
          </cell>
          <cell r="Q38">
            <v>0.1</v>
          </cell>
          <cell r="U38">
            <v>0</v>
          </cell>
          <cell r="Y38">
            <v>0</v>
          </cell>
          <cell r="Z38">
            <v>0</v>
          </cell>
        </row>
        <row r="39">
          <cell r="E39">
            <v>0</v>
          </cell>
          <cell r="I39">
            <v>872.5</v>
          </cell>
          <cell r="M39">
            <v>0</v>
          </cell>
          <cell r="Q39">
            <v>0</v>
          </cell>
          <cell r="U39">
            <v>0</v>
          </cell>
          <cell r="Y39">
            <v>0</v>
          </cell>
          <cell r="Z39">
            <v>4</v>
          </cell>
        </row>
        <row r="40">
          <cell r="E40">
            <v>0.1</v>
          </cell>
          <cell r="I40">
            <v>584</v>
          </cell>
          <cell r="M40">
            <v>0</v>
          </cell>
          <cell r="Q40">
            <v>0.1</v>
          </cell>
          <cell r="U40">
            <v>240.7</v>
          </cell>
          <cell r="Y40">
            <v>40.200000000000003</v>
          </cell>
          <cell r="Z40">
            <v>4.5999999999999996</v>
          </cell>
        </row>
        <row r="41">
          <cell r="E41">
            <v>0.1</v>
          </cell>
          <cell r="I41">
            <v>864</v>
          </cell>
          <cell r="M41">
            <v>0</v>
          </cell>
          <cell r="Q41">
            <v>0</v>
          </cell>
          <cell r="U41">
            <v>0</v>
          </cell>
          <cell r="Y41">
            <v>0</v>
          </cell>
          <cell r="Z41">
            <v>4.5</v>
          </cell>
        </row>
        <row r="42">
          <cell r="E42">
            <v>0.1</v>
          </cell>
          <cell r="I42">
            <v>863.6</v>
          </cell>
          <cell r="M42">
            <v>0</v>
          </cell>
          <cell r="Q42">
            <v>0</v>
          </cell>
          <cell r="U42">
            <v>0</v>
          </cell>
          <cell r="Y42">
            <v>0</v>
          </cell>
          <cell r="Z42">
            <v>4.3</v>
          </cell>
        </row>
        <row r="43">
          <cell r="E43">
            <v>0</v>
          </cell>
          <cell r="I43">
            <v>832.9</v>
          </cell>
          <cell r="M43">
            <v>0</v>
          </cell>
          <cell r="Q43">
            <v>0</v>
          </cell>
          <cell r="U43">
            <v>0.1</v>
          </cell>
          <cell r="Y43">
            <v>0</v>
          </cell>
          <cell r="Z43">
            <v>5</v>
          </cell>
        </row>
        <row r="44">
          <cell r="E44">
            <v>0.1</v>
          </cell>
          <cell r="I44">
            <v>199.6</v>
          </cell>
          <cell r="M44">
            <v>0</v>
          </cell>
          <cell r="Q44">
            <v>0</v>
          </cell>
          <cell r="U44">
            <v>668.5</v>
          </cell>
          <cell r="Y44">
            <v>0</v>
          </cell>
          <cell r="Z44">
            <v>4.3</v>
          </cell>
        </row>
        <row r="45">
          <cell r="E45">
            <v>0.1</v>
          </cell>
          <cell r="I45">
            <v>0</v>
          </cell>
          <cell r="M45">
            <v>0</v>
          </cell>
          <cell r="Q45">
            <v>0</v>
          </cell>
          <cell r="U45">
            <v>730.8</v>
          </cell>
          <cell r="Y45">
            <v>0.1</v>
          </cell>
          <cell r="Z45">
            <v>4.4000000000000004</v>
          </cell>
        </row>
        <row r="46">
          <cell r="E46">
            <v>0.1</v>
          </cell>
          <cell r="I46">
            <v>386.1</v>
          </cell>
          <cell r="M46">
            <v>0</v>
          </cell>
          <cell r="Q46">
            <v>0</v>
          </cell>
          <cell r="U46">
            <v>390.2</v>
          </cell>
          <cell r="Y46">
            <v>0</v>
          </cell>
          <cell r="Z46">
            <v>4.5</v>
          </cell>
        </row>
        <row r="47">
          <cell r="E47">
            <v>66.900000000000006</v>
          </cell>
          <cell r="I47">
            <v>422.8</v>
          </cell>
          <cell r="M47">
            <v>0</v>
          </cell>
          <cell r="Q47">
            <v>369.6</v>
          </cell>
          <cell r="U47">
            <v>9.5</v>
          </cell>
          <cell r="Y47">
            <v>0.1</v>
          </cell>
          <cell r="Z47">
            <v>5.6</v>
          </cell>
        </row>
        <row r="48">
          <cell r="E48">
            <v>0.1</v>
          </cell>
          <cell r="I48">
            <v>826.8</v>
          </cell>
          <cell r="M48">
            <v>0</v>
          </cell>
          <cell r="Q48">
            <v>0</v>
          </cell>
          <cell r="U48">
            <v>0</v>
          </cell>
          <cell r="Y48">
            <v>0</v>
          </cell>
          <cell r="Z48">
            <v>4.2</v>
          </cell>
        </row>
        <row r="49">
          <cell r="E49">
            <v>0.1</v>
          </cell>
          <cell r="I49">
            <v>821.4</v>
          </cell>
          <cell r="M49">
            <v>0</v>
          </cell>
          <cell r="Q49">
            <v>0.1</v>
          </cell>
          <cell r="U49">
            <v>0</v>
          </cell>
          <cell r="Y49">
            <v>0</v>
          </cell>
          <cell r="Z49">
            <v>4.0999999999999996</v>
          </cell>
        </row>
        <row r="50">
          <cell r="E50">
            <v>10</v>
          </cell>
          <cell r="I50">
            <v>817.7</v>
          </cell>
          <cell r="M50">
            <v>0</v>
          </cell>
          <cell r="Q50">
            <v>0</v>
          </cell>
          <cell r="U50">
            <v>0.1</v>
          </cell>
          <cell r="Y50">
            <v>0</v>
          </cell>
          <cell r="Z50">
            <v>3.8</v>
          </cell>
        </row>
        <row r="51">
          <cell r="E51">
            <v>0</v>
          </cell>
          <cell r="I51">
            <v>614.70000000000005</v>
          </cell>
          <cell r="M51">
            <v>0</v>
          </cell>
          <cell r="Q51">
            <v>0</v>
          </cell>
          <cell r="U51">
            <v>0</v>
          </cell>
          <cell r="Y51">
            <v>15.9</v>
          </cell>
          <cell r="Z51">
            <v>4</v>
          </cell>
        </row>
        <row r="52">
          <cell r="E52">
            <v>0.2</v>
          </cell>
          <cell r="I52">
            <v>644.70000000000005</v>
          </cell>
          <cell r="M52">
            <v>372.9</v>
          </cell>
          <cell r="Q52">
            <v>1.3</v>
          </cell>
          <cell r="U52">
            <v>1.8</v>
          </cell>
          <cell r="Y52">
            <v>0</v>
          </cell>
          <cell r="Z52">
            <v>4.5</v>
          </cell>
        </row>
        <row r="53">
          <cell r="E53">
            <v>0.1</v>
          </cell>
          <cell r="I53">
            <v>0</v>
          </cell>
          <cell r="M53">
            <v>774</v>
          </cell>
          <cell r="Q53">
            <v>0</v>
          </cell>
          <cell r="U53">
            <v>0.1</v>
          </cell>
          <cell r="Y53">
            <v>0</v>
          </cell>
          <cell r="Z53">
            <v>3.6</v>
          </cell>
        </row>
        <row r="54">
          <cell r="E54">
            <v>496.6</v>
          </cell>
          <cell r="I54">
            <v>96.7</v>
          </cell>
          <cell r="M54">
            <v>349.4</v>
          </cell>
          <cell r="Q54">
            <v>0</v>
          </cell>
          <cell r="U54">
            <v>0</v>
          </cell>
          <cell r="Y54">
            <v>0</v>
          </cell>
          <cell r="Z54">
            <v>4.5</v>
          </cell>
        </row>
        <row r="55">
          <cell r="E55">
            <v>926.4</v>
          </cell>
          <cell r="I55">
            <v>906.8</v>
          </cell>
          <cell r="M55">
            <v>0</v>
          </cell>
          <cell r="Q55">
            <v>0</v>
          </cell>
          <cell r="U55">
            <v>0</v>
          </cell>
          <cell r="Y55">
            <v>0</v>
          </cell>
          <cell r="Z55">
            <v>4.8</v>
          </cell>
        </row>
        <row r="56">
          <cell r="E56">
            <v>925.2</v>
          </cell>
          <cell r="I56">
            <v>907.8</v>
          </cell>
          <cell r="M56">
            <v>0</v>
          </cell>
          <cell r="Q56">
            <v>0.1</v>
          </cell>
          <cell r="U56">
            <v>0.1</v>
          </cell>
          <cell r="Y56">
            <v>0</v>
          </cell>
          <cell r="Z56">
            <v>4.8</v>
          </cell>
        </row>
        <row r="57">
          <cell r="E57">
            <v>371.1</v>
          </cell>
          <cell r="I57">
            <v>906.9</v>
          </cell>
          <cell r="M57">
            <v>451.9</v>
          </cell>
          <cell r="Q57">
            <v>0</v>
          </cell>
          <cell r="U57">
            <v>0</v>
          </cell>
          <cell r="Y57">
            <v>0</v>
          </cell>
          <cell r="Z57">
            <v>5.0999999999999996</v>
          </cell>
        </row>
        <row r="58">
          <cell r="E58">
            <v>0.2</v>
          </cell>
          <cell r="I58">
            <v>903.6</v>
          </cell>
          <cell r="M58">
            <v>746</v>
          </cell>
          <cell r="Q58">
            <v>0</v>
          </cell>
          <cell r="U58">
            <v>0</v>
          </cell>
          <cell r="Y58">
            <v>0.1</v>
          </cell>
          <cell r="Z58">
            <v>4.8</v>
          </cell>
        </row>
        <row r="59">
          <cell r="E59">
            <v>0.1</v>
          </cell>
          <cell r="I59">
            <v>905.8</v>
          </cell>
          <cell r="M59">
            <v>722.1</v>
          </cell>
          <cell r="Q59">
            <v>0</v>
          </cell>
          <cell r="U59">
            <v>0</v>
          </cell>
          <cell r="Y59">
            <v>0</v>
          </cell>
          <cell r="Z59">
            <v>4.8</v>
          </cell>
        </row>
        <row r="60">
          <cell r="E60">
            <v>0.1</v>
          </cell>
          <cell r="I60">
            <v>905.6</v>
          </cell>
          <cell r="M60">
            <v>713.5</v>
          </cell>
          <cell r="Q60">
            <v>0.2</v>
          </cell>
          <cell r="U60">
            <v>0</v>
          </cell>
          <cell r="Y60">
            <v>0.1</v>
          </cell>
          <cell r="Z60">
            <v>5.8</v>
          </cell>
        </row>
        <row r="61">
          <cell r="E61">
            <v>0.1</v>
          </cell>
          <cell r="I61">
            <v>903.8</v>
          </cell>
          <cell r="M61">
            <v>702</v>
          </cell>
          <cell r="Q61">
            <v>0</v>
          </cell>
          <cell r="U61">
            <v>0.1</v>
          </cell>
          <cell r="Y61">
            <v>0</v>
          </cell>
          <cell r="Z61">
            <v>5.5</v>
          </cell>
        </row>
        <row r="62">
          <cell r="E62">
            <v>0.2</v>
          </cell>
          <cell r="I62">
            <v>901.4</v>
          </cell>
          <cell r="M62">
            <v>694.1</v>
          </cell>
          <cell r="Q62">
            <v>0</v>
          </cell>
          <cell r="U62">
            <v>0</v>
          </cell>
          <cell r="Y62">
            <v>0</v>
          </cell>
          <cell r="Z62">
            <v>5.5</v>
          </cell>
        </row>
        <row r="63">
          <cell r="E63">
            <v>0</v>
          </cell>
          <cell r="I63">
            <v>901.6</v>
          </cell>
          <cell r="M63">
            <v>683.7</v>
          </cell>
          <cell r="Q63">
            <v>0</v>
          </cell>
          <cell r="U63">
            <v>0</v>
          </cell>
          <cell r="Y63">
            <v>0</v>
          </cell>
          <cell r="Z63">
            <v>5.4</v>
          </cell>
        </row>
        <row r="64">
          <cell r="E64">
            <v>0.2</v>
          </cell>
          <cell r="I64">
            <v>899.8</v>
          </cell>
          <cell r="M64">
            <v>674.7</v>
          </cell>
          <cell r="Q64">
            <v>0</v>
          </cell>
          <cell r="U64">
            <v>0</v>
          </cell>
          <cell r="Y64">
            <v>0</v>
          </cell>
          <cell r="Z64">
            <v>5.5</v>
          </cell>
        </row>
        <row r="65">
          <cell r="E65">
            <v>0.1</v>
          </cell>
          <cell r="I65">
            <v>898</v>
          </cell>
          <cell r="M65">
            <v>669</v>
          </cell>
          <cell r="Q65">
            <v>0</v>
          </cell>
          <cell r="U65">
            <v>0.2</v>
          </cell>
          <cell r="Y65">
            <v>0</v>
          </cell>
          <cell r="Z65">
            <v>5.4</v>
          </cell>
        </row>
        <row r="66">
          <cell r="E66">
            <v>0.1</v>
          </cell>
          <cell r="I66">
            <v>895.4</v>
          </cell>
          <cell r="M66">
            <v>367</v>
          </cell>
          <cell r="Q66">
            <v>0.1</v>
          </cell>
          <cell r="U66">
            <v>371.4</v>
          </cell>
          <cell r="Y66">
            <v>0</v>
          </cell>
          <cell r="Z66">
            <v>5.5</v>
          </cell>
        </row>
        <row r="67">
          <cell r="E67">
            <v>0.2</v>
          </cell>
          <cell r="I67">
            <v>892.5</v>
          </cell>
          <cell r="M67">
            <v>0</v>
          </cell>
          <cell r="Q67">
            <v>0</v>
          </cell>
          <cell r="U67">
            <v>832.3</v>
          </cell>
          <cell r="Y67">
            <v>0</v>
          </cell>
          <cell r="Z67">
            <v>5.5</v>
          </cell>
        </row>
        <row r="68">
          <cell r="E68">
            <v>0.1</v>
          </cell>
          <cell r="I68">
            <v>892.8</v>
          </cell>
          <cell r="M68">
            <v>0</v>
          </cell>
          <cell r="Q68">
            <v>0.1</v>
          </cell>
          <cell r="U68">
            <v>833.6</v>
          </cell>
          <cell r="Y68">
            <v>0</v>
          </cell>
          <cell r="Z68">
            <v>5.7</v>
          </cell>
        </row>
        <row r="69">
          <cell r="E69">
            <v>0.1</v>
          </cell>
          <cell r="I69">
            <v>894.2</v>
          </cell>
          <cell r="M69">
            <v>0</v>
          </cell>
          <cell r="Q69">
            <v>0</v>
          </cell>
          <cell r="U69">
            <v>834.9</v>
          </cell>
          <cell r="Y69">
            <v>0.1</v>
          </cell>
          <cell r="Z69">
            <v>5.4</v>
          </cell>
        </row>
        <row r="70">
          <cell r="E70">
            <v>0.1</v>
          </cell>
          <cell r="I70">
            <v>895.9</v>
          </cell>
          <cell r="M70">
            <v>0</v>
          </cell>
          <cell r="Q70">
            <v>0</v>
          </cell>
          <cell r="U70">
            <v>838</v>
          </cell>
          <cell r="Y70">
            <v>0</v>
          </cell>
          <cell r="Z70">
            <v>5.5</v>
          </cell>
        </row>
        <row r="71">
          <cell r="E71">
            <v>0</v>
          </cell>
          <cell r="I71">
            <v>895.9</v>
          </cell>
          <cell r="M71">
            <v>0</v>
          </cell>
          <cell r="Q71">
            <v>0</v>
          </cell>
          <cell r="U71">
            <v>839.6</v>
          </cell>
          <cell r="Y71">
            <v>0</v>
          </cell>
          <cell r="Z71">
            <v>5.4</v>
          </cell>
        </row>
        <row r="72">
          <cell r="E72">
            <v>0.2</v>
          </cell>
          <cell r="I72">
            <v>896.2</v>
          </cell>
          <cell r="M72">
            <v>0</v>
          </cell>
          <cell r="Q72">
            <v>0</v>
          </cell>
          <cell r="U72">
            <v>839.8</v>
          </cell>
          <cell r="Y72">
            <v>0</v>
          </cell>
          <cell r="Z72">
            <v>4.8</v>
          </cell>
        </row>
        <row r="73">
          <cell r="E73">
            <v>0.2</v>
          </cell>
          <cell r="I73">
            <v>899.1</v>
          </cell>
          <cell r="M73">
            <v>0</v>
          </cell>
          <cell r="Q73">
            <v>0.1</v>
          </cell>
          <cell r="U73">
            <v>841.7</v>
          </cell>
          <cell r="Y73">
            <v>0</v>
          </cell>
          <cell r="Z73">
            <v>4.9000000000000004</v>
          </cell>
        </row>
        <row r="74">
          <cell r="E74">
            <v>0</v>
          </cell>
          <cell r="I74">
            <v>898.1</v>
          </cell>
          <cell r="M74">
            <v>0</v>
          </cell>
          <cell r="Q74">
            <v>0</v>
          </cell>
          <cell r="U74">
            <v>840</v>
          </cell>
          <cell r="Y74">
            <v>0</v>
          </cell>
          <cell r="Z74">
            <v>4.8</v>
          </cell>
        </row>
        <row r="75">
          <cell r="E75">
            <v>531.6</v>
          </cell>
          <cell r="I75">
            <v>382</v>
          </cell>
          <cell r="M75">
            <v>481.5</v>
          </cell>
          <cell r="Q75">
            <v>0.1</v>
          </cell>
          <cell r="U75">
            <v>360.4</v>
          </cell>
          <cell r="Y75">
            <v>0</v>
          </cell>
          <cell r="Z75">
            <v>4.9000000000000004</v>
          </cell>
        </row>
        <row r="76">
          <cell r="E76">
            <v>920.3</v>
          </cell>
          <cell r="I76">
            <v>0.1</v>
          </cell>
          <cell r="M76">
            <v>841.4</v>
          </cell>
          <cell r="Q76">
            <v>0</v>
          </cell>
          <cell r="U76">
            <v>0</v>
          </cell>
          <cell r="Y76">
            <v>0</v>
          </cell>
          <cell r="Z76">
            <v>4.8</v>
          </cell>
        </row>
        <row r="77">
          <cell r="E77">
            <v>917.5</v>
          </cell>
          <cell r="I77">
            <v>0</v>
          </cell>
          <cell r="M77">
            <v>839.5</v>
          </cell>
          <cell r="Q77">
            <v>0</v>
          </cell>
          <cell r="U77">
            <v>0.2</v>
          </cell>
          <cell r="Y77">
            <v>0</v>
          </cell>
          <cell r="Z77">
            <v>4.7</v>
          </cell>
        </row>
        <row r="78">
          <cell r="E78">
            <v>914.2</v>
          </cell>
          <cell r="I78">
            <v>145.1</v>
          </cell>
          <cell r="M78">
            <v>708.6</v>
          </cell>
          <cell r="Q78">
            <v>0</v>
          </cell>
          <cell r="U78">
            <v>0</v>
          </cell>
          <cell r="Y78">
            <v>0</v>
          </cell>
          <cell r="Z78">
            <v>5.0999999999999996</v>
          </cell>
        </row>
        <row r="79">
          <cell r="E79">
            <v>373.1</v>
          </cell>
          <cell r="I79">
            <v>367.3</v>
          </cell>
          <cell r="M79">
            <v>0</v>
          </cell>
          <cell r="Q79">
            <v>481.7</v>
          </cell>
          <cell r="U79">
            <v>485.9</v>
          </cell>
          <cell r="Y79">
            <v>0.1</v>
          </cell>
          <cell r="Z79">
            <v>4.5</v>
          </cell>
        </row>
        <row r="80">
          <cell r="E80">
            <v>256.7</v>
          </cell>
          <cell r="I80">
            <v>237.7</v>
          </cell>
          <cell r="M80">
            <v>241.1</v>
          </cell>
          <cell r="Q80">
            <v>382</v>
          </cell>
          <cell r="U80">
            <v>606.9</v>
          </cell>
          <cell r="Y80">
            <v>0.1</v>
          </cell>
          <cell r="Z80">
            <v>4.8</v>
          </cell>
        </row>
        <row r="81">
          <cell r="E81">
            <v>0.1</v>
          </cell>
          <cell r="I81">
            <v>0</v>
          </cell>
          <cell r="M81">
            <v>839.8</v>
          </cell>
          <cell r="Q81">
            <v>0</v>
          </cell>
          <cell r="U81">
            <v>828.6</v>
          </cell>
          <cell r="Y81">
            <v>0</v>
          </cell>
          <cell r="Z81">
            <v>4.5999999999999996</v>
          </cell>
        </row>
        <row r="82">
          <cell r="E82">
            <v>0.2</v>
          </cell>
          <cell r="I82">
            <v>0</v>
          </cell>
          <cell r="M82">
            <v>839.1</v>
          </cell>
          <cell r="Q82">
            <v>0</v>
          </cell>
          <cell r="U82">
            <v>826.8</v>
          </cell>
          <cell r="Y82">
            <v>0</v>
          </cell>
          <cell r="Z82">
            <v>4.7</v>
          </cell>
        </row>
        <row r="83">
          <cell r="E83">
            <v>0</v>
          </cell>
          <cell r="I83">
            <v>0</v>
          </cell>
          <cell r="M83">
            <v>837.7</v>
          </cell>
          <cell r="Q83">
            <v>0</v>
          </cell>
          <cell r="U83">
            <v>825.4</v>
          </cell>
          <cell r="Y83">
            <v>0</v>
          </cell>
          <cell r="Z83">
            <v>4.5999999999999996</v>
          </cell>
        </row>
        <row r="84">
          <cell r="E84">
            <v>0.2</v>
          </cell>
          <cell r="I84">
            <v>0</v>
          </cell>
          <cell r="M84">
            <v>839.3</v>
          </cell>
          <cell r="Q84">
            <v>0</v>
          </cell>
          <cell r="U84">
            <v>827.5</v>
          </cell>
          <cell r="Y84">
            <v>0</v>
          </cell>
          <cell r="Z84">
            <v>4.5999999999999996</v>
          </cell>
        </row>
        <row r="85">
          <cell r="E85">
            <v>0.1</v>
          </cell>
          <cell r="I85">
            <v>0.1</v>
          </cell>
          <cell r="M85">
            <v>838.3</v>
          </cell>
          <cell r="Q85">
            <v>0</v>
          </cell>
          <cell r="U85">
            <v>825.4</v>
          </cell>
          <cell r="Y85">
            <v>0</v>
          </cell>
          <cell r="Z85">
            <v>4.8</v>
          </cell>
        </row>
        <row r="86">
          <cell r="E86">
            <v>0.2</v>
          </cell>
          <cell r="I86">
            <v>0</v>
          </cell>
          <cell r="M86">
            <v>835.9</v>
          </cell>
          <cell r="Q86">
            <v>0</v>
          </cell>
          <cell r="U86">
            <v>823.9</v>
          </cell>
          <cell r="Y86">
            <v>0</v>
          </cell>
          <cell r="Z86">
            <v>4.5</v>
          </cell>
        </row>
        <row r="87">
          <cell r="E87">
            <v>0.1</v>
          </cell>
          <cell r="I87">
            <v>0</v>
          </cell>
          <cell r="M87">
            <v>837.3</v>
          </cell>
          <cell r="Q87">
            <v>0</v>
          </cell>
          <cell r="U87">
            <v>825.2</v>
          </cell>
          <cell r="Y87">
            <v>0</v>
          </cell>
          <cell r="Z87">
            <v>4.9000000000000004</v>
          </cell>
        </row>
        <row r="88">
          <cell r="E88">
            <v>0.2</v>
          </cell>
          <cell r="I88">
            <v>0</v>
          </cell>
          <cell r="M88">
            <v>837.4</v>
          </cell>
          <cell r="Q88">
            <v>0</v>
          </cell>
          <cell r="U88">
            <v>823.5</v>
          </cell>
          <cell r="Y88">
            <v>0</v>
          </cell>
          <cell r="Z88">
            <v>4.5</v>
          </cell>
        </row>
      </sheetData>
      <sheetData sheetId="1">
        <row r="16">
          <cell r="Z16">
            <v>40021.1</v>
          </cell>
        </row>
        <row r="17">
          <cell r="Z17">
            <v>43108.41</v>
          </cell>
        </row>
        <row r="18">
          <cell r="Z18">
            <v>44128.89</v>
          </cell>
        </row>
        <row r="19">
          <cell r="Z19">
            <v>44764.4</v>
          </cell>
        </row>
        <row r="20">
          <cell r="Z20">
            <v>45610.28</v>
          </cell>
        </row>
        <row r="21">
          <cell r="Z21">
            <v>45750.02</v>
          </cell>
        </row>
        <row r="22">
          <cell r="Z22">
            <v>45219.18</v>
          </cell>
        </row>
        <row r="23">
          <cell r="Z23">
            <v>45716.32</v>
          </cell>
        </row>
        <row r="24">
          <cell r="Z24">
            <v>46517.3</v>
          </cell>
        </row>
        <row r="26">
          <cell r="Z26">
            <v>50382.41</v>
          </cell>
        </row>
        <row r="27">
          <cell r="Z27">
            <v>52379.01</v>
          </cell>
        </row>
        <row r="28">
          <cell r="Z28">
            <v>53027</v>
          </cell>
        </row>
        <row r="29">
          <cell r="Z29">
            <v>53415.19</v>
          </cell>
        </row>
        <row r="30">
          <cell r="Z30">
            <v>54639.09</v>
          </cell>
        </row>
        <row r="31">
          <cell r="Z31">
            <v>54751.82</v>
          </cell>
        </row>
        <row r="32">
          <cell r="Z32">
            <v>54736.11</v>
          </cell>
        </row>
        <row r="33">
          <cell r="Z33">
            <v>54789.78</v>
          </cell>
        </row>
        <row r="34">
          <cell r="Z34">
            <v>54672.59</v>
          </cell>
        </row>
        <row r="35">
          <cell r="Z35">
            <v>54494.41</v>
          </cell>
        </row>
        <row r="38">
          <cell r="Z38">
            <v>53616.7</v>
          </cell>
        </row>
        <row r="39">
          <cell r="Z39">
            <v>53798.28</v>
          </cell>
        </row>
        <row r="40">
          <cell r="Z40">
            <v>53587.199999999997</v>
          </cell>
        </row>
        <row r="41">
          <cell r="Z41">
            <v>53657</v>
          </cell>
        </row>
        <row r="42">
          <cell r="Z42">
            <v>53558.04</v>
          </cell>
        </row>
        <row r="43">
          <cell r="Z43">
            <v>54717.17</v>
          </cell>
        </row>
        <row r="44">
          <cell r="Z44">
            <v>56943.99</v>
          </cell>
        </row>
        <row r="45">
          <cell r="Z45">
            <v>58763.73</v>
          </cell>
        </row>
        <row r="46">
          <cell r="Z46">
            <v>61589.29</v>
          </cell>
        </row>
        <row r="47">
          <cell r="Z47">
            <v>62228.41</v>
          </cell>
        </row>
        <row r="48">
          <cell r="Z48">
            <v>61722.29</v>
          </cell>
        </row>
        <row r="49">
          <cell r="Z49">
            <v>61599.519999999997</v>
          </cell>
        </row>
        <row r="50">
          <cell r="Z50">
            <v>61913.07</v>
          </cell>
        </row>
        <row r="51">
          <cell r="Z51">
            <v>64180.84</v>
          </cell>
        </row>
        <row r="52">
          <cell r="Z52">
            <v>64777.06</v>
          </cell>
        </row>
        <row r="53">
          <cell r="Z53">
            <v>64075.23</v>
          </cell>
        </row>
        <row r="54">
          <cell r="Z54">
            <v>63004.47</v>
          </cell>
        </row>
        <row r="55">
          <cell r="Z55">
            <v>62696.53</v>
          </cell>
        </row>
        <row r="56">
          <cell r="Z56">
            <v>62506.09</v>
          </cell>
        </row>
        <row r="57">
          <cell r="Z57">
            <v>63216.77</v>
          </cell>
        </row>
        <row r="58">
          <cell r="Z58">
            <v>64733.17</v>
          </cell>
        </row>
        <row r="88">
          <cell r="Z88">
            <v>90109.38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C93"/>
  <sheetViews>
    <sheetView workbookViewId="0" zoomScaleNormal="100">
      <selection activeCell="H102" sqref="H102"/>
    </sheetView>
  </sheetViews>
  <sheetFormatPr baseColWidth="8" defaultColWidth="9" defaultRowHeight="13.5" outlineLevelCol="0"/>
  <cols>
    <col customWidth="1" max="1" min="1" style="222" width="11.125"/>
    <col customWidth="1" max="2" min="2" style="222" width="63.875"/>
    <col customWidth="1" max="5" min="3" style="222" width="9.125"/>
    <col customWidth="1" max="6" min="6" style="222" width="9.375"/>
    <col customWidth="1" max="9" min="7" style="222" width="9.125"/>
    <col customWidth="1" max="10" min="10" style="222" width="9.5"/>
    <col customWidth="1" max="13" min="11" style="222" width="9.125"/>
    <col customWidth="1" max="14" min="14" style="222" width="9.5"/>
    <col customWidth="1" max="15" min="15" style="222" width="10.5"/>
    <col customWidth="1" max="17" min="16" style="222" width="9.125"/>
    <col customWidth="1" max="18" min="18" style="222" width="9.375"/>
    <col customWidth="1" max="21" min="19" style="222" width="9.125"/>
    <col customWidth="1" max="22" min="22" style="222" width="9.5"/>
    <col customWidth="1" max="26" min="23" style="222" width="9.125"/>
    <col customWidth="1" max="27" min="27" style="222" width="13"/>
  </cols>
  <sheetData>
    <row customHeight="1" ht="3.95" r="1" s="211" spans="1:29"/>
    <row customHeight="1" ht="14.25" r="2" s="211" spans="1:29"/>
    <row customHeight="1" ht="23.25" r="3" s="211" spans="1:29">
      <c r="A3" s="223" t="s">
        <v>0</v>
      </c>
    </row>
    <row customHeight="1" ht="42.75" r="4" s="211" spans="1:29">
      <c r="A4" s="224" t="s">
        <v>1</v>
      </c>
      <c r="B4" s="225" t="s">
        <v>2</v>
      </c>
      <c r="C4" s="225" t="s">
        <v>3</v>
      </c>
      <c r="D4" s="225" t="s">
        <v>4</v>
      </c>
      <c r="E4" s="226" t="s">
        <v>5</v>
      </c>
      <c r="F4" s="225" t="s">
        <v>6</v>
      </c>
      <c r="G4" s="225" t="s">
        <v>7</v>
      </c>
      <c r="H4" s="225" t="s">
        <v>8</v>
      </c>
      <c r="I4" s="227" t="s">
        <v>9</v>
      </c>
      <c r="J4" s="225" t="s">
        <v>10</v>
      </c>
      <c r="K4" s="225" t="s">
        <v>11</v>
      </c>
      <c r="L4" s="225" t="s">
        <v>12</v>
      </c>
      <c r="M4" s="228" t="s">
        <v>13</v>
      </c>
      <c r="N4" s="225" t="s">
        <v>14</v>
      </c>
      <c r="O4" s="225" t="s">
        <v>15</v>
      </c>
      <c r="P4" s="225" t="s">
        <v>16</v>
      </c>
      <c r="Q4" s="229" t="s">
        <v>17</v>
      </c>
      <c r="R4" s="230" t="s">
        <v>18</v>
      </c>
      <c r="S4" s="225" t="s">
        <v>19</v>
      </c>
      <c r="T4" s="225" t="s">
        <v>20</v>
      </c>
      <c r="U4" s="229" t="s">
        <v>21</v>
      </c>
      <c r="V4" s="230" t="s">
        <v>22</v>
      </c>
      <c r="W4" s="225" t="s">
        <v>23</v>
      </c>
      <c r="X4" s="225" t="s">
        <v>24</v>
      </c>
      <c r="Y4" s="229" t="s">
        <v>25</v>
      </c>
      <c r="Z4" s="230" t="s">
        <v>26</v>
      </c>
      <c r="AA4" s="225" t="s">
        <v>27</v>
      </c>
      <c r="AB4" s="230" t="s">
        <v>28</v>
      </c>
      <c r="AC4" s="231" t="s">
        <v>29</v>
      </c>
    </row>
    <row customFormat="1" customHeight="1" ht="150.75" r="5" s="232" spans="1:29">
      <c r="A5" s="233" t="s">
        <v>30</v>
      </c>
      <c r="B5" s="234" t="s">
        <v>31</v>
      </c>
      <c r="C5" s="234" t="s">
        <v>32</v>
      </c>
      <c r="D5" s="234" t="s">
        <v>33</v>
      </c>
      <c r="E5" s="234" t="s">
        <v>34</v>
      </c>
      <c r="F5" s="234" t="s">
        <v>35</v>
      </c>
      <c r="G5" s="234" t="s">
        <v>36</v>
      </c>
      <c r="H5" s="234" t="s">
        <v>37</v>
      </c>
      <c r="I5" s="234" t="s">
        <v>38</v>
      </c>
      <c r="J5" s="234" t="s">
        <v>39</v>
      </c>
      <c r="K5" s="234" t="s">
        <v>40</v>
      </c>
      <c r="L5" s="234" t="s">
        <v>41</v>
      </c>
      <c r="M5" s="235" t="s">
        <v>42</v>
      </c>
      <c r="N5" s="234" t="s">
        <v>43</v>
      </c>
      <c r="O5" s="234" t="s">
        <v>44</v>
      </c>
      <c r="P5" s="234" t="s">
        <v>45</v>
      </c>
      <c r="Q5" s="235" t="s">
        <v>46</v>
      </c>
      <c r="R5" s="236" t="s">
        <v>47</v>
      </c>
      <c r="S5" s="234" t="s">
        <v>48</v>
      </c>
      <c r="T5" s="234" t="s">
        <v>49</v>
      </c>
      <c r="U5" s="234" t="s">
        <v>50</v>
      </c>
      <c r="V5" s="236" t="s">
        <v>51</v>
      </c>
      <c r="W5" s="234" t="s">
        <v>52</v>
      </c>
      <c r="X5" s="234" t="s">
        <v>53</v>
      </c>
      <c r="Y5" s="235" t="s">
        <v>54</v>
      </c>
      <c r="Z5" s="236" t="s">
        <v>55</v>
      </c>
      <c r="AA5" s="234" t="n"/>
      <c r="AB5" s="236" t="s">
        <v>56</v>
      </c>
      <c r="AC5" s="235" t="s">
        <v>57</v>
      </c>
    </row>
    <row customFormat="1" customHeight="1" ht="139.5" r="6" s="232" spans="1:29">
      <c r="A6" s="233" t="s">
        <v>58</v>
      </c>
      <c r="B6" s="234" t="s">
        <v>59</v>
      </c>
      <c r="C6" s="234" t="s">
        <v>59</v>
      </c>
      <c r="D6" s="234" t="s">
        <v>59</v>
      </c>
      <c r="E6" s="234" t="s">
        <v>59</v>
      </c>
      <c r="F6" s="234" t="s">
        <v>59</v>
      </c>
      <c r="G6" s="234" t="s">
        <v>59</v>
      </c>
      <c r="H6" s="234" t="s">
        <v>59</v>
      </c>
      <c r="I6" s="234" t="s">
        <v>59</v>
      </c>
      <c r="J6" s="234" t="s">
        <v>60</v>
      </c>
      <c r="K6" s="234" t="s">
        <v>59</v>
      </c>
      <c r="L6" s="234" t="s">
        <v>59</v>
      </c>
      <c r="M6" s="235" t="s">
        <v>59</v>
      </c>
      <c r="N6" s="234" t="s">
        <v>59</v>
      </c>
      <c r="O6" s="234" t="s">
        <v>59</v>
      </c>
      <c r="P6" s="234" t="s">
        <v>59</v>
      </c>
      <c r="Q6" s="235" t="s">
        <v>59</v>
      </c>
      <c r="R6" s="236" t="s">
        <v>59</v>
      </c>
      <c r="S6" s="234" t="s">
        <v>59</v>
      </c>
      <c r="T6" s="234" t="s">
        <v>59</v>
      </c>
      <c r="U6" s="234" t="s">
        <v>59</v>
      </c>
      <c r="V6" s="236" t="s">
        <v>60</v>
      </c>
      <c r="W6" s="234" t="s">
        <v>59</v>
      </c>
      <c r="X6" s="234" t="s">
        <v>59</v>
      </c>
      <c r="Y6" s="235" t="s">
        <v>59</v>
      </c>
      <c r="Z6" s="236" t="s">
        <v>59</v>
      </c>
      <c r="AA6" s="234" t="s">
        <v>61</v>
      </c>
      <c r="AB6" s="236" t="s">
        <v>62</v>
      </c>
      <c r="AC6" s="235" t="s">
        <v>62</v>
      </c>
    </row>
    <row r="7" spans="1:29">
      <c r="A7" s="3" t="n">
        <v>43252</v>
      </c>
      <c r="B7" s="237" t="n">
        <v>2128.06</v>
      </c>
      <c r="C7" s="237" t="n">
        <v>78.90000000000001</v>
      </c>
      <c r="D7" s="237" t="n">
        <v>142</v>
      </c>
      <c r="E7" s="237" t="n">
        <v>604.2</v>
      </c>
      <c r="F7" s="238" t="n">
        <v>5334</v>
      </c>
      <c r="G7" s="238" t="n">
        <v>317.41</v>
      </c>
      <c r="H7" s="238" t="n">
        <v>547.89</v>
      </c>
      <c r="I7" s="238" t="n">
        <v>690.8</v>
      </c>
      <c r="J7" s="239" t="n">
        <v>5587.75</v>
      </c>
      <c r="K7" s="239" t="n">
        <v>313.6</v>
      </c>
      <c r="L7" s="239" t="n">
        <v>543.3</v>
      </c>
      <c r="M7" s="240" t="n">
        <v>99.3</v>
      </c>
      <c r="N7" s="241" t="n">
        <v>2073.75</v>
      </c>
      <c r="O7" s="241" t="n">
        <v>78.09999999999999</v>
      </c>
      <c r="P7" s="241" t="n">
        <v>138.5</v>
      </c>
      <c r="Q7" s="242" t="n">
        <v>386.8</v>
      </c>
      <c r="R7" s="243" t="n">
        <v>5601.81</v>
      </c>
      <c r="S7" s="244" t="n">
        <v>323.8</v>
      </c>
      <c r="T7" s="244" t="n">
        <v>557.9</v>
      </c>
      <c r="U7" s="244" t="n">
        <v>415.2</v>
      </c>
      <c r="V7" s="245" t="n">
        <v>2388.91</v>
      </c>
      <c r="W7" s="246" t="n">
        <v>142.9</v>
      </c>
      <c r="X7" s="246" t="n">
        <v>246.1</v>
      </c>
      <c r="Y7" s="247" t="n">
        <v>163.7</v>
      </c>
      <c r="Z7" s="248" t="n">
        <v>189.2</v>
      </c>
      <c r="AA7" s="248">
        <f>SUM(B7:Z7)</f>
        <v/>
      </c>
      <c r="AB7" s="249" t="n">
        <v>33.5</v>
      </c>
      <c r="AC7" s="250" t="n">
        <v>64.81</v>
      </c>
    </row>
    <row r="8" spans="1:29">
      <c r="A8" s="3" t="n">
        <v>43253</v>
      </c>
      <c r="B8" s="251" t="n">
        <v>6776.25</v>
      </c>
      <c r="C8" s="251" t="n">
        <v>473.3</v>
      </c>
      <c r="D8" s="251" t="n">
        <v>851.8</v>
      </c>
      <c r="E8" s="252" t="n">
        <v>606.4</v>
      </c>
      <c r="F8" s="251" t="n">
        <v>17.12</v>
      </c>
      <c r="G8" s="251" t="n">
        <v>0</v>
      </c>
      <c r="H8" s="251" t="n">
        <v>0</v>
      </c>
      <c r="I8" s="252" t="n">
        <v>694</v>
      </c>
      <c r="J8" s="251" t="n">
        <v>25.25</v>
      </c>
      <c r="K8" s="251" t="n">
        <v>0</v>
      </c>
      <c r="L8" s="251" t="n">
        <v>0</v>
      </c>
      <c r="M8" s="253" t="n">
        <v>596.3</v>
      </c>
      <c r="N8" s="251" t="n">
        <v>7156.75</v>
      </c>
      <c r="O8" s="251" t="n">
        <v>469.5</v>
      </c>
      <c r="P8" s="251" t="n">
        <v>828.8</v>
      </c>
      <c r="Q8" s="253" t="n">
        <v>0</v>
      </c>
      <c r="R8" s="251" t="n">
        <v>17.62</v>
      </c>
      <c r="S8" s="251" t="n">
        <v>0</v>
      </c>
      <c r="T8" s="251" t="n">
        <v>0</v>
      </c>
      <c r="U8" s="251" t="n">
        <v>0</v>
      </c>
      <c r="V8" s="254" t="n">
        <v>7386.59</v>
      </c>
      <c r="W8" s="251" t="n">
        <v>472.5</v>
      </c>
      <c r="X8" s="251" t="n">
        <v>809.1</v>
      </c>
      <c r="Y8" s="253" t="n">
        <v>631.3</v>
      </c>
      <c r="Z8" s="255" t="n">
        <v>180.2</v>
      </c>
      <c r="AA8" s="255">
        <f>SUM(B8:Z8)</f>
        <v/>
      </c>
      <c r="AB8" s="256" t="n">
        <v>29.79</v>
      </c>
      <c r="AC8" s="257" t="n">
        <v>67.92</v>
      </c>
    </row>
    <row r="9" spans="1:29">
      <c r="A9" s="3" t="n">
        <v>43254</v>
      </c>
      <c r="B9" s="237" t="n">
        <v>6753.38</v>
      </c>
      <c r="C9" s="237" t="n">
        <v>472.8</v>
      </c>
      <c r="D9" s="237" t="n">
        <v>850.7</v>
      </c>
      <c r="E9" s="237" t="n">
        <v>604.7</v>
      </c>
      <c r="F9" s="238" t="n">
        <v>16.06</v>
      </c>
      <c r="G9" s="238" t="n">
        <v>0</v>
      </c>
      <c r="H9" s="238" t="n">
        <v>0</v>
      </c>
      <c r="I9" s="238" t="n">
        <v>692.5</v>
      </c>
      <c r="J9" s="239" t="n">
        <v>24.44</v>
      </c>
      <c r="K9" s="239" t="n">
        <v>0</v>
      </c>
      <c r="L9" s="239" t="n">
        <v>0</v>
      </c>
      <c r="M9" s="240" t="n">
        <v>595</v>
      </c>
      <c r="N9" s="241" t="n">
        <v>7179.5</v>
      </c>
      <c r="O9" s="241" t="n">
        <v>467.1</v>
      </c>
      <c r="P9" s="241" t="n">
        <v>819</v>
      </c>
      <c r="Q9" s="242" t="n">
        <v>0</v>
      </c>
      <c r="R9" s="243" t="n">
        <v>16.56</v>
      </c>
      <c r="S9" s="244" t="n">
        <v>0</v>
      </c>
      <c r="T9" s="244" t="n">
        <v>0</v>
      </c>
      <c r="U9" s="244" t="n">
        <v>0</v>
      </c>
      <c r="V9" s="245" t="n">
        <v>7381.31</v>
      </c>
      <c r="W9" s="246" t="n">
        <v>472.1</v>
      </c>
      <c r="X9" s="246" t="n">
        <v>807.4</v>
      </c>
      <c r="Y9" s="247" t="n">
        <v>629.2</v>
      </c>
      <c r="Z9" s="248" t="n">
        <v>185.6</v>
      </c>
      <c r="AA9" s="248">
        <f>SUM(B9:Z9)</f>
        <v/>
      </c>
      <c r="AB9" s="249" t="n">
        <v>31.17</v>
      </c>
      <c r="AC9" s="250" t="n">
        <v>61.99</v>
      </c>
    </row>
    <row customFormat="1" r="10" s="232" spans="1:29">
      <c r="A10" s="3" t="n">
        <v>43255</v>
      </c>
      <c r="B10" s="251" t="n">
        <v>6922.69</v>
      </c>
      <c r="C10" s="251" t="n">
        <v>472.9</v>
      </c>
      <c r="D10" s="251" t="n">
        <v>850.2</v>
      </c>
      <c r="E10" s="252" t="n">
        <v>603.3</v>
      </c>
      <c r="F10" s="251" t="n">
        <v>16.31</v>
      </c>
      <c r="G10" s="251" t="n">
        <v>0</v>
      </c>
      <c r="H10" s="251" t="n">
        <v>0</v>
      </c>
      <c r="I10" s="252" t="n">
        <v>691</v>
      </c>
      <c r="J10" s="251" t="n">
        <v>25.19</v>
      </c>
      <c r="K10" s="251" t="n">
        <v>0</v>
      </c>
      <c r="L10" s="251" t="n">
        <v>0</v>
      </c>
      <c r="M10" s="253" t="n">
        <v>594.1</v>
      </c>
      <c r="N10" s="251" t="n">
        <v>7319.81</v>
      </c>
      <c r="O10" s="251" t="n">
        <v>468.9</v>
      </c>
      <c r="P10" s="251" t="n">
        <v>823.4</v>
      </c>
      <c r="Q10" s="253" t="n">
        <v>0</v>
      </c>
      <c r="R10" s="251" t="n">
        <v>16.62</v>
      </c>
      <c r="S10" s="251" t="n">
        <v>0</v>
      </c>
      <c r="T10" s="251" t="n">
        <v>0</v>
      </c>
      <c r="U10" s="251" t="n">
        <v>0</v>
      </c>
      <c r="V10" s="254" t="n">
        <v>7424.69</v>
      </c>
      <c r="W10" s="251" t="n">
        <v>472.9</v>
      </c>
      <c r="X10" s="251" t="n">
        <v>810.9</v>
      </c>
      <c r="Y10" s="253" t="n">
        <v>628.4</v>
      </c>
      <c r="Z10" s="255" t="n">
        <v>191</v>
      </c>
      <c r="AA10" s="255">
        <f>SUM(B10:Z10)</f>
        <v/>
      </c>
      <c r="AB10" s="256" t="n">
        <v>30.96</v>
      </c>
      <c r="AC10" s="257" t="n">
        <v>63.55</v>
      </c>
    </row>
    <row r="11" spans="1:29">
      <c r="A11" s="3" t="n">
        <v>43256</v>
      </c>
      <c r="B11" s="237" t="n">
        <v>7071.12</v>
      </c>
      <c r="C11" s="237" t="n">
        <v>472.8</v>
      </c>
      <c r="D11" s="237" t="n">
        <v>849.7</v>
      </c>
      <c r="E11" s="237" t="n">
        <v>602.3</v>
      </c>
      <c r="F11" s="238" t="n">
        <v>149.19</v>
      </c>
      <c r="G11" s="238" t="n">
        <v>0</v>
      </c>
      <c r="H11" s="238" t="n">
        <v>0</v>
      </c>
      <c r="I11" s="238" t="n">
        <v>690.1</v>
      </c>
      <c r="J11" s="239" t="n">
        <v>24.69</v>
      </c>
      <c r="K11" s="239" t="n">
        <v>0</v>
      </c>
      <c r="L11" s="239" t="n">
        <v>0</v>
      </c>
      <c r="M11" s="240" t="n">
        <v>592.9</v>
      </c>
      <c r="N11" s="241" t="n">
        <v>7412.12</v>
      </c>
      <c r="O11" s="241" t="n">
        <v>469.2</v>
      </c>
      <c r="P11" s="241" t="n">
        <v>822.9</v>
      </c>
      <c r="Q11" s="242" t="n">
        <v>0</v>
      </c>
      <c r="R11" s="243" t="n">
        <v>16.5</v>
      </c>
      <c r="S11" s="244" t="n">
        <v>0</v>
      </c>
      <c r="T11" s="244" t="n">
        <v>0</v>
      </c>
      <c r="U11" s="244" t="n">
        <v>0</v>
      </c>
      <c r="V11" s="245" t="n">
        <v>7118.72</v>
      </c>
      <c r="W11" s="246" t="n">
        <v>395</v>
      </c>
      <c r="X11" s="246" t="n">
        <v>681.7</v>
      </c>
      <c r="Y11" s="247" t="n">
        <v>626.7</v>
      </c>
      <c r="Z11" s="248" t="n">
        <v>171.9</v>
      </c>
      <c r="AA11" s="248">
        <f>SUM(B11:Z11)</f>
        <v/>
      </c>
      <c r="AB11" s="249" t="n">
        <v>29.17</v>
      </c>
      <c r="AC11" s="250" t="n">
        <v>81.65000000000001</v>
      </c>
    </row>
    <row customFormat="1" r="12" s="232" spans="1:29">
      <c r="A12" s="3" t="n">
        <v>43257</v>
      </c>
      <c r="B12" s="251" t="n">
        <v>7084.06</v>
      </c>
      <c r="C12" s="251" t="n">
        <v>472.6</v>
      </c>
      <c r="D12" s="251" t="n">
        <v>848.8</v>
      </c>
      <c r="E12" s="252" t="n">
        <v>601.2</v>
      </c>
      <c r="F12" s="251" t="n">
        <v>7415.94</v>
      </c>
      <c r="G12" s="251" t="n">
        <v>465.3</v>
      </c>
      <c r="H12" s="251" t="n">
        <v>818.59</v>
      </c>
      <c r="I12" s="252" t="n">
        <v>688.2</v>
      </c>
      <c r="J12" s="251" t="n">
        <v>25.5</v>
      </c>
      <c r="K12" s="251" t="n">
        <v>0</v>
      </c>
      <c r="L12" s="251" t="n">
        <v>0</v>
      </c>
      <c r="M12" s="253" t="n">
        <v>592</v>
      </c>
      <c r="N12" s="251" t="n">
        <v>7543.19</v>
      </c>
      <c r="O12" s="251" t="n">
        <v>470.4</v>
      </c>
      <c r="P12" s="251" t="n">
        <v>822</v>
      </c>
      <c r="Q12" s="253" t="n">
        <v>0</v>
      </c>
      <c r="R12" s="251" t="n">
        <v>16.81</v>
      </c>
      <c r="S12" s="251" t="n">
        <v>0</v>
      </c>
      <c r="T12" s="251" t="n">
        <v>0.2</v>
      </c>
      <c r="U12" s="251" t="n">
        <v>0</v>
      </c>
      <c r="V12" s="254" t="n">
        <v>21.69</v>
      </c>
      <c r="W12" s="251" t="n">
        <v>0</v>
      </c>
      <c r="X12" s="251" t="n">
        <v>0</v>
      </c>
      <c r="Y12" s="253" t="n">
        <v>627.1</v>
      </c>
      <c r="Z12" s="255" t="n">
        <v>171.5</v>
      </c>
      <c r="AA12" s="255">
        <f>SUM(B12:Z12)</f>
        <v/>
      </c>
      <c r="AB12" s="256" t="n">
        <v>28.27</v>
      </c>
      <c r="AC12" s="257" t="n">
        <v>91.37</v>
      </c>
    </row>
    <row r="13" spans="1:29">
      <c r="A13" s="3" t="n">
        <v>43258</v>
      </c>
      <c r="B13" s="237" t="n">
        <v>7130.25</v>
      </c>
      <c r="C13" s="237" t="n">
        <v>472.9</v>
      </c>
      <c r="D13" s="237" t="n">
        <v>847.7</v>
      </c>
      <c r="E13" s="237" t="n">
        <v>601.1</v>
      </c>
      <c r="F13" s="238" t="n">
        <v>7194.25</v>
      </c>
      <c r="G13" s="238" t="n">
        <v>465.5</v>
      </c>
      <c r="H13" s="238" t="n">
        <v>820.5</v>
      </c>
      <c r="I13" s="238" t="n">
        <v>688.1</v>
      </c>
      <c r="J13" s="239" t="n">
        <v>25.69</v>
      </c>
      <c r="K13" s="239" t="n">
        <v>0</v>
      </c>
      <c r="L13" s="239" t="n">
        <v>0</v>
      </c>
      <c r="M13" s="240" t="n">
        <v>591.2</v>
      </c>
      <c r="N13" s="241" t="n">
        <v>7525</v>
      </c>
      <c r="O13" s="241" t="n">
        <v>471.3</v>
      </c>
      <c r="P13" s="241" t="n">
        <v>821.1</v>
      </c>
      <c r="Q13" s="242" t="n">
        <v>0</v>
      </c>
      <c r="R13" s="243" t="n">
        <v>17.06</v>
      </c>
      <c r="S13" s="244" t="n">
        <v>0</v>
      </c>
      <c r="T13" s="244" t="n">
        <v>0</v>
      </c>
      <c r="U13" s="244" t="n">
        <v>0</v>
      </c>
      <c r="V13" s="245" t="n">
        <v>18.81</v>
      </c>
      <c r="W13" s="246" t="n">
        <v>0</v>
      </c>
      <c r="X13" s="246" t="n">
        <v>0</v>
      </c>
      <c r="Y13" s="247" t="n">
        <v>522.1</v>
      </c>
      <c r="Z13" s="248" t="n">
        <v>151.1</v>
      </c>
      <c r="AA13" s="248">
        <f>SUM(B13:Z13)</f>
        <v/>
      </c>
      <c r="AB13" s="249" t="n">
        <v>27.69</v>
      </c>
      <c r="AC13" s="250" t="n">
        <v>97.73999999999999</v>
      </c>
    </row>
    <row customFormat="1" r="14" s="232" spans="1:29">
      <c r="A14" s="3" t="n">
        <v>43259</v>
      </c>
      <c r="B14" s="251" t="n">
        <v>7117.06</v>
      </c>
      <c r="C14" s="251" t="n">
        <v>472.6</v>
      </c>
      <c r="D14" s="251" t="n">
        <v>847.2</v>
      </c>
      <c r="E14" s="252" t="n">
        <v>598.9</v>
      </c>
      <c r="F14" s="251" t="n">
        <v>7192.44</v>
      </c>
      <c r="G14" s="251" t="n">
        <v>465.5</v>
      </c>
      <c r="H14" s="251" t="n">
        <v>820.91</v>
      </c>
      <c r="I14" s="252" t="n">
        <v>686</v>
      </c>
      <c r="J14" s="251" t="n">
        <v>25.81</v>
      </c>
      <c r="K14" s="251" t="n">
        <v>0</v>
      </c>
      <c r="L14" s="251" t="n">
        <v>0</v>
      </c>
      <c r="M14" s="253" t="n">
        <v>588.7</v>
      </c>
      <c r="N14" s="251" t="n">
        <v>7515.81</v>
      </c>
      <c r="O14" s="251" t="n">
        <v>471.2</v>
      </c>
      <c r="P14" s="251" t="n">
        <v>822.7</v>
      </c>
      <c r="Q14" s="253" t="n">
        <v>0</v>
      </c>
      <c r="R14" s="251" t="n">
        <v>17.44</v>
      </c>
      <c r="S14" s="251" t="n">
        <v>0</v>
      </c>
      <c r="T14" s="251" t="n">
        <v>0.2</v>
      </c>
      <c r="U14" s="251" t="n">
        <v>0</v>
      </c>
      <c r="V14" s="254" t="n">
        <v>19.19</v>
      </c>
      <c r="W14" s="251" t="n">
        <v>0</v>
      </c>
      <c r="X14" s="251" t="n">
        <v>0</v>
      </c>
      <c r="Y14" s="253" t="n">
        <v>0</v>
      </c>
      <c r="Z14" s="255" t="n">
        <v>149.3</v>
      </c>
      <c r="AA14" s="255">
        <f>SUM(B14:Z14)</f>
        <v/>
      </c>
      <c r="AB14" s="256" t="n">
        <v>27.22</v>
      </c>
      <c r="AC14" s="257" t="n">
        <v>98.75</v>
      </c>
    </row>
    <row r="15" spans="1:29">
      <c r="A15" s="3" t="n">
        <v>43260</v>
      </c>
      <c r="B15" s="237" t="n">
        <v>6939.12</v>
      </c>
      <c r="C15" s="237" t="n">
        <v>472.6</v>
      </c>
      <c r="D15" s="237" t="n">
        <v>845</v>
      </c>
      <c r="E15" s="237" t="n">
        <v>599.6</v>
      </c>
      <c r="F15" s="238" t="n">
        <v>7099.5</v>
      </c>
      <c r="G15" s="238" t="n">
        <v>465.2</v>
      </c>
      <c r="H15" s="238" t="n">
        <v>819.89</v>
      </c>
      <c r="I15" s="238" t="n">
        <v>685</v>
      </c>
      <c r="J15" s="239" t="n">
        <v>25.62</v>
      </c>
      <c r="K15" s="239" t="n">
        <v>0</v>
      </c>
      <c r="L15" s="239" t="n">
        <v>0</v>
      </c>
      <c r="M15" s="240" t="n">
        <v>585.1</v>
      </c>
      <c r="N15" s="241" t="n">
        <v>7555.5</v>
      </c>
      <c r="O15" s="241" t="n">
        <v>471.5</v>
      </c>
      <c r="P15" s="241" t="n">
        <v>823.5</v>
      </c>
      <c r="Q15" s="242" t="n">
        <v>0</v>
      </c>
      <c r="R15" s="243" t="n">
        <v>17.38</v>
      </c>
      <c r="S15" s="244" t="n">
        <v>0</v>
      </c>
      <c r="T15" s="244" t="n">
        <v>0.09</v>
      </c>
      <c r="U15" s="244" t="n">
        <v>0</v>
      </c>
      <c r="V15" s="245" t="n">
        <v>19.31</v>
      </c>
      <c r="W15" s="246" t="n">
        <v>0</v>
      </c>
      <c r="X15" s="246" t="n">
        <v>0.2</v>
      </c>
      <c r="Y15" s="247" t="n">
        <v>0</v>
      </c>
      <c r="Z15" s="248" t="n">
        <v>180</v>
      </c>
      <c r="AA15" s="248">
        <f>SUM(B15:Z15)</f>
        <v/>
      </c>
      <c r="AB15" s="249" t="n">
        <v>28.64</v>
      </c>
      <c r="AC15" s="250" t="n">
        <v>90.40000000000001</v>
      </c>
    </row>
    <row customFormat="1" r="16" s="232" spans="1:29">
      <c r="A16" s="3" t="n">
        <v>43261</v>
      </c>
      <c r="B16" s="251" t="n">
        <v>6897.31</v>
      </c>
      <c r="C16" s="251" t="n">
        <v>472.7</v>
      </c>
      <c r="D16" s="251" t="n">
        <v>843.3</v>
      </c>
      <c r="E16" s="252" t="n">
        <v>601.1</v>
      </c>
      <c r="F16" s="251" t="n">
        <v>7098.31</v>
      </c>
      <c r="G16" s="251" t="n">
        <v>465.11</v>
      </c>
      <c r="H16" s="251" t="n">
        <v>819.8099999999999</v>
      </c>
      <c r="I16" s="252" t="n">
        <v>684.7</v>
      </c>
      <c r="J16" s="251" t="n">
        <v>25.5</v>
      </c>
      <c r="K16" s="251" t="n">
        <v>0</v>
      </c>
      <c r="L16" s="251" t="n">
        <v>0</v>
      </c>
      <c r="M16" s="253" t="n">
        <v>586.4</v>
      </c>
      <c r="N16" s="251" t="n">
        <v>7503.56</v>
      </c>
      <c r="O16" s="251" t="n">
        <v>470.8</v>
      </c>
      <c r="P16" s="251" t="n">
        <v>823.9</v>
      </c>
      <c r="Q16" s="253" t="n">
        <v>0</v>
      </c>
      <c r="R16" s="251" t="n">
        <v>17.12</v>
      </c>
      <c r="S16" s="251" t="n">
        <v>0</v>
      </c>
      <c r="T16" s="251" t="n">
        <v>0.1</v>
      </c>
      <c r="U16" s="251" t="n">
        <v>0</v>
      </c>
      <c r="V16" s="254" t="n">
        <v>18.88</v>
      </c>
      <c r="W16" s="251" t="n">
        <v>0</v>
      </c>
      <c r="X16" s="251" t="n">
        <v>0.2</v>
      </c>
      <c r="Y16" s="253" t="n">
        <v>0</v>
      </c>
      <c r="Z16" s="255" t="n">
        <v>195.9</v>
      </c>
      <c r="AA16" s="255">
        <f>SUM(B16:Z16)</f>
        <v/>
      </c>
      <c r="AB16" s="256" t="n">
        <v>30.79</v>
      </c>
      <c r="AC16" s="257" t="n">
        <v>75.25</v>
      </c>
    </row>
    <row r="17" spans="1:29">
      <c r="A17" s="3" t="n">
        <v>43262</v>
      </c>
      <c r="B17" s="237" t="n">
        <v>6276.5</v>
      </c>
      <c r="C17" s="237" t="n">
        <v>472.5</v>
      </c>
      <c r="D17" s="237" t="n">
        <v>845.5</v>
      </c>
      <c r="E17" s="237" t="n">
        <v>602.6</v>
      </c>
      <c r="F17" s="238" t="n">
        <v>6500.38</v>
      </c>
      <c r="G17" s="238" t="n">
        <v>465</v>
      </c>
      <c r="H17" s="238" t="n">
        <v>820.8</v>
      </c>
      <c r="I17" s="238" t="n">
        <v>686.2</v>
      </c>
      <c r="J17" s="239" t="n">
        <v>25.38</v>
      </c>
      <c r="K17" s="239" t="n">
        <v>0</v>
      </c>
      <c r="L17" s="239" t="n">
        <v>0</v>
      </c>
      <c r="M17" s="240" t="n">
        <v>590.5</v>
      </c>
      <c r="N17" s="241" t="n">
        <v>6929.25</v>
      </c>
      <c r="O17" s="241" t="n">
        <v>470.6</v>
      </c>
      <c r="P17" s="241" t="n">
        <v>821.8</v>
      </c>
      <c r="Q17" s="242" t="n">
        <v>0</v>
      </c>
      <c r="R17" s="243" t="n">
        <v>17.19</v>
      </c>
      <c r="S17" s="244" t="n">
        <v>0</v>
      </c>
      <c r="T17" s="244" t="n">
        <v>0</v>
      </c>
      <c r="U17" s="244" t="n">
        <v>0</v>
      </c>
      <c r="V17" s="245" t="n">
        <v>19.12</v>
      </c>
      <c r="W17" s="246" t="n">
        <v>0</v>
      </c>
      <c r="X17" s="246" t="n">
        <v>0</v>
      </c>
      <c r="Y17" s="247" t="n">
        <v>0</v>
      </c>
      <c r="Z17" s="248" t="n">
        <v>213.5</v>
      </c>
      <c r="AA17" s="248">
        <f>SUM(B17:Z17)</f>
        <v/>
      </c>
      <c r="AB17" s="249" t="n">
        <v>31.49</v>
      </c>
      <c r="AC17" s="250" t="n">
        <v>60.55</v>
      </c>
    </row>
    <row customFormat="1" r="18" s="232" spans="1:29">
      <c r="A18" s="3" t="n">
        <v>43263</v>
      </c>
      <c r="B18" s="251" t="n">
        <v>6921.06</v>
      </c>
      <c r="C18" s="251" t="n">
        <v>472.7</v>
      </c>
      <c r="D18" s="251" t="n">
        <v>845.9</v>
      </c>
      <c r="E18" s="252" t="n">
        <v>599.7</v>
      </c>
      <c r="F18" s="251" t="n">
        <v>7123.38</v>
      </c>
      <c r="G18" s="251" t="n">
        <v>465.19</v>
      </c>
      <c r="H18" s="251" t="n">
        <v>821</v>
      </c>
      <c r="I18" s="252" t="n">
        <v>685</v>
      </c>
      <c r="J18" s="251" t="n">
        <v>25.5</v>
      </c>
      <c r="K18" s="251" t="n">
        <v>0</v>
      </c>
      <c r="L18" s="251" t="n">
        <v>0</v>
      </c>
      <c r="M18" s="253" t="n">
        <v>589.8</v>
      </c>
      <c r="N18" s="251" t="n">
        <v>7410.38</v>
      </c>
      <c r="O18" s="251" t="n">
        <v>470.4</v>
      </c>
      <c r="P18" s="251" t="n">
        <v>820.7</v>
      </c>
      <c r="Q18" s="253" t="n">
        <v>0</v>
      </c>
      <c r="R18" s="251" t="n">
        <v>17</v>
      </c>
      <c r="S18" s="251" t="n">
        <v>0</v>
      </c>
      <c r="T18" s="251" t="n">
        <v>0</v>
      </c>
      <c r="U18" s="251" t="n">
        <v>0</v>
      </c>
      <c r="V18" s="254" t="n">
        <v>18.88</v>
      </c>
      <c r="W18" s="251" t="n">
        <v>0</v>
      </c>
      <c r="X18" s="251" t="n">
        <v>0</v>
      </c>
      <c r="Y18" s="253" t="n">
        <v>0</v>
      </c>
      <c r="Z18" s="255" t="n">
        <v>163.4</v>
      </c>
      <c r="AA18" s="255">
        <f>SUM(B18:Z18)</f>
        <v/>
      </c>
      <c r="AB18" s="256" t="n">
        <v>28.82</v>
      </c>
      <c r="AC18" s="257" t="n">
        <v>81.69</v>
      </c>
    </row>
    <row r="19" spans="1:29">
      <c r="A19" s="3" t="n">
        <v>43264</v>
      </c>
      <c r="B19" s="237" t="n">
        <v>6931.5</v>
      </c>
      <c r="C19" s="237" t="n">
        <v>472.4</v>
      </c>
      <c r="D19" s="237" t="n">
        <v>845.8</v>
      </c>
      <c r="E19" s="237" t="n">
        <v>598.6</v>
      </c>
      <c r="F19" s="238" t="n">
        <v>7079.75</v>
      </c>
      <c r="G19" s="238" t="n">
        <v>465</v>
      </c>
      <c r="H19" s="238" t="n">
        <v>818.7</v>
      </c>
      <c r="I19" s="238" t="n">
        <v>684.1</v>
      </c>
      <c r="J19" s="239" t="n">
        <v>25.5</v>
      </c>
      <c r="K19" s="239" t="n">
        <v>0</v>
      </c>
      <c r="L19" s="239" t="n">
        <v>0</v>
      </c>
      <c r="M19" s="240" t="n">
        <v>586.41</v>
      </c>
      <c r="N19" s="241" t="n">
        <v>7563.88</v>
      </c>
      <c r="O19" s="241" t="n">
        <v>470.2</v>
      </c>
      <c r="P19" s="241" t="n">
        <v>819.6</v>
      </c>
      <c r="Q19" s="242" t="n">
        <v>0</v>
      </c>
      <c r="R19" s="243" t="n">
        <v>17.5</v>
      </c>
      <c r="S19" s="244" t="n">
        <v>0</v>
      </c>
      <c r="T19" s="244" t="n">
        <v>0.4</v>
      </c>
      <c r="U19" s="244" t="n">
        <v>0</v>
      </c>
      <c r="V19" s="245" t="n">
        <v>19.31</v>
      </c>
      <c r="W19" s="246" t="n">
        <v>0</v>
      </c>
      <c r="X19" s="246" t="n">
        <v>0.1</v>
      </c>
      <c r="Y19" s="247" t="n">
        <v>0</v>
      </c>
      <c r="Z19" s="248" t="n">
        <v>168.2</v>
      </c>
      <c r="AA19" s="248">
        <f>SUM(B19:Z19)</f>
        <v/>
      </c>
      <c r="AB19" s="249" t="n">
        <v>27.89</v>
      </c>
      <c r="AC19" s="250" t="n">
        <v>96.06</v>
      </c>
    </row>
    <row customFormat="1" r="20" s="232" spans="1:29">
      <c r="A20" s="3" t="n">
        <v>43265</v>
      </c>
      <c r="B20" s="251" t="n">
        <v>6565.31</v>
      </c>
      <c r="C20" s="251" t="n">
        <v>472.4</v>
      </c>
      <c r="D20" s="251" t="n">
        <v>845.7</v>
      </c>
      <c r="E20" s="252" t="n">
        <v>600.6</v>
      </c>
      <c r="F20" s="251" t="n">
        <v>6783.19</v>
      </c>
      <c r="G20" s="251" t="n">
        <v>465.11</v>
      </c>
      <c r="H20" s="251" t="n">
        <v>819.1900000000001</v>
      </c>
      <c r="I20" s="252" t="n">
        <v>686.6</v>
      </c>
      <c r="J20" s="251" t="n">
        <v>25.62</v>
      </c>
      <c r="K20" s="251" t="n">
        <v>0</v>
      </c>
      <c r="L20" s="251" t="n">
        <v>0</v>
      </c>
      <c r="M20" s="253" t="n">
        <v>588.3</v>
      </c>
      <c r="N20" s="251" t="n">
        <v>7133.62</v>
      </c>
      <c r="O20" s="251" t="n">
        <v>470.5</v>
      </c>
      <c r="P20" s="251" t="n">
        <v>818.09</v>
      </c>
      <c r="Q20" s="253" t="n">
        <v>0</v>
      </c>
      <c r="R20" s="251" t="n">
        <v>17.69</v>
      </c>
      <c r="S20" s="251" t="n">
        <v>0</v>
      </c>
      <c r="T20" s="251" t="n">
        <v>0.09</v>
      </c>
      <c r="U20" s="251" t="n">
        <v>0.2</v>
      </c>
      <c r="V20" s="254" t="n">
        <v>19.5</v>
      </c>
      <c r="W20" s="251" t="n">
        <v>0.1</v>
      </c>
      <c r="X20" s="251" t="n">
        <v>0</v>
      </c>
      <c r="Y20" s="253" t="n">
        <v>0</v>
      </c>
      <c r="Z20" s="255" t="n">
        <v>166.3</v>
      </c>
      <c r="AA20" s="255">
        <f>SUM(B20:Z20)</f>
        <v/>
      </c>
      <c r="AB20" s="256" t="n">
        <v>27.67</v>
      </c>
      <c r="AC20" s="257" t="n">
        <v>88.11</v>
      </c>
    </row>
    <row r="21" spans="1:29">
      <c r="A21" s="3" t="n">
        <v>43266</v>
      </c>
      <c r="B21" s="237" t="n">
        <v>6487.31</v>
      </c>
      <c r="C21" s="237" t="n">
        <v>472.91</v>
      </c>
      <c r="D21" s="237" t="n">
        <v>844.7</v>
      </c>
      <c r="E21" s="237" t="n">
        <v>602.1</v>
      </c>
      <c r="F21" s="238" t="n">
        <v>6721.69</v>
      </c>
      <c r="G21" s="238" t="n">
        <v>465.7</v>
      </c>
      <c r="H21" s="238" t="n">
        <v>820.3099999999999</v>
      </c>
      <c r="I21" s="238" t="n">
        <v>688</v>
      </c>
      <c r="J21" s="239" t="n">
        <v>25.88</v>
      </c>
      <c r="K21" s="239" t="n">
        <v>0</v>
      </c>
      <c r="L21" s="239" t="n">
        <v>0</v>
      </c>
      <c r="M21" s="240" t="n">
        <v>590.7</v>
      </c>
      <c r="N21" s="241" t="n">
        <v>6998.31</v>
      </c>
      <c r="O21" s="241" t="n">
        <v>470.9</v>
      </c>
      <c r="P21" s="241" t="n">
        <v>817.6</v>
      </c>
      <c r="Q21" s="242" t="n">
        <v>0</v>
      </c>
      <c r="R21" s="243" t="n">
        <v>18</v>
      </c>
      <c r="S21" s="244" t="n">
        <v>0</v>
      </c>
      <c r="T21" s="244" t="n">
        <v>0</v>
      </c>
      <c r="U21" s="244" t="n">
        <v>0.3</v>
      </c>
      <c r="V21" s="245" t="n">
        <v>19.69</v>
      </c>
      <c r="W21" s="246" t="n">
        <v>0</v>
      </c>
      <c r="X21" s="246" t="n">
        <v>0</v>
      </c>
      <c r="Y21" s="247" t="n">
        <v>0</v>
      </c>
      <c r="Z21" s="248" t="n">
        <v>188</v>
      </c>
      <c r="AA21" s="248">
        <f>SUM(B21:Z21)</f>
        <v/>
      </c>
      <c r="AB21" s="249" t="n">
        <v>28.44</v>
      </c>
      <c r="AC21" s="250" t="n">
        <v>78.83</v>
      </c>
    </row>
    <row customFormat="1" r="22" s="232" spans="1:29">
      <c r="A22" s="3" t="n">
        <v>43267</v>
      </c>
      <c r="B22" s="251" t="n">
        <v>6556.06</v>
      </c>
      <c r="C22" s="251" t="n">
        <v>473.59</v>
      </c>
      <c r="D22" s="251" t="n">
        <v>843.5</v>
      </c>
      <c r="E22" s="252" t="n">
        <v>601.8</v>
      </c>
      <c r="F22" s="251" t="n">
        <v>6766</v>
      </c>
      <c r="G22" s="251" t="n">
        <v>465.89</v>
      </c>
      <c r="H22" s="251" t="n">
        <v>819.8</v>
      </c>
      <c r="I22" s="252" t="n">
        <v>687.4</v>
      </c>
      <c r="J22" s="251" t="n">
        <v>25.44</v>
      </c>
      <c r="K22" s="251" t="n">
        <v>0</v>
      </c>
      <c r="L22" s="251" t="n">
        <v>0</v>
      </c>
      <c r="M22" s="253" t="n">
        <v>590.5</v>
      </c>
      <c r="N22" s="251" t="n">
        <v>7198</v>
      </c>
      <c r="O22" s="251" t="n">
        <v>471</v>
      </c>
      <c r="P22" s="251" t="n">
        <v>818.4</v>
      </c>
      <c r="Q22" s="253" t="n">
        <v>0</v>
      </c>
      <c r="R22" s="251" t="n">
        <v>17.62</v>
      </c>
      <c r="S22" s="251" t="n">
        <v>0</v>
      </c>
      <c r="T22" s="251" t="n">
        <v>0</v>
      </c>
      <c r="U22" s="251" t="n">
        <v>0</v>
      </c>
      <c r="V22" s="254" t="n">
        <v>19.62</v>
      </c>
      <c r="W22" s="251" t="n">
        <v>0</v>
      </c>
      <c r="X22" s="251" t="n">
        <v>0</v>
      </c>
      <c r="Y22" s="253" t="n">
        <v>0</v>
      </c>
      <c r="Z22" s="255" t="n">
        <v>196.8</v>
      </c>
      <c r="AA22" s="255">
        <f>SUM(B22:Z22)</f>
        <v/>
      </c>
      <c r="AB22" s="256" t="n">
        <v>29.72</v>
      </c>
      <c r="AC22" s="257" t="n">
        <v>68.93000000000001</v>
      </c>
    </row>
    <row r="23" spans="1:29">
      <c r="A23" s="3" t="n">
        <v>43268</v>
      </c>
      <c r="B23" s="237" t="n">
        <v>6533.75</v>
      </c>
      <c r="C23" s="237" t="n">
        <v>473.6</v>
      </c>
      <c r="D23" s="237" t="n">
        <v>844</v>
      </c>
      <c r="E23" s="237" t="n">
        <v>601</v>
      </c>
      <c r="F23" s="238" t="n">
        <v>6834.88</v>
      </c>
      <c r="G23" s="238" t="n">
        <v>466</v>
      </c>
      <c r="H23" s="238" t="n">
        <v>817.2</v>
      </c>
      <c r="I23" s="238" t="n">
        <v>685.5</v>
      </c>
      <c r="J23" s="239" t="n">
        <v>24.88</v>
      </c>
      <c r="K23" s="239" t="n">
        <v>0</v>
      </c>
      <c r="L23" s="239" t="n">
        <v>0</v>
      </c>
      <c r="M23" s="240" t="n">
        <v>588.59</v>
      </c>
      <c r="N23" s="241" t="n">
        <v>7222</v>
      </c>
      <c r="O23" s="241" t="n">
        <v>471.3</v>
      </c>
      <c r="P23" s="241" t="n">
        <v>819.1</v>
      </c>
      <c r="Q23" s="242" t="n">
        <v>0</v>
      </c>
      <c r="R23" s="243" t="n">
        <v>17.38</v>
      </c>
      <c r="S23" s="244" t="n">
        <v>0</v>
      </c>
      <c r="T23" s="244" t="n">
        <v>0.09</v>
      </c>
      <c r="U23" s="244" t="n">
        <v>0</v>
      </c>
      <c r="V23" s="245" t="n">
        <v>19.88</v>
      </c>
      <c r="W23" s="246" t="n">
        <v>0</v>
      </c>
      <c r="X23" s="246" t="n">
        <v>0</v>
      </c>
      <c r="Y23" s="247" t="n">
        <v>0</v>
      </c>
      <c r="Z23" s="248" t="n">
        <v>206.4</v>
      </c>
      <c r="AA23" s="248">
        <f>SUM(B23:Z23)</f>
        <v/>
      </c>
      <c r="AB23" s="249" t="n">
        <v>30.44</v>
      </c>
      <c r="AC23" s="250" t="n">
        <v>61.59</v>
      </c>
    </row>
    <row customFormat="1" r="24" s="232" spans="1:29">
      <c r="A24" s="3" t="n">
        <v>43269</v>
      </c>
      <c r="B24" s="251" t="n">
        <v>7264.69</v>
      </c>
      <c r="C24" s="251" t="n">
        <v>473.7</v>
      </c>
      <c r="D24" s="251" t="n">
        <v>843.6</v>
      </c>
      <c r="E24" s="252" t="n">
        <v>598.3</v>
      </c>
      <c r="F24" s="251" t="n">
        <v>7585.94</v>
      </c>
      <c r="G24" s="251" t="n">
        <v>466.11</v>
      </c>
      <c r="H24" s="251" t="n">
        <v>818.5</v>
      </c>
      <c r="I24" s="252" t="n">
        <v>682.7</v>
      </c>
      <c r="J24" s="251" t="n">
        <v>22.62</v>
      </c>
      <c r="K24" s="251" t="n">
        <v>0</v>
      </c>
      <c r="L24" s="251" t="n">
        <v>0</v>
      </c>
      <c r="M24" s="253" t="n">
        <v>581.3</v>
      </c>
      <c r="N24" s="251" t="n">
        <v>7956.81</v>
      </c>
      <c r="O24" s="251" t="n">
        <v>471.2</v>
      </c>
      <c r="P24" s="251" t="n">
        <v>818.6</v>
      </c>
      <c r="Q24" s="253" t="n">
        <v>0</v>
      </c>
      <c r="R24" s="251" t="n">
        <v>17</v>
      </c>
      <c r="S24" s="251" t="n">
        <v>0</v>
      </c>
      <c r="T24" s="251" t="n">
        <v>0</v>
      </c>
      <c r="U24" s="251" t="n">
        <v>0</v>
      </c>
      <c r="V24" s="254" t="n">
        <v>19.81</v>
      </c>
      <c r="W24" s="251" t="n">
        <v>0</v>
      </c>
      <c r="X24" s="251" t="n">
        <v>0.1</v>
      </c>
      <c r="Y24" s="253" t="n">
        <v>0</v>
      </c>
      <c r="Z24" s="255" t="n">
        <v>186.8</v>
      </c>
      <c r="AA24" s="255">
        <f>SUM(B24:Z24)</f>
        <v/>
      </c>
      <c r="AB24" s="256" t="n">
        <v>30.46</v>
      </c>
      <c r="AC24" s="257" t="n">
        <v>75.34999999999999</v>
      </c>
    </row>
    <row r="25" spans="1:29">
      <c r="A25" s="3" t="n">
        <v>43270</v>
      </c>
      <c r="B25" s="237" t="n">
        <v>7556.88</v>
      </c>
      <c r="C25" s="237" t="n">
        <v>473.9</v>
      </c>
      <c r="D25" s="237" t="n">
        <v>843.5</v>
      </c>
      <c r="E25" s="237" t="n">
        <v>598.1</v>
      </c>
      <c r="F25" s="238" t="n">
        <v>7776.38</v>
      </c>
      <c r="G25" s="238" t="n">
        <v>466.3</v>
      </c>
      <c r="H25" s="238" t="n">
        <v>820.1900000000001</v>
      </c>
      <c r="I25" s="238" t="n">
        <v>683</v>
      </c>
      <c r="J25" s="239" t="n">
        <v>23.75</v>
      </c>
      <c r="K25" s="239" t="n">
        <v>0</v>
      </c>
      <c r="L25" s="239" t="n">
        <v>0</v>
      </c>
      <c r="M25" s="240" t="n">
        <v>578.9</v>
      </c>
      <c r="N25" s="241" t="n">
        <v>8226.25</v>
      </c>
      <c r="O25" s="241" t="n">
        <v>471.2</v>
      </c>
      <c r="P25" s="241" t="n">
        <v>819.8</v>
      </c>
      <c r="Q25" s="242" t="n">
        <v>0</v>
      </c>
      <c r="R25" s="243" t="n">
        <v>17</v>
      </c>
      <c r="S25" s="244" t="n">
        <v>0</v>
      </c>
      <c r="T25" s="244" t="n">
        <v>0</v>
      </c>
      <c r="U25" s="244" t="n">
        <v>0</v>
      </c>
      <c r="V25" s="245" t="n">
        <v>19.41</v>
      </c>
      <c r="W25" s="246" t="n">
        <v>0</v>
      </c>
      <c r="X25" s="246" t="n">
        <v>0</v>
      </c>
      <c r="Y25" s="247" t="n">
        <v>0</v>
      </c>
      <c r="Z25" s="248" t="n">
        <v>179.7</v>
      </c>
      <c r="AA25" s="248">
        <f>SUM(B25:Z25)</f>
        <v/>
      </c>
      <c r="AB25" s="249" t="n">
        <v>30.34</v>
      </c>
      <c r="AC25" s="250" t="n">
        <v>83.78</v>
      </c>
    </row>
    <row customFormat="1" r="26" s="232" spans="1:29">
      <c r="A26" s="3" t="n">
        <v>43271</v>
      </c>
      <c r="B26" s="251" t="n">
        <v>7760.5</v>
      </c>
      <c r="C26" s="251" t="n">
        <v>474.7</v>
      </c>
      <c r="D26" s="251" t="n">
        <v>855.6</v>
      </c>
      <c r="E26" s="252" t="n">
        <v>598</v>
      </c>
      <c r="F26" s="251" t="n">
        <v>8005.44</v>
      </c>
      <c r="G26" s="251" t="n">
        <v>467.2</v>
      </c>
      <c r="H26" s="251" t="n">
        <v>831.3099999999999</v>
      </c>
      <c r="I26" s="252" t="n">
        <v>683.2</v>
      </c>
      <c r="J26" s="251" t="n">
        <v>24.44</v>
      </c>
      <c r="K26" s="251" t="n">
        <v>0</v>
      </c>
      <c r="L26" s="251" t="n">
        <v>0</v>
      </c>
      <c r="M26" s="253" t="n">
        <v>578.3</v>
      </c>
      <c r="N26" s="251" t="n">
        <v>8390.620000000001</v>
      </c>
      <c r="O26" s="251" t="n">
        <v>472.2</v>
      </c>
      <c r="P26" s="251" t="n">
        <v>830.7</v>
      </c>
      <c r="Q26" s="253" t="n">
        <v>0</v>
      </c>
      <c r="R26" s="251" t="n">
        <v>16.69</v>
      </c>
      <c r="S26" s="251" t="n">
        <v>0</v>
      </c>
      <c r="T26" s="251" t="n">
        <v>0</v>
      </c>
      <c r="U26" s="251" t="n">
        <v>0.1</v>
      </c>
      <c r="V26" s="254" t="n">
        <v>19.09</v>
      </c>
      <c r="W26" s="251" t="n">
        <v>0</v>
      </c>
      <c r="X26" s="251" t="n">
        <v>0</v>
      </c>
      <c r="Y26" s="253" t="n">
        <v>0</v>
      </c>
      <c r="Z26" s="255" t="n">
        <v>200.1</v>
      </c>
      <c r="AA26" s="255">
        <f>SUM(B26:Z26)</f>
        <v/>
      </c>
      <c r="AB26" s="256" t="n">
        <v>30.77</v>
      </c>
      <c r="AC26" s="257" t="n">
        <v>81.86</v>
      </c>
    </row>
    <row r="27" spans="1:29">
      <c r="A27" s="3" t="n">
        <v>43272</v>
      </c>
      <c r="B27" s="237" t="n">
        <v>6243.31</v>
      </c>
      <c r="C27" s="237" t="n">
        <v>413.9</v>
      </c>
      <c r="D27" s="237" t="n">
        <v>872.9</v>
      </c>
      <c r="E27" s="237" t="n">
        <v>599.9</v>
      </c>
      <c r="F27" s="238" t="n">
        <v>6343.25</v>
      </c>
      <c r="G27" s="238" t="n">
        <v>407.89</v>
      </c>
      <c r="H27" s="238" t="n">
        <v>849.3</v>
      </c>
      <c r="I27" s="238" t="n">
        <v>684.6</v>
      </c>
      <c r="J27" s="239" t="n">
        <v>24.69</v>
      </c>
      <c r="K27" s="239" t="n">
        <v>0</v>
      </c>
      <c r="L27" s="239" t="n">
        <v>0</v>
      </c>
      <c r="M27" s="240" t="n">
        <v>580.3</v>
      </c>
      <c r="N27" s="241" t="n">
        <v>6850.88</v>
      </c>
      <c r="O27" s="241" t="n">
        <v>410.9</v>
      </c>
      <c r="P27" s="241" t="n">
        <v>848.9</v>
      </c>
      <c r="Q27" s="242" t="n">
        <v>363.5</v>
      </c>
      <c r="R27" s="243" t="n">
        <v>16.69</v>
      </c>
      <c r="S27" s="244" t="n">
        <v>0</v>
      </c>
      <c r="T27" s="244" t="n">
        <v>0</v>
      </c>
      <c r="U27" s="244" t="n">
        <v>0</v>
      </c>
      <c r="V27" s="245" t="n">
        <v>3726.69</v>
      </c>
      <c r="W27" s="246" t="n">
        <v>239.8</v>
      </c>
      <c r="X27" s="246" t="n">
        <v>531</v>
      </c>
      <c r="Y27" s="247" t="n">
        <v>0</v>
      </c>
      <c r="Z27" s="248" t="n">
        <v>192</v>
      </c>
      <c r="AA27" s="248">
        <f>SUM(B27:Z27)</f>
        <v/>
      </c>
      <c r="AB27" s="249" t="n">
        <v>30.51</v>
      </c>
      <c r="AC27" s="250" t="n">
        <v>84.88</v>
      </c>
    </row>
    <row customFormat="1" r="28" s="232" spans="1:29">
      <c r="A28" s="3" t="n">
        <v>43273</v>
      </c>
      <c r="B28" s="251" t="n">
        <v>5162</v>
      </c>
      <c r="C28" s="251" t="n">
        <v>372.4</v>
      </c>
      <c r="D28" s="251" t="n">
        <v>870.3</v>
      </c>
      <c r="E28" s="252" t="n">
        <v>591.6</v>
      </c>
      <c r="F28" s="251" t="n">
        <v>5190</v>
      </c>
      <c r="G28" s="251" t="n">
        <v>367.41</v>
      </c>
      <c r="H28" s="251" t="n">
        <v>846.89</v>
      </c>
      <c r="I28" s="252" t="n">
        <v>675.41</v>
      </c>
      <c r="J28" s="251" t="n">
        <v>24.38</v>
      </c>
      <c r="K28" s="251" t="n">
        <v>0</v>
      </c>
      <c r="L28" s="251" t="n">
        <v>0</v>
      </c>
      <c r="M28" s="253" t="n">
        <v>572.5</v>
      </c>
      <c r="N28" s="251" t="n">
        <v>5688.44</v>
      </c>
      <c r="O28" s="251" t="n">
        <v>369.1</v>
      </c>
      <c r="P28" s="251" t="n">
        <v>848</v>
      </c>
      <c r="Q28" s="253" t="n">
        <v>567.3</v>
      </c>
      <c r="R28" s="251" t="n">
        <v>16.62</v>
      </c>
      <c r="S28" s="251" t="n">
        <v>0</v>
      </c>
      <c r="T28" s="251" t="n">
        <v>0</v>
      </c>
      <c r="U28" s="251" t="n">
        <v>0</v>
      </c>
      <c r="V28" s="254" t="n">
        <v>5599.72</v>
      </c>
      <c r="W28" s="251" t="n">
        <v>374.2</v>
      </c>
      <c r="X28" s="251" t="n">
        <v>844.3</v>
      </c>
      <c r="Y28" s="253" t="n">
        <v>170.5</v>
      </c>
      <c r="Z28" s="255" t="n">
        <v>183</v>
      </c>
      <c r="AA28" s="255">
        <f>SUM(B28:Z28)</f>
        <v/>
      </c>
      <c r="AB28" s="256" t="n">
        <v>29.65</v>
      </c>
      <c r="AC28" s="256" t="n">
        <v>87.45999999999999</v>
      </c>
    </row>
    <row r="29" spans="1:29">
      <c r="A29" s="3" t="n">
        <v>43274</v>
      </c>
      <c r="B29" s="237" t="n">
        <v>4875.81</v>
      </c>
      <c r="C29" s="237" t="n">
        <v>372.2</v>
      </c>
      <c r="D29" s="237" t="n">
        <v>702.2</v>
      </c>
      <c r="E29" s="237" t="n">
        <v>564.8</v>
      </c>
      <c r="F29" s="238" t="n">
        <v>4903.75</v>
      </c>
      <c r="G29" s="238" t="n">
        <v>367.2</v>
      </c>
      <c r="H29" s="238" t="n">
        <v>683.91</v>
      </c>
      <c r="I29" s="238" t="n">
        <v>645.09</v>
      </c>
      <c r="J29" s="239" t="n">
        <v>25.75</v>
      </c>
      <c r="K29" s="239" t="n">
        <v>0</v>
      </c>
      <c r="L29" s="239" t="n">
        <v>0</v>
      </c>
      <c r="M29" s="240" t="n">
        <v>547.4</v>
      </c>
      <c r="N29" s="241" t="n">
        <v>5435.88</v>
      </c>
      <c r="O29" s="241" t="n">
        <v>368.6</v>
      </c>
      <c r="P29" s="241" t="n">
        <v>682.1</v>
      </c>
      <c r="Q29" s="242" t="n">
        <v>542.1</v>
      </c>
      <c r="R29" s="243" t="n">
        <v>17.19</v>
      </c>
      <c r="S29" s="244" t="n">
        <v>0</v>
      </c>
      <c r="T29" s="244" t="n">
        <v>0</v>
      </c>
      <c r="U29" s="244" t="n">
        <v>0</v>
      </c>
      <c r="V29" s="245" t="n">
        <v>5299.28</v>
      </c>
      <c r="W29" s="246" t="n">
        <v>373.7</v>
      </c>
      <c r="X29" s="246" t="n">
        <v>680.7</v>
      </c>
      <c r="Y29" s="247" t="n">
        <v>580.1</v>
      </c>
      <c r="Z29" s="248" t="n">
        <v>170.3</v>
      </c>
      <c r="AA29" s="248">
        <f>SUM(B29:Z29)</f>
        <v/>
      </c>
      <c r="AB29" s="249" t="n">
        <v>28.81</v>
      </c>
      <c r="AC29" s="250" t="n">
        <v>92.97</v>
      </c>
    </row>
    <row customFormat="1" r="30" s="232" spans="1:29">
      <c r="A30" s="3" t="n">
        <v>43275</v>
      </c>
      <c r="B30" s="251" t="n">
        <v>5107.31</v>
      </c>
      <c r="C30" s="251" t="n">
        <v>371.59</v>
      </c>
      <c r="D30" s="251" t="n">
        <v>657.4</v>
      </c>
      <c r="E30" s="252" t="n">
        <v>568.5</v>
      </c>
      <c r="F30" s="251" t="n">
        <v>5131.75</v>
      </c>
      <c r="G30" s="251" t="n">
        <v>366.59</v>
      </c>
      <c r="H30" s="251" t="n">
        <v>642.59</v>
      </c>
      <c r="I30" s="252" t="n">
        <v>648.2</v>
      </c>
      <c r="J30" s="251" t="n">
        <v>25.88</v>
      </c>
      <c r="K30" s="251" t="n">
        <v>0</v>
      </c>
      <c r="L30" s="251" t="n">
        <v>0</v>
      </c>
      <c r="M30" s="253" t="n">
        <v>551.2</v>
      </c>
      <c r="N30" s="251" t="n">
        <v>5645.19</v>
      </c>
      <c r="O30" s="251" t="n">
        <v>368</v>
      </c>
      <c r="P30" s="251" t="n">
        <v>641.6</v>
      </c>
      <c r="Q30" s="253" t="n">
        <v>545.1</v>
      </c>
      <c r="R30" s="251" t="n">
        <v>17.44</v>
      </c>
      <c r="S30" s="251" t="n">
        <v>0</v>
      </c>
      <c r="T30" s="251" t="n">
        <v>0</v>
      </c>
      <c r="U30" s="251" t="n">
        <v>0.2</v>
      </c>
      <c r="V30" s="254" t="n">
        <v>5488.31</v>
      </c>
      <c r="W30" s="251" t="n">
        <v>373.2</v>
      </c>
      <c r="X30" s="251" t="n">
        <v>638.3</v>
      </c>
      <c r="Y30" s="253" t="n">
        <v>582.6</v>
      </c>
      <c r="Z30" s="255" t="n">
        <v>230</v>
      </c>
      <c r="AA30" s="255">
        <f>SUM(B30:Z30)</f>
        <v/>
      </c>
      <c r="AB30" s="256" t="n">
        <v>29.68</v>
      </c>
      <c r="AC30" s="257" t="n">
        <v>84.69</v>
      </c>
    </row>
    <row r="31" spans="1:29">
      <c r="A31" s="3" t="n">
        <v>43276</v>
      </c>
      <c r="B31" s="237" t="n">
        <v>5151.88</v>
      </c>
      <c r="C31" s="237" t="n">
        <v>363.2</v>
      </c>
      <c r="D31" s="237" t="n">
        <v>656.2</v>
      </c>
      <c r="E31" s="237" t="n">
        <v>569.3</v>
      </c>
      <c r="F31" s="238" t="n">
        <v>5178.12</v>
      </c>
      <c r="G31" s="238" t="n">
        <v>358.2</v>
      </c>
      <c r="H31" s="238" t="n">
        <v>643.5</v>
      </c>
      <c r="I31" s="238" t="n">
        <v>649.09</v>
      </c>
      <c r="J31" s="239" t="n">
        <v>25</v>
      </c>
      <c r="K31" s="239" t="n">
        <v>0</v>
      </c>
      <c r="L31" s="239" t="n">
        <v>0</v>
      </c>
      <c r="M31" s="240" t="n">
        <v>550.5</v>
      </c>
      <c r="N31" s="241" t="n">
        <v>5651.94</v>
      </c>
      <c r="O31" s="241" t="n">
        <v>358.1</v>
      </c>
      <c r="P31" s="241" t="n">
        <v>639.3</v>
      </c>
      <c r="Q31" s="242" t="n">
        <v>545.1</v>
      </c>
      <c r="R31" s="243" t="n">
        <v>17.38</v>
      </c>
      <c r="S31" s="244" t="n">
        <v>0</v>
      </c>
      <c r="T31" s="244" t="n">
        <v>0</v>
      </c>
      <c r="U31" s="244" t="n">
        <v>0</v>
      </c>
      <c r="V31" s="245" t="n">
        <v>5512.5</v>
      </c>
      <c r="W31" s="246" t="n">
        <v>363.2</v>
      </c>
      <c r="X31" s="246" t="n">
        <v>638.5</v>
      </c>
      <c r="Y31" s="247" t="n">
        <v>583</v>
      </c>
      <c r="Z31" s="248" t="n">
        <v>189.2</v>
      </c>
      <c r="AA31" s="248">
        <f>SUM(B31:Z31)</f>
        <v/>
      </c>
      <c r="AB31" s="249" t="n">
        <v>29.2</v>
      </c>
      <c r="AC31" s="250" t="n">
        <v>94.72</v>
      </c>
    </row>
    <row customFormat="1" r="32" s="232" spans="1:29">
      <c r="A32" s="3" t="n">
        <v>43277</v>
      </c>
      <c r="B32" s="251" t="n">
        <v>2592.88</v>
      </c>
      <c r="C32" s="251" t="n">
        <v>167.7</v>
      </c>
      <c r="D32" s="251" t="n">
        <v>328.7</v>
      </c>
      <c r="E32" s="252" t="n">
        <v>306.4</v>
      </c>
      <c r="F32" s="251" t="n">
        <v>6342.06</v>
      </c>
      <c r="G32" s="251" t="n">
        <v>376.59</v>
      </c>
      <c r="H32" s="251" t="n">
        <v>589.8099999999999</v>
      </c>
      <c r="I32" s="252" t="n">
        <v>648.7</v>
      </c>
      <c r="J32" s="251" t="n">
        <v>120.12</v>
      </c>
      <c r="K32" s="251" t="n">
        <v>10.1</v>
      </c>
      <c r="L32" s="251" t="n">
        <v>12.8</v>
      </c>
      <c r="M32" s="253" t="n">
        <v>522</v>
      </c>
      <c r="N32" s="251" t="n">
        <v>2924.88</v>
      </c>
      <c r="O32" s="251" t="n">
        <v>175.8</v>
      </c>
      <c r="P32" s="251" t="n">
        <v>337.3</v>
      </c>
      <c r="Q32" s="253" t="n">
        <v>273</v>
      </c>
      <c r="R32" s="251" t="n">
        <v>3763.69</v>
      </c>
      <c r="S32" s="251" t="n">
        <v>302.1</v>
      </c>
      <c r="T32" s="251" t="n">
        <v>382.9</v>
      </c>
      <c r="U32" s="251" t="n">
        <v>278.1</v>
      </c>
      <c r="V32" s="254" t="n">
        <v>6617.69</v>
      </c>
      <c r="W32" s="251" t="n">
        <v>474.3</v>
      </c>
      <c r="X32" s="251" t="n">
        <v>706.9</v>
      </c>
      <c r="Y32" s="253" t="n">
        <v>581.8</v>
      </c>
      <c r="Z32" s="255" t="n">
        <v>175.6</v>
      </c>
      <c r="AA32" s="255">
        <f>SUM(B32:Z32)</f>
        <v/>
      </c>
      <c r="AB32" s="256" t="n">
        <v>29.64</v>
      </c>
      <c r="AC32" s="257" t="n">
        <v>90.59</v>
      </c>
    </row>
    <row r="33" spans="1:29">
      <c r="A33" s="3" t="n">
        <v>43278</v>
      </c>
      <c r="B33" s="237" t="n">
        <v>22.44</v>
      </c>
      <c r="C33" s="237" t="n">
        <v>0</v>
      </c>
      <c r="D33" s="237" t="n">
        <v>0</v>
      </c>
      <c r="E33" s="237" t="n">
        <v>569.7</v>
      </c>
      <c r="F33" s="238" t="n">
        <v>18.62</v>
      </c>
      <c r="G33" s="238" t="n">
        <v>0</v>
      </c>
      <c r="H33" s="238" t="n">
        <v>0</v>
      </c>
      <c r="I33" s="238" t="n">
        <v>649.8</v>
      </c>
      <c r="J33" s="239" t="n">
        <v>5279.56</v>
      </c>
      <c r="K33" s="239" t="n">
        <v>355.5</v>
      </c>
      <c r="L33" s="239" t="n">
        <v>611.6</v>
      </c>
      <c r="M33" s="240" t="n">
        <v>548.59</v>
      </c>
      <c r="N33" s="241" t="n">
        <v>5417.94</v>
      </c>
      <c r="O33" s="241" t="n">
        <v>354</v>
      </c>
      <c r="P33" s="241" t="n">
        <v>620.7</v>
      </c>
      <c r="Q33" s="242" t="n">
        <v>0</v>
      </c>
      <c r="R33" s="243" t="n">
        <v>5446.44</v>
      </c>
      <c r="S33" s="244" t="n">
        <v>353.2</v>
      </c>
      <c r="T33" s="244" t="n">
        <v>617.3</v>
      </c>
      <c r="U33" s="244" t="n">
        <v>585</v>
      </c>
      <c r="V33" s="245" t="n">
        <v>5493.22</v>
      </c>
      <c r="W33" s="246" t="n">
        <v>358.2</v>
      </c>
      <c r="X33" s="246" t="n">
        <v>607.3</v>
      </c>
      <c r="Y33" s="247" t="n">
        <v>581.3</v>
      </c>
      <c r="Z33" s="248" t="n">
        <v>201.9</v>
      </c>
      <c r="AA33" s="248">
        <f>SUM(B33:Z33)</f>
        <v/>
      </c>
      <c r="AB33" s="249" t="n">
        <v>30.19</v>
      </c>
      <c r="AC33" s="250" t="n">
        <v>80.13</v>
      </c>
    </row>
    <row customFormat="1" r="34" s="232" spans="1:29">
      <c r="A34" s="3" t="n">
        <v>43279</v>
      </c>
      <c r="B34" s="251" t="n">
        <v>21.5</v>
      </c>
      <c r="C34" s="251" t="n">
        <v>0</v>
      </c>
      <c r="D34" s="251" t="n">
        <v>0</v>
      </c>
      <c r="E34" s="252" t="n">
        <v>333.6</v>
      </c>
      <c r="F34" s="251" t="n">
        <v>17.25</v>
      </c>
      <c r="G34" s="251" t="n">
        <v>0</v>
      </c>
      <c r="H34" s="251" t="n">
        <v>0</v>
      </c>
      <c r="I34" s="252" t="n">
        <v>609.3099999999999</v>
      </c>
      <c r="J34" s="251" t="n">
        <v>5517.62</v>
      </c>
      <c r="K34" s="251" t="n">
        <v>333.9</v>
      </c>
      <c r="L34" s="251" t="n">
        <v>539.3</v>
      </c>
      <c r="M34" s="253" t="n">
        <v>487.5</v>
      </c>
      <c r="N34" s="251" t="n">
        <v>5638.56</v>
      </c>
      <c r="O34" s="251" t="n">
        <v>332.5</v>
      </c>
      <c r="P34" s="251" t="n">
        <v>551.3</v>
      </c>
      <c r="Q34" s="253" t="n">
        <v>257.1</v>
      </c>
      <c r="R34" s="251" t="n">
        <v>5530.06</v>
      </c>
      <c r="S34" s="251" t="n">
        <v>331.1</v>
      </c>
      <c r="T34" s="251" t="n">
        <v>545.6</v>
      </c>
      <c r="U34" s="251" t="n">
        <v>583</v>
      </c>
      <c r="V34" s="254" t="n">
        <v>5562.91</v>
      </c>
      <c r="W34" s="251" t="n">
        <v>337.1</v>
      </c>
      <c r="X34" s="251" t="n">
        <v>535.7</v>
      </c>
      <c r="Y34" s="253" t="n">
        <v>579.7</v>
      </c>
      <c r="Z34" s="255" t="n">
        <v>225.4</v>
      </c>
      <c r="AA34" s="255">
        <f>SUM(B34:Z34)</f>
        <v/>
      </c>
      <c r="AB34" s="256" t="n">
        <v>30.78</v>
      </c>
      <c r="AC34" s="257" t="n">
        <v>73.31</v>
      </c>
    </row>
    <row customHeight="1" ht="14.25" r="35" s="211" spans="1:29">
      <c r="A35" s="3" t="n">
        <v>43280</v>
      </c>
      <c r="B35" s="237" t="n">
        <v>22.81</v>
      </c>
      <c r="C35" s="237" t="n">
        <v>0</v>
      </c>
      <c r="D35" s="237" t="n">
        <v>0</v>
      </c>
      <c r="E35" s="237" t="n">
        <v>298.2</v>
      </c>
      <c r="F35" s="238" t="n">
        <v>17.12</v>
      </c>
      <c r="G35" s="238" t="n">
        <v>0</v>
      </c>
      <c r="H35" s="238" t="n">
        <v>0</v>
      </c>
      <c r="I35" s="238" t="n">
        <v>634.39</v>
      </c>
      <c r="J35" s="239" t="n">
        <v>5817.38</v>
      </c>
      <c r="K35" s="239" t="n">
        <v>334.2</v>
      </c>
      <c r="L35" s="239" t="n">
        <v>538.5</v>
      </c>
      <c r="M35" s="240" t="n">
        <v>536.2</v>
      </c>
      <c r="N35" s="241" t="n">
        <v>5967.19</v>
      </c>
      <c r="O35" s="241" t="n">
        <v>332.6</v>
      </c>
      <c r="P35" s="241" t="n">
        <v>551.9</v>
      </c>
      <c r="Q35" s="242" t="n">
        <v>529.4</v>
      </c>
      <c r="R35" s="243" t="n">
        <v>5798.19</v>
      </c>
      <c r="S35" s="244" t="n">
        <v>330.7</v>
      </c>
      <c r="T35" s="244" t="n">
        <v>547</v>
      </c>
      <c r="U35" s="244" t="n">
        <v>308.7</v>
      </c>
      <c r="V35" s="245" t="n">
        <v>5873.28</v>
      </c>
      <c r="W35" s="246" t="n">
        <v>337.4</v>
      </c>
      <c r="X35" s="246" t="n">
        <v>533.2</v>
      </c>
      <c r="Y35" s="247" t="n">
        <v>506.9</v>
      </c>
      <c r="Z35" s="248" t="n">
        <v>214.5</v>
      </c>
      <c r="AA35" s="248">
        <f>SUM(B35:Z35)</f>
        <v/>
      </c>
      <c r="AB35" s="249" t="n">
        <v>31.44</v>
      </c>
      <c r="AC35" s="249" t="n">
        <v>69.23999999999999</v>
      </c>
    </row>
    <row customFormat="1" r="36" s="232" spans="1:29">
      <c r="A36" s="3" t="n">
        <v>43281</v>
      </c>
      <c r="B36" s="251" t="n">
        <v>23.38</v>
      </c>
      <c r="C36" s="251" t="n">
        <v>0</v>
      </c>
      <c r="D36" s="251" t="n">
        <v>0</v>
      </c>
      <c r="E36" s="252" t="n">
        <v>565.5</v>
      </c>
      <c r="F36" s="251" t="n">
        <v>17</v>
      </c>
      <c r="G36" s="251" t="n">
        <v>0</v>
      </c>
      <c r="H36" s="251" t="n">
        <v>0</v>
      </c>
      <c r="I36" s="252" t="n">
        <v>641.61</v>
      </c>
      <c r="J36" s="251" t="n">
        <v>5769.5</v>
      </c>
      <c r="K36" s="251" t="n">
        <v>334.2</v>
      </c>
      <c r="L36" s="251" t="n">
        <v>538.4</v>
      </c>
      <c r="M36" s="253" t="n">
        <v>542</v>
      </c>
      <c r="N36" s="251" t="n">
        <v>5922.44</v>
      </c>
      <c r="O36" s="251" t="n">
        <v>332.5</v>
      </c>
      <c r="P36" s="251" t="n">
        <v>543.9</v>
      </c>
      <c r="Q36" s="253" t="n">
        <v>539.7</v>
      </c>
      <c r="R36" s="251" t="n">
        <v>5933.81</v>
      </c>
      <c r="S36" s="251" t="n">
        <v>330.7</v>
      </c>
      <c r="T36" s="251" t="n">
        <v>545.5</v>
      </c>
      <c r="U36" s="251" t="n">
        <v>0</v>
      </c>
      <c r="V36" s="254" t="n">
        <v>5974.5</v>
      </c>
      <c r="W36" s="251" t="n">
        <v>337.3</v>
      </c>
      <c r="X36" s="251" t="n">
        <v>531.6</v>
      </c>
      <c r="Y36" s="253" t="n">
        <v>576</v>
      </c>
      <c r="Z36" s="255" t="n">
        <v>162.8</v>
      </c>
      <c r="AA36" s="255">
        <f>SUM(B36:Z36)</f>
        <v/>
      </c>
      <c r="AB36" s="256" t="n">
        <v>31.16</v>
      </c>
      <c r="AC36" s="257" t="n">
        <v>72.91</v>
      </c>
    </row>
    <row customHeight="1" ht="14.25" r="37" s="211" spans="1:29">
      <c r="A37" s="3" t="n">
        <v>43282</v>
      </c>
      <c r="B37" s="237" t="n">
        <v>22.5</v>
      </c>
      <c r="C37" s="237" t="n">
        <v>0</v>
      </c>
      <c r="D37" s="237" t="n">
        <v>0</v>
      </c>
      <c r="E37" s="237" t="n">
        <v>565.6</v>
      </c>
      <c r="F37" s="238" t="n">
        <v>17.12</v>
      </c>
      <c r="G37" s="238" t="n">
        <v>0</v>
      </c>
      <c r="H37" s="238" t="n">
        <v>0</v>
      </c>
      <c r="I37" s="238" t="n">
        <v>641.59</v>
      </c>
      <c r="J37" s="239" t="n">
        <v>5743.31</v>
      </c>
      <c r="K37" s="239" t="n">
        <v>334.4</v>
      </c>
      <c r="L37" s="239" t="n">
        <v>537.9</v>
      </c>
      <c r="M37" s="240" t="n">
        <v>542.2</v>
      </c>
      <c r="N37" s="241" t="n">
        <v>5873.31</v>
      </c>
      <c r="O37" s="241" t="n">
        <v>332.5</v>
      </c>
      <c r="P37" s="241" t="n">
        <v>541.1</v>
      </c>
      <c r="Q37" s="242" t="n">
        <v>539.8</v>
      </c>
      <c r="R37" s="243" t="n">
        <v>5819.62</v>
      </c>
      <c r="S37" s="244" t="n">
        <v>330.9</v>
      </c>
      <c r="T37" s="244" t="n">
        <v>547.1</v>
      </c>
      <c r="U37" s="244" t="n">
        <v>0</v>
      </c>
      <c r="V37" s="245" t="n">
        <v>5869</v>
      </c>
      <c r="W37" s="246" t="n">
        <v>337.4</v>
      </c>
      <c r="X37" s="246" t="n">
        <v>531.9</v>
      </c>
      <c r="Y37" s="247" t="n">
        <v>576</v>
      </c>
      <c r="Z37" s="248" t="n">
        <v>204.1</v>
      </c>
      <c r="AA37" s="248">
        <f>SUM(B37:Z37)</f>
        <v/>
      </c>
      <c r="AB37" s="249" t="n">
        <v>30.8</v>
      </c>
      <c r="AC37" s="249" t="n">
        <v>79.59999999999999</v>
      </c>
    </row>
    <row customFormat="1" r="38" s="232" spans="1:29">
      <c r="A38" s="3" t="n">
        <v>43283</v>
      </c>
      <c r="B38" s="251" t="n">
        <v>20.88</v>
      </c>
      <c r="C38" s="251" t="n">
        <v>0</v>
      </c>
      <c r="D38" s="251" t="n">
        <v>0</v>
      </c>
      <c r="E38" s="252" t="n">
        <v>562.2</v>
      </c>
      <c r="F38" s="251" t="n">
        <v>16.88</v>
      </c>
      <c r="G38" s="251" t="n">
        <v>0</v>
      </c>
      <c r="H38" s="251" t="n">
        <v>0</v>
      </c>
      <c r="I38" s="252" t="n">
        <v>637.7</v>
      </c>
      <c r="J38" s="251" t="n">
        <v>5740.69</v>
      </c>
      <c r="K38" s="251" t="n">
        <v>334.5</v>
      </c>
      <c r="L38" s="251" t="n">
        <v>536.7</v>
      </c>
      <c r="M38" s="253" t="n">
        <v>538.9</v>
      </c>
      <c r="N38" s="251" t="n">
        <v>5870.88</v>
      </c>
      <c r="O38" s="251" t="n">
        <v>333.1</v>
      </c>
      <c r="P38" s="251" t="n">
        <v>540.7</v>
      </c>
      <c r="Q38" s="253" t="n">
        <v>537</v>
      </c>
      <c r="R38" s="251" t="n">
        <v>5908.31</v>
      </c>
      <c r="S38" s="251" t="n">
        <v>331.8</v>
      </c>
      <c r="T38" s="251" t="n">
        <v>547.6</v>
      </c>
      <c r="U38" s="251" t="n">
        <v>0.1</v>
      </c>
      <c r="V38" s="254" t="n">
        <v>5983.12</v>
      </c>
      <c r="W38" s="251" t="n">
        <v>337.7</v>
      </c>
      <c r="X38" s="251" t="n">
        <v>532.2</v>
      </c>
      <c r="Y38" s="253" t="n">
        <v>573.3</v>
      </c>
      <c r="Z38" s="255" t="n">
        <v>191.9</v>
      </c>
      <c r="AA38" s="255">
        <f>SUM(B38:Z38)</f>
        <v/>
      </c>
      <c r="AB38" s="256" t="n">
        <v>30.51</v>
      </c>
      <c r="AC38" s="257" t="n">
        <v>81.73</v>
      </c>
    </row>
    <row customHeight="1" ht="14.25" r="39" s="211" spans="1:29">
      <c r="A39" s="3" t="n">
        <v>43284</v>
      </c>
      <c r="B39" s="237" t="n">
        <v>20.5</v>
      </c>
      <c r="C39" s="237" t="n">
        <v>0</v>
      </c>
      <c r="D39" s="237" t="n">
        <v>0</v>
      </c>
      <c r="E39" s="237" t="n">
        <v>541.3</v>
      </c>
      <c r="F39" s="238" t="n">
        <v>17.12</v>
      </c>
      <c r="G39" s="238" t="n">
        <v>0</v>
      </c>
      <c r="H39" s="238" t="n">
        <v>0</v>
      </c>
      <c r="I39" s="238" t="n">
        <v>613.59</v>
      </c>
      <c r="J39" s="239" t="n">
        <v>5745.69</v>
      </c>
      <c r="K39" s="239" t="n">
        <v>302.5</v>
      </c>
      <c r="L39" s="239" t="n">
        <v>537.9</v>
      </c>
      <c r="M39" s="240" t="n">
        <v>518.6</v>
      </c>
      <c r="N39" s="241" t="n">
        <v>5875.12</v>
      </c>
      <c r="O39" s="241" t="n">
        <v>300.5</v>
      </c>
      <c r="P39" s="241" t="n">
        <v>543.1</v>
      </c>
      <c r="Q39" s="242" t="n">
        <v>516.4</v>
      </c>
      <c r="R39" s="243" t="n">
        <v>5867.75</v>
      </c>
      <c r="S39" s="244" t="n">
        <v>300.1</v>
      </c>
      <c r="T39" s="244" t="n">
        <v>547.6</v>
      </c>
      <c r="U39" s="244" t="n">
        <v>0</v>
      </c>
      <c r="V39" s="245" t="n">
        <v>5854.06</v>
      </c>
      <c r="W39" s="246" t="n">
        <v>305.3</v>
      </c>
      <c r="X39" s="246" t="n">
        <v>531.8</v>
      </c>
      <c r="Y39" s="247" t="n">
        <v>551.7</v>
      </c>
      <c r="Z39" s="248" t="n">
        <v>187.3</v>
      </c>
      <c r="AA39" s="248">
        <f>SUM(B39:Z39)</f>
        <v/>
      </c>
      <c r="AB39" s="249" t="n">
        <v>30.41</v>
      </c>
      <c r="AC39" s="249" t="n">
        <v>83.52</v>
      </c>
    </row>
    <row customFormat="1" r="40" s="232" spans="1:29">
      <c r="A40" s="3" t="n">
        <v>43285</v>
      </c>
      <c r="B40" s="251" t="n">
        <v>21.44</v>
      </c>
      <c r="C40" s="251" t="n">
        <v>0</v>
      </c>
      <c r="D40" s="251" t="n">
        <v>0</v>
      </c>
      <c r="E40" s="252" t="n">
        <v>563.4</v>
      </c>
      <c r="F40" s="251" t="n">
        <v>17.12</v>
      </c>
      <c r="G40" s="251" t="n">
        <v>0</v>
      </c>
      <c r="H40" s="251" t="n">
        <v>0</v>
      </c>
      <c r="I40" s="252" t="n">
        <v>638.7</v>
      </c>
      <c r="J40" s="251" t="n">
        <v>5889.12</v>
      </c>
      <c r="K40" s="251" t="n">
        <v>300.41</v>
      </c>
      <c r="L40" s="251" t="n">
        <v>537.2</v>
      </c>
      <c r="M40" s="253" t="n">
        <v>539.4</v>
      </c>
      <c r="N40" s="251" t="n">
        <v>5999.56</v>
      </c>
      <c r="O40" s="251" t="n">
        <v>295.9</v>
      </c>
      <c r="P40" s="251" t="n">
        <v>539.7</v>
      </c>
      <c r="Q40" s="253" t="n">
        <v>537.5</v>
      </c>
      <c r="R40" s="251" t="n">
        <v>6044.81</v>
      </c>
      <c r="S40" s="251" t="n">
        <v>295.7</v>
      </c>
      <c r="T40" s="251" t="n">
        <v>547.9</v>
      </c>
      <c r="U40" s="251" t="n">
        <v>0</v>
      </c>
      <c r="V40" s="254" t="n">
        <v>6085.75</v>
      </c>
      <c r="W40" s="251" t="n">
        <v>302.7</v>
      </c>
      <c r="X40" s="251" t="n">
        <v>532.3</v>
      </c>
      <c r="Y40" s="253" t="n">
        <v>574.3</v>
      </c>
      <c r="Z40" s="255" t="n">
        <v>198.3</v>
      </c>
      <c r="AA40" s="255">
        <f>SUM(B40:Z40)</f>
        <v/>
      </c>
      <c r="AB40" s="256" t="n">
        <v>30.81</v>
      </c>
      <c r="AC40" s="257" t="n">
        <v>79.58</v>
      </c>
    </row>
    <row customHeight="1" ht="14.25" r="41" s="211" spans="1:29">
      <c r="A41" s="3" t="n">
        <v>43286</v>
      </c>
      <c r="B41" s="237" t="n">
        <v>22</v>
      </c>
      <c r="C41" s="237" t="n">
        <v>0</v>
      </c>
      <c r="D41" s="237" t="n">
        <v>0</v>
      </c>
      <c r="E41" s="237" t="n">
        <v>564.3</v>
      </c>
      <c r="F41" s="238" t="n">
        <v>17.12</v>
      </c>
      <c r="G41" s="238" t="n">
        <v>0</v>
      </c>
      <c r="H41" s="238" t="n">
        <v>0</v>
      </c>
      <c r="I41" s="238" t="n">
        <v>639.3</v>
      </c>
      <c r="J41" s="239" t="n">
        <v>5744.31</v>
      </c>
      <c r="K41" s="239" t="n">
        <v>300.2</v>
      </c>
      <c r="L41" s="239" t="n">
        <v>536.5</v>
      </c>
      <c r="M41" s="240" t="n">
        <v>540.3</v>
      </c>
      <c r="N41" s="241" t="n">
        <v>5818.94</v>
      </c>
      <c r="O41" s="241" t="n">
        <v>294.2</v>
      </c>
      <c r="P41" s="241" t="n">
        <v>543.7</v>
      </c>
      <c r="Q41" s="242" t="n">
        <v>538.8</v>
      </c>
      <c r="R41" s="243" t="n">
        <v>5826.94</v>
      </c>
      <c r="S41" s="244" t="n">
        <v>293.4</v>
      </c>
      <c r="T41" s="244" t="n">
        <v>546.8</v>
      </c>
      <c r="U41" s="244" t="n">
        <v>0</v>
      </c>
      <c r="V41" s="245" t="n">
        <v>5867</v>
      </c>
      <c r="W41" s="246" t="n">
        <v>302.1</v>
      </c>
      <c r="X41" s="246" t="n">
        <v>531.9</v>
      </c>
      <c r="Y41" s="247" t="n">
        <v>575.7</v>
      </c>
      <c r="Z41" s="248" t="n">
        <v>188.9</v>
      </c>
      <c r="AA41" s="248">
        <f>SUM(B41:Z41)</f>
        <v/>
      </c>
      <c r="AB41" s="249" t="n">
        <v>30.55</v>
      </c>
      <c r="AC41" s="249" t="n">
        <v>81.59</v>
      </c>
    </row>
    <row customFormat="1" r="42" s="232" spans="1:29">
      <c r="A42" s="3" t="n">
        <v>43287</v>
      </c>
      <c r="B42" s="251" t="n">
        <v>22.81</v>
      </c>
      <c r="C42" s="251" t="n">
        <v>0</v>
      </c>
      <c r="D42" s="251" t="n">
        <v>0</v>
      </c>
      <c r="E42" s="252" t="n">
        <v>565.1</v>
      </c>
      <c r="F42" s="251" t="n">
        <v>16.88</v>
      </c>
      <c r="G42" s="251" t="n">
        <v>0</v>
      </c>
      <c r="H42" s="251" t="n">
        <v>0</v>
      </c>
      <c r="I42" s="252" t="n">
        <v>639.61</v>
      </c>
      <c r="J42" s="251" t="n">
        <v>5645.38</v>
      </c>
      <c r="K42" s="251" t="n">
        <v>300.2</v>
      </c>
      <c r="L42" s="251" t="n">
        <v>536</v>
      </c>
      <c r="M42" s="253" t="n">
        <v>540.7</v>
      </c>
      <c r="N42" s="251" t="n">
        <v>5741.69</v>
      </c>
      <c r="O42" s="251" t="n">
        <v>294.1</v>
      </c>
      <c r="P42" s="251" t="n">
        <v>538</v>
      </c>
      <c r="Q42" s="253" t="n">
        <v>539.3</v>
      </c>
      <c r="R42" s="251" t="n">
        <v>5745.25</v>
      </c>
      <c r="S42" s="251" t="n">
        <v>292.6</v>
      </c>
      <c r="T42" s="251" t="n">
        <v>547.3</v>
      </c>
      <c r="U42" s="251" t="n">
        <v>0</v>
      </c>
      <c r="V42" s="254" t="n">
        <v>5795</v>
      </c>
      <c r="W42" s="251" t="n">
        <v>302.2</v>
      </c>
      <c r="X42" s="251" t="n">
        <v>531.3</v>
      </c>
      <c r="Y42" s="253" t="n">
        <v>575.7</v>
      </c>
      <c r="Z42" s="255" t="n">
        <v>204.3</v>
      </c>
      <c r="AA42" s="255">
        <f>SUM(B42:Z42)</f>
        <v/>
      </c>
      <c r="AB42" s="256" t="n">
        <v>30.77</v>
      </c>
      <c r="AC42" s="257" t="n">
        <v>76.37</v>
      </c>
    </row>
    <row customHeight="1" ht="14.25" r="43" s="211" spans="1:29">
      <c r="A43" s="3" t="n">
        <v>43288</v>
      </c>
      <c r="B43" s="237" t="n">
        <v>22.69</v>
      </c>
      <c r="C43" s="237" t="n">
        <v>0</v>
      </c>
      <c r="D43" s="237" t="n">
        <v>0</v>
      </c>
      <c r="E43" s="237" t="n">
        <v>566.4</v>
      </c>
      <c r="F43" s="238" t="n">
        <v>16.75</v>
      </c>
      <c r="G43" s="238" t="n">
        <v>0</v>
      </c>
      <c r="H43" s="238" t="n">
        <v>0</v>
      </c>
      <c r="I43" s="238" t="n">
        <v>641.59</v>
      </c>
      <c r="J43" s="239" t="n">
        <v>5377.69</v>
      </c>
      <c r="K43" s="239" t="n">
        <v>300.1</v>
      </c>
      <c r="L43" s="239" t="n">
        <v>537</v>
      </c>
      <c r="M43" s="240" t="n">
        <v>542.5</v>
      </c>
      <c r="N43" s="241" t="n">
        <v>5434.81</v>
      </c>
      <c r="O43" s="241" t="n">
        <v>294.2</v>
      </c>
      <c r="P43" s="241" t="n">
        <v>536.41</v>
      </c>
      <c r="Q43" s="242" t="n">
        <v>541.6</v>
      </c>
      <c r="R43" s="243" t="n">
        <v>5491.75</v>
      </c>
      <c r="S43" s="244" t="n">
        <v>292.8</v>
      </c>
      <c r="T43" s="244" t="n">
        <v>547.7</v>
      </c>
      <c r="U43" s="244" t="n">
        <v>0.3</v>
      </c>
      <c r="V43" s="245" t="n">
        <v>5524.56</v>
      </c>
      <c r="W43" s="246" t="n">
        <v>302.2</v>
      </c>
      <c r="X43" s="246" t="n">
        <v>531.8</v>
      </c>
      <c r="Y43" s="247" t="n">
        <v>578.5</v>
      </c>
      <c r="Z43" s="248" t="n">
        <v>197.6</v>
      </c>
      <c r="AA43" s="248">
        <f>SUM(B43:Z43)</f>
        <v/>
      </c>
      <c r="AB43" s="249" t="n">
        <v>30.36</v>
      </c>
      <c r="AC43" s="249" t="n">
        <v>76.95</v>
      </c>
    </row>
    <row customFormat="1" r="44" s="232" spans="1:29">
      <c r="A44" s="3" t="n">
        <v>43289</v>
      </c>
      <c r="B44" s="251" t="n">
        <v>22.38</v>
      </c>
      <c r="C44" s="251" t="n">
        <v>0</v>
      </c>
      <c r="D44" s="251" t="n">
        <v>0</v>
      </c>
      <c r="E44" s="252" t="n">
        <v>566.5</v>
      </c>
      <c r="F44" s="251" t="n">
        <v>16.88</v>
      </c>
      <c r="G44" s="251" t="n">
        <v>0</v>
      </c>
      <c r="H44" s="251" t="n">
        <v>0</v>
      </c>
      <c r="I44" s="252" t="n">
        <v>641.59</v>
      </c>
      <c r="J44" s="251" t="n">
        <v>5420.94</v>
      </c>
      <c r="K44" s="251" t="n">
        <v>300.09</v>
      </c>
      <c r="L44" s="251" t="n">
        <v>536.1</v>
      </c>
      <c r="M44" s="253" t="n">
        <v>543.1</v>
      </c>
      <c r="N44" s="251" t="n">
        <v>5451.5</v>
      </c>
      <c r="O44" s="251" t="n">
        <v>294.1</v>
      </c>
      <c r="P44" s="251" t="n">
        <v>537.8</v>
      </c>
      <c r="Q44" s="253" t="n">
        <v>542.5</v>
      </c>
      <c r="R44" s="251" t="n">
        <v>5433</v>
      </c>
      <c r="S44" s="251" t="n">
        <v>292.7</v>
      </c>
      <c r="T44" s="251" t="n">
        <v>547</v>
      </c>
      <c r="U44" s="251" t="n">
        <v>0</v>
      </c>
      <c r="V44" s="254" t="n">
        <v>5459.31</v>
      </c>
      <c r="W44" s="251" t="n">
        <v>302.1</v>
      </c>
      <c r="X44" s="251" t="n">
        <v>531.7</v>
      </c>
      <c r="Y44" s="253" t="n">
        <v>579.2</v>
      </c>
      <c r="Z44" s="255" t="n">
        <v>192.8</v>
      </c>
      <c r="AA44" s="255">
        <f>SUM(B44:Z44)</f>
        <v/>
      </c>
      <c r="AB44" s="256" t="n">
        <v>30.26</v>
      </c>
      <c r="AC44" s="257" t="n">
        <v>75.95999999999999</v>
      </c>
    </row>
    <row customHeight="1" ht="14.25" r="45" s="211" spans="1:29">
      <c r="A45" s="3" t="n">
        <v>43290</v>
      </c>
      <c r="B45" s="237" t="n">
        <v>22.44</v>
      </c>
      <c r="C45" s="237" t="n">
        <v>0</v>
      </c>
      <c r="D45" s="237" t="n">
        <v>0</v>
      </c>
      <c r="E45" s="237" t="n">
        <v>567.7</v>
      </c>
      <c r="F45" s="238" t="n">
        <v>17.12</v>
      </c>
      <c r="G45" s="238" t="n">
        <v>0</v>
      </c>
      <c r="H45" s="238" t="n">
        <v>0</v>
      </c>
      <c r="I45" s="238" t="n">
        <v>642</v>
      </c>
      <c r="J45" s="239" t="n">
        <v>5463.06</v>
      </c>
      <c r="K45" s="239" t="n">
        <v>300</v>
      </c>
      <c r="L45" s="239" t="n">
        <v>535.8</v>
      </c>
      <c r="M45" s="240" t="n">
        <v>544.3</v>
      </c>
      <c r="N45" s="241" t="n">
        <v>5486.88</v>
      </c>
      <c r="O45" s="241" t="n">
        <v>293.9</v>
      </c>
      <c r="P45" s="241" t="n">
        <v>537.3</v>
      </c>
      <c r="Q45" s="242" t="n">
        <v>544.4</v>
      </c>
      <c r="R45" s="243" t="n">
        <v>5391.69</v>
      </c>
      <c r="S45" s="244" t="n">
        <v>292.8</v>
      </c>
      <c r="T45" s="244" t="n">
        <v>546.5</v>
      </c>
      <c r="U45" s="244" t="n">
        <v>0</v>
      </c>
      <c r="V45" s="245" t="n">
        <v>5414.69</v>
      </c>
      <c r="W45" s="246" t="n">
        <v>302.1</v>
      </c>
      <c r="X45" s="246" t="n">
        <v>531.3</v>
      </c>
      <c r="Y45" s="247" t="n">
        <v>581.3</v>
      </c>
      <c r="Z45" s="248" t="n">
        <v>201.7</v>
      </c>
      <c r="AA45" s="248">
        <f>SUM(B45:Z45)</f>
        <v/>
      </c>
      <c r="AB45" s="249" t="n">
        <v>30.21</v>
      </c>
      <c r="AC45" s="249" t="n">
        <v>72.88</v>
      </c>
    </row>
    <row customFormat="1" r="46" s="232" spans="1:29">
      <c r="A46" s="3" t="n">
        <v>43291</v>
      </c>
      <c r="B46" s="251" t="n">
        <v>4753.75</v>
      </c>
      <c r="C46" s="251" t="n">
        <v>284.6</v>
      </c>
      <c r="D46" s="251" t="n">
        <v>516.6</v>
      </c>
      <c r="E46" s="252" t="n">
        <v>559.3</v>
      </c>
      <c r="F46" s="251" t="n">
        <v>4209.38</v>
      </c>
      <c r="G46" s="251" t="n">
        <v>277.3</v>
      </c>
      <c r="H46" s="251" t="n">
        <v>498.91</v>
      </c>
      <c r="I46" s="252" t="n">
        <v>611.3099999999999</v>
      </c>
      <c r="J46" s="251" t="n">
        <v>5482.62</v>
      </c>
      <c r="K46" s="251" t="n">
        <v>344.7</v>
      </c>
      <c r="L46" s="251" t="n">
        <v>517.9</v>
      </c>
      <c r="M46" s="253" t="n">
        <v>542.7</v>
      </c>
      <c r="N46" s="251" t="n">
        <v>694</v>
      </c>
      <c r="O46" s="251" t="n">
        <v>41</v>
      </c>
      <c r="P46" s="251" t="n">
        <v>67.7</v>
      </c>
      <c r="Q46" s="253" t="n">
        <v>543.2</v>
      </c>
      <c r="R46" s="251" t="n">
        <v>1123.69</v>
      </c>
      <c r="S46" s="251" t="n">
        <v>76.90000000000001</v>
      </c>
      <c r="T46" s="251" t="n">
        <v>106.9</v>
      </c>
      <c r="U46" s="251" t="n">
        <v>0</v>
      </c>
      <c r="V46" s="254" t="n">
        <v>5543</v>
      </c>
      <c r="W46" s="251" t="n">
        <v>361</v>
      </c>
      <c r="X46" s="251" t="n">
        <v>533.1</v>
      </c>
      <c r="Y46" s="253" t="n">
        <v>580.6</v>
      </c>
      <c r="Z46" s="255" t="n">
        <v>215</v>
      </c>
      <c r="AA46" s="255">
        <f>SUM(B46:Z46)</f>
        <v/>
      </c>
      <c r="AB46" s="256" t="n">
        <v>30.7</v>
      </c>
      <c r="AC46" s="257" t="n">
        <v>69.31</v>
      </c>
    </row>
    <row customHeight="1" ht="14.25" r="47" s="211" spans="1:29">
      <c r="A47" s="3" t="n">
        <v>43292</v>
      </c>
      <c r="B47" s="237" t="n">
        <v>5392.31</v>
      </c>
      <c r="C47" s="237" t="n">
        <v>328.59</v>
      </c>
      <c r="D47" s="237" t="n">
        <v>553.3</v>
      </c>
      <c r="E47" s="237" t="n">
        <v>564.3</v>
      </c>
      <c r="F47" s="238" t="n">
        <v>5416.75</v>
      </c>
      <c r="G47" s="238" t="n">
        <v>324.2</v>
      </c>
      <c r="H47" s="238" t="n">
        <v>538.91</v>
      </c>
      <c r="I47" s="238" t="n">
        <v>637</v>
      </c>
      <c r="J47" s="239" t="n">
        <v>5940.62</v>
      </c>
      <c r="K47" s="239" t="n">
        <v>333.7</v>
      </c>
      <c r="L47" s="239" t="n">
        <v>535.3</v>
      </c>
      <c r="M47" s="240" t="n">
        <v>540</v>
      </c>
      <c r="N47" s="241" t="n">
        <v>23.38</v>
      </c>
      <c r="O47" s="241" t="n">
        <v>0</v>
      </c>
      <c r="P47" s="241" t="n">
        <v>0</v>
      </c>
      <c r="Q47" s="242" t="n">
        <v>540.2</v>
      </c>
      <c r="R47" s="243" t="n">
        <v>17.31</v>
      </c>
      <c r="S47" s="244" t="n">
        <v>0</v>
      </c>
      <c r="T47" s="244" t="n">
        <v>0</v>
      </c>
      <c r="U47" s="244" t="n">
        <v>0.09</v>
      </c>
      <c r="V47" s="245" t="n">
        <v>5830.62</v>
      </c>
      <c r="W47" s="246" t="n">
        <v>335.2</v>
      </c>
      <c r="X47" s="246" t="n">
        <v>532.4</v>
      </c>
      <c r="Y47" s="247" t="n">
        <v>577.7</v>
      </c>
      <c r="Z47" s="248" t="n">
        <v>213.8</v>
      </c>
      <c r="AA47" s="248">
        <f>SUM(B47:Z47)</f>
        <v/>
      </c>
      <c r="AB47" s="249" t="n">
        <v>31.08</v>
      </c>
      <c r="AC47" s="249" t="n">
        <v>67.62</v>
      </c>
    </row>
    <row customFormat="1" r="48" s="232" spans="1:29">
      <c r="A48" s="3" t="n">
        <v>43293</v>
      </c>
      <c r="B48" s="251" t="n">
        <v>5471.81</v>
      </c>
      <c r="C48" s="251" t="n">
        <v>341.3</v>
      </c>
      <c r="D48" s="251" t="n">
        <v>553.8</v>
      </c>
      <c r="E48" s="252" t="n">
        <v>564</v>
      </c>
      <c r="F48" s="251" t="n">
        <v>5500.88</v>
      </c>
      <c r="G48" s="251" t="n">
        <v>336.8</v>
      </c>
      <c r="H48" s="251" t="n">
        <v>538.59</v>
      </c>
      <c r="I48" s="252" t="n">
        <v>637.8</v>
      </c>
      <c r="J48" s="251" t="n">
        <v>5945.06</v>
      </c>
      <c r="K48" s="251" t="n">
        <v>342.59</v>
      </c>
      <c r="L48" s="251" t="n">
        <v>534.59</v>
      </c>
      <c r="M48" s="253" t="n">
        <v>541.7</v>
      </c>
      <c r="N48" s="251" t="n">
        <v>22.5</v>
      </c>
      <c r="O48" s="251" t="n">
        <v>0</v>
      </c>
      <c r="P48" s="251" t="n">
        <v>0</v>
      </c>
      <c r="Q48" s="253" t="n">
        <v>543</v>
      </c>
      <c r="R48" s="251" t="n">
        <v>16.81</v>
      </c>
      <c r="S48" s="251" t="n">
        <v>0</v>
      </c>
      <c r="T48" s="251" t="n">
        <v>0</v>
      </c>
      <c r="U48" s="251" t="n">
        <v>0</v>
      </c>
      <c r="V48" s="254" t="n">
        <v>5853.69</v>
      </c>
      <c r="W48" s="251" t="n">
        <v>344.5</v>
      </c>
      <c r="X48" s="251" t="n">
        <v>531.9</v>
      </c>
      <c r="Y48" s="253" t="n">
        <v>580</v>
      </c>
      <c r="Z48" s="255" t="n">
        <v>268.7</v>
      </c>
      <c r="AA48" s="255">
        <f>SUM(B48:Z48)</f>
        <v/>
      </c>
      <c r="AB48" s="256" t="n">
        <v>31.08</v>
      </c>
      <c r="AC48" s="257" t="n">
        <v>65.66</v>
      </c>
    </row>
    <row customHeight="1" ht="14.25" r="49" s="211" spans="1:29">
      <c r="A49" s="3" t="n">
        <v>43294</v>
      </c>
      <c r="B49" s="237" t="n">
        <v>5539.81</v>
      </c>
      <c r="C49" s="237" t="n">
        <v>370.9</v>
      </c>
      <c r="D49" s="237" t="n">
        <v>553.1</v>
      </c>
      <c r="E49" s="237" t="n">
        <v>563.2</v>
      </c>
      <c r="F49" s="238" t="n">
        <v>5570.5</v>
      </c>
      <c r="G49" s="238" t="n">
        <v>365.91</v>
      </c>
      <c r="H49" s="238" t="n">
        <v>538</v>
      </c>
      <c r="I49" s="238" t="n">
        <v>637.8</v>
      </c>
      <c r="J49" s="239" t="n">
        <v>6097.94</v>
      </c>
      <c r="K49" s="239" t="n">
        <v>371.7</v>
      </c>
      <c r="L49" s="239" t="n">
        <v>540.3</v>
      </c>
      <c r="M49" s="240" t="n">
        <v>540.9</v>
      </c>
      <c r="N49" s="241" t="n">
        <v>22.12</v>
      </c>
      <c r="O49" s="241" t="n">
        <v>0</v>
      </c>
      <c r="P49" s="241" t="n">
        <v>0</v>
      </c>
      <c r="Q49" s="242" t="n">
        <v>543.6</v>
      </c>
      <c r="R49" s="243" t="n">
        <v>16.75</v>
      </c>
      <c r="S49" s="244" t="n">
        <v>0</v>
      </c>
      <c r="T49" s="244" t="n">
        <v>0</v>
      </c>
      <c r="U49" s="244" t="n">
        <v>0</v>
      </c>
      <c r="V49" s="245" t="n">
        <v>5951.69</v>
      </c>
      <c r="W49" s="246" t="n">
        <v>373.8</v>
      </c>
      <c r="X49" s="246" t="n">
        <v>537.1</v>
      </c>
      <c r="Y49" s="247" t="n">
        <v>579.2</v>
      </c>
      <c r="Z49" s="248" t="n">
        <v>182.8</v>
      </c>
      <c r="AA49" s="248">
        <f>SUM(B49:Z49)</f>
        <v/>
      </c>
      <c r="AB49" s="249" t="n">
        <v>29.53</v>
      </c>
      <c r="AC49" s="249" t="n">
        <v>88.01000000000001</v>
      </c>
    </row>
    <row customFormat="1" r="50" s="232" spans="1:29">
      <c r="A50" s="3" t="n">
        <v>43295</v>
      </c>
      <c r="B50" s="251" t="n">
        <v>5337.56</v>
      </c>
      <c r="C50" s="251" t="n">
        <v>364.3</v>
      </c>
      <c r="D50" s="251" t="n">
        <v>551.5</v>
      </c>
      <c r="E50" s="252" t="n">
        <v>565.41</v>
      </c>
      <c r="F50" s="251" t="n">
        <v>5372.38</v>
      </c>
      <c r="G50" s="251" t="n">
        <v>359.39</v>
      </c>
      <c r="H50" s="251" t="n">
        <v>537.5</v>
      </c>
      <c r="I50" s="252" t="n">
        <v>638.7</v>
      </c>
      <c r="J50" s="251" t="n">
        <v>6077.25</v>
      </c>
      <c r="K50" s="251" t="n">
        <v>365.9</v>
      </c>
      <c r="L50" s="251" t="n">
        <v>533.2</v>
      </c>
      <c r="M50" s="253" t="n">
        <v>541.7</v>
      </c>
      <c r="N50" s="251" t="n">
        <v>22.62</v>
      </c>
      <c r="O50" s="251" t="n">
        <v>0</v>
      </c>
      <c r="P50" s="251" t="n">
        <v>0</v>
      </c>
      <c r="Q50" s="253" t="n">
        <v>543.4</v>
      </c>
      <c r="R50" s="251" t="n">
        <v>17.25</v>
      </c>
      <c r="S50" s="251" t="n">
        <v>0</v>
      </c>
      <c r="T50" s="251" t="n">
        <v>0</v>
      </c>
      <c r="U50" s="251" t="n">
        <v>0</v>
      </c>
      <c r="V50" s="254" t="n">
        <v>5800.44</v>
      </c>
      <c r="W50" s="251" t="n">
        <v>368</v>
      </c>
      <c r="X50" s="251" t="n">
        <v>532.1</v>
      </c>
      <c r="Y50" s="253" t="n">
        <v>580.1</v>
      </c>
      <c r="Z50" s="255" t="n">
        <v>189.5</v>
      </c>
      <c r="AA50" s="255">
        <f>SUM(B50:Z50)</f>
        <v/>
      </c>
      <c r="AB50" s="256" t="n">
        <v>29.2</v>
      </c>
      <c r="AC50" s="257" t="n">
        <v>87.59999999999999</v>
      </c>
    </row>
    <row customHeight="1" ht="14.25" r="51" s="211" spans="1:29">
      <c r="A51" s="3" t="n">
        <v>43296</v>
      </c>
      <c r="B51" s="237" t="n">
        <v>5331.75</v>
      </c>
      <c r="C51" s="237" t="n">
        <v>335.41</v>
      </c>
      <c r="D51" s="237" t="n">
        <v>550</v>
      </c>
      <c r="E51" s="237" t="n">
        <v>565.3</v>
      </c>
      <c r="F51" s="238" t="n">
        <v>5343.62</v>
      </c>
      <c r="G51" s="238" t="n">
        <v>330.91</v>
      </c>
      <c r="H51" s="238" t="n">
        <v>537.7</v>
      </c>
      <c r="I51" s="238" t="n">
        <v>639.5</v>
      </c>
      <c r="J51" s="239" t="n">
        <v>5774</v>
      </c>
      <c r="K51" s="239" t="n">
        <v>329.7</v>
      </c>
      <c r="L51" s="239" t="n">
        <v>533.41</v>
      </c>
      <c r="M51" s="240" t="n">
        <v>542.1</v>
      </c>
      <c r="N51" s="241" t="n">
        <v>21.5</v>
      </c>
      <c r="O51" s="241" t="n">
        <v>0</v>
      </c>
      <c r="P51" s="241" t="n">
        <v>0</v>
      </c>
      <c r="Q51" s="242" t="n">
        <v>544.4</v>
      </c>
      <c r="R51" s="243" t="n">
        <v>17.38</v>
      </c>
      <c r="S51" s="244" t="n">
        <v>0</v>
      </c>
      <c r="T51" s="244" t="n">
        <v>0</v>
      </c>
      <c r="U51" s="244" t="n">
        <v>0</v>
      </c>
      <c r="V51" s="245" t="n">
        <v>5507.38</v>
      </c>
      <c r="W51" s="246" t="n">
        <v>332</v>
      </c>
      <c r="X51" s="246" t="n">
        <v>533.7</v>
      </c>
      <c r="Y51" s="247" t="n">
        <v>581.1</v>
      </c>
      <c r="Z51" s="248" t="n">
        <v>190.3</v>
      </c>
      <c r="AA51" s="248">
        <f>SUM(B51:Z51)</f>
        <v/>
      </c>
      <c r="AB51" s="249" t="n">
        <v>29</v>
      </c>
      <c r="AC51" s="249" t="n">
        <v>88.11</v>
      </c>
    </row>
    <row customFormat="1" r="52" s="232" spans="1:29">
      <c r="A52" s="3" t="n">
        <v>43297</v>
      </c>
      <c r="B52" s="251" t="n">
        <v>5127.75</v>
      </c>
      <c r="C52" s="251" t="n">
        <v>330.9</v>
      </c>
      <c r="D52" s="251" t="n">
        <v>546.1</v>
      </c>
      <c r="E52" s="252" t="n">
        <v>562.2</v>
      </c>
      <c r="F52" s="251" t="n">
        <v>3262.62</v>
      </c>
      <c r="G52" s="251" t="n">
        <v>165.39</v>
      </c>
      <c r="H52" s="251" t="n">
        <v>268.39</v>
      </c>
      <c r="I52" s="252" t="n">
        <v>320.2</v>
      </c>
      <c r="J52" s="251" t="n">
        <v>5580.44</v>
      </c>
      <c r="K52" s="251" t="n">
        <v>328.5</v>
      </c>
      <c r="L52" s="251" t="n">
        <v>533.3</v>
      </c>
      <c r="M52" s="253" t="n">
        <v>541.7</v>
      </c>
      <c r="N52" s="251" t="n">
        <v>22.75</v>
      </c>
      <c r="O52" s="251" t="n">
        <v>0</v>
      </c>
      <c r="P52" s="251" t="n">
        <v>0</v>
      </c>
      <c r="Q52" s="253" t="n">
        <v>544.1</v>
      </c>
      <c r="R52" s="251" t="n">
        <v>2216.12</v>
      </c>
      <c r="S52" s="251" t="n">
        <v>108.5</v>
      </c>
      <c r="T52" s="251" t="n">
        <v>182.4</v>
      </c>
      <c r="U52" s="251" t="n">
        <v>194.8</v>
      </c>
      <c r="V52" s="254" t="n">
        <v>5435</v>
      </c>
      <c r="W52" s="251" t="n">
        <v>330.3</v>
      </c>
      <c r="X52" s="251" t="n">
        <v>533.2</v>
      </c>
      <c r="Y52" s="253" t="n">
        <v>580.7</v>
      </c>
      <c r="Z52" s="255" t="n">
        <v>211.5</v>
      </c>
      <c r="AA52" s="255">
        <f>SUM(B52:Z52)</f>
        <v/>
      </c>
      <c r="AB52" s="256" t="n">
        <v>29.69</v>
      </c>
      <c r="AC52" s="257" t="n">
        <v>75.12</v>
      </c>
    </row>
    <row customHeight="1" ht="14.25" r="53" s="211" spans="1:29">
      <c r="A53" s="3" t="n">
        <v>43298</v>
      </c>
      <c r="B53" s="237" t="n">
        <v>5506.44</v>
      </c>
      <c r="C53" s="237" t="n">
        <v>330.9</v>
      </c>
      <c r="D53" s="237" t="n">
        <v>553.8</v>
      </c>
      <c r="E53" s="237" t="n">
        <v>564.59</v>
      </c>
      <c r="F53" s="238" t="n">
        <v>18.5</v>
      </c>
      <c r="G53" s="238" t="n">
        <v>0</v>
      </c>
      <c r="H53" s="238" t="n">
        <v>0</v>
      </c>
      <c r="I53" s="238" t="n">
        <v>0</v>
      </c>
      <c r="J53" s="239" t="n">
        <v>5773.31</v>
      </c>
      <c r="K53" s="239" t="n">
        <v>329.5</v>
      </c>
      <c r="L53" s="239" t="n">
        <v>534.1</v>
      </c>
      <c r="M53" s="240" t="n">
        <v>538.7</v>
      </c>
      <c r="N53" s="241" t="n">
        <v>23.62</v>
      </c>
      <c r="O53" s="241" t="n">
        <v>0</v>
      </c>
      <c r="P53" s="241" t="n">
        <v>0</v>
      </c>
      <c r="Q53" s="242" t="n">
        <v>540.7</v>
      </c>
      <c r="R53" s="243" t="n">
        <v>5810.19</v>
      </c>
      <c r="S53" s="244" t="n">
        <v>327.7</v>
      </c>
      <c r="T53" s="244" t="n">
        <v>546.9</v>
      </c>
      <c r="U53" s="244" t="n">
        <v>581.8</v>
      </c>
      <c r="V53" s="245" t="n">
        <v>5766.12</v>
      </c>
      <c r="W53" s="246" t="n">
        <v>331.7</v>
      </c>
      <c r="X53" s="246" t="n">
        <v>534.3</v>
      </c>
      <c r="Y53" s="247" t="n">
        <v>577.1</v>
      </c>
      <c r="Z53" s="248" t="n">
        <v>219.4</v>
      </c>
      <c r="AA53" s="248">
        <f>SUM(B53:Z53)</f>
        <v/>
      </c>
      <c r="AB53" s="249" t="n">
        <v>30.74</v>
      </c>
      <c r="AC53" s="249" t="n">
        <v>71.23</v>
      </c>
    </row>
    <row customFormat="1" r="54" s="232" spans="1:29">
      <c r="A54" s="3" t="n">
        <v>43299</v>
      </c>
      <c r="B54" s="251" t="n">
        <v>5605.56</v>
      </c>
      <c r="C54" s="251" t="n">
        <v>342.5</v>
      </c>
      <c r="D54" s="251" t="n">
        <v>553.2</v>
      </c>
      <c r="E54" s="252" t="n">
        <v>564.91</v>
      </c>
      <c r="F54" s="251" t="n">
        <v>17.38</v>
      </c>
      <c r="G54" s="251" t="n">
        <v>0</v>
      </c>
      <c r="H54" s="251" t="n">
        <v>0</v>
      </c>
      <c r="I54" s="252" t="n">
        <v>0</v>
      </c>
      <c r="J54" s="251" t="n">
        <v>5880.88</v>
      </c>
      <c r="K54" s="251" t="n">
        <v>340.9</v>
      </c>
      <c r="L54" s="251" t="n">
        <v>532</v>
      </c>
      <c r="M54" s="253" t="n">
        <v>539</v>
      </c>
      <c r="N54" s="251" t="n">
        <v>22.19</v>
      </c>
      <c r="O54" s="251" t="n">
        <v>0</v>
      </c>
      <c r="P54" s="251" t="n">
        <v>0</v>
      </c>
      <c r="Q54" s="253" t="n">
        <v>541.5</v>
      </c>
      <c r="R54" s="251" t="n">
        <v>5756.56</v>
      </c>
      <c r="S54" s="251" t="n">
        <v>337.9</v>
      </c>
      <c r="T54" s="251" t="n">
        <v>544.6</v>
      </c>
      <c r="U54" s="251" t="n">
        <v>582.1</v>
      </c>
      <c r="V54" s="254" t="n">
        <v>5726.88</v>
      </c>
      <c r="W54" s="251" t="n">
        <v>343.1</v>
      </c>
      <c r="X54" s="251" t="n">
        <v>532.4</v>
      </c>
      <c r="Y54" s="253" t="n">
        <v>578.5</v>
      </c>
      <c r="Z54" s="255" t="n">
        <v>225.5</v>
      </c>
      <c r="AA54" s="255">
        <f>SUM(B54:Z54)</f>
        <v/>
      </c>
      <c r="AB54" s="256" t="n">
        <v>29.35</v>
      </c>
      <c r="AC54" s="257" t="n">
        <v>94.20999999999999</v>
      </c>
    </row>
    <row customHeight="1" ht="14.25" r="55" s="211" spans="1:29">
      <c r="A55" s="3" t="n">
        <v>43300</v>
      </c>
      <c r="B55" s="237" t="n">
        <v>5628.62</v>
      </c>
      <c r="C55" s="237" t="n">
        <v>334.4</v>
      </c>
      <c r="D55" s="237" t="n">
        <v>554.1</v>
      </c>
      <c r="E55" s="237" t="n">
        <v>566</v>
      </c>
      <c r="F55" s="238" t="n">
        <v>17.38</v>
      </c>
      <c r="G55" s="238" t="n">
        <v>0</v>
      </c>
      <c r="H55" s="238" t="n">
        <v>0</v>
      </c>
      <c r="I55" s="238" t="n">
        <v>0.2</v>
      </c>
      <c r="J55" s="239" t="n">
        <v>5903.5</v>
      </c>
      <c r="K55" s="239" t="n">
        <v>333</v>
      </c>
      <c r="L55" s="239" t="n">
        <v>533.2</v>
      </c>
      <c r="M55" s="240" t="n">
        <v>540</v>
      </c>
      <c r="N55" s="241" t="n">
        <v>21.12</v>
      </c>
      <c r="O55" s="241" t="n">
        <v>0</v>
      </c>
      <c r="P55" s="241" t="n">
        <v>0</v>
      </c>
      <c r="Q55" s="242" t="n">
        <v>542.5</v>
      </c>
      <c r="R55" s="243" t="n">
        <v>5783.75</v>
      </c>
      <c r="S55" s="244" t="n">
        <v>329.7</v>
      </c>
      <c r="T55" s="244" t="n">
        <v>551.6</v>
      </c>
      <c r="U55" s="244" t="n">
        <v>583.1</v>
      </c>
      <c r="V55" s="245" t="n">
        <v>5786.12</v>
      </c>
      <c r="W55" s="246" t="n">
        <v>335.5</v>
      </c>
      <c r="X55" s="246" t="n">
        <v>533.1</v>
      </c>
      <c r="Y55" s="247" t="n">
        <v>580.4</v>
      </c>
      <c r="Z55" s="248" t="n">
        <v>217.3</v>
      </c>
      <c r="AA55" s="248">
        <f>SUM(B55:Z55)</f>
        <v/>
      </c>
      <c r="AB55" s="249" t="n">
        <v>31.04</v>
      </c>
      <c r="AC55" s="249" t="n">
        <v>77.88</v>
      </c>
    </row>
    <row customFormat="1" r="56" s="232" spans="1:29">
      <c r="A56" s="3" t="n">
        <v>43301</v>
      </c>
      <c r="B56" s="251" t="n">
        <v>5597.31</v>
      </c>
      <c r="C56" s="251" t="n">
        <v>345</v>
      </c>
      <c r="D56" s="251" t="n">
        <v>553.1</v>
      </c>
      <c r="E56" s="252" t="n">
        <v>565.3</v>
      </c>
      <c r="F56" s="251" t="n">
        <v>17.25</v>
      </c>
      <c r="G56" s="251" t="n">
        <v>0</v>
      </c>
      <c r="H56" s="251" t="n">
        <v>0</v>
      </c>
      <c r="I56" s="252" t="n">
        <v>0</v>
      </c>
      <c r="J56" s="251" t="n">
        <v>5711.88</v>
      </c>
      <c r="K56" s="251" t="n">
        <v>343.5</v>
      </c>
      <c r="L56" s="251" t="n">
        <v>534.2</v>
      </c>
      <c r="M56" s="253" t="n">
        <v>540.1</v>
      </c>
      <c r="N56" s="251" t="n">
        <v>21.81</v>
      </c>
      <c r="O56" s="251" t="n">
        <v>0</v>
      </c>
      <c r="P56" s="251" t="n">
        <v>0</v>
      </c>
      <c r="Q56" s="253" t="n">
        <v>542</v>
      </c>
      <c r="R56" s="251" t="n">
        <v>5755.25</v>
      </c>
      <c r="S56" s="251" t="n">
        <v>340.1</v>
      </c>
      <c r="T56" s="251" t="n">
        <v>552.4</v>
      </c>
      <c r="U56" s="251" t="n">
        <v>582.4</v>
      </c>
      <c r="V56" s="254" t="n">
        <v>5738.25</v>
      </c>
      <c r="W56" s="251" t="n">
        <v>346.3</v>
      </c>
      <c r="X56" s="251" t="n">
        <v>532.4</v>
      </c>
      <c r="Y56" s="253" t="n">
        <v>578.8</v>
      </c>
      <c r="Z56" s="255" t="n">
        <v>221.1</v>
      </c>
      <c r="AA56" s="255">
        <f>SUM(B56:Z56)</f>
        <v/>
      </c>
      <c r="AB56" s="256" t="n">
        <v>30.3</v>
      </c>
      <c r="AC56" s="257" t="n">
        <v>63.75</v>
      </c>
    </row>
    <row customHeight="1" ht="14.25" r="57" s="211" spans="1:29">
      <c r="A57" s="3" t="n">
        <v>43302</v>
      </c>
      <c r="B57" s="237" t="n">
        <v>5646.88</v>
      </c>
      <c r="C57" s="237" t="n">
        <v>337.9</v>
      </c>
      <c r="D57" s="237" t="n">
        <v>543.59</v>
      </c>
      <c r="E57" s="237" t="n">
        <v>564.8</v>
      </c>
      <c r="F57" s="238" t="n">
        <v>17.62</v>
      </c>
      <c r="G57" s="238" t="n">
        <v>0</v>
      </c>
      <c r="H57" s="238" t="n">
        <v>0</v>
      </c>
      <c r="I57" s="238" t="n">
        <v>0</v>
      </c>
      <c r="J57" s="239" t="n">
        <v>5752.31</v>
      </c>
      <c r="K57" s="239" t="n">
        <v>336.8</v>
      </c>
      <c r="L57" s="239" t="n">
        <v>534.1</v>
      </c>
      <c r="M57" s="240" t="n">
        <v>539.4</v>
      </c>
      <c r="N57" s="241" t="n">
        <v>22</v>
      </c>
      <c r="O57" s="241" t="n">
        <v>0</v>
      </c>
      <c r="P57" s="241" t="n">
        <v>0</v>
      </c>
      <c r="Q57" s="242" t="n">
        <v>540.8</v>
      </c>
      <c r="R57" s="243" t="n">
        <v>5802.81</v>
      </c>
      <c r="S57" s="244" t="n">
        <v>332.9</v>
      </c>
      <c r="T57" s="244" t="n">
        <v>553.1</v>
      </c>
      <c r="U57" s="244" t="n">
        <v>581.2</v>
      </c>
      <c r="V57" s="245" t="n">
        <v>5791.94</v>
      </c>
      <c r="W57" s="246" t="n">
        <v>339.2</v>
      </c>
      <c r="X57" s="246" t="n">
        <v>532</v>
      </c>
      <c r="Y57" s="247" t="n">
        <v>576.1</v>
      </c>
      <c r="Z57" s="248" t="n">
        <v>236.6</v>
      </c>
      <c r="AA57" s="248">
        <f>SUM(B57:Z57)</f>
        <v/>
      </c>
      <c r="AB57" s="249" t="n">
        <v>30.97</v>
      </c>
      <c r="AC57" s="249" t="n">
        <v>70.94</v>
      </c>
    </row>
    <row customFormat="1" r="58" s="232" spans="1:29">
      <c r="A58" s="3" t="n">
        <v>43303</v>
      </c>
      <c r="B58" s="251" t="n">
        <v>5543.19</v>
      </c>
      <c r="C58" s="251" t="n">
        <v>337.7</v>
      </c>
      <c r="D58" s="251" t="n">
        <v>512.7</v>
      </c>
      <c r="E58" s="252" t="n">
        <v>567</v>
      </c>
      <c r="F58" s="251" t="n">
        <v>17.25</v>
      </c>
      <c r="G58" s="251" t="n">
        <v>0</v>
      </c>
      <c r="H58" s="251" t="n">
        <v>0</v>
      </c>
      <c r="I58" s="252" t="n">
        <v>0.2</v>
      </c>
      <c r="J58" s="251" t="n">
        <v>5613.44</v>
      </c>
      <c r="K58" s="251" t="n">
        <v>336.2</v>
      </c>
      <c r="L58" s="251" t="n">
        <v>529.2</v>
      </c>
      <c r="M58" s="253" t="n">
        <v>539.5</v>
      </c>
      <c r="N58" s="251" t="n">
        <v>22.25</v>
      </c>
      <c r="O58" s="251" t="n">
        <v>0</v>
      </c>
      <c r="P58" s="251" t="n">
        <v>0</v>
      </c>
      <c r="Q58" s="253" t="n">
        <v>541.3</v>
      </c>
      <c r="R58" s="251" t="n">
        <v>5667.81</v>
      </c>
      <c r="S58" s="251" t="n">
        <v>333.2</v>
      </c>
      <c r="T58" s="251" t="n">
        <v>552.6</v>
      </c>
      <c r="U58" s="251" t="n">
        <v>581.4</v>
      </c>
      <c r="V58" s="254" t="n">
        <v>5675.81</v>
      </c>
      <c r="W58" s="251" t="n">
        <v>339.3</v>
      </c>
      <c r="X58" s="251" t="n">
        <v>532.1</v>
      </c>
      <c r="Y58" s="253" t="n">
        <v>576.3</v>
      </c>
      <c r="Z58" s="255" t="n">
        <v>229.3</v>
      </c>
      <c r="AA58" s="255">
        <f>SUM(B58:Z58)</f>
        <v/>
      </c>
      <c r="AB58" s="256" t="n">
        <v>30.89</v>
      </c>
      <c r="AC58" s="257" t="n">
        <v>68.3</v>
      </c>
    </row>
    <row customHeight="1" ht="14.25" r="59" s="211" spans="1:29">
      <c r="A59" s="3" t="n">
        <v>43304</v>
      </c>
      <c r="B59" s="237" t="n">
        <v>5727.25</v>
      </c>
      <c r="C59" s="237" t="n">
        <v>337.7</v>
      </c>
      <c r="D59" s="237" t="n">
        <v>516.7</v>
      </c>
      <c r="E59" s="237" t="n">
        <v>564.41</v>
      </c>
      <c r="F59" s="238" t="n">
        <v>20</v>
      </c>
      <c r="G59" s="238" t="n">
        <v>0</v>
      </c>
      <c r="H59" s="238" t="n">
        <v>0</v>
      </c>
      <c r="I59" s="238" t="n">
        <v>0.11</v>
      </c>
      <c r="J59" s="239" t="n">
        <v>5778</v>
      </c>
      <c r="K59" s="239" t="n">
        <v>335.9</v>
      </c>
      <c r="L59" s="239" t="n">
        <v>531.6</v>
      </c>
      <c r="M59" s="240" t="n">
        <v>538</v>
      </c>
      <c r="N59" s="241" t="n">
        <v>19</v>
      </c>
      <c r="O59" s="241" t="n">
        <v>0</v>
      </c>
      <c r="P59" s="241" t="n">
        <v>0</v>
      </c>
      <c r="Q59" s="242" t="n">
        <v>540.1</v>
      </c>
      <c r="R59" s="243" t="n">
        <v>5815.62</v>
      </c>
      <c r="S59" s="244" t="n">
        <v>333</v>
      </c>
      <c r="T59" s="244" t="n">
        <v>553</v>
      </c>
      <c r="U59" s="244" t="n">
        <v>581.1</v>
      </c>
      <c r="V59" s="245" t="n">
        <v>5768.88</v>
      </c>
      <c r="W59" s="246" t="n">
        <v>339.1</v>
      </c>
      <c r="X59" s="246" t="n">
        <v>533.6</v>
      </c>
      <c r="Y59" s="247" t="n">
        <v>577.5</v>
      </c>
      <c r="Z59" s="248" t="n">
        <v>211.3</v>
      </c>
      <c r="AA59" s="248">
        <f>SUM(B59:Z59)</f>
        <v/>
      </c>
      <c r="AB59" s="249" t="n">
        <v>30.25</v>
      </c>
      <c r="AC59" s="249" t="n">
        <v>79.03</v>
      </c>
    </row>
    <row customFormat="1" r="60" s="232" spans="1:29">
      <c r="A60" s="3" t="n">
        <v>43305</v>
      </c>
      <c r="B60" s="251" t="n">
        <v>5816.69</v>
      </c>
      <c r="C60" s="251" t="n">
        <v>337.7</v>
      </c>
      <c r="D60" s="251" t="n">
        <v>518.8</v>
      </c>
      <c r="E60" s="252" t="n">
        <v>564.3</v>
      </c>
      <c r="F60" s="251" t="n">
        <v>19.88</v>
      </c>
      <c r="G60" s="251" t="n">
        <v>0</v>
      </c>
      <c r="H60" s="251" t="n">
        <v>0</v>
      </c>
      <c r="I60" s="252" t="n">
        <v>228.69</v>
      </c>
      <c r="J60" s="251" t="n">
        <v>5968.88</v>
      </c>
      <c r="K60" s="251" t="n">
        <v>336.3</v>
      </c>
      <c r="L60" s="251" t="n">
        <v>531.1</v>
      </c>
      <c r="M60" s="253" t="n">
        <v>538.2</v>
      </c>
      <c r="N60" s="251" t="n">
        <v>19.25</v>
      </c>
      <c r="O60" s="251" t="n">
        <v>0</v>
      </c>
      <c r="P60" s="251" t="n">
        <v>0</v>
      </c>
      <c r="Q60" s="253" t="n">
        <v>539.7</v>
      </c>
      <c r="R60" s="251" t="n">
        <v>6020.38</v>
      </c>
      <c r="S60" s="251" t="n">
        <v>333.09</v>
      </c>
      <c r="T60" s="251" t="n">
        <v>552.9</v>
      </c>
      <c r="U60" s="251" t="n">
        <v>580.09</v>
      </c>
      <c r="V60" s="254" t="n">
        <v>5999.69</v>
      </c>
      <c r="W60" s="251" t="n">
        <v>338.9</v>
      </c>
      <c r="X60" s="251" t="n">
        <v>533.9</v>
      </c>
      <c r="Y60" s="253" t="n">
        <v>288.6</v>
      </c>
      <c r="Z60" s="255" t="n">
        <v>208.4</v>
      </c>
      <c r="AA60" s="255">
        <f>SUM(B60:Z60)</f>
        <v/>
      </c>
      <c r="AB60" s="256" t="n">
        <v>29.93</v>
      </c>
      <c r="AC60" s="257" t="n">
        <v>89.09999999999999</v>
      </c>
    </row>
    <row customHeight="1" ht="14.25" r="61" s="211" spans="1:29">
      <c r="A61" s="3" t="n">
        <v>43306</v>
      </c>
      <c r="B61" s="237" t="n">
        <v>5656.06</v>
      </c>
      <c r="C61" s="237" t="n">
        <v>337.9</v>
      </c>
      <c r="D61" s="237" t="n">
        <v>518.7</v>
      </c>
      <c r="E61" s="237" t="n">
        <v>565.7</v>
      </c>
      <c r="F61" s="238" t="n">
        <v>18.75</v>
      </c>
      <c r="G61" s="238" t="n">
        <v>0</v>
      </c>
      <c r="H61" s="238" t="n">
        <v>0</v>
      </c>
      <c r="I61" s="238" t="n">
        <v>636</v>
      </c>
      <c r="J61" s="239" t="n">
        <v>5783.62</v>
      </c>
      <c r="K61" s="239" t="n">
        <v>336.59</v>
      </c>
      <c r="L61" s="239" t="n">
        <v>529.2</v>
      </c>
      <c r="M61" s="240" t="n">
        <v>539.8</v>
      </c>
      <c r="N61" s="241" t="n">
        <v>19</v>
      </c>
      <c r="O61" s="241" t="n">
        <v>0</v>
      </c>
      <c r="P61" s="241" t="n">
        <v>0</v>
      </c>
      <c r="Q61" s="242" t="n">
        <v>541.1</v>
      </c>
      <c r="R61" s="243" t="n">
        <v>5997.69</v>
      </c>
      <c r="S61" s="244" t="n">
        <v>333.5</v>
      </c>
      <c r="T61" s="244" t="n">
        <v>552.3</v>
      </c>
      <c r="U61" s="244" t="n">
        <v>581.3</v>
      </c>
      <c r="V61" s="245" t="n">
        <v>6033.81</v>
      </c>
      <c r="W61" s="246" t="n">
        <v>339.3</v>
      </c>
      <c r="X61" s="246" t="n">
        <v>533.5</v>
      </c>
      <c r="Y61" s="247" t="n">
        <v>0.1</v>
      </c>
      <c r="Z61" s="248" t="n">
        <v>222.4</v>
      </c>
      <c r="AA61" s="248">
        <f>SUM(B61:Z61)</f>
        <v/>
      </c>
      <c r="AB61" s="249" t="n">
        <v>29.99</v>
      </c>
      <c r="AC61" s="249" t="n">
        <v>86.39</v>
      </c>
    </row>
    <row customFormat="1" r="62" s="232" spans="1:29">
      <c r="A62" s="3" t="n">
        <v>43307</v>
      </c>
      <c r="B62" s="251" t="n">
        <v>5638.12</v>
      </c>
      <c r="C62" s="251" t="n">
        <v>348</v>
      </c>
      <c r="D62" s="251" t="n">
        <v>519</v>
      </c>
      <c r="E62" s="252" t="n">
        <v>560.2</v>
      </c>
      <c r="F62" s="251" t="n">
        <v>18.12</v>
      </c>
      <c r="G62" s="251" t="n">
        <v>0</v>
      </c>
      <c r="H62" s="251" t="n">
        <v>0</v>
      </c>
      <c r="I62" s="252" t="n">
        <v>627.8099999999999</v>
      </c>
      <c r="J62" s="251" t="n">
        <v>5778.19</v>
      </c>
      <c r="K62" s="251" t="n">
        <v>345.8</v>
      </c>
      <c r="L62" s="251" t="n">
        <v>527.7</v>
      </c>
      <c r="M62" s="253" t="n">
        <v>533.8</v>
      </c>
      <c r="N62" s="251" t="n">
        <v>19.56</v>
      </c>
      <c r="O62" s="251" t="n">
        <v>0</v>
      </c>
      <c r="P62" s="251" t="n">
        <v>0</v>
      </c>
      <c r="Q62" s="253" t="n">
        <v>535.4</v>
      </c>
      <c r="R62" s="251" t="n">
        <v>5900.31</v>
      </c>
      <c r="S62" s="251" t="n">
        <v>343.2</v>
      </c>
      <c r="T62" s="251" t="n">
        <v>552.8</v>
      </c>
      <c r="U62" s="251" t="n">
        <v>573.9</v>
      </c>
      <c r="V62" s="254" t="n">
        <v>5955.19</v>
      </c>
      <c r="W62" s="251" t="n">
        <v>349.5</v>
      </c>
      <c r="X62" s="251" t="n">
        <v>533.4</v>
      </c>
      <c r="Y62" s="253" t="n">
        <v>0.3</v>
      </c>
      <c r="Z62" s="255" t="n">
        <v>204.7</v>
      </c>
      <c r="AA62" s="255">
        <f>SUM(B62:Z62)</f>
        <v/>
      </c>
      <c r="AB62" s="256" t="n">
        <v>29.79</v>
      </c>
      <c r="AC62" s="257" t="n">
        <v>88.3</v>
      </c>
    </row>
    <row customHeight="1" ht="14.25" r="63" s="211" spans="1:29">
      <c r="A63" s="3" t="n">
        <v>43308</v>
      </c>
      <c r="B63" s="237" t="n">
        <v>5638.19</v>
      </c>
      <c r="C63" s="237" t="n">
        <v>372.41</v>
      </c>
      <c r="D63" s="237" t="n">
        <v>519.4</v>
      </c>
      <c r="E63" s="237" t="n">
        <v>565.2</v>
      </c>
      <c r="F63" s="238" t="n">
        <v>17.62</v>
      </c>
      <c r="G63" s="238" t="n">
        <v>0</v>
      </c>
      <c r="H63" s="238" t="n">
        <v>0</v>
      </c>
      <c r="I63" s="238" t="n">
        <v>635.09</v>
      </c>
      <c r="J63" s="239" t="n">
        <v>5799.56</v>
      </c>
      <c r="K63" s="239" t="n">
        <v>370</v>
      </c>
      <c r="L63" s="239" t="n">
        <v>527.3</v>
      </c>
      <c r="M63" s="240" t="n">
        <v>540.1</v>
      </c>
      <c r="N63" s="241" t="n">
        <v>20.5</v>
      </c>
      <c r="O63" s="241" t="n">
        <v>0</v>
      </c>
      <c r="P63" s="241" t="n">
        <v>0</v>
      </c>
      <c r="Q63" s="242" t="n">
        <v>271.9</v>
      </c>
      <c r="R63" s="243" t="n">
        <v>6008.81</v>
      </c>
      <c r="S63" s="244" t="n">
        <v>368</v>
      </c>
      <c r="T63" s="244" t="n">
        <v>552.9</v>
      </c>
      <c r="U63" s="244" t="n">
        <v>580.2</v>
      </c>
      <c r="V63" s="245" t="n">
        <v>6085.44</v>
      </c>
      <c r="W63" s="246" t="n">
        <v>374</v>
      </c>
      <c r="X63" s="246" t="n">
        <v>533.1</v>
      </c>
      <c r="Y63" s="247" t="n">
        <v>191</v>
      </c>
      <c r="Z63" s="248" t="n">
        <v>210.6</v>
      </c>
      <c r="AA63" s="248">
        <f>SUM(B63:Z63)</f>
        <v/>
      </c>
      <c r="AB63" s="249" t="n">
        <v>30.3</v>
      </c>
      <c r="AC63" s="249" t="n">
        <v>81.43000000000001</v>
      </c>
    </row>
    <row customFormat="1" r="64" s="232" spans="1:29">
      <c r="A64" s="3" t="n">
        <v>43309</v>
      </c>
      <c r="B64" s="251" t="n">
        <v>5748.19</v>
      </c>
      <c r="C64" s="251" t="n">
        <v>439.4</v>
      </c>
      <c r="D64" s="251" t="n">
        <v>554.4</v>
      </c>
      <c r="E64" s="252" t="n">
        <v>565</v>
      </c>
      <c r="F64" s="251" t="n">
        <v>16.62</v>
      </c>
      <c r="G64" s="251" t="n">
        <v>0</v>
      </c>
      <c r="H64" s="251" t="n">
        <v>0</v>
      </c>
      <c r="I64" s="252" t="n">
        <v>633.7</v>
      </c>
      <c r="J64" s="251" t="n">
        <v>5824.12</v>
      </c>
      <c r="K64" s="251" t="n">
        <v>438.2</v>
      </c>
      <c r="L64" s="251" t="n">
        <v>563</v>
      </c>
      <c r="M64" s="253" t="n">
        <v>538.9</v>
      </c>
      <c r="N64" s="251" t="n">
        <v>19.94</v>
      </c>
      <c r="O64" s="251" t="n">
        <v>0</v>
      </c>
      <c r="P64" s="251" t="n">
        <v>0</v>
      </c>
      <c r="Q64" s="253" t="n">
        <v>0</v>
      </c>
      <c r="R64" s="251" t="n">
        <v>6038</v>
      </c>
      <c r="S64" s="251" t="n">
        <v>435</v>
      </c>
      <c r="T64" s="251" t="n">
        <v>590.6</v>
      </c>
      <c r="U64" s="251" t="n">
        <v>579.3</v>
      </c>
      <c r="V64" s="254" t="n">
        <v>6134.25</v>
      </c>
      <c r="W64" s="251" t="n">
        <v>443.1</v>
      </c>
      <c r="X64" s="251" t="n">
        <v>569.8</v>
      </c>
      <c r="Y64" s="253" t="n">
        <v>573.7</v>
      </c>
      <c r="Z64" s="255" t="n">
        <v>257</v>
      </c>
      <c r="AA64" s="255">
        <f>SUM(B64:Z64)</f>
        <v/>
      </c>
      <c r="AB64" s="256" t="n">
        <v>30.93</v>
      </c>
      <c r="AC64" s="257" t="n">
        <v>73.93000000000001</v>
      </c>
    </row>
    <row customHeight="1" ht="14.25" r="65" s="211" spans="1:29">
      <c r="A65" s="3" t="n">
        <v>43310</v>
      </c>
      <c r="B65" s="237" t="n">
        <v>5667.44</v>
      </c>
      <c r="C65" s="237" t="n">
        <v>421.2</v>
      </c>
      <c r="D65" s="237" t="n">
        <v>519.2</v>
      </c>
      <c r="E65" s="237" t="n">
        <v>566.8</v>
      </c>
      <c r="F65" s="238" t="n">
        <v>16.5</v>
      </c>
      <c r="G65" s="238" t="n">
        <v>0</v>
      </c>
      <c r="H65" s="238" t="n">
        <v>0</v>
      </c>
      <c r="I65" s="238" t="n">
        <v>633.59</v>
      </c>
      <c r="J65" s="239" t="n">
        <v>5831.88</v>
      </c>
      <c r="K65" s="239" t="n">
        <v>420.2</v>
      </c>
      <c r="L65" s="239" t="n">
        <v>526.7</v>
      </c>
      <c r="M65" s="240" t="n">
        <v>540</v>
      </c>
      <c r="N65" s="241" t="n">
        <v>20.19</v>
      </c>
      <c r="O65" s="241" t="n">
        <v>0</v>
      </c>
      <c r="P65" s="241" t="n">
        <v>0</v>
      </c>
      <c r="Q65" s="242" t="n">
        <v>0</v>
      </c>
      <c r="R65" s="243" t="n">
        <v>5913.88</v>
      </c>
      <c r="S65" s="244" t="n">
        <v>415.9</v>
      </c>
      <c r="T65" s="244" t="n">
        <v>553.3</v>
      </c>
      <c r="U65" s="244" t="n">
        <v>579.9</v>
      </c>
      <c r="V65" s="245" t="n">
        <v>5929.81</v>
      </c>
      <c r="W65" s="246" t="n">
        <v>422.5</v>
      </c>
      <c r="X65" s="246" t="n">
        <v>533</v>
      </c>
      <c r="Y65" s="247" t="n">
        <v>574.8</v>
      </c>
      <c r="Z65" s="248" t="n">
        <v>226.2</v>
      </c>
      <c r="AA65" s="248">
        <f>SUM(B65:Z65)</f>
        <v/>
      </c>
      <c r="AB65" s="249" t="n">
        <v>30.94</v>
      </c>
      <c r="AC65" s="249" t="n">
        <v>70.73</v>
      </c>
    </row>
    <row customFormat="1" r="66" s="232" spans="1:29">
      <c r="A66" s="3" t="n">
        <v>43311</v>
      </c>
      <c r="B66" s="251" t="n">
        <v>5789.31</v>
      </c>
      <c r="C66" s="251" t="n">
        <v>421.41</v>
      </c>
      <c r="D66" s="251" t="n">
        <v>520.09</v>
      </c>
      <c r="E66" s="252" t="n">
        <v>566.2</v>
      </c>
      <c r="F66" s="251" t="n">
        <v>16.38</v>
      </c>
      <c r="G66" s="251" t="n">
        <v>0</v>
      </c>
      <c r="H66" s="251" t="n">
        <v>0</v>
      </c>
      <c r="I66" s="252" t="n">
        <v>633.11</v>
      </c>
      <c r="J66" s="251" t="n">
        <v>5945.62</v>
      </c>
      <c r="K66" s="251" t="n">
        <v>419.8</v>
      </c>
      <c r="L66" s="251" t="n">
        <v>526.8</v>
      </c>
      <c r="M66" s="253" t="n">
        <v>538</v>
      </c>
      <c r="N66" s="251" t="n">
        <v>19.19</v>
      </c>
      <c r="O66" s="251" t="n">
        <v>0</v>
      </c>
      <c r="P66" s="251" t="n">
        <v>0</v>
      </c>
      <c r="Q66" s="253" t="n">
        <v>270.2</v>
      </c>
      <c r="R66" s="251" t="n">
        <v>6069.5</v>
      </c>
      <c r="S66" s="251" t="n">
        <v>415.7</v>
      </c>
      <c r="T66" s="251" t="n">
        <v>550.6</v>
      </c>
      <c r="U66" s="251" t="n">
        <v>577.8</v>
      </c>
      <c r="V66" s="254" t="n">
        <v>6135</v>
      </c>
      <c r="W66" s="251" t="n">
        <v>423</v>
      </c>
      <c r="X66" s="251" t="n">
        <v>532.6</v>
      </c>
      <c r="Y66" s="253" t="n">
        <v>191.7</v>
      </c>
      <c r="Z66" s="255" t="n">
        <v>243.4</v>
      </c>
      <c r="AA66" s="255">
        <f>SUM(B66:Z66)</f>
        <v/>
      </c>
      <c r="AB66" s="256" t="n">
        <v>31.35</v>
      </c>
      <c r="AC66" s="257" t="n">
        <v>68.77</v>
      </c>
    </row>
    <row customHeight="1" ht="14.25" r="67" s="211" spans="1:29">
      <c r="A67" s="3" t="n">
        <v>43312</v>
      </c>
      <c r="B67" s="237" t="n">
        <v>5909.25</v>
      </c>
      <c r="C67" s="237" t="n">
        <v>421.3</v>
      </c>
      <c r="D67" s="237" t="n">
        <v>519.8</v>
      </c>
      <c r="E67" s="237" t="n">
        <v>565</v>
      </c>
      <c r="F67" s="238" t="n">
        <v>16.25</v>
      </c>
      <c r="G67" s="238" t="n">
        <v>0</v>
      </c>
      <c r="H67" s="238" t="n">
        <v>0</v>
      </c>
      <c r="I67" s="238" t="n">
        <v>631.6900000000001</v>
      </c>
      <c r="J67" s="239" t="n">
        <v>6119.88</v>
      </c>
      <c r="K67" s="239" t="n">
        <v>420.41</v>
      </c>
      <c r="L67" s="239" t="n">
        <v>526.59</v>
      </c>
      <c r="M67" s="240" t="n">
        <v>535.5</v>
      </c>
      <c r="N67" s="241" t="n">
        <v>18</v>
      </c>
      <c r="O67" s="241" t="n">
        <v>0</v>
      </c>
      <c r="P67" s="241" t="n">
        <v>0</v>
      </c>
      <c r="Q67" s="242" t="n">
        <v>540.3</v>
      </c>
      <c r="R67" s="243" t="n">
        <v>6274.62</v>
      </c>
      <c r="S67" s="244" t="n">
        <v>415.9</v>
      </c>
      <c r="T67" s="244" t="n">
        <v>549.9</v>
      </c>
      <c r="U67" s="244" t="n">
        <v>577.5</v>
      </c>
      <c r="V67" s="245" t="n">
        <v>6320.94</v>
      </c>
      <c r="W67" s="246" t="n">
        <v>422.8</v>
      </c>
      <c r="X67" s="246" t="n">
        <v>533.2</v>
      </c>
      <c r="Y67" s="247" t="n">
        <v>0</v>
      </c>
      <c r="Z67" s="248" t="n">
        <v>193.8</v>
      </c>
      <c r="AA67" s="248">
        <f>SUM(B67:Z67)</f>
        <v/>
      </c>
      <c r="AB67" s="249" t="n">
        <v>31.36</v>
      </c>
      <c r="AC67" s="249" t="n">
        <v>70.44</v>
      </c>
    </row>
    <row customFormat="1" r="68" s="232" spans="1:29">
      <c r="A68" s="3" t="n">
        <v>43313</v>
      </c>
      <c r="B68" s="251" t="n">
        <v>6129.5</v>
      </c>
      <c r="C68" s="251" t="n">
        <v>469.5</v>
      </c>
      <c r="D68" s="251" t="n">
        <v>524.4</v>
      </c>
      <c r="E68" s="252" t="n">
        <v>188.41</v>
      </c>
      <c r="F68" s="251" t="n">
        <v>16.38</v>
      </c>
      <c r="G68" s="251" t="n">
        <v>0</v>
      </c>
      <c r="H68" s="251" t="n">
        <v>0</v>
      </c>
      <c r="I68" s="252" t="n">
        <v>628.11</v>
      </c>
      <c r="J68" s="251" t="n">
        <v>6349.44</v>
      </c>
      <c r="K68" s="251" t="n">
        <v>468.8</v>
      </c>
      <c r="L68" s="251" t="n">
        <v>539.1</v>
      </c>
      <c r="M68" s="253" t="n">
        <v>537.7</v>
      </c>
      <c r="N68" s="251" t="n">
        <v>17.5</v>
      </c>
      <c r="O68" s="251" t="n">
        <v>0</v>
      </c>
      <c r="P68" s="251" t="n">
        <v>0</v>
      </c>
      <c r="Q68" s="253" t="n">
        <v>538.6</v>
      </c>
      <c r="R68" s="251" t="n">
        <v>6468.5</v>
      </c>
      <c r="S68" s="251" t="n">
        <v>463.2</v>
      </c>
      <c r="T68" s="251" t="n">
        <v>565.2</v>
      </c>
      <c r="U68" s="251" t="n">
        <v>577.09</v>
      </c>
      <c r="V68" s="254" t="n">
        <v>6440.06</v>
      </c>
      <c r="W68" s="251" t="n">
        <v>471.1</v>
      </c>
      <c r="X68" s="251" t="n">
        <v>549.4</v>
      </c>
      <c r="Y68" s="253" t="n">
        <v>286.8</v>
      </c>
      <c r="Z68" s="255" t="n">
        <v>259.6</v>
      </c>
      <c r="AA68" s="255">
        <f>SUM(B68:Z68)</f>
        <v/>
      </c>
      <c r="AB68" s="256" t="n">
        <v>31.45</v>
      </c>
      <c r="AC68" s="257" t="n">
        <v>71.48</v>
      </c>
    </row>
    <row customHeight="1" ht="14.25" r="69" s="211" spans="1:29">
      <c r="A69" s="3" t="n">
        <v>43314</v>
      </c>
      <c r="B69" s="237" t="n">
        <v>6270.25</v>
      </c>
      <c r="C69" s="237" t="n">
        <v>514.5</v>
      </c>
      <c r="D69" s="237" t="n">
        <v>505.4</v>
      </c>
      <c r="E69" s="237" t="n">
        <v>0</v>
      </c>
      <c r="F69" s="238" t="n">
        <v>16.38</v>
      </c>
      <c r="G69" s="238" t="n">
        <v>0</v>
      </c>
      <c r="H69" s="238" t="n">
        <v>0</v>
      </c>
      <c r="I69" s="238" t="n">
        <v>627.2</v>
      </c>
      <c r="J69" s="239" t="n">
        <v>6389.38</v>
      </c>
      <c r="K69" s="239" t="n">
        <v>513.7</v>
      </c>
      <c r="L69" s="239" t="n">
        <v>528.2</v>
      </c>
      <c r="M69" s="240" t="n">
        <v>537.1</v>
      </c>
      <c r="N69" s="241" t="n">
        <v>16.81</v>
      </c>
      <c r="O69" s="241" t="n">
        <v>0</v>
      </c>
      <c r="P69" s="241" t="n">
        <v>0</v>
      </c>
      <c r="Q69" s="242" t="n">
        <v>537.2</v>
      </c>
      <c r="R69" s="243" t="n">
        <v>6460.69</v>
      </c>
      <c r="S69" s="244" t="n">
        <v>508.7</v>
      </c>
      <c r="T69" s="244" t="n">
        <v>556.1</v>
      </c>
      <c r="U69" s="244" t="n">
        <v>577.41</v>
      </c>
      <c r="V69" s="245" t="n">
        <v>6485.19</v>
      </c>
      <c r="W69" s="246" t="n">
        <v>516.2</v>
      </c>
      <c r="X69" s="246" t="n">
        <v>539.9</v>
      </c>
      <c r="Y69" s="247" t="n">
        <v>574.7</v>
      </c>
      <c r="Z69" s="248" t="n">
        <v>227.9</v>
      </c>
      <c r="AA69" s="248">
        <f>SUM(B69:Z69)</f>
        <v/>
      </c>
      <c r="AB69" s="249" t="n">
        <v>31.3</v>
      </c>
      <c r="AC69" s="249" t="n">
        <v>73.90000000000001</v>
      </c>
    </row>
    <row customFormat="1" r="70" s="232" spans="1:29">
      <c r="A70" s="3" t="n">
        <v>43315</v>
      </c>
      <c r="B70" s="251" t="n">
        <v>6149.25</v>
      </c>
      <c r="C70" s="251" t="n">
        <v>467.3</v>
      </c>
      <c r="D70" s="251" t="n">
        <v>508.5</v>
      </c>
      <c r="E70" s="252" t="n">
        <v>0</v>
      </c>
      <c r="F70" s="251" t="n">
        <v>16</v>
      </c>
      <c r="G70" s="251" t="n">
        <v>0</v>
      </c>
      <c r="H70" s="251" t="n">
        <v>0</v>
      </c>
      <c r="I70" s="252" t="n">
        <v>625.8</v>
      </c>
      <c r="J70" s="251" t="n">
        <v>6300</v>
      </c>
      <c r="K70" s="251" t="n">
        <v>467.09</v>
      </c>
      <c r="L70" s="251" t="n">
        <v>529.8</v>
      </c>
      <c r="M70" s="253" t="n">
        <v>538.6</v>
      </c>
      <c r="N70" s="251" t="n">
        <v>16.69</v>
      </c>
      <c r="O70" s="251" t="n">
        <v>0</v>
      </c>
      <c r="P70" s="251" t="n">
        <v>0</v>
      </c>
      <c r="Q70" s="253" t="n">
        <v>537.41</v>
      </c>
      <c r="R70" s="251" t="n">
        <v>6342</v>
      </c>
      <c r="S70" s="251" t="n">
        <v>462.2</v>
      </c>
      <c r="T70" s="251" t="n">
        <v>555.59</v>
      </c>
      <c r="U70" s="251" t="n">
        <v>578.8</v>
      </c>
      <c r="V70" s="254" t="n">
        <v>6334.31</v>
      </c>
      <c r="W70" s="251" t="n">
        <v>470.41</v>
      </c>
      <c r="X70" s="251" t="n">
        <v>537</v>
      </c>
      <c r="Y70" s="253" t="n">
        <v>574.5</v>
      </c>
      <c r="Z70" s="255" t="n">
        <v>187.2</v>
      </c>
      <c r="AA70" s="255">
        <f>SUM(B70:Z70)</f>
        <v/>
      </c>
      <c r="AB70" s="256" t="n">
        <v>30.77</v>
      </c>
      <c r="AC70" s="257" t="n">
        <v>81.04000000000001</v>
      </c>
    </row>
    <row customHeight="1" ht="14.25" r="71" s="211" spans="1:29">
      <c r="A71" s="3" t="n">
        <v>43316</v>
      </c>
      <c r="B71" s="237" t="n">
        <v>5985.94</v>
      </c>
      <c r="C71" s="237" t="n">
        <v>461.8</v>
      </c>
      <c r="D71" s="237" t="n">
        <v>511.2</v>
      </c>
      <c r="E71" s="237" t="n">
        <v>0</v>
      </c>
      <c r="F71" s="238" t="n">
        <v>16.25</v>
      </c>
      <c r="G71" s="238" t="n">
        <v>0</v>
      </c>
      <c r="H71" s="238" t="n">
        <v>0</v>
      </c>
      <c r="I71" s="238" t="n">
        <v>626.2</v>
      </c>
      <c r="J71" s="239" t="n">
        <v>6176</v>
      </c>
      <c r="K71" s="239" t="n">
        <v>461.6</v>
      </c>
      <c r="L71" s="239" t="n">
        <v>526.6</v>
      </c>
      <c r="M71" s="240" t="n">
        <v>539.4</v>
      </c>
      <c r="N71" s="241" t="n">
        <v>16.81</v>
      </c>
      <c r="O71" s="241" t="n">
        <v>0</v>
      </c>
      <c r="P71" s="241" t="n">
        <v>0</v>
      </c>
      <c r="Q71" s="242" t="n">
        <v>539.2</v>
      </c>
      <c r="R71" s="243" t="n">
        <v>6129.31</v>
      </c>
      <c r="S71" s="244" t="n">
        <v>456.3</v>
      </c>
      <c r="T71" s="244" t="n">
        <v>552.6</v>
      </c>
      <c r="U71" s="244" t="n">
        <v>579.8</v>
      </c>
      <c r="V71" s="245" t="n">
        <v>6096.31</v>
      </c>
      <c r="W71" s="246" t="n">
        <v>464.59</v>
      </c>
      <c r="X71" s="246" t="n">
        <v>534.6</v>
      </c>
      <c r="Y71" s="247" t="n">
        <v>575.4</v>
      </c>
      <c r="Z71" s="248" t="n">
        <v>225.7</v>
      </c>
      <c r="AA71" s="248">
        <f>SUM(B71:Z71)</f>
        <v/>
      </c>
      <c r="AB71" s="249" t="n">
        <v>30.6</v>
      </c>
      <c r="AC71" s="249" t="n">
        <v>80.81</v>
      </c>
    </row>
    <row customFormat="1" r="72" s="232" spans="1:29">
      <c r="A72" s="3" t="n">
        <v>43317</v>
      </c>
      <c r="B72" s="251" t="n">
        <v>6052.81</v>
      </c>
      <c r="C72" s="251" t="n">
        <v>458</v>
      </c>
      <c r="D72" s="251" t="n">
        <v>506.9</v>
      </c>
      <c r="E72" s="252" t="n">
        <v>0.2</v>
      </c>
      <c r="F72" s="251" t="n">
        <v>16</v>
      </c>
      <c r="G72" s="251" t="n">
        <v>0</v>
      </c>
      <c r="H72" s="251" t="n">
        <v>0</v>
      </c>
      <c r="I72" s="252" t="n">
        <v>626.3</v>
      </c>
      <c r="J72" s="251" t="n">
        <v>6226.69</v>
      </c>
      <c r="K72" s="251" t="n">
        <v>454.1</v>
      </c>
      <c r="L72" s="251" t="n">
        <v>525.2</v>
      </c>
      <c r="M72" s="253" t="n">
        <v>539.8</v>
      </c>
      <c r="N72" s="251" t="n">
        <v>16.69</v>
      </c>
      <c r="O72" s="251" t="n">
        <v>0</v>
      </c>
      <c r="P72" s="251" t="n">
        <v>0</v>
      </c>
      <c r="Q72" s="253" t="n">
        <v>539.9</v>
      </c>
      <c r="R72" s="251" t="n">
        <v>6120.38</v>
      </c>
      <c r="S72" s="251" t="n">
        <v>452.5</v>
      </c>
      <c r="T72" s="251" t="n">
        <v>553.4</v>
      </c>
      <c r="U72" s="251" t="n">
        <v>580.3</v>
      </c>
      <c r="V72" s="254" t="n">
        <v>6115.19</v>
      </c>
      <c r="W72" s="251" t="n">
        <v>460.41</v>
      </c>
      <c r="X72" s="251" t="n">
        <v>536.1</v>
      </c>
      <c r="Y72" s="253" t="n">
        <v>575.8</v>
      </c>
      <c r="Z72" s="255" t="n">
        <v>234.9</v>
      </c>
      <c r="AA72" s="255">
        <f>SUM(B72:Z72)</f>
        <v/>
      </c>
      <c r="AB72" s="256" t="n">
        <v>30.96</v>
      </c>
      <c r="AC72" s="257" t="n">
        <v>74.89</v>
      </c>
    </row>
    <row customHeight="1" ht="14.25" r="73" s="211" spans="1:29">
      <c r="A73" s="3" t="n">
        <v>43318</v>
      </c>
      <c r="B73" s="237" t="n">
        <v>6055</v>
      </c>
      <c r="C73" s="237" t="n">
        <v>458.1</v>
      </c>
      <c r="D73" s="237" t="n">
        <v>511.6</v>
      </c>
      <c r="E73" s="237" t="n">
        <v>0</v>
      </c>
      <c r="F73" s="238" t="n">
        <v>15.75</v>
      </c>
      <c r="G73" s="238" t="n">
        <v>0</v>
      </c>
      <c r="H73" s="238" t="n">
        <v>0</v>
      </c>
      <c r="I73" s="238" t="n">
        <v>624.89</v>
      </c>
      <c r="J73" s="239" t="n">
        <v>6246.75</v>
      </c>
      <c r="K73" s="239" t="n">
        <v>453.6</v>
      </c>
      <c r="L73" s="239" t="n">
        <v>526.09</v>
      </c>
      <c r="M73" s="240" t="n">
        <v>539.4</v>
      </c>
      <c r="N73" s="241" t="n">
        <v>16.5</v>
      </c>
      <c r="O73" s="241" t="n">
        <v>0</v>
      </c>
      <c r="P73" s="241" t="n">
        <v>0</v>
      </c>
      <c r="Q73" s="242" t="n">
        <v>539.7</v>
      </c>
      <c r="R73" s="243" t="n">
        <v>6115.94</v>
      </c>
      <c r="S73" s="244" t="n">
        <v>452.8</v>
      </c>
      <c r="T73" s="244" t="n">
        <v>553.7</v>
      </c>
      <c r="U73" s="244" t="n">
        <v>580.1</v>
      </c>
      <c r="V73" s="245" t="n">
        <v>6127.94</v>
      </c>
      <c r="W73" s="246" t="n">
        <v>460.5</v>
      </c>
      <c r="X73" s="246" t="n">
        <v>536.3</v>
      </c>
      <c r="Y73" s="247" t="n">
        <v>575.2</v>
      </c>
      <c r="Z73" s="248" t="n">
        <v>232.3</v>
      </c>
      <c r="AA73" s="248">
        <f>SUM(B73:Z73)</f>
        <v/>
      </c>
      <c r="AB73" s="249" t="n">
        <v>31.05</v>
      </c>
      <c r="AC73" s="249" t="n">
        <v>72.13</v>
      </c>
    </row>
    <row customFormat="1" r="74" s="232" spans="1:29">
      <c r="A74" s="3" t="n">
        <v>43319</v>
      </c>
      <c r="B74" s="251" t="n">
        <v>5852.5</v>
      </c>
      <c r="C74" s="251" t="n">
        <v>456.3</v>
      </c>
      <c r="D74" s="251" t="n">
        <v>510.1</v>
      </c>
      <c r="E74" s="252" t="n">
        <v>188</v>
      </c>
      <c r="F74" s="251" t="n">
        <v>29.5</v>
      </c>
      <c r="G74" s="251" t="n">
        <v>0</v>
      </c>
      <c r="H74" s="251" t="n">
        <v>0</v>
      </c>
      <c r="I74" s="252" t="n">
        <v>625.41</v>
      </c>
      <c r="J74" s="251" t="n">
        <v>3370.5</v>
      </c>
      <c r="K74" s="251" t="n">
        <v>227.1</v>
      </c>
      <c r="L74" s="251" t="n">
        <v>262.8</v>
      </c>
      <c r="M74" s="253" t="n">
        <v>540.6</v>
      </c>
      <c r="N74" s="251" t="n">
        <v>2557.69</v>
      </c>
      <c r="O74" s="251" t="n">
        <v>135.6</v>
      </c>
      <c r="P74" s="251" t="n">
        <v>185</v>
      </c>
      <c r="Q74" s="253" t="n">
        <v>540</v>
      </c>
      <c r="R74" s="251" t="n">
        <v>5837.5</v>
      </c>
      <c r="S74" s="251" t="n">
        <v>433.09</v>
      </c>
      <c r="T74" s="251" t="n">
        <v>551.7</v>
      </c>
      <c r="U74" s="251" t="n">
        <v>290.5</v>
      </c>
      <c r="V74" s="254" t="n">
        <v>6033.38</v>
      </c>
      <c r="W74" s="251" t="n">
        <v>462.7</v>
      </c>
      <c r="X74" s="251" t="n">
        <v>535.6</v>
      </c>
      <c r="Y74" s="253" t="n">
        <v>574.9</v>
      </c>
      <c r="Z74" s="255" t="n">
        <v>230.3</v>
      </c>
      <c r="AA74" s="255">
        <f>SUM(B74:Z74)</f>
        <v/>
      </c>
      <c r="AB74" s="256" t="n">
        <v>31.14</v>
      </c>
      <c r="AC74" s="257" t="n">
        <v>69.63</v>
      </c>
    </row>
    <row customHeight="1" ht="14.25" r="75" s="211" spans="1:29">
      <c r="A75" s="3" t="n">
        <v>43320</v>
      </c>
      <c r="B75" s="237" t="n">
        <v>5958.88</v>
      </c>
      <c r="C75" s="237" t="n">
        <v>453.9</v>
      </c>
      <c r="D75" s="237" t="n">
        <v>508.8</v>
      </c>
      <c r="E75" s="237" t="n">
        <v>563.61</v>
      </c>
      <c r="F75" s="238" t="n">
        <v>16.62</v>
      </c>
      <c r="G75" s="238" t="n">
        <v>0</v>
      </c>
      <c r="H75" s="238" t="n">
        <v>0</v>
      </c>
      <c r="I75" s="238" t="n">
        <v>624.91</v>
      </c>
      <c r="J75" s="239" t="n">
        <v>22</v>
      </c>
      <c r="K75" s="239" t="n">
        <v>0</v>
      </c>
      <c r="L75" s="239" t="n">
        <v>0</v>
      </c>
      <c r="M75" s="240" t="n">
        <v>541.4</v>
      </c>
      <c r="N75" s="241" t="n">
        <v>5770</v>
      </c>
      <c r="O75" s="241" t="n">
        <v>410</v>
      </c>
      <c r="P75" s="241" t="n">
        <v>549.6</v>
      </c>
      <c r="Q75" s="242" t="n">
        <v>540.7</v>
      </c>
      <c r="R75" s="243" t="n">
        <v>5805.75</v>
      </c>
      <c r="S75" s="244" t="n">
        <v>412.2</v>
      </c>
      <c r="T75" s="244" t="n">
        <v>550.7</v>
      </c>
      <c r="U75" s="244" t="n">
        <v>0</v>
      </c>
      <c r="V75" s="245" t="n">
        <v>6213.81</v>
      </c>
      <c r="W75" s="246" t="n">
        <v>463.8</v>
      </c>
      <c r="X75" s="246" t="n">
        <v>534</v>
      </c>
      <c r="Y75" s="247" t="n">
        <v>574.8</v>
      </c>
      <c r="Z75" s="248" t="n">
        <v>248.8</v>
      </c>
      <c r="AA75" s="248">
        <f>SUM(B75:Z75)</f>
        <v/>
      </c>
      <c r="AB75" s="249" t="n">
        <v>31.28</v>
      </c>
      <c r="AC75" s="249" t="n">
        <v>65.36</v>
      </c>
    </row>
    <row customFormat="1" r="76" s="232" spans="1:29">
      <c r="A76" s="3" t="n">
        <v>43321</v>
      </c>
      <c r="B76" s="251" t="n">
        <v>5985.81</v>
      </c>
      <c r="C76" s="251" t="n">
        <v>440.3</v>
      </c>
      <c r="D76" s="251" t="n">
        <v>504.5</v>
      </c>
      <c r="E76" s="252" t="n">
        <v>562.6900000000001</v>
      </c>
      <c r="F76" s="251" t="n">
        <v>16.38</v>
      </c>
      <c r="G76" s="251" t="n">
        <v>0</v>
      </c>
      <c r="H76" s="251" t="n">
        <v>0</v>
      </c>
      <c r="I76" s="252" t="n">
        <v>623.1900000000001</v>
      </c>
      <c r="J76" s="251" t="n">
        <v>20.19</v>
      </c>
      <c r="K76" s="251" t="n">
        <v>0</v>
      </c>
      <c r="L76" s="251" t="n">
        <v>0</v>
      </c>
      <c r="M76" s="253" t="n">
        <v>540</v>
      </c>
      <c r="N76" s="251" t="n">
        <v>6104.69</v>
      </c>
      <c r="O76" s="251" t="n">
        <v>431</v>
      </c>
      <c r="P76" s="251" t="n">
        <v>545.4</v>
      </c>
      <c r="Q76" s="253" t="n">
        <v>539.9</v>
      </c>
      <c r="R76" s="251" t="n">
        <v>6120.81</v>
      </c>
      <c r="S76" s="251" t="n">
        <v>432.3</v>
      </c>
      <c r="T76" s="251" t="n">
        <v>553.1</v>
      </c>
      <c r="U76" s="251" t="n">
        <v>0</v>
      </c>
      <c r="V76" s="254" t="n">
        <v>6147.81</v>
      </c>
      <c r="W76" s="251" t="n">
        <v>440.7</v>
      </c>
      <c r="X76" s="251" t="n">
        <v>535.8</v>
      </c>
      <c r="Y76" s="253" t="n">
        <v>574.3</v>
      </c>
      <c r="Z76" s="255" t="n">
        <v>278.1</v>
      </c>
      <c r="AA76" s="255">
        <f>SUM(B76:Z76)</f>
        <v/>
      </c>
      <c r="AB76" s="256" t="n">
        <v>31.29</v>
      </c>
      <c r="AC76" s="257" t="n">
        <v>65.34</v>
      </c>
    </row>
    <row customHeight="1" ht="14.25" r="77" s="211" spans="1:29">
      <c r="A77" s="3" t="n">
        <v>43322</v>
      </c>
      <c r="B77" s="237" t="n">
        <v>6493.06</v>
      </c>
      <c r="C77" s="237" t="n">
        <v>437.09</v>
      </c>
      <c r="D77" s="237" t="n">
        <v>516</v>
      </c>
      <c r="E77" s="237" t="n">
        <v>561.3099999999999</v>
      </c>
      <c r="F77" s="238" t="n">
        <v>16</v>
      </c>
      <c r="G77" s="238" t="n">
        <v>0</v>
      </c>
      <c r="H77" s="238" t="n">
        <v>0</v>
      </c>
      <c r="I77" s="238" t="n">
        <v>621.2</v>
      </c>
      <c r="J77" s="239" t="n">
        <v>20</v>
      </c>
      <c r="K77" s="239" t="n">
        <v>0</v>
      </c>
      <c r="L77" s="239" t="n">
        <v>0</v>
      </c>
      <c r="M77" s="240" t="n">
        <v>538.8</v>
      </c>
      <c r="N77" s="241" t="n">
        <v>6605.75</v>
      </c>
      <c r="O77" s="241" t="n">
        <v>428</v>
      </c>
      <c r="P77" s="241" t="n">
        <v>557.41</v>
      </c>
      <c r="Q77" s="242" t="n">
        <v>538.6</v>
      </c>
      <c r="R77" s="243" t="n">
        <v>6516.69</v>
      </c>
      <c r="S77" s="244" t="n">
        <v>428.91</v>
      </c>
      <c r="T77" s="244" t="n">
        <v>564.6</v>
      </c>
      <c r="U77" s="244" t="n">
        <v>0</v>
      </c>
      <c r="V77" s="245" t="n">
        <v>6504</v>
      </c>
      <c r="W77" s="246" t="n">
        <v>437.4</v>
      </c>
      <c r="X77" s="246" t="n">
        <v>548.5</v>
      </c>
      <c r="Y77" s="247" t="n">
        <v>572.6</v>
      </c>
      <c r="Z77" s="248" t="n">
        <v>237.9</v>
      </c>
      <c r="AA77" s="248">
        <f>SUM(B77:Z77)</f>
        <v/>
      </c>
      <c r="AB77" s="249" t="n">
        <v>29.8</v>
      </c>
      <c r="AC77" s="249" t="n">
        <v>87.08</v>
      </c>
    </row>
    <row customFormat="1" r="78" s="232" spans="1:29">
      <c r="A78" s="3" t="n">
        <v>43323</v>
      </c>
      <c r="B78" s="251" t="n">
        <v>5780</v>
      </c>
      <c r="C78" s="251" t="n">
        <v>439.3</v>
      </c>
      <c r="D78" s="251" t="n">
        <v>502.4</v>
      </c>
      <c r="E78" s="252" t="n">
        <v>561.09</v>
      </c>
      <c r="F78" s="251" t="n">
        <v>16.25</v>
      </c>
      <c r="G78" s="251" t="n">
        <v>0</v>
      </c>
      <c r="H78" s="251" t="n">
        <v>0</v>
      </c>
      <c r="I78" s="252" t="n">
        <v>620.11</v>
      </c>
      <c r="J78" s="251" t="n">
        <v>23.69</v>
      </c>
      <c r="K78" s="251" t="n">
        <v>0</v>
      </c>
      <c r="L78" s="251" t="n">
        <v>0</v>
      </c>
      <c r="M78" s="253" t="n">
        <v>538.7</v>
      </c>
      <c r="N78" s="251" t="n">
        <v>5873</v>
      </c>
      <c r="O78" s="251" t="n">
        <v>430.4</v>
      </c>
      <c r="P78" s="251" t="n">
        <v>539.4</v>
      </c>
      <c r="Q78" s="253" t="n">
        <v>537.8</v>
      </c>
      <c r="R78" s="251" t="n">
        <v>5864.94</v>
      </c>
      <c r="S78" s="251" t="n">
        <v>430.9</v>
      </c>
      <c r="T78" s="251" t="n">
        <v>548.9</v>
      </c>
      <c r="U78" s="251" t="n">
        <v>0</v>
      </c>
      <c r="V78" s="254" t="n">
        <v>5871.06</v>
      </c>
      <c r="W78" s="251" t="n">
        <v>439.3</v>
      </c>
      <c r="X78" s="251" t="n">
        <v>532.9</v>
      </c>
      <c r="Y78" s="253" t="n">
        <v>571.5</v>
      </c>
      <c r="Z78" s="255" t="n">
        <v>204.9</v>
      </c>
      <c r="AA78" s="255">
        <f>SUM(B78:Z78)</f>
        <v/>
      </c>
      <c r="AB78" s="256" t="n">
        <v>29.5</v>
      </c>
      <c r="AC78" s="257" t="n">
        <v>92.27</v>
      </c>
    </row>
    <row customHeight="1" ht="14.25" r="79" s="211" spans="1:29">
      <c r="A79" s="3" t="n">
        <v>43324</v>
      </c>
      <c r="B79" s="237" t="n">
        <v>5863.75</v>
      </c>
      <c r="C79" s="237" t="n">
        <v>428.6</v>
      </c>
      <c r="D79" s="237" t="n">
        <v>501.3</v>
      </c>
      <c r="E79" s="237" t="n">
        <v>556.91</v>
      </c>
      <c r="F79" s="238" t="n">
        <v>16.5</v>
      </c>
      <c r="G79" s="238" t="n">
        <v>0</v>
      </c>
      <c r="H79" s="238" t="n">
        <v>0</v>
      </c>
      <c r="I79" s="238" t="n">
        <v>614.6900000000001</v>
      </c>
      <c r="J79" s="239" t="n">
        <v>24.19</v>
      </c>
      <c r="K79" s="239" t="n">
        <v>0</v>
      </c>
      <c r="L79" s="239" t="n">
        <v>0</v>
      </c>
      <c r="M79" s="240" t="n">
        <v>534.7</v>
      </c>
      <c r="N79" s="241" t="n">
        <v>5968.19</v>
      </c>
      <c r="O79" s="241" t="n">
        <v>419.8</v>
      </c>
      <c r="P79" s="241" t="n">
        <v>540.9</v>
      </c>
      <c r="Q79" s="242" t="n">
        <v>533.4</v>
      </c>
      <c r="R79" s="243" t="n">
        <v>5972.56</v>
      </c>
      <c r="S79" s="244" t="n">
        <v>419.9</v>
      </c>
      <c r="T79" s="244" t="n">
        <v>550.6</v>
      </c>
      <c r="U79" s="244" t="n">
        <v>0</v>
      </c>
      <c r="V79" s="245" t="n">
        <v>5997</v>
      </c>
      <c r="W79" s="246" t="n">
        <v>428.4</v>
      </c>
      <c r="X79" s="246" t="n">
        <v>533</v>
      </c>
      <c r="Y79" s="247" t="n">
        <v>567.4</v>
      </c>
      <c r="Z79" s="248" t="n">
        <v>162.7</v>
      </c>
      <c r="AA79" s="248">
        <f>SUM(B79:Z79)</f>
        <v/>
      </c>
      <c r="AB79" s="249" t="n">
        <v>29.62</v>
      </c>
      <c r="AC79" s="249" t="n">
        <v>90.97</v>
      </c>
    </row>
    <row customFormat="1" r="80" s="232" spans="1:29">
      <c r="A80" s="3" t="n">
        <v>43325</v>
      </c>
      <c r="B80" s="251" t="n">
        <v>5979.56</v>
      </c>
      <c r="C80" s="251" t="n">
        <v>426.9</v>
      </c>
      <c r="D80" s="251" t="n">
        <v>502.8</v>
      </c>
      <c r="E80" s="252" t="n">
        <v>558.8</v>
      </c>
      <c r="F80" s="251" t="n">
        <v>16.5</v>
      </c>
      <c r="G80" s="251" t="n">
        <v>0</v>
      </c>
      <c r="H80" s="251" t="n">
        <v>0</v>
      </c>
      <c r="I80" s="252" t="n">
        <v>616</v>
      </c>
      <c r="J80" s="251" t="n">
        <v>24.44</v>
      </c>
      <c r="K80" s="251" t="n">
        <v>0</v>
      </c>
      <c r="L80" s="251" t="n">
        <v>0</v>
      </c>
      <c r="M80" s="253" t="n">
        <v>536.1</v>
      </c>
      <c r="N80" s="251" t="n">
        <v>6082.88</v>
      </c>
      <c r="O80" s="251" t="n">
        <v>418.2</v>
      </c>
      <c r="P80" s="251" t="n">
        <v>542.8</v>
      </c>
      <c r="Q80" s="253" t="n">
        <v>535</v>
      </c>
      <c r="R80" s="251" t="n">
        <v>6033.94</v>
      </c>
      <c r="S80" s="251" t="n">
        <v>418.6</v>
      </c>
      <c r="T80" s="251" t="n">
        <v>551.8</v>
      </c>
      <c r="U80" s="251" t="n">
        <v>0</v>
      </c>
      <c r="V80" s="254" t="n">
        <v>6112.62</v>
      </c>
      <c r="W80" s="251" t="n">
        <v>426.9</v>
      </c>
      <c r="X80" s="251" t="n">
        <v>533.6</v>
      </c>
      <c r="Y80" s="253" t="n">
        <v>569.1</v>
      </c>
      <c r="Z80" s="255" t="n">
        <v>229.6</v>
      </c>
      <c r="AA80" s="255">
        <f>SUM(B80:Z80)</f>
        <v/>
      </c>
      <c r="AB80" s="256" t="n">
        <v>30.4</v>
      </c>
      <c r="AC80" s="257" t="n">
        <v>78.54000000000001</v>
      </c>
    </row>
    <row customHeight="1" ht="14.25" r="81" s="211" spans="1:29">
      <c r="A81" s="3" t="n">
        <v>43326</v>
      </c>
      <c r="B81" s="237" t="n">
        <v>6091.19</v>
      </c>
      <c r="C81" s="237" t="n">
        <v>426.5</v>
      </c>
      <c r="D81" s="237" t="n">
        <v>504.6</v>
      </c>
      <c r="E81" s="237" t="n">
        <v>558.09</v>
      </c>
      <c r="F81" s="238" t="n">
        <v>16.25</v>
      </c>
      <c r="G81" s="238" t="n">
        <v>0</v>
      </c>
      <c r="H81" s="238" t="n">
        <v>0</v>
      </c>
      <c r="I81" s="238" t="n">
        <v>614.61</v>
      </c>
      <c r="J81" s="239" t="n">
        <v>23.38</v>
      </c>
      <c r="K81" s="239" t="n">
        <v>0</v>
      </c>
      <c r="L81" s="239" t="n">
        <v>0</v>
      </c>
      <c r="M81" s="240" t="n">
        <v>535.8</v>
      </c>
      <c r="N81" s="241" t="n">
        <v>6161.19</v>
      </c>
      <c r="O81" s="241" t="n">
        <v>418.5</v>
      </c>
      <c r="P81" s="241" t="n">
        <v>544.8</v>
      </c>
      <c r="Q81" s="242" t="n">
        <v>535.3</v>
      </c>
      <c r="R81" s="243" t="n">
        <v>6175.31</v>
      </c>
      <c r="S81" s="244" t="n">
        <v>418.4</v>
      </c>
      <c r="T81" s="244" t="n">
        <v>552.7</v>
      </c>
      <c r="U81" s="244" t="n">
        <v>0</v>
      </c>
      <c r="V81" s="245" t="n">
        <v>6194.19</v>
      </c>
      <c r="W81" s="246" t="n">
        <v>426.7</v>
      </c>
      <c r="X81" s="246" t="n">
        <v>534.2</v>
      </c>
      <c r="Y81" s="247" t="n">
        <v>569.7</v>
      </c>
      <c r="Z81" s="248" t="n">
        <v>224.2</v>
      </c>
      <c r="AA81" s="248">
        <f>SUM(B81:Z81)</f>
        <v/>
      </c>
      <c r="AB81" s="249" t="n">
        <v>30.07</v>
      </c>
      <c r="AC81" s="249" t="n">
        <v>84.81999999999999</v>
      </c>
    </row>
    <row customFormat="1" r="82" s="232" spans="1:29">
      <c r="A82" s="3" t="n">
        <v>43327</v>
      </c>
      <c r="B82" s="251" t="n">
        <v>5951.81</v>
      </c>
      <c r="C82" s="251" t="n">
        <v>426.8</v>
      </c>
      <c r="D82" s="251" t="n">
        <v>503.4</v>
      </c>
      <c r="E82" s="252" t="n">
        <v>559.5</v>
      </c>
      <c r="F82" s="251" t="n">
        <v>16.38</v>
      </c>
      <c r="G82" s="251" t="n">
        <v>0</v>
      </c>
      <c r="H82" s="251" t="n">
        <v>0</v>
      </c>
      <c r="I82" s="252" t="n">
        <v>616.09</v>
      </c>
      <c r="J82" s="251" t="n">
        <v>23</v>
      </c>
      <c r="K82" s="251" t="n">
        <v>0</v>
      </c>
      <c r="L82" s="251" t="n">
        <v>0</v>
      </c>
      <c r="M82" s="253" t="n">
        <v>537.3</v>
      </c>
      <c r="N82" s="251" t="n">
        <v>6040.25</v>
      </c>
      <c r="O82" s="251" t="n">
        <v>418.7</v>
      </c>
      <c r="P82" s="251" t="n">
        <v>551.5</v>
      </c>
      <c r="Q82" s="253" t="n">
        <v>536.7</v>
      </c>
      <c r="R82" s="251" t="n">
        <v>6098.75</v>
      </c>
      <c r="S82" s="251" t="n">
        <v>418.5</v>
      </c>
      <c r="T82" s="251" t="n">
        <v>552.7</v>
      </c>
      <c r="U82" s="251" t="n">
        <v>0</v>
      </c>
      <c r="V82" s="254" t="n">
        <v>6103.62</v>
      </c>
      <c r="W82" s="251" t="n">
        <v>426.5</v>
      </c>
      <c r="X82" s="251" t="n">
        <v>535.8</v>
      </c>
      <c r="Y82" s="253" t="n">
        <v>571.5</v>
      </c>
      <c r="Z82" s="255" t="n">
        <v>219.4</v>
      </c>
      <c r="AA82" s="255">
        <f>SUM(B82:Z82)</f>
        <v/>
      </c>
      <c r="AB82" s="256" t="n">
        <v>29.8</v>
      </c>
      <c r="AC82" s="257" t="n">
        <v>87.62</v>
      </c>
    </row>
    <row customHeight="1" ht="14.25" r="83" s="211" spans="1:29">
      <c r="A83" s="3" t="n">
        <v>43328</v>
      </c>
      <c r="B83" s="237" t="n">
        <v>2784</v>
      </c>
      <c r="C83" s="237" t="n">
        <v>142.3</v>
      </c>
      <c r="D83" s="237" t="n">
        <v>166</v>
      </c>
      <c r="E83" s="237" t="n">
        <v>559.91</v>
      </c>
      <c r="F83" s="238" t="n">
        <v>3218.38</v>
      </c>
      <c r="G83" s="238" t="n">
        <v>211.8</v>
      </c>
      <c r="H83" s="238" t="n">
        <v>277.3</v>
      </c>
      <c r="I83" s="238" t="n">
        <v>615.2</v>
      </c>
      <c r="J83" s="239" t="n">
        <v>3179.62</v>
      </c>
      <c r="K83" s="239" t="n">
        <v>212.4</v>
      </c>
      <c r="L83" s="239" t="n">
        <v>273</v>
      </c>
      <c r="M83" s="240" t="n">
        <v>537</v>
      </c>
      <c r="N83" s="241" t="n">
        <v>6315.75</v>
      </c>
      <c r="O83" s="241" t="n">
        <v>422.6</v>
      </c>
      <c r="P83" s="241" t="n">
        <v>549.7</v>
      </c>
      <c r="Q83" s="242" t="n">
        <v>536.4</v>
      </c>
      <c r="R83" s="243" t="n">
        <v>2766.94</v>
      </c>
      <c r="S83" s="244" t="n">
        <v>139.4</v>
      </c>
      <c r="T83" s="244" t="n">
        <v>182.91</v>
      </c>
      <c r="U83" s="244" t="n">
        <v>294.9</v>
      </c>
      <c r="V83" s="245" t="n">
        <v>6250.56</v>
      </c>
      <c r="W83" s="246" t="n">
        <v>430.6</v>
      </c>
      <c r="X83" s="246" t="n">
        <v>536.2</v>
      </c>
      <c r="Y83" s="247" t="n">
        <v>190.8</v>
      </c>
      <c r="Z83" s="248" t="n">
        <v>215</v>
      </c>
      <c r="AA83" s="248">
        <f>SUM(B83:Z83)</f>
        <v/>
      </c>
      <c r="AB83" s="249" t="n">
        <v>29.87</v>
      </c>
      <c r="AC83" s="249" t="n">
        <v>90.2</v>
      </c>
    </row>
    <row customFormat="1" r="84" s="232" spans="1:29">
      <c r="A84" s="3" t="n">
        <v>43329</v>
      </c>
      <c r="B84" s="251" t="n">
        <v>24.31</v>
      </c>
      <c r="C84" s="251" t="n">
        <v>0</v>
      </c>
      <c r="D84" s="251" t="n">
        <v>0</v>
      </c>
      <c r="E84" s="252" t="n">
        <v>562.39</v>
      </c>
      <c r="F84" s="251" t="n">
        <v>5860.5</v>
      </c>
      <c r="G84" s="251" t="n">
        <v>404.5</v>
      </c>
      <c r="H84" s="251" t="n">
        <v>539.91</v>
      </c>
      <c r="I84" s="252" t="n">
        <v>614.41</v>
      </c>
      <c r="J84" s="251" t="n">
        <v>5702.38</v>
      </c>
      <c r="K84" s="251" t="n">
        <v>405.4</v>
      </c>
      <c r="L84" s="251" t="n">
        <v>535.3</v>
      </c>
      <c r="M84" s="253" t="n">
        <v>538</v>
      </c>
      <c r="N84" s="251" t="n">
        <v>6273.62</v>
      </c>
      <c r="O84" s="251" t="n">
        <v>405</v>
      </c>
      <c r="P84" s="251" t="n">
        <v>548.5</v>
      </c>
      <c r="Q84" s="253" t="n">
        <v>535.8</v>
      </c>
      <c r="R84" s="251" t="n">
        <v>17.56</v>
      </c>
      <c r="S84" s="251" t="n">
        <v>0</v>
      </c>
      <c r="T84" s="251" t="n">
        <v>0</v>
      </c>
      <c r="U84" s="251" t="n">
        <v>577.1</v>
      </c>
      <c r="V84" s="254" t="n">
        <v>6091.62</v>
      </c>
      <c r="W84" s="251" t="n">
        <v>412.8</v>
      </c>
      <c r="X84" s="251" t="n">
        <v>532.6</v>
      </c>
      <c r="Y84" s="253" t="n">
        <v>0</v>
      </c>
      <c r="Z84" s="255" t="n">
        <v>225.6</v>
      </c>
      <c r="AA84" s="255">
        <f>SUM(B84:Z84)</f>
        <v/>
      </c>
      <c r="AB84" s="256" t="n">
        <v>29.99</v>
      </c>
      <c r="AC84" s="257" t="n">
        <v>87.36</v>
      </c>
    </row>
    <row customHeight="1" ht="14.25" r="85" s="211" spans="1:29">
      <c r="A85" s="3" t="n">
        <v>43330</v>
      </c>
      <c r="B85" s="237" t="n">
        <v>23.31</v>
      </c>
      <c r="C85" s="237" t="n">
        <v>0</v>
      </c>
      <c r="D85" s="237" t="n">
        <v>0</v>
      </c>
      <c r="E85" s="237" t="n">
        <v>563</v>
      </c>
      <c r="F85" s="238" t="n">
        <v>5898.25</v>
      </c>
      <c r="G85" s="238" t="n">
        <v>369.91</v>
      </c>
      <c r="H85" s="238" t="n">
        <v>537.89</v>
      </c>
      <c r="I85" s="238" t="n">
        <v>592.5</v>
      </c>
      <c r="J85" s="239" t="n">
        <v>5751</v>
      </c>
      <c r="K85" s="239" t="n">
        <v>370</v>
      </c>
      <c r="L85" s="239" t="n">
        <v>535.4</v>
      </c>
      <c r="M85" s="240" t="n">
        <v>537.9</v>
      </c>
      <c r="N85" s="241" t="n">
        <v>6372.38</v>
      </c>
      <c r="O85" s="241" t="n">
        <v>365.5</v>
      </c>
      <c r="P85" s="241" t="n">
        <v>549.41</v>
      </c>
      <c r="Q85" s="242" t="n">
        <v>535.5</v>
      </c>
      <c r="R85" s="243" t="n">
        <v>17</v>
      </c>
      <c r="S85" s="244" t="n">
        <v>0</v>
      </c>
      <c r="T85" s="244" t="n">
        <v>0</v>
      </c>
      <c r="U85" s="244" t="n">
        <v>575.8</v>
      </c>
      <c r="V85" s="245" t="n">
        <v>6216.31</v>
      </c>
      <c r="W85" s="246" t="n">
        <v>372.6</v>
      </c>
      <c r="X85" s="246" t="n">
        <v>532.9</v>
      </c>
      <c r="Y85" s="247" t="n">
        <v>0</v>
      </c>
      <c r="Z85" s="248" t="n">
        <v>234</v>
      </c>
      <c r="AA85" s="248">
        <f>SUM(B85:Z85)</f>
        <v/>
      </c>
      <c r="AB85" s="249" t="n">
        <v>30.5</v>
      </c>
      <c r="AC85" s="249" t="n">
        <v>82.25</v>
      </c>
    </row>
    <row customFormat="1" r="86" s="232" spans="1:29">
      <c r="A86" s="3" t="n">
        <v>43331</v>
      </c>
      <c r="B86" s="251" t="n">
        <v>23.56</v>
      </c>
      <c r="C86" s="251" t="n">
        <v>0</v>
      </c>
      <c r="D86" s="251" t="n">
        <v>0</v>
      </c>
      <c r="E86" s="252" t="n">
        <v>562.8099999999999</v>
      </c>
      <c r="F86" s="251" t="n">
        <v>5903.25</v>
      </c>
      <c r="G86" s="251" t="n">
        <v>370.09</v>
      </c>
      <c r="H86" s="251" t="n">
        <v>539.5</v>
      </c>
      <c r="I86" s="252" t="n">
        <v>603.09</v>
      </c>
      <c r="J86" s="251" t="n">
        <v>5738.5</v>
      </c>
      <c r="K86" s="251" t="n">
        <v>370.2</v>
      </c>
      <c r="L86" s="251" t="n">
        <v>535.6</v>
      </c>
      <c r="M86" s="253" t="n">
        <v>538.4</v>
      </c>
      <c r="N86" s="251" t="n">
        <v>6372.94</v>
      </c>
      <c r="O86" s="251" t="n">
        <v>365.5</v>
      </c>
      <c r="P86" s="251" t="n">
        <v>545.09</v>
      </c>
      <c r="Q86" s="253" t="n">
        <v>536.5</v>
      </c>
      <c r="R86" s="251" t="n">
        <v>16.75</v>
      </c>
      <c r="S86" s="251" t="n">
        <v>0</v>
      </c>
      <c r="T86" s="251" t="n">
        <v>0</v>
      </c>
      <c r="U86" s="251" t="n">
        <v>577.09</v>
      </c>
      <c r="V86" s="254" t="n">
        <v>6217.69</v>
      </c>
      <c r="W86" s="251" t="n">
        <v>372.8</v>
      </c>
      <c r="X86" s="251" t="n">
        <v>533.5</v>
      </c>
      <c r="Y86" s="253" t="n">
        <v>0</v>
      </c>
      <c r="Z86" s="255" t="n">
        <v>219.5</v>
      </c>
      <c r="AA86" s="255">
        <f>SUM(B86:Z86)</f>
        <v/>
      </c>
      <c r="AB86" s="256" t="n">
        <v>30.05</v>
      </c>
      <c r="AC86" s="257" t="n">
        <v>86.37</v>
      </c>
    </row>
    <row customHeight="1" ht="14.25" r="87" s="211" spans="1:29">
      <c r="A87" s="3" t="n">
        <v>43332</v>
      </c>
      <c r="B87" s="237" t="n">
        <v>23.75</v>
      </c>
      <c r="C87" s="237" t="n">
        <v>0</v>
      </c>
      <c r="D87" s="237" t="n">
        <v>0</v>
      </c>
      <c r="E87" s="237" t="n">
        <v>562.6900000000001</v>
      </c>
      <c r="F87" s="238" t="n">
        <v>5946.5</v>
      </c>
      <c r="G87" s="238" t="n">
        <v>370.3</v>
      </c>
      <c r="H87" s="238" t="n">
        <v>541.61</v>
      </c>
      <c r="I87" s="238" t="n">
        <v>602.3</v>
      </c>
      <c r="J87" s="239" t="n">
        <v>5792.88</v>
      </c>
      <c r="K87" s="239" t="n">
        <v>370.3</v>
      </c>
      <c r="L87" s="239" t="n">
        <v>536</v>
      </c>
      <c r="M87" s="240" t="n">
        <v>537.4</v>
      </c>
      <c r="N87" s="241" t="n">
        <v>6422.56</v>
      </c>
      <c r="O87" s="241" t="n">
        <v>365.8</v>
      </c>
      <c r="P87" s="241" t="n">
        <v>546.6</v>
      </c>
      <c r="Q87" s="242" t="n">
        <v>535.6</v>
      </c>
      <c r="R87" s="243" t="n">
        <v>16.88</v>
      </c>
      <c r="S87" s="244" t="n">
        <v>0</v>
      </c>
      <c r="T87" s="244" t="n">
        <v>0</v>
      </c>
      <c r="U87" s="244" t="n">
        <v>576.1</v>
      </c>
      <c r="V87" s="245" t="n">
        <v>6341.5</v>
      </c>
      <c r="W87" s="246" t="n">
        <v>373</v>
      </c>
      <c r="X87" s="246" t="n">
        <v>534</v>
      </c>
      <c r="Y87" s="247" t="n">
        <v>0</v>
      </c>
      <c r="Z87" s="248" t="n">
        <v>221</v>
      </c>
      <c r="AA87" s="248">
        <f>SUM(B87:Z87)</f>
        <v/>
      </c>
      <c r="AB87" s="249" t="n">
        <v>30.09</v>
      </c>
      <c r="AC87" s="249" t="n">
        <v>88.61</v>
      </c>
    </row>
    <row customFormat="1" r="88" s="232" spans="1:29">
      <c r="A88" s="3" t="n">
        <v>43333</v>
      </c>
      <c r="B88" s="251" t="n">
        <v>23.56</v>
      </c>
      <c r="C88" s="251" t="n">
        <v>0</v>
      </c>
      <c r="D88" s="251" t="n">
        <v>0</v>
      </c>
      <c r="E88" s="252" t="n">
        <v>560.91</v>
      </c>
      <c r="F88" s="251" t="n">
        <v>6065.62</v>
      </c>
      <c r="G88" s="251" t="n">
        <v>370.41</v>
      </c>
      <c r="H88" s="251" t="n">
        <v>540.5</v>
      </c>
      <c r="I88" s="252" t="n">
        <v>596.61</v>
      </c>
      <c r="J88" s="251" t="n">
        <v>5945.44</v>
      </c>
      <c r="K88" s="251" t="n">
        <v>370.2</v>
      </c>
      <c r="L88" s="251" t="n">
        <v>536.41</v>
      </c>
      <c r="M88" s="253" t="n">
        <v>536</v>
      </c>
      <c r="N88" s="251" t="n">
        <v>6526.62</v>
      </c>
      <c r="O88" s="251" t="n">
        <v>365.5</v>
      </c>
      <c r="P88" s="251" t="n">
        <v>548.4</v>
      </c>
      <c r="Q88" s="253" t="n">
        <v>534</v>
      </c>
      <c r="R88" s="251" t="n">
        <v>16.81</v>
      </c>
      <c r="S88" s="251" t="n">
        <v>0</v>
      </c>
      <c r="T88" s="251" t="n">
        <v>0</v>
      </c>
      <c r="U88" s="251" t="n">
        <v>574.6</v>
      </c>
      <c r="V88" s="254" t="n">
        <v>6407.31</v>
      </c>
      <c r="W88" s="251" t="n">
        <v>373.2</v>
      </c>
      <c r="X88" s="251" t="n">
        <v>533.4</v>
      </c>
      <c r="Y88" s="253" t="n">
        <v>0</v>
      </c>
      <c r="Z88" s="255" t="n">
        <v>233.3</v>
      </c>
      <c r="AA88" s="255">
        <f>SUM(B88:Z88)</f>
        <v/>
      </c>
      <c r="AB88" s="256" t="n">
        <v>30.39</v>
      </c>
      <c r="AC88" s="257" t="n">
        <v>88.29000000000001</v>
      </c>
    </row>
    <row customHeight="1" ht="14.25" r="89" s="211" spans="1:29">
      <c r="A89" s="3" t="n">
        <v>43334</v>
      </c>
      <c r="B89" s="237" t="n">
        <v>23.69</v>
      </c>
      <c r="C89" s="237" t="n">
        <v>0</v>
      </c>
      <c r="D89" s="237" t="n">
        <v>0</v>
      </c>
      <c r="E89" s="237" t="n">
        <v>563</v>
      </c>
      <c r="F89" s="238" t="n">
        <v>5935.5</v>
      </c>
      <c r="G89" s="238" t="n">
        <v>370.3</v>
      </c>
      <c r="H89" s="238" t="n">
        <v>539.8</v>
      </c>
      <c r="I89" s="238" t="n">
        <v>595.5</v>
      </c>
      <c r="J89" s="239" t="n">
        <v>5826.06</v>
      </c>
      <c r="K89" s="239" t="n">
        <v>370</v>
      </c>
      <c r="L89" s="239" t="n">
        <v>536</v>
      </c>
      <c r="M89" s="240" t="n">
        <v>536.4</v>
      </c>
      <c r="N89" s="241" t="n">
        <v>6462.38</v>
      </c>
      <c r="O89" s="241" t="n">
        <v>365.1</v>
      </c>
      <c r="P89" s="241" t="n">
        <v>545.7</v>
      </c>
      <c r="Q89" s="242" t="n">
        <v>534.9</v>
      </c>
      <c r="R89" s="243" t="n">
        <v>16.81</v>
      </c>
      <c r="S89" s="244" t="n">
        <v>0</v>
      </c>
      <c r="T89" s="244" t="n">
        <v>0</v>
      </c>
      <c r="U89" s="244" t="n">
        <v>575.2</v>
      </c>
      <c r="V89" s="245" t="n">
        <v>6300</v>
      </c>
      <c r="W89" s="246" t="n">
        <v>373</v>
      </c>
      <c r="X89" s="246" t="n">
        <v>532.5</v>
      </c>
      <c r="Y89" s="247" t="n">
        <v>0.1</v>
      </c>
      <c r="Z89" s="248" t="n">
        <v>242.2</v>
      </c>
      <c r="AA89" s="248">
        <f>SUM(B89:Z89)</f>
        <v/>
      </c>
      <c r="AB89" s="249" t="n">
        <v>30.2</v>
      </c>
      <c r="AC89" s="249" t="n">
        <v>88.73</v>
      </c>
    </row>
    <row customFormat="1" r="90" s="232" spans="1:29">
      <c r="A90" s="3" t="s">
        <v>63</v>
      </c>
      <c r="B90" s="251" t="n">
        <v>23.94</v>
      </c>
      <c r="C90" s="251" t="n">
        <v>0</v>
      </c>
      <c r="D90" s="251" t="n">
        <v>0</v>
      </c>
      <c r="E90" s="252" t="n">
        <v>563</v>
      </c>
      <c r="F90" s="251" t="n">
        <v>5941.25</v>
      </c>
      <c r="G90" s="251" t="n">
        <v>370</v>
      </c>
      <c r="H90" s="251" t="n">
        <v>541.09</v>
      </c>
      <c r="I90" s="252" t="n">
        <v>598.3</v>
      </c>
      <c r="J90" s="251" t="n">
        <v>5883.5</v>
      </c>
      <c r="K90" s="251" t="n">
        <v>369.9</v>
      </c>
      <c r="L90" s="251" t="n">
        <v>537.5</v>
      </c>
      <c r="M90" s="253" t="n">
        <v>536.41</v>
      </c>
      <c r="N90" s="251" t="n">
        <v>6585</v>
      </c>
      <c r="O90" s="251" t="n">
        <v>364.7</v>
      </c>
      <c r="P90" s="251" t="n">
        <v>543.3</v>
      </c>
      <c r="Q90" s="253" t="n">
        <v>534.8</v>
      </c>
      <c r="R90" s="251" t="n">
        <v>17.06</v>
      </c>
      <c r="S90" s="251" t="n">
        <v>0</v>
      </c>
      <c r="T90" s="251" t="n">
        <v>0</v>
      </c>
      <c r="U90" s="251" t="n">
        <v>575.4</v>
      </c>
      <c r="V90" s="254" t="n">
        <v>6477.25</v>
      </c>
      <c r="W90" s="251" t="n">
        <v>372.6</v>
      </c>
      <c r="X90" s="251" t="n">
        <v>533.8</v>
      </c>
      <c r="Y90" s="253" t="n">
        <v>0</v>
      </c>
      <c r="Z90" s="255" t="n">
        <v>222.8</v>
      </c>
      <c r="AA90" s="255">
        <f>SUM(B90:Z90)</f>
        <v/>
      </c>
      <c r="AB90" s="256" t="n">
        <v>30.05</v>
      </c>
      <c r="AC90" s="257" t="n">
        <v>87.93000000000001</v>
      </c>
    </row>
    <row customHeight="1" ht="14.25" r="91" s="211" spans="1:29">
      <c r="A91" s="3" t="n">
        <v>43336</v>
      </c>
      <c r="B91" s="237" t="n">
        <v>23.69</v>
      </c>
      <c r="C91" s="237" t="n">
        <v>0</v>
      </c>
      <c r="D91" s="237" t="n">
        <v>0</v>
      </c>
      <c r="E91" s="237" t="n">
        <v>562.2</v>
      </c>
      <c r="F91" s="238" t="n">
        <v>6011.88</v>
      </c>
      <c r="G91" s="238" t="n">
        <v>369.8</v>
      </c>
      <c r="H91" s="238" t="n">
        <v>540.61</v>
      </c>
      <c r="I91" s="238" t="n">
        <v>594.09</v>
      </c>
      <c r="J91" s="239" t="n">
        <v>5836.31</v>
      </c>
      <c r="K91" s="239" t="n">
        <v>369.5</v>
      </c>
      <c r="L91" s="239" t="n">
        <v>536.39</v>
      </c>
      <c r="M91" s="240" t="n">
        <v>536.3</v>
      </c>
      <c r="N91" s="241" t="n">
        <v>6585</v>
      </c>
      <c r="O91" s="241" t="n">
        <v>364.5</v>
      </c>
      <c r="P91" s="241" t="n">
        <v>546.5</v>
      </c>
      <c r="Q91" s="242" t="n">
        <v>534.6</v>
      </c>
      <c r="R91" s="243" t="n">
        <v>16.81</v>
      </c>
      <c r="S91" s="244" t="n">
        <v>0</v>
      </c>
      <c r="T91" s="244" t="n">
        <v>0</v>
      </c>
      <c r="U91" s="244" t="n">
        <v>575.1</v>
      </c>
      <c r="V91" s="245" t="n">
        <v>6526.25</v>
      </c>
      <c r="W91" s="246" t="n">
        <v>372.09</v>
      </c>
      <c r="X91" s="246" t="n">
        <v>533.1</v>
      </c>
      <c r="Y91" s="247" t="n">
        <v>0</v>
      </c>
      <c r="Z91" s="248" t="n">
        <v>242.2</v>
      </c>
      <c r="AA91" s="248">
        <f>SUM(B91:Z91)</f>
        <v/>
      </c>
      <c r="AB91" s="249" t="n">
        <v>30.43</v>
      </c>
      <c r="AC91" s="249" t="n">
        <v>83.58</v>
      </c>
    </row>
    <row customFormat="1" r="92" s="232" spans="1:29">
      <c r="A92" s="3" t="n">
        <v>43337</v>
      </c>
      <c r="B92" s="251" t="n">
        <v>23.5</v>
      </c>
      <c r="C92" s="251" t="n">
        <v>0</v>
      </c>
      <c r="D92" s="251" t="n">
        <v>0</v>
      </c>
      <c r="E92" s="252" t="n">
        <v>561.89</v>
      </c>
      <c r="F92" s="251" t="n">
        <v>5838.12</v>
      </c>
      <c r="G92" s="251" t="n">
        <v>369.8</v>
      </c>
      <c r="H92" s="251" t="n">
        <v>540</v>
      </c>
      <c r="I92" s="252" t="n">
        <v>595.2</v>
      </c>
      <c r="J92" s="251" t="n">
        <v>5776.69</v>
      </c>
      <c r="K92" s="251" t="n">
        <v>369.3</v>
      </c>
      <c r="L92" s="251" t="n">
        <v>535.8</v>
      </c>
      <c r="M92" s="253" t="n">
        <v>536.1</v>
      </c>
      <c r="N92" s="251" t="n">
        <v>6523.62</v>
      </c>
      <c r="O92" s="251" t="n">
        <v>364.5</v>
      </c>
      <c r="P92" s="251" t="n">
        <v>545.6</v>
      </c>
      <c r="Q92" s="253" t="n">
        <v>534.5</v>
      </c>
      <c r="R92" s="251" t="n">
        <v>16.62</v>
      </c>
      <c r="S92" s="251" t="n">
        <v>0</v>
      </c>
      <c r="T92" s="251" t="n">
        <v>0</v>
      </c>
      <c r="U92" s="251" t="n">
        <v>575</v>
      </c>
      <c r="V92" s="254" t="n">
        <v>6404.5</v>
      </c>
      <c r="W92" s="251" t="n">
        <v>371.91</v>
      </c>
      <c r="X92" s="251" t="n">
        <v>534.3</v>
      </c>
      <c r="Y92" s="253" t="n">
        <v>0</v>
      </c>
      <c r="Z92" s="255" t="n">
        <v>271.8</v>
      </c>
      <c r="AA92" s="255">
        <f>SUM(B92:Z92)</f>
        <v/>
      </c>
      <c r="AB92" s="256" t="n">
        <v>31.39</v>
      </c>
      <c r="AC92" s="257" t="n">
        <v>70.29000000000001</v>
      </c>
    </row>
    <row customHeight="1" ht="14.25" r="93" s="211" spans="1:29">
      <c r="A93" s="3" t="s">
        <v>63</v>
      </c>
      <c r="B93" s="237" t="n">
        <v>7.9375</v>
      </c>
      <c r="C93" s="237" t="n">
        <v>0</v>
      </c>
      <c r="D93" s="237" t="n">
        <v>0</v>
      </c>
      <c r="E93" s="237" t="n">
        <v>188</v>
      </c>
      <c r="F93" s="238" t="n">
        <v>1809</v>
      </c>
      <c r="G93" s="238" t="n">
        <v>123.09375</v>
      </c>
      <c r="H93" s="238" t="n">
        <v>179.40625</v>
      </c>
      <c r="I93" s="238" t="n">
        <v>195.09375</v>
      </c>
      <c r="J93" s="239" t="n">
        <v>1795.25</v>
      </c>
      <c r="K93" s="239" t="n">
        <v>123</v>
      </c>
      <c r="L93" s="239" t="n">
        <v>178.296875</v>
      </c>
      <c r="M93" s="240" t="n">
        <v>179.1015625</v>
      </c>
      <c r="N93" s="241" t="n">
        <v>2057.6875</v>
      </c>
      <c r="O93" s="241" t="n">
        <v>121.296875</v>
      </c>
      <c r="P93" s="241" t="n">
        <v>177.8984375</v>
      </c>
      <c r="Q93" s="242" t="n">
        <v>178.8984375</v>
      </c>
      <c r="R93" s="243" t="n">
        <v>5.4375</v>
      </c>
      <c r="S93" s="244" t="n">
        <v>0</v>
      </c>
      <c r="T93" s="244" t="n">
        <v>0</v>
      </c>
      <c r="U93" s="244" t="n">
        <v>192.203125</v>
      </c>
      <c r="V93" s="245" t="n">
        <v>2019.875</v>
      </c>
      <c r="W93" s="246" t="n">
        <v>123.796875</v>
      </c>
      <c r="X93" s="246" t="n">
        <v>177.5976561999996</v>
      </c>
      <c r="Y93" s="247" t="n">
        <v>0</v>
      </c>
      <c r="Z93" s="248" t="n">
        <v>74.90234380000038</v>
      </c>
      <c r="AA93" s="248">
        <f>SUM(B93:Z93)</f>
        <v/>
      </c>
      <c r="AB93" s="249" t="n">
        <v>29.946166</v>
      </c>
      <c r="AC93" s="249" t="n">
        <v>79.98711015000001</v>
      </c>
    </row>
  </sheetData>
  <mergeCells count="1">
    <mergeCell ref="A3:AC3"/>
  </mergeCells>
  <pageMargins bottom="1" footer="0.511805555555556" header="0.511805555555556" left="0.75" right="0.75" top="1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C93"/>
  <sheetViews>
    <sheetView topLeftCell="A74" workbookViewId="0" zoomScale="85" zoomScaleNormal="85">
      <selection activeCell="A94" sqref="A94:XFD104"/>
    </sheetView>
  </sheetViews>
  <sheetFormatPr baseColWidth="8" defaultColWidth="9" defaultRowHeight="13.5" outlineLevelCol="0"/>
  <cols>
    <col customWidth="1" max="1" min="1" style="258" width="10.5"/>
    <col customWidth="1" max="2" min="2" style="259" width="9.5"/>
    <col customWidth="1" max="3" min="3" style="258" width="7.5"/>
    <col customWidth="1" max="4" min="4" style="259" width="9.5"/>
    <col customWidth="1" max="5" min="5" style="259" width="7.5"/>
    <col customWidth="1" max="6" min="6" style="259" width="9.5"/>
    <col customWidth="1" max="7" min="7" style="259" width="7.5"/>
    <col customWidth="1" max="8" min="8" style="259" width="8.5"/>
    <col customWidth="1" max="9" min="9" style="259" width="7.75"/>
    <col customWidth="1" max="10" min="10" style="259" width="8.5"/>
    <col customWidth="1" max="11" min="11" style="259" width="7.75"/>
    <col customWidth="1" max="12" min="12" style="259" width="10.5"/>
    <col customWidth="1" max="13" min="13" style="259" width="7.5"/>
    <col customWidth="1" max="14" min="14" style="259" width="10.5"/>
    <col customWidth="1" max="15" min="15" style="259" width="7.5"/>
    <col customWidth="1" max="16" min="16" style="259" width="9.5"/>
    <col customWidth="1" max="17" min="17" style="259" width="7.5"/>
    <col customWidth="1" max="18" min="18" style="259" width="10.5"/>
    <col customWidth="1" max="19" min="19" style="259" width="7.5"/>
    <col customWidth="1" max="20" min="20" style="259" width="10.5"/>
    <col customWidth="1" max="21" min="21" style="259" width="7.5"/>
    <col customWidth="1" max="22" min="22" style="259" width="9.5"/>
    <col customWidth="1" max="23" min="23" style="259" width="7.5"/>
    <col customWidth="1" max="24" min="24" style="259" width="9.5"/>
    <col customWidth="1" max="25" min="25" style="259" width="7.5"/>
    <col customWidth="1" max="26" min="26" style="259" width="9.5"/>
    <col customWidth="1" max="27" min="27" style="259" width="7.5"/>
    <col customWidth="1" max="28" min="28" style="259" width="8.5"/>
    <col customWidth="1" max="29" min="29" style="259" width="7.5"/>
    <col customWidth="1" max="30" min="30" style="259" width="11.625"/>
    <col customWidth="1" max="31" min="31" style="259" width="8.125"/>
    <col customWidth="1" max="32" min="32" style="259" width="7.5"/>
    <col customWidth="1" max="33" min="33" style="259" width="9"/>
    <col customWidth="1" max="34" min="34" style="259" width="6.875"/>
    <col customWidth="1" max="35" min="35" style="259" width="7.5"/>
    <col customWidth="1" max="36" min="36" style="259" width="7.75"/>
    <col customWidth="1" max="37" min="37" style="259" width="6.875"/>
    <col customWidth="1" max="38" min="38" style="259" width="7.5"/>
    <col customWidth="1" max="39" min="39" style="259" width="9.5"/>
    <col customWidth="1" max="40" min="40" style="259" width="7.75"/>
    <col customWidth="1" max="42" min="41" style="259" width="7.5"/>
    <col customWidth="1" max="44" min="43" style="259" width="9"/>
    <col customWidth="1" max="45" min="45" style="258" width="5.75"/>
    <col customWidth="1" max="46" min="46" style="258" width="8.625"/>
    <col customWidth="1" max="48" min="47" style="258" width="8.5"/>
    <col customWidth="1" max="49" min="49" style="258" width="9.5"/>
    <col customWidth="1" max="50" min="50" style="258" width="9.75"/>
    <col customWidth="1" max="51" min="51" style="258" width="8.5"/>
    <col customWidth="1" max="52" min="52" style="258" width="10.25"/>
    <col customWidth="1" max="54" min="53" style="258" width="8.5"/>
    <col customWidth="1" max="55" min="55" style="258" width="19.625"/>
    <col customWidth="1" max="63" min="56" style="259" width="9"/>
    <col customWidth="1" max="16384" min="64" style="259" width="9"/>
  </cols>
  <sheetData>
    <row customHeight="1" ht="3" r="1" s="211" spans="1:55"/>
    <row customHeight="1" ht="30" r="2" s="211" spans="1:55">
      <c r="A2" s="260" t="s">
        <v>64</v>
      </c>
      <c r="AS2" s="261" t="s">
        <v>65</v>
      </c>
    </row>
    <row customHeight="1" ht="23.25" r="3" s="211" spans="1:55">
      <c r="A3" s="262" t="n"/>
      <c r="B3" s="263" t="s">
        <v>66</v>
      </c>
      <c r="L3" s="263" t="s">
        <v>67</v>
      </c>
      <c r="R3" s="263" t="s">
        <v>68</v>
      </c>
      <c r="X3" s="263" t="s">
        <v>69</v>
      </c>
      <c r="AD3" s="262" t="s">
        <v>70</v>
      </c>
      <c r="AS3" s="264" t="s">
        <v>71</v>
      </c>
      <c r="AT3" s="265" t="s">
        <v>72</v>
      </c>
      <c r="AU3" s="266" t="s">
        <v>73</v>
      </c>
      <c r="AV3" s="267" t="s">
        <v>74</v>
      </c>
      <c r="AW3" s="267" t="s">
        <v>75</v>
      </c>
      <c r="AX3" s="268" t="s">
        <v>76</v>
      </c>
      <c r="AY3" s="268" t="s">
        <v>77</v>
      </c>
      <c r="AZ3" s="265" t="s">
        <v>78</v>
      </c>
      <c r="BA3" s="265" t="s">
        <v>79</v>
      </c>
      <c r="BC3" s="264" t="s">
        <v>80</v>
      </c>
    </row>
    <row customHeight="1" ht="45" r="4" s="211" spans="1:55">
      <c r="A4" s="224" t="s">
        <v>1</v>
      </c>
      <c r="B4" s="269" t="s">
        <v>81</v>
      </c>
      <c r="C4" s="270" t="s">
        <v>82</v>
      </c>
      <c r="D4" s="270" t="s">
        <v>83</v>
      </c>
      <c r="E4" s="270" t="s">
        <v>84</v>
      </c>
      <c r="F4" s="270" t="s">
        <v>85</v>
      </c>
      <c r="G4" s="271" t="s">
        <v>86</v>
      </c>
      <c r="H4" s="272" t="s">
        <v>87</v>
      </c>
      <c r="I4" s="273" t="s">
        <v>88</v>
      </c>
      <c r="J4" s="272" t="s">
        <v>89</v>
      </c>
      <c r="K4" s="272" t="s">
        <v>90</v>
      </c>
      <c r="L4" s="274" t="s">
        <v>91</v>
      </c>
      <c r="M4" s="270" t="s">
        <v>92</v>
      </c>
      <c r="N4" s="270" t="s">
        <v>93</v>
      </c>
      <c r="O4" s="270" t="s">
        <v>94</v>
      </c>
      <c r="P4" s="270" t="s">
        <v>95</v>
      </c>
      <c r="Q4" s="270" t="s">
        <v>96</v>
      </c>
      <c r="R4" s="270" t="s">
        <v>97</v>
      </c>
      <c r="S4" s="275" t="s">
        <v>98</v>
      </c>
      <c r="T4" s="270" t="s">
        <v>99</v>
      </c>
      <c r="U4" s="275" t="s">
        <v>100</v>
      </c>
      <c r="V4" s="269" t="s">
        <v>101</v>
      </c>
      <c r="W4" s="270" t="s">
        <v>102</v>
      </c>
      <c r="X4" s="270" t="s">
        <v>103</v>
      </c>
      <c r="Y4" s="270" t="s">
        <v>104</v>
      </c>
      <c r="Z4" s="270" t="s">
        <v>105</v>
      </c>
      <c r="AA4" s="270" t="s">
        <v>106</v>
      </c>
      <c r="AB4" s="270" t="s">
        <v>107</v>
      </c>
      <c r="AC4" s="270" t="s">
        <v>108</v>
      </c>
      <c r="AD4" s="269" t="s">
        <v>109</v>
      </c>
      <c r="AE4" s="270" t="s">
        <v>110</v>
      </c>
      <c r="AF4" s="270" t="s">
        <v>111</v>
      </c>
      <c r="AG4" s="270" t="s">
        <v>112</v>
      </c>
      <c r="AH4" s="270" t="s">
        <v>113</v>
      </c>
      <c r="AI4" s="270" t="s">
        <v>114</v>
      </c>
      <c r="AJ4" s="270" t="s">
        <v>115</v>
      </c>
      <c r="AK4" s="270" t="s">
        <v>116</v>
      </c>
      <c r="AL4" s="270" t="s">
        <v>117</v>
      </c>
      <c r="AM4" s="270" t="s">
        <v>118</v>
      </c>
      <c r="AN4" s="270" t="s">
        <v>119</v>
      </c>
      <c r="AO4" s="270" t="s">
        <v>120</v>
      </c>
      <c r="AP4" s="275" t="s">
        <v>121</v>
      </c>
      <c r="AS4" s="276" t="s">
        <v>122</v>
      </c>
      <c r="AT4" s="276" t="n">
        <v>201</v>
      </c>
      <c r="AU4" s="276" t="n">
        <v>250</v>
      </c>
      <c r="AV4" s="277" t="n">
        <v>6</v>
      </c>
      <c r="AW4" s="277">
        <f>AV4*AU4</f>
        <v/>
      </c>
      <c r="AX4" s="277" t="n">
        <v>0.9</v>
      </c>
      <c r="AY4" s="277" t="n">
        <v>1064</v>
      </c>
      <c r="AZ4" s="277" t="n">
        <v>0.9</v>
      </c>
      <c r="BA4" s="277" t="n">
        <v>1391</v>
      </c>
      <c r="BB4" s="277" t="n">
        <v>1537</v>
      </c>
      <c r="BC4" s="277" t="s">
        <v>123</v>
      </c>
    </row>
    <row customFormat="1" customHeight="1" ht="45" r="5" s="278" spans="1:55">
      <c r="A5" s="233" t="s">
        <v>30</v>
      </c>
      <c r="B5" s="279" t="s">
        <v>124</v>
      </c>
      <c r="C5" s="279" t="n"/>
      <c r="D5" s="279" t="s">
        <v>125</v>
      </c>
      <c r="E5" s="279" t="n"/>
      <c r="F5" s="279" t="s">
        <v>126</v>
      </c>
      <c r="G5" s="279" t="n"/>
      <c r="H5" s="280" t="s">
        <v>127</v>
      </c>
      <c r="I5" s="280" t="n"/>
      <c r="J5" s="280" t="s">
        <v>128</v>
      </c>
      <c r="K5" s="280" t="n"/>
      <c r="L5" s="281" t="s">
        <v>129</v>
      </c>
      <c r="M5" s="279" t="n"/>
      <c r="N5" s="279" t="s">
        <v>130</v>
      </c>
      <c r="O5" s="279" t="n"/>
      <c r="P5" s="279" t="s">
        <v>131</v>
      </c>
      <c r="Q5" s="279" t="n"/>
      <c r="R5" s="279" t="s">
        <v>132</v>
      </c>
      <c r="S5" s="279" t="n"/>
      <c r="T5" s="279" t="s">
        <v>133</v>
      </c>
      <c r="U5" s="279" t="n"/>
      <c r="V5" s="279" t="s">
        <v>134</v>
      </c>
      <c r="W5" s="279" t="n"/>
      <c r="X5" s="279" t="s">
        <v>135</v>
      </c>
      <c r="Y5" s="279" t="n"/>
      <c r="Z5" s="279" t="s">
        <v>136</v>
      </c>
      <c r="AA5" s="279" t="n"/>
      <c r="AB5" s="279" t="s">
        <v>137</v>
      </c>
      <c r="AC5" s="279" t="n"/>
      <c r="AD5" s="282" t="n"/>
      <c r="AE5" s="279" t="n"/>
      <c r="AF5" s="279" t="n"/>
      <c r="AG5" s="279" t="s">
        <v>138</v>
      </c>
      <c r="AH5" s="279" t="n"/>
      <c r="AI5" s="279" t="n"/>
      <c r="AJ5" s="279" t="s">
        <v>139</v>
      </c>
      <c r="AK5" s="279" t="n"/>
      <c r="AL5" s="279" t="n"/>
      <c r="AM5" s="279" t="s">
        <v>140</v>
      </c>
      <c r="AN5" s="279" t="n"/>
      <c r="AO5" s="279" t="n"/>
      <c r="AP5" s="279" t="n"/>
      <c r="AT5" s="283" t="n"/>
      <c r="AU5" s="283" t="n"/>
      <c r="AV5" s="284" t="n"/>
      <c r="AW5" s="284" t="n"/>
      <c r="AX5" s="284" t="n"/>
      <c r="AY5" s="284" t="n"/>
      <c r="AZ5" s="284" t="n"/>
      <c r="BA5" s="284" t="n"/>
    </row>
    <row customFormat="1" customHeight="1" ht="45" r="6" s="278" spans="1:55">
      <c r="A6" s="233" t="s">
        <v>58</v>
      </c>
      <c r="B6" s="279" t="s">
        <v>141</v>
      </c>
      <c r="C6" s="279" t="s">
        <v>142</v>
      </c>
      <c r="D6" s="279" t="s">
        <v>143</v>
      </c>
      <c r="E6" s="279" t="s">
        <v>144</v>
      </c>
      <c r="F6" s="279" t="s">
        <v>143</v>
      </c>
      <c r="G6" s="279" t="s">
        <v>145</v>
      </c>
      <c r="H6" s="280" t="s">
        <v>146</v>
      </c>
      <c r="I6" s="280" t="s">
        <v>147</v>
      </c>
      <c r="J6" s="280" t="s">
        <v>146</v>
      </c>
      <c r="K6" s="280" t="s">
        <v>148</v>
      </c>
      <c r="L6" s="281" t="s">
        <v>60</v>
      </c>
      <c r="M6" s="279" t="s">
        <v>149</v>
      </c>
      <c r="N6" s="279" t="s">
        <v>60</v>
      </c>
      <c r="O6" s="279" t="s">
        <v>150</v>
      </c>
      <c r="P6" s="279" t="s">
        <v>60</v>
      </c>
      <c r="Q6" s="279" t="s">
        <v>151</v>
      </c>
      <c r="R6" s="279" t="s">
        <v>60</v>
      </c>
      <c r="S6" s="279" t="s">
        <v>152</v>
      </c>
      <c r="T6" s="279" t="s">
        <v>60</v>
      </c>
      <c r="U6" s="279" t="s">
        <v>153</v>
      </c>
      <c r="V6" s="279" t="s">
        <v>60</v>
      </c>
      <c r="W6" s="279" t="s">
        <v>154</v>
      </c>
      <c r="X6" s="279" t="s">
        <v>60</v>
      </c>
      <c r="Y6" s="279" t="s">
        <v>155</v>
      </c>
      <c r="Z6" s="279" t="s">
        <v>60</v>
      </c>
      <c r="AA6" s="279" t="s">
        <v>156</v>
      </c>
      <c r="AB6" s="279" t="s">
        <v>60</v>
      </c>
      <c r="AC6" s="279" t="s">
        <v>157</v>
      </c>
      <c r="AD6" s="282" t="s">
        <v>158</v>
      </c>
      <c r="AE6" s="279" t="s">
        <v>159</v>
      </c>
      <c r="AF6" s="279" t="s">
        <v>160</v>
      </c>
      <c r="AG6" s="279" t="s">
        <v>161</v>
      </c>
      <c r="AH6" s="279" t="s">
        <v>162</v>
      </c>
      <c r="AI6" s="279" t="s">
        <v>163</v>
      </c>
      <c r="AJ6" s="279" t="s">
        <v>164</v>
      </c>
      <c r="AK6" s="279" t="s">
        <v>165</v>
      </c>
      <c r="AL6" s="279" t="s">
        <v>166</v>
      </c>
      <c r="AM6" s="279" t="s">
        <v>167</v>
      </c>
      <c r="AN6" s="279" t="s">
        <v>168</v>
      </c>
      <c r="AO6" s="279" t="s">
        <v>169</v>
      </c>
      <c r="AP6" s="279" t="n"/>
      <c r="AT6" s="283" t="n"/>
      <c r="AU6" s="283" t="n"/>
      <c r="AV6" s="284" t="n"/>
      <c r="AW6" s="284" t="n"/>
      <c r="AX6" s="284" t="n"/>
      <c r="AY6" s="284" t="n"/>
      <c r="AZ6" s="284" t="n"/>
      <c r="BA6" s="284" t="n"/>
    </row>
    <row customHeight="1" ht="15" r="7" s="211" spans="1:55">
      <c r="A7" s="3" t="n">
        <v>43252</v>
      </c>
      <c r="B7" s="248" t="n">
        <v>9333.309999999999</v>
      </c>
      <c r="C7" s="9">
        <f>(B7/24/1500)</f>
        <v/>
      </c>
      <c r="D7" s="248" t="n">
        <v>2227.17</v>
      </c>
      <c r="E7" s="9">
        <f>(D7/24/450)</f>
        <v/>
      </c>
      <c r="F7" s="248" t="n">
        <v>2197.05</v>
      </c>
      <c r="G7" s="10">
        <f>(F7/24/450)</f>
        <v/>
      </c>
      <c r="H7" s="248" t="n">
        <v>105.5</v>
      </c>
      <c r="I7" s="9">
        <f>(H7/24/30)</f>
        <v/>
      </c>
      <c r="J7" s="248" t="n">
        <v>105.7</v>
      </c>
      <c r="K7" s="9">
        <f>(J7/24/30)</f>
        <v/>
      </c>
      <c r="L7" s="285" t="n">
        <v>29718</v>
      </c>
      <c r="M7" s="9">
        <f>(L7/24/1512)</f>
        <v/>
      </c>
      <c r="N7" s="248" t="n">
        <v>31902</v>
      </c>
      <c r="O7" s="9">
        <f>(N7/24/1512)</f>
        <v/>
      </c>
      <c r="P7" s="248" t="n">
        <v>4378.62</v>
      </c>
      <c r="Q7" s="9">
        <f>(P7/24/216)</f>
        <v/>
      </c>
      <c r="R7" s="286" t="n">
        <v>21535.5</v>
      </c>
      <c r="S7" s="9">
        <f>(R7/24/1512)</f>
        <v/>
      </c>
      <c r="T7" s="248" t="n">
        <v>26771</v>
      </c>
      <c r="U7" s="9">
        <f>(T7/24/1512)</f>
        <v/>
      </c>
      <c r="V7" s="248" t="n">
        <v>3407.53</v>
      </c>
      <c r="W7" s="11">
        <f>(V7/24/180)</f>
        <v/>
      </c>
      <c r="X7" s="248" t="n">
        <v>13085.62</v>
      </c>
      <c r="Y7" s="9">
        <f>(X7/24/1512)</f>
        <v/>
      </c>
      <c r="Z7" s="248" t="n">
        <v>25702.25</v>
      </c>
      <c r="AA7" s="9">
        <f>(Z7/24/1512)</f>
        <v/>
      </c>
      <c r="AB7" s="248" t="n">
        <v>2142.09</v>
      </c>
      <c r="AC7" s="9">
        <f>(AB7/24/216)</f>
        <v/>
      </c>
      <c r="AD7" s="287">
        <f>SUM(B7,D7,F7,H7,J7,L7,N7,P7,R7,T7,V7,X7,Z7,AB7)</f>
        <v/>
      </c>
      <c r="AE7" s="288">
        <f>(AD7/24)</f>
        <v/>
      </c>
      <c r="AF7" s="13">
        <f>(AD7/24/12084)</f>
        <v/>
      </c>
      <c r="AG7" s="289" t="n">
        <v>9349.780000000001</v>
      </c>
      <c r="AH7" s="289">
        <f>(AG7/24)</f>
        <v/>
      </c>
      <c r="AI7" s="14">
        <f>(AG7/24/1800)</f>
        <v/>
      </c>
      <c r="AJ7" s="290" t="n">
        <v>4389.2</v>
      </c>
      <c r="AK7" s="291">
        <f>(AJ7/24)</f>
        <v/>
      </c>
      <c r="AL7" s="15">
        <f>(AJ7/24/1080)</f>
        <v/>
      </c>
      <c r="AM7" s="289" t="n">
        <v>218979.12</v>
      </c>
      <c r="AN7" s="289">
        <f>(AM7/24)</f>
        <v/>
      </c>
      <c r="AO7" s="14">
        <f>(AM7/24/36000)</f>
        <v/>
      </c>
      <c r="AP7" s="292" t="n"/>
      <c r="AQ7" s="293" t="n"/>
      <c r="AT7" s="276" t="n">
        <v>202</v>
      </c>
      <c r="AU7" s="276" t="n">
        <v>75</v>
      </c>
      <c r="AV7" s="277" t="n">
        <v>6</v>
      </c>
      <c r="AW7" s="277">
        <f>AV7*AU7</f>
        <v/>
      </c>
      <c r="AX7" s="277" t="n">
        <v>0.9</v>
      </c>
      <c r="AY7" s="277" t="n">
        <v>112</v>
      </c>
      <c r="AZ7" s="277" t="n">
        <v>0.9</v>
      </c>
      <c r="BA7" s="277" t="n">
        <v>146</v>
      </c>
    </row>
    <row customHeight="1" ht="15" r="8" s="211" spans="1:55">
      <c r="A8" s="3" t="n">
        <v>43253</v>
      </c>
      <c r="B8" s="294" t="n">
        <v>9681.08</v>
      </c>
      <c r="C8" s="5">
        <f>(B8/24/1500)</f>
        <v/>
      </c>
      <c r="D8" s="294" t="n">
        <v>2223.82</v>
      </c>
      <c r="E8" s="5">
        <f>(D8/24/450)</f>
        <v/>
      </c>
      <c r="F8" s="294" t="n">
        <v>2196.99</v>
      </c>
      <c r="G8" s="5">
        <f>(F8/24/450)</f>
        <v/>
      </c>
      <c r="H8" s="294" t="n">
        <v>105.3</v>
      </c>
      <c r="I8" s="5">
        <f>(H8/24/30)</f>
        <v/>
      </c>
      <c r="J8" s="294" t="n">
        <v>105.5</v>
      </c>
      <c r="K8" s="5">
        <f>(J8/24/30)</f>
        <v/>
      </c>
      <c r="L8" s="295" t="n">
        <v>29744</v>
      </c>
      <c r="M8" s="5">
        <f>(L8/24/1512)</f>
        <v/>
      </c>
      <c r="N8" s="294" t="n">
        <v>31943.5</v>
      </c>
      <c r="O8" s="5">
        <f>(N8/24/1512)</f>
        <v/>
      </c>
      <c r="P8" s="294" t="n">
        <v>4389</v>
      </c>
      <c r="Q8" s="5">
        <f>(P8/24/216)</f>
        <v/>
      </c>
      <c r="R8" s="295" t="n">
        <v>21503.5</v>
      </c>
      <c r="S8" s="5">
        <f>(R8/24/1512)</f>
        <v/>
      </c>
      <c r="T8" s="294" t="n">
        <v>26929</v>
      </c>
      <c r="U8" s="5">
        <f>(T8/24/1512)</f>
        <v/>
      </c>
      <c r="V8" s="294" t="n">
        <v>3394.88</v>
      </c>
      <c r="W8" s="12">
        <f>(V8/24/180)</f>
        <v/>
      </c>
      <c r="X8" s="294" t="n">
        <v>13005.88</v>
      </c>
      <c r="Y8" s="5">
        <f>(X8/24/1512)</f>
        <v/>
      </c>
      <c r="Z8" s="294" t="n">
        <v>25671.5</v>
      </c>
      <c r="AA8" s="5">
        <f>(Z8/24/1512)</f>
        <v/>
      </c>
      <c r="AB8" s="294" t="n">
        <v>2133.5</v>
      </c>
      <c r="AC8" s="5">
        <f>(AB8/24/216)</f>
        <v/>
      </c>
      <c r="AD8" s="296">
        <f>SUM(B8,D8,F8,H8,J8,L8,N8,P8,R8,T8,V8,X8,Z8,AB8)</f>
        <v/>
      </c>
      <c r="AE8" s="294">
        <f>(AD8/24)</f>
        <v/>
      </c>
      <c r="AF8" s="5">
        <f>(AD8/24/12084)</f>
        <v/>
      </c>
      <c r="AG8" s="297" t="n">
        <v>9697.5</v>
      </c>
      <c r="AH8" s="297">
        <f>(AG8/24)</f>
        <v/>
      </c>
      <c r="AI8" s="16">
        <f>(AG8/24/1800)</f>
        <v/>
      </c>
      <c r="AJ8" s="298" t="n">
        <v>4385.42</v>
      </c>
      <c r="AK8" s="299">
        <f>(AJ8/24)</f>
        <v/>
      </c>
      <c r="AL8" s="17">
        <f>(AJ8/24/1080)</f>
        <v/>
      </c>
      <c r="AM8" s="297" t="n">
        <v>217238.38</v>
      </c>
      <c r="AN8" s="297">
        <f>(AM8/24)</f>
        <v/>
      </c>
      <c r="AO8" s="16">
        <f>(AM8/24/36000)</f>
        <v/>
      </c>
      <c r="AP8" s="300" t="n"/>
      <c r="AQ8" s="293" t="n"/>
      <c r="AT8" s="276" t="n">
        <v>203</v>
      </c>
      <c r="AU8" s="276" t="n">
        <v>75</v>
      </c>
      <c r="AV8" s="277" t="n">
        <v>6</v>
      </c>
      <c r="AW8" s="277">
        <f>AV8*AU8</f>
        <v/>
      </c>
      <c r="AX8" s="277" t="n"/>
      <c r="AY8" s="277" t="n"/>
      <c r="AZ8" s="277" t="n"/>
      <c r="BA8" s="277" t="n"/>
      <c r="BB8" s="277" t="n"/>
      <c r="BC8" s="277" t="n"/>
    </row>
    <row customHeight="1" ht="15" r="9" s="211" spans="1:55">
      <c r="A9" s="3" t="n">
        <v>43254</v>
      </c>
      <c r="B9" s="248" t="n">
        <v>9653.969999999999</v>
      </c>
      <c r="C9" s="9">
        <f>(B9/24/1500)</f>
        <v/>
      </c>
      <c r="D9" s="248" t="n">
        <v>2224.71</v>
      </c>
      <c r="E9" s="9">
        <f>(D9/24/450)</f>
        <v/>
      </c>
      <c r="F9" s="248" t="n">
        <v>2196.39</v>
      </c>
      <c r="G9" s="9">
        <f>(F9/24/450)</f>
        <v/>
      </c>
      <c r="H9" s="248" t="n">
        <v>105.4</v>
      </c>
      <c r="I9" s="9">
        <f>(H9/24/30)</f>
        <v/>
      </c>
      <c r="J9" s="248" t="n">
        <v>105.5</v>
      </c>
      <c r="K9" s="9">
        <f>(J9/24/30)</f>
        <v/>
      </c>
      <c r="L9" s="286" t="n">
        <v>29679</v>
      </c>
      <c r="M9" s="9">
        <f>(L9/24/1512)</f>
        <v/>
      </c>
      <c r="N9" s="248" t="n">
        <v>31864</v>
      </c>
      <c r="O9" s="9">
        <f>(N9/24/1512)</f>
        <v/>
      </c>
      <c r="P9" s="248" t="n">
        <v>4379.75</v>
      </c>
      <c r="Q9" s="9">
        <f>(P9/24/216)</f>
        <v/>
      </c>
      <c r="R9" s="286" t="n">
        <v>21435.5</v>
      </c>
      <c r="S9" s="9">
        <f>(R9/24/1512)</f>
        <v/>
      </c>
      <c r="T9" s="248" t="n">
        <v>26899.5</v>
      </c>
      <c r="U9" s="9">
        <f>(T9/24/1512)</f>
        <v/>
      </c>
      <c r="V9" s="248" t="n">
        <v>3355.66</v>
      </c>
      <c r="W9" s="11">
        <f>(V9/24/180)</f>
        <v/>
      </c>
      <c r="X9" s="248" t="n">
        <v>12777.5</v>
      </c>
      <c r="Y9" s="9">
        <f>(X9/24/1512)</f>
        <v/>
      </c>
      <c r="Z9" s="248" t="n">
        <v>25570.5</v>
      </c>
      <c r="AA9" s="9">
        <f>(Z9/24/1512)</f>
        <v/>
      </c>
      <c r="AB9" s="248" t="n">
        <v>2131.59</v>
      </c>
      <c r="AC9" s="9">
        <f>(AB9/24/216)</f>
        <v/>
      </c>
      <c r="AD9" s="287">
        <f>SUM(B9,D9,F9,H9,J9,L9,N9,P9,R9,T9,V9,X9,Z9,AB9)</f>
        <v/>
      </c>
      <c r="AE9" s="288">
        <f>(AD9/24)</f>
        <v/>
      </c>
      <c r="AF9" s="13">
        <f>(AD9/24/12084)</f>
        <v/>
      </c>
      <c r="AG9" s="289" t="n">
        <v>9670.09</v>
      </c>
      <c r="AH9" s="289">
        <f>(AG9/24)</f>
        <v/>
      </c>
      <c r="AI9" s="14">
        <f>(AG9/24/1800)</f>
        <v/>
      </c>
      <c r="AJ9" s="290" t="n">
        <v>4384.08</v>
      </c>
      <c r="AK9" s="291">
        <f>(AJ9/24)</f>
        <v/>
      </c>
      <c r="AL9" s="15">
        <f>(AJ9/24/1080)</f>
        <v/>
      </c>
      <c r="AM9" s="289" t="n">
        <v>216408.12</v>
      </c>
      <c r="AN9" s="289">
        <f>(AM9/24)</f>
        <v/>
      </c>
      <c r="AO9" s="14">
        <f>(AM9/24/36000)</f>
        <v/>
      </c>
      <c r="AP9" s="292" t="n"/>
      <c r="AQ9" s="293" t="n"/>
      <c r="AS9" s="276" t="s">
        <v>170</v>
      </c>
      <c r="AT9" s="276" t="n">
        <v>301</v>
      </c>
      <c r="AU9" s="276" t="n">
        <v>252</v>
      </c>
      <c r="AV9" s="277" t="n">
        <v>6</v>
      </c>
      <c r="AW9" s="277">
        <f>AV9*AU9</f>
        <v/>
      </c>
      <c r="AX9" s="277" t="n"/>
      <c r="AY9" s="277" t="n"/>
      <c r="AZ9" s="277" t="n"/>
      <c r="BA9" s="277" t="n"/>
      <c r="BB9" s="277" t="n"/>
      <c r="BC9" s="277" t="n"/>
    </row>
    <row customHeight="1" ht="15" r="10" s="211" spans="1:55">
      <c r="A10" s="3" t="n">
        <v>43255</v>
      </c>
      <c r="B10" s="294" t="n">
        <v>9654.92</v>
      </c>
      <c r="C10" s="5">
        <f>(B10/24/1500)</f>
        <v/>
      </c>
      <c r="D10" s="294" t="n">
        <v>2225.2</v>
      </c>
      <c r="E10" s="5">
        <f>(D10/24/450)</f>
        <v/>
      </c>
      <c r="F10" s="294" t="n">
        <v>2196.82</v>
      </c>
      <c r="G10" s="5">
        <f>(F10/24/450)</f>
        <v/>
      </c>
      <c r="H10" s="294" t="n">
        <v>105.4</v>
      </c>
      <c r="I10" s="5">
        <f>(H10/24/30)</f>
        <v/>
      </c>
      <c r="J10" s="294" t="n">
        <v>105.5</v>
      </c>
      <c r="K10" s="5">
        <f>(J10/24/30)</f>
        <v/>
      </c>
      <c r="L10" s="295" t="n">
        <v>29629</v>
      </c>
      <c r="M10" s="5">
        <f>(L10/24/1512)</f>
        <v/>
      </c>
      <c r="N10" s="294" t="n">
        <v>31827.5</v>
      </c>
      <c r="O10" s="5">
        <f>(N10/24/1512)</f>
        <v/>
      </c>
      <c r="P10" s="294" t="n">
        <v>4371</v>
      </c>
      <c r="Q10" s="5">
        <f>(P10/24/216)</f>
        <v/>
      </c>
      <c r="R10" s="295" t="n">
        <v>21444</v>
      </c>
      <c r="S10" s="5">
        <f>(R10/24/1512)</f>
        <v/>
      </c>
      <c r="T10" s="294" t="n">
        <v>26843</v>
      </c>
      <c r="U10" s="5">
        <f>(T10/24/1512)</f>
        <v/>
      </c>
      <c r="V10" s="294" t="n">
        <v>3352.16</v>
      </c>
      <c r="W10" s="12">
        <f>(V10/24/180)</f>
        <v/>
      </c>
      <c r="X10" s="294" t="n">
        <v>12734.75</v>
      </c>
      <c r="Y10" s="5">
        <f>(X10/24/1512)</f>
        <v/>
      </c>
      <c r="Z10" s="294" t="n">
        <v>25550.5</v>
      </c>
      <c r="AA10" s="5">
        <f>(Z10/24/1512)</f>
        <v/>
      </c>
      <c r="AB10" s="294" t="n">
        <v>2130.41</v>
      </c>
      <c r="AC10" s="5">
        <f>(AB10/24/216)</f>
        <v/>
      </c>
      <c r="AD10" s="296">
        <f>SUM(B10,D10,F10,H10,J10,L10,N10,P10,R10,T10,V10,X10,Z10,AB10)</f>
        <v/>
      </c>
      <c r="AE10" s="294">
        <f>(AD10/24)</f>
        <v/>
      </c>
      <c r="AF10" s="5">
        <f>(AD10/24/12084)</f>
        <v/>
      </c>
      <c r="AG10" s="297" t="n">
        <v>8853.450000000001</v>
      </c>
      <c r="AH10" s="297">
        <f>(AG10/24)</f>
        <v/>
      </c>
      <c r="AI10" s="16">
        <f>(AG10/24/1800)</f>
        <v/>
      </c>
      <c r="AJ10" s="298" t="n">
        <v>4386.91</v>
      </c>
      <c r="AK10" s="299">
        <f>(AJ10/24)</f>
        <v/>
      </c>
      <c r="AL10" s="17">
        <f>(AJ10/24/1080)</f>
        <v/>
      </c>
      <c r="AM10" s="297" t="n">
        <v>217188.62</v>
      </c>
      <c r="AN10" s="297">
        <f>(AM10/24)</f>
        <v/>
      </c>
      <c r="AO10" s="16">
        <f>(AM10/24/36000)</f>
        <v/>
      </c>
      <c r="AP10" s="300" t="n"/>
      <c r="AQ10" s="293" t="n"/>
      <c r="AT10" s="276" t="n">
        <v>302</v>
      </c>
      <c r="AU10" s="276" t="n">
        <v>252</v>
      </c>
      <c r="AV10" s="277" t="n">
        <v>6</v>
      </c>
      <c r="AW10" s="277">
        <f>AV10*AU10</f>
        <v/>
      </c>
      <c r="AX10" s="277" t="n"/>
      <c r="AY10" s="277" t="n"/>
      <c r="AZ10" s="277" t="n"/>
      <c r="BA10" s="277" t="n"/>
      <c r="BB10" s="277" t="n"/>
      <c r="BC10" s="277" t="n"/>
    </row>
    <row customHeight="1" ht="15" r="11" s="211" spans="1:55">
      <c r="A11" s="3" t="n">
        <v>43256</v>
      </c>
      <c r="B11" s="248" t="n">
        <v>9907.84</v>
      </c>
      <c r="C11" s="9">
        <f>(B11/24/1500)</f>
        <v/>
      </c>
      <c r="D11" s="248" t="n">
        <v>2225.69</v>
      </c>
      <c r="E11" s="9">
        <f>(D11/24/450)</f>
        <v/>
      </c>
      <c r="F11" s="248" t="n">
        <v>2195.32</v>
      </c>
      <c r="G11" s="9">
        <f>(F11/24/450)</f>
        <v/>
      </c>
      <c r="H11" s="248" t="n">
        <v>105.3</v>
      </c>
      <c r="I11" s="9">
        <f>(H11/24/30)</f>
        <v/>
      </c>
      <c r="J11" s="248" t="n">
        <v>105.6</v>
      </c>
      <c r="K11" s="9">
        <f>(J11/24/30)</f>
        <v/>
      </c>
      <c r="L11" s="286" t="n">
        <v>29668</v>
      </c>
      <c r="M11" s="9">
        <f>(L11/24/1512)</f>
        <v/>
      </c>
      <c r="N11" s="248" t="n">
        <v>31857</v>
      </c>
      <c r="O11" s="9">
        <f>(N11/24/1512)</f>
        <v/>
      </c>
      <c r="P11" s="248" t="n">
        <v>4380.38</v>
      </c>
      <c r="Q11" s="9">
        <f>(P11/24/216)</f>
        <v/>
      </c>
      <c r="R11" s="286" t="n">
        <v>21485.5</v>
      </c>
      <c r="S11" s="9">
        <f>(R11/24/1512)</f>
        <v/>
      </c>
      <c r="T11" s="248" t="n">
        <v>26909.5</v>
      </c>
      <c r="U11" s="9">
        <f>(T11/24/1512)</f>
        <v/>
      </c>
      <c r="V11" s="248" t="n">
        <v>3398.44</v>
      </c>
      <c r="W11" s="11">
        <f>(V11/24/180)</f>
        <v/>
      </c>
      <c r="X11" s="248" t="n">
        <v>12707.25</v>
      </c>
      <c r="Y11" s="9">
        <f>(X11/24/1512)</f>
        <v/>
      </c>
      <c r="Z11" s="248" t="n">
        <v>25635</v>
      </c>
      <c r="AA11" s="9">
        <f>(Z11/24/1512)</f>
        <v/>
      </c>
      <c r="AB11" s="248" t="n">
        <v>2132</v>
      </c>
      <c r="AC11" s="9">
        <f>(AB11/24/216)</f>
        <v/>
      </c>
      <c r="AD11" s="287">
        <f>SUM(B11,D11,F11,H11,J11,L11,N11,P11,R11,T11,V11,X11,Z11,AB11)</f>
        <v/>
      </c>
      <c r="AE11" s="288">
        <f>(AD11/24)</f>
        <v/>
      </c>
      <c r="AF11" s="13">
        <f>(AD11/24/12084)</f>
        <v/>
      </c>
      <c r="AG11" s="289" t="n">
        <v>9894.639999999999</v>
      </c>
      <c r="AH11" s="289">
        <f>(AG11/24)</f>
        <v/>
      </c>
      <c r="AI11" s="14">
        <f>(AG11/24/1800)</f>
        <v/>
      </c>
      <c r="AJ11" s="290" t="n">
        <v>4387.02</v>
      </c>
      <c r="AK11" s="291">
        <f>(AJ11/24)</f>
        <v/>
      </c>
      <c r="AL11" s="15">
        <f>(AJ11/24/1080)</f>
        <v/>
      </c>
      <c r="AM11" s="289" t="n">
        <v>217800.75</v>
      </c>
      <c r="AN11" s="289">
        <f>(AM11/24)</f>
        <v/>
      </c>
      <c r="AO11" s="14">
        <f>(AM11/24/36000)</f>
        <v/>
      </c>
      <c r="AP11" s="292" t="n"/>
      <c r="AQ11" s="293" t="n"/>
      <c r="AT11" s="276" t="n">
        <v>303</v>
      </c>
      <c r="AU11" s="276" t="n">
        <v>36</v>
      </c>
      <c r="AV11" s="277" t="n">
        <v>6</v>
      </c>
      <c r="AW11" s="277">
        <f>AV11*AU11</f>
        <v/>
      </c>
      <c r="AX11" s="277" t="n"/>
      <c r="AY11" s="277" t="n"/>
      <c r="AZ11" s="277" t="n"/>
      <c r="BA11" s="277" t="n"/>
      <c r="BB11" s="277" t="n"/>
      <c r="BC11" s="277" t="n"/>
    </row>
    <row customHeight="1" ht="15" r="12" s="211" spans="1:55">
      <c r="A12" s="3" t="n">
        <v>43257</v>
      </c>
      <c r="B12" s="294" t="n">
        <v>10081.58</v>
      </c>
      <c r="C12" s="5">
        <f>(B12/24/1500)</f>
        <v/>
      </c>
      <c r="D12" s="294" t="n">
        <v>2236.8</v>
      </c>
      <c r="E12" s="5">
        <f>(D12/24/450)</f>
        <v/>
      </c>
      <c r="F12" s="294" t="n">
        <v>2206.58</v>
      </c>
      <c r="G12" s="5">
        <f>(F12/24/450)</f>
        <v/>
      </c>
      <c r="H12" s="294" t="n">
        <v>105.4</v>
      </c>
      <c r="I12" s="5">
        <f>(H12/24/30)</f>
        <v/>
      </c>
      <c r="J12" s="294" t="n">
        <v>105.4</v>
      </c>
      <c r="K12" s="5">
        <f>(J12/24/30)</f>
        <v/>
      </c>
      <c r="L12" s="295" t="n">
        <v>29654</v>
      </c>
      <c r="M12" s="5">
        <f>(L12/24/1512)</f>
        <v/>
      </c>
      <c r="N12" s="294" t="n">
        <v>31888</v>
      </c>
      <c r="O12" s="5">
        <f>(N12/24/1512)</f>
        <v/>
      </c>
      <c r="P12" s="294" t="n">
        <v>4380.12</v>
      </c>
      <c r="Q12" s="5">
        <f>(P12/24/216)</f>
        <v/>
      </c>
      <c r="R12" s="295" t="n">
        <v>21509.5</v>
      </c>
      <c r="S12" s="5">
        <f>(R12/24/1512)</f>
        <v/>
      </c>
      <c r="T12" s="294" t="n">
        <v>26997.5</v>
      </c>
      <c r="U12" s="5">
        <f>(T12/24/1512)</f>
        <v/>
      </c>
      <c r="V12" s="294" t="n">
        <v>3452.94</v>
      </c>
      <c r="W12" s="12">
        <f>(V12/24/180)</f>
        <v/>
      </c>
      <c r="X12" s="294" t="n">
        <v>12740.62</v>
      </c>
      <c r="Y12" s="5">
        <f>(X12/24/1512)</f>
        <v/>
      </c>
      <c r="Z12" s="294" t="n">
        <v>25641</v>
      </c>
      <c r="AA12" s="5">
        <f>(Z12/24/1512)</f>
        <v/>
      </c>
      <c r="AB12" s="294" t="n">
        <v>2134.09</v>
      </c>
      <c r="AC12" s="5">
        <f>(AB12/24/216)</f>
        <v/>
      </c>
      <c r="AD12" s="296">
        <f>SUM(B12,D12,F12,H12,J12,L12,N12,P12,R12,T12,V12,X12,Z12,AB12)</f>
        <v/>
      </c>
      <c r="AE12" s="294">
        <f>(AD12/24)</f>
        <v/>
      </c>
      <c r="AF12" s="5">
        <f>(AD12/24/12084)</f>
        <v/>
      </c>
      <c r="AG12" s="297" t="n">
        <v>10067.39</v>
      </c>
      <c r="AH12" s="297">
        <f>(AG12/24)</f>
        <v/>
      </c>
      <c r="AI12" s="16">
        <f>(AG12/24/1800)</f>
        <v/>
      </c>
      <c r="AJ12" s="298" t="n">
        <v>4396.6</v>
      </c>
      <c r="AK12" s="299">
        <f>(AJ12/24)</f>
        <v/>
      </c>
      <c r="AL12" s="17">
        <f>(AJ12/24/1080)</f>
        <v/>
      </c>
      <c r="AM12" s="297" t="n">
        <v>218171.88</v>
      </c>
      <c r="AN12" s="297">
        <f>(AM12/24)</f>
        <v/>
      </c>
      <c r="AO12" s="16">
        <f>(AM12/24/36000)</f>
        <v/>
      </c>
      <c r="AP12" s="300" t="n"/>
      <c r="AQ12" s="293" t="n"/>
      <c r="AS12" s="276" t="s">
        <v>171</v>
      </c>
      <c r="AT12" s="276" t="n">
        <v>401</v>
      </c>
      <c r="AU12" s="276" t="n">
        <v>252</v>
      </c>
      <c r="AV12" s="277" t="n">
        <v>6</v>
      </c>
      <c r="AW12" s="277">
        <f>AV12*AU12</f>
        <v/>
      </c>
      <c r="AX12" s="277" t="n"/>
      <c r="AY12" s="277" t="n"/>
      <c r="AZ12" s="277" t="n"/>
      <c r="BA12" s="277" t="n"/>
      <c r="BB12" s="277" t="n"/>
      <c r="BC12" s="277" t="n"/>
    </row>
    <row customHeight="1" ht="15" r="13" s="211" spans="1:55">
      <c r="A13" s="3" t="n">
        <v>43258</v>
      </c>
      <c r="B13" s="248" t="n">
        <v>10091.62</v>
      </c>
      <c r="C13" s="9">
        <f>(B13/24/1500)</f>
        <v/>
      </c>
      <c r="D13" s="248" t="n">
        <v>2256.78</v>
      </c>
      <c r="E13" s="9">
        <f>(D13/24/450)</f>
        <v/>
      </c>
      <c r="F13" s="248" t="n">
        <v>2230.59</v>
      </c>
      <c r="G13" s="9">
        <f>(F13/24/450)</f>
        <v/>
      </c>
      <c r="H13" s="248" t="n">
        <v>105.3</v>
      </c>
      <c r="I13" s="9">
        <f>(H13/24/30)</f>
        <v/>
      </c>
      <c r="J13" s="248" t="n">
        <v>105.2</v>
      </c>
      <c r="K13" s="9">
        <f>(J13/24/30)</f>
        <v/>
      </c>
      <c r="L13" s="286" t="n">
        <v>29547</v>
      </c>
      <c r="M13" s="9">
        <f>(L13/24/1512)</f>
        <v/>
      </c>
      <c r="N13" s="248" t="n">
        <v>31948</v>
      </c>
      <c r="O13" s="9">
        <f>(N13/24/1512)</f>
        <v/>
      </c>
      <c r="P13" s="248" t="n">
        <v>4383.25</v>
      </c>
      <c r="Q13" s="9">
        <f>(P13/24/216)</f>
        <v/>
      </c>
      <c r="R13" s="286" t="n">
        <v>21474.5</v>
      </c>
      <c r="S13" s="9">
        <f>(R13/24/1512)</f>
        <v/>
      </c>
      <c r="T13" s="248" t="n">
        <v>27104.5</v>
      </c>
      <c r="U13" s="9">
        <f>(T13/24/1512)</f>
        <v/>
      </c>
      <c r="V13" s="248" t="n">
        <v>3437.88</v>
      </c>
      <c r="W13" s="11">
        <f>(V13/24/180)</f>
        <v/>
      </c>
      <c r="X13" s="248" t="n">
        <v>12789.88</v>
      </c>
      <c r="Y13" s="9">
        <f>(X13/24/1512)</f>
        <v/>
      </c>
      <c r="Z13" s="248" t="n">
        <v>25602.75</v>
      </c>
      <c r="AA13" s="9">
        <f>(Z13/24/1512)</f>
        <v/>
      </c>
      <c r="AB13" s="248" t="n">
        <v>2127.7</v>
      </c>
      <c r="AC13" s="9">
        <f>(AB13/24/216)</f>
        <v/>
      </c>
      <c r="AD13" s="287">
        <f>SUM(B13,D13,F13,H13,J13,L13,N13,P13,R13,T13,V13,X13,Z13,AB13)</f>
        <v/>
      </c>
      <c r="AE13" s="288">
        <f>(AD13/24)</f>
        <v/>
      </c>
      <c r="AF13" s="13">
        <f>(AD13/24/12084)</f>
        <v/>
      </c>
      <c r="AG13" s="289" t="n">
        <v>10077.59</v>
      </c>
      <c r="AH13" s="289">
        <f>(AG13/24)</f>
        <v/>
      </c>
      <c r="AI13" s="14">
        <f>(AG13/24/1800)</f>
        <v/>
      </c>
      <c r="AJ13" s="290" t="n">
        <v>4421.28</v>
      </c>
      <c r="AK13" s="291">
        <f>(AJ13/24)</f>
        <v/>
      </c>
      <c r="AL13" s="15">
        <f>(AJ13/24/1080)</f>
        <v/>
      </c>
      <c r="AM13" s="289" t="n">
        <v>218530.12</v>
      </c>
      <c r="AN13" s="289">
        <f>(AM13/24)</f>
        <v/>
      </c>
      <c r="AO13" s="14">
        <f>(AM13/24/36000)</f>
        <v/>
      </c>
      <c r="AP13" s="292" t="n"/>
      <c r="AQ13" s="293" t="n"/>
      <c r="AT13" s="276" t="n">
        <v>402</v>
      </c>
      <c r="AU13" s="276" t="n">
        <v>252</v>
      </c>
      <c r="AV13" s="277" t="n">
        <v>6</v>
      </c>
      <c r="AW13" s="277">
        <f>AV13*AU13</f>
        <v/>
      </c>
      <c r="AX13" s="277" t="n"/>
      <c r="AY13" s="277" t="n"/>
      <c r="AZ13" s="277" t="n"/>
      <c r="BA13" s="277" t="n"/>
      <c r="BB13" s="277" t="n"/>
      <c r="BC13" s="277" t="n"/>
    </row>
    <row customHeight="1" ht="15" r="14" s="211" spans="1:55">
      <c r="A14" s="3" t="n">
        <v>43259</v>
      </c>
      <c r="B14" s="294" t="n">
        <v>10143.17</v>
      </c>
      <c r="C14" s="5">
        <f>(B14/24/1500)</f>
        <v/>
      </c>
      <c r="D14" s="294" t="n">
        <v>2261.12</v>
      </c>
      <c r="E14" s="5">
        <f>(D14/24/450)</f>
        <v/>
      </c>
      <c r="F14" s="294" t="n">
        <v>2232.46</v>
      </c>
      <c r="G14" s="5">
        <f>(F14/24/450)</f>
        <v/>
      </c>
      <c r="H14" s="294" t="n">
        <v>105.4</v>
      </c>
      <c r="I14" s="5">
        <f>(H14/24/30)</f>
        <v/>
      </c>
      <c r="J14" s="294" t="n">
        <v>104.9</v>
      </c>
      <c r="K14" s="5">
        <f>(J14/24/30)</f>
        <v/>
      </c>
      <c r="L14" s="295" t="n">
        <v>29625</v>
      </c>
      <c r="M14" s="5">
        <f>(L14/24/1512)</f>
        <v/>
      </c>
      <c r="N14" s="294" t="n">
        <v>32047.5</v>
      </c>
      <c r="O14" s="5">
        <f>(N14/24/1512)</f>
        <v/>
      </c>
      <c r="P14" s="294" t="n">
        <v>4388.5</v>
      </c>
      <c r="Q14" s="5">
        <f>(P14/24/216)</f>
        <v/>
      </c>
      <c r="R14" s="295" t="n">
        <v>21444.5</v>
      </c>
      <c r="S14" s="5">
        <f>(R14/24/1512)</f>
        <v/>
      </c>
      <c r="T14" s="294" t="n">
        <v>27147.5</v>
      </c>
      <c r="U14" s="5">
        <f>(T14/24/1512)</f>
        <v/>
      </c>
      <c r="V14" s="294" t="n">
        <v>3437.5</v>
      </c>
      <c r="W14" s="12">
        <f>(V14/24/180)</f>
        <v/>
      </c>
      <c r="X14" s="294" t="n">
        <v>12834.62</v>
      </c>
      <c r="Y14" s="5">
        <f>(X14/24/1512)</f>
        <v/>
      </c>
      <c r="Z14" s="294" t="n">
        <v>25599</v>
      </c>
      <c r="AA14" s="5">
        <f>(Z14/24/1512)</f>
        <v/>
      </c>
      <c r="AB14" s="294" t="n">
        <v>2127.3</v>
      </c>
      <c r="AC14" s="5">
        <f>(AB14/24/216)</f>
        <v/>
      </c>
      <c r="AD14" s="296">
        <f>SUM(B14,D14,F14,H14,J14,L14,N14,P14,R14,T14,V14,X14,Z14,AB14)</f>
        <v/>
      </c>
      <c r="AE14" s="294">
        <f>(AD14/24)</f>
        <v/>
      </c>
      <c r="AF14" s="5">
        <f>(AD14/24/12084)</f>
        <v/>
      </c>
      <c r="AG14" s="297" t="n">
        <v>10127.62</v>
      </c>
      <c r="AH14" s="297">
        <f>(AG14/24)</f>
        <v/>
      </c>
      <c r="AI14" s="16">
        <f>(AG14/24/1800)</f>
        <v/>
      </c>
      <c r="AJ14" s="298" t="n">
        <v>4422.7</v>
      </c>
      <c r="AK14" s="299">
        <f>(AJ14/24)</f>
        <v/>
      </c>
      <c r="AL14" s="17">
        <f>(AJ14/24/1080)</f>
        <v/>
      </c>
      <c r="AM14" s="297" t="n">
        <v>218890.88</v>
      </c>
      <c r="AN14" s="297">
        <f>(AM14/24)</f>
        <v/>
      </c>
      <c r="AO14" s="16">
        <f>(AM14/24/36000)</f>
        <v/>
      </c>
      <c r="AP14" s="300" t="n"/>
      <c r="AQ14" s="293" t="n"/>
      <c r="AT14" s="276" t="n">
        <v>403</v>
      </c>
      <c r="AU14" s="276" t="n">
        <v>30</v>
      </c>
      <c r="AV14" s="277" t="n">
        <v>6</v>
      </c>
      <c r="AW14" s="277">
        <f>AV14*AU14</f>
        <v/>
      </c>
      <c r="AX14" s="277" t="n"/>
      <c r="AY14" s="277" t="n"/>
      <c r="AZ14" s="277" t="n"/>
      <c r="BA14" s="277" t="n"/>
      <c r="BB14" s="277" t="n"/>
      <c r="BC14" s="277" t="n"/>
    </row>
    <row customHeight="1" ht="15" r="15" s="211" spans="1:55">
      <c r="A15" s="3" t="n">
        <v>43260</v>
      </c>
      <c r="B15" s="248" t="n">
        <v>10192.38</v>
      </c>
      <c r="C15" s="9">
        <f>(B15/24/1500)</f>
        <v/>
      </c>
      <c r="D15" s="248" t="n">
        <v>2261.53</v>
      </c>
      <c r="E15" s="9">
        <f>(D15/24/450)</f>
        <v/>
      </c>
      <c r="F15" s="248" t="n">
        <v>2235.81</v>
      </c>
      <c r="G15" s="9">
        <f>(F15/24/450)</f>
        <v/>
      </c>
      <c r="H15" s="248" t="n">
        <v>105.3</v>
      </c>
      <c r="I15" s="9">
        <f>(H15/24/30)</f>
        <v/>
      </c>
      <c r="J15" s="248" t="n">
        <v>105</v>
      </c>
      <c r="K15" s="9">
        <f>(J15/24/30)</f>
        <v/>
      </c>
      <c r="L15" s="286" t="n">
        <v>29688</v>
      </c>
      <c r="M15" s="9">
        <f>(L15/24/1512)</f>
        <v/>
      </c>
      <c r="N15" s="248" t="n">
        <v>32158.5</v>
      </c>
      <c r="O15" s="9">
        <f>(N15/24/1512)</f>
        <v/>
      </c>
      <c r="P15" s="248" t="n">
        <v>4411.75</v>
      </c>
      <c r="Q15" s="9">
        <f>(P15/24/216)</f>
        <v/>
      </c>
      <c r="R15" s="286" t="n">
        <v>21490.5</v>
      </c>
      <c r="S15" s="9">
        <f>(R15/24/1512)</f>
        <v/>
      </c>
      <c r="T15" s="248" t="n">
        <v>27226.5</v>
      </c>
      <c r="U15" s="9">
        <f>(T15/24/1512)</f>
        <v/>
      </c>
      <c r="V15" s="248" t="n">
        <v>3447.94</v>
      </c>
      <c r="W15" s="11">
        <f>(V15/24/180)</f>
        <v/>
      </c>
      <c r="X15" s="248" t="n">
        <v>12898.25</v>
      </c>
      <c r="Y15" s="9">
        <f>(X15/24/1512)</f>
        <v/>
      </c>
      <c r="Z15" s="248" t="n">
        <v>25767.75</v>
      </c>
      <c r="AA15" s="9">
        <f>(Z15/24/1512)</f>
        <v/>
      </c>
      <c r="AB15" s="248" t="n">
        <v>2129</v>
      </c>
      <c r="AC15" s="9">
        <f>(AB15/24/216)</f>
        <v/>
      </c>
      <c r="AD15" s="287">
        <f>SUM(B15,D15,F15,H15,J15,L15,N15,P15,R15,T15,V15,X15,Z15,AB15)</f>
        <v/>
      </c>
      <c r="AE15" s="288">
        <f>(AD15/24)</f>
        <v/>
      </c>
      <c r="AF15" s="13">
        <f>(AD15/24/12084)</f>
        <v/>
      </c>
      <c r="AG15" s="289" t="n">
        <v>10176.59</v>
      </c>
      <c r="AH15" s="289">
        <f>(AG15/24)</f>
        <v/>
      </c>
      <c r="AI15" s="14">
        <f>(AG15/24/1800)</f>
        <v/>
      </c>
      <c r="AJ15" s="290" t="n">
        <v>4422.6</v>
      </c>
      <c r="AK15" s="291">
        <f>(AJ15/24)</f>
        <v/>
      </c>
      <c r="AL15" s="15">
        <f>(AJ15/24/1080)</f>
        <v/>
      </c>
      <c r="AM15" s="289" t="n">
        <v>218830.38</v>
      </c>
      <c r="AN15" s="289">
        <f>(AM15/24)</f>
        <v/>
      </c>
      <c r="AO15" s="14">
        <f>(AM15/24/36000)</f>
        <v/>
      </c>
      <c r="AP15" s="292" t="n"/>
      <c r="AQ15" s="293" t="n"/>
      <c r="AS15" s="276" t="s">
        <v>172</v>
      </c>
      <c r="AT15" s="276" t="n">
        <v>501</v>
      </c>
      <c r="AU15" s="276" t="n">
        <v>252</v>
      </c>
      <c r="AV15" s="277" t="n">
        <v>6</v>
      </c>
      <c r="AW15" s="277">
        <f>AV15*AU15</f>
        <v/>
      </c>
      <c r="AX15" s="277" t="n"/>
      <c r="AY15" s="277" t="n"/>
      <c r="AZ15" s="277" t="n"/>
      <c r="BA15" s="277" t="n"/>
      <c r="BB15" s="277" t="n"/>
      <c r="BC15" s="277" t="n"/>
    </row>
    <row customHeight="1" ht="15" r="16" s="211" spans="1:55">
      <c r="A16" s="3" t="n">
        <v>43261</v>
      </c>
      <c r="B16" s="294" t="n">
        <v>10219.4</v>
      </c>
      <c r="C16" s="5">
        <f>(B16/24/1500)</f>
        <v/>
      </c>
      <c r="D16" s="294" t="n">
        <v>2261.36</v>
      </c>
      <c r="E16" s="5">
        <f>(D16/24/450)</f>
        <v/>
      </c>
      <c r="F16" s="294" t="n">
        <v>2235.03</v>
      </c>
      <c r="G16" s="5">
        <f>(F16/24/450)</f>
        <v/>
      </c>
      <c r="H16" s="294" t="n">
        <v>105.3</v>
      </c>
      <c r="I16" s="5">
        <f>(H16/24/30)</f>
        <v/>
      </c>
      <c r="J16" s="294" t="n">
        <v>105.1</v>
      </c>
      <c r="K16" s="5">
        <f>(J16/24/30)</f>
        <v/>
      </c>
      <c r="L16" s="295" t="n">
        <v>29633</v>
      </c>
      <c r="M16" s="5">
        <f>(L16/24/1512)</f>
        <v/>
      </c>
      <c r="N16" s="294" t="n">
        <v>32069</v>
      </c>
      <c r="O16" s="5">
        <f>(N16/24/1512)</f>
        <v/>
      </c>
      <c r="P16" s="294" t="n">
        <v>4408.25</v>
      </c>
      <c r="Q16" s="5">
        <f>(P16/24/216)</f>
        <v/>
      </c>
      <c r="R16" s="295" t="n">
        <v>21473</v>
      </c>
      <c r="S16" s="5">
        <f>(R16/24/1512)</f>
        <v/>
      </c>
      <c r="T16" s="294" t="n">
        <v>27165.5</v>
      </c>
      <c r="U16" s="5">
        <f>(T16/24/1512)</f>
        <v/>
      </c>
      <c r="V16" s="294" t="n">
        <v>3439.94</v>
      </c>
      <c r="W16" s="12">
        <f>(V16/24/180)</f>
        <v/>
      </c>
      <c r="X16" s="294" t="n">
        <v>12883.5</v>
      </c>
      <c r="Y16" s="5">
        <f>(X16/24/1512)</f>
        <v/>
      </c>
      <c r="Z16" s="294" t="n">
        <v>25712.25</v>
      </c>
      <c r="AA16" s="5">
        <f>(Z16/24/1512)</f>
        <v/>
      </c>
      <c r="AB16" s="294" t="n">
        <v>2127.5</v>
      </c>
      <c r="AC16" s="5">
        <f>(AB16/24/216)</f>
        <v/>
      </c>
      <c r="AD16" s="296">
        <f>SUM(B16,D16,F16,H16,J16,L16,N16,P16,R16,T16,V16,X16,Z16,AB16)</f>
        <v/>
      </c>
      <c r="AE16" s="294">
        <f>(AD16/24)</f>
        <v/>
      </c>
      <c r="AF16" s="5">
        <f>(AD16/24/12084)</f>
        <v/>
      </c>
      <c r="AG16" s="297" t="n">
        <v>10202.19</v>
      </c>
      <c r="AH16" s="297">
        <f>(AG16/24)</f>
        <v/>
      </c>
      <c r="AI16" s="16">
        <f>(AG16/24/1800)</f>
        <v/>
      </c>
      <c r="AJ16" s="298" t="n">
        <v>4411.69</v>
      </c>
      <c r="AK16" s="299">
        <f>(AJ16/24)</f>
        <v/>
      </c>
      <c r="AL16" s="17">
        <f>(AJ16/24/1080)</f>
        <v/>
      </c>
      <c r="AM16" s="297" t="n">
        <v>218447.12</v>
      </c>
      <c r="AN16" s="297">
        <f>(AM16/24)</f>
        <v/>
      </c>
      <c r="AO16" s="16">
        <f>(AM16/24/36000)</f>
        <v/>
      </c>
      <c r="AP16" s="300" t="n"/>
      <c r="AQ16" s="293" t="n"/>
      <c r="AT16" s="276" t="n">
        <v>502</v>
      </c>
      <c r="AU16" s="276" t="n">
        <v>252</v>
      </c>
      <c r="AV16" s="277" t="n">
        <v>6</v>
      </c>
      <c r="AW16" s="277">
        <f>AV16*AU16</f>
        <v/>
      </c>
      <c r="AX16" s="277" t="n"/>
      <c r="AY16" s="277" t="n"/>
      <c r="AZ16" s="277" t="n"/>
      <c r="BA16" s="277" t="n"/>
      <c r="BB16" s="277" t="n"/>
      <c r="BC16" s="277" t="n"/>
    </row>
    <row customHeight="1" ht="15" r="17" s="211" spans="1:55">
      <c r="A17" s="3" t="n">
        <v>43262</v>
      </c>
      <c r="B17" s="248" t="n">
        <v>10234.29</v>
      </c>
      <c r="C17" s="9">
        <f>(B17/24/1500)</f>
        <v/>
      </c>
      <c r="D17" s="248" t="n">
        <v>2260.31</v>
      </c>
      <c r="E17" s="9">
        <f>(D17/24/450)</f>
        <v/>
      </c>
      <c r="F17" s="248" t="n">
        <v>2234.56</v>
      </c>
      <c r="G17" s="9">
        <f>(F17/24/450)</f>
        <v/>
      </c>
      <c r="H17" s="248" t="n">
        <v>105.2</v>
      </c>
      <c r="I17" s="9">
        <f>(H17/24/30)</f>
        <v/>
      </c>
      <c r="J17" s="248" t="n">
        <v>105</v>
      </c>
      <c r="K17" s="9">
        <f>(J17/24/30)</f>
        <v/>
      </c>
      <c r="L17" s="286" t="n">
        <v>29563</v>
      </c>
      <c r="M17" s="9">
        <f>(L17/24/1512)</f>
        <v/>
      </c>
      <c r="N17" s="248" t="n">
        <v>31948</v>
      </c>
      <c r="O17" s="9">
        <f>(N17/24/1512)</f>
        <v/>
      </c>
      <c r="P17" s="248" t="n">
        <v>4405</v>
      </c>
      <c r="Q17" s="9">
        <f>(P17/24/216)</f>
        <v/>
      </c>
      <c r="R17" s="286" t="n">
        <v>21436.5</v>
      </c>
      <c r="S17" s="9">
        <f>(R17/24/1512)</f>
        <v/>
      </c>
      <c r="T17" s="248" t="n">
        <v>27085.5</v>
      </c>
      <c r="U17" s="9">
        <f>(T17/24/1512)</f>
        <v/>
      </c>
      <c r="V17" s="248" t="n">
        <v>3432.59</v>
      </c>
      <c r="W17" s="11">
        <f>(V17/24/180)</f>
        <v/>
      </c>
      <c r="X17" s="248" t="n">
        <v>12850.88</v>
      </c>
      <c r="Y17" s="9">
        <f>(X17/24/1512)</f>
        <v/>
      </c>
      <c r="Z17" s="248" t="n">
        <v>25582.25</v>
      </c>
      <c r="AA17" s="9">
        <f>(Z17/24/1512)</f>
        <v/>
      </c>
      <c r="AB17" s="248" t="n">
        <v>2126.81</v>
      </c>
      <c r="AC17" s="9">
        <f>(AB17/24/216)</f>
        <v/>
      </c>
      <c r="AD17" s="287">
        <f>SUM(B17,D17,F17,H17,J17,L17,N17,P17,R17,T17,V17,X17,Z17,AB17)</f>
        <v/>
      </c>
      <c r="AE17" s="288">
        <f>(AD17/24)</f>
        <v/>
      </c>
      <c r="AF17" s="13">
        <f>(AD17/24/12084)</f>
        <v/>
      </c>
      <c r="AG17" s="289" t="n">
        <v>10215.78</v>
      </c>
      <c r="AH17" s="289">
        <f>(AG17/24)</f>
        <v/>
      </c>
      <c r="AI17" s="14">
        <f>(AG17/24/1800)</f>
        <v/>
      </c>
      <c r="AJ17" s="290" t="n">
        <v>4421.01</v>
      </c>
      <c r="AK17" s="291">
        <f>(AJ17/24)</f>
        <v/>
      </c>
      <c r="AL17" s="15">
        <f>(AJ17/24/1080)</f>
        <v/>
      </c>
      <c r="AM17" s="289" t="n">
        <v>216645.62</v>
      </c>
      <c r="AN17" s="289">
        <f>(AM17/24)</f>
        <v/>
      </c>
      <c r="AO17" s="14">
        <f>(AM17/24/36000)</f>
        <v/>
      </c>
      <c r="AP17" s="292" t="n"/>
      <c r="AQ17" s="293" t="n"/>
      <c r="AT17" s="276" t="n">
        <v>503</v>
      </c>
      <c r="AU17" s="276" t="n">
        <v>36</v>
      </c>
      <c r="AV17" s="277" t="n">
        <v>6</v>
      </c>
      <c r="AW17" s="277">
        <f>AV17*AU17</f>
        <v/>
      </c>
      <c r="AX17" s="277" t="n"/>
      <c r="AY17" s="277" t="n"/>
      <c r="AZ17" s="277" t="n"/>
      <c r="BA17" s="277" t="n"/>
      <c r="BB17" s="277" t="n"/>
      <c r="BC17" s="277" t="n"/>
    </row>
    <row customHeight="1" ht="15" r="18" s="211" spans="1:55">
      <c r="A18" s="3" t="n">
        <v>43263</v>
      </c>
      <c r="B18" s="294" t="n">
        <v>10284.59</v>
      </c>
      <c r="C18" s="5">
        <f>(B18/24/1500)</f>
        <v/>
      </c>
      <c r="D18" s="294" t="n">
        <v>2261.78</v>
      </c>
      <c r="E18" s="5">
        <f>(D18/24/450)</f>
        <v/>
      </c>
      <c r="F18" s="294" t="n">
        <v>2235.76</v>
      </c>
      <c r="G18" s="5">
        <f>(F18/24/450)</f>
        <v/>
      </c>
      <c r="H18" s="294" t="n">
        <v>105.3</v>
      </c>
      <c r="I18" s="5">
        <f>(H18/24/30)</f>
        <v/>
      </c>
      <c r="J18" s="294" t="n">
        <v>105.2</v>
      </c>
      <c r="K18" s="5">
        <f>(J18/24/30)</f>
        <v/>
      </c>
      <c r="L18" s="295" t="n">
        <v>29642</v>
      </c>
      <c r="M18" s="5">
        <f>(L18/24/1512)</f>
        <v/>
      </c>
      <c r="N18" s="294" t="n">
        <v>32000</v>
      </c>
      <c r="O18" s="5">
        <f>(N18/24/1512)</f>
        <v/>
      </c>
      <c r="P18" s="294" t="n">
        <v>4410</v>
      </c>
      <c r="Q18" s="5">
        <f>(P18/24/216)</f>
        <v/>
      </c>
      <c r="R18" s="295" t="n">
        <v>21386</v>
      </c>
      <c r="S18" s="5">
        <f>(R18/24/1512)</f>
        <v/>
      </c>
      <c r="T18" s="294" t="n">
        <v>27119.5</v>
      </c>
      <c r="U18" s="5">
        <f>(T18/24/1512)</f>
        <v/>
      </c>
      <c r="V18" s="294" t="n">
        <v>3450.28</v>
      </c>
      <c r="W18" s="12">
        <f>(V18/24/180)</f>
        <v/>
      </c>
      <c r="X18" s="294" t="n">
        <v>12891.88</v>
      </c>
      <c r="Y18" s="5">
        <f>(X18/24/1512)</f>
        <v/>
      </c>
      <c r="Z18" s="294" t="n">
        <v>25600.5</v>
      </c>
      <c r="AA18" s="5">
        <f>(Z18/24/1512)</f>
        <v/>
      </c>
      <c r="AB18" s="294" t="n">
        <v>2128.39</v>
      </c>
      <c r="AC18" s="5">
        <f>(AB18/24/216)</f>
        <v/>
      </c>
      <c r="AD18" s="296">
        <f>SUM(B18,D18,F18,H18,J18,L18,N18,P18,R18,T18,V18,X18,Z18,AB18)</f>
        <v/>
      </c>
      <c r="AE18" s="294">
        <f>(AD18/24)</f>
        <v/>
      </c>
      <c r="AF18" s="5">
        <f>(AD18/24/12084)</f>
        <v/>
      </c>
      <c r="AG18" s="297" t="n">
        <v>10266.03</v>
      </c>
      <c r="AH18" s="297">
        <f>(AG18/24)</f>
        <v/>
      </c>
      <c r="AI18" s="16">
        <f>(AG18/24/1800)</f>
        <v/>
      </c>
      <c r="AJ18" s="298" t="n">
        <v>4423.91</v>
      </c>
      <c r="AK18" s="299">
        <f>(AJ18/24)</f>
        <v/>
      </c>
      <c r="AL18" s="17">
        <f>(AJ18/24/1080)</f>
        <v/>
      </c>
      <c r="AM18" s="297" t="n">
        <v>218033.12</v>
      </c>
      <c r="AN18" s="297">
        <f>(AM18/24)</f>
        <v/>
      </c>
      <c r="AO18" s="16">
        <f>(AM18/24/36000)</f>
        <v/>
      </c>
      <c r="AP18" s="300" t="n"/>
      <c r="AQ18" s="293" t="n"/>
      <c r="AS18" s="301" t="n"/>
      <c r="AT18" s="276" t="n"/>
      <c r="AU18" s="301">
        <f>SUM(AU4:AU17)</f>
        <v/>
      </c>
      <c r="AV18" s="302" t="n"/>
      <c r="AW18" s="277">
        <f>SUM(AW4:AW17)</f>
        <v/>
      </c>
      <c r="AX18" s="302" t="n"/>
      <c r="AY18" s="302" t="n"/>
      <c r="AZ18" s="302" t="n"/>
      <c r="BA18" s="302" t="n"/>
      <c r="BB18" s="302" t="n"/>
      <c r="BC18" s="302" t="n"/>
    </row>
    <row customHeight="1" ht="15" r="19" s="211" spans="1:55">
      <c r="A19" s="3" t="n">
        <v>43264</v>
      </c>
      <c r="B19" s="248" t="n">
        <v>10533.96</v>
      </c>
      <c r="C19" s="9">
        <f>(B19/24/1500)</f>
        <v/>
      </c>
      <c r="D19" s="248" t="n">
        <v>2262.89</v>
      </c>
      <c r="E19" s="9">
        <f>(D19/24/450)</f>
        <v/>
      </c>
      <c r="F19" s="248" t="n">
        <v>2235.69</v>
      </c>
      <c r="G19" s="9">
        <f>(F19/24/450)</f>
        <v/>
      </c>
      <c r="H19" s="248" t="n">
        <v>105.4</v>
      </c>
      <c r="I19" s="9">
        <f>(H19/24/30)</f>
        <v/>
      </c>
      <c r="J19" s="248" t="n">
        <v>105</v>
      </c>
      <c r="K19" s="9">
        <f>(J19/24/30)</f>
        <v/>
      </c>
      <c r="L19" s="286" t="n">
        <v>29690</v>
      </c>
      <c r="M19" s="9">
        <f>(L19/24/1512)</f>
        <v/>
      </c>
      <c r="N19" s="248" t="n">
        <v>32096.5</v>
      </c>
      <c r="O19" s="9">
        <f>(N19/24/1512)</f>
        <v/>
      </c>
      <c r="P19" s="248" t="n">
        <v>4403.12</v>
      </c>
      <c r="Q19" s="9">
        <f>(P19/24/216)</f>
        <v/>
      </c>
      <c r="R19" s="286" t="n">
        <v>21400</v>
      </c>
      <c r="S19" s="9">
        <f>(R19/24/1512)</f>
        <v/>
      </c>
      <c r="T19" s="248" t="n">
        <v>27185</v>
      </c>
      <c r="U19" s="9">
        <f>(T19/24/1512)</f>
        <v/>
      </c>
      <c r="V19" s="248" t="n">
        <v>3503.16</v>
      </c>
      <c r="W19" s="11">
        <f>(V19/24/180)</f>
        <v/>
      </c>
      <c r="X19" s="248" t="n">
        <v>12910.75</v>
      </c>
      <c r="Y19" s="9">
        <f>(X19/24/1512)</f>
        <v/>
      </c>
      <c r="Z19" s="248" t="n">
        <v>25669</v>
      </c>
      <c r="AA19" s="9">
        <f>(Z19/24/1512)</f>
        <v/>
      </c>
      <c r="AB19" s="248" t="n">
        <v>2124.7</v>
      </c>
      <c r="AC19" s="9">
        <f>(AB19/24/216)</f>
        <v/>
      </c>
      <c r="AD19" s="287">
        <f>SUM(B19,D19,F19,H19,J19,L19,N19,P19,R19,T19,V19,X19,Z19,AB19)</f>
        <v/>
      </c>
      <c r="AE19" s="288">
        <f>(AD19/24)</f>
        <v/>
      </c>
      <c r="AF19" s="13">
        <f>(AD19/24/12084)</f>
        <v/>
      </c>
      <c r="AG19" s="289" t="n">
        <v>10513.97</v>
      </c>
      <c r="AH19" s="289">
        <f>(AG19/24)</f>
        <v/>
      </c>
      <c r="AI19" s="14">
        <f>(AG19/24/1800)</f>
        <v/>
      </c>
      <c r="AJ19" s="290" t="n">
        <v>4423.48</v>
      </c>
      <c r="AK19" s="291">
        <f>(AJ19/24)</f>
        <v/>
      </c>
      <c r="AL19" s="15">
        <f>(AJ19/24/1080)</f>
        <v/>
      </c>
      <c r="AM19" s="289" t="n">
        <v>218695.88</v>
      </c>
      <c r="AN19" s="289">
        <f>(AM19/24)</f>
        <v/>
      </c>
      <c r="AO19" s="14">
        <f>(AM19/24/36000)</f>
        <v/>
      </c>
      <c r="AP19" s="292" t="n"/>
      <c r="AQ19" s="293" t="n"/>
    </row>
    <row customHeight="1" ht="15" r="20" s="211" spans="1:55">
      <c r="A20" s="3" t="n">
        <v>43265</v>
      </c>
      <c r="B20" s="294" t="n">
        <v>10590.83</v>
      </c>
      <c r="C20" s="5">
        <f>(B20/24/1500)</f>
        <v/>
      </c>
      <c r="D20" s="294" t="n">
        <v>2261.58</v>
      </c>
      <c r="E20" s="5">
        <f>(D20/24/450)</f>
        <v/>
      </c>
      <c r="F20" s="294" t="n">
        <v>2231.61</v>
      </c>
      <c r="G20" s="5">
        <f>(F20/24/450)</f>
        <v/>
      </c>
      <c r="H20" s="294" t="n">
        <v>105.3</v>
      </c>
      <c r="I20" s="5">
        <f>(H20/24/30)</f>
        <v/>
      </c>
      <c r="J20" s="294" t="n">
        <v>104.9</v>
      </c>
      <c r="K20" s="5">
        <f>(J20/24/30)</f>
        <v/>
      </c>
      <c r="L20" s="295" t="n">
        <v>29745</v>
      </c>
      <c r="M20" s="5">
        <f>(L20/24/1512)</f>
        <v/>
      </c>
      <c r="N20" s="294" t="n">
        <v>32091</v>
      </c>
      <c r="O20" s="5">
        <f>(N20/24/1512)</f>
        <v/>
      </c>
      <c r="P20" s="294" t="n">
        <v>4399.38</v>
      </c>
      <c r="Q20" s="5">
        <f>(P20/24/216)</f>
        <v/>
      </c>
      <c r="R20" s="295" t="n">
        <v>21352</v>
      </c>
      <c r="S20" s="5">
        <f>(R20/24/1512)</f>
        <v/>
      </c>
      <c r="T20" s="294" t="n">
        <v>27203</v>
      </c>
      <c r="U20" s="5">
        <f>(T20/24/1512)</f>
        <v/>
      </c>
      <c r="V20" s="294" t="n">
        <v>3543.81</v>
      </c>
      <c r="W20" s="12">
        <f>(V20/24/180)</f>
        <v/>
      </c>
      <c r="X20" s="294" t="n">
        <v>12908.5</v>
      </c>
      <c r="Y20" s="5">
        <f>(X20/24/1512)</f>
        <v/>
      </c>
      <c r="Z20" s="294" t="n">
        <v>25673.75</v>
      </c>
      <c r="AA20" s="5">
        <f>(Z20/24/1512)</f>
        <v/>
      </c>
      <c r="AB20" s="294" t="n">
        <v>2107.09</v>
      </c>
      <c r="AC20" s="5">
        <f>(AB20/24/216)</f>
        <v/>
      </c>
      <c r="AD20" s="296">
        <f>SUM(B20,D20,F20,H20,J20,L20,N20,P20,R20,T20,V20,X20,Z20,AB20)</f>
        <v/>
      </c>
      <c r="AE20" s="294">
        <f>(AD20/24)</f>
        <v/>
      </c>
      <c r="AF20" s="5">
        <f>(AD20/24/12084)</f>
        <v/>
      </c>
      <c r="AG20" s="297" t="n">
        <v>10574.34</v>
      </c>
      <c r="AH20" s="297">
        <f>(AG20/24)</f>
        <v/>
      </c>
      <c r="AI20" s="16">
        <f>(AG20/24/1800)</f>
        <v/>
      </c>
      <c r="AJ20" s="298" t="n">
        <v>4417.8</v>
      </c>
      <c r="AK20" s="299">
        <f>(AJ20/24)</f>
        <v/>
      </c>
      <c r="AL20" s="17">
        <f>(AJ20/24/1080)</f>
        <v/>
      </c>
      <c r="AM20" s="297" t="n">
        <v>217711.25</v>
      </c>
      <c r="AN20" s="297">
        <f>(AM20/24)</f>
        <v/>
      </c>
      <c r="AO20" s="16">
        <f>(AM20/24/36000)</f>
        <v/>
      </c>
      <c r="AP20" s="300" t="n"/>
      <c r="AQ20" s="293" t="n"/>
      <c r="AU20" s="258" t="n">
        <v>6920</v>
      </c>
      <c r="AV20" s="258" t="n">
        <v>1681</v>
      </c>
      <c r="AW20" s="258">
        <f>AU20/AV20</f>
        <v/>
      </c>
    </row>
    <row customHeight="1" ht="15" r="21" s="211" spans="1:55">
      <c r="A21" s="3" t="n">
        <v>43266</v>
      </c>
      <c r="B21" s="248" t="n">
        <v>10607.97</v>
      </c>
      <c r="C21" s="9">
        <f>(B21/24/1500)</f>
        <v/>
      </c>
      <c r="D21" s="248" t="n">
        <v>2276.48</v>
      </c>
      <c r="E21" s="9">
        <f>(D21/24/450)</f>
        <v/>
      </c>
      <c r="F21" s="248" t="n">
        <v>2247.22</v>
      </c>
      <c r="G21" s="9">
        <f>(F21/24/450)</f>
        <v/>
      </c>
      <c r="H21" s="248" t="n">
        <v>105.3</v>
      </c>
      <c r="I21" s="9">
        <f>(H21/24/30)</f>
        <v/>
      </c>
      <c r="J21" s="248" t="n">
        <v>105</v>
      </c>
      <c r="K21" s="9">
        <f>(J21/24/30)</f>
        <v/>
      </c>
      <c r="L21" s="286" t="n">
        <v>29752</v>
      </c>
      <c r="M21" s="9">
        <f>(L21/24/1512)</f>
        <v/>
      </c>
      <c r="N21" s="248" t="n">
        <v>32082.5</v>
      </c>
      <c r="O21" s="9">
        <f>(N21/24/1512)</f>
        <v/>
      </c>
      <c r="P21" s="248" t="n">
        <v>4374.88</v>
      </c>
      <c r="Q21" s="9">
        <f>(P21/24/216)</f>
        <v/>
      </c>
      <c r="R21" s="286" t="n">
        <v>21314</v>
      </c>
      <c r="S21" s="9">
        <f>(R21/24/1512)</f>
        <v/>
      </c>
      <c r="T21" s="248" t="n">
        <v>27284.5</v>
      </c>
      <c r="U21" s="9">
        <f>(T21/24/1512)</f>
        <v/>
      </c>
      <c r="V21" s="248" t="n">
        <v>3539.34</v>
      </c>
      <c r="W21" s="11">
        <f>(V21/24/180)</f>
        <v/>
      </c>
      <c r="X21" s="248" t="n">
        <v>12946</v>
      </c>
      <c r="Y21" s="9">
        <f>(X21/24/1512)</f>
        <v/>
      </c>
      <c r="Z21" s="248" t="n">
        <v>25688.75</v>
      </c>
      <c r="AA21" s="9">
        <f>(Z21/24/1512)</f>
        <v/>
      </c>
      <c r="AB21" s="248" t="n">
        <v>2099</v>
      </c>
      <c r="AC21" s="9">
        <f>(AB21/24/216)</f>
        <v/>
      </c>
      <c r="AD21" s="287">
        <f>SUM(B21,D21,F21,H21,J21,L21,N21,P21,R21,T21,V21,X21,Z21,AB21)</f>
        <v/>
      </c>
      <c r="AE21" s="288">
        <f>(AD21/24)</f>
        <v/>
      </c>
      <c r="AF21" s="13">
        <f>(AD21/24/12084)</f>
        <v/>
      </c>
      <c r="AG21" s="289" t="n">
        <v>10588.09</v>
      </c>
      <c r="AH21" s="289">
        <f>(AG21/24)</f>
        <v/>
      </c>
      <c r="AI21" s="14">
        <f>(AG21/24/1800)</f>
        <v/>
      </c>
      <c r="AJ21" s="290" t="n">
        <v>4448.12</v>
      </c>
      <c r="AK21" s="291">
        <f>(AJ21/24)</f>
        <v/>
      </c>
      <c r="AL21" s="15">
        <f>(AJ21/24/1080)</f>
        <v/>
      </c>
      <c r="AM21" s="289" t="n">
        <v>217615.5</v>
      </c>
      <c r="AN21" s="289">
        <f>(AM21/24)</f>
        <v/>
      </c>
      <c r="AO21" s="14">
        <f>(AM21/24/36000)</f>
        <v/>
      </c>
      <c r="AP21" s="292" t="n"/>
      <c r="AQ21" s="293" t="n"/>
      <c r="AU21" s="258">
        <f>AU20/AU18</f>
        <v/>
      </c>
    </row>
    <row customHeight="1" ht="15" r="22" s="211" spans="1:55">
      <c r="A22" s="3" t="n">
        <v>43267</v>
      </c>
      <c r="B22" s="294" t="n">
        <v>10598.38</v>
      </c>
      <c r="C22" s="5">
        <f>(B22/24/1500)</f>
        <v/>
      </c>
      <c r="D22" s="294" t="n">
        <v>2292.55</v>
      </c>
      <c r="E22" s="5">
        <f>(D22/24/450)</f>
        <v/>
      </c>
      <c r="F22" s="294" t="n">
        <v>2266.41</v>
      </c>
      <c r="G22" s="5">
        <f>(F22/24/450)</f>
        <v/>
      </c>
      <c r="H22" s="294" t="n">
        <v>105.3</v>
      </c>
      <c r="I22" s="5">
        <f>(H22/24/30)</f>
        <v/>
      </c>
      <c r="J22" s="294" t="n">
        <v>104.9</v>
      </c>
      <c r="K22" s="5">
        <f>(J22/24/30)</f>
        <v/>
      </c>
      <c r="L22" s="295" t="n">
        <v>29803</v>
      </c>
      <c r="M22" s="5">
        <f>(L22/24/1512)</f>
        <v/>
      </c>
      <c r="N22" s="294" t="n">
        <v>32119.5</v>
      </c>
      <c r="O22" s="5">
        <f>(N22/24/1512)</f>
        <v/>
      </c>
      <c r="P22" s="294" t="n">
        <v>4370.38</v>
      </c>
      <c r="Q22" s="5">
        <f>(P22/24/216)</f>
        <v/>
      </c>
      <c r="R22" s="295" t="n">
        <v>21298</v>
      </c>
      <c r="S22" s="5">
        <f>(R22/24/1512)</f>
        <v/>
      </c>
      <c r="T22" s="294" t="n">
        <v>27429.5</v>
      </c>
      <c r="U22" s="5">
        <f>(T22/24/1512)</f>
        <v/>
      </c>
      <c r="V22" s="294" t="n">
        <v>3569.94</v>
      </c>
      <c r="W22" s="12">
        <f>(V22/24/180)</f>
        <v/>
      </c>
      <c r="X22" s="294" t="n">
        <v>12988.62</v>
      </c>
      <c r="Y22" s="5">
        <f>(X22/24/1512)</f>
        <v/>
      </c>
      <c r="Z22" s="294" t="n">
        <v>25744</v>
      </c>
      <c r="AA22" s="5">
        <f>(Z22/24/1512)</f>
        <v/>
      </c>
      <c r="AB22" s="294" t="n">
        <v>2103.41</v>
      </c>
      <c r="AC22" s="5">
        <f>(AB22/24/216)</f>
        <v/>
      </c>
      <c r="AD22" s="296">
        <f>SUM(B22,D22,F22,H22,J22,L22,N22,P22,R22,T22,V22,X22,Z22,AB22)</f>
        <v/>
      </c>
      <c r="AE22" s="294">
        <f>(AD22/24)</f>
        <v/>
      </c>
      <c r="AF22" s="5">
        <f>(AD22/24/12084)</f>
        <v/>
      </c>
      <c r="AG22" s="297" t="n">
        <v>10577.97</v>
      </c>
      <c r="AH22" s="297">
        <f>(AG22/24)</f>
        <v/>
      </c>
      <c r="AI22" s="16">
        <f>(AG22/24/1800)</f>
        <v/>
      </c>
      <c r="AJ22" s="298" t="n">
        <v>4482.38</v>
      </c>
      <c r="AK22" s="299">
        <f>(AJ22/24)</f>
        <v/>
      </c>
      <c r="AL22" s="17">
        <f>(AJ22/24/1080)</f>
        <v/>
      </c>
      <c r="AM22" s="297" t="n">
        <v>218082</v>
      </c>
      <c r="AN22" s="297">
        <f>(AM22/24)</f>
        <v/>
      </c>
      <c r="AO22" s="16">
        <f>(AM22/24/36000)</f>
        <v/>
      </c>
      <c r="AP22" s="300" t="n"/>
      <c r="AQ22" s="293" t="n"/>
    </row>
    <row customHeight="1" ht="15" r="23" s="211" spans="1:55">
      <c r="A23" s="3" t="n">
        <v>43268</v>
      </c>
      <c r="B23" s="248" t="n">
        <v>10867.58</v>
      </c>
      <c r="C23" s="9">
        <f>(B23/24/1500)</f>
        <v/>
      </c>
      <c r="D23" s="248" t="n">
        <v>2293.11</v>
      </c>
      <c r="E23" s="9">
        <f>(D23/24/450)</f>
        <v/>
      </c>
      <c r="F23" s="248" t="n">
        <v>2267.16</v>
      </c>
      <c r="G23" s="9">
        <f>(F23/24/450)</f>
        <v/>
      </c>
      <c r="H23" s="248" t="n">
        <v>105.3</v>
      </c>
      <c r="I23" s="9">
        <f>(H23/24/30)</f>
        <v/>
      </c>
      <c r="J23" s="248" t="n">
        <v>105.1</v>
      </c>
      <c r="K23" s="9">
        <f>(J23/24/30)</f>
        <v/>
      </c>
      <c r="L23" s="286" t="n">
        <v>29778</v>
      </c>
      <c r="M23" s="9">
        <f>(L23/24/1512)</f>
        <v/>
      </c>
      <c r="N23" s="248" t="n">
        <v>32061.5</v>
      </c>
      <c r="O23" s="9">
        <f>(N23/24/1512)</f>
        <v/>
      </c>
      <c r="P23" s="248" t="n">
        <v>4375.25</v>
      </c>
      <c r="Q23" s="9">
        <f>(P23/24/216)</f>
        <v/>
      </c>
      <c r="R23" s="286" t="n">
        <v>21288.5</v>
      </c>
      <c r="S23" s="9">
        <f>(R23/24/1512)</f>
        <v/>
      </c>
      <c r="T23" s="248" t="n">
        <v>27391.5</v>
      </c>
      <c r="U23" s="9">
        <f>(T23/24/1512)</f>
        <v/>
      </c>
      <c r="V23" s="248" t="n">
        <v>3568.97</v>
      </c>
      <c r="W23" s="11">
        <f>(V23/24/180)</f>
        <v/>
      </c>
      <c r="X23" s="248" t="n">
        <v>12978</v>
      </c>
      <c r="Y23" s="9">
        <f>(X23/24/1512)</f>
        <v/>
      </c>
      <c r="Z23" s="248" t="n">
        <v>25465</v>
      </c>
      <c r="AA23" s="9">
        <f>(Z23/24/1512)</f>
        <v/>
      </c>
      <c r="AB23" s="248" t="n">
        <v>2100.91</v>
      </c>
      <c r="AC23" s="9">
        <f>(AB23/24/216)</f>
        <v/>
      </c>
      <c r="AD23" s="287">
        <f>SUM(B23,D23,F23,H23,J23,L23,N23,P23,R23,T23,V23,X23,Z23,AB23)</f>
        <v/>
      </c>
      <c r="AE23" s="288">
        <f>(AD23/24)</f>
        <v/>
      </c>
      <c r="AF23" s="13">
        <f>(AD23/24/12084)</f>
        <v/>
      </c>
      <c r="AG23" s="289" t="n">
        <v>10845.5</v>
      </c>
      <c r="AH23" s="289">
        <f>(AG23/24)</f>
        <v/>
      </c>
      <c r="AI23" s="14">
        <f>(AG23/24/1800)</f>
        <v/>
      </c>
      <c r="AJ23" s="290" t="n">
        <v>4474.62</v>
      </c>
      <c r="AK23" s="291">
        <f>(AJ23/24)</f>
        <v/>
      </c>
      <c r="AL23" s="15">
        <f>(AJ23/24/1080)</f>
        <v/>
      </c>
      <c r="AM23" s="289" t="n">
        <v>218113.88</v>
      </c>
      <c r="AN23" s="289">
        <f>(AM23/24)</f>
        <v/>
      </c>
      <c r="AO23" s="14">
        <f>(AM23/24/36000)</f>
        <v/>
      </c>
      <c r="AP23" s="292" t="n"/>
      <c r="AQ23" s="293" t="n"/>
    </row>
    <row customHeight="1" ht="15" r="24" s="211" spans="1:55">
      <c r="A24" s="3" t="n">
        <v>43269</v>
      </c>
      <c r="B24" s="294" t="n">
        <v>10865.91</v>
      </c>
      <c r="C24" s="5">
        <f>(B24/24/1500)</f>
        <v/>
      </c>
      <c r="D24" s="294" t="n">
        <v>2293.22</v>
      </c>
      <c r="E24" s="5">
        <f>(D24/24/450)</f>
        <v/>
      </c>
      <c r="F24" s="294" t="n">
        <v>2267.71</v>
      </c>
      <c r="G24" s="5">
        <f>(F24/24/450)</f>
        <v/>
      </c>
      <c r="H24" s="294" t="n">
        <v>105.4</v>
      </c>
      <c r="I24" s="5">
        <f>(H24/24/30)</f>
        <v/>
      </c>
      <c r="J24" s="294" t="n">
        <v>105.1</v>
      </c>
      <c r="K24" s="5">
        <f>(J24/24/30)</f>
        <v/>
      </c>
      <c r="L24" s="295" t="n">
        <v>29766</v>
      </c>
      <c r="M24" s="5">
        <f>(L24/24/1512)</f>
        <v/>
      </c>
      <c r="N24" s="294" t="n">
        <v>32004.5</v>
      </c>
      <c r="O24" s="5">
        <f>(N24/24/1512)</f>
        <v/>
      </c>
      <c r="P24" s="294" t="n">
        <v>4362.62</v>
      </c>
      <c r="Q24" s="5">
        <f>(P24/24/216)</f>
        <v/>
      </c>
      <c r="R24" s="295" t="n">
        <v>21288.5</v>
      </c>
      <c r="S24" s="5">
        <f>(R24/24/1512)</f>
        <v/>
      </c>
      <c r="T24" s="294" t="n">
        <v>27328.5</v>
      </c>
      <c r="U24" s="5">
        <f>(T24/24/1512)</f>
        <v/>
      </c>
      <c r="V24" s="294" t="n">
        <v>3566.94</v>
      </c>
      <c r="W24" s="12">
        <f>(V24/24/180)</f>
        <v/>
      </c>
      <c r="X24" s="294" t="n">
        <v>12952.62</v>
      </c>
      <c r="Y24" s="5">
        <f>(X24/24/1512)</f>
        <v/>
      </c>
      <c r="Z24" s="294" t="n">
        <v>25010.5</v>
      </c>
      <c r="AA24" s="5">
        <f>(Z24/24/1512)</f>
        <v/>
      </c>
      <c r="AB24" s="294" t="n">
        <v>2100.59</v>
      </c>
      <c r="AC24" s="5">
        <f>(AB24/24/216)</f>
        <v/>
      </c>
      <c r="AD24" s="296">
        <f>SUM(B24,D24,F24,H24,J24,L24,N24,P24,R24,T24,V24,X24,Z24,AB24)</f>
        <v/>
      </c>
      <c r="AE24" s="294">
        <f>(AD24/24)</f>
        <v/>
      </c>
      <c r="AF24" s="5">
        <f>(AD24/24/12084)</f>
        <v/>
      </c>
      <c r="AG24" s="297" t="n">
        <v>10842.12</v>
      </c>
      <c r="AH24" s="297">
        <f>(AG24/24)</f>
        <v/>
      </c>
      <c r="AI24" s="16">
        <f>(AG24/24/1800)</f>
        <v/>
      </c>
      <c r="AJ24" s="298" t="n">
        <v>4485.39</v>
      </c>
      <c r="AK24" s="299">
        <f>(AJ24/24)</f>
        <v/>
      </c>
      <c r="AL24" s="17">
        <f>(AJ24/24/1080)</f>
        <v/>
      </c>
      <c r="AM24" s="297" t="n">
        <v>219653.62</v>
      </c>
      <c r="AN24" s="297">
        <f>(AM24/24)</f>
        <v/>
      </c>
      <c r="AO24" s="16">
        <f>(AM24/24/36000)</f>
        <v/>
      </c>
      <c r="AP24" s="300" t="n"/>
      <c r="AQ24" s="293" t="n"/>
    </row>
    <row customHeight="1" ht="15" r="25" s="211" spans="1:55">
      <c r="A25" s="3" t="n">
        <v>43270</v>
      </c>
      <c r="B25" s="248" t="n">
        <v>10875.62</v>
      </c>
      <c r="C25" s="9">
        <f>(B25/24/1500)</f>
        <v/>
      </c>
      <c r="D25" s="248" t="n">
        <v>2293.11</v>
      </c>
      <c r="E25" s="9">
        <f>(D25/24/450)</f>
        <v/>
      </c>
      <c r="F25" s="248" t="n">
        <v>2266.55</v>
      </c>
      <c r="G25" s="9">
        <f>(F25/24/450)</f>
        <v/>
      </c>
      <c r="H25" s="248" t="n">
        <v>105.5</v>
      </c>
      <c r="I25" s="9">
        <f>(H25/24/30)</f>
        <v/>
      </c>
      <c r="J25" s="248" t="n">
        <v>105.2</v>
      </c>
      <c r="K25" s="9">
        <f>(J25/24/30)</f>
        <v/>
      </c>
      <c r="L25" s="286" t="n">
        <v>29672</v>
      </c>
      <c r="M25" s="9">
        <f>(L25/24/1512)</f>
        <v/>
      </c>
      <c r="N25" s="248" t="n">
        <v>31900</v>
      </c>
      <c r="O25" s="9">
        <f>(N25/24/1512)</f>
        <v/>
      </c>
      <c r="P25" s="248" t="n">
        <v>4330.62</v>
      </c>
      <c r="Q25" s="9">
        <f>(P25/24/216)</f>
        <v/>
      </c>
      <c r="R25" s="286" t="n">
        <v>21265.5</v>
      </c>
      <c r="S25" s="9">
        <f>(R25/24/1512)</f>
        <v/>
      </c>
      <c r="T25" s="248" t="n">
        <v>27227</v>
      </c>
      <c r="U25" s="9">
        <f>(T25/24/1512)</f>
        <v/>
      </c>
      <c r="V25" s="248" t="n">
        <v>3562.31</v>
      </c>
      <c r="W25" s="11">
        <f>(V25/24/180)</f>
        <v/>
      </c>
      <c r="X25" s="248" t="n">
        <v>12920</v>
      </c>
      <c r="Y25" s="9">
        <f>(X25/24/1512)</f>
        <v/>
      </c>
      <c r="Z25" s="248" t="n">
        <v>24868.75</v>
      </c>
      <c r="AA25" s="9">
        <f>(Z25/24/1512)</f>
        <v/>
      </c>
      <c r="AB25" s="248" t="n">
        <v>2093.3</v>
      </c>
      <c r="AC25" s="9">
        <f>(AB25/24/216)</f>
        <v/>
      </c>
      <c r="AD25" s="287">
        <f>SUM(B25,D25,F25,H25,J25,L25,N25,P25,R25,T25,V25,X25,Z25,AB25)</f>
        <v/>
      </c>
      <c r="AE25" s="288">
        <f>(AD25/24)</f>
        <v/>
      </c>
      <c r="AF25" s="13">
        <f>(AD25/24/12084)</f>
        <v/>
      </c>
      <c r="AG25" s="289" t="n">
        <v>10851.28</v>
      </c>
      <c r="AH25" s="289">
        <f>(AG25/24)</f>
        <v/>
      </c>
      <c r="AI25" s="14">
        <f>(AG25/24/1800)</f>
        <v/>
      </c>
      <c r="AJ25" s="290" t="n">
        <v>4481.61</v>
      </c>
      <c r="AK25" s="291">
        <f>(AJ25/24)</f>
        <v/>
      </c>
      <c r="AL25" s="15">
        <f>(AJ25/24/1080)</f>
        <v/>
      </c>
      <c r="AM25" s="289" t="n">
        <v>220147.62</v>
      </c>
      <c r="AN25" s="289">
        <f>(AM25/24)</f>
        <v/>
      </c>
      <c r="AO25" s="14">
        <f>(AM25/24/36000)</f>
        <v/>
      </c>
      <c r="AP25" s="292" t="n"/>
      <c r="AQ25" s="293" t="n"/>
    </row>
    <row customHeight="1" ht="15" r="26" s="211" spans="1:55">
      <c r="A26" s="3" t="n">
        <v>43271</v>
      </c>
      <c r="B26" s="294" t="n">
        <v>10965.63</v>
      </c>
      <c r="C26" s="5">
        <f>(B26/24/1500)</f>
        <v/>
      </c>
      <c r="D26" s="294" t="n">
        <v>2294.59</v>
      </c>
      <c r="E26" s="5">
        <f>(D26/24/450)</f>
        <v/>
      </c>
      <c r="F26" s="294" t="n">
        <v>2265.88</v>
      </c>
      <c r="G26" s="5">
        <f>(F26/24/450)</f>
        <v/>
      </c>
      <c r="H26" s="294" t="n">
        <v>105.5</v>
      </c>
      <c r="I26" s="5">
        <f>(H26/24/30)</f>
        <v/>
      </c>
      <c r="J26" s="294" t="n">
        <v>105.4</v>
      </c>
      <c r="K26" s="5">
        <f>(J26/24/30)</f>
        <v/>
      </c>
      <c r="L26" s="295" t="n">
        <v>29659</v>
      </c>
      <c r="M26" s="5">
        <f>(L26/24/1512)</f>
        <v/>
      </c>
      <c r="N26" s="294" t="n">
        <v>31955</v>
      </c>
      <c r="O26" s="5">
        <f>(N26/24/1512)</f>
        <v/>
      </c>
      <c r="P26" s="294" t="n">
        <v>4252</v>
      </c>
      <c r="Q26" s="5">
        <f>(P26/24/216)</f>
        <v/>
      </c>
      <c r="R26" s="295" t="n">
        <v>21281</v>
      </c>
      <c r="S26" s="5">
        <f>(R26/24/1512)</f>
        <v/>
      </c>
      <c r="T26" s="294" t="n">
        <v>27275.5</v>
      </c>
      <c r="U26" s="5">
        <f>(T26/24/1512)</f>
        <v/>
      </c>
      <c r="V26" s="294" t="n">
        <v>3557.97</v>
      </c>
      <c r="W26" s="12">
        <f>(V26/24/180)</f>
        <v/>
      </c>
      <c r="X26" s="294" t="n">
        <v>12944</v>
      </c>
      <c r="Y26" s="5">
        <f>(X26/24/1512)</f>
        <v/>
      </c>
      <c r="Z26" s="294" t="n">
        <v>24913.5</v>
      </c>
      <c r="AA26" s="5">
        <f>(Z26/24/1512)</f>
        <v/>
      </c>
      <c r="AB26" s="294" t="n">
        <v>2093.02</v>
      </c>
      <c r="AC26" s="5">
        <f>(AB26/24/216)</f>
        <v/>
      </c>
      <c r="AD26" s="296">
        <f>SUM(B26,D26,F26,H26,J26,L26,N26,P26,R26,T26,V26,X26,Z26,AB26)</f>
        <v/>
      </c>
      <c r="AE26" s="294">
        <f>(AD26/24)</f>
        <v/>
      </c>
      <c r="AF26" s="5">
        <f>(AD26/24/12084)</f>
        <v/>
      </c>
      <c r="AG26" s="297" t="n">
        <v>10950.06</v>
      </c>
      <c r="AH26" s="297">
        <f>(AG26/24)</f>
        <v/>
      </c>
      <c r="AI26" s="16">
        <f>(AG26/24/1800)</f>
        <v/>
      </c>
      <c r="AJ26" s="298" t="n">
        <v>4483.28</v>
      </c>
      <c r="AK26" s="299">
        <f>(AJ26/24)</f>
        <v/>
      </c>
      <c r="AL26" s="17">
        <f>(AJ26/24/1080)</f>
        <v/>
      </c>
      <c r="AM26" s="297" t="n">
        <v>221023.88</v>
      </c>
      <c r="AN26" s="297">
        <f>(AM26/24)</f>
        <v/>
      </c>
      <c r="AO26" s="16">
        <f>(AM26/24/36000)</f>
        <v/>
      </c>
      <c r="AP26" s="300" t="n"/>
      <c r="AQ26" s="293" t="n"/>
    </row>
    <row customHeight="1" ht="15" r="27" s="211" spans="1:55">
      <c r="A27" s="3" t="n">
        <v>43272</v>
      </c>
      <c r="B27" s="248" t="n">
        <v>11038.15</v>
      </c>
      <c r="C27" s="9">
        <f>(B27/24/1500)</f>
        <v/>
      </c>
      <c r="D27" s="248" t="n">
        <v>2292.22</v>
      </c>
      <c r="E27" s="9">
        <f>(D27/24/450)</f>
        <v/>
      </c>
      <c r="F27" s="248" t="n">
        <v>2263.82</v>
      </c>
      <c r="G27" s="9">
        <f>(F27/24/450)</f>
        <v/>
      </c>
      <c r="H27" s="248" t="n">
        <v>105.5</v>
      </c>
      <c r="I27" s="9">
        <f>(H27/24/30)</f>
        <v/>
      </c>
      <c r="J27" s="248" t="n">
        <v>105.2</v>
      </c>
      <c r="K27" s="9">
        <f>(J27/24/30)</f>
        <v/>
      </c>
      <c r="L27" s="286" t="n">
        <v>29629</v>
      </c>
      <c r="M27" s="9">
        <f>(L27/24/1512)</f>
        <v/>
      </c>
      <c r="N27" s="248" t="n">
        <v>31899</v>
      </c>
      <c r="O27" s="9">
        <f>(N27/24/1512)</f>
        <v/>
      </c>
      <c r="P27" s="248" t="n">
        <v>4230.5</v>
      </c>
      <c r="Q27" s="9">
        <f>(P27/24/216)</f>
        <v/>
      </c>
      <c r="R27" s="286" t="n">
        <v>21146.5</v>
      </c>
      <c r="S27" s="9">
        <f>(R27/24/1512)</f>
        <v/>
      </c>
      <c r="T27" s="248" t="n">
        <v>27272.5</v>
      </c>
      <c r="U27" s="9">
        <f>(T27/24/1512)</f>
        <v/>
      </c>
      <c r="V27" s="248" t="n">
        <v>3584.22</v>
      </c>
      <c r="W27" s="11">
        <f>(V27/24/180)</f>
        <v/>
      </c>
      <c r="X27" s="248" t="n">
        <v>12912.5</v>
      </c>
      <c r="Y27" s="9">
        <f>(X27/24/1512)</f>
        <v/>
      </c>
      <c r="Z27" s="248" t="n">
        <v>24759.75</v>
      </c>
      <c r="AA27" s="9">
        <f>(Z27/24/1512)</f>
        <v/>
      </c>
      <c r="AB27" s="248" t="n">
        <v>2093.69</v>
      </c>
      <c r="AC27" s="9">
        <f>(AB27/24/216)</f>
        <v/>
      </c>
      <c r="AD27" s="287">
        <f>SUM(B27,D27,F27,H27,J27,L27,N27,P27,R27,T27,V27,X27,Z27,AB27)</f>
        <v/>
      </c>
      <c r="AE27" s="288">
        <f>(AD27/24)</f>
        <v/>
      </c>
      <c r="AF27" s="13">
        <f>(AD27/24/12084)</f>
        <v/>
      </c>
      <c r="AG27" s="289" t="n">
        <v>11039.25</v>
      </c>
      <c r="AH27" s="289">
        <f>(AG27/24)</f>
        <v/>
      </c>
      <c r="AI27" s="14">
        <f>(AG27/24/1800)</f>
        <v/>
      </c>
      <c r="AJ27" s="290" t="n">
        <v>4482.61</v>
      </c>
      <c r="AK27" s="291">
        <f>(AJ27/24)</f>
        <v/>
      </c>
      <c r="AL27" s="15">
        <f>(AJ27/24/1080)</f>
        <v/>
      </c>
      <c r="AM27" s="289" t="n">
        <v>220710</v>
      </c>
      <c r="AN27" s="289">
        <f>(AM27/24)</f>
        <v/>
      </c>
      <c r="AO27" s="14">
        <f>(AM27/24/36000)</f>
        <v/>
      </c>
      <c r="AP27" s="292" t="n"/>
      <c r="AQ27" s="293" t="n"/>
    </row>
    <row customHeight="1" ht="15" r="28" s="211" spans="1:55">
      <c r="A28" s="3" t="n">
        <v>43273</v>
      </c>
      <c r="B28" s="294" t="n">
        <v>11137.54</v>
      </c>
      <c r="C28" s="5">
        <f>(B28/24/1500)</f>
        <v/>
      </c>
      <c r="D28" s="294" t="n">
        <v>2291.88</v>
      </c>
      <c r="E28" s="5">
        <f>(D28/24/450)</f>
        <v/>
      </c>
      <c r="F28" s="294" t="n">
        <v>2263.65</v>
      </c>
      <c r="G28" s="5">
        <f>(F28/24/450)</f>
        <v/>
      </c>
      <c r="H28" s="294" t="n">
        <v>105.3</v>
      </c>
      <c r="I28" s="5">
        <f>(H28/24/30)</f>
        <v/>
      </c>
      <c r="J28" s="294" t="n">
        <v>104.9</v>
      </c>
      <c r="K28" s="5">
        <f>(J28/24/30)</f>
        <v/>
      </c>
      <c r="L28" s="295" t="n">
        <v>29683</v>
      </c>
      <c r="M28" s="5">
        <f>(L28/24/1512)</f>
        <v/>
      </c>
      <c r="N28" s="294" t="n">
        <v>31883.5</v>
      </c>
      <c r="O28" s="5">
        <f>(N28/24/1512)</f>
        <v/>
      </c>
      <c r="P28" s="294" t="n">
        <v>4216</v>
      </c>
      <c r="Q28" s="5">
        <f>(P28/24/216)</f>
        <v/>
      </c>
      <c r="R28" s="295" t="n">
        <v>21116.5</v>
      </c>
      <c r="S28" s="5">
        <f>(R28/24/1512)</f>
        <v/>
      </c>
      <c r="T28" s="294" t="n">
        <v>27342</v>
      </c>
      <c r="U28" s="5">
        <f>(T28/24/1512)</f>
        <v/>
      </c>
      <c r="V28" s="294" t="n">
        <v>3598.66</v>
      </c>
      <c r="W28" s="12">
        <f>(V28/24/180)</f>
        <v/>
      </c>
      <c r="X28" s="294" t="n">
        <v>12950.62</v>
      </c>
      <c r="Y28" s="5">
        <f>(X28/24/1512)</f>
        <v/>
      </c>
      <c r="Z28" s="294" t="n">
        <v>24572.25</v>
      </c>
      <c r="AA28" s="5">
        <f>(Z28/24/1512)</f>
        <v/>
      </c>
      <c r="AB28" s="294" t="n">
        <v>2087</v>
      </c>
      <c r="AC28" s="5">
        <f>(AB28/24/216)</f>
        <v/>
      </c>
      <c r="AD28" s="296">
        <f>SUM(B28,D28,F28,H28,J28,L28,N28,P28,R28,T28,V28,X28,Z28,AB28)</f>
        <v/>
      </c>
      <c r="AE28" s="294">
        <f>(AD28/24)</f>
        <v/>
      </c>
      <c r="AF28" s="5">
        <f>(AD28/24/12084)</f>
        <v/>
      </c>
      <c r="AG28" s="297" t="n">
        <v>11133.41</v>
      </c>
      <c r="AH28" s="297">
        <f>(AG28/24)</f>
        <v/>
      </c>
      <c r="AI28" s="16">
        <f>(AG28/24/1800)</f>
        <v/>
      </c>
      <c r="AJ28" s="298" t="n">
        <v>4481.09</v>
      </c>
      <c r="AK28" s="299">
        <f>(AJ28/24)</f>
        <v/>
      </c>
      <c r="AL28" s="17">
        <f>(AJ28/24/1080)</f>
        <v/>
      </c>
      <c r="AM28" s="297" t="n">
        <v>219404.62</v>
      </c>
      <c r="AN28" s="297">
        <f>(AM28/24)</f>
        <v/>
      </c>
      <c r="AO28" s="16">
        <f>(AM28/24/36000)</f>
        <v/>
      </c>
      <c r="AP28" s="300" t="n"/>
      <c r="AQ28" s="293" t="n"/>
    </row>
    <row customHeight="1" ht="15" r="29" s="211" spans="1:55">
      <c r="A29" s="3" t="n">
        <v>43274</v>
      </c>
      <c r="B29" s="248" t="n">
        <v>11150.01</v>
      </c>
      <c r="C29" s="9">
        <f>(B29/24/1500)</f>
        <v/>
      </c>
      <c r="D29" s="248" t="n">
        <v>2292.03</v>
      </c>
      <c r="E29" s="9">
        <f>(D29/24/450)</f>
        <v/>
      </c>
      <c r="F29" s="248" t="n">
        <v>2263.97</v>
      </c>
      <c r="G29" s="9">
        <f>(F29/24/450)</f>
        <v/>
      </c>
      <c r="H29" s="248" t="n">
        <v>105.4</v>
      </c>
      <c r="I29" s="9">
        <f>(H29/24/30)</f>
        <v/>
      </c>
      <c r="J29" s="248" t="n">
        <v>105</v>
      </c>
      <c r="K29" s="9">
        <f>(J29/24/30)</f>
        <v/>
      </c>
      <c r="L29" s="286" t="n">
        <v>29894</v>
      </c>
      <c r="M29" s="9">
        <f>(L29/24/1512)</f>
        <v/>
      </c>
      <c r="N29" s="248" t="n">
        <v>31967.5</v>
      </c>
      <c r="O29" s="9">
        <f>(N29/24/1512)</f>
        <v/>
      </c>
      <c r="P29" s="248" t="n">
        <v>4177.38</v>
      </c>
      <c r="Q29" s="9">
        <f>(P29/24/216)</f>
        <v/>
      </c>
      <c r="R29" s="286" t="n">
        <v>20994.5</v>
      </c>
      <c r="S29" s="9">
        <f>(R29/24/1512)</f>
        <v/>
      </c>
      <c r="T29" s="248" t="n">
        <v>27435.5</v>
      </c>
      <c r="U29" s="9">
        <f>(T29/24/1512)</f>
        <v/>
      </c>
      <c r="V29" s="248" t="n">
        <v>3596.75</v>
      </c>
      <c r="W29" s="11">
        <f>(V29/24/180)</f>
        <v/>
      </c>
      <c r="X29" s="248" t="n">
        <v>12949.25</v>
      </c>
      <c r="Y29" s="9">
        <f>(X29/24/1512)</f>
        <v/>
      </c>
      <c r="Z29" s="248" t="n">
        <v>24620.75</v>
      </c>
      <c r="AA29" s="9">
        <f>(Z29/24/1512)</f>
        <v/>
      </c>
      <c r="AB29" s="248" t="n">
        <v>2046.41</v>
      </c>
      <c r="AC29" s="9">
        <f>(AB29/24/216)</f>
        <v/>
      </c>
      <c r="AD29" s="287">
        <f>SUM(B29,D29,F29,H29,J29,L29,N29,P29,R29,T29,V29,X29,Z29,AB29)</f>
        <v/>
      </c>
      <c r="AE29" s="288">
        <f>(AD29/24)</f>
        <v/>
      </c>
      <c r="AF29" s="13">
        <f>(AD29/24/12084)</f>
        <v/>
      </c>
      <c r="AG29" s="289" t="n">
        <v>11137</v>
      </c>
      <c r="AH29" s="289">
        <f>(AG29/24)</f>
        <v/>
      </c>
      <c r="AI29" s="14">
        <f>(AG29/24/1800)</f>
        <v/>
      </c>
      <c r="AJ29" s="290" t="n">
        <v>4474.2</v>
      </c>
      <c r="AK29" s="291">
        <f>(AJ29/24)</f>
        <v/>
      </c>
      <c r="AL29" s="15">
        <f>(AJ29/24/1080)</f>
        <v/>
      </c>
      <c r="AM29" s="289" t="n">
        <v>217187.25</v>
      </c>
      <c r="AN29" s="289">
        <f>(AM29/24)</f>
        <v/>
      </c>
      <c r="AO29" s="14">
        <f>(AM29/24/36000)</f>
        <v/>
      </c>
      <c r="AP29" s="292" t="n"/>
      <c r="AQ29" s="293" t="n"/>
    </row>
    <row customHeight="1" ht="15" r="30" s="211" spans="1:55">
      <c r="A30" s="3" t="n">
        <v>43275</v>
      </c>
      <c r="B30" s="294" t="n">
        <v>11146.46</v>
      </c>
      <c r="C30" s="5">
        <f>(B30/24/1500)</f>
        <v/>
      </c>
      <c r="D30" s="294" t="n">
        <v>2292.14</v>
      </c>
      <c r="E30" s="5">
        <f>(D30/24/450)</f>
        <v/>
      </c>
      <c r="F30" s="294" t="n">
        <v>2263.4</v>
      </c>
      <c r="G30" s="5">
        <f>(F30/24/450)</f>
        <v/>
      </c>
      <c r="H30" s="294" t="n">
        <v>105.3</v>
      </c>
      <c r="I30" s="5">
        <f>(H30/24/30)</f>
        <v/>
      </c>
      <c r="J30" s="294" t="n">
        <v>105</v>
      </c>
      <c r="K30" s="5">
        <f>(J30/24/30)</f>
        <v/>
      </c>
      <c r="L30" s="295" t="n">
        <v>29889</v>
      </c>
      <c r="M30" s="5">
        <f>(L30/24/1512)</f>
        <v/>
      </c>
      <c r="N30" s="294" t="n">
        <v>31882.5</v>
      </c>
      <c r="O30" s="5">
        <f>(N30/24/1512)</f>
        <v/>
      </c>
      <c r="P30" s="294" t="n">
        <v>4170.75</v>
      </c>
      <c r="Q30" s="5">
        <f>(P30/24/216)</f>
        <v/>
      </c>
      <c r="R30" s="295" t="n">
        <v>20985.5</v>
      </c>
      <c r="S30" s="5">
        <f>(R30/24/1512)</f>
        <v/>
      </c>
      <c r="T30" s="294" t="n">
        <v>27383.5</v>
      </c>
      <c r="U30" s="5">
        <f>(T30/24/1512)</f>
        <v/>
      </c>
      <c r="V30" s="294" t="n">
        <v>3581.41</v>
      </c>
      <c r="W30" s="12">
        <f>(V30/24/180)</f>
        <v/>
      </c>
      <c r="X30" s="294" t="n">
        <v>12914</v>
      </c>
      <c r="Y30" s="5">
        <f>(X30/24/1512)</f>
        <v/>
      </c>
      <c r="Z30" s="294" t="n">
        <v>24594.25</v>
      </c>
      <c r="AA30" s="5">
        <f>(Z30/24/1512)</f>
        <v/>
      </c>
      <c r="AB30" s="294" t="n">
        <v>2039.09</v>
      </c>
      <c r="AC30" s="5">
        <f>(AB30/24/216)</f>
        <v/>
      </c>
      <c r="AD30" s="296">
        <f>SUM(B30,D30,F30,H30,J30,L30,N30,P30,R30,T30,V30,X30,Z30,AB30)</f>
        <v/>
      </c>
      <c r="AE30" s="294">
        <f>(AD30/24)</f>
        <v/>
      </c>
      <c r="AF30" s="5">
        <f>(AD30/24/12084)</f>
        <v/>
      </c>
      <c r="AG30" s="297" t="n">
        <v>11132.56</v>
      </c>
      <c r="AH30" s="297">
        <f>(AG30/24)</f>
        <v/>
      </c>
      <c r="AI30" s="16">
        <f>(AG30/24/1800)</f>
        <v/>
      </c>
      <c r="AJ30" s="298" t="n">
        <v>4479.51</v>
      </c>
      <c r="AK30" s="299">
        <f>(AJ30/24)</f>
        <v/>
      </c>
      <c r="AL30" s="17">
        <f>(AJ30/24/1080)</f>
        <v/>
      </c>
      <c r="AM30" s="297" t="n">
        <v>217553.25</v>
      </c>
      <c r="AN30" s="297">
        <f>(AM30/24)</f>
        <v/>
      </c>
      <c r="AO30" s="16">
        <f>(AM30/24/36000)</f>
        <v/>
      </c>
      <c r="AP30" s="300" t="n"/>
      <c r="AQ30" s="293" t="n"/>
    </row>
    <row customHeight="1" ht="15" r="31" s="211" spans="1:55">
      <c r="A31" s="3" t="n">
        <v>43276</v>
      </c>
      <c r="B31" s="248" t="n">
        <v>11234.19</v>
      </c>
      <c r="C31" s="9">
        <f>(B31/24/1500)</f>
        <v/>
      </c>
      <c r="D31" s="248" t="n">
        <v>2297.63</v>
      </c>
      <c r="E31" s="9">
        <f>(D31/24/450)</f>
        <v/>
      </c>
      <c r="F31" s="248" t="n">
        <v>2264.49</v>
      </c>
      <c r="G31" s="9">
        <f>(F31/24/450)</f>
        <v/>
      </c>
      <c r="H31" s="248" t="n">
        <v>105.4</v>
      </c>
      <c r="I31" s="9">
        <f>(H31/24/30)</f>
        <v/>
      </c>
      <c r="J31" s="248" t="n">
        <v>105</v>
      </c>
      <c r="K31" s="9">
        <f>(J31/24/30)</f>
        <v/>
      </c>
      <c r="L31" s="286" t="n">
        <v>29785</v>
      </c>
      <c r="M31" s="9">
        <f>(L31/24/1512)</f>
        <v/>
      </c>
      <c r="N31" s="248" t="n">
        <v>31755.5</v>
      </c>
      <c r="O31" s="9">
        <f>(N31/24/1512)</f>
        <v/>
      </c>
      <c r="P31" s="248" t="n">
        <v>4172.12</v>
      </c>
      <c r="Q31" s="9">
        <f>(P31/24/216)</f>
        <v/>
      </c>
      <c r="R31" s="286" t="n">
        <v>20997</v>
      </c>
      <c r="S31" s="9">
        <f>(R31/24/1512)</f>
        <v/>
      </c>
      <c r="T31" s="248" t="n">
        <v>27369</v>
      </c>
      <c r="U31" s="9">
        <f>(T31/24/1512)</f>
        <v/>
      </c>
      <c r="V31" s="248" t="n">
        <v>3590.19</v>
      </c>
      <c r="W31" s="11">
        <f>(V31/24/180)</f>
        <v/>
      </c>
      <c r="X31" s="248" t="n">
        <v>12915.62</v>
      </c>
      <c r="Y31" s="9">
        <f>(X31/24/1512)</f>
        <v/>
      </c>
      <c r="Z31" s="248" t="n">
        <v>24566.75</v>
      </c>
      <c r="AA31" s="9">
        <f>(Z31/24/1512)</f>
        <v/>
      </c>
      <c r="AB31" s="248" t="n">
        <v>2042.59</v>
      </c>
      <c r="AC31" s="9">
        <f>(AB31/24/216)</f>
        <v/>
      </c>
      <c r="AD31" s="287">
        <f>SUM(B31,D31,F31,H31,J31,L31,N31,P31,R31,T31,V31,X31,Z31,AB31)</f>
        <v/>
      </c>
      <c r="AE31" s="288">
        <f>(AD31/24)</f>
        <v/>
      </c>
      <c r="AF31" s="13">
        <f>(AD31/24/12084)</f>
        <v/>
      </c>
      <c r="AG31" s="289" t="n">
        <v>11217.84</v>
      </c>
      <c r="AH31" s="289">
        <f>(AG31/24)</f>
        <v/>
      </c>
      <c r="AI31" s="14">
        <f>(AG31/24/1800)</f>
        <v/>
      </c>
      <c r="AJ31" s="290" t="n">
        <v>4484.99</v>
      </c>
      <c r="AK31" s="291">
        <f>(AJ31/24)</f>
        <v/>
      </c>
      <c r="AL31" s="15">
        <f>(AJ31/24/1080)</f>
        <v/>
      </c>
      <c r="AM31" s="289" t="n">
        <v>217711.75</v>
      </c>
      <c r="AN31" s="289">
        <f>(AM31/24)</f>
        <v/>
      </c>
      <c r="AO31" s="14">
        <f>(AM31/24/36000)</f>
        <v/>
      </c>
      <c r="AP31" s="292" t="n"/>
      <c r="AQ31" s="293" t="n"/>
    </row>
    <row customHeight="1" ht="15" r="32" s="211" spans="1:55">
      <c r="A32" s="3" t="n">
        <v>43277</v>
      </c>
      <c r="B32" s="294" t="n">
        <v>11582.26</v>
      </c>
      <c r="C32" s="5">
        <f>(B32/24/1500)</f>
        <v/>
      </c>
      <c r="D32" s="294" t="n">
        <v>2310.6</v>
      </c>
      <c r="E32" s="5">
        <f>(D32/24/450)</f>
        <v/>
      </c>
      <c r="F32" s="294" t="n">
        <v>2264.46</v>
      </c>
      <c r="G32" s="5">
        <f>(F32/24/450)</f>
        <v/>
      </c>
      <c r="H32" s="294" t="n">
        <v>105.2</v>
      </c>
      <c r="I32" s="5">
        <f>(H32/24/30)</f>
        <v/>
      </c>
      <c r="J32" s="294" t="n">
        <v>105.1</v>
      </c>
      <c r="K32" s="5">
        <f>(J32/24/30)</f>
        <v/>
      </c>
      <c r="L32" s="295" t="n">
        <v>29799</v>
      </c>
      <c r="M32" s="5">
        <f>(L32/24/1512)</f>
        <v/>
      </c>
      <c r="N32" s="294" t="n">
        <v>31794.5</v>
      </c>
      <c r="O32" s="5">
        <f>(N32/24/1512)</f>
        <v/>
      </c>
      <c r="P32" s="294" t="n">
        <v>4184</v>
      </c>
      <c r="Q32" s="5">
        <f>(P32/24/216)</f>
        <v/>
      </c>
      <c r="R32" s="295" t="n">
        <v>21137.5</v>
      </c>
      <c r="S32" s="5">
        <f>(R32/24/1512)</f>
        <v/>
      </c>
      <c r="T32" s="294" t="n">
        <v>27422.5</v>
      </c>
      <c r="U32" s="5">
        <f>(T32/24/1512)</f>
        <v/>
      </c>
      <c r="V32" s="294" t="n">
        <v>3601.34</v>
      </c>
      <c r="W32" s="12">
        <f>(V32/24/180)</f>
        <v/>
      </c>
      <c r="X32" s="294" t="n">
        <v>12989.62</v>
      </c>
      <c r="Y32" s="5">
        <f>(X32/24/1512)</f>
        <v/>
      </c>
      <c r="Z32" s="294" t="n">
        <v>24630</v>
      </c>
      <c r="AA32" s="5">
        <f>(Z32/24/1512)</f>
        <v/>
      </c>
      <c r="AB32" s="294" t="n">
        <v>2048.61</v>
      </c>
      <c r="AC32" s="5">
        <f>(AB32/24/216)</f>
        <v/>
      </c>
      <c r="AD32" s="296">
        <f>SUM(B32,D32,F32,H32,J32,L32,N32,P32,R32,T32,V32,X32,Z32,AB32)</f>
        <v/>
      </c>
      <c r="AE32" s="294">
        <f>(AD32/24)</f>
        <v/>
      </c>
      <c r="AF32" s="5">
        <f>(AD32/24/12084)</f>
        <v/>
      </c>
      <c r="AG32" s="297" t="n">
        <v>11037.81</v>
      </c>
      <c r="AH32" s="297">
        <f>(AG32/24)</f>
        <v/>
      </c>
      <c r="AI32" s="16">
        <f>(AG32/24/1800)</f>
        <v/>
      </c>
      <c r="AJ32" s="298" t="n">
        <v>4494.41</v>
      </c>
      <c r="AK32" s="299">
        <f>(AJ32/24)</f>
        <v/>
      </c>
      <c r="AL32" s="17">
        <f>(AJ32/24/1080)</f>
        <v/>
      </c>
      <c r="AM32" s="297" t="n">
        <v>218884.75</v>
      </c>
      <c r="AN32" s="297">
        <f>(AM32/24)</f>
        <v/>
      </c>
      <c r="AO32" s="16">
        <f>(AM32/24/36000)</f>
        <v/>
      </c>
      <c r="AP32" s="300" t="n"/>
      <c r="AQ32" s="293" t="n"/>
    </row>
    <row customHeight="1" ht="15" r="33" s="211" spans="1:55">
      <c r="A33" s="3" t="n">
        <v>43278</v>
      </c>
      <c r="B33" s="248" t="n">
        <v>11586.26</v>
      </c>
      <c r="C33" s="9">
        <f>(B33/24/1500)</f>
        <v/>
      </c>
      <c r="D33" s="248" t="n">
        <v>2310.95</v>
      </c>
      <c r="E33" s="9">
        <f>(D33/24/450)</f>
        <v/>
      </c>
      <c r="F33" s="248" t="n">
        <v>2275.6</v>
      </c>
      <c r="G33" s="9">
        <f>(F33/24/450)</f>
        <v/>
      </c>
      <c r="H33" s="248" t="n">
        <v>105.1</v>
      </c>
      <c r="I33" s="9">
        <f>(H33/24/30)</f>
        <v/>
      </c>
      <c r="J33" s="248" t="n">
        <v>105.1</v>
      </c>
      <c r="K33" s="9">
        <f>(J33/24/30)</f>
        <v/>
      </c>
      <c r="L33" s="286" t="n">
        <v>29774</v>
      </c>
      <c r="M33" s="9">
        <f>(L33/24/1512)</f>
        <v/>
      </c>
      <c r="N33" s="248" t="n">
        <v>31859.5</v>
      </c>
      <c r="O33" s="9">
        <f>(N33/24/1512)</f>
        <v/>
      </c>
      <c r="P33" s="248" t="n">
        <v>4186.12</v>
      </c>
      <c r="Q33" s="9">
        <f>(P33/24/216)</f>
        <v/>
      </c>
      <c r="R33" s="286" t="n">
        <v>21127.5</v>
      </c>
      <c r="S33" s="9">
        <f>(R33/24/1512)</f>
        <v/>
      </c>
      <c r="T33" s="248" t="n">
        <v>27431.5</v>
      </c>
      <c r="U33" s="9">
        <f>(T33/24/1512)</f>
        <v/>
      </c>
      <c r="V33" s="248" t="n">
        <v>3601.31</v>
      </c>
      <c r="W33" s="11">
        <f>(V33/24/180)</f>
        <v/>
      </c>
      <c r="X33" s="248" t="n">
        <v>13047.88</v>
      </c>
      <c r="Y33" s="9">
        <f>(X33/24/1512)</f>
        <v/>
      </c>
      <c r="Z33" s="248" t="n">
        <v>24547.25</v>
      </c>
      <c r="AA33" s="9">
        <f>(Z33/24/1512)</f>
        <v/>
      </c>
      <c r="AB33" s="248" t="n">
        <v>2052.48</v>
      </c>
      <c r="AC33" s="9">
        <f>(AB33/24/216)</f>
        <v/>
      </c>
      <c r="AD33" s="287">
        <f>SUM(B33,D33,F33,H33,J33,L33,N33,P33,R33,T33,V33,X33,Z33,AB33)</f>
        <v/>
      </c>
      <c r="AE33" s="288">
        <f>(AD33/24)</f>
        <v/>
      </c>
      <c r="AF33" s="13">
        <f>(AD33/24/12084)</f>
        <v/>
      </c>
      <c r="AG33" s="289" t="n">
        <v>11593.38</v>
      </c>
      <c r="AH33" s="289">
        <f>(AG33/24)</f>
        <v/>
      </c>
      <c r="AI33" s="14">
        <f>(AG33/24/1800)</f>
        <v/>
      </c>
      <c r="AJ33" s="290" t="n">
        <v>4497.8</v>
      </c>
      <c r="AK33" s="291">
        <f>(AJ33/24)</f>
        <v/>
      </c>
      <c r="AL33" s="15">
        <f>(AJ33/24/1080)</f>
        <v/>
      </c>
      <c r="AM33" s="289" t="n">
        <v>218748.5</v>
      </c>
      <c r="AN33" s="289">
        <f>(AM33/24)</f>
        <v/>
      </c>
      <c r="AO33" s="14">
        <f>(AM33/24/36000)</f>
        <v/>
      </c>
      <c r="AP33" s="292" t="n"/>
      <c r="AQ33" s="293" t="n"/>
    </row>
    <row customHeight="1" ht="15" r="34" s="211" spans="1:55">
      <c r="A34" s="3" t="n">
        <v>43279</v>
      </c>
      <c r="B34" s="294" t="n">
        <v>11574.81</v>
      </c>
      <c r="C34" s="5">
        <f>(B34/24/1500)</f>
        <v/>
      </c>
      <c r="D34" s="294" t="n">
        <v>2314.25</v>
      </c>
      <c r="E34" s="5">
        <f>(D34/24/450)</f>
        <v/>
      </c>
      <c r="F34" s="294" t="n">
        <v>2279.27</v>
      </c>
      <c r="G34" s="5">
        <f>(F34/24/450)</f>
        <v/>
      </c>
      <c r="H34" s="294" t="n">
        <v>105.2</v>
      </c>
      <c r="I34" s="5">
        <f>(H34/24/30)</f>
        <v/>
      </c>
      <c r="J34" s="294" t="n">
        <v>105.2</v>
      </c>
      <c r="K34" s="5">
        <f>(J34/24/30)</f>
        <v/>
      </c>
      <c r="L34" s="295" t="n">
        <v>29768</v>
      </c>
      <c r="M34" s="5">
        <f>(L34/24/1512)</f>
        <v/>
      </c>
      <c r="N34" s="294" t="n">
        <v>31923</v>
      </c>
      <c r="O34" s="5">
        <f>(N34/24/1512)</f>
        <v/>
      </c>
      <c r="P34" s="294" t="n">
        <v>4192.38</v>
      </c>
      <c r="Q34" s="5">
        <f>(P34/24/216)</f>
        <v/>
      </c>
      <c r="R34" s="295" t="n">
        <v>21141.5</v>
      </c>
      <c r="S34" s="5">
        <f>(R34/24/1512)</f>
        <v/>
      </c>
      <c r="T34" s="294" t="n">
        <v>27500.5</v>
      </c>
      <c r="U34" s="5">
        <f>(T34/24/1512)</f>
        <v/>
      </c>
      <c r="V34" s="294" t="n">
        <v>3642.34</v>
      </c>
      <c r="W34" s="12">
        <f>(V34/24/180)</f>
        <v/>
      </c>
      <c r="X34" s="294" t="n">
        <v>13238.12</v>
      </c>
      <c r="Y34" s="5">
        <f>(X34/24/1512)</f>
        <v/>
      </c>
      <c r="Z34" s="294" t="n">
        <v>24744</v>
      </c>
      <c r="AA34" s="5">
        <f>(Z34/24/1512)</f>
        <v/>
      </c>
      <c r="AB34" s="294" t="n">
        <v>2056</v>
      </c>
      <c r="AC34" s="5">
        <f>(AB34/24/216)</f>
        <v/>
      </c>
      <c r="AD34" s="296">
        <f>SUM(B34,D34,F34,H34,J34,L34,N34,P34,R34,T34,V34,X34,Z34,AB34)</f>
        <v/>
      </c>
      <c r="AE34" s="294">
        <f>(AD34/24)</f>
        <v/>
      </c>
      <c r="AF34" s="5">
        <f>(AD34/24/12084)</f>
        <v/>
      </c>
      <c r="AG34" s="297" t="n">
        <v>11584.44</v>
      </c>
      <c r="AH34" s="297">
        <f>(AG34/24)</f>
        <v/>
      </c>
      <c r="AI34" s="16">
        <f>(AG34/24/1800)</f>
        <v/>
      </c>
      <c r="AJ34" s="298" t="n">
        <v>4504.8</v>
      </c>
      <c r="AK34" s="299">
        <f>(AJ34/24)</f>
        <v/>
      </c>
      <c r="AL34" s="17">
        <f>(AJ34/24/1080)</f>
        <v/>
      </c>
      <c r="AM34" s="297" t="n">
        <v>219633</v>
      </c>
      <c r="AN34" s="297">
        <f>(AM34/24)</f>
        <v/>
      </c>
      <c r="AO34" s="16">
        <f>(AM34/24/36000)</f>
        <v/>
      </c>
      <c r="AP34" s="300" t="n"/>
      <c r="AQ34" s="293" t="n"/>
    </row>
    <row customHeight="1" ht="15" r="35" s="211" spans="1:55">
      <c r="A35" s="3" t="n">
        <v>43280</v>
      </c>
      <c r="B35" s="248" t="n">
        <v>11587.97</v>
      </c>
      <c r="C35" s="9">
        <f>(B35/24/1500)</f>
        <v/>
      </c>
      <c r="D35" s="248" t="n">
        <v>2321.74</v>
      </c>
      <c r="E35" s="9">
        <f>(D35/24/450)</f>
        <v/>
      </c>
      <c r="F35" s="248" t="n">
        <v>2287.24</v>
      </c>
      <c r="G35" s="9">
        <f>(F35/24/450)</f>
        <v/>
      </c>
      <c r="H35" s="248" t="n">
        <v>105.3</v>
      </c>
      <c r="I35" s="9">
        <f>(H35/24/30)</f>
        <v/>
      </c>
      <c r="J35" s="248" t="n">
        <v>105.1</v>
      </c>
      <c r="K35" s="9">
        <f>(J35/24/30)</f>
        <v/>
      </c>
      <c r="L35" s="286" t="n">
        <v>29783</v>
      </c>
      <c r="M35" s="9">
        <f>(L35/24/1512)</f>
        <v/>
      </c>
      <c r="N35" s="248" t="n">
        <v>31977</v>
      </c>
      <c r="O35" s="9">
        <f>(N35/24/1512)</f>
        <v/>
      </c>
      <c r="P35" s="248" t="n">
        <v>4190.75</v>
      </c>
      <c r="Q35" s="9">
        <f>(P35/24/216)</f>
        <v/>
      </c>
      <c r="R35" s="286" t="n">
        <v>21146.5</v>
      </c>
      <c r="S35" s="9">
        <f>(R35/24/1512)</f>
        <v/>
      </c>
      <c r="T35" s="248" t="n">
        <v>27536.5</v>
      </c>
      <c r="U35" s="9">
        <f>(T35/24/1512)</f>
        <v/>
      </c>
      <c r="V35" s="248" t="n">
        <v>3639.28</v>
      </c>
      <c r="W35" s="11">
        <f>(V35/24/180)</f>
        <v/>
      </c>
      <c r="X35" s="248" t="n">
        <v>13267.12</v>
      </c>
      <c r="Y35" s="9">
        <f>(X35/24/1512)</f>
        <v/>
      </c>
      <c r="Z35" s="248" t="n">
        <v>24821</v>
      </c>
      <c r="AA35" s="9">
        <f>(Z35/24/1512)</f>
        <v/>
      </c>
      <c r="AB35" s="248" t="n">
        <v>2058.62</v>
      </c>
      <c r="AC35" s="9">
        <f>(AB35/24/216)</f>
        <v/>
      </c>
      <c r="AD35" s="287">
        <f>SUM(B35,D35,F35,H35,J35,L35,N35,P35,R35,T35,V35,X35,Z35,AB35)</f>
        <v/>
      </c>
      <c r="AE35" s="288">
        <f>(AD35/24)</f>
        <v/>
      </c>
      <c r="AF35" s="13">
        <f>(AD35/24/12084)</f>
        <v/>
      </c>
      <c r="AG35" s="289" t="n">
        <v>11599.66</v>
      </c>
      <c r="AH35" s="289">
        <f>(AG35/24)</f>
        <v/>
      </c>
      <c r="AI35" s="14">
        <f>(AG35/24/1800)</f>
        <v/>
      </c>
      <c r="AJ35" s="290" t="n">
        <v>4511.39</v>
      </c>
      <c r="AK35" s="291">
        <f>(AJ35/24)</f>
        <v/>
      </c>
      <c r="AL35" s="15">
        <f>(AJ35/24/1080)</f>
        <v/>
      </c>
      <c r="AM35" s="289" t="n">
        <v>221019.12</v>
      </c>
      <c r="AN35" s="289">
        <f>(AM35/24)</f>
        <v/>
      </c>
      <c r="AO35" s="14">
        <f>(AM35/24/36000)</f>
        <v/>
      </c>
      <c r="AP35" s="292" t="n"/>
      <c r="AQ35" s="293" t="n"/>
    </row>
    <row customHeight="1" ht="15" r="36" s="211" spans="1:55">
      <c r="A36" s="3" t="n">
        <v>43281</v>
      </c>
      <c r="B36" s="294" t="n">
        <v>11605.64</v>
      </c>
      <c r="C36" s="5">
        <f>(B36/24/1500)</f>
        <v/>
      </c>
      <c r="D36" s="294" t="n">
        <v>2321.79</v>
      </c>
      <c r="E36" s="5">
        <f>(D36/24/450)</f>
        <v/>
      </c>
      <c r="F36" s="294" t="n">
        <v>2287.6</v>
      </c>
      <c r="G36" s="5">
        <f>(F36/24/450)</f>
        <v/>
      </c>
      <c r="H36" s="294" t="n">
        <v>105.4</v>
      </c>
      <c r="I36" s="5">
        <f>(H36/24/30)</f>
        <v/>
      </c>
      <c r="J36" s="294" t="n">
        <v>105.3</v>
      </c>
      <c r="K36" s="5">
        <f>(J36/24/30)</f>
        <v/>
      </c>
      <c r="L36" s="295" t="n">
        <v>29814</v>
      </c>
      <c r="M36" s="5">
        <f>(L36/24/1512)</f>
        <v/>
      </c>
      <c r="N36" s="294" t="n">
        <v>32005.5</v>
      </c>
      <c r="O36" s="5">
        <f>(N36/24/1512)</f>
        <v/>
      </c>
      <c r="P36" s="294" t="n">
        <v>4189.75</v>
      </c>
      <c r="Q36" s="5">
        <f>(P36/24/216)</f>
        <v/>
      </c>
      <c r="R36" s="295" t="n">
        <v>21070.5</v>
      </c>
      <c r="S36" s="5">
        <f>(R36/24/1512)</f>
        <v/>
      </c>
      <c r="T36" s="294" t="n">
        <v>27579.5</v>
      </c>
      <c r="U36" s="5">
        <f>(T36/24/1512)</f>
        <v/>
      </c>
      <c r="V36" s="294" t="n">
        <v>3640.75</v>
      </c>
      <c r="W36" s="12">
        <f>(V36/24/180)</f>
        <v/>
      </c>
      <c r="X36" s="294" t="n">
        <v>13291.88</v>
      </c>
      <c r="Y36" s="5">
        <f>(X36/24/1512)</f>
        <v/>
      </c>
      <c r="Z36" s="294" t="n">
        <v>24849.75</v>
      </c>
      <c r="AA36" s="5">
        <f>(Z36/24/1512)</f>
        <v/>
      </c>
      <c r="AB36" s="294" t="n">
        <v>2060.89</v>
      </c>
      <c r="AC36" s="5">
        <f>(AB36/24/216)</f>
        <v/>
      </c>
      <c r="AD36" s="296">
        <f>SUM(B36,D36,F36,H36,J36,L36,N36,P36,R36,T36,V36,X36,Z36,AB36)</f>
        <v/>
      </c>
      <c r="AE36" s="294">
        <f>(AD36/24)</f>
        <v/>
      </c>
      <c r="AF36" s="5">
        <f>(AD36/24/12084)</f>
        <v/>
      </c>
      <c r="AG36" s="297" t="n">
        <v>11617.31</v>
      </c>
      <c r="AH36" s="297">
        <f>(AG36/24)</f>
        <v/>
      </c>
      <c r="AI36" s="16">
        <f>(AG36/24/1800)</f>
        <v/>
      </c>
      <c r="AJ36" s="298" t="n">
        <v>4513.19</v>
      </c>
      <c r="AK36" s="299">
        <f>(AJ36/24)</f>
        <v/>
      </c>
      <c r="AL36" s="17">
        <f>(AJ36/24/1080)</f>
        <v/>
      </c>
      <c r="AM36" s="297" t="n">
        <v>220980.12</v>
      </c>
      <c r="AN36" s="297">
        <f>(AM36/24)</f>
        <v/>
      </c>
      <c r="AO36" s="16">
        <f>(AM36/24/36000)</f>
        <v/>
      </c>
      <c r="AP36" s="300" t="n"/>
      <c r="AQ36" s="293" t="n"/>
    </row>
    <row customHeight="1" ht="15" r="37" s="211" spans="1:55">
      <c r="A37" s="3" t="n">
        <v>43282</v>
      </c>
      <c r="B37" s="248" t="n">
        <v>11604.99</v>
      </c>
      <c r="C37" s="9">
        <f>(B37/24/1500)</f>
        <v/>
      </c>
      <c r="D37" s="248" t="n">
        <v>2322</v>
      </c>
      <c r="E37" s="9">
        <f>(D37/24/450)</f>
        <v/>
      </c>
      <c r="F37" s="248" t="n">
        <v>2286.04</v>
      </c>
      <c r="G37" s="9">
        <f>(F37/24/450)</f>
        <v/>
      </c>
      <c r="H37" s="248" t="n">
        <v>105.4</v>
      </c>
      <c r="I37" s="9">
        <f>(H37/24/30)</f>
        <v/>
      </c>
      <c r="J37" s="248" t="n">
        <v>105.3</v>
      </c>
      <c r="K37" s="9">
        <f>(J37/24/30)</f>
        <v/>
      </c>
      <c r="L37" s="286" t="n">
        <v>29770</v>
      </c>
      <c r="M37" s="9">
        <f>(L37/24/1512)</f>
        <v/>
      </c>
      <c r="N37" s="248" t="n">
        <v>31947.5</v>
      </c>
      <c r="O37" s="9">
        <f>(N37/24/1512)</f>
        <v/>
      </c>
      <c r="P37" s="248" t="n">
        <v>4190.25</v>
      </c>
      <c r="Q37" s="9">
        <f>(P37/24/216)</f>
        <v/>
      </c>
      <c r="R37" s="286" t="n">
        <v>21058.5</v>
      </c>
      <c r="S37" s="9">
        <f>(R37/24/1512)</f>
        <v/>
      </c>
      <c r="T37" s="248" t="n">
        <v>27543</v>
      </c>
      <c r="U37" s="9">
        <f>(T37/24/1512)</f>
        <v/>
      </c>
      <c r="V37" s="248" t="n">
        <v>3630.38</v>
      </c>
      <c r="W37" s="11">
        <f>(V37/24/180)</f>
        <v/>
      </c>
      <c r="X37" s="248" t="n">
        <v>13302.12</v>
      </c>
      <c r="Y37" s="9">
        <f>(X37/24/1512)</f>
        <v/>
      </c>
      <c r="Z37" s="248" t="n">
        <v>24790.75</v>
      </c>
      <c r="AA37" s="9">
        <f>(Z37/24/1512)</f>
        <v/>
      </c>
      <c r="AB37" s="248" t="n">
        <v>2057.89</v>
      </c>
      <c r="AC37" s="9">
        <f>(AB37/24/216)</f>
        <v/>
      </c>
      <c r="AD37" s="287">
        <f>SUM(B37,D37,F37,H37,J37,L37,N37,P37,R37,T37,V37,X37,Z37,AB37)</f>
        <v/>
      </c>
      <c r="AE37" s="288">
        <f>(AD37/24)</f>
        <v/>
      </c>
      <c r="AF37" s="13">
        <f>(AD37/24/12084)</f>
        <v/>
      </c>
      <c r="AG37" s="289" t="n">
        <v>11617</v>
      </c>
      <c r="AH37" s="289">
        <f>(AG37/24)</f>
        <v/>
      </c>
      <c r="AI37" s="14">
        <f>(AG37/24/3080)</f>
        <v/>
      </c>
      <c r="AJ37" s="290" t="n">
        <v>4511.51</v>
      </c>
      <c r="AK37" s="291">
        <f>(AJ37/24)</f>
        <v/>
      </c>
      <c r="AL37" s="15">
        <f>(AJ37/24/1080)</f>
        <v/>
      </c>
      <c r="AM37" s="289" t="n">
        <v>220513.5</v>
      </c>
      <c r="AN37" s="289">
        <f>(AM37/24)</f>
        <v/>
      </c>
      <c r="AO37" s="14">
        <f>(AM37/24/36000)</f>
        <v/>
      </c>
      <c r="AP37" s="292" t="n"/>
      <c r="AQ37" s="293" t="n"/>
    </row>
    <row customHeight="1" ht="15" r="38" s="211" spans="1:55">
      <c r="A38" s="3" t="n">
        <v>43283</v>
      </c>
      <c r="B38" s="294" t="n">
        <v>11652.09</v>
      </c>
      <c r="C38" s="5">
        <f>(B38/24/1500)</f>
        <v/>
      </c>
      <c r="D38" s="294" t="n">
        <v>2341.19</v>
      </c>
      <c r="E38" s="5">
        <f>(D38/24/450)</f>
        <v/>
      </c>
      <c r="F38" s="294" t="n">
        <v>2304.24</v>
      </c>
      <c r="G38" s="5">
        <f>(F38/24/450)</f>
        <v/>
      </c>
      <c r="H38" s="294" t="n">
        <v>105.4</v>
      </c>
      <c r="I38" s="5">
        <f>(H38/24/30)</f>
        <v/>
      </c>
      <c r="J38" s="294" t="n">
        <v>105.3</v>
      </c>
      <c r="K38" s="5">
        <f>(J38/24/30)</f>
        <v/>
      </c>
      <c r="L38" s="295" t="n">
        <v>29674</v>
      </c>
      <c r="M38" s="5">
        <f>(L38/24/1512)</f>
        <v/>
      </c>
      <c r="N38" s="294" t="n">
        <v>31861</v>
      </c>
      <c r="O38" s="5">
        <f>(N38/24/1512)</f>
        <v/>
      </c>
      <c r="P38" s="294" t="n">
        <v>4186.25</v>
      </c>
      <c r="Q38" s="5">
        <f>(P38/24/216)</f>
        <v/>
      </c>
      <c r="R38" s="295" t="n">
        <v>21045</v>
      </c>
      <c r="S38" s="5">
        <f>(R38/24/1512)</f>
        <v/>
      </c>
      <c r="T38" s="294" t="n">
        <v>27510</v>
      </c>
      <c r="U38" s="5">
        <f>(T38/24/1512)</f>
        <v/>
      </c>
      <c r="V38" s="294" t="n">
        <v>3640.06</v>
      </c>
      <c r="W38" s="12">
        <f>(V38/24/180)</f>
        <v/>
      </c>
      <c r="X38" s="294" t="n">
        <v>13290.88</v>
      </c>
      <c r="Y38" s="5">
        <f>(X38/24/1512)</f>
        <v/>
      </c>
      <c r="Z38" s="294" t="n">
        <v>24805.75</v>
      </c>
      <c r="AA38" s="5">
        <f>(Z38/24/1512)</f>
        <v/>
      </c>
      <c r="AB38" s="294" t="n">
        <v>2056.31</v>
      </c>
      <c r="AC38" s="5">
        <f>(AB38/24/216)</f>
        <v/>
      </c>
      <c r="AD38" s="296">
        <f>SUM(B38,D38,F38,H38,J38,L38,N38,P38,R38,T38,V38,X38,Z38,AB38)</f>
        <v/>
      </c>
      <c r="AE38" s="294">
        <f>(AD38/24)</f>
        <v/>
      </c>
      <c r="AF38" s="5">
        <f>(AD38/24/12084)</f>
        <v/>
      </c>
      <c r="AG38" s="297" t="n">
        <v>11664.19</v>
      </c>
      <c r="AH38" s="297">
        <f>(AG38/24)</f>
        <v/>
      </c>
      <c r="AI38" s="16">
        <f>(AG38/24/3080)</f>
        <v/>
      </c>
      <c r="AJ38" s="298" t="n">
        <v>4538.79</v>
      </c>
      <c r="AK38" s="299">
        <f>(AJ38/24)</f>
        <v/>
      </c>
      <c r="AL38" s="17">
        <f>(AJ38/24/1080)</f>
        <v/>
      </c>
      <c r="AM38" s="297" t="n">
        <v>220495.75</v>
      </c>
      <c r="AN38" s="297">
        <f>(AM38/24)</f>
        <v/>
      </c>
      <c r="AO38" s="16">
        <f>(AM38/24/36000)</f>
        <v/>
      </c>
      <c r="AP38" s="300" t="n"/>
      <c r="AQ38" s="293" t="n"/>
    </row>
    <row customHeight="1" ht="15" r="39" s="211" spans="1:55">
      <c r="A39" s="3" t="n">
        <v>43284</v>
      </c>
      <c r="B39" s="248" t="n">
        <v>11968.83</v>
      </c>
      <c r="C39" s="9">
        <f>(B39/24/1500)</f>
        <v/>
      </c>
      <c r="D39" s="248" t="n">
        <v>2377.22</v>
      </c>
      <c r="E39" s="9">
        <f>(D39/24/450)</f>
        <v/>
      </c>
      <c r="F39" s="248" t="n">
        <v>2344.09</v>
      </c>
      <c r="G39" s="9">
        <f>(F39/24/450)</f>
        <v/>
      </c>
      <c r="H39" s="248" t="n">
        <v>105.3</v>
      </c>
      <c r="I39" s="9">
        <f>(H39/24/30)</f>
        <v/>
      </c>
      <c r="J39" s="248" t="n">
        <v>105.2</v>
      </c>
      <c r="K39" s="9">
        <f>(J39/24/30)</f>
        <v/>
      </c>
      <c r="L39" s="286" t="n">
        <v>29742</v>
      </c>
      <c r="M39" s="9">
        <f>(L39/24/1512)</f>
        <v/>
      </c>
      <c r="N39" s="248" t="n">
        <v>31683</v>
      </c>
      <c r="O39" s="9">
        <f>(N39/24/1512)</f>
        <v/>
      </c>
      <c r="P39" s="248" t="n">
        <v>4189.25</v>
      </c>
      <c r="Q39" s="9">
        <f>(P39/24/216)</f>
        <v/>
      </c>
      <c r="R39" s="286" t="n">
        <v>21036.5</v>
      </c>
      <c r="S39" s="9">
        <f>(R39/24/1512)</f>
        <v/>
      </c>
      <c r="T39" s="248" t="n">
        <v>27518.5</v>
      </c>
      <c r="U39" s="9">
        <f>(T39/24/1512)</f>
        <v/>
      </c>
      <c r="V39" s="248" t="n">
        <v>3626.34</v>
      </c>
      <c r="W39" s="11">
        <f>(V39/24/180)</f>
        <v/>
      </c>
      <c r="X39" s="248" t="n">
        <v>13294.25</v>
      </c>
      <c r="Y39" s="9">
        <f>(X39/24/1512)</f>
        <v/>
      </c>
      <c r="Z39" s="248" t="n">
        <v>24526</v>
      </c>
      <c r="AA39" s="9">
        <f>(Z39/24/1512)</f>
        <v/>
      </c>
      <c r="AB39" s="248" t="n">
        <v>2056.09</v>
      </c>
      <c r="AC39" s="9">
        <f>(AB39/24/216)</f>
        <v/>
      </c>
      <c r="AD39" s="287">
        <f>SUM(B39,D39,F39,H39,J39,L39,N39,P39,R39,T39,V39,X39,Z39,AB39)</f>
        <v/>
      </c>
      <c r="AE39" s="288">
        <f>(AD39/24)</f>
        <v/>
      </c>
      <c r="AF39" s="13">
        <f>(AD39/24/12084)</f>
        <v/>
      </c>
      <c r="AG39" s="289" t="n">
        <v>11979.81</v>
      </c>
      <c r="AH39" s="289">
        <f>(AG39/24)</f>
        <v/>
      </c>
      <c r="AI39" s="14">
        <f>(AG39/24/3080)</f>
        <v/>
      </c>
      <c r="AJ39" s="290" t="n">
        <v>4600.91</v>
      </c>
      <c r="AK39" s="291">
        <f>(AJ39/24)</f>
        <v/>
      </c>
      <c r="AL39" s="15">
        <f>(AJ39/24/1080)</f>
        <v/>
      </c>
      <c r="AM39" s="289" t="n">
        <v>219896</v>
      </c>
      <c r="AN39" s="289">
        <f>(AM39/24)</f>
        <v/>
      </c>
      <c r="AO39" s="14">
        <f>(AM39/24/36000)</f>
        <v/>
      </c>
      <c r="AP39" s="292" t="n"/>
      <c r="AQ39" s="293" t="n"/>
    </row>
    <row customHeight="1" ht="15" r="40" s="211" spans="1:55">
      <c r="A40" s="3" t="n">
        <v>43285</v>
      </c>
      <c r="B40" s="294" t="n">
        <v>11940.62</v>
      </c>
      <c r="C40" s="5">
        <f>(B40/24/1500)</f>
        <v/>
      </c>
      <c r="D40" s="294" t="n">
        <v>2393.47</v>
      </c>
      <c r="E40" s="5">
        <f>(D40/24/450)</f>
        <v/>
      </c>
      <c r="F40" s="294" t="n">
        <v>2366.68</v>
      </c>
      <c r="G40" s="5">
        <f>(F40/24/450)</f>
        <v/>
      </c>
      <c r="H40" s="294" t="n">
        <v>105.5</v>
      </c>
      <c r="I40" s="5">
        <f>(H40/24/30)</f>
        <v/>
      </c>
      <c r="J40" s="294" t="n">
        <v>105.2</v>
      </c>
      <c r="K40" s="5">
        <f>(J40/24/30)</f>
        <v/>
      </c>
      <c r="L40" s="295" t="n">
        <v>29858</v>
      </c>
      <c r="M40" s="5">
        <f>(L40/24/1512)</f>
        <v/>
      </c>
      <c r="N40" s="294" t="n">
        <v>31788</v>
      </c>
      <c r="O40" s="5">
        <f>(N40/24/1512)</f>
        <v/>
      </c>
      <c r="P40" s="294" t="n">
        <v>4189.12</v>
      </c>
      <c r="Q40" s="5">
        <f>(P40/24/216)</f>
        <v/>
      </c>
      <c r="R40" s="295" t="n">
        <v>21084</v>
      </c>
      <c r="S40" s="5">
        <f>(R40/24/1512)</f>
        <v/>
      </c>
      <c r="T40" s="294" t="n">
        <v>27521.5</v>
      </c>
      <c r="U40" s="5">
        <f>(T40/24/1512)</f>
        <v/>
      </c>
      <c r="V40" s="294" t="n">
        <v>3611.12</v>
      </c>
      <c r="W40" s="12">
        <f>(V40/24/180)</f>
        <v/>
      </c>
      <c r="X40" s="294" t="n">
        <v>13327.75</v>
      </c>
      <c r="Y40" s="5">
        <f>(X40/24/1512)</f>
        <v/>
      </c>
      <c r="Z40" s="294" t="n">
        <v>24268.5</v>
      </c>
      <c r="AA40" s="5">
        <f>(Z40/24/1512)</f>
        <v/>
      </c>
      <c r="AB40" s="294" t="n">
        <v>2057</v>
      </c>
      <c r="AC40" s="5">
        <f>(AB40/24/216)</f>
        <v/>
      </c>
      <c r="AD40" s="296">
        <f>SUM(B40,D40,F40,H40,J40,L40,N40,P40,R40,T40,V40,X40,Z40,AB40)</f>
        <v/>
      </c>
      <c r="AE40" s="294">
        <f>(AD40/24)</f>
        <v/>
      </c>
      <c r="AF40" s="5">
        <f>(AD40/24/12084)</f>
        <v/>
      </c>
      <c r="AG40" s="297" t="n">
        <v>10936.41</v>
      </c>
      <c r="AH40" s="297">
        <f>(AG40/24)</f>
        <v/>
      </c>
      <c r="AI40" s="16">
        <f>(AG40/24/3080)</f>
        <v/>
      </c>
      <c r="AJ40" s="298" t="n">
        <v>4626.6</v>
      </c>
      <c r="AK40" s="299">
        <f>(AJ40/24)</f>
        <v/>
      </c>
      <c r="AL40" s="17">
        <f>(AJ40/24/1080)</f>
        <v/>
      </c>
      <c r="AM40" s="297" t="n">
        <v>221385.12</v>
      </c>
      <c r="AN40" s="297">
        <f>(AM40/24)</f>
        <v/>
      </c>
      <c r="AO40" s="16">
        <f>(AM40/24/36000)</f>
        <v/>
      </c>
      <c r="AP40" s="300" t="n"/>
      <c r="AQ40" s="293" t="n"/>
    </row>
    <row customHeight="1" ht="15" r="41" s="211" spans="1:55">
      <c r="A41" s="3" t="n">
        <v>43286</v>
      </c>
      <c r="B41" s="248" t="n">
        <v>11741.76</v>
      </c>
      <c r="C41" s="9">
        <f>(B41/24/1500)</f>
        <v/>
      </c>
      <c r="D41" s="248" t="n">
        <v>2390.69</v>
      </c>
      <c r="E41" s="9">
        <f>(D41/24/450)</f>
        <v/>
      </c>
      <c r="F41" s="248" t="n">
        <v>2374.1</v>
      </c>
      <c r="G41" s="9">
        <f>(F41/24/450)</f>
        <v/>
      </c>
      <c r="H41" s="248" t="n">
        <v>105.3</v>
      </c>
      <c r="I41" s="9">
        <f>(H41/24/30)</f>
        <v/>
      </c>
      <c r="J41" s="248" t="n">
        <v>105.2</v>
      </c>
      <c r="K41" s="9">
        <f>(J41/24/30)</f>
        <v/>
      </c>
      <c r="L41" s="286" t="n">
        <v>29878</v>
      </c>
      <c r="M41" s="9">
        <f>(L41/24/1512)</f>
        <v/>
      </c>
      <c r="N41" s="248" t="n">
        <v>31912.5</v>
      </c>
      <c r="O41" s="9">
        <f>(N41/24/1512)</f>
        <v/>
      </c>
      <c r="P41" s="248" t="n">
        <v>4202.75</v>
      </c>
      <c r="Q41" s="9">
        <f>(P41/24/216)</f>
        <v/>
      </c>
      <c r="R41" s="286" t="n">
        <v>21064.5</v>
      </c>
      <c r="S41" s="9">
        <f>(R41/24/1512)</f>
        <v/>
      </c>
      <c r="T41" s="248" t="n">
        <v>27545.5</v>
      </c>
      <c r="U41" s="9">
        <f>(T41/24/1512)</f>
        <v/>
      </c>
      <c r="V41" s="248" t="n">
        <v>3634.94</v>
      </c>
      <c r="W41" s="11">
        <f>(V41/24/180)</f>
        <v/>
      </c>
      <c r="X41" s="248" t="n">
        <v>13431.5</v>
      </c>
      <c r="Y41" s="9">
        <f>(X41/24/1512)</f>
        <v/>
      </c>
      <c r="Z41" s="248" t="n">
        <v>24314.25</v>
      </c>
      <c r="AA41" s="9">
        <f>(Z41/24/1512)</f>
        <v/>
      </c>
      <c r="AB41" s="248" t="n">
        <v>2052.59</v>
      </c>
      <c r="AC41" s="9">
        <f>(AB41/24/216)</f>
        <v/>
      </c>
      <c r="AD41" s="287">
        <f>SUM(B41,D41,F41,H41,J41,L41,N41,P41,R41,T41,V41,X41,Z41,AB41)</f>
        <v/>
      </c>
      <c r="AE41" s="288">
        <f>(AD41/24)</f>
        <v/>
      </c>
      <c r="AF41" s="13">
        <f>(AD41/24/12084)</f>
        <v/>
      </c>
      <c r="AG41" s="289" t="n">
        <v>11773.22</v>
      </c>
      <c r="AH41" s="289">
        <f>(AG41/24)</f>
        <v/>
      </c>
      <c r="AI41" s="14">
        <f>(AG41/24/3080)</f>
        <v/>
      </c>
      <c r="AJ41" s="290" t="n">
        <v>4636.32</v>
      </c>
      <c r="AK41" s="291">
        <f>(AJ41/24)</f>
        <v/>
      </c>
      <c r="AL41" s="15">
        <f>(AJ41/24/1080)</f>
        <v/>
      </c>
      <c r="AM41" s="289" t="n">
        <v>220299</v>
      </c>
      <c r="AN41" s="289">
        <f>(AM41/24)</f>
        <v/>
      </c>
      <c r="AO41" s="14">
        <f>(AM41/24/36000)</f>
        <v/>
      </c>
      <c r="AP41" s="292" t="n"/>
      <c r="AQ41" s="293" t="n"/>
    </row>
    <row customHeight="1" ht="15" r="42" s="211" spans="1:55">
      <c r="A42" s="3" t="n">
        <v>43287</v>
      </c>
      <c r="B42" s="294" t="n">
        <v>11585.45</v>
      </c>
      <c r="C42" s="5">
        <f>(B42/24/1500)</f>
        <v/>
      </c>
      <c r="D42" s="294" t="n">
        <v>2392.05</v>
      </c>
      <c r="E42" s="5">
        <f>(D42/24/450)</f>
        <v/>
      </c>
      <c r="F42" s="294" t="n">
        <v>2375.12</v>
      </c>
      <c r="G42" s="5">
        <f>(F42/24/450)</f>
        <v/>
      </c>
      <c r="H42" s="294" t="n">
        <v>105.4</v>
      </c>
      <c r="I42" s="5">
        <f>(H42/24/30)</f>
        <v/>
      </c>
      <c r="J42" s="294" t="n">
        <v>105.3</v>
      </c>
      <c r="K42" s="5">
        <f>(J42/24/30)</f>
        <v/>
      </c>
      <c r="L42" s="295" t="n">
        <v>29840</v>
      </c>
      <c r="M42" s="5">
        <f>(L42/24/1512)</f>
        <v/>
      </c>
      <c r="N42" s="294" t="n">
        <v>31960</v>
      </c>
      <c r="O42" s="5">
        <f>(N42/24/1512)</f>
        <v/>
      </c>
      <c r="P42" s="294" t="n">
        <v>4201.62</v>
      </c>
      <c r="Q42" s="5">
        <f>(P42/24/216)</f>
        <v/>
      </c>
      <c r="R42" s="295" t="n">
        <v>21034</v>
      </c>
      <c r="S42" s="5">
        <f>(R42/24/1512)</f>
        <v/>
      </c>
      <c r="T42" s="294" t="n">
        <v>27521</v>
      </c>
      <c r="U42" s="5">
        <f>(T42/24/1512)</f>
        <v/>
      </c>
      <c r="V42" s="294" t="n">
        <v>3621.97</v>
      </c>
      <c r="W42" s="12">
        <f>(V42/24/180)</f>
        <v/>
      </c>
      <c r="X42" s="294" t="n">
        <v>13481.25</v>
      </c>
      <c r="Y42" s="5">
        <f>(X42/24/1512)</f>
        <v/>
      </c>
      <c r="Z42" s="294" t="n">
        <v>24300.25</v>
      </c>
      <c r="AA42" s="5">
        <f>(Z42/24/1512)</f>
        <v/>
      </c>
      <c r="AB42" s="294" t="n">
        <v>2037.81</v>
      </c>
      <c r="AC42" s="5">
        <f>(AB42/24/216)</f>
        <v/>
      </c>
      <c r="AD42" s="296">
        <f>SUM(B42,D42,F42,H42,J42,L42,N42,P42,R42,T42,V42,X42,Z42,AB42)</f>
        <v/>
      </c>
      <c r="AE42" s="294">
        <f>(AD42/24)</f>
        <v/>
      </c>
      <c r="AF42" s="5">
        <f>(AD42/24/12084)</f>
        <v/>
      </c>
      <c r="AG42" s="297" t="n">
        <v>11617.81</v>
      </c>
      <c r="AH42" s="297">
        <f>(AG42/24)</f>
        <v/>
      </c>
      <c r="AI42" s="16">
        <f>(AG42/24/3080)</f>
        <v/>
      </c>
      <c r="AJ42" s="298" t="n">
        <v>4644.49</v>
      </c>
      <c r="AK42" s="299">
        <f>(AJ42/24)</f>
        <v/>
      </c>
      <c r="AL42" s="17">
        <f>(AJ42/24/1080)</f>
        <v/>
      </c>
      <c r="AM42" s="297" t="n">
        <v>219684.5</v>
      </c>
      <c r="AN42" s="297">
        <f>(AM42/24)</f>
        <v/>
      </c>
      <c r="AO42" s="16">
        <f>(AM42/24/36000)</f>
        <v/>
      </c>
      <c r="AP42" s="300" t="n"/>
      <c r="AQ42" s="293" t="n"/>
    </row>
    <row customHeight="1" ht="15" r="43" s="211" spans="1:55">
      <c r="A43" s="3" t="n">
        <v>43288</v>
      </c>
      <c r="B43" s="248" t="n">
        <v>11606.99</v>
      </c>
      <c r="C43" s="9">
        <f>(B43/24/1500)</f>
        <v/>
      </c>
      <c r="D43" s="248" t="n">
        <v>2391.29</v>
      </c>
      <c r="E43" s="9">
        <f>(D43/24/450)</f>
        <v/>
      </c>
      <c r="F43" s="248" t="n">
        <v>2369.65</v>
      </c>
      <c r="G43" s="9">
        <f>(F43/24/450)</f>
        <v/>
      </c>
      <c r="H43" s="248" t="n">
        <v>105.3</v>
      </c>
      <c r="I43" s="9">
        <f>(H43/24/30)</f>
        <v/>
      </c>
      <c r="J43" s="248" t="n">
        <v>105.1</v>
      </c>
      <c r="K43" s="9">
        <f>(J43/24/30)</f>
        <v/>
      </c>
      <c r="L43" s="286" t="n">
        <v>29825</v>
      </c>
      <c r="M43" s="9">
        <f>(L43/24/1512)</f>
        <v/>
      </c>
      <c r="N43" s="248" t="n">
        <v>32008.5</v>
      </c>
      <c r="O43" s="9">
        <f>(N43/24/1512)</f>
        <v/>
      </c>
      <c r="P43" s="248" t="n">
        <v>4192.38</v>
      </c>
      <c r="Q43" s="9">
        <f>(P43/24/216)</f>
        <v/>
      </c>
      <c r="R43" s="286" t="n">
        <v>20987.5</v>
      </c>
      <c r="S43" s="9">
        <f>(R43/24/1512)</f>
        <v/>
      </c>
      <c r="T43" s="248" t="n">
        <v>27496.5</v>
      </c>
      <c r="U43" s="9">
        <f>(T43/24/1512)</f>
        <v/>
      </c>
      <c r="V43" s="248" t="n">
        <v>3564.56</v>
      </c>
      <c r="W43" s="11">
        <f>(V43/24/180)</f>
        <v/>
      </c>
      <c r="X43" s="248" t="n">
        <v>13433.5</v>
      </c>
      <c r="Y43" s="9">
        <f>(X43/24/1512)</f>
        <v/>
      </c>
      <c r="Z43" s="248" t="n">
        <v>24217.75</v>
      </c>
      <c r="AA43" s="9">
        <f>(Z43/24/1512)</f>
        <v/>
      </c>
      <c r="AB43" s="248" t="n">
        <v>2030.5</v>
      </c>
      <c r="AC43" s="9">
        <f>(AB43/24/216)</f>
        <v/>
      </c>
      <c r="AD43" s="287">
        <f>SUM(B43,D43,F43,H43,J43,L43,N43,P43,R43,T43,V43,X43,Z43,AB43)</f>
        <v/>
      </c>
      <c r="AE43" s="288">
        <f>(AD43/24)</f>
        <v/>
      </c>
      <c r="AF43" s="13">
        <f>(AD43/24/12084)</f>
        <v/>
      </c>
      <c r="AG43" s="289" t="n">
        <v>11639.56</v>
      </c>
      <c r="AH43" s="289">
        <f>(AG43/24)</f>
        <v/>
      </c>
      <c r="AI43" s="14">
        <f>(AG43/24/3080)</f>
        <v/>
      </c>
      <c r="AJ43" s="290" t="n">
        <v>4639.42</v>
      </c>
      <c r="AK43" s="291">
        <f>(AJ43/24)</f>
        <v/>
      </c>
      <c r="AL43" s="15">
        <f>(AJ43/24/1080)</f>
        <v/>
      </c>
      <c r="AM43" s="289" t="n">
        <v>218025.5</v>
      </c>
      <c r="AN43" s="289">
        <f>(AM43/24)</f>
        <v/>
      </c>
      <c r="AO43" s="14">
        <f>(AM43/24/36000)</f>
        <v/>
      </c>
      <c r="AP43" s="292" t="n"/>
      <c r="AQ43" s="293" t="n"/>
    </row>
    <row customHeight="1" ht="15" r="44" s="211" spans="1:55">
      <c r="A44" s="3" t="n">
        <v>43289</v>
      </c>
      <c r="B44" s="294" t="n">
        <v>11622.1</v>
      </c>
      <c r="C44" s="5">
        <f>(B44/24/1500)</f>
        <v/>
      </c>
      <c r="D44" s="294" t="n">
        <v>2391.58</v>
      </c>
      <c r="E44" s="5">
        <f>(D44/24/450)</f>
        <v/>
      </c>
      <c r="F44" s="294" t="n">
        <v>2374.28</v>
      </c>
      <c r="G44" s="5">
        <f>(F44/24/450)</f>
        <v/>
      </c>
      <c r="H44" s="294" t="n">
        <v>105.1</v>
      </c>
      <c r="I44" s="5">
        <f>(H44/24/30)</f>
        <v/>
      </c>
      <c r="J44" s="294" t="n">
        <v>105.2</v>
      </c>
      <c r="K44" s="5">
        <f>(J44/24/30)</f>
        <v/>
      </c>
      <c r="L44" s="295" t="n">
        <v>29787</v>
      </c>
      <c r="M44" s="5">
        <f>(L44/24/1512)</f>
        <v/>
      </c>
      <c r="N44" s="294" t="n">
        <v>31957</v>
      </c>
      <c r="O44" s="5">
        <f>(N44/24/1512)</f>
        <v/>
      </c>
      <c r="P44" s="294" t="n">
        <v>4189</v>
      </c>
      <c r="Q44" s="5">
        <f>(P44/24/216)</f>
        <v/>
      </c>
      <c r="R44" s="295" t="n">
        <v>21011</v>
      </c>
      <c r="S44" s="5">
        <f>(R44/24/1512)</f>
        <v/>
      </c>
      <c r="T44" s="294" t="n">
        <v>27480</v>
      </c>
      <c r="U44" s="5">
        <f>(T44/24/1512)</f>
        <v/>
      </c>
      <c r="V44" s="294" t="n">
        <v>3558.75</v>
      </c>
      <c r="W44" s="12">
        <f>(V44/24/180)</f>
        <v/>
      </c>
      <c r="X44" s="294" t="n">
        <v>13429.5</v>
      </c>
      <c r="Y44" s="5">
        <f>(X44/24/1512)</f>
        <v/>
      </c>
      <c r="Z44" s="294" t="n">
        <v>24182.75</v>
      </c>
      <c r="AA44" s="5">
        <f>(Z44/24/1512)</f>
        <v/>
      </c>
      <c r="AB44" s="294" t="n">
        <v>2029.8</v>
      </c>
      <c r="AC44" s="5">
        <f>(AB44/24/216)</f>
        <v/>
      </c>
      <c r="AD44" s="296">
        <f>SUM(B44,D44,F44,H44,J44,L44,N44,P44,R44,T44,V44,X44,Z44,AB44)</f>
        <v/>
      </c>
      <c r="AE44" s="294">
        <f>(AD44/24)</f>
        <v/>
      </c>
      <c r="AF44" s="5">
        <f>(AD44/24/12084)</f>
        <v/>
      </c>
      <c r="AG44" s="297" t="n">
        <v>11655.03</v>
      </c>
      <c r="AH44" s="297">
        <f>(AG44/24)</f>
        <v/>
      </c>
      <c r="AI44" s="16">
        <f>(AG44/24/3080)</f>
        <v/>
      </c>
      <c r="AJ44" s="298" t="n">
        <v>4635.77</v>
      </c>
      <c r="AK44" s="299">
        <f>(AJ44/24)</f>
        <v/>
      </c>
      <c r="AL44" s="17">
        <f>(AJ44/24/1080)</f>
        <v/>
      </c>
      <c r="AM44" s="297" t="n">
        <v>217902.25</v>
      </c>
      <c r="AN44" s="297">
        <f>(AM44/24)</f>
        <v/>
      </c>
      <c r="AO44" s="16">
        <f>(AM44/24/36000)</f>
        <v/>
      </c>
      <c r="AP44" s="300" t="n"/>
      <c r="AQ44" s="293" t="n"/>
    </row>
    <row customHeight="1" ht="15" r="45" s="211" spans="1:55">
      <c r="A45" s="3" t="n">
        <v>43290</v>
      </c>
      <c r="B45" s="248" t="n">
        <v>11790.99</v>
      </c>
      <c r="C45" s="9">
        <f>(B45/24/1500)</f>
        <v/>
      </c>
      <c r="D45" s="248" t="n">
        <v>2391.11</v>
      </c>
      <c r="E45" s="9">
        <f>(D45/24/450)</f>
        <v/>
      </c>
      <c r="F45" s="248" t="n">
        <v>2374.01</v>
      </c>
      <c r="G45" s="9">
        <f>(F45/24/450)</f>
        <v/>
      </c>
      <c r="H45" s="248" t="n">
        <v>105.2</v>
      </c>
      <c r="I45" s="9">
        <f>(H45/24/30)</f>
        <v/>
      </c>
      <c r="J45" s="248" t="n">
        <v>105.2</v>
      </c>
      <c r="K45" s="9">
        <f>(J45/24/30)</f>
        <v/>
      </c>
      <c r="L45" s="286" t="n">
        <v>29821</v>
      </c>
      <c r="M45" s="9">
        <f>(L45/24/1512)</f>
        <v/>
      </c>
      <c r="N45" s="248" t="n">
        <v>31973.5</v>
      </c>
      <c r="O45" s="9">
        <f>(N45/24/1512)</f>
        <v/>
      </c>
      <c r="P45" s="248" t="n">
        <v>4226.12</v>
      </c>
      <c r="Q45" s="9">
        <f>(P45/24/216)</f>
        <v/>
      </c>
      <c r="R45" s="286" t="n">
        <v>21028</v>
      </c>
      <c r="S45" s="9">
        <f>(R45/24/1512)</f>
        <v/>
      </c>
      <c r="T45" s="248" t="n">
        <v>27465.5</v>
      </c>
      <c r="U45" s="9">
        <f>(T45/24/1512)</f>
        <v/>
      </c>
      <c r="V45" s="248" t="n">
        <v>2178.75</v>
      </c>
      <c r="W45" s="11">
        <f>(V45/24/180)</f>
        <v/>
      </c>
      <c r="X45" s="248" t="n">
        <v>13521.75</v>
      </c>
      <c r="Y45" s="9">
        <f>(X45/24/1512)</f>
        <v/>
      </c>
      <c r="Z45" s="248" t="n">
        <v>24197.5</v>
      </c>
      <c r="AA45" s="9">
        <f>(Z45/24/1512)</f>
        <v/>
      </c>
      <c r="AB45" s="248" t="n">
        <v>2037.7</v>
      </c>
      <c r="AC45" s="9">
        <f>(AB45/24/216)</f>
        <v/>
      </c>
      <c r="AD45" s="287">
        <f>SUM(B45,D45,F45,H45,J45,L45,N45,P45,R45,T45,V45,X45,Z45,AB45)</f>
        <v/>
      </c>
      <c r="AE45" s="288">
        <f>(AD45/24)</f>
        <v/>
      </c>
      <c r="AF45" s="13">
        <f>(AD45/24/12084)</f>
        <v/>
      </c>
      <c r="AG45" s="289" t="n">
        <v>11823.72</v>
      </c>
      <c r="AH45" s="289">
        <f>(AG45/24)</f>
        <v/>
      </c>
      <c r="AI45" s="14">
        <f>(AG45/24/3080)</f>
        <v/>
      </c>
      <c r="AJ45" s="290" t="n">
        <v>4632.41</v>
      </c>
      <c r="AK45" s="291">
        <f>(AJ45/24)</f>
        <v/>
      </c>
      <c r="AL45" s="15">
        <f>(AJ45/24/1080)</f>
        <v/>
      </c>
      <c r="AM45" s="289" t="n">
        <v>218634.25</v>
      </c>
      <c r="AN45" s="289">
        <f>(AM45/24)</f>
        <v/>
      </c>
      <c r="AO45" s="14">
        <f>(AM45/24/36000)</f>
        <v/>
      </c>
      <c r="AP45" s="292" t="n"/>
      <c r="AQ45" s="293" t="n"/>
    </row>
    <row customHeight="1" ht="15" r="46" s="211" spans="1:55">
      <c r="A46" s="3" t="n">
        <v>43291</v>
      </c>
      <c r="B46" s="294" t="n">
        <v>11864.03</v>
      </c>
      <c r="C46" s="5">
        <f>(B46/24/1500)</f>
        <v/>
      </c>
      <c r="D46" s="294" t="n">
        <v>2385</v>
      </c>
      <c r="E46" s="5">
        <f>(D46/24/450)</f>
        <v/>
      </c>
      <c r="F46" s="294" t="n">
        <v>2371.49</v>
      </c>
      <c r="G46" s="5">
        <f>(F46/24/450)</f>
        <v/>
      </c>
      <c r="H46" s="294" t="n">
        <v>105.1</v>
      </c>
      <c r="I46" s="5">
        <f>(H46/24/30)</f>
        <v/>
      </c>
      <c r="J46" s="294" t="n">
        <v>105.2</v>
      </c>
      <c r="K46" s="5">
        <f>(J46/24/30)</f>
        <v/>
      </c>
      <c r="L46" s="295" t="n">
        <v>29770</v>
      </c>
      <c r="M46" s="5">
        <f>(L46/24/1512)</f>
        <v/>
      </c>
      <c r="N46" s="294" t="n">
        <v>31978</v>
      </c>
      <c r="O46" s="5">
        <f>(N46/24/1512)</f>
        <v/>
      </c>
      <c r="P46" s="294" t="n">
        <v>4345.62</v>
      </c>
      <c r="Q46" s="5">
        <f>(P46/24/216)</f>
        <v/>
      </c>
      <c r="R46" s="295" t="n">
        <v>21026</v>
      </c>
      <c r="S46" s="5">
        <f>(R46/24/1512)</f>
        <v/>
      </c>
      <c r="T46" s="294" t="n">
        <v>27531.5</v>
      </c>
      <c r="U46" s="5">
        <f>(T46/24/1512)</f>
        <v/>
      </c>
      <c r="V46" s="294" t="n">
        <v>2189.88</v>
      </c>
      <c r="W46" s="12">
        <f>(V46/24/180)</f>
        <v/>
      </c>
      <c r="X46" s="294" t="n">
        <v>13610.5</v>
      </c>
      <c r="Y46" s="5">
        <f>(X46/24/1512)</f>
        <v/>
      </c>
      <c r="Z46" s="294" t="n">
        <v>24255.25</v>
      </c>
      <c r="AA46" s="5">
        <f>(Z46/24/1512)</f>
        <v/>
      </c>
      <c r="AB46" s="294" t="n">
        <v>2049.89</v>
      </c>
      <c r="AC46" s="5">
        <f>(AB46/24/216)</f>
        <v/>
      </c>
      <c r="AD46" s="296">
        <f>SUM(B46,D46,F46,H46,J46,L46,N46,P46,R46,T46,V46,X46,Z46,AB46)</f>
        <v/>
      </c>
      <c r="AE46" s="294">
        <f>(AD46/24)</f>
        <v/>
      </c>
      <c r="AF46" s="5">
        <f>(AD46/24/12084)</f>
        <v/>
      </c>
      <c r="AG46" s="297" t="n">
        <v>11895.84</v>
      </c>
      <c r="AH46" s="297">
        <f>(AG46/24)</f>
        <v/>
      </c>
      <c r="AI46" s="16">
        <f>(AG46/24/3080)</f>
        <v/>
      </c>
      <c r="AJ46" s="298" t="n">
        <v>4633.62</v>
      </c>
      <c r="AK46" s="299">
        <f>(AJ46/24)</f>
        <v/>
      </c>
      <c r="AL46" s="17">
        <f>(AJ46/24/1080)</f>
        <v/>
      </c>
      <c r="AM46" s="297" t="n">
        <v>219724.75</v>
      </c>
      <c r="AN46" s="297">
        <f>(AM46/24)</f>
        <v/>
      </c>
      <c r="AO46" s="16">
        <f>(AM46/24/36000)</f>
        <v/>
      </c>
      <c r="AP46" s="300" t="n"/>
      <c r="AQ46" s="293" t="n"/>
    </row>
    <row customHeight="1" ht="15" r="47" s="211" spans="1:55">
      <c r="A47" s="3" t="n">
        <v>43292</v>
      </c>
      <c r="B47" s="248" t="n">
        <v>11916.61</v>
      </c>
      <c r="C47" s="9">
        <f>(B47/24/1500)</f>
        <v/>
      </c>
      <c r="D47" s="248" t="n">
        <v>2387.63</v>
      </c>
      <c r="E47" s="9">
        <f>(D47/24/450)</f>
        <v/>
      </c>
      <c r="F47" s="248" t="n">
        <v>2375.24</v>
      </c>
      <c r="G47" s="9">
        <f>(F47/24/450)</f>
        <v/>
      </c>
      <c r="H47" s="248" t="n">
        <v>105.4</v>
      </c>
      <c r="I47" s="9">
        <f>(H47/24/30)</f>
        <v/>
      </c>
      <c r="J47" s="248" t="n">
        <v>105.1</v>
      </c>
      <c r="K47" s="9">
        <f>(J47/24/30)</f>
        <v/>
      </c>
      <c r="L47" s="286" t="n">
        <v>29807</v>
      </c>
      <c r="M47" s="9">
        <f>(L47/24/1512)</f>
        <v/>
      </c>
      <c r="N47" s="248" t="n">
        <v>33452.5</v>
      </c>
      <c r="O47" s="9">
        <f>(N47/24/1512)</f>
        <v/>
      </c>
      <c r="P47" s="248" t="n">
        <v>4347.38</v>
      </c>
      <c r="Q47" s="9">
        <f>(P47/24/216)</f>
        <v/>
      </c>
      <c r="R47" s="286" t="n">
        <v>21110</v>
      </c>
      <c r="S47" s="9">
        <f>(R47/24/1512)</f>
        <v/>
      </c>
      <c r="T47" s="248" t="n">
        <v>28528</v>
      </c>
      <c r="U47" s="9">
        <f>(T47/24/1512)</f>
        <v/>
      </c>
      <c r="V47" s="248" t="n">
        <v>3564.56</v>
      </c>
      <c r="W47" s="11">
        <f>(V47/24/180)</f>
        <v/>
      </c>
      <c r="X47" s="248" t="n">
        <v>13609.5</v>
      </c>
      <c r="Y47" s="9">
        <f>(X47/24/1512)</f>
        <v/>
      </c>
      <c r="Z47" s="248" t="n">
        <v>25360.75</v>
      </c>
      <c r="AA47" s="9">
        <f>(Z47/24/1512)</f>
        <v/>
      </c>
      <c r="AB47" s="248" t="n">
        <v>2092.41</v>
      </c>
      <c r="AC47" s="9">
        <f>(AB47/24/216)</f>
        <v/>
      </c>
      <c r="AD47" s="287">
        <f>SUM(B47,D47,F47,H47,J47,L47,N47,P47,R47,T47,V47,X47,Z47,AB47)</f>
        <v/>
      </c>
      <c r="AE47" s="288">
        <f>(AD47/24)</f>
        <v/>
      </c>
      <c r="AF47" s="13">
        <f>(AD47/24/12084)</f>
        <v/>
      </c>
      <c r="AG47" s="289" t="n">
        <v>11946.5</v>
      </c>
      <c r="AH47" s="289">
        <f>(AG47/24)</f>
        <v/>
      </c>
      <c r="AI47" s="14">
        <f>(AG47/24/3080)</f>
        <v/>
      </c>
      <c r="AJ47" s="290" t="n">
        <v>4637.98</v>
      </c>
      <c r="AK47" s="291">
        <f>(AJ47/24)</f>
        <v/>
      </c>
      <c r="AL47" s="15">
        <f>(AJ47/24/1080)</f>
        <v/>
      </c>
      <c r="AM47" s="289" t="n">
        <v>224475.25</v>
      </c>
      <c r="AN47" s="289">
        <f>(AM47/24)</f>
        <v/>
      </c>
      <c r="AO47" s="14">
        <f>(AM47/24/36000)</f>
        <v/>
      </c>
      <c r="AP47" s="292" t="n"/>
      <c r="AQ47" s="293" t="n"/>
    </row>
    <row customHeight="1" ht="15" r="48" s="211" spans="1:55">
      <c r="A48" s="3" t="n">
        <v>43293</v>
      </c>
      <c r="B48" s="294" t="n">
        <v>12040.82</v>
      </c>
      <c r="C48" s="5">
        <f>(B48/24/1500)</f>
        <v/>
      </c>
      <c r="D48" s="294" t="n">
        <v>2393.2</v>
      </c>
      <c r="E48" s="5">
        <f>(D48/24/450)</f>
        <v/>
      </c>
      <c r="F48" s="294" t="n">
        <v>2379.77</v>
      </c>
      <c r="G48" s="5">
        <f>(F48/24/450)</f>
        <v/>
      </c>
      <c r="H48" s="294" t="n">
        <v>105.7</v>
      </c>
      <c r="I48" s="5">
        <f>(H48/24/30)</f>
        <v/>
      </c>
      <c r="J48" s="294" t="n">
        <v>105.3</v>
      </c>
      <c r="K48" s="5">
        <f>(J48/24/30)</f>
        <v/>
      </c>
      <c r="L48" s="295" t="n">
        <v>29808</v>
      </c>
      <c r="M48" s="5">
        <f>(L48/24/1512)</f>
        <v/>
      </c>
      <c r="N48" s="294" t="n">
        <v>33398.5</v>
      </c>
      <c r="O48" s="5">
        <f>(N48/24/1512)</f>
        <v/>
      </c>
      <c r="P48" s="294" t="n">
        <v>4341.5</v>
      </c>
      <c r="Q48" s="5">
        <f>(P48/24/216)</f>
        <v/>
      </c>
      <c r="R48" s="295" t="n">
        <v>21096.5</v>
      </c>
      <c r="S48" s="5">
        <f>(R48/24/1512)</f>
        <v/>
      </c>
      <c r="T48" s="294" t="n">
        <v>28641</v>
      </c>
      <c r="U48" s="5">
        <f>(T48/24/1512)</f>
        <v/>
      </c>
      <c r="V48" s="294" t="n">
        <v>3603.12</v>
      </c>
      <c r="W48" s="12">
        <f>(V48/24/180)</f>
        <v/>
      </c>
      <c r="X48" s="294" t="n">
        <v>13607.5</v>
      </c>
      <c r="Y48" s="5">
        <f>(X48/24/1512)</f>
        <v/>
      </c>
      <c r="Z48" s="294" t="n">
        <v>25436.5</v>
      </c>
      <c r="AA48" s="5">
        <f>(Z48/24/1512)</f>
        <v/>
      </c>
      <c r="AB48" s="294" t="n">
        <v>2095.39</v>
      </c>
      <c r="AC48" s="5">
        <f>(AB48/24/216)</f>
        <v/>
      </c>
      <c r="AD48" s="296">
        <f>SUM(B48,D48,F48,H48,J48,L48,N48,P48,R48,T48,V48,X48,Z48,AB48)</f>
        <v/>
      </c>
      <c r="AE48" s="294">
        <f>(AD48/24)</f>
        <v/>
      </c>
      <c r="AF48" s="5">
        <f>(AD48/24/12084)</f>
        <v/>
      </c>
      <c r="AG48" s="297" t="n">
        <v>12071.12</v>
      </c>
      <c r="AH48" s="297">
        <f>(AG48/24)</f>
        <v/>
      </c>
      <c r="AI48" s="16">
        <f>(AG48/24/3080)</f>
        <v/>
      </c>
      <c r="AJ48" s="298" t="n">
        <v>4642.42</v>
      </c>
      <c r="AK48" s="299">
        <f>(AJ48/24)</f>
        <v/>
      </c>
      <c r="AL48" s="17">
        <f>(AJ48/24/1080)</f>
        <v/>
      </c>
      <c r="AM48" s="297" t="n">
        <v>225232.62</v>
      </c>
      <c r="AN48" s="297">
        <f>(AM48/24)</f>
        <v/>
      </c>
      <c r="AO48" s="16">
        <f>(AM48/24/36000)</f>
        <v/>
      </c>
      <c r="AP48" s="300" t="n"/>
      <c r="AQ48" s="293" t="n"/>
    </row>
    <row customHeight="1" ht="15" r="49" s="211" spans="1:55">
      <c r="A49" s="3" t="n">
        <v>43294</v>
      </c>
      <c r="B49" s="248" t="n">
        <v>12208.74</v>
      </c>
      <c r="C49" s="9">
        <f>(B49/24/1500)</f>
        <v/>
      </c>
      <c r="D49" s="248" t="n">
        <v>2390.99</v>
      </c>
      <c r="E49" s="9">
        <f>(D49/24/450)</f>
        <v/>
      </c>
      <c r="F49" s="248" t="n">
        <v>2378.03</v>
      </c>
      <c r="G49" s="9">
        <f>(F49/24/450)</f>
        <v/>
      </c>
      <c r="H49" s="248" t="n">
        <v>105.3</v>
      </c>
      <c r="I49" s="9">
        <f>(H49/24/30)</f>
        <v/>
      </c>
      <c r="J49" s="248" t="n">
        <v>105.2</v>
      </c>
      <c r="K49" s="9">
        <f>(J49/24/30)</f>
        <v/>
      </c>
      <c r="L49" s="286" t="n">
        <v>29844</v>
      </c>
      <c r="M49" s="9">
        <f>(L49/24/1512)</f>
        <v/>
      </c>
      <c r="N49" s="248" t="n">
        <v>33618</v>
      </c>
      <c r="O49" s="9">
        <f>(N49/24/1512)</f>
        <v/>
      </c>
      <c r="P49" s="248" t="n">
        <v>4324.38</v>
      </c>
      <c r="Q49" s="9">
        <f>(P49/24/216)</f>
        <v/>
      </c>
      <c r="R49" s="286" t="n">
        <v>21092</v>
      </c>
      <c r="S49" s="9">
        <f>(R49/24/1512)</f>
        <v/>
      </c>
      <c r="T49" s="248" t="n">
        <v>28884.5</v>
      </c>
      <c r="U49" s="9">
        <f>(T49/24/1512)</f>
        <v/>
      </c>
      <c r="V49" s="248" t="n">
        <v>3610.06</v>
      </c>
      <c r="W49" s="11">
        <f>(V49/24/180)</f>
        <v/>
      </c>
      <c r="X49" s="248" t="n">
        <v>13587.5</v>
      </c>
      <c r="Y49" s="9">
        <f>(X49/24/1512)</f>
        <v/>
      </c>
      <c r="Z49" s="248" t="n">
        <v>25480.25</v>
      </c>
      <c r="AA49" s="9">
        <f>(Z49/24/1512)</f>
        <v/>
      </c>
      <c r="AB49" s="248" t="n">
        <v>2091.5</v>
      </c>
      <c r="AC49" s="9">
        <f>(AB49/24/216)</f>
        <v/>
      </c>
      <c r="AD49" s="287">
        <f>SUM(B49,D49,F49,H49,J49,L49,N49,P49,R49,T49,V49,X49,Z49,AB49)</f>
        <v/>
      </c>
      <c r="AE49" s="288">
        <f>(AD49/24)</f>
        <v/>
      </c>
      <c r="AF49" s="13">
        <f>(AD49/24/12084)</f>
        <v/>
      </c>
      <c r="AG49" s="289" t="n">
        <v>12238.09</v>
      </c>
      <c r="AH49" s="289">
        <f>(AG49/24)</f>
        <v/>
      </c>
      <c r="AI49" s="14">
        <f>(AG49/24/3080)</f>
        <v/>
      </c>
      <c r="AJ49" s="290" t="n">
        <v>4636.07</v>
      </c>
      <c r="AK49" s="291">
        <f>(AJ49/24)</f>
        <v/>
      </c>
      <c r="AL49" s="15">
        <f>(AJ49/24/1080)</f>
        <v/>
      </c>
      <c r="AM49" s="289" t="n">
        <v>226380.88</v>
      </c>
      <c r="AN49" s="289">
        <f>(AM49/24)</f>
        <v/>
      </c>
      <c r="AO49" s="14">
        <f>(AM49/24/36000)</f>
        <v/>
      </c>
      <c r="AP49" s="292" t="n"/>
      <c r="AQ49" s="293" t="n"/>
    </row>
    <row customHeight="1" ht="15" r="50" s="211" spans="1:55">
      <c r="A50" s="3" t="n">
        <v>43295</v>
      </c>
      <c r="B50" s="294" t="n">
        <v>12219.2</v>
      </c>
      <c r="C50" s="5">
        <f>(B50/24/1500)</f>
        <v/>
      </c>
      <c r="D50" s="294" t="n">
        <v>2389.26</v>
      </c>
      <c r="E50" s="5">
        <f>(D50/24/450)</f>
        <v/>
      </c>
      <c r="F50" s="294" t="n">
        <v>2375.1</v>
      </c>
      <c r="G50" s="5">
        <f>(F50/24/450)</f>
        <v/>
      </c>
      <c r="H50" s="294" t="n">
        <v>105.4</v>
      </c>
      <c r="I50" s="5">
        <f>(H50/24/30)</f>
        <v/>
      </c>
      <c r="J50" s="294" t="n">
        <v>105.1</v>
      </c>
      <c r="K50" s="5">
        <f>(J50/24/30)</f>
        <v/>
      </c>
      <c r="L50" s="295" t="n">
        <v>29834</v>
      </c>
      <c r="M50" s="5">
        <f>(L50/24/1512)</f>
        <v/>
      </c>
      <c r="N50" s="294" t="n">
        <v>33653</v>
      </c>
      <c r="O50" s="5">
        <f>(N50/24/1512)</f>
        <v/>
      </c>
      <c r="P50" s="294" t="n">
        <v>4317.88</v>
      </c>
      <c r="Q50" s="5">
        <f>(P50/24/216)</f>
        <v/>
      </c>
      <c r="R50" s="295" t="n">
        <v>21100.5</v>
      </c>
      <c r="S50" s="5">
        <f>(R50/24/1512)</f>
        <v/>
      </c>
      <c r="T50" s="294" t="n">
        <v>28915.5</v>
      </c>
      <c r="U50" s="5">
        <f>(T50/24/1512)</f>
        <v/>
      </c>
      <c r="V50" s="294" t="n">
        <v>3578.94</v>
      </c>
      <c r="W50" s="12">
        <f>(V50/24/180)</f>
        <v/>
      </c>
      <c r="X50" s="294" t="n">
        <v>13578.5</v>
      </c>
      <c r="Y50" s="5">
        <f>(X50/24/1512)</f>
        <v/>
      </c>
      <c r="Z50" s="294" t="n">
        <v>25474.75</v>
      </c>
      <c r="AA50" s="5">
        <f>(Z50/24/1512)</f>
        <v/>
      </c>
      <c r="AB50" s="294" t="n">
        <v>2092.31</v>
      </c>
      <c r="AC50" s="5">
        <f>(AB50/24/216)</f>
        <v/>
      </c>
      <c r="AD50" s="296">
        <f>SUM(B50,D50,F50,H50,J50,L50,N50,P50,R50,T50,V50,X50,Z50,AB50)</f>
        <v/>
      </c>
      <c r="AE50" s="294">
        <f>(AD50/24)</f>
        <v/>
      </c>
      <c r="AF50" s="5">
        <f>(AD50/24/12084)</f>
        <v/>
      </c>
      <c r="AG50" s="297" t="n">
        <v>12250.59</v>
      </c>
      <c r="AH50" s="297">
        <f>(AG50/24)</f>
        <v/>
      </c>
      <c r="AI50" s="16">
        <f>(AG50/24/3080)</f>
        <v/>
      </c>
      <c r="AJ50" s="298" t="n">
        <v>4631.52</v>
      </c>
      <c r="AK50" s="299">
        <f>(AJ50/24)</f>
        <v/>
      </c>
      <c r="AL50" s="17">
        <f>(AJ50/24/1080)</f>
        <v/>
      </c>
      <c r="AM50" s="297" t="n">
        <v>225398.38</v>
      </c>
      <c r="AN50" s="297">
        <f>(AM50/24)</f>
        <v/>
      </c>
      <c r="AO50" s="16">
        <f>(AM50/24/36000)</f>
        <v/>
      </c>
      <c r="AP50" s="300" t="n"/>
      <c r="AQ50" s="293" t="n"/>
    </row>
    <row customHeight="1" ht="15" r="51" s="211" spans="1:55">
      <c r="A51" s="3" t="n">
        <v>43296</v>
      </c>
      <c r="B51" s="248" t="n">
        <v>12168.62</v>
      </c>
      <c r="C51" s="9">
        <f>(B51/24/1500)</f>
        <v/>
      </c>
      <c r="D51" s="248" t="n">
        <v>2389.6</v>
      </c>
      <c r="E51" s="9">
        <f>(D51/24/450)</f>
        <v/>
      </c>
      <c r="F51" s="248" t="n">
        <v>2375.01</v>
      </c>
      <c r="G51" s="9">
        <f>(F51/24/450)</f>
        <v/>
      </c>
      <c r="H51" s="248" t="n">
        <v>105.3</v>
      </c>
      <c r="I51" s="9">
        <f>(H51/24/30)</f>
        <v/>
      </c>
      <c r="J51" s="248" t="n">
        <v>105.2</v>
      </c>
      <c r="K51" s="9">
        <f>(J51/24/30)</f>
        <v/>
      </c>
      <c r="L51" s="286" t="n">
        <v>29832</v>
      </c>
      <c r="M51" s="9">
        <f>(L51/24/1512)</f>
        <v/>
      </c>
      <c r="N51" s="248" t="n">
        <v>33626</v>
      </c>
      <c r="O51" s="9">
        <f>(N51/24/1512)</f>
        <v/>
      </c>
      <c r="P51" s="248" t="n">
        <v>4325.5</v>
      </c>
      <c r="Q51" s="9">
        <f>(P51/24/216)</f>
        <v/>
      </c>
      <c r="R51" s="286" t="n">
        <v>21106</v>
      </c>
      <c r="S51" s="9">
        <f>(R51/24/1512)</f>
        <v/>
      </c>
      <c r="T51" s="248" t="n">
        <v>28912</v>
      </c>
      <c r="U51" s="9">
        <f>(T51/24/1512)</f>
        <v/>
      </c>
      <c r="V51" s="248" t="n">
        <v>3561.12</v>
      </c>
      <c r="W51" s="11">
        <f>(V51/24/180)</f>
        <v/>
      </c>
      <c r="X51" s="248" t="n">
        <v>13573.75</v>
      </c>
      <c r="Y51" s="9">
        <f>(X51/24/1512)</f>
        <v/>
      </c>
      <c r="Z51" s="248" t="n">
        <v>25452.25</v>
      </c>
      <c r="AA51" s="9">
        <f>(Z51/24/1512)</f>
        <v/>
      </c>
      <c r="AB51" s="248" t="n">
        <v>2092.59</v>
      </c>
      <c r="AC51" s="9">
        <f>(AB51/24/216)</f>
        <v/>
      </c>
      <c r="AD51" s="287">
        <f>SUM(B51,D51,F51,H51,J51,L51,N51,P51,R51,T51,V51,X51,Z51,AB51)</f>
        <v/>
      </c>
      <c r="AE51" s="288">
        <f>(AD51/24)</f>
        <v/>
      </c>
      <c r="AF51" s="13">
        <f>(AD51/24/12084)</f>
        <v/>
      </c>
      <c r="AG51" s="289" t="n">
        <v>12197.44</v>
      </c>
      <c r="AH51" s="289">
        <f>(AG51/24)</f>
        <v/>
      </c>
      <c r="AI51" s="14">
        <f>(AG51/24/3080)</f>
        <v/>
      </c>
      <c r="AJ51" s="290" t="n">
        <v>4627.07</v>
      </c>
      <c r="AK51" s="291">
        <f>(AJ51/24)</f>
        <v/>
      </c>
      <c r="AL51" s="15">
        <f>(AJ51/24/1080)</f>
        <v/>
      </c>
      <c r="AM51" s="289" t="n">
        <v>224296.62</v>
      </c>
      <c r="AN51" s="289">
        <f>(AM51/24)</f>
        <v/>
      </c>
      <c r="AO51" s="14">
        <f>(AM51/24/36000)</f>
        <v/>
      </c>
      <c r="AP51" s="292" t="n"/>
      <c r="AQ51" s="293" t="n"/>
    </row>
    <row customHeight="1" ht="15" r="52" s="211" spans="1:55">
      <c r="A52" s="3" t="n">
        <v>43297</v>
      </c>
      <c r="B52" s="294" t="n">
        <v>12176.24</v>
      </c>
      <c r="C52" s="5">
        <f>(B52/24/1500)</f>
        <v/>
      </c>
      <c r="D52" s="294" t="n">
        <v>2388.88</v>
      </c>
      <c r="E52" s="5">
        <f>(D52/24/450)</f>
        <v/>
      </c>
      <c r="F52" s="294" t="n">
        <v>2375.42</v>
      </c>
      <c r="G52" s="5">
        <f>(F52/24/450)</f>
        <v/>
      </c>
      <c r="H52" s="294" t="n">
        <v>105.3</v>
      </c>
      <c r="I52" s="5">
        <f>(H52/24/30)</f>
        <v/>
      </c>
      <c r="J52" s="294" t="n">
        <v>105.2</v>
      </c>
      <c r="K52" s="5">
        <f>(J52/24/30)</f>
        <v/>
      </c>
      <c r="L52" s="295" t="n">
        <v>29862</v>
      </c>
      <c r="M52" s="5">
        <f>(L52/24/1512)</f>
        <v/>
      </c>
      <c r="N52" s="294" t="n">
        <v>33624</v>
      </c>
      <c r="O52" s="5">
        <f>(N52/24/1512)</f>
        <v/>
      </c>
      <c r="P52" s="294" t="n">
        <v>4329.12</v>
      </c>
      <c r="Q52" s="5">
        <f>(P52/24/216)</f>
        <v/>
      </c>
      <c r="R52" s="295" t="n">
        <v>21123.5</v>
      </c>
      <c r="S52" s="5">
        <f>(R52/24/1512)</f>
        <v/>
      </c>
      <c r="T52" s="294" t="n">
        <v>28920.5</v>
      </c>
      <c r="U52" s="5">
        <f>(T52/24/1512)</f>
        <v/>
      </c>
      <c r="V52" s="294" t="n">
        <v>3567.06</v>
      </c>
      <c r="W52" s="12">
        <f>(V52/24/180)</f>
        <v/>
      </c>
      <c r="X52" s="294" t="n">
        <v>13576</v>
      </c>
      <c r="Y52" s="5">
        <f>(X52/24/1512)</f>
        <v/>
      </c>
      <c r="Z52" s="294" t="n">
        <v>25477.25</v>
      </c>
      <c r="AA52" s="5">
        <f>(Z52/24/1512)</f>
        <v/>
      </c>
      <c r="AB52" s="294" t="n">
        <v>2092</v>
      </c>
      <c r="AC52" s="5">
        <f>(AB52/24/216)</f>
        <v/>
      </c>
      <c r="AD52" s="296">
        <f>SUM(B52,D52,F52,H52,J52,L52,N52,P52,R52,T52,V52,X52,Z52,AB52)</f>
        <v/>
      </c>
      <c r="AE52" s="294">
        <f>(AD52/24)</f>
        <v/>
      </c>
      <c r="AF52" s="5">
        <f>(AD52/24/12084)</f>
        <v/>
      </c>
      <c r="AG52" s="297" t="n">
        <v>11182.62</v>
      </c>
      <c r="AH52" s="297">
        <f>(AG52/24)</f>
        <v/>
      </c>
      <c r="AI52" s="16">
        <f>(AG52/24/3080)</f>
        <v/>
      </c>
      <c r="AJ52" s="298" t="n">
        <v>4625.02</v>
      </c>
      <c r="AK52" s="299">
        <f>(AJ52/24)</f>
        <v/>
      </c>
      <c r="AL52" s="17">
        <f>(AJ52/24/1080)</f>
        <v/>
      </c>
      <c r="AM52" s="297" t="n">
        <v>224492.38</v>
      </c>
      <c r="AN52" s="297">
        <f>(AM52/24)</f>
        <v/>
      </c>
      <c r="AO52" s="16">
        <f>(AM52/24/36000)</f>
        <v/>
      </c>
      <c r="AP52" s="300" t="n"/>
      <c r="AQ52" s="293" t="n"/>
    </row>
    <row customHeight="1" ht="15" r="53" s="211" spans="1:55">
      <c r="A53" s="3" t="n">
        <v>43298</v>
      </c>
      <c r="B53" s="248" t="n">
        <v>12274.15</v>
      </c>
      <c r="C53" s="9">
        <f>(B53/24/1500)</f>
        <v/>
      </c>
      <c r="D53" s="248" t="n">
        <v>2390.11</v>
      </c>
      <c r="E53" s="9">
        <f>(D53/24/450)</f>
        <v/>
      </c>
      <c r="F53" s="248" t="n">
        <v>2375.23</v>
      </c>
      <c r="G53" s="9">
        <f>(F53/24/450)</f>
        <v/>
      </c>
      <c r="H53" s="248" t="n">
        <v>105.4</v>
      </c>
      <c r="I53" s="9">
        <f>(H53/24/30)</f>
        <v/>
      </c>
      <c r="J53" s="248" t="n">
        <v>105.1</v>
      </c>
      <c r="K53" s="9">
        <f>(J53/24/30)</f>
        <v/>
      </c>
      <c r="L53" s="286" t="n">
        <v>29922</v>
      </c>
      <c r="M53" s="9">
        <f>(L53/24/1512)</f>
        <v/>
      </c>
      <c r="N53" s="248" t="n">
        <v>33610.5</v>
      </c>
      <c r="O53" s="9">
        <f>(N53/24/1512)</f>
        <v/>
      </c>
      <c r="P53" s="248" t="n">
        <v>4321.12</v>
      </c>
      <c r="Q53" s="9">
        <f>(P53/24/216)</f>
        <v/>
      </c>
      <c r="R53" s="286" t="n">
        <v>21147.5</v>
      </c>
      <c r="S53" s="9">
        <f>(R53/24/1512)</f>
        <v/>
      </c>
      <c r="T53" s="248" t="n">
        <v>28913.5</v>
      </c>
      <c r="U53" s="9">
        <f>(T53/24/1512)</f>
        <v/>
      </c>
      <c r="V53" s="248" t="n">
        <v>3565.62</v>
      </c>
      <c r="W53" s="11">
        <f>(V53/24/180)</f>
        <v/>
      </c>
      <c r="X53" s="248" t="n">
        <v>13619.5</v>
      </c>
      <c r="Y53" s="9">
        <f>(X53/24/1512)</f>
        <v/>
      </c>
      <c r="Z53" s="248" t="n">
        <v>25572.5</v>
      </c>
      <c r="AA53" s="9">
        <f>(Z53/24/1512)</f>
        <v/>
      </c>
      <c r="AB53" s="248" t="n">
        <v>2095.19</v>
      </c>
      <c r="AC53" s="9">
        <f>(AB53/24/216)</f>
        <v/>
      </c>
      <c r="AD53" s="287">
        <f>SUM(B53,D53,F53,H53,J53,L53,N53,P53,R53,T53,V53,X53,Z53,AB53)</f>
        <v/>
      </c>
      <c r="AE53" s="288">
        <f>(AD53/24)</f>
        <v/>
      </c>
      <c r="AF53" s="13">
        <f>(AD53/24/12084)</f>
        <v/>
      </c>
      <c r="AG53" s="289" t="n">
        <v>12229</v>
      </c>
      <c r="AH53" s="289">
        <f>(AG53/24)</f>
        <v/>
      </c>
      <c r="AI53" s="14">
        <f>(AG53/24/3080)</f>
        <v/>
      </c>
      <c r="AJ53" s="290" t="n">
        <v>4632.49</v>
      </c>
      <c r="AK53" s="291">
        <f>(AJ53/24)</f>
        <v/>
      </c>
      <c r="AL53" s="15">
        <f>(AJ53/24/1080)</f>
        <v/>
      </c>
      <c r="AM53" s="289" t="n">
        <v>226123.12</v>
      </c>
      <c r="AN53" s="289">
        <f>(AM53/24)</f>
        <v/>
      </c>
      <c r="AO53" s="14">
        <f>(AM53/24/36000)</f>
        <v/>
      </c>
      <c r="AP53" s="292" t="n"/>
      <c r="AQ53" s="293" t="n"/>
    </row>
    <row customHeight="1" ht="15" r="54" s="211" spans="1:55">
      <c r="A54" s="3" t="n">
        <v>43299</v>
      </c>
      <c r="B54" s="294" t="n">
        <v>12497.59</v>
      </c>
      <c r="C54" s="5">
        <f>(B54/24/1500)</f>
        <v/>
      </c>
      <c r="D54" s="294" t="n">
        <v>2385.42</v>
      </c>
      <c r="E54" s="5">
        <f>(D54/24/450)</f>
        <v/>
      </c>
      <c r="F54" s="294" t="n">
        <v>2370.87</v>
      </c>
      <c r="G54" s="5">
        <f>(F54/24/450)</f>
        <v/>
      </c>
      <c r="H54" s="294" t="n">
        <v>104.8</v>
      </c>
      <c r="I54" s="5">
        <f>(H54/24/30)</f>
        <v/>
      </c>
      <c r="J54" s="294" t="n">
        <v>104.5</v>
      </c>
      <c r="K54" s="5">
        <f>(J54/24/30)</f>
        <v/>
      </c>
      <c r="L54" s="295" t="n">
        <v>29899</v>
      </c>
      <c r="M54" s="5">
        <f>(L54/24/1512)</f>
        <v/>
      </c>
      <c r="N54" s="294" t="n">
        <v>33637.5</v>
      </c>
      <c r="O54" s="5">
        <f>(N54/24/1512)</f>
        <v/>
      </c>
      <c r="P54" s="294" t="n">
        <v>4300.12</v>
      </c>
      <c r="Q54" s="5">
        <f>(P54/24/216)</f>
        <v/>
      </c>
      <c r="R54" s="295" t="n">
        <v>21144.5</v>
      </c>
      <c r="S54" s="5">
        <f>(R54/24/1512)</f>
        <v/>
      </c>
      <c r="T54" s="294" t="n">
        <v>28830.5</v>
      </c>
      <c r="U54" s="5">
        <f>(T54/24/1512)</f>
        <v/>
      </c>
      <c r="V54" s="294" t="n">
        <v>3568.19</v>
      </c>
      <c r="W54" s="12">
        <f>(V54/24/180)</f>
        <v/>
      </c>
      <c r="X54" s="294" t="n">
        <v>13601.75</v>
      </c>
      <c r="Y54" s="5">
        <f>(X54/24/1512)</f>
        <v/>
      </c>
      <c r="Z54" s="294" t="n">
        <v>25590</v>
      </c>
      <c r="AA54" s="5">
        <f>(Z54/24/1512)</f>
        <v/>
      </c>
      <c r="AB54" s="294" t="n">
        <v>2099.31</v>
      </c>
      <c r="AC54" s="5">
        <f>(AB54/24/216)</f>
        <v/>
      </c>
      <c r="AD54" s="296">
        <f>SUM(B54,D54,F54,H54,J54,L54,N54,P54,R54,T54,V54,X54,Z54,AB54)</f>
        <v/>
      </c>
      <c r="AE54" s="294">
        <f>(AD54/24)</f>
        <v/>
      </c>
      <c r="AF54" s="5">
        <f>(AD54/24/12084)</f>
        <v/>
      </c>
      <c r="AG54" s="297" t="n">
        <v>12452.41</v>
      </c>
      <c r="AH54" s="297">
        <f>(AG54/24)</f>
        <v/>
      </c>
      <c r="AI54" s="16">
        <f>(AG54/24/3080)</f>
        <v/>
      </c>
      <c r="AJ54" s="298" t="n">
        <v>4632.99</v>
      </c>
      <c r="AK54" s="299">
        <f>(AJ54/24)</f>
        <v/>
      </c>
      <c r="AL54" s="17">
        <f>(AJ54/24/1080)</f>
        <v/>
      </c>
      <c r="AM54" s="297" t="n">
        <v>226099.25</v>
      </c>
      <c r="AN54" s="297">
        <f>(AM54/24)</f>
        <v/>
      </c>
      <c r="AO54" s="16">
        <f>(AM54/24/36000)</f>
        <v/>
      </c>
      <c r="AP54" s="300" t="n"/>
      <c r="AQ54" s="293" t="n"/>
    </row>
    <row customHeight="1" ht="15" r="55" s="211" spans="1:55">
      <c r="A55" s="3" t="n">
        <v>43300</v>
      </c>
      <c r="B55" s="248" t="n">
        <v>12918.97</v>
      </c>
      <c r="C55" s="9">
        <f>(B55/24/1500)</f>
        <v/>
      </c>
      <c r="D55" s="248" t="n">
        <v>2389.9</v>
      </c>
      <c r="E55" s="9">
        <f>(D55/24/450)</f>
        <v/>
      </c>
      <c r="F55" s="248" t="n">
        <v>2375.21</v>
      </c>
      <c r="G55" s="9">
        <f>(F55/24/450)</f>
        <v/>
      </c>
      <c r="H55" s="248" t="n">
        <v>105.4</v>
      </c>
      <c r="I55" s="9">
        <f>(H55/24/30)</f>
        <v/>
      </c>
      <c r="J55" s="248" t="n">
        <v>105.3</v>
      </c>
      <c r="K55" s="9">
        <f>(J55/24/30)</f>
        <v/>
      </c>
      <c r="L55" s="286" t="n">
        <v>29959</v>
      </c>
      <c r="M55" s="9">
        <f>(L55/24/1512)</f>
        <v/>
      </c>
      <c r="N55" s="248" t="n">
        <v>33726.5</v>
      </c>
      <c r="O55" s="9">
        <f>(N55/24/1512)</f>
        <v/>
      </c>
      <c r="P55" s="248" t="n">
        <v>4303.38</v>
      </c>
      <c r="Q55" s="9">
        <f>(P55/24/216)</f>
        <v/>
      </c>
      <c r="R55" s="286" t="n">
        <v>21194</v>
      </c>
      <c r="S55" s="9">
        <f>(R55/24/1512)</f>
        <v/>
      </c>
      <c r="T55" s="248" t="n">
        <v>28973</v>
      </c>
      <c r="U55" s="9">
        <f>(T55/24/1512)</f>
        <v/>
      </c>
      <c r="V55" s="248" t="n">
        <v>3585.69</v>
      </c>
      <c r="W55" s="11">
        <f>(V55/24/180)</f>
        <v/>
      </c>
      <c r="X55" s="248" t="n">
        <v>13629.75</v>
      </c>
      <c r="Y55" s="9">
        <f>(X55/24/1512)</f>
        <v/>
      </c>
      <c r="Z55" s="248" t="n">
        <v>25627.75</v>
      </c>
      <c r="AA55" s="9">
        <f>(Z55/24/1512)</f>
        <v/>
      </c>
      <c r="AB55" s="248" t="n">
        <v>2102.91</v>
      </c>
      <c r="AC55" s="9">
        <f>(AB55/24/216)</f>
        <v/>
      </c>
      <c r="AD55" s="287">
        <f>SUM(B55,D55,F55,H55,J55,L55,N55,P55,R55,T55,V55,X55,Z55,AB55)</f>
        <v/>
      </c>
      <c r="AE55" s="288">
        <f>(AD55/24)</f>
        <v/>
      </c>
      <c r="AF55" s="13">
        <f>(AD55/24/12084)</f>
        <v/>
      </c>
      <c r="AG55" s="289" t="n">
        <v>12870.81</v>
      </c>
      <c r="AH55" s="289">
        <f>(AG55/24)</f>
        <v/>
      </c>
      <c r="AI55" s="14">
        <f>(AG55/24/3080)</f>
        <v/>
      </c>
      <c r="AJ55" s="290" t="n">
        <v>4641.23</v>
      </c>
      <c r="AK55" s="291">
        <f>(AJ55/24)</f>
        <v/>
      </c>
      <c r="AL55" s="15">
        <f>(AJ55/24/1080)</f>
        <v/>
      </c>
      <c r="AM55" s="289" t="n">
        <v>227267.75</v>
      </c>
      <c r="AN55" s="289">
        <f>(AM55/24)</f>
        <v/>
      </c>
      <c r="AO55" s="14">
        <f>(AM55/24/36000)</f>
        <v/>
      </c>
      <c r="AP55" s="292" t="n"/>
      <c r="AQ55" s="293" t="n"/>
    </row>
    <row customHeight="1" ht="15" r="56" s="211" spans="1:55">
      <c r="A56" s="3" t="n">
        <v>43301</v>
      </c>
      <c r="B56" s="294" t="n">
        <v>13106.84</v>
      </c>
      <c r="C56" s="5">
        <f>(B56/24/1500)</f>
        <v/>
      </c>
      <c r="D56" s="294" t="n">
        <v>2391.1</v>
      </c>
      <c r="E56" s="5">
        <f>(D56/24/450)</f>
        <v/>
      </c>
      <c r="F56" s="294" t="n">
        <v>2377.66</v>
      </c>
      <c r="G56" s="5">
        <f>(F56/24/450)</f>
        <v/>
      </c>
      <c r="H56" s="294" t="n">
        <v>105.3</v>
      </c>
      <c r="I56" s="5">
        <f>(H56/24/30)</f>
        <v/>
      </c>
      <c r="J56" s="294" t="n">
        <v>105.1</v>
      </c>
      <c r="K56" s="5">
        <f>(J56/24/30)</f>
        <v/>
      </c>
      <c r="L56" s="295" t="n">
        <v>29954</v>
      </c>
      <c r="M56" s="5">
        <f>(L56/24/1512)</f>
        <v/>
      </c>
      <c r="N56" s="294" t="n">
        <v>33730.5</v>
      </c>
      <c r="O56" s="5">
        <f>(N56/24/1512)</f>
        <v/>
      </c>
      <c r="P56" s="294" t="n">
        <v>4295.25</v>
      </c>
      <c r="Q56" s="5">
        <f>(P56/24/216)</f>
        <v/>
      </c>
      <c r="R56" s="295" t="n">
        <v>21221</v>
      </c>
      <c r="S56" s="5">
        <f>(R56/24/1512)</f>
        <v/>
      </c>
      <c r="T56" s="294" t="n">
        <v>29055.5</v>
      </c>
      <c r="U56" s="5">
        <f>(T56/24/1512)</f>
        <v/>
      </c>
      <c r="V56" s="294" t="n">
        <v>3587.25</v>
      </c>
      <c r="W56" s="12">
        <f>(V56/24/180)</f>
        <v/>
      </c>
      <c r="X56" s="294" t="n">
        <v>13623.75</v>
      </c>
      <c r="Y56" s="5">
        <f>(X56/24/1512)</f>
        <v/>
      </c>
      <c r="Z56" s="294" t="n">
        <v>25638.5</v>
      </c>
      <c r="AA56" s="5">
        <f>(Z56/24/1512)</f>
        <v/>
      </c>
      <c r="AB56" s="294" t="n">
        <v>2102</v>
      </c>
      <c r="AC56" s="5">
        <f>(AB56/24/216)</f>
        <v/>
      </c>
      <c r="AD56" s="296">
        <f>SUM(B56,D56,F56,H56,J56,L56,N56,P56,R56,T56,V56,X56,Z56,AB56)</f>
        <v/>
      </c>
      <c r="AE56" s="294">
        <f>(AD56/24)</f>
        <v/>
      </c>
      <c r="AF56" s="5">
        <f>(AD56/24/12084)</f>
        <v/>
      </c>
      <c r="AG56" s="297" t="n">
        <v>13056.72</v>
      </c>
      <c r="AH56" s="297">
        <f>(AG56/24)</f>
        <v/>
      </c>
      <c r="AI56" s="16">
        <f>(AG56/24/3080)</f>
        <v/>
      </c>
      <c r="AJ56" s="298" t="n">
        <v>4639.17</v>
      </c>
      <c r="AK56" s="299">
        <f>(AJ56/24)</f>
        <v/>
      </c>
      <c r="AL56" s="17">
        <f>(AJ56/24/1080)</f>
        <v/>
      </c>
      <c r="AM56" s="297" t="n">
        <v>227442.12</v>
      </c>
      <c r="AN56" s="297">
        <f>(AM56/24)</f>
        <v/>
      </c>
      <c r="AO56" s="16">
        <f>(AM56/24/36000)</f>
        <v/>
      </c>
      <c r="AP56" s="300" t="n"/>
      <c r="AQ56" s="293" t="n"/>
    </row>
    <row customHeight="1" ht="15" r="57" s="211" spans="1:55">
      <c r="A57" s="3" t="n">
        <v>43302</v>
      </c>
      <c r="B57" s="248" t="n">
        <v>12809.27</v>
      </c>
      <c r="C57" s="9">
        <f>(B57/24/1500)</f>
        <v/>
      </c>
      <c r="D57" s="248" t="n">
        <v>2393.06</v>
      </c>
      <c r="E57" s="9">
        <f>(D57/24/450)</f>
        <v/>
      </c>
      <c r="F57" s="248" t="n">
        <v>2378.6</v>
      </c>
      <c r="G57" s="9">
        <f>(F57/24/450)</f>
        <v/>
      </c>
      <c r="H57" s="248" t="n">
        <v>105.4</v>
      </c>
      <c r="I57" s="9">
        <f>(H57/24/30)</f>
        <v/>
      </c>
      <c r="J57" s="248" t="n">
        <v>105.3</v>
      </c>
      <c r="K57" s="9">
        <f>(J57/24/30)</f>
        <v/>
      </c>
      <c r="L57" s="286" t="n">
        <v>29964</v>
      </c>
      <c r="M57" s="9">
        <f>(L57/24/1512)</f>
        <v/>
      </c>
      <c r="N57" s="248" t="n">
        <v>33712.5</v>
      </c>
      <c r="O57" s="9">
        <f>(N57/24/1512)</f>
        <v/>
      </c>
      <c r="P57" s="248" t="n">
        <v>4300.5</v>
      </c>
      <c r="Q57" s="9">
        <f>(P57/24/216)</f>
        <v/>
      </c>
      <c r="R57" s="286" t="n">
        <v>21201.5</v>
      </c>
      <c r="S57" s="9">
        <f>(R57/24/1512)</f>
        <v/>
      </c>
      <c r="T57" s="248" t="n">
        <v>29020</v>
      </c>
      <c r="U57" s="9">
        <f>(T57/24/1512)</f>
        <v/>
      </c>
      <c r="V57" s="248" t="n">
        <v>3577.81</v>
      </c>
      <c r="W57" s="11">
        <f>(V57/24/180)</f>
        <v/>
      </c>
      <c r="X57" s="248" t="n">
        <v>13659.25</v>
      </c>
      <c r="Y57" s="9">
        <f>(X57/24/1512)</f>
        <v/>
      </c>
      <c r="Z57" s="248" t="n">
        <v>25621.25</v>
      </c>
      <c r="AA57" s="9">
        <f>(Z57/24/1512)</f>
        <v/>
      </c>
      <c r="AB57" s="248" t="n">
        <v>2102.5</v>
      </c>
      <c r="AC57" s="9">
        <f>(AB57/24/216)</f>
        <v/>
      </c>
      <c r="AD57" s="287">
        <f>SUM(B57,D57,F57,H57,J57,L57,N57,P57,R57,T57,V57,X57,Z57,AB57)</f>
        <v/>
      </c>
      <c r="AE57" s="288">
        <f>(AD57/24)</f>
        <v/>
      </c>
      <c r="AF57" s="13">
        <f>(AD57/24/12084)</f>
        <v/>
      </c>
      <c r="AG57" s="289" t="n">
        <v>12760.56</v>
      </c>
      <c r="AH57" s="289">
        <f>(AG57/24)</f>
        <v/>
      </c>
      <c r="AI57" s="14">
        <f>(AG57/24/3080)</f>
        <v/>
      </c>
      <c r="AJ57" s="290" t="n">
        <v>4644.6</v>
      </c>
      <c r="AK57" s="291">
        <f>(AJ57/24)</f>
        <v/>
      </c>
      <c r="AL57" s="15">
        <f>(AJ57/24/1080)</f>
        <v/>
      </c>
      <c r="AM57" s="289" t="n">
        <v>226909.25</v>
      </c>
      <c r="AN57" s="289">
        <f>(AM57/24)</f>
        <v/>
      </c>
      <c r="AO57" s="14">
        <f>(AM57/24/36000)</f>
        <v/>
      </c>
      <c r="AP57" s="292" t="n"/>
      <c r="AQ57" s="293" t="n"/>
    </row>
    <row customHeight="1" ht="15" r="58" s="211" spans="1:55">
      <c r="A58" s="3" t="n">
        <v>43303</v>
      </c>
      <c r="B58" s="294" t="n">
        <v>12770.94</v>
      </c>
      <c r="C58" s="5">
        <f>(B58/24/1500)</f>
        <v/>
      </c>
      <c r="D58" s="294" t="n">
        <v>2392.9</v>
      </c>
      <c r="E58" s="5">
        <f>(D58/24/450)</f>
        <v/>
      </c>
      <c r="F58" s="294" t="n">
        <v>2378.5</v>
      </c>
      <c r="G58" s="5">
        <f>(F58/24/450)</f>
        <v/>
      </c>
      <c r="H58" s="294" t="n">
        <v>105.4</v>
      </c>
      <c r="I58" s="5">
        <f>(H58/24/30)</f>
        <v/>
      </c>
      <c r="J58" s="294" t="n">
        <v>105.3</v>
      </c>
      <c r="K58" s="5">
        <f>(J58/24/30)</f>
        <v/>
      </c>
      <c r="L58" s="295" t="n">
        <v>29945</v>
      </c>
      <c r="M58" s="5">
        <f>(L58/24/1512)</f>
        <v/>
      </c>
      <c r="N58" s="294" t="n">
        <v>33645</v>
      </c>
      <c r="O58" s="5">
        <f>(N58/24/1512)</f>
        <v/>
      </c>
      <c r="P58" s="294" t="n">
        <v>4304.25</v>
      </c>
      <c r="Q58" s="5">
        <f>(P58/24/216)</f>
        <v/>
      </c>
      <c r="R58" s="295" t="n">
        <v>21193.5</v>
      </c>
      <c r="S58" s="5">
        <f>(R58/24/1512)</f>
        <v/>
      </c>
      <c r="T58" s="294" t="n">
        <v>28962</v>
      </c>
      <c r="U58" s="5">
        <f>(T58/24/1512)</f>
        <v/>
      </c>
      <c r="V58" s="294" t="n">
        <v>3561.12</v>
      </c>
      <c r="W58" s="12">
        <f>(V58/24/180)</f>
        <v/>
      </c>
      <c r="X58" s="294" t="n">
        <v>13648.25</v>
      </c>
      <c r="Y58" s="5">
        <f>(X58/24/1512)</f>
        <v/>
      </c>
      <c r="Z58" s="294" t="n">
        <v>25605.25</v>
      </c>
      <c r="AA58" s="5">
        <f>(Z58/24/1512)</f>
        <v/>
      </c>
      <c r="AB58" s="294" t="n">
        <v>2100.69</v>
      </c>
      <c r="AC58" s="5">
        <f>(AB58/24/216)</f>
        <v/>
      </c>
      <c r="AD58" s="296">
        <f>SUM(B58,D58,F58,H58,J58,L58,N58,P58,R58,T58,V58,X58,Z58,AB58)</f>
        <v/>
      </c>
      <c r="AE58" s="294">
        <f>(AD58/24)</f>
        <v/>
      </c>
      <c r="AF58" s="5">
        <f>(AD58/24/12084)</f>
        <v/>
      </c>
      <c r="AG58" s="297" t="n">
        <v>12723.62</v>
      </c>
      <c r="AH58" s="297">
        <f>(AG58/24)</f>
        <v/>
      </c>
      <c r="AI58" s="16">
        <f>(AG58/24/3080)</f>
        <v/>
      </c>
      <c r="AJ58" s="298" t="n">
        <v>4636.91</v>
      </c>
      <c r="AK58" s="299">
        <f>(AJ58/24)</f>
        <v/>
      </c>
      <c r="AL58" s="17">
        <f>(AJ58/24/1080)</f>
        <v/>
      </c>
      <c r="AM58" s="297" t="n">
        <v>226098.5</v>
      </c>
      <c r="AN58" s="297">
        <f>(AM58/24)</f>
        <v/>
      </c>
      <c r="AO58" s="16">
        <f>(AM58/24/36000)</f>
        <v/>
      </c>
      <c r="AP58" s="300" t="n"/>
      <c r="AQ58" s="293" t="n"/>
    </row>
    <row customHeight="1" ht="15" r="59" s="211" spans="1:55">
      <c r="A59" s="3" t="n">
        <v>43304</v>
      </c>
      <c r="B59" s="248" t="n">
        <v>12892.17</v>
      </c>
      <c r="C59" s="9">
        <f>(B59/24/1500)</f>
        <v/>
      </c>
      <c r="D59" s="248" t="n">
        <v>2393.4</v>
      </c>
      <c r="E59" s="9">
        <f>(D59/24/450)</f>
        <v/>
      </c>
      <c r="F59" s="248" t="n">
        <v>2379.17</v>
      </c>
      <c r="G59" s="9">
        <f>(F59/24/450)</f>
        <v/>
      </c>
      <c r="H59" s="248" t="n">
        <v>105.4</v>
      </c>
      <c r="I59" s="9">
        <f>(H59/24/30)</f>
        <v/>
      </c>
      <c r="J59" s="248" t="n">
        <v>105.1</v>
      </c>
      <c r="K59" s="9">
        <f>(J59/24/30)</f>
        <v/>
      </c>
      <c r="L59" s="286" t="n">
        <v>29963</v>
      </c>
      <c r="M59" s="9">
        <f>(L59/24/1512)</f>
        <v/>
      </c>
      <c r="N59" s="248" t="n">
        <v>33682.5</v>
      </c>
      <c r="O59" s="9">
        <f>(N59/24/1512)</f>
        <v/>
      </c>
      <c r="P59" s="248" t="n">
        <v>4300.25</v>
      </c>
      <c r="Q59" s="9">
        <f>(P59/24/216)</f>
        <v/>
      </c>
      <c r="R59" s="286" t="n">
        <v>21263</v>
      </c>
      <c r="S59" s="9">
        <f>(R59/24/1512)</f>
        <v/>
      </c>
      <c r="T59" s="248" t="n">
        <v>29028.5</v>
      </c>
      <c r="U59" s="9">
        <f>(T59/24/1512)</f>
        <v/>
      </c>
      <c r="V59" s="248" t="n">
        <v>3594.81</v>
      </c>
      <c r="W59" s="11">
        <f>(V59/24/180)</f>
        <v/>
      </c>
      <c r="X59" s="248" t="n">
        <v>13712.5</v>
      </c>
      <c r="Y59" s="9">
        <f>(X59/24/1512)</f>
        <v/>
      </c>
      <c r="Z59" s="248" t="n">
        <v>25680.5</v>
      </c>
      <c r="AA59" s="9">
        <f>(Z59/24/1512)</f>
        <v/>
      </c>
      <c r="AB59" s="248" t="n">
        <v>2105.72</v>
      </c>
      <c r="AC59" s="9">
        <f>(AB59/24/216)</f>
        <v/>
      </c>
      <c r="AD59" s="287">
        <f>SUM(B59,D59,F59,H59,J59,L59,N59,P59,R59,T59,V59,X59,Z59,AB59)</f>
        <v/>
      </c>
      <c r="AE59" s="288">
        <f>(AD59/24)</f>
        <v/>
      </c>
      <c r="AF59" s="13">
        <f>(AD59/24/12084)</f>
        <v/>
      </c>
      <c r="AG59" s="289" t="n">
        <v>12842.91</v>
      </c>
      <c r="AH59" s="289">
        <f>(AG59/24)</f>
        <v/>
      </c>
      <c r="AI59" s="14">
        <f>(AG59/24/3080)</f>
        <v/>
      </c>
      <c r="AJ59" s="290" t="n">
        <v>4638.53</v>
      </c>
      <c r="AK59" s="291">
        <f>(AJ59/24)</f>
        <v/>
      </c>
      <c r="AL59" s="15">
        <f>(AJ59/24/1080)</f>
        <v/>
      </c>
      <c r="AM59" s="289" t="n">
        <v>227458.38</v>
      </c>
      <c r="AN59" s="289">
        <f>(AM59/24)</f>
        <v/>
      </c>
      <c r="AO59" s="14">
        <f>(AM59/24/36000)</f>
        <v/>
      </c>
      <c r="AP59" s="292" t="n"/>
      <c r="AQ59" s="293" t="n"/>
    </row>
    <row customHeight="1" ht="15" r="60" s="211" spans="1:55">
      <c r="A60" s="3" t="n">
        <v>43305</v>
      </c>
      <c r="B60" s="294" t="n">
        <v>13015</v>
      </c>
      <c r="C60" s="5">
        <f>(B60/24/1500)</f>
        <v/>
      </c>
      <c r="D60" s="294" t="n">
        <v>2394.77</v>
      </c>
      <c r="E60" s="5">
        <f>(D60/24/450)</f>
        <v/>
      </c>
      <c r="F60" s="294" t="n">
        <v>2379.1</v>
      </c>
      <c r="G60" s="5">
        <f>(F60/24/450)</f>
        <v/>
      </c>
      <c r="H60" s="294" t="n">
        <v>105.4</v>
      </c>
      <c r="I60" s="5">
        <f>(H60/24/30)</f>
        <v/>
      </c>
      <c r="J60" s="294" t="n">
        <v>105.3</v>
      </c>
      <c r="K60" s="5">
        <f>(J60/24/30)</f>
        <v/>
      </c>
      <c r="L60" s="295" t="n">
        <v>29968</v>
      </c>
      <c r="M60" s="5">
        <f>(L60/24/1512)</f>
        <v/>
      </c>
      <c r="N60" s="294" t="n">
        <v>33751.5</v>
      </c>
      <c r="O60" s="5">
        <f>(N60/24/1512)</f>
        <v/>
      </c>
      <c r="P60" s="294" t="n">
        <v>4306.62</v>
      </c>
      <c r="Q60" s="5">
        <f>(P60/24/216)</f>
        <v/>
      </c>
      <c r="R60" s="295" t="n">
        <v>21380.5</v>
      </c>
      <c r="S60" s="5">
        <f>(R60/24/1512)</f>
        <v/>
      </c>
      <c r="T60" s="294" t="n">
        <v>29049</v>
      </c>
      <c r="U60" s="5">
        <f>(T60/24/1512)</f>
        <v/>
      </c>
      <c r="V60" s="294" t="n">
        <v>3595.25</v>
      </c>
      <c r="W60" s="12">
        <f>(V60/24/180)</f>
        <v/>
      </c>
      <c r="X60" s="294" t="n">
        <v>13771.25</v>
      </c>
      <c r="Y60" s="5">
        <f>(X60/24/1512)</f>
        <v/>
      </c>
      <c r="Z60" s="294" t="n">
        <v>25839.5</v>
      </c>
      <c r="AA60" s="5">
        <f>(Z60/24/1512)</f>
        <v/>
      </c>
      <c r="AB60" s="294" t="n">
        <v>2107</v>
      </c>
      <c r="AC60" s="5">
        <f>(AB60/24/216)</f>
        <v/>
      </c>
      <c r="AD60" s="296">
        <f>SUM(B60,D60,F60,H60,J60,L60,N60,P60,R60,T60,V60,X60,Z60,AB60)</f>
        <v/>
      </c>
      <c r="AE60" s="294">
        <f>(AD60/24)</f>
        <v/>
      </c>
      <c r="AF60" s="5">
        <f>(AD60/24/12084)</f>
        <v/>
      </c>
      <c r="AG60" s="297" t="n">
        <v>12966.97</v>
      </c>
      <c r="AH60" s="297">
        <f>(AG60/24)</f>
        <v/>
      </c>
      <c r="AI60" s="16">
        <f>(AG60/24/3080)</f>
        <v/>
      </c>
      <c r="AJ60" s="298" t="n">
        <v>4637.66</v>
      </c>
      <c r="AK60" s="299">
        <f>(AJ60/24)</f>
        <v/>
      </c>
      <c r="AL60" s="17">
        <f>(AJ60/24/1080)</f>
        <v/>
      </c>
      <c r="AM60" s="297" t="n">
        <v>228810.25</v>
      </c>
      <c r="AN60" s="297">
        <f>(AM60/24)</f>
        <v/>
      </c>
      <c r="AO60" s="16">
        <f>(AM60/24/36000)</f>
        <v/>
      </c>
      <c r="AP60" s="300" t="n"/>
      <c r="AQ60" s="293" t="n"/>
    </row>
    <row customHeight="1" ht="15" r="61" s="211" spans="1:55">
      <c r="A61" s="3" t="n">
        <v>43306</v>
      </c>
      <c r="B61" s="248" t="n">
        <v>13307.6</v>
      </c>
      <c r="C61" s="9">
        <f>(B61/24/1500)</f>
        <v/>
      </c>
      <c r="D61" s="248" t="n">
        <v>2393.68</v>
      </c>
      <c r="E61" s="9">
        <f>(D61/24/450)</f>
        <v/>
      </c>
      <c r="F61" s="248" t="n">
        <v>2379.29</v>
      </c>
      <c r="G61" s="9">
        <f>(F61/24/450)</f>
        <v/>
      </c>
      <c r="H61" s="248" t="n">
        <v>105.3</v>
      </c>
      <c r="I61" s="9">
        <f>(H61/24/30)</f>
        <v/>
      </c>
      <c r="J61" s="248" t="n">
        <v>105.1</v>
      </c>
      <c r="K61" s="9">
        <f>(J61/24/30)</f>
        <v/>
      </c>
      <c r="L61" s="286" t="n">
        <v>29997</v>
      </c>
      <c r="M61" s="9">
        <f>(L61/24/1512)</f>
        <v/>
      </c>
      <c r="N61" s="248" t="n">
        <v>33825.5</v>
      </c>
      <c r="O61" s="9">
        <f>(N61/24/1512)</f>
        <v/>
      </c>
      <c r="P61" s="248" t="n">
        <v>4323.5</v>
      </c>
      <c r="Q61" s="9">
        <f>(P61/24/216)</f>
        <v/>
      </c>
      <c r="R61" s="286" t="n">
        <v>21442.5</v>
      </c>
      <c r="S61" s="9">
        <f>(R61/24/1512)</f>
        <v/>
      </c>
      <c r="T61" s="248" t="n">
        <v>29073</v>
      </c>
      <c r="U61" s="9">
        <f>(T61/24/1512)</f>
        <v/>
      </c>
      <c r="V61" s="248" t="n">
        <v>3595.31</v>
      </c>
      <c r="W61" s="11">
        <f>(V61/24/180)</f>
        <v/>
      </c>
      <c r="X61" s="248" t="n">
        <v>13909.5</v>
      </c>
      <c r="Y61" s="9">
        <f>(X61/24/1512)</f>
        <v/>
      </c>
      <c r="Z61" s="248" t="n">
        <v>25953.75</v>
      </c>
      <c r="AA61" s="9">
        <f>(Z61/24/1512)</f>
        <v/>
      </c>
      <c r="AB61" s="248" t="n">
        <v>2109.88</v>
      </c>
      <c r="AC61" s="9">
        <f>(AB61/24/216)</f>
        <v/>
      </c>
      <c r="AD61" s="287">
        <f>SUM(B61,D61,F61,H61,J61,L61,N61,P61,R61,T61,V61,X61,Z61,AB61)</f>
        <v/>
      </c>
      <c r="AE61" s="288">
        <f>(AD61/24)</f>
        <v/>
      </c>
      <c r="AF61" s="13">
        <f>(AD61/24/12084)</f>
        <v/>
      </c>
      <c r="AG61" s="289" t="n">
        <v>13261.09</v>
      </c>
      <c r="AH61" s="289">
        <f>(AG61/24)</f>
        <v/>
      </c>
      <c r="AI61" s="14">
        <f>(AG61/24/3080)</f>
        <v/>
      </c>
      <c r="AJ61" s="290" t="n">
        <v>4634.51</v>
      </c>
      <c r="AK61" s="291">
        <f>(AJ61/24)</f>
        <v/>
      </c>
      <c r="AL61" s="15">
        <f>(AJ61/24/1080)</f>
        <v/>
      </c>
      <c r="AM61" s="289" t="n">
        <v>229273.88</v>
      </c>
      <c r="AN61" s="289">
        <f>(AM61/24)</f>
        <v/>
      </c>
      <c r="AO61" s="14">
        <f>(AM61/24/36000)</f>
        <v/>
      </c>
      <c r="AP61" s="292" t="n"/>
      <c r="AQ61" s="293" t="n"/>
    </row>
    <row customHeight="1" ht="15" r="62" s="211" spans="1:55">
      <c r="A62" s="3" t="n">
        <v>43307</v>
      </c>
      <c r="B62" s="294" t="n">
        <v>13478.26</v>
      </c>
      <c r="C62" s="5">
        <f>(B62/24/1500)</f>
        <v/>
      </c>
      <c r="D62" s="294" t="n">
        <v>2394.91</v>
      </c>
      <c r="E62" s="5">
        <f>(D62/24/450)</f>
        <v/>
      </c>
      <c r="F62" s="294" t="n">
        <v>2380.11</v>
      </c>
      <c r="G62" s="5">
        <f>(F62/24/450)</f>
        <v/>
      </c>
      <c r="H62" s="294" t="n">
        <v>105.5</v>
      </c>
      <c r="I62" s="5">
        <f>(H62/24/30)</f>
        <v/>
      </c>
      <c r="J62" s="294" t="n">
        <v>105.2</v>
      </c>
      <c r="K62" s="5">
        <f>(J62/24/30)</f>
        <v/>
      </c>
      <c r="L62" s="295" t="n">
        <v>29985</v>
      </c>
      <c r="M62" s="5">
        <f>(L62/24/1512)</f>
        <v/>
      </c>
      <c r="N62" s="294" t="n">
        <v>33811</v>
      </c>
      <c r="O62" s="5">
        <f>(N62/24/1512)</f>
        <v/>
      </c>
      <c r="P62" s="294" t="n">
        <v>4320.88</v>
      </c>
      <c r="Q62" s="5">
        <f>(P62/24/216)</f>
        <v/>
      </c>
      <c r="R62" s="295" t="n">
        <v>21467.5</v>
      </c>
      <c r="S62" s="5">
        <f>(R62/24/1512)</f>
        <v/>
      </c>
      <c r="T62" s="294" t="n">
        <v>29057</v>
      </c>
      <c r="U62" s="5">
        <f>(T62/24/1512)</f>
        <v/>
      </c>
      <c r="V62" s="294" t="n">
        <v>3590.75</v>
      </c>
      <c r="W62" s="12">
        <f>(V62/24/180)</f>
        <v/>
      </c>
      <c r="X62" s="294" t="n">
        <v>13901</v>
      </c>
      <c r="Y62" s="5">
        <f>(X62/24/1512)</f>
        <v/>
      </c>
      <c r="Z62" s="294" t="n">
        <v>25934.75</v>
      </c>
      <c r="AA62" s="5">
        <f>(Z62/24/1512)</f>
        <v/>
      </c>
      <c r="AB62" s="294" t="n">
        <v>2107.72</v>
      </c>
      <c r="AC62" s="5">
        <f>(AB62/24/216)</f>
        <v/>
      </c>
      <c r="AD62" s="296">
        <f>SUM(B62,D62,F62,H62,J62,L62,N62,P62,R62,T62,V62,X62,Z62,AB62)</f>
        <v/>
      </c>
      <c r="AE62" s="294">
        <f>(AD62/24)</f>
        <v/>
      </c>
      <c r="AF62" s="5">
        <f>(AD62/24/12084)</f>
        <v/>
      </c>
      <c r="AG62" s="297" t="n">
        <v>13429</v>
      </c>
      <c r="AH62" s="297">
        <f>(AG62/24)</f>
        <v/>
      </c>
      <c r="AI62" s="16">
        <f>(AG62/24/3080)</f>
        <v/>
      </c>
      <c r="AJ62" s="298" t="n">
        <v>4639.39</v>
      </c>
      <c r="AK62" s="299">
        <f>(AJ62/24)</f>
        <v/>
      </c>
      <c r="AL62" s="17">
        <f>(AJ62/24/1080)</f>
        <v/>
      </c>
      <c r="AM62" s="297" t="n">
        <v>229084.38</v>
      </c>
      <c r="AN62" s="297">
        <f>(AM62/24)</f>
        <v/>
      </c>
      <c r="AO62" s="16">
        <f>(AM62/24/36000)</f>
        <v/>
      </c>
      <c r="AP62" s="300" t="n"/>
      <c r="AQ62" s="293" t="n"/>
    </row>
    <row customHeight="1" ht="15" r="63" s="211" spans="1:55">
      <c r="A63" s="3" t="n">
        <v>43308</v>
      </c>
      <c r="B63" s="248" t="n">
        <v>13676.98</v>
      </c>
      <c r="C63" s="9">
        <f>(B63/24/1500)</f>
        <v/>
      </c>
      <c r="D63" s="248" t="n">
        <v>2393.56</v>
      </c>
      <c r="E63" s="9">
        <f>(D63/24/450)</f>
        <v/>
      </c>
      <c r="F63" s="248" t="n">
        <v>2379.88</v>
      </c>
      <c r="G63" s="9">
        <f>(F63/24/450)</f>
        <v/>
      </c>
      <c r="H63" s="248" t="n">
        <v>105.3</v>
      </c>
      <c r="I63" s="9">
        <f>(H63/24/30)</f>
        <v/>
      </c>
      <c r="J63" s="248" t="n">
        <v>105</v>
      </c>
      <c r="K63" s="9">
        <f>(J63/24/30)</f>
        <v/>
      </c>
      <c r="L63" s="286" t="n">
        <v>30040</v>
      </c>
      <c r="M63" s="9">
        <f>(L63/24/1512)</f>
        <v/>
      </c>
      <c r="N63" s="248" t="n">
        <v>33800</v>
      </c>
      <c r="O63" s="9">
        <f>(N63/24/1512)</f>
        <v/>
      </c>
      <c r="P63" s="248" t="n">
        <v>4324.75</v>
      </c>
      <c r="Q63" s="9">
        <f>(P63/24/216)</f>
        <v/>
      </c>
      <c r="R63" s="286" t="n">
        <v>21514</v>
      </c>
      <c r="S63" s="9">
        <f>(R63/24/1512)</f>
        <v/>
      </c>
      <c r="T63" s="248" t="n">
        <v>29081.5</v>
      </c>
      <c r="U63" s="9">
        <f>(T63/24/1512)</f>
        <v/>
      </c>
      <c r="V63" s="248" t="n">
        <v>3609.88</v>
      </c>
      <c r="W63" s="11">
        <f>(V63/24/180)</f>
        <v/>
      </c>
      <c r="X63" s="248" t="n">
        <v>13898.75</v>
      </c>
      <c r="Y63" s="9">
        <f>(X63/24/1512)</f>
        <v/>
      </c>
      <c r="Z63" s="248" t="n">
        <v>25897.5</v>
      </c>
      <c r="AA63" s="9">
        <f>(Z63/24/1512)</f>
        <v/>
      </c>
      <c r="AB63" s="248" t="n">
        <v>2105.78</v>
      </c>
      <c r="AC63" s="9">
        <f>(AB63/24/216)</f>
        <v/>
      </c>
      <c r="AD63" s="287">
        <f>SUM(B63,D63,F63,H63,J63,L63,N63,P63,R63,T63,V63,X63,Z63,AB63)</f>
        <v/>
      </c>
      <c r="AE63" s="288">
        <f>(AD63/24)</f>
        <v/>
      </c>
      <c r="AF63" s="13">
        <f>(AD63/24/12084)</f>
        <v/>
      </c>
      <c r="AG63" s="289" t="n">
        <v>13625.91</v>
      </c>
      <c r="AH63" s="289">
        <f>(AG63/24)</f>
        <v/>
      </c>
      <c r="AI63" s="14">
        <f>(AG63/24/3080)</f>
        <v/>
      </c>
      <c r="AJ63" s="290" t="n">
        <v>4639.02</v>
      </c>
      <c r="AK63" s="291">
        <f>(AJ63/24)</f>
        <v/>
      </c>
      <c r="AL63" s="15">
        <f>(AJ63/24/1080)</f>
        <v/>
      </c>
      <c r="AM63" s="289" t="n">
        <v>229857.12</v>
      </c>
      <c r="AN63" s="289">
        <f>(AM63/24)</f>
        <v/>
      </c>
      <c r="AO63" s="14">
        <f>(AM63/24/36000)</f>
        <v/>
      </c>
      <c r="AP63" s="292" t="n"/>
      <c r="AQ63" s="293" t="n"/>
    </row>
    <row customHeight="1" ht="15" r="64" s="211" spans="1:55">
      <c r="A64" s="3" t="n">
        <v>43309</v>
      </c>
      <c r="B64" s="294" t="n">
        <v>13577.42</v>
      </c>
      <c r="C64" s="5">
        <f>(B64/24/1500)</f>
        <v/>
      </c>
      <c r="D64" s="294" t="n">
        <v>2393.74</v>
      </c>
      <c r="E64" s="5">
        <f>(D64/24/450)</f>
        <v/>
      </c>
      <c r="F64" s="294" t="n">
        <v>2379.1</v>
      </c>
      <c r="G64" s="5">
        <f>(F64/24/450)</f>
        <v/>
      </c>
      <c r="H64" s="294" t="n">
        <v>105.4</v>
      </c>
      <c r="I64" s="5">
        <f>(H64/24/30)</f>
        <v/>
      </c>
      <c r="J64" s="294" t="n">
        <v>105.2</v>
      </c>
      <c r="K64" s="5">
        <f>(J64/24/30)</f>
        <v/>
      </c>
      <c r="L64" s="295" t="n">
        <v>30065</v>
      </c>
      <c r="M64" s="5">
        <f>(L64/24/1512)</f>
        <v/>
      </c>
      <c r="N64" s="294" t="n">
        <v>33806</v>
      </c>
      <c r="O64" s="5">
        <f>(N64/24/1512)</f>
        <v/>
      </c>
      <c r="P64" s="294" t="n">
        <v>4324.25</v>
      </c>
      <c r="Q64" s="5">
        <f>(P64/24/216)</f>
        <v/>
      </c>
      <c r="R64" s="295" t="n">
        <v>21547.5</v>
      </c>
      <c r="S64" s="5">
        <f>(R64/24/1512)</f>
        <v/>
      </c>
      <c r="T64" s="294" t="n">
        <v>29079.5</v>
      </c>
      <c r="U64" s="5">
        <f>(T64/24/1512)</f>
        <v/>
      </c>
      <c r="V64" s="294" t="n">
        <v>3624.94</v>
      </c>
      <c r="W64" s="12">
        <f>(V64/24/180)</f>
        <v/>
      </c>
      <c r="X64" s="294" t="n">
        <v>13873</v>
      </c>
      <c r="Y64" s="5">
        <f>(X64/24/1512)</f>
        <v/>
      </c>
      <c r="Z64" s="294" t="n">
        <v>25931.25</v>
      </c>
      <c r="AA64" s="5">
        <f>(Z64/24/1512)</f>
        <v/>
      </c>
      <c r="AB64" s="294" t="n">
        <v>2101</v>
      </c>
      <c r="AC64" s="5">
        <f>(AB64/24/216)</f>
        <v/>
      </c>
      <c r="AD64" s="296">
        <f>SUM(B64,D64,F64,H64,J64,L64,N64,P64,R64,T64,V64,X64,Z64,AB64)</f>
        <v/>
      </c>
      <c r="AE64" s="294">
        <f>(AD64/24)</f>
        <v/>
      </c>
      <c r="AF64" s="5">
        <f>(AD64/24/12084)</f>
        <v/>
      </c>
      <c r="AG64" s="297" t="n">
        <v>13528.31</v>
      </c>
      <c r="AH64" s="297">
        <f>(AG64/24)</f>
        <v/>
      </c>
      <c r="AI64" s="16">
        <f>(AG64/24/3080)</f>
        <v/>
      </c>
      <c r="AJ64" s="298" t="n">
        <v>4636.47</v>
      </c>
      <c r="AK64" s="299">
        <f>(AJ64/24)</f>
        <v/>
      </c>
      <c r="AL64" s="17">
        <f>(AJ64/24/1080)</f>
        <v/>
      </c>
      <c r="AM64" s="297" t="n">
        <v>230276.5</v>
      </c>
      <c r="AN64" s="297">
        <f>(AM64/24)</f>
        <v/>
      </c>
      <c r="AO64" s="16">
        <f>(AM64/24/36000)</f>
        <v/>
      </c>
      <c r="AP64" s="300" t="n"/>
      <c r="AQ64" s="293" t="n"/>
    </row>
    <row customHeight="1" ht="15" r="65" s="211" spans="1:55">
      <c r="A65" s="3" t="n">
        <v>43310</v>
      </c>
      <c r="B65" s="248" t="n">
        <v>13639.07</v>
      </c>
      <c r="C65" s="9">
        <f>(B65/24/1500)</f>
        <v/>
      </c>
      <c r="D65" s="248" t="n">
        <v>2394.48</v>
      </c>
      <c r="E65" s="9">
        <f>(D65/24/450)</f>
        <v/>
      </c>
      <c r="F65" s="248" t="n">
        <v>2379.14</v>
      </c>
      <c r="G65" s="9">
        <f>(F65/24/450)</f>
        <v/>
      </c>
      <c r="H65" s="248" t="n">
        <v>105.3</v>
      </c>
      <c r="I65" s="9">
        <f>(H65/24/30)</f>
        <v/>
      </c>
      <c r="J65" s="248" t="n">
        <v>105.1</v>
      </c>
      <c r="K65" s="9">
        <f>(J65/24/30)</f>
        <v/>
      </c>
      <c r="L65" s="286" t="n">
        <v>30032</v>
      </c>
      <c r="M65" s="9">
        <f>(L65/24/1512)</f>
        <v/>
      </c>
      <c r="N65" s="248" t="n">
        <v>33762.5</v>
      </c>
      <c r="O65" s="9">
        <f>(N65/24/1512)</f>
        <v/>
      </c>
      <c r="P65" s="248" t="n">
        <v>4317</v>
      </c>
      <c r="Q65" s="9">
        <f>(P65/24/216)</f>
        <v/>
      </c>
      <c r="R65" s="286" t="n">
        <v>21599</v>
      </c>
      <c r="S65" s="9">
        <f>(R65/24/1512)</f>
        <v/>
      </c>
      <c r="T65" s="248" t="n">
        <v>29008</v>
      </c>
      <c r="U65" s="9">
        <f>(T65/24/1512)</f>
        <v/>
      </c>
      <c r="V65" s="248" t="n">
        <v>3621.19</v>
      </c>
      <c r="W65" s="11">
        <f>(V65/24/180)</f>
        <v/>
      </c>
      <c r="X65" s="248" t="n">
        <v>13860.25</v>
      </c>
      <c r="Y65" s="9">
        <f>(X65/24/1512)</f>
        <v/>
      </c>
      <c r="Z65" s="248" t="n">
        <v>25887.5</v>
      </c>
      <c r="AA65" s="9">
        <f>(Z65/24/1512)</f>
        <v/>
      </c>
      <c r="AB65" s="248" t="n">
        <v>2098</v>
      </c>
      <c r="AC65" s="9">
        <f>(AB65/24/216)</f>
        <v/>
      </c>
      <c r="AD65" s="287">
        <f>SUM(B65,D65,F65,H65,J65,L65,N65,P65,R65,T65,V65,X65,Z65,AB65)</f>
        <v/>
      </c>
      <c r="AE65" s="288">
        <f>(AD65/24)</f>
        <v/>
      </c>
      <c r="AF65" s="13">
        <f>(AD65/24/12084)</f>
        <v/>
      </c>
      <c r="AG65" s="289" t="n">
        <v>13588.78</v>
      </c>
      <c r="AH65" s="289">
        <f>(AG65/24)</f>
        <v/>
      </c>
      <c r="AI65" s="14">
        <f>(AG65/24/3080)</f>
        <v/>
      </c>
      <c r="AJ65" s="290" t="n">
        <v>4639.12</v>
      </c>
      <c r="AK65" s="291">
        <f>(AJ65/24)</f>
        <v/>
      </c>
      <c r="AL65" s="15">
        <f>(AJ65/24/1080)</f>
        <v/>
      </c>
      <c r="AM65" s="289" t="n">
        <v>229461.62</v>
      </c>
      <c r="AN65" s="289">
        <f>(AM65/24)</f>
        <v/>
      </c>
      <c r="AO65" s="14">
        <f>(AM65/24/36000)</f>
        <v/>
      </c>
      <c r="AP65" s="292" t="n"/>
      <c r="AQ65" s="293" t="n"/>
    </row>
    <row customHeight="1" ht="15" r="66" s="211" spans="1:55">
      <c r="A66" s="3" t="n">
        <v>43311</v>
      </c>
      <c r="B66" s="294" t="n">
        <v>13879.38</v>
      </c>
      <c r="C66" s="5">
        <f>(B66/24/1500)</f>
        <v/>
      </c>
      <c r="D66" s="294" t="n">
        <v>2394.36</v>
      </c>
      <c r="E66" s="5">
        <f>(D66/24/450)</f>
        <v/>
      </c>
      <c r="F66" s="294" t="n">
        <v>2379.35</v>
      </c>
      <c r="G66" s="5">
        <f>(F66/24/450)</f>
        <v/>
      </c>
      <c r="H66" s="294" t="n">
        <v>105.3</v>
      </c>
      <c r="I66" s="5">
        <f>(H66/24/30)</f>
        <v/>
      </c>
      <c r="J66" s="294" t="n">
        <v>105.1</v>
      </c>
      <c r="K66" s="5">
        <f>(J66/24/30)</f>
        <v/>
      </c>
      <c r="L66" s="295" t="n">
        <v>30069</v>
      </c>
      <c r="M66" s="5">
        <f>(L66/24/1512)</f>
        <v/>
      </c>
      <c r="N66" s="294" t="n">
        <v>33776</v>
      </c>
      <c r="O66" s="5">
        <f>(N66/24/1512)</f>
        <v/>
      </c>
      <c r="P66" s="294" t="n">
        <v>4316.88</v>
      </c>
      <c r="Q66" s="5">
        <f>(P66/24/216)</f>
        <v/>
      </c>
      <c r="R66" s="295" t="n">
        <v>21836</v>
      </c>
      <c r="S66" s="5">
        <f>(R66/24/1512)</f>
        <v/>
      </c>
      <c r="T66" s="294" t="n">
        <v>29063.5</v>
      </c>
      <c r="U66" s="5">
        <f>(T66/24/1512)</f>
        <v/>
      </c>
      <c r="V66" s="294" t="n">
        <v>3648.56</v>
      </c>
      <c r="W66" s="12">
        <f>(V66/24/180)</f>
        <v/>
      </c>
      <c r="X66" s="294" t="n">
        <v>13854.25</v>
      </c>
      <c r="Y66" s="5">
        <f>(X66/24/1512)</f>
        <v/>
      </c>
      <c r="Z66" s="294" t="n">
        <v>25937.5</v>
      </c>
      <c r="AA66" s="5">
        <f>(Z66/24/1512)</f>
        <v/>
      </c>
      <c r="AB66" s="294" t="n">
        <v>2098.19</v>
      </c>
      <c r="AC66" s="5">
        <f>(AB66/24/216)</f>
        <v/>
      </c>
      <c r="AD66" s="296">
        <f>SUM(B66,D66,F66,H66,J66,L66,N66,P66,R66,T66,V66,X66,Z66,AB66)</f>
        <v/>
      </c>
      <c r="AE66" s="294">
        <f>(AD66/24)</f>
        <v/>
      </c>
      <c r="AF66" s="5">
        <f>(AD66/24/12084)</f>
        <v/>
      </c>
      <c r="AG66" s="297" t="n">
        <v>13827.91</v>
      </c>
      <c r="AH66" s="297">
        <f>(AG66/24)</f>
        <v/>
      </c>
      <c r="AI66" s="16">
        <f>(AG66/24/1800)</f>
        <v/>
      </c>
      <c r="AJ66" s="298" t="n">
        <v>4635.69</v>
      </c>
      <c r="AK66" s="299">
        <f>(AJ66/24)</f>
        <v/>
      </c>
      <c r="AL66" s="17">
        <f>(AJ66/24/1080)</f>
        <v/>
      </c>
      <c r="AM66" s="297" t="n">
        <v>231083.38</v>
      </c>
      <c r="AN66" s="297">
        <f>(AM66/24)</f>
        <v/>
      </c>
      <c r="AO66" s="16">
        <f>(AM66/24/36000)</f>
        <v/>
      </c>
      <c r="AP66" s="300" t="n"/>
      <c r="AQ66" s="293" t="n"/>
    </row>
    <row customHeight="1" ht="15" r="67" s="211" spans="1:55">
      <c r="A67" s="3" t="n">
        <v>43312</v>
      </c>
      <c r="B67" s="248" t="n">
        <v>14124.29</v>
      </c>
      <c r="C67" s="9">
        <f>(B67/24/1500)</f>
        <v/>
      </c>
      <c r="D67" s="248" t="n">
        <v>2395.43</v>
      </c>
      <c r="E67" s="9">
        <f>(D67/24/450)</f>
        <v/>
      </c>
      <c r="F67" s="248" t="n">
        <v>2379.55</v>
      </c>
      <c r="G67" s="9">
        <f>(F67/24/450)</f>
        <v/>
      </c>
      <c r="H67" s="248" t="n">
        <v>105.3</v>
      </c>
      <c r="I67" s="9">
        <f>(H67/24/30)</f>
        <v/>
      </c>
      <c r="J67" s="248" t="n">
        <v>105.1</v>
      </c>
      <c r="K67" s="9">
        <f>(J67/24/30)</f>
        <v/>
      </c>
      <c r="L67" s="286" t="n">
        <v>30085</v>
      </c>
      <c r="M67" s="9">
        <f>(L67/24/1512)</f>
        <v/>
      </c>
      <c r="N67" s="248" t="n">
        <v>33757</v>
      </c>
      <c r="O67" s="9">
        <f>(N67/24/1512)</f>
        <v/>
      </c>
      <c r="P67" s="248" t="n">
        <v>4326.5</v>
      </c>
      <c r="Q67" s="9">
        <f>(P67/24/216)</f>
        <v/>
      </c>
      <c r="R67" s="286" t="n">
        <v>21837.5</v>
      </c>
      <c r="S67" s="9">
        <f>(R67/24/1512)</f>
        <v/>
      </c>
      <c r="T67" s="248" t="n">
        <v>29081</v>
      </c>
      <c r="U67" s="9">
        <f>(T67/24/1512)</f>
        <v/>
      </c>
      <c r="V67" s="248" t="n">
        <v>3645.56</v>
      </c>
      <c r="W67" s="11">
        <f>(V67/24/180)</f>
        <v/>
      </c>
      <c r="X67" s="248" t="n">
        <v>13872.5</v>
      </c>
      <c r="Y67" s="9">
        <f>(X67/24/1512)</f>
        <v/>
      </c>
      <c r="Z67" s="248" t="n">
        <v>26004.75</v>
      </c>
      <c r="AA67" s="9">
        <f>(Z67/24/1512)</f>
        <v/>
      </c>
      <c r="AB67" s="248" t="n">
        <v>2099.22</v>
      </c>
      <c r="AC67" s="9">
        <f>(AB67/24/216)</f>
        <v/>
      </c>
      <c r="AD67" s="287">
        <f>SUM(B67,D67,F67,H67,J67,L67,N67,P67,R67,T67,V67,X67,Z67,AB67)</f>
        <v/>
      </c>
      <c r="AE67" s="288">
        <f>(AD67/24)</f>
        <v/>
      </c>
      <c r="AF67" s="13">
        <f>(AD67/24/12084)</f>
        <v/>
      </c>
      <c r="AG67" s="289" t="n">
        <v>14068.62</v>
      </c>
      <c r="AH67" s="289">
        <f>(AG67/24)</f>
        <v/>
      </c>
      <c r="AI67" s="14">
        <f>(AG67/24/1800)</f>
        <v/>
      </c>
      <c r="AJ67" s="290" t="n">
        <v>4633.62</v>
      </c>
      <c r="AK67" s="291">
        <f>(AJ67/24)</f>
        <v/>
      </c>
      <c r="AL67" s="15">
        <f>(AJ67/24/1080)</f>
        <v/>
      </c>
      <c r="AM67" s="289" t="n">
        <v>231979</v>
      </c>
      <c r="AN67" s="289">
        <f>(AM67/24)</f>
        <v/>
      </c>
      <c r="AO67" s="14">
        <f>(AM67/24/36000)</f>
        <v/>
      </c>
      <c r="AP67" s="292" t="n"/>
      <c r="AQ67" s="293" t="n"/>
    </row>
    <row customHeight="1" ht="15" r="68" s="211" spans="1:55">
      <c r="A68" s="3" t="n">
        <v>43313</v>
      </c>
      <c r="B68" s="294" t="n">
        <v>14730.08</v>
      </c>
      <c r="C68" s="5">
        <f>(B68/24/1500)</f>
        <v/>
      </c>
      <c r="D68" s="294" t="n">
        <v>2393.91</v>
      </c>
      <c r="E68" s="5">
        <f>(D68/24/450)</f>
        <v/>
      </c>
      <c r="F68" s="294" t="n">
        <v>2378.65</v>
      </c>
      <c r="G68" s="5">
        <f>(F68/24/450)</f>
        <v/>
      </c>
      <c r="H68" s="294" t="n">
        <v>105.3</v>
      </c>
      <c r="I68" s="5">
        <f>(H68/24/30)</f>
        <v/>
      </c>
      <c r="J68" s="294" t="n">
        <v>105.2</v>
      </c>
      <c r="K68" s="5">
        <f>(J68/24/30)</f>
        <v/>
      </c>
      <c r="L68" s="295" t="n">
        <v>30120</v>
      </c>
      <c r="M68" s="5">
        <f>(L68/24/1512)</f>
        <v/>
      </c>
      <c r="N68" s="294" t="n">
        <v>33712</v>
      </c>
      <c r="O68" s="5">
        <f>(N68/24/1512)</f>
        <v/>
      </c>
      <c r="P68" s="294" t="n">
        <v>4373.62</v>
      </c>
      <c r="Q68" s="5">
        <f>(P68/24/216)</f>
        <v/>
      </c>
      <c r="R68" s="295" t="n">
        <v>21986.5</v>
      </c>
      <c r="S68" s="5">
        <f>(R68/24/1512)</f>
        <v/>
      </c>
      <c r="T68" s="294" t="n">
        <v>29054</v>
      </c>
      <c r="U68" s="5">
        <f>(T68/24/1512)</f>
        <v/>
      </c>
      <c r="V68" s="294" t="n">
        <v>3639.62</v>
      </c>
      <c r="W68" s="12">
        <f>(V68/24/180)</f>
        <v/>
      </c>
      <c r="X68" s="294" t="n">
        <v>13885.75</v>
      </c>
      <c r="Y68" s="5">
        <f>(X68/24/1512)</f>
        <v/>
      </c>
      <c r="Z68" s="294" t="n">
        <v>26056</v>
      </c>
      <c r="AA68" s="5">
        <f>(Z68/24/1512)</f>
        <v/>
      </c>
      <c r="AB68" s="294" t="n">
        <v>2100.41</v>
      </c>
      <c r="AC68" s="5">
        <f>(AB68/24/216)</f>
        <v/>
      </c>
      <c r="AD68" s="296">
        <f>SUM(B68,D68,F68,H68,J68,L68,N68,P68,R68,T68,V68,X68,Z68,AB68)</f>
        <v/>
      </c>
      <c r="AE68" s="294">
        <f>(AD68/24)</f>
        <v/>
      </c>
      <c r="AF68" s="5">
        <f>(AD68/24/12084)</f>
        <v/>
      </c>
      <c r="AG68" s="297" t="n">
        <v>14670.97</v>
      </c>
      <c r="AH68" s="297">
        <f>(AG68/24)</f>
        <v/>
      </c>
      <c r="AI68" s="16">
        <f>(AG68/24/1800)</f>
        <v/>
      </c>
      <c r="AJ68" s="298" t="n">
        <v>4632.27</v>
      </c>
      <c r="AK68" s="299">
        <f>(AJ68/24)</f>
        <v/>
      </c>
      <c r="AL68" s="17">
        <f>(AJ68/24/1080)</f>
        <v/>
      </c>
      <c r="AM68" s="297" t="n">
        <v>234056.25</v>
      </c>
      <c r="AN68" s="297">
        <f>(AM68/24)</f>
        <v/>
      </c>
      <c r="AO68" s="16">
        <f>(AM68/24/36000)</f>
        <v/>
      </c>
      <c r="AP68" s="300" t="n"/>
      <c r="AQ68" s="293" t="n"/>
    </row>
    <row customHeight="1" ht="15" r="69" s="211" spans="1:55">
      <c r="A69" s="3" t="n">
        <v>43314</v>
      </c>
      <c r="B69" s="248" t="n">
        <v>14514.39</v>
      </c>
      <c r="C69" s="9">
        <f>(B69/24/1500)</f>
        <v/>
      </c>
      <c r="D69" s="248" t="n">
        <v>2394.62</v>
      </c>
      <c r="E69" s="9">
        <f>(D69/24/450)</f>
        <v/>
      </c>
      <c r="F69" s="248" t="n">
        <v>2377.17</v>
      </c>
      <c r="G69" s="9">
        <f>(F69/24/450)</f>
        <v/>
      </c>
      <c r="H69" s="248" t="n">
        <v>105.4</v>
      </c>
      <c r="I69" s="9">
        <f>(H69/24/30)</f>
        <v/>
      </c>
      <c r="J69" s="248" t="n">
        <v>105.1</v>
      </c>
      <c r="K69" s="9">
        <f>(J69/24/30)</f>
        <v/>
      </c>
      <c r="L69" s="286" t="n">
        <v>30129</v>
      </c>
      <c r="M69" s="9">
        <f>(L69/24/1512)</f>
        <v/>
      </c>
      <c r="N69" s="248" t="n">
        <v>33692</v>
      </c>
      <c r="O69" s="9">
        <f>(N69/24/1512)</f>
        <v/>
      </c>
      <c r="P69" s="248" t="n">
        <v>4377.5</v>
      </c>
      <c r="Q69" s="9">
        <f>(P69/24/216)</f>
        <v/>
      </c>
      <c r="R69" s="286" t="n">
        <v>22342.5</v>
      </c>
      <c r="S69" s="9">
        <f>(R69/24/1512)</f>
        <v/>
      </c>
      <c r="T69" s="248" t="n">
        <v>29380.5</v>
      </c>
      <c r="U69" s="9">
        <f>(T69/24/1512)</f>
        <v/>
      </c>
      <c r="V69" s="248" t="n">
        <v>3627</v>
      </c>
      <c r="W69" s="11">
        <f>(V69/24/180)</f>
        <v/>
      </c>
      <c r="X69" s="248" t="n">
        <v>13894</v>
      </c>
      <c r="Y69" s="9">
        <f>(X69/24/1512)</f>
        <v/>
      </c>
      <c r="Z69" s="248" t="n">
        <v>26026.25</v>
      </c>
      <c r="AA69" s="9">
        <f>(Z69/24/1512)</f>
        <v/>
      </c>
      <c r="AB69" s="248" t="n">
        <v>2101.69</v>
      </c>
      <c r="AC69" s="9">
        <f>(AB69/24/216)</f>
        <v/>
      </c>
      <c r="AD69" s="287">
        <f>SUM(B69,D69,F69,H69,J69,L69,N69,P69,R69,T69,V69,X69,Z69,AB69)</f>
        <v/>
      </c>
      <c r="AE69" s="288">
        <f>(AD69/24)</f>
        <v/>
      </c>
      <c r="AF69" s="13">
        <f>(AD69/24/12084)</f>
        <v/>
      </c>
      <c r="AG69" s="289" t="n">
        <v>14453.62</v>
      </c>
      <c r="AH69" s="289">
        <f>(AG69/24)</f>
        <v/>
      </c>
      <c r="AI69" s="14">
        <f>(AG69/24/1800)</f>
        <v/>
      </c>
      <c r="AJ69" s="290" t="n">
        <v>4634.02</v>
      </c>
      <c r="AK69" s="291">
        <f>(AJ69/24)</f>
        <v/>
      </c>
      <c r="AL69" s="15">
        <f>(AJ69/24/1080)</f>
        <v/>
      </c>
      <c r="AM69" s="289" t="n">
        <v>234855.25</v>
      </c>
      <c r="AN69" s="289">
        <f>(AM69/24)</f>
        <v/>
      </c>
      <c r="AO69" s="14">
        <f>(AM69/24/36000)</f>
        <v/>
      </c>
      <c r="AP69" s="292" t="n"/>
      <c r="AQ69" s="293" t="n"/>
    </row>
    <row customHeight="1" ht="15" r="70" s="211" spans="1:55">
      <c r="A70" s="3" t="n">
        <v>43315</v>
      </c>
      <c r="B70" s="294" t="n">
        <v>14611.04</v>
      </c>
      <c r="C70" s="5">
        <f>(B70/24/1500)</f>
        <v/>
      </c>
      <c r="D70" s="294" t="n">
        <v>2393.97</v>
      </c>
      <c r="E70" s="5">
        <f>(D70/24/450)</f>
        <v/>
      </c>
      <c r="F70" s="294" t="n">
        <v>2378.43</v>
      </c>
      <c r="G70" s="5">
        <f>(F70/24/450)</f>
        <v/>
      </c>
      <c r="H70" s="294" t="n">
        <v>105.3</v>
      </c>
      <c r="I70" s="5">
        <f>(H70/24/30)</f>
        <v/>
      </c>
      <c r="J70" s="294" t="n">
        <v>105.1</v>
      </c>
      <c r="K70" s="5">
        <f>(J70/24/30)</f>
        <v/>
      </c>
      <c r="L70" s="295" t="n">
        <v>30135</v>
      </c>
      <c r="M70" s="5">
        <f>(L70/24/1512)</f>
        <v/>
      </c>
      <c r="N70" s="294" t="n">
        <v>33913</v>
      </c>
      <c r="O70" s="5">
        <f>(N70/24/1512)</f>
        <v/>
      </c>
      <c r="P70" s="294" t="n">
        <v>4347.62</v>
      </c>
      <c r="Q70" s="5">
        <f>(P70/24/216)</f>
        <v/>
      </c>
      <c r="R70" s="295" t="n">
        <v>22997</v>
      </c>
      <c r="S70" s="5">
        <f>(R70/24/1512)</f>
        <v/>
      </c>
      <c r="T70" s="294" t="n">
        <v>30674.5</v>
      </c>
      <c r="U70" s="5">
        <f>(T70/24/1512)</f>
        <v/>
      </c>
      <c r="V70" s="294" t="n">
        <v>3624.06</v>
      </c>
      <c r="W70" s="12">
        <f>(V70/24/180)</f>
        <v/>
      </c>
      <c r="X70" s="294" t="n">
        <v>13888.25</v>
      </c>
      <c r="Y70" s="5">
        <f>(X70/24/1512)</f>
        <v/>
      </c>
      <c r="Z70" s="294" t="n">
        <v>25970.75</v>
      </c>
      <c r="AA70" s="5">
        <f>(Z70/24/1512)</f>
        <v/>
      </c>
      <c r="AB70" s="294" t="n">
        <v>2103.62</v>
      </c>
      <c r="AC70" s="5">
        <f>(AB70/24/216)</f>
        <v/>
      </c>
      <c r="AD70" s="296">
        <f>SUM(B70,D70,F70,H70,J70,L70,N70,P70,R70,T70,V70,X70,Z70,AB70)</f>
        <v/>
      </c>
      <c r="AE70" s="294">
        <f>(AD70/24)</f>
        <v/>
      </c>
      <c r="AF70" s="5">
        <f>(AD70/24/12084)</f>
        <v/>
      </c>
      <c r="AG70" s="297" t="n">
        <v>14549.72</v>
      </c>
      <c r="AH70" s="297">
        <f>(AG70/24)</f>
        <v/>
      </c>
      <c r="AI70" s="16">
        <f>(AG70/24/1800)</f>
        <v/>
      </c>
      <c r="AJ70" s="298" t="n">
        <v>4634.8</v>
      </c>
      <c r="AK70" s="299">
        <f>(AJ70/24)</f>
        <v/>
      </c>
      <c r="AL70" s="17">
        <f>(AJ70/24/1080)</f>
        <v/>
      </c>
      <c r="AM70" s="297" t="n">
        <v>236379.38</v>
      </c>
      <c r="AN70" s="297">
        <f>(AM70/24)</f>
        <v/>
      </c>
      <c r="AO70" s="16">
        <f>(AM70/24/36000)</f>
        <v/>
      </c>
      <c r="AP70" s="300" t="n"/>
      <c r="AQ70" s="293" t="n"/>
    </row>
    <row customHeight="1" ht="15" r="71" s="211" spans="1:55">
      <c r="A71" s="3" t="n">
        <v>43316</v>
      </c>
      <c r="B71" s="248" t="n">
        <v>14920.28</v>
      </c>
      <c r="C71" s="9">
        <f>(B71/24/1500)</f>
        <v/>
      </c>
      <c r="D71" s="248" t="n">
        <v>2392.75</v>
      </c>
      <c r="E71" s="9">
        <f>(D71/24/450)</f>
        <v/>
      </c>
      <c r="F71" s="248" t="n">
        <v>2377.69</v>
      </c>
      <c r="G71" s="9">
        <f>(F71/24/450)</f>
        <v/>
      </c>
      <c r="H71" s="248" t="n">
        <v>105.3</v>
      </c>
      <c r="I71" s="9">
        <f>(H71/24/30)</f>
        <v/>
      </c>
      <c r="J71" s="248" t="n">
        <v>105</v>
      </c>
      <c r="K71" s="9">
        <f>(J71/24/30)</f>
        <v/>
      </c>
      <c r="L71" s="286" t="n">
        <v>30057</v>
      </c>
      <c r="M71" s="9">
        <f>(L71/24/1512)</f>
        <v/>
      </c>
      <c r="N71" s="248" t="n">
        <v>33714</v>
      </c>
      <c r="O71" s="9">
        <f>(N71/24/1512)</f>
        <v/>
      </c>
      <c r="P71" s="248" t="n">
        <v>4252.12</v>
      </c>
      <c r="Q71" s="9">
        <f>(P71/24/216)</f>
        <v/>
      </c>
      <c r="R71" s="286" t="n">
        <v>23185</v>
      </c>
      <c r="S71" s="9">
        <f>(R71/24/1512)</f>
        <v/>
      </c>
      <c r="T71" s="248" t="n">
        <v>29531.5</v>
      </c>
      <c r="U71" s="9">
        <f>(T71/24/1512)</f>
        <v/>
      </c>
      <c r="V71" s="248" t="n">
        <v>3627.62</v>
      </c>
      <c r="W71" s="11">
        <f>(V71/24/180)</f>
        <v/>
      </c>
      <c r="X71" s="248" t="n">
        <v>13889</v>
      </c>
      <c r="Y71" s="9">
        <f>(X71/24/1512)</f>
        <v/>
      </c>
      <c r="Z71" s="248" t="n">
        <v>25722.75</v>
      </c>
      <c r="AA71" s="9">
        <f>(Z71/24/1512)</f>
        <v/>
      </c>
      <c r="AB71" s="248" t="n">
        <v>2108.19</v>
      </c>
      <c r="AC71" s="9">
        <f>(AB71/24/216)</f>
        <v/>
      </c>
      <c r="AD71" s="287">
        <f>SUM(B71,D71,F71,H71,J71,L71,N71,P71,R71,T71,V71,X71,Z71,AB71)</f>
        <v/>
      </c>
      <c r="AE71" s="288">
        <f>(AD71/24)</f>
        <v/>
      </c>
      <c r="AF71" s="13">
        <f>(AD71/24/12084)</f>
        <v/>
      </c>
      <c r="AG71" s="289" t="n">
        <v>14858.41</v>
      </c>
      <c r="AH71" s="289">
        <f>(AG71/24)</f>
        <v/>
      </c>
      <c r="AI71" s="14">
        <f>(AG71/24/1800)</f>
        <v/>
      </c>
      <c r="AJ71" s="290" t="n">
        <v>4630.81</v>
      </c>
      <c r="AK71" s="291">
        <f>(AJ71/24)</f>
        <v/>
      </c>
      <c r="AL71" s="15">
        <f>(AJ71/24/1080)</f>
        <v/>
      </c>
      <c r="AM71" s="289" t="n">
        <v>233982.25</v>
      </c>
      <c r="AN71" s="289">
        <f>(AM71/24)</f>
        <v/>
      </c>
      <c r="AO71" s="14">
        <f>(AM71/24/36000)</f>
        <v/>
      </c>
      <c r="AP71" s="292" t="n"/>
      <c r="AQ71" s="293" t="n"/>
    </row>
    <row customHeight="1" ht="15" r="72" s="211" spans="1:55">
      <c r="A72" s="3" t="n">
        <v>43317</v>
      </c>
      <c r="B72" s="294" t="n">
        <v>14785.85</v>
      </c>
      <c r="C72" s="5">
        <f>(B72/24/1500)</f>
        <v/>
      </c>
      <c r="D72" s="294" t="n">
        <v>2393.58</v>
      </c>
      <c r="E72" s="5">
        <f>(D72/24/450)</f>
        <v/>
      </c>
      <c r="F72" s="294" t="n">
        <v>2377.28</v>
      </c>
      <c r="G72" s="5">
        <f>(F72/24/450)</f>
        <v/>
      </c>
      <c r="H72" s="294" t="n">
        <v>105.3</v>
      </c>
      <c r="I72" s="5">
        <f>(H72/24/30)</f>
        <v/>
      </c>
      <c r="J72" s="294" t="n">
        <v>105.1</v>
      </c>
      <c r="K72" s="5">
        <f>(J72/24/30)</f>
        <v/>
      </c>
      <c r="L72" s="295" t="n">
        <v>30017</v>
      </c>
      <c r="M72" s="5">
        <f>(L72/24/1512)</f>
        <v/>
      </c>
      <c r="N72" s="294" t="n">
        <v>33626</v>
      </c>
      <c r="O72" s="5">
        <f>(N72/24/1512)</f>
        <v/>
      </c>
      <c r="P72" s="294" t="n">
        <v>4245.75</v>
      </c>
      <c r="Q72" s="5">
        <f>(P72/24/216)</f>
        <v/>
      </c>
      <c r="R72" s="295" t="n">
        <v>23143.5</v>
      </c>
      <c r="S72" s="5">
        <f>(R72/24/1512)</f>
        <v/>
      </c>
      <c r="T72" s="294" t="n">
        <v>29464.5</v>
      </c>
      <c r="U72" s="5">
        <f>(T72/24/1512)</f>
        <v/>
      </c>
      <c r="V72" s="294" t="n">
        <v>3604.06</v>
      </c>
      <c r="W72" s="12">
        <f>(V72/24/180)</f>
        <v/>
      </c>
      <c r="X72" s="294" t="n">
        <v>13875.25</v>
      </c>
      <c r="Y72" s="5">
        <f>(X72/24/1512)</f>
        <v/>
      </c>
      <c r="Z72" s="294" t="n">
        <v>25675.75</v>
      </c>
      <c r="AA72" s="5">
        <f>(Z72/24/1512)</f>
        <v/>
      </c>
      <c r="AB72" s="294" t="n">
        <v>2107.91</v>
      </c>
      <c r="AC72" s="5">
        <f>(AB72/24/216)</f>
        <v/>
      </c>
      <c r="AD72" s="296">
        <f>SUM(B72,D72,F72,H72,J72,L72,N72,P72,R72,T72,V72,X72,Z72,AB72)</f>
        <v/>
      </c>
      <c r="AE72" s="294">
        <f>(AD72/24)</f>
        <v/>
      </c>
      <c r="AF72" s="5">
        <f>(AD72/24/12084)</f>
        <v/>
      </c>
      <c r="AG72" s="297" t="n">
        <v>14726.88</v>
      </c>
      <c r="AH72" s="297">
        <f>(AG72/24)</f>
        <v/>
      </c>
      <c r="AI72" s="16">
        <f>(AG72/24/1800)</f>
        <v/>
      </c>
      <c r="AJ72" s="298" t="n">
        <v>4629.41</v>
      </c>
      <c r="AK72" s="299">
        <f>(AJ72/24)</f>
        <v/>
      </c>
      <c r="AL72" s="17">
        <f>(AJ72/24/1080)</f>
        <v/>
      </c>
      <c r="AM72" s="297" t="n">
        <v>233648.5</v>
      </c>
      <c r="AN72" s="297">
        <f>(AM72/24)</f>
        <v/>
      </c>
      <c r="AO72" s="16">
        <f>(AM72/24/36000)</f>
        <v/>
      </c>
      <c r="AP72" s="300" t="n"/>
      <c r="AQ72" s="293" t="n"/>
    </row>
    <row customHeight="1" ht="15" r="73" s="211" spans="1:55">
      <c r="A73" s="3" t="n">
        <v>43318</v>
      </c>
      <c r="B73" s="248" t="n">
        <v>14977.04</v>
      </c>
      <c r="C73" s="9">
        <f>(B73/24/1500)</f>
        <v/>
      </c>
      <c r="D73" s="248" t="n">
        <v>2393.11</v>
      </c>
      <c r="E73" s="9">
        <f>(D73/24/450)</f>
        <v/>
      </c>
      <c r="F73" s="248" t="n">
        <v>2378.69</v>
      </c>
      <c r="G73" s="9">
        <f>(F73/24/450)</f>
        <v/>
      </c>
      <c r="H73" s="248" t="n">
        <v>105.4</v>
      </c>
      <c r="I73" s="9">
        <f>(H73/24/30)</f>
        <v/>
      </c>
      <c r="J73" s="248" t="n">
        <v>105.2</v>
      </c>
      <c r="K73" s="9">
        <f>(J73/24/30)</f>
        <v/>
      </c>
      <c r="L73" s="286" t="n">
        <v>30048</v>
      </c>
      <c r="M73" s="9">
        <f>(L73/24/1512)</f>
        <v/>
      </c>
      <c r="N73" s="248" t="n">
        <v>33680</v>
      </c>
      <c r="O73" s="9">
        <f>(N73/24/1512)</f>
        <v/>
      </c>
      <c r="P73" s="248" t="n">
        <v>4258.75</v>
      </c>
      <c r="Q73" s="9">
        <f>(P73/24/216)</f>
        <v/>
      </c>
      <c r="R73" s="286" t="n">
        <v>23259.5</v>
      </c>
      <c r="S73" s="9">
        <f>(R73/24/1512)</f>
        <v/>
      </c>
      <c r="T73" s="248" t="n">
        <v>29348.5</v>
      </c>
      <c r="U73" s="9">
        <f>(T73/24/1512)</f>
        <v/>
      </c>
      <c r="V73" s="248" t="n">
        <v>3645.56</v>
      </c>
      <c r="W73" s="11">
        <f>(V73/24/180)</f>
        <v/>
      </c>
      <c r="X73" s="248" t="n">
        <v>13874.25</v>
      </c>
      <c r="Y73" s="9">
        <f>(X73/24/1512)</f>
        <v/>
      </c>
      <c r="Z73" s="248" t="n">
        <v>25704.75</v>
      </c>
      <c r="AA73" s="9">
        <f>(Z73/24/1512)</f>
        <v/>
      </c>
      <c r="AB73" s="248" t="n">
        <v>2109.59</v>
      </c>
      <c r="AC73" s="9">
        <f>(AB73/24/216)</f>
        <v/>
      </c>
      <c r="AD73" s="287">
        <f>SUM(B73,D73,F73,H73,J73,L73,N73,P73,R73,T73,V73,X73,Z73,AB73)</f>
        <v/>
      </c>
      <c r="AE73" s="288">
        <f>(AD73/24)</f>
        <v/>
      </c>
      <c r="AF73" s="13">
        <f>(AD73/24/12084)</f>
        <v/>
      </c>
      <c r="AG73" s="289" t="n">
        <v>14912.62</v>
      </c>
      <c r="AH73" s="289">
        <f>(AG73/24)</f>
        <v/>
      </c>
      <c r="AI73" s="14">
        <f>(AG73/24/1800)</f>
        <v/>
      </c>
      <c r="AJ73" s="290" t="n">
        <v>4628.5</v>
      </c>
      <c r="AK73" s="291">
        <f>(AJ73/24)</f>
        <v/>
      </c>
      <c r="AL73" s="15">
        <f>(AJ73/24/1080)</f>
        <v/>
      </c>
      <c r="AM73" s="289" t="n">
        <v>234450.38</v>
      </c>
      <c r="AN73" s="289">
        <f>(AM73/24)</f>
        <v/>
      </c>
      <c r="AO73" s="14">
        <f>(AM73/24/36000)</f>
        <v/>
      </c>
      <c r="AP73" s="292" t="n"/>
      <c r="AQ73" s="293" t="n"/>
    </row>
    <row customHeight="1" ht="15" r="74" s="211" spans="1:55">
      <c r="A74" s="3" t="n">
        <v>43319</v>
      </c>
      <c r="B74" s="294" t="n">
        <v>15007.72</v>
      </c>
      <c r="C74" s="5">
        <f>(B74/24/1500)</f>
        <v/>
      </c>
      <c r="D74" s="294" t="n">
        <v>2394.14</v>
      </c>
      <c r="E74" s="5">
        <f>(D74/24/450)</f>
        <v/>
      </c>
      <c r="F74" s="294" t="n">
        <v>2380.04</v>
      </c>
      <c r="G74" s="5">
        <f>(F74/24/450)</f>
        <v/>
      </c>
      <c r="H74" s="294" t="n">
        <v>105.3</v>
      </c>
      <c r="I74" s="5">
        <f>(H74/24/30)</f>
        <v/>
      </c>
      <c r="J74" s="294" t="n">
        <v>105</v>
      </c>
      <c r="K74" s="5">
        <f>(J74/24/30)</f>
        <v/>
      </c>
      <c r="L74" s="295" t="n">
        <v>30073</v>
      </c>
      <c r="M74" s="5">
        <f>(L74/24/1512)</f>
        <v/>
      </c>
      <c r="N74" s="294" t="n">
        <v>33738</v>
      </c>
      <c r="O74" s="5">
        <f>(N74/24/1512)</f>
        <v/>
      </c>
      <c r="P74" s="294" t="n">
        <v>4279.5</v>
      </c>
      <c r="Q74" s="5">
        <f>(P74/24/216)</f>
        <v/>
      </c>
      <c r="R74" s="295" t="n">
        <v>23372.5</v>
      </c>
      <c r="S74" s="5">
        <f>(R74/24/1512)</f>
        <v/>
      </c>
      <c r="T74" s="294" t="n">
        <v>28988</v>
      </c>
      <c r="U74" s="5">
        <f>(T74/24/1512)</f>
        <v/>
      </c>
      <c r="V74" s="294" t="n">
        <v>3651.06</v>
      </c>
      <c r="W74" s="12">
        <f>(V74/24/180)</f>
        <v/>
      </c>
      <c r="X74" s="294" t="n">
        <v>13896</v>
      </c>
      <c r="Y74" s="5">
        <f>(X74/24/1512)</f>
        <v/>
      </c>
      <c r="Z74" s="294" t="n">
        <v>25892</v>
      </c>
      <c r="AA74" s="5">
        <f>(Z74/24/1512)</f>
        <v/>
      </c>
      <c r="AB74" s="294" t="n">
        <v>2108.5</v>
      </c>
      <c r="AC74" s="5">
        <f>(AB74/24/216)</f>
        <v/>
      </c>
      <c r="AD74" s="296">
        <f>SUM(B74,D74,F74,H74,J74,L74,N74,P74,R74,T74,V74,X74,Z74,AB74)</f>
        <v/>
      </c>
      <c r="AE74" s="294">
        <f>(AD74/24)</f>
        <v/>
      </c>
      <c r="AF74" s="5">
        <f>(AD74/24/12084)</f>
        <v/>
      </c>
      <c r="AG74" s="297" t="n">
        <v>14945.47</v>
      </c>
      <c r="AH74" s="297">
        <f>(AG74/24)</f>
        <v/>
      </c>
      <c r="AI74" s="16">
        <f>(AG74/24/1800)</f>
        <v/>
      </c>
      <c r="AJ74" s="298" t="n">
        <v>4636.86</v>
      </c>
      <c r="AK74" s="299">
        <f>(AJ74/24)</f>
        <v/>
      </c>
      <c r="AL74" s="17">
        <f>(AJ74/24/1080)</f>
        <v/>
      </c>
      <c r="AM74" s="297" t="n">
        <v>233773.88</v>
      </c>
      <c r="AN74" s="297">
        <f>(AM74/24)</f>
        <v/>
      </c>
      <c r="AO74" s="16">
        <f>(AM74/24/36000)</f>
        <v/>
      </c>
      <c r="AP74" s="300" t="n"/>
      <c r="AQ74" s="293" t="n"/>
    </row>
    <row customHeight="1" ht="15" r="75" s="211" spans="1:55">
      <c r="A75" s="3" t="n">
        <v>43320</v>
      </c>
      <c r="B75" s="248" t="n">
        <v>15187.36</v>
      </c>
      <c r="C75" s="9">
        <f>(B75/24/1500)</f>
        <v/>
      </c>
      <c r="D75" s="248" t="n">
        <v>2396.88</v>
      </c>
      <c r="E75" s="9">
        <f>(D75/24/450)</f>
        <v/>
      </c>
      <c r="F75" s="248" t="n">
        <v>2382.79</v>
      </c>
      <c r="G75" s="9">
        <f>(F75/24/450)</f>
        <v/>
      </c>
      <c r="H75" s="248" t="n">
        <v>105.3</v>
      </c>
      <c r="I75" s="9">
        <f>(H75/24/30)</f>
        <v/>
      </c>
      <c r="J75" s="248" t="n">
        <v>105.1</v>
      </c>
      <c r="K75" s="9">
        <f>(J75/24/30)</f>
        <v/>
      </c>
      <c r="L75" s="286" t="n">
        <v>30087</v>
      </c>
      <c r="M75" s="9">
        <f>(L75/24/1512)</f>
        <v/>
      </c>
      <c r="N75" s="248" t="n">
        <v>33674</v>
      </c>
      <c r="O75" s="9">
        <f>(N75/24/1512)</f>
        <v/>
      </c>
      <c r="P75" s="248" t="n">
        <v>4292</v>
      </c>
      <c r="Q75" s="9">
        <f>(P75/24/216)</f>
        <v/>
      </c>
      <c r="R75" s="286" t="n">
        <v>23893</v>
      </c>
      <c r="S75" s="9">
        <f>(R75/24/1512)</f>
        <v/>
      </c>
      <c r="T75" s="248" t="n">
        <v>28387.5</v>
      </c>
      <c r="U75" s="9">
        <f>(T75/24/1512)</f>
        <v/>
      </c>
      <c r="V75" s="248" t="n">
        <v>3662.25</v>
      </c>
      <c r="W75" s="11">
        <f>(V75/24/180)</f>
        <v/>
      </c>
      <c r="X75" s="248" t="n">
        <v>13888.5</v>
      </c>
      <c r="Y75" s="9">
        <f>(X75/24/1512)</f>
        <v/>
      </c>
      <c r="Z75" s="248" t="n">
        <v>25999.5</v>
      </c>
      <c r="AA75" s="9">
        <f>(Z75/24/1512)</f>
        <v/>
      </c>
      <c r="AB75" s="248" t="n">
        <v>2107</v>
      </c>
      <c r="AC75" s="9">
        <f>(AB75/24/216)</f>
        <v/>
      </c>
      <c r="AD75" s="287">
        <f>SUM(B75,D75,F75,H75,J75,L75,N75,P75,R75,T75,V75,X75,Z75,AB75)</f>
        <v/>
      </c>
      <c r="AE75" s="288">
        <f>(AD75/24)</f>
        <v/>
      </c>
      <c r="AF75" s="13">
        <f>(AD75/24/12084)</f>
        <v/>
      </c>
      <c r="AG75" s="289" t="n">
        <v>15125.88</v>
      </c>
      <c r="AH75" s="289">
        <f>(AG75/24)</f>
        <v/>
      </c>
      <c r="AI75" s="14">
        <f>(AG75/24/1800)</f>
        <v/>
      </c>
      <c r="AJ75" s="290" t="n">
        <v>4644.94</v>
      </c>
      <c r="AK75" s="291">
        <f>(AJ75/24)</f>
        <v/>
      </c>
      <c r="AL75" s="15">
        <f>(AJ75/24/1080)</f>
        <v/>
      </c>
      <c r="AM75" s="289" t="n">
        <v>234097.75</v>
      </c>
      <c r="AN75" s="289">
        <f>(AM75/24)</f>
        <v/>
      </c>
      <c r="AO75" s="14">
        <f>(AM75/24/36000)</f>
        <v/>
      </c>
      <c r="AP75" s="292" t="n"/>
      <c r="AQ75" s="293" t="n"/>
    </row>
    <row customHeight="1" ht="15" r="76" s="211" spans="1:55">
      <c r="A76" s="3" t="n">
        <v>43321</v>
      </c>
      <c r="B76" s="294" t="n">
        <v>15186.27</v>
      </c>
      <c r="C76" s="5">
        <f>(B76/24/1500)</f>
        <v/>
      </c>
      <c r="D76" s="294" t="n">
        <v>2399.8</v>
      </c>
      <c r="E76" s="5">
        <f>(D76/24/450)</f>
        <v/>
      </c>
      <c r="F76" s="294" t="n">
        <v>2386.06</v>
      </c>
      <c r="G76" s="5">
        <f>(F76/24/450)</f>
        <v/>
      </c>
      <c r="H76" s="294" t="n">
        <v>105.4</v>
      </c>
      <c r="I76" s="5">
        <f>(H76/24/30)</f>
        <v/>
      </c>
      <c r="J76" s="294" t="n">
        <v>105.2</v>
      </c>
      <c r="K76" s="5">
        <f>(J76/24/30)</f>
        <v/>
      </c>
      <c r="L76" s="295" t="n">
        <v>30234</v>
      </c>
      <c r="M76" s="5">
        <f>(L76/24/1512)</f>
        <v/>
      </c>
      <c r="N76" s="294" t="n">
        <v>33750</v>
      </c>
      <c r="O76" s="5">
        <f>(N76/24/1512)</f>
        <v/>
      </c>
      <c r="P76" s="294" t="n">
        <v>4313.5</v>
      </c>
      <c r="Q76" s="5">
        <f>(P76/24/216)</f>
        <v/>
      </c>
      <c r="R76" s="295" t="n">
        <v>24121</v>
      </c>
      <c r="S76" s="5">
        <f>(R76/24/1512)</f>
        <v/>
      </c>
      <c r="T76" s="294" t="n">
        <v>28408.5</v>
      </c>
      <c r="U76" s="5">
        <f>(T76/24/1512)</f>
        <v/>
      </c>
      <c r="V76" s="294" t="n">
        <v>3653.88</v>
      </c>
      <c r="W76" s="12">
        <f>(V76/24/180)</f>
        <v/>
      </c>
      <c r="X76" s="294" t="n">
        <v>13868.5</v>
      </c>
      <c r="Y76" s="5">
        <f>(X76/24/1512)</f>
        <v/>
      </c>
      <c r="Z76" s="294" t="n">
        <v>26046</v>
      </c>
      <c r="AA76" s="5">
        <f>(Z76/24/1512)</f>
        <v/>
      </c>
      <c r="AB76" s="294" t="n">
        <v>2105.5</v>
      </c>
      <c r="AC76" s="5">
        <f>(AB76/24/216)</f>
        <v/>
      </c>
      <c r="AD76" s="296">
        <f>SUM(B76,D76,F76,H76,J76,L76,N76,P76,R76,T76,V76,X76,Z76,AB76)</f>
        <v/>
      </c>
      <c r="AE76" s="294">
        <f>(AD76/24)</f>
        <v/>
      </c>
      <c r="AF76" s="5">
        <f>(AD76/24/12084)</f>
        <v/>
      </c>
      <c r="AG76" s="297" t="n">
        <v>15125.19</v>
      </c>
      <c r="AH76" s="297">
        <f>(AG76/24)</f>
        <v/>
      </c>
      <c r="AI76" s="16">
        <f>(AG76/24/1800)</f>
        <v/>
      </c>
      <c r="AJ76" s="298" t="n">
        <v>4651.69</v>
      </c>
      <c r="AK76" s="299">
        <f>(AJ76/24)</f>
        <v/>
      </c>
      <c r="AL76" s="17">
        <f>(AJ76/24/1080)</f>
        <v/>
      </c>
      <c r="AM76" s="297" t="n">
        <v>235027.75</v>
      </c>
      <c r="AN76" s="297">
        <f>(AM76/24)</f>
        <v/>
      </c>
      <c r="AO76" s="16">
        <f>(AM76/24/36000)</f>
        <v/>
      </c>
      <c r="AP76" s="300" t="n"/>
      <c r="AQ76" s="293" t="n"/>
    </row>
    <row customHeight="1" ht="15" r="77" s="211" spans="1:55">
      <c r="A77" s="3" t="n">
        <v>43322</v>
      </c>
      <c r="B77" s="248" t="n">
        <v>15224.37</v>
      </c>
      <c r="C77" s="9">
        <f>(B77/24/1500)</f>
        <v/>
      </c>
      <c r="D77" s="248" t="n">
        <v>2395.92</v>
      </c>
      <c r="E77" s="9">
        <f>(D77/24/450)</f>
        <v/>
      </c>
      <c r="F77" s="248" t="n">
        <v>2379.62</v>
      </c>
      <c r="G77" s="9">
        <f>(F77/24/450)</f>
        <v/>
      </c>
      <c r="H77" s="248" t="n">
        <v>105.2</v>
      </c>
      <c r="I77" s="9">
        <f>(H77/24/30)</f>
        <v/>
      </c>
      <c r="J77" s="248" t="n">
        <v>105</v>
      </c>
      <c r="K77" s="9">
        <f>(J77/24/30)</f>
        <v/>
      </c>
      <c r="L77" s="286" t="n">
        <v>30232</v>
      </c>
      <c r="M77" s="9">
        <f>(L77/24/1512)</f>
        <v/>
      </c>
      <c r="N77" s="248" t="n">
        <v>33718</v>
      </c>
      <c r="O77" s="9">
        <f>(N77/24/1512)</f>
        <v/>
      </c>
      <c r="P77" s="248" t="n">
        <v>4325.25</v>
      </c>
      <c r="Q77" s="9">
        <f>(P77/24/216)</f>
        <v/>
      </c>
      <c r="R77" s="286" t="n">
        <v>24115</v>
      </c>
      <c r="S77" s="9">
        <f>(R77/24/1512)</f>
        <v/>
      </c>
      <c r="T77" s="248" t="n">
        <v>28358.5</v>
      </c>
      <c r="U77" s="9">
        <f>(T77/24/1512)</f>
        <v/>
      </c>
      <c r="V77" s="248" t="n">
        <v>3661.88</v>
      </c>
      <c r="W77" s="11">
        <f>(V77/24/180)</f>
        <v/>
      </c>
      <c r="X77" s="248" t="n">
        <v>13880.75</v>
      </c>
      <c r="Y77" s="9">
        <f>(X77/24/1512)</f>
        <v/>
      </c>
      <c r="Z77" s="248" t="n">
        <v>26044</v>
      </c>
      <c r="AA77" s="9">
        <f>(Z77/24/1512)</f>
        <v/>
      </c>
      <c r="AB77" s="248" t="n">
        <v>2105.81</v>
      </c>
      <c r="AC77" s="9">
        <f>(AB77/24/216)</f>
        <v/>
      </c>
      <c r="AD77" s="287">
        <f>SUM(B77,D77,F77,H77,J77,L77,N77,P77,R77,T77,V77,X77,Z77,AB77)</f>
        <v/>
      </c>
      <c r="AE77" s="288">
        <f>(AD77/24)</f>
        <v/>
      </c>
      <c r="AF77" s="13">
        <f>(AD77/24/12084)</f>
        <v/>
      </c>
      <c r="AG77" s="289" t="n">
        <v>15163.66</v>
      </c>
      <c r="AH77" s="289">
        <f>(AG77/24)</f>
        <v/>
      </c>
      <c r="AI77" s="14">
        <f>(AG77/24/1800)</f>
        <v/>
      </c>
      <c r="AJ77" s="290" t="n">
        <v>4636</v>
      </c>
      <c r="AK77" s="291">
        <f>(AJ77/24)</f>
        <v/>
      </c>
      <c r="AL77" s="15">
        <f>(AJ77/24/1080)</f>
        <v/>
      </c>
      <c r="AM77" s="289" t="n">
        <v>236682.12</v>
      </c>
      <c r="AN77" s="289">
        <f>(AM77/24)</f>
        <v/>
      </c>
      <c r="AO77" s="14">
        <f>(AM77/24/36000)</f>
        <v/>
      </c>
      <c r="AP77" s="292" t="n"/>
      <c r="AQ77" s="293" t="n"/>
    </row>
    <row customHeight="1" ht="15" r="78" s="211" spans="1:55">
      <c r="A78" s="3" t="n">
        <v>43323</v>
      </c>
      <c r="B78" s="294" t="n">
        <v>14908.75</v>
      </c>
      <c r="C78" s="5">
        <f>(B78/24/1500)</f>
        <v/>
      </c>
      <c r="D78" s="294" t="n">
        <v>2398.39</v>
      </c>
      <c r="E78" s="5">
        <f>(D78/24/450)</f>
        <v/>
      </c>
      <c r="F78" s="294" t="n">
        <v>2384.41</v>
      </c>
      <c r="G78" s="5">
        <f>(F78/24/450)</f>
        <v/>
      </c>
      <c r="H78" s="294" t="n">
        <v>105.3</v>
      </c>
      <c r="I78" s="5">
        <f>(H78/24/30)</f>
        <v/>
      </c>
      <c r="J78" s="294" t="n">
        <v>105</v>
      </c>
      <c r="K78" s="5">
        <f>(J78/24/30)</f>
        <v/>
      </c>
      <c r="L78" s="295" t="n">
        <v>30152</v>
      </c>
      <c r="M78" s="5">
        <f>(L78/24/1512)</f>
        <v/>
      </c>
      <c r="N78" s="294" t="n">
        <v>33757</v>
      </c>
      <c r="O78" s="5">
        <f>(N78/24/1512)</f>
        <v/>
      </c>
      <c r="P78" s="294" t="n">
        <v>4325.75</v>
      </c>
      <c r="Q78" s="5">
        <f>(P78/24/216)</f>
        <v/>
      </c>
      <c r="R78" s="295" t="n">
        <v>24117.5</v>
      </c>
      <c r="S78" s="5">
        <f>(R78/24/1512)</f>
        <v/>
      </c>
      <c r="T78" s="294" t="n">
        <v>28417.5</v>
      </c>
      <c r="U78" s="5">
        <f>(T78/24/1512)</f>
        <v/>
      </c>
      <c r="V78" s="294" t="n">
        <v>3646.38</v>
      </c>
      <c r="W78" s="12">
        <f>(V78/24/180)</f>
        <v/>
      </c>
      <c r="X78" s="294" t="n">
        <v>13877.75</v>
      </c>
      <c r="Y78" s="5">
        <f>(X78/24/1512)</f>
        <v/>
      </c>
      <c r="Z78" s="294" t="n">
        <v>26081</v>
      </c>
      <c r="AA78" s="5">
        <f>(Z78/24/1512)</f>
        <v/>
      </c>
      <c r="AB78" s="294" t="n">
        <v>2109.19</v>
      </c>
      <c r="AC78" s="5">
        <f>(AB78/24/216)</f>
        <v/>
      </c>
      <c r="AD78" s="296">
        <f>SUM(B78,D78,F78,H78,J78,L78,N78,P78,R78,T78,V78,X78,Z78,AB78)</f>
        <v/>
      </c>
      <c r="AE78" s="294">
        <f>(AD78/24)</f>
        <v/>
      </c>
      <c r="AF78" s="5">
        <f>(AD78/24/12084)</f>
        <v/>
      </c>
      <c r="AG78" s="297" t="n">
        <v>14853.12</v>
      </c>
      <c r="AH78" s="297">
        <f>(AG78/24)</f>
        <v/>
      </c>
      <c r="AI78" s="16">
        <f>(AG78/24/1800)</f>
        <v/>
      </c>
      <c r="AJ78" s="298" t="n">
        <v>4639.91</v>
      </c>
      <c r="AK78" s="299">
        <f>(AJ78/24)</f>
        <v/>
      </c>
      <c r="AL78" s="17">
        <f>(AJ78/24/1080)</f>
        <v/>
      </c>
      <c r="AM78" s="297" t="n">
        <v>233277</v>
      </c>
      <c r="AN78" s="297">
        <f>(AM78/24)</f>
        <v/>
      </c>
      <c r="AO78" s="16">
        <f>(AM78/24/36000)</f>
        <v/>
      </c>
      <c r="AP78" s="300" t="n"/>
      <c r="AQ78" s="293" t="n"/>
    </row>
    <row customHeight="1" ht="15" r="79" s="211" spans="1:55">
      <c r="A79" s="3" t="n">
        <v>43324</v>
      </c>
      <c r="B79" s="248" t="n">
        <v>14952.14</v>
      </c>
      <c r="C79" s="9">
        <f>(B79/24/1500)</f>
        <v/>
      </c>
      <c r="D79" s="248" t="n">
        <v>2399.18</v>
      </c>
      <c r="E79" s="9">
        <f>(D79/24/450)</f>
        <v/>
      </c>
      <c r="F79" s="248" t="n">
        <v>2385.61</v>
      </c>
      <c r="G79" s="9">
        <f>(F79/24/450)</f>
        <v/>
      </c>
      <c r="H79" s="248" t="n">
        <v>105.3</v>
      </c>
      <c r="I79" s="9">
        <f>(H79/24/30)</f>
        <v/>
      </c>
      <c r="J79" s="248" t="n">
        <v>105.1</v>
      </c>
      <c r="K79" s="9">
        <f>(J79/24/30)</f>
        <v/>
      </c>
      <c r="L79" s="286" t="n">
        <v>30093</v>
      </c>
      <c r="M79" s="9">
        <f>(L79/24/1512)</f>
        <v/>
      </c>
      <c r="N79" s="248" t="n">
        <v>33695</v>
      </c>
      <c r="O79" s="9">
        <f>(N79/24/1512)</f>
        <v/>
      </c>
      <c r="P79" s="248" t="n">
        <v>4319.75</v>
      </c>
      <c r="Q79" s="9">
        <f>(P79/24/216)</f>
        <v/>
      </c>
      <c r="R79" s="286" t="n">
        <v>24081.5</v>
      </c>
      <c r="S79" s="9">
        <f>(R79/24/1512)</f>
        <v/>
      </c>
      <c r="T79" s="248" t="n">
        <v>28365.5</v>
      </c>
      <c r="U79" s="9">
        <f>(T79/24/1512)</f>
        <v/>
      </c>
      <c r="V79" s="248" t="n">
        <v>3638.62</v>
      </c>
      <c r="W79" s="11">
        <f>(V79/24/180)</f>
        <v/>
      </c>
      <c r="X79" s="248" t="n">
        <v>13870.5</v>
      </c>
      <c r="Y79" s="9">
        <f>(X79/24/1512)</f>
        <v/>
      </c>
      <c r="Z79" s="248" t="n">
        <v>26002</v>
      </c>
      <c r="AA79" s="9">
        <f>(Z79/24/1512)</f>
        <v/>
      </c>
      <c r="AB79" s="248" t="n">
        <v>2105.19</v>
      </c>
      <c r="AC79" s="9">
        <f>(AB79/24/216)</f>
        <v/>
      </c>
      <c r="AD79" s="287">
        <f>SUM(B79,D79,F79,H79,J79,L79,N79,P79,R79,T79,V79,X79,Z79,AB79)</f>
        <v/>
      </c>
      <c r="AE79" s="288">
        <f>(AD79/24)</f>
        <v/>
      </c>
      <c r="AF79" s="13">
        <f>(AD79/24/12084)</f>
        <v/>
      </c>
      <c r="AG79" s="289" t="n">
        <v>14892.75</v>
      </c>
      <c r="AH79" s="289">
        <f>(AG79/24)</f>
        <v/>
      </c>
      <c r="AI79" s="14">
        <f>(AG79/24/1800)</f>
        <v/>
      </c>
      <c r="AJ79" s="290" t="n">
        <v>4643.78</v>
      </c>
      <c r="AK79" s="291">
        <f>(AJ79/24)</f>
        <v/>
      </c>
      <c r="AL79" s="15">
        <f>(AJ79/24/1080)</f>
        <v/>
      </c>
      <c r="AM79" s="289" t="n">
        <v>233153.75</v>
      </c>
      <c r="AN79" s="289">
        <f>(AM79/24)</f>
        <v/>
      </c>
      <c r="AO79" s="14">
        <f>(AM79/24/36000)</f>
        <v/>
      </c>
      <c r="AP79" s="292" t="n"/>
      <c r="AQ79" s="293" t="n"/>
    </row>
    <row customHeight="1" ht="15" r="80" s="211" spans="1:55">
      <c r="A80" s="3" t="n">
        <v>43325</v>
      </c>
      <c r="B80" s="294" t="n">
        <v>15204.85</v>
      </c>
      <c r="C80" s="5">
        <f>(B80/24/1500)</f>
        <v/>
      </c>
      <c r="D80" s="294" t="n">
        <v>2398.8</v>
      </c>
      <c r="E80" s="5">
        <f>(D80/24/450)</f>
        <v/>
      </c>
      <c r="F80" s="294" t="n">
        <v>2386.78</v>
      </c>
      <c r="G80" s="5">
        <f>(F80/24/450)</f>
        <v/>
      </c>
      <c r="H80" s="294" t="n">
        <v>105.3</v>
      </c>
      <c r="I80" s="5">
        <f>(H80/24/30)</f>
        <v/>
      </c>
      <c r="J80" s="294" t="n">
        <v>105.1</v>
      </c>
      <c r="K80" s="5">
        <f>(J80/24/30)</f>
        <v/>
      </c>
      <c r="L80" s="295" t="n">
        <v>30123</v>
      </c>
      <c r="M80" s="5">
        <f>(L80/24/1512)</f>
        <v/>
      </c>
      <c r="N80" s="294" t="n">
        <v>33751</v>
      </c>
      <c r="O80" s="5">
        <f>(N80/24/1512)</f>
        <v/>
      </c>
      <c r="P80" s="294" t="n">
        <v>4321.25</v>
      </c>
      <c r="Q80" s="5">
        <f>(P80/24/216)</f>
        <v/>
      </c>
      <c r="R80" s="295" t="n">
        <v>24113</v>
      </c>
      <c r="S80" s="5">
        <f>(R80/24/1512)</f>
        <v/>
      </c>
      <c r="T80" s="294" t="n">
        <v>28402</v>
      </c>
      <c r="U80" s="5">
        <f>(T80/24/1512)</f>
        <v/>
      </c>
      <c r="V80" s="294" t="n">
        <v>3648.5</v>
      </c>
      <c r="W80" s="12">
        <f>(V80/24/180)</f>
        <v/>
      </c>
      <c r="X80" s="294" t="n">
        <v>13899</v>
      </c>
      <c r="Y80" s="5">
        <f>(X80/24/1512)</f>
        <v/>
      </c>
      <c r="Z80" s="294" t="n">
        <v>26060</v>
      </c>
      <c r="AA80" s="5">
        <f>(Z80/24/1512)</f>
        <v/>
      </c>
      <c r="AB80" s="294" t="n">
        <v>2111.19</v>
      </c>
      <c r="AC80" s="5">
        <f>(AB80/24/216)</f>
        <v/>
      </c>
      <c r="AD80" s="296">
        <f>SUM(B80,D80,F80,H80,J80,L80,N80,P80,R80,T80,V80,X80,Z80,AB80)</f>
        <v/>
      </c>
      <c r="AE80" s="294">
        <f>(AD80/24)</f>
        <v/>
      </c>
      <c r="AF80" s="5">
        <f>(AD80/24/12084)</f>
        <v/>
      </c>
      <c r="AG80" s="297" t="n">
        <v>15144.44</v>
      </c>
      <c r="AH80" s="297">
        <f>(AG80/24)</f>
        <v/>
      </c>
      <c r="AI80" s="16">
        <f>(AG80/24/1800)</f>
        <v/>
      </c>
      <c r="AJ80" s="298" t="n">
        <v>4645.31</v>
      </c>
      <c r="AK80" s="299">
        <f>(AJ80/24)</f>
        <v/>
      </c>
      <c r="AL80" s="17">
        <f>(AJ80/24/1080)</f>
        <v/>
      </c>
      <c r="AM80" s="297" t="n">
        <v>234552.62</v>
      </c>
      <c r="AN80" s="297">
        <f>(AM80/24)</f>
        <v/>
      </c>
      <c r="AO80" s="16">
        <f>(AM80/24/36000)</f>
        <v/>
      </c>
      <c r="AP80" s="300" t="n"/>
      <c r="AQ80" s="293" t="n"/>
    </row>
    <row customHeight="1" ht="15" r="81" s="211" spans="1:55">
      <c r="A81" s="3" t="n">
        <v>43326</v>
      </c>
      <c r="B81" s="248" t="n">
        <v>15140.86</v>
      </c>
      <c r="C81" s="9">
        <f>(B81/24/1500)</f>
        <v/>
      </c>
      <c r="D81" s="248" t="n">
        <v>2399.67</v>
      </c>
      <c r="E81" s="9">
        <f>(D81/24/450)</f>
        <v/>
      </c>
      <c r="F81" s="248" t="n">
        <v>2388.14</v>
      </c>
      <c r="G81" s="9">
        <f>(F81/24/450)</f>
        <v/>
      </c>
      <c r="H81" s="248" t="n">
        <v>105.3</v>
      </c>
      <c r="I81" s="9">
        <f>(H81/24/30)</f>
        <v/>
      </c>
      <c r="J81" s="248" t="n">
        <v>105.1</v>
      </c>
      <c r="K81" s="9">
        <f>(J81/24/30)</f>
        <v/>
      </c>
      <c r="L81" s="286" t="n">
        <v>30268</v>
      </c>
      <c r="M81" s="9">
        <f>(L81/24/1512)</f>
        <v/>
      </c>
      <c r="N81" s="248" t="n">
        <v>33770</v>
      </c>
      <c r="O81" s="9">
        <f>(N81/24/1512)</f>
        <v/>
      </c>
      <c r="P81" s="248" t="n">
        <v>4319.5</v>
      </c>
      <c r="Q81" s="9">
        <f>(P81/24/216)</f>
        <v/>
      </c>
      <c r="R81" s="286" t="n">
        <v>24130.5</v>
      </c>
      <c r="S81" s="9">
        <f>(R81/24/1512)</f>
        <v/>
      </c>
      <c r="T81" s="248" t="n">
        <v>28420</v>
      </c>
      <c r="U81" s="9">
        <f>(T81/24/1512)</f>
        <v/>
      </c>
      <c r="V81" s="248" t="n">
        <v>3649.75</v>
      </c>
      <c r="W81" s="11">
        <f>(V81/24/180)</f>
        <v/>
      </c>
      <c r="X81" s="248" t="n">
        <v>13923.75</v>
      </c>
      <c r="Y81" s="9">
        <f>(X81/24/1512)</f>
        <v/>
      </c>
      <c r="Z81" s="248" t="n">
        <v>26401</v>
      </c>
      <c r="AA81" s="9">
        <f>(Z81/24/1512)</f>
        <v/>
      </c>
      <c r="AB81" s="248" t="n">
        <v>2116.81</v>
      </c>
      <c r="AC81" s="9">
        <f>(AB81/24/216)</f>
        <v/>
      </c>
      <c r="AD81" s="287">
        <f>SUM(B81,D81,F81,H81,J81,L81,N81,P81,R81,T81,V81,X81,Z81,AB81)</f>
        <v/>
      </c>
      <c r="AE81" s="288">
        <f>(AD81/24)</f>
        <v/>
      </c>
      <c r="AF81" s="13">
        <f>(AD81/24/12084)</f>
        <v/>
      </c>
      <c r="AG81" s="289" t="n">
        <v>15080.38</v>
      </c>
      <c r="AH81" s="289">
        <f>(AG81/24)</f>
        <v/>
      </c>
      <c r="AI81" s="14">
        <f>(AG81/24/1800)</f>
        <v/>
      </c>
      <c r="AJ81" s="290" t="n">
        <v>4646.33</v>
      </c>
      <c r="AK81" s="291">
        <f>(AJ81/24)</f>
        <v/>
      </c>
      <c r="AL81" s="15">
        <f>(AJ81/24/1080)</f>
        <v/>
      </c>
      <c r="AM81" s="289" t="n">
        <v>235630.5</v>
      </c>
      <c r="AN81" s="289">
        <f>(AM81/24)</f>
        <v/>
      </c>
      <c r="AO81" s="14">
        <f>(AM81/24/36000)</f>
        <v/>
      </c>
      <c r="AP81" s="292" t="n"/>
      <c r="AQ81" s="293" t="n"/>
    </row>
    <row customHeight="1" ht="15" r="82" s="211" spans="1:55">
      <c r="A82" s="3" t="n">
        <v>43327</v>
      </c>
      <c r="B82" s="294" t="n">
        <v>15190.17</v>
      </c>
      <c r="C82" s="5">
        <f>(B82/24/1500)</f>
        <v/>
      </c>
      <c r="D82" s="294" t="n">
        <v>2399.83</v>
      </c>
      <c r="E82" s="5">
        <f>(D82/24/450)</f>
        <v/>
      </c>
      <c r="F82" s="294" t="n">
        <v>2387.62</v>
      </c>
      <c r="G82" s="5">
        <f>(F82/24/450)</f>
        <v/>
      </c>
      <c r="H82" s="294" t="n">
        <v>105.3</v>
      </c>
      <c r="I82" s="5">
        <f>(H82/24/30)</f>
        <v/>
      </c>
      <c r="J82" s="294" t="n">
        <v>105</v>
      </c>
      <c r="K82" s="5">
        <f>(J82/24/30)</f>
        <v/>
      </c>
      <c r="L82" s="295" t="n">
        <v>30339</v>
      </c>
      <c r="M82" s="5">
        <f>(L82/24/1512)</f>
        <v/>
      </c>
      <c r="N82" s="294" t="n">
        <v>33792</v>
      </c>
      <c r="O82" s="5">
        <f>(N82/24/1512)</f>
        <v/>
      </c>
      <c r="P82" s="294" t="n">
        <v>4318.12</v>
      </c>
      <c r="Q82" s="5">
        <f>(P82/24/216)</f>
        <v/>
      </c>
      <c r="R82" s="295" t="n">
        <v>24071</v>
      </c>
      <c r="S82" s="5">
        <f>(R82/24/1512)</f>
        <v/>
      </c>
      <c r="T82" s="294" t="n">
        <v>28425.5</v>
      </c>
      <c r="U82" s="5">
        <f>(T82/24/1512)</f>
        <v/>
      </c>
      <c r="V82" s="294" t="n">
        <v>3670.81</v>
      </c>
      <c r="W82" s="12">
        <f>(V82/24/180)</f>
        <v/>
      </c>
      <c r="X82" s="294" t="n">
        <v>14023.5</v>
      </c>
      <c r="Y82" s="5">
        <f>(X82/24/1512)</f>
        <v/>
      </c>
      <c r="Z82" s="294" t="n">
        <v>26613</v>
      </c>
      <c r="AA82" s="5">
        <f>(Z82/24/1512)</f>
        <v/>
      </c>
      <c r="AB82" s="294" t="n">
        <v>2117.41</v>
      </c>
      <c r="AC82" s="5">
        <f>(AB82/24/216)</f>
        <v/>
      </c>
      <c r="AD82" s="296">
        <f>SUM(B82,D82,F82,H82,J82,L82,N82,P82,R82,T82,V82,X82,Z82,AB82)</f>
        <v/>
      </c>
      <c r="AE82" s="294">
        <f>(AD82/24)</f>
        <v/>
      </c>
      <c r="AF82" s="5">
        <f>(AD82/24/12084)</f>
        <v/>
      </c>
      <c r="AG82" s="297" t="n">
        <v>15129.41</v>
      </c>
      <c r="AH82" s="297">
        <f>(AG82/24)</f>
        <v/>
      </c>
      <c r="AI82" s="16">
        <f>(AG82/24/1800)</f>
        <v/>
      </c>
      <c r="AJ82" s="298" t="n">
        <v>4646.89</v>
      </c>
      <c r="AK82" s="299">
        <f>(AJ82/24)</f>
        <v/>
      </c>
      <c r="AL82" s="17">
        <f>(AJ82/24/1080)</f>
        <v/>
      </c>
      <c r="AM82" s="297" t="n">
        <v>235413.12</v>
      </c>
      <c r="AN82" s="297">
        <f>(AM82/24)</f>
        <v/>
      </c>
      <c r="AO82" s="16">
        <f>(AM82/24/36000)</f>
        <v/>
      </c>
      <c r="AP82" s="300" t="n"/>
      <c r="AQ82" s="293" t="n"/>
    </row>
    <row customHeight="1" ht="15" r="83" s="211" spans="1:55">
      <c r="A83" s="3" t="n">
        <v>43328</v>
      </c>
      <c r="B83" s="248" t="n">
        <v>15393.81</v>
      </c>
      <c r="C83" s="9">
        <f>(B83/24/1500)</f>
        <v/>
      </c>
      <c r="D83" s="248" t="n">
        <v>2400.17</v>
      </c>
      <c r="E83" s="9">
        <f>(D83/24/450)</f>
        <v/>
      </c>
      <c r="F83" s="248" t="n">
        <v>2386.1</v>
      </c>
      <c r="G83" s="9">
        <f>(F83/24/450)</f>
        <v/>
      </c>
      <c r="H83" s="248" t="n">
        <v>105.4</v>
      </c>
      <c r="I83" s="9">
        <f>(H83/24/30)</f>
        <v/>
      </c>
      <c r="J83" s="248" t="n">
        <v>105.1</v>
      </c>
      <c r="K83" s="9">
        <f>(J83/24/30)</f>
        <v/>
      </c>
      <c r="L83" s="286" t="n">
        <v>30233</v>
      </c>
      <c r="M83" s="9">
        <f>(L83/24/1512)</f>
        <v/>
      </c>
      <c r="N83" s="248" t="n">
        <v>33752</v>
      </c>
      <c r="O83" s="9">
        <f>(N83/24/1512)</f>
        <v/>
      </c>
      <c r="P83" s="248" t="n">
        <v>4342.75</v>
      </c>
      <c r="Q83" s="9">
        <f>(P83/24/216)</f>
        <v/>
      </c>
      <c r="R83" s="286" t="n">
        <v>23993</v>
      </c>
      <c r="S83" s="9">
        <f>(R83/24/1512)</f>
        <v/>
      </c>
      <c r="T83" s="248" t="n">
        <v>28355.5</v>
      </c>
      <c r="U83" s="9">
        <f>(T83/24/1512)</f>
        <v/>
      </c>
      <c r="V83" s="248" t="n">
        <v>3680.19</v>
      </c>
      <c r="W83" s="11">
        <f>(V83/24/180)</f>
        <v/>
      </c>
      <c r="X83" s="248" t="n">
        <v>14065.75</v>
      </c>
      <c r="Y83" s="9">
        <f>(X83/24/1512)</f>
        <v/>
      </c>
      <c r="Z83" s="248" t="n">
        <v>26611</v>
      </c>
      <c r="AA83" s="9">
        <f>(Z83/24/1512)</f>
        <v/>
      </c>
      <c r="AB83" s="248" t="n">
        <v>2114.31</v>
      </c>
      <c r="AC83" s="9">
        <f>(AB83/24/216)</f>
        <v/>
      </c>
      <c r="AD83" s="287">
        <f>SUM(B83,D83,F83,H83,J83,L83,N83,P83,R83,T83,V83,X83,Z83,AB83)</f>
        <v/>
      </c>
      <c r="AE83" s="288">
        <f>(AD83/24)</f>
        <v/>
      </c>
      <c r="AF83" s="13">
        <f>(AD83/24/12084)</f>
        <v/>
      </c>
      <c r="AG83" s="289" t="n">
        <v>15330.78</v>
      </c>
      <c r="AH83" s="289">
        <f>(AG83/24)</f>
        <v/>
      </c>
      <c r="AI83" s="14">
        <f>(AG83/24/1800)</f>
        <v/>
      </c>
      <c r="AJ83" s="290" t="n">
        <v>4642.88</v>
      </c>
      <c r="AK83" s="291">
        <f>(AJ83/24)</f>
        <v/>
      </c>
      <c r="AL83" s="15">
        <f>(AJ83/24/1080)</f>
        <v/>
      </c>
      <c r="AM83" s="289" t="n">
        <v>235730.88</v>
      </c>
      <c r="AN83" s="289">
        <f>(AM83/24)</f>
        <v/>
      </c>
      <c r="AO83" s="14">
        <f>(AM83/24/36000)</f>
        <v/>
      </c>
      <c r="AP83" s="292" t="n"/>
      <c r="AQ83" s="293" t="n"/>
    </row>
    <row customHeight="1" ht="15" r="84" s="211" spans="1:55">
      <c r="A84" s="3" t="n">
        <v>43329</v>
      </c>
      <c r="B84" s="294" t="n">
        <v>15194.99</v>
      </c>
      <c r="C84" s="5">
        <f>(B84/24/1500)</f>
        <v/>
      </c>
      <c r="D84" s="294" t="n">
        <v>2400.3</v>
      </c>
      <c r="E84" s="5">
        <f>(D84/24/450)</f>
        <v/>
      </c>
      <c r="F84" s="294" t="n">
        <v>2382.13</v>
      </c>
      <c r="G84" s="5">
        <f>(F84/24/450)</f>
        <v/>
      </c>
      <c r="H84" s="294" t="n">
        <v>105.1</v>
      </c>
      <c r="I84" s="5">
        <f>(H84/24/30)</f>
        <v/>
      </c>
      <c r="J84" s="294" t="n">
        <v>105</v>
      </c>
      <c r="K84" s="5">
        <f>(J84/24/30)</f>
        <v/>
      </c>
      <c r="L84" s="295" t="n">
        <v>30293</v>
      </c>
      <c r="M84" s="5">
        <f>(L84/24/1512)</f>
        <v/>
      </c>
      <c r="N84" s="294" t="n">
        <v>33767</v>
      </c>
      <c r="O84" s="5">
        <f>(N84/24/1512)</f>
        <v/>
      </c>
      <c r="P84" s="294" t="n">
        <v>4364.12</v>
      </c>
      <c r="Q84" s="5">
        <f>(P84/24/216)</f>
        <v/>
      </c>
      <c r="R84" s="295" t="n">
        <v>23962.5</v>
      </c>
      <c r="S84" s="5">
        <f>(R84/24/1512)</f>
        <v/>
      </c>
      <c r="T84" s="294" t="n">
        <v>27695.5</v>
      </c>
      <c r="U84" s="5">
        <f>(T84/24/1512)</f>
        <v/>
      </c>
      <c r="V84" s="294" t="n">
        <v>3685.5</v>
      </c>
      <c r="W84" s="12">
        <f>(V84/24/180)</f>
        <v/>
      </c>
      <c r="X84" s="294" t="n">
        <v>14067.25</v>
      </c>
      <c r="Y84" s="5">
        <f>(X84/24/1512)</f>
        <v/>
      </c>
      <c r="Z84" s="294" t="n">
        <v>26592.5</v>
      </c>
      <c r="AA84" s="5">
        <f>(Z84/24/1512)</f>
        <v/>
      </c>
      <c r="AB84" s="294" t="n">
        <v>2111.69</v>
      </c>
      <c r="AC84" s="5">
        <f>(AB84/24/216)</f>
        <v/>
      </c>
      <c r="AD84" s="296">
        <f>SUM(B84,D84,F84,H84,J84,L84,N84,P84,R84,T84,V84,X84,Z84,AB84)</f>
        <v/>
      </c>
      <c r="AE84" s="294">
        <f>(AD84/24)</f>
        <v/>
      </c>
      <c r="AF84" s="5">
        <f>(AD84/24/12084)</f>
        <v/>
      </c>
      <c r="AG84" s="297" t="n">
        <v>13897.06</v>
      </c>
      <c r="AH84" s="297">
        <f>(AG84/24)</f>
        <v/>
      </c>
      <c r="AI84" s="16">
        <f>(AG84/24/1800)</f>
        <v/>
      </c>
      <c r="AJ84" s="298" t="n">
        <v>4640.73</v>
      </c>
      <c r="AK84" s="299">
        <f>(AJ84/24)</f>
        <v/>
      </c>
      <c r="AL84" s="17">
        <f>(AJ84/24/1080)</f>
        <v/>
      </c>
      <c r="AM84" s="297" t="n">
        <v>234540.88</v>
      </c>
      <c r="AN84" s="297">
        <f>(AM84/24)</f>
        <v/>
      </c>
      <c r="AO84" s="16">
        <f>(AM84/24/36000)</f>
        <v/>
      </c>
      <c r="AP84" s="300" t="n"/>
      <c r="AQ84" s="293" t="n"/>
    </row>
    <row customHeight="1" ht="15" r="85" s="211" spans="1:55">
      <c r="A85" s="3" t="n">
        <v>43330</v>
      </c>
      <c r="B85" s="248" t="n">
        <v>14926.41</v>
      </c>
      <c r="C85" s="9">
        <f>(B85/24/1500)</f>
        <v/>
      </c>
      <c r="D85" s="248" t="n">
        <v>2398.98</v>
      </c>
      <c r="E85" s="9">
        <f>(D85/24/450)</f>
        <v/>
      </c>
      <c r="F85" s="248" t="n">
        <v>2379.98</v>
      </c>
      <c r="G85" s="9">
        <f>(F85/24/450)</f>
        <v/>
      </c>
      <c r="H85" s="248" t="n">
        <v>105.3</v>
      </c>
      <c r="I85" s="9">
        <f>(H85/24/30)</f>
        <v/>
      </c>
      <c r="J85" s="248" t="n">
        <v>105</v>
      </c>
      <c r="K85" s="9">
        <f>(J85/24/30)</f>
        <v/>
      </c>
      <c r="L85" s="286" t="n">
        <v>30311</v>
      </c>
      <c r="M85" s="9">
        <f>(L85/24/1512)</f>
        <v/>
      </c>
      <c r="N85" s="248" t="n">
        <v>33693</v>
      </c>
      <c r="O85" s="9">
        <f>(N85/24/1512)</f>
        <v/>
      </c>
      <c r="P85" s="248" t="n">
        <v>4359.62</v>
      </c>
      <c r="Q85" s="9">
        <f>(P85/24/216)</f>
        <v/>
      </c>
      <c r="R85" s="286" t="n">
        <v>23837</v>
      </c>
      <c r="S85" s="9">
        <f>(R85/24/1512)</f>
        <v/>
      </c>
      <c r="T85" s="248" t="n">
        <v>27539</v>
      </c>
      <c r="U85" s="9">
        <f>(T85/24/1512)</f>
        <v/>
      </c>
      <c r="V85" s="248" t="n">
        <v>3677.5</v>
      </c>
      <c r="W85" s="11">
        <f>(V85/24/180)</f>
        <v/>
      </c>
      <c r="X85" s="248" t="n">
        <v>14030</v>
      </c>
      <c r="Y85" s="9">
        <f>(X85/24/1512)</f>
        <v/>
      </c>
      <c r="Z85" s="248" t="n">
        <v>26344</v>
      </c>
      <c r="AA85" s="9">
        <f>(Z85/24/1512)</f>
        <v/>
      </c>
      <c r="AB85" s="248" t="n">
        <v>2108.72</v>
      </c>
      <c r="AC85" s="9">
        <f>(AB85/24/216)</f>
        <v/>
      </c>
      <c r="AD85" s="287">
        <f>SUM(B85,D85,F85,H85,J85,L85,N85,P85,R85,T85,V85,X85,Z85,AB85)</f>
        <v/>
      </c>
      <c r="AE85" s="288">
        <f>(AD85/24)</f>
        <v/>
      </c>
      <c r="AF85" s="13">
        <f>(AD85/24/12084)</f>
        <v/>
      </c>
      <c r="AG85" s="289" t="n">
        <v>14928.22</v>
      </c>
      <c r="AH85" s="289">
        <f>(AG85/24)</f>
        <v/>
      </c>
      <c r="AI85" s="14">
        <f>(AG85/24/1800)</f>
        <v/>
      </c>
      <c r="AJ85" s="290" t="n">
        <v>4640.56</v>
      </c>
      <c r="AK85" s="291">
        <f>(AJ85/24)</f>
        <v/>
      </c>
      <c r="AL85" s="15">
        <f>(AJ85/24/1080)</f>
        <v/>
      </c>
      <c r="AM85" s="289" t="n">
        <v>233399.38</v>
      </c>
      <c r="AN85" s="289">
        <f>(AM85/24)</f>
        <v/>
      </c>
      <c r="AO85" s="14">
        <f>(AM85/24/36000)</f>
        <v/>
      </c>
      <c r="AP85" s="292" t="n"/>
      <c r="AQ85" s="293" t="n"/>
    </row>
    <row customHeight="1" ht="15" r="86" s="211" spans="1:55">
      <c r="A86" s="3" t="n">
        <v>43331</v>
      </c>
      <c r="B86" s="294" t="n">
        <v>14857.47</v>
      </c>
      <c r="C86" s="5">
        <f>(B86/24/1500)</f>
        <v/>
      </c>
      <c r="D86" s="294" t="n">
        <v>2398.27</v>
      </c>
      <c r="E86" s="5">
        <f>(D86/24/450)</f>
        <v/>
      </c>
      <c r="F86" s="294" t="n">
        <v>2379.61</v>
      </c>
      <c r="G86" s="5">
        <f>(F86/24/450)</f>
        <v/>
      </c>
      <c r="H86" s="294" t="n">
        <v>105.2</v>
      </c>
      <c r="I86" s="5">
        <f>(H86/24/30)</f>
        <v/>
      </c>
      <c r="J86" s="294" t="n">
        <v>105</v>
      </c>
      <c r="K86" s="5">
        <f>(J86/24/30)</f>
        <v/>
      </c>
      <c r="L86" s="295" t="n">
        <v>30253</v>
      </c>
      <c r="M86" s="5">
        <f>(L86/24/1512)</f>
        <v/>
      </c>
      <c r="N86" s="294" t="n">
        <v>33587</v>
      </c>
      <c r="O86" s="5">
        <f>(N86/24/1512)</f>
        <v/>
      </c>
      <c r="P86" s="294" t="n">
        <v>4408.62</v>
      </c>
      <c r="Q86" s="5">
        <f>(P86/24/216)</f>
        <v/>
      </c>
      <c r="R86" s="295" t="n">
        <v>23872.5</v>
      </c>
      <c r="S86" s="5">
        <f>(R86/24/1512)</f>
        <v/>
      </c>
      <c r="T86" s="294" t="n">
        <v>27463</v>
      </c>
      <c r="U86" s="5">
        <f>(T86/24/1512)</f>
        <v/>
      </c>
      <c r="V86" s="294" t="n">
        <v>3664.88</v>
      </c>
      <c r="W86" s="12">
        <f>(V86/24/180)</f>
        <v/>
      </c>
      <c r="X86" s="294" t="n">
        <v>14010</v>
      </c>
      <c r="Y86" s="5">
        <f>(X86/24/1512)</f>
        <v/>
      </c>
      <c r="Z86" s="294" t="n">
        <v>26666</v>
      </c>
      <c r="AA86" s="5">
        <f>(Z86/24/1512)</f>
        <v/>
      </c>
      <c r="AB86" s="294" t="n">
        <v>2113.31</v>
      </c>
      <c r="AC86" s="5">
        <f>(AB86/24/216)</f>
        <v/>
      </c>
      <c r="AD86" s="296">
        <f>SUM(B86,D86,F86,H86,J86,L86,N86,P86,R86,T86,V86,X86,Z86,AB86)</f>
        <v/>
      </c>
      <c r="AE86" s="294">
        <f>(AD86/24)</f>
        <v/>
      </c>
      <c r="AF86" s="5">
        <f>(AD86/24/12084)</f>
        <v/>
      </c>
      <c r="AG86" s="297" t="n">
        <v>14857.38</v>
      </c>
      <c r="AH86" s="297">
        <f>(AG86/24)</f>
        <v/>
      </c>
      <c r="AI86" s="16">
        <f>(AG86/24/1800)</f>
        <v/>
      </c>
      <c r="AJ86" s="298" t="n">
        <v>4642.03</v>
      </c>
      <c r="AK86" s="299">
        <f>(AJ86/24)</f>
        <v/>
      </c>
      <c r="AL86" s="17">
        <f>(AJ86/24/1080)</f>
        <v/>
      </c>
      <c r="AM86" s="297" t="n">
        <v>233207.12</v>
      </c>
      <c r="AN86" s="297">
        <f>(AM86/24)</f>
        <v/>
      </c>
      <c r="AO86" s="16">
        <f>(AM86/24/36000)</f>
        <v/>
      </c>
      <c r="AP86" s="300" t="n"/>
      <c r="AQ86" s="293" t="n"/>
    </row>
    <row customHeight="1" ht="15" r="87" s="211" spans="1:55">
      <c r="A87" s="3" t="n">
        <v>43332</v>
      </c>
      <c r="B87" s="248" t="n">
        <v>15233.79</v>
      </c>
      <c r="C87" s="9">
        <f>(B87/24/1500)</f>
        <v/>
      </c>
      <c r="D87" s="248" t="n">
        <v>2399.13</v>
      </c>
      <c r="E87" s="9">
        <f>(D87/24/450)</f>
        <v/>
      </c>
      <c r="F87" s="248" t="n">
        <v>2379.51</v>
      </c>
      <c r="G87" s="9">
        <f>(F87/24/450)</f>
        <v/>
      </c>
      <c r="H87" s="248" t="n">
        <v>105.3</v>
      </c>
      <c r="I87" s="9">
        <f>(H87/24/30)</f>
        <v/>
      </c>
      <c r="J87" s="248" t="n">
        <v>105.1</v>
      </c>
      <c r="K87" s="9">
        <f>(J87/24/30)</f>
        <v/>
      </c>
      <c r="L87" s="286" t="n">
        <v>30218</v>
      </c>
      <c r="M87" s="9">
        <f>(L87/24/1512)</f>
        <v/>
      </c>
      <c r="N87" s="248" t="n">
        <v>33763</v>
      </c>
      <c r="O87" s="9">
        <f>(N87/24/1512)</f>
        <v/>
      </c>
      <c r="P87" s="248" t="n">
        <v>4407.75</v>
      </c>
      <c r="Q87" s="9">
        <f>(P87/24/216)</f>
        <v/>
      </c>
      <c r="R87" s="286" t="n">
        <v>24407</v>
      </c>
      <c r="S87" s="9">
        <f>(R87/24/1512)</f>
        <v/>
      </c>
      <c r="T87" s="248" t="n">
        <v>27525.5</v>
      </c>
      <c r="U87" s="9">
        <f>(T87/24/1512)</f>
        <v/>
      </c>
      <c r="V87" s="248" t="n">
        <v>3677.38</v>
      </c>
      <c r="W87" s="11">
        <f>(V87/24/180)</f>
        <v/>
      </c>
      <c r="X87" s="248" t="n">
        <v>14032.25</v>
      </c>
      <c r="Y87" s="9">
        <f>(X87/24/1512)</f>
        <v/>
      </c>
      <c r="Z87" s="248" t="n">
        <v>26915.5</v>
      </c>
      <c r="AA87" s="9">
        <f>(Z87/24/1512)</f>
        <v/>
      </c>
      <c r="AB87" s="248" t="n">
        <v>2143.69</v>
      </c>
      <c r="AC87" s="9">
        <f>(AB87/24/216)</f>
        <v/>
      </c>
      <c r="AD87" s="287">
        <f>SUM(B87,D87,F87,H87,J87,L87,N87,P87,R87,T87,V87,X87,Z87,AB87)</f>
        <v/>
      </c>
      <c r="AE87" s="288">
        <f>(AD87/24)</f>
        <v/>
      </c>
      <c r="AF87" s="13">
        <f>(AD87/24/12084)</f>
        <v/>
      </c>
      <c r="AG87" s="289" t="n">
        <v>15230.12</v>
      </c>
      <c r="AH87" s="289">
        <f>(AG87/24)</f>
        <v/>
      </c>
      <c r="AI87" s="14">
        <f>(AG87/24/1800)</f>
        <v/>
      </c>
      <c r="AJ87" s="290" t="n">
        <v>4637.48</v>
      </c>
      <c r="AK87" s="291">
        <f>(AJ87/24)</f>
        <v/>
      </c>
      <c r="AL87" s="15">
        <f>(AJ87/24/1080)</f>
        <v/>
      </c>
      <c r="AM87" s="289" t="n">
        <v>235250.75</v>
      </c>
      <c r="AN87" s="289">
        <f>(AM87/24)</f>
        <v/>
      </c>
      <c r="AO87" s="14">
        <f>(AM87/24/36000)</f>
        <v/>
      </c>
      <c r="AP87" s="292" t="n"/>
      <c r="AQ87" s="293" t="n"/>
    </row>
    <row customHeight="1" ht="15" r="88" s="211" spans="1:55">
      <c r="A88" s="3" t="n">
        <v>43333</v>
      </c>
      <c r="B88" s="294" t="n">
        <v>15141.15</v>
      </c>
      <c r="C88" s="5">
        <f>(B88/24/1500)</f>
        <v/>
      </c>
      <c r="D88" s="294" t="n">
        <v>2398.77</v>
      </c>
      <c r="E88" s="5">
        <f>(D88/24/450)</f>
        <v/>
      </c>
      <c r="F88" s="294" t="n">
        <v>2383.47</v>
      </c>
      <c r="G88" s="5">
        <f>(F88/24/450)</f>
        <v/>
      </c>
      <c r="H88" s="294" t="n">
        <v>105.2</v>
      </c>
      <c r="I88" s="5">
        <f>(H88/24/30)</f>
        <v/>
      </c>
      <c r="J88" s="294" t="n">
        <v>105</v>
      </c>
      <c r="K88" s="5">
        <f>(J88/24/30)</f>
        <v/>
      </c>
      <c r="L88" s="295" t="n">
        <v>30191</v>
      </c>
      <c r="M88" s="5">
        <f>(L88/24/1512)</f>
        <v/>
      </c>
      <c r="N88" s="294" t="n">
        <v>33801</v>
      </c>
      <c r="O88" s="5">
        <f>(N88/24/1512)</f>
        <v/>
      </c>
      <c r="P88" s="294" t="n">
        <v>4404.5</v>
      </c>
      <c r="Q88" s="5">
        <f>(P88/24/216)</f>
        <v/>
      </c>
      <c r="R88" s="295" t="n">
        <v>24498.5</v>
      </c>
      <c r="S88" s="5">
        <f>(R88/24/1512)</f>
        <v/>
      </c>
      <c r="T88" s="294" t="n">
        <v>27557</v>
      </c>
      <c r="U88" s="5">
        <f>(T88/24/1512)</f>
        <v/>
      </c>
      <c r="V88" s="294" t="n">
        <v>3672.62</v>
      </c>
      <c r="W88" s="12">
        <f>(V88/24/180)</f>
        <v/>
      </c>
      <c r="X88" s="294" t="n">
        <v>14043.25</v>
      </c>
      <c r="Y88" s="5">
        <f>(X88/24/1512)</f>
        <v/>
      </c>
      <c r="Z88" s="294" t="n">
        <v>27045</v>
      </c>
      <c r="AA88" s="5">
        <f>(Z88/24/1512)</f>
        <v/>
      </c>
      <c r="AB88" s="294" t="n">
        <v>2147.09</v>
      </c>
      <c r="AC88" s="5">
        <f>(AB88/24/216)</f>
        <v/>
      </c>
      <c r="AD88" s="296">
        <f>SUM(B88,D88,F88,H88,J88,L88,N88,P88,R88,T88,V88,X88,Z88,AB88)</f>
        <v/>
      </c>
      <c r="AE88" s="294">
        <f>(AD88/24)</f>
        <v/>
      </c>
      <c r="AF88" s="5">
        <f>(AD88/24/12084)</f>
        <v/>
      </c>
      <c r="AG88" s="297" t="n">
        <v>15137.69</v>
      </c>
      <c r="AH88" s="297">
        <f>(AG88/24)</f>
        <v/>
      </c>
      <c r="AI88" s="16">
        <f>(AG88/24/1800)</f>
        <v/>
      </c>
      <c r="AJ88" s="298" t="n">
        <v>4636.39</v>
      </c>
      <c r="AK88" s="299">
        <f>(AJ88/24)</f>
        <v/>
      </c>
      <c r="AL88" s="17">
        <f>(AJ88/24/1080)</f>
        <v/>
      </c>
      <c r="AM88" s="297" t="n">
        <v>235906.38</v>
      </c>
      <c r="AN88" s="297">
        <f>(AM88/24)</f>
        <v/>
      </c>
      <c r="AO88" s="16">
        <f>(AM88/24/36000)</f>
        <v/>
      </c>
      <c r="AP88" s="300" t="n"/>
      <c r="AQ88" s="293" t="n"/>
    </row>
    <row customHeight="1" ht="15" r="89" s="211" spans="1:55">
      <c r="A89" s="3" t="n">
        <v>43334</v>
      </c>
      <c r="B89" s="248" t="n">
        <v>15041.49</v>
      </c>
      <c r="C89" s="9">
        <f>(B89/24/1500)</f>
        <v/>
      </c>
      <c r="D89" s="248" t="n">
        <v>2407.7</v>
      </c>
      <c r="E89" s="9">
        <f>(D89/24/450)</f>
        <v/>
      </c>
      <c r="F89" s="248" t="n">
        <v>2389.67</v>
      </c>
      <c r="G89" s="9">
        <f>(F89/24/450)</f>
        <v/>
      </c>
      <c r="H89" s="248" t="n">
        <v>105.3</v>
      </c>
      <c r="I89" s="9">
        <f>(H89/24/30)</f>
        <v/>
      </c>
      <c r="J89" s="248" t="n">
        <v>105</v>
      </c>
      <c r="K89" s="9">
        <f>(J89/24/30)</f>
        <v/>
      </c>
      <c r="L89" s="286" t="n">
        <v>30144</v>
      </c>
      <c r="M89" s="9">
        <f>(L89/24/1512)</f>
        <v/>
      </c>
      <c r="N89" s="248" t="n">
        <v>33816</v>
      </c>
      <c r="O89" s="9">
        <f>(N89/24/1512)</f>
        <v/>
      </c>
      <c r="P89" s="248" t="n">
        <v>4378.5</v>
      </c>
      <c r="Q89" s="9">
        <f>(P89/24/216)</f>
        <v/>
      </c>
      <c r="R89" s="286" t="n">
        <v>24504</v>
      </c>
      <c r="S89" s="9">
        <f>(R89/24/1512)</f>
        <v/>
      </c>
      <c r="T89" s="248" t="n">
        <v>27587</v>
      </c>
      <c r="U89" s="9">
        <f>(T89/24/1512)</f>
        <v/>
      </c>
      <c r="V89" s="248" t="n">
        <v>3685.81</v>
      </c>
      <c r="W89" s="11">
        <f>(V89/24/180)</f>
        <v/>
      </c>
      <c r="X89" s="248" t="n">
        <v>14050</v>
      </c>
      <c r="Y89" s="9">
        <f>(X89/24/1512)</f>
        <v/>
      </c>
      <c r="Z89" s="248" t="n">
        <v>27068.5</v>
      </c>
      <c r="AA89" s="9">
        <f>(Z89/24/1512)</f>
        <v/>
      </c>
      <c r="AB89" s="248" t="n">
        <v>2145.47</v>
      </c>
      <c r="AC89" s="9">
        <f>(AB89/24/216)</f>
        <v/>
      </c>
      <c r="AD89" s="287">
        <f>SUM(B89,D89,F89,H89,J89,L89,N89,P89,R89,T89,V89,X89,Z89,AB89)</f>
        <v/>
      </c>
      <c r="AE89" s="288">
        <f>(AD89/24)</f>
        <v/>
      </c>
      <c r="AF89" s="13">
        <f>(AD89/24/12084)</f>
        <v/>
      </c>
      <c r="AG89" s="289" t="n">
        <v>15038</v>
      </c>
      <c r="AH89" s="289">
        <f>(AG89/24)</f>
        <v/>
      </c>
      <c r="AI89" s="14">
        <f>(AG89/24/1800)</f>
        <v/>
      </c>
      <c r="AJ89" s="290" t="n">
        <v>4642.81</v>
      </c>
      <c r="AK89" s="291">
        <f>(AJ89/24)</f>
        <v/>
      </c>
      <c r="AL89" s="15">
        <f>(AJ89/24/1080)</f>
        <v/>
      </c>
      <c r="AM89" s="289" t="n">
        <v>235519.12</v>
      </c>
      <c r="AN89" s="289">
        <f>(AM89/24)</f>
        <v/>
      </c>
      <c r="AO89" s="14">
        <f>(AM89/24/36000)</f>
        <v/>
      </c>
      <c r="AP89" s="292" t="n"/>
      <c r="AQ89" s="293" t="n"/>
    </row>
    <row customHeight="1" ht="15" r="90" s="211" spans="1:55">
      <c r="A90" s="3" t="s">
        <v>63</v>
      </c>
      <c r="B90" s="294" t="n">
        <v>15105.35</v>
      </c>
      <c r="C90" s="5">
        <f>(B90/24/1500)</f>
        <v/>
      </c>
      <c r="D90" s="294" t="n">
        <v>2406.98</v>
      </c>
      <c r="E90" s="5">
        <f>(D90/24/450)</f>
        <v/>
      </c>
      <c r="F90" s="294" t="n">
        <v>2388.87</v>
      </c>
      <c r="G90" s="5">
        <f>(F90/24/450)</f>
        <v/>
      </c>
      <c r="H90" s="294" t="n">
        <v>105.3</v>
      </c>
      <c r="I90" s="5">
        <f>(H90/24/30)</f>
        <v/>
      </c>
      <c r="J90" s="294" t="n">
        <v>105.1</v>
      </c>
      <c r="K90" s="5">
        <f>(J90/24/30)</f>
        <v/>
      </c>
      <c r="L90" s="295" t="n">
        <v>30195</v>
      </c>
      <c r="M90" s="5">
        <f>(L90/24/1512)</f>
        <v/>
      </c>
      <c r="N90" s="294" t="n">
        <v>33910</v>
      </c>
      <c r="O90" s="5">
        <f>(N90/24/1512)</f>
        <v/>
      </c>
      <c r="P90" s="294" t="n">
        <v>4376.25</v>
      </c>
      <c r="Q90" s="5">
        <f>(P90/24/216)</f>
        <v/>
      </c>
      <c r="R90" s="295" t="n">
        <v>24469</v>
      </c>
      <c r="S90" s="5">
        <f>(R90/24/1512)</f>
        <v/>
      </c>
      <c r="T90" s="294" t="n">
        <v>27615</v>
      </c>
      <c r="U90" s="5">
        <f>(T90/24/1512)</f>
        <v/>
      </c>
      <c r="V90" s="294" t="n">
        <v>3662.19</v>
      </c>
      <c r="W90" s="12">
        <f>(V90/24/180)</f>
        <v/>
      </c>
      <c r="X90" s="294" t="n">
        <v>14035.5</v>
      </c>
      <c r="Y90" s="5">
        <f>(X90/24/1512)</f>
        <v/>
      </c>
      <c r="Z90" s="294" t="n">
        <v>27036</v>
      </c>
      <c r="AA90" s="5">
        <f>(Z90/24/1512)</f>
        <v/>
      </c>
      <c r="AB90" s="294" t="n">
        <v>2154.03</v>
      </c>
      <c r="AC90" s="5">
        <f>(AB90/24/216)</f>
        <v/>
      </c>
      <c r="AD90" s="296">
        <f>SUM(B90,D90,F90,H90,J90,L90,N90,P90,R90,T90,V90,X90,Z90,AB90)</f>
        <v/>
      </c>
      <c r="AE90" s="294">
        <f>(AD90/24)</f>
        <v/>
      </c>
      <c r="AF90" s="5">
        <f>(AD90/24/12084)</f>
        <v/>
      </c>
      <c r="AG90" s="297" t="n">
        <v>15102.72</v>
      </c>
      <c r="AH90" s="297">
        <f>(AG90/24)</f>
        <v/>
      </c>
      <c r="AI90" s="16">
        <f>(AG90/24/1800)</f>
        <v/>
      </c>
      <c r="AJ90" s="298" t="n">
        <v>4645.61</v>
      </c>
      <c r="AK90" s="299">
        <f>(AJ90/24)</f>
        <v/>
      </c>
      <c r="AL90" s="17">
        <f>(AJ90/24/1080)</f>
        <v/>
      </c>
      <c r="AM90" s="297" t="n">
        <v>235820.75</v>
      </c>
      <c r="AN90" s="297">
        <f>(AM90/24)</f>
        <v/>
      </c>
      <c r="AO90" s="16">
        <f>(AM90/24/36000)</f>
        <v/>
      </c>
      <c r="AP90" s="300" t="n"/>
      <c r="AQ90" s="293" t="n"/>
    </row>
    <row customHeight="1" ht="15" r="91" s="211" spans="1:55">
      <c r="A91" s="3" t="n">
        <v>43336</v>
      </c>
      <c r="B91" s="248" t="n">
        <v>15084.94</v>
      </c>
      <c r="C91" s="9">
        <f>(B91/24/1500)</f>
        <v/>
      </c>
      <c r="D91" s="248" t="n">
        <v>2407.87</v>
      </c>
      <c r="E91" s="9">
        <f>(D91/24/450)</f>
        <v/>
      </c>
      <c r="F91" s="248" t="n">
        <v>2390.25</v>
      </c>
      <c r="G91" s="9">
        <f>(F91/24/450)</f>
        <v/>
      </c>
      <c r="H91" s="248" t="n">
        <v>105.3</v>
      </c>
      <c r="I91" s="9">
        <f>(H91/24/30)</f>
        <v/>
      </c>
      <c r="J91" s="248" t="n">
        <v>105</v>
      </c>
      <c r="K91" s="9">
        <f>(J91/24/30)</f>
        <v/>
      </c>
      <c r="L91" s="286" t="n">
        <v>30260</v>
      </c>
      <c r="M91" s="9">
        <f>(L91/24/1512)</f>
        <v/>
      </c>
      <c r="N91" s="248" t="n">
        <v>33907</v>
      </c>
      <c r="O91" s="9">
        <f>(N91/24/1512)</f>
        <v/>
      </c>
      <c r="P91" s="248" t="n">
        <v>4382.75</v>
      </c>
      <c r="Q91" s="9">
        <f>(P91/24/216)</f>
        <v/>
      </c>
      <c r="R91" s="286" t="n">
        <v>24532</v>
      </c>
      <c r="S91" s="9">
        <f>(R91/24/1512)</f>
        <v/>
      </c>
      <c r="T91" s="248" t="n">
        <v>27622.5</v>
      </c>
      <c r="U91" s="9">
        <f>(T91/24/1512)</f>
        <v/>
      </c>
      <c r="V91" s="248" t="n">
        <v>3669.75</v>
      </c>
      <c r="W91" s="11">
        <f>(V91/24/180)</f>
        <v/>
      </c>
      <c r="X91" s="248" t="n">
        <v>14029.75</v>
      </c>
      <c r="Y91" s="9">
        <f>(X91/24/1512)</f>
        <v/>
      </c>
      <c r="Z91" s="248" t="n">
        <v>27109</v>
      </c>
      <c r="AA91" s="9">
        <f>(Z91/24/1512)</f>
        <v/>
      </c>
      <c r="AB91" s="248" t="n">
        <v>2186.19</v>
      </c>
      <c r="AC91" s="9">
        <f>(AB91/24/216)</f>
        <v/>
      </c>
      <c r="AD91" s="287">
        <f>SUM(B91,D91,F91,H91,J91,L91,N91,P91,R91,T91,V91,X91,Z91,AB91)</f>
        <v/>
      </c>
      <c r="AE91" s="288">
        <f>(AD91/24)</f>
        <v/>
      </c>
      <c r="AF91" s="13">
        <f>(AD91/24/12084)</f>
        <v/>
      </c>
      <c r="AG91" s="289" t="n">
        <v>15084.5</v>
      </c>
      <c r="AH91" s="289">
        <f>(AG91/24)</f>
        <v/>
      </c>
      <c r="AI91" s="14">
        <f>(AG91/24/1800)</f>
        <v/>
      </c>
      <c r="AJ91" s="290" t="n">
        <v>4646.7</v>
      </c>
      <c r="AK91" s="291">
        <f>(AJ91/24)</f>
        <v/>
      </c>
      <c r="AL91" s="15">
        <f>(AJ91/24/1080)</f>
        <v/>
      </c>
      <c r="AM91" s="289" t="n">
        <v>236333.25</v>
      </c>
      <c r="AN91" s="289">
        <f>(AM91/24)</f>
        <v/>
      </c>
      <c r="AO91" s="14">
        <f>(AM91/24/36000)</f>
        <v/>
      </c>
      <c r="AP91" s="292" t="n"/>
      <c r="AQ91" s="293" t="n"/>
    </row>
    <row customHeight="1" ht="15" r="92" s="211" spans="1:55">
      <c r="A92" s="3" t="n">
        <v>43337</v>
      </c>
      <c r="B92" s="294" t="n">
        <v>15021.53</v>
      </c>
      <c r="C92" s="5">
        <f>(B92/24/1500)</f>
        <v/>
      </c>
      <c r="D92" s="294" t="n">
        <v>2406.52</v>
      </c>
      <c r="E92" s="5">
        <f>(D92/24/450)</f>
        <v/>
      </c>
      <c r="F92" s="294" t="n">
        <v>2393.19</v>
      </c>
      <c r="G92" s="5">
        <f>(F92/24/450)</f>
        <v/>
      </c>
      <c r="H92" s="294" t="n">
        <v>105.4</v>
      </c>
      <c r="I92" s="5">
        <f>(H92/24/30)</f>
        <v/>
      </c>
      <c r="J92" s="294" t="n">
        <v>105</v>
      </c>
      <c r="K92" s="5">
        <f>(J92/24/30)</f>
        <v/>
      </c>
      <c r="L92" s="295" t="n">
        <v>30252</v>
      </c>
      <c r="M92" s="5">
        <f>(L92/24/1512)</f>
        <v/>
      </c>
      <c r="N92" s="294" t="n">
        <v>33834</v>
      </c>
      <c r="O92" s="5">
        <f>(N92/24/1512)</f>
        <v/>
      </c>
      <c r="P92" s="294" t="n">
        <v>4381.62</v>
      </c>
      <c r="Q92" s="5">
        <f>(P92/24/216)</f>
        <v/>
      </c>
      <c r="R92" s="295" t="n">
        <v>24506.5</v>
      </c>
      <c r="S92" s="5">
        <f>(R92/24/1512)</f>
        <v/>
      </c>
      <c r="T92" s="294" t="n">
        <v>27609</v>
      </c>
      <c r="U92" s="5">
        <f>(T92/24/1512)</f>
        <v/>
      </c>
      <c r="V92" s="294" t="n">
        <v>3670.19</v>
      </c>
      <c r="W92" s="12">
        <f>(V92/24/180)</f>
        <v/>
      </c>
      <c r="X92" s="294" t="n">
        <v>14032</v>
      </c>
      <c r="Y92" s="5">
        <f>(X92/24/1512)</f>
        <v/>
      </c>
      <c r="Z92" s="294" t="n">
        <v>27077</v>
      </c>
      <c r="AA92" s="5">
        <f>(Z92/24/1512)</f>
        <v/>
      </c>
      <c r="AB92" s="294" t="n">
        <v>2191.72</v>
      </c>
      <c r="AC92" s="5">
        <f>(AB92/24/216)</f>
        <v/>
      </c>
      <c r="AD92" s="296">
        <f>SUM(B92,D92,F92,H92,J92,L92,N92,P92,R92,T92,V92,X92,Z92,AB92)</f>
        <v/>
      </c>
      <c r="AE92" s="294">
        <f>(AD92/24)</f>
        <v/>
      </c>
      <c r="AF92" s="5">
        <f>(AD92/24/12084)</f>
        <v/>
      </c>
      <c r="AG92" s="297" t="n">
        <v>15019.97</v>
      </c>
      <c r="AH92" s="297">
        <f>(AG92/24)</f>
        <v/>
      </c>
      <c r="AI92" s="16">
        <f>(AG92/24/1800)</f>
        <v/>
      </c>
      <c r="AJ92" s="298" t="n">
        <v>4647.62</v>
      </c>
      <c r="AK92" s="299">
        <f>(AJ92/24)</f>
        <v/>
      </c>
      <c r="AL92" s="17">
        <f>(AJ92/24/1080)</f>
        <v/>
      </c>
      <c r="AM92" s="297" t="n">
        <v>235341.5</v>
      </c>
      <c r="AN92" s="297">
        <f>(AM92/24)</f>
        <v/>
      </c>
      <c r="AO92" s="16">
        <f>(AM92/24/36000)</f>
        <v/>
      </c>
      <c r="AP92" s="300" t="n"/>
      <c r="AQ92" s="293" t="n"/>
    </row>
    <row customHeight="1" ht="15" r="93" s="211" spans="1:55">
      <c r="A93" s="3" t="s">
        <v>63</v>
      </c>
      <c r="B93" s="248" t="n">
        <v>5106.1757812</v>
      </c>
      <c r="C93" s="9">
        <f>(B93/24/1500)</f>
        <v/>
      </c>
      <c r="D93" s="248" t="n">
        <v>799.5078126000008</v>
      </c>
      <c r="E93" s="9">
        <f>(D93/24/450)</f>
        <v/>
      </c>
      <c r="F93" s="248" t="n">
        <v>796.0297851999999</v>
      </c>
      <c r="G93" s="9">
        <f>(F93/24/450)</f>
        <v/>
      </c>
      <c r="H93" s="248" t="n">
        <v>35.1015625</v>
      </c>
      <c r="I93" s="9">
        <f>(H93/24/30)</f>
        <v/>
      </c>
      <c r="J93" s="248" t="n">
        <v>35</v>
      </c>
      <c r="K93" s="9">
        <f>(J93/24/30)</f>
        <v/>
      </c>
      <c r="L93" s="286" t="n">
        <v>9829</v>
      </c>
      <c r="M93" s="9">
        <f>(L93/24/1512)</f>
        <v/>
      </c>
      <c r="N93" s="248" t="n">
        <v>10950</v>
      </c>
      <c r="O93" s="9">
        <f>(N93/24/1512)</f>
        <v/>
      </c>
      <c r="P93" s="248" t="n">
        <v>1431.75</v>
      </c>
      <c r="Q93" s="9">
        <f>(P93/24/216)</f>
        <v/>
      </c>
      <c r="R93" s="286" t="n">
        <v>8022</v>
      </c>
      <c r="S93" s="9">
        <f>(R93/24/1512)</f>
        <v/>
      </c>
      <c r="T93" s="248" t="n">
        <v>9010</v>
      </c>
      <c r="U93" s="9">
        <f>(T93/24/1512)</f>
        <v/>
      </c>
      <c r="V93" s="248" t="n">
        <v>1198.9375</v>
      </c>
      <c r="W93" s="11">
        <f>(V93/24/180)</f>
        <v/>
      </c>
      <c r="X93" s="248" t="n">
        <v>4563</v>
      </c>
      <c r="Y93" s="9">
        <f>(X93/24/1512)</f>
        <v/>
      </c>
      <c r="Z93" s="248" t="n">
        <v>8904</v>
      </c>
      <c r="AA93" s="9">
        <f>(Z93/24/1512)</f>
        <v/>
      </c>
      <c r="AB93" s="248" t="n">
        <v>711.90625</v>
      </c>
      <c r="AC93" s="9">
        <f>(AB93/24/216)</f>
        <v/>
      </c>
      <c r="AD93" s="287">
        <f>SUM(B93,D93,F93,H93,J93,L93,N93,P93,R93,T93,V93,X93,Z93,AB93)</f>
        <v/>
      </c>
      <c r="AE93" s="288">
        <f>(AD93/24)</f>
        <v/>
      </c>
      <c r="AF93" s="13">
        <f>(AD93/24/12084)</f>
        <v/>
      </c>
      <c r="AG93" s="289" t="n">
        <v>5105.90625</v>
      </c>
      <c r="AH93" s="289">
        <f>(AG93/24)</f>
        <v/>
      </c>
      <c r="AI93" s="14">
        <f>(AG93/24/1800)</f>
        <v/>
      </c>
      <c r="AJ93" s="290" t="n">
        <v>1547.03125</v>
      </c>
      <c r="AK93" s="291">
        <f>(AJ93/24)</f>
        <v/>
      </c>
      <c r="AL93" s="15">
        <f>(AJ93/24/1080)</f>
        <v/>
      </c>
      <c r="AM93" s="289" t="n">
        <v>76438</v>
      </c>
      <c r="AN93" s="289">
        <f>(AM93/24)</f>
        <v/>
      </c>
      <c r="AO93" s="14">
        <f>(AM93/24/36000)</f>
        <v/>
      </c>
      <c r="AP93" s="292" t="n"/>
      <c r="AQ93" s="293" t="n"/>
    </row>
  </sheetData>
  <mergeCells count="14">
    <mergeCell ref="BC4:BC7"/>
    <mergeCell ref="AS4:AS8"/>
    <mergeCell ref="AS9:AS11"/>
    <mergeCell ref="AS12:AS14"/>
    <mergeCell ref="AS15:AS17"/>
    <mergeCell ref="BB4:BB7"/>
    <mergeCell ref="A2:AP2"/>
    <mergeCell ref="AS2:BC2"/>
    <mergeCell ref="B3:K3"/>
    <mergeCell ref="L3:Q3"/>
    <mergeCell ref="R3:W3"/>
    <mergeCell ref="X3:AC3"/>
    <mergeCell ref="AD3:AP3"/>
    <mergeCell ref="BA3:BB3"/>
  </mergeCells>
  <pageMargins bottom="1" footer="0.511805555555556" header="0.511805555555556" left="0.75" right="0.75" top="1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93"/>
  <sheetViews>
    <sheetView topLeftCell="A78" workbookViewId="0">
      <selection activeCell="A94" sqref="A94:XFD104"/>
    </sheetView>
  </sheetViews>
  <sheetFormatPr baseColWidth="8" defaultColWidth="9" defaultRowHeight="13.5" outlineLevelCol="0"/>
  <cols>
    <col customWidth="1" max="1" min="1" style="258" width="11.5"/>
    <col customWidth="1" max="2" min="2" style="258" width="9"/>
    <col customWidth="1" max="3" min="3" style="258" width="11"/>
    <col customWidth="1" max="4" min="4" style="258" width="10.875"/>
    <col customWidth="1" max="5" min="5" style="258" width="9"/>
    <col customWidth="1" max="6" min="6" style="258" width="11.875"/>
    <col customWidth="1" max="7" min="7" style="258" width="13.625"/>
    <col customWidth="1" max="8" min="8" style="258" width="12.125"/>
    <col customWidth="1" max="13" min="9" style="258" width="11"/>
    <col customWidth="1" max="14" min="14" style="258" width="11.5"/>
    <col customWidth="1" max="15" min="15" style="258" width="16.125"/>
    <col customWidth="1" max="16" min="16" style="258" width="13.625"/>
    <col customWidth="1" max="17" min="17" style="258" width="12.125"/>
    <col customWidth="1" max="18" min="18" style="258" width="8.875"/>
    <col customWidth="1" max="19" min="19" style="258" width="10"/>
    <col customWidth="1" max="20" min="20" style="258" width="12.875"/>
    <col customWidth="1" max="21" min="21" style="258" width="14.875"/>
    <col customWidth="1" max="22" min="22" style="259" width="9"/>
    <col customWidth="1" max="24" min="23" style="259" width="13.25"/>
    <col customWidth="1" max="32" min="25" style="259" width="9"/>
    <col customWidth="1" max="16384" min="33" style="259" width="9"/>
  </cols>
  <sheetData>
    <row customHeight="1" ht="28.5" r="1" s="211" spans="1:23">
      <c r="A1" s="303" t="s">
        <v>173</v>
      </c>
    </row>
    <row customHeight="1" ht="28.5" r="2" s="211" spans="1:23">
      <c r="A2" s="304" t="s">
        <v>174</v>
      </c>
      <c r="F2" s="305" t="s">
        <v>175</v>
      </c>
      <c r="I2" s="305" t="s">
        <v>176</v>
      </c>
      <c r="M2" s="302" t="n"/>
      <c r="N2" s="304" t="s">
        <v>177</v>
      </c>
    </row>
    <row customHeight="1" ht="15.75" r="3" s="211" spans="1:23">
      <c r="A3" s="306" t="s">
        <v>178</v>
      </c>
      <c r="B3" s="307" t="s">
        <v>179</v>
      </c>
      <c r="F3" s="308" t="s">
        <v>180</v>
      </c>
      <c r="G3" s="308" t="s">
        <v>181</v>
      </c>
      <c r="H3" s="308" t="s">
        <v>182</v>
      </c>
      <c r="I3" s="309" t="s">
        <v>183</v>
      </c>
      <c r="N3" s="310" t="s">
        <v>184</v>
      </c>
      <c r="O3" s="311" t="s">
        <v>185</v>
      </c>
      <c r="P3" s="308" t="s">
        <v>181</v>
      </c>
      <c r="Q3" s="308" t="s">
        <v>182</v>
      </c>
      <c r="R3" s="312" t="s">
        <v>186</v>
      </c>
      <c r="S3" s="313" t="s">
        <v>187</v>
      </c>
      <c r="T3" s="312" t="s">
        <v>188</v>
      </c>
      <c r="U3" s="312" t="s">
        <v>189</v>
      </c>
    </row>
    <row customHeight="1" ht="22.5" r="4" s="211" spans="1:23">
      <c r="B4" s="307" t="s">
        <v>190</v>
      </c>
      <c r="C4" s="307" t="s">
        <v>191</v>
      </c>
      <c r="D4" s="307" t="s">
        <v>192</v>
      </c>
      <c r="E4" s="307" t="s">
        <v>193</v>
      </c>
      <c r="I4" s="307" t="s">
        <v>194</v>
      </c>
      <c r="J4" s="307" t="s">
        <v>195</v>
      </c>
      <c r="K4" s="307" t="s">
        <v>196</v>
      </c>
      <c r="L4" s="307" t="s">
        <v>197</v>
      </c>
      <c r="M4" s="307" t="s">
        <v>198</v>
      </c>
    </row>
    <row customFormat="1" customHeight="1" ht="22.5" r="5" s="278" spans="1:23">
      <c r="A5" s="314" t="s">
        <v>30</v>
      </c>
      <c r="B5" s="315" t="n"/>
      <c r="C5" s="315" t="n"/>
      <c r="D5" s="315" t="n"/>
      <c r="E5" s="315" t="n"/>
      <c r="F5" s="315" t="n"/>
      <c r="G5" s="315" t="n"/>
      <c r="H5" s="315" t="n"/>
      <c r="I5" s="315" t="s">
        <v>199</v>
      </c>
      <c r="J5" s="315" t="n"/>
      <c r="K5" s="315" t="s">
        <v>200</v>
      </c>
      <c r="L5" s="315" t="n"/>
      <c r="M5" s="315" t="s">
        <v>201</v>
      </c>
      <c r="N5" s="315" t="n"/>
      <c r="O5" s="315" t="n"/>
      <c r="P5" s="315" t="n"/>
      <c r="Q5" s="315" t="n"/>
      <c r="R5" s="315" t="n"/>
      <c r="S5" s="315" t="n"/>
      <c r="T5" s="315" t="n"/>
      <c r="U5" s="315" t="n"/>
    </row>
    <row customFormat="1" customHeight="1" ht="22.5" r="6" s="278" spans="1:23">
      <c r="A6" s="314" t="s">
        <v>58</v>
      </c>
      <c r="B6" s="315" t="s">
        <v>202</v>
      </c>
      <c r="C6" s="315" t="s">
        <v>203</v>
      </c>
      <c r="D6" s="315" t="s">
        <v>204</v>
      </c>
      <c r="E6" s="315" t="s">
        <v>205</v>
      </c>
      <c r="F6" s="315" t="s">
        <v>206</v>
      </c>
      <c r="G6" s="315" t="s">
        <v>207</v>
      </c>
      <c r="H6" s="315" t="s">
        <v>208</v>
      </c>
      <c r="I6" s="315" t="s">
        <v>60</v>
      </c>
      <c r="J6" s="315" t="s">
        <v>209</v>
      </c>
      <c r="K6" s="315" t="s">
        <v>60</v>
      </c>
      <c r="L6" s="315" t="s">
        <v>210</v>
      </c>
      <c r="M6" s="315" t="s">
        <v>60</v>
      </c>
      <c r="N6" s="315" t="s">
        <v>211</v>
      </c>
      <c r="O6" s="315" t="n"/>
      <c r="P6" s="315" t="s">
        <v>212</v>
      </c>
      <c r="Q6" s="315" t="s">
        <v>213</v>
      </c>
      <c r="R6" s="315" t="s">
        <v>214</v>
      </c>
      <c r="S6" s="315" t="s">
        <v>215</v>
      </c>
      <c r="T6" s="315" t="s">
        <v>216</v>
      </c>
      <c r="U6" s="315" t="s">
        <v>217</v>
      </c>
    </row>
    <row customHeight="1" ht="15" r="7" s="211" spans="1:23">
      <c r="A7" s="3" t="n">
        <v>43252</v>
      </c>
      <c r="B7" s="316">
        <f>IT!B7+IT!D7+IT!F7+IT!H7+IT!J7</f>
        <v/>
      </c>
      <c r="C7" s="316">
        <f>IT!L7+IT!N7+IT!P7</f>
        <v/>
      </c>
      <c r="D7" s="316">
        <f>IT!R7+IT!T7+IT!V7</f>
        <v/>
      </c>
      <c r="E7" s="316">
        <f>IT!X7+IT!Z7+IT!AB7</f>
        <v/>
      </c>
      <c r="F7" s="317">
        <f>IT!AD7</f>
        <v/>
      </c>
      <c r="G7" s="316">
        <f>F7/24</f>
        <v/>
      </c>
      <c r="H7" s="7">
        <f>G7/12084</f>
        <v/>
      </c>
      <c r="I7" s="318" t="n">
        <v>113401</v>
      </c>
      <c r="J7" s="319">
        <f>I7/24/18000*0.95</f>
        <v/>
      </c>
      <c r="K7" s="320" t="n">
        <v>109201</v>
      </c>
      <c r="L7" s="319">
        <f>K7/24/18000*0.95</f>
        <v/>
      </c>
      <c r="M7" s="321" t="n">
        <v>0</v>
      </c>
      <c r="N7" s="322">
        <f>I7+K7</f>
        <v/>
      </c>
      <c r="O7" s="323" t="n">
        <v>223440</v>
      </c>
      <c r="P7" s="323">
        <f>N7/24</f>
        <v/>
      </c>
      <c r="Q7" s="324">
        <f>P7/36000</f>
        <v/>
      </c>
      <c r="R7" s="325">
        <f>N7/F7</f>
        <v/>
      </c>
      <c r="S7" s="325">
        <f>(N7-M7)/F7</f>
        <v/>
      </c>
      <c r="T7" s="326" t="n">
        <v>1.4</v>
      </c>
      <c r="U7" s="327">
        <f>IF(T23&lt;S23,"C","O")</f>
        <v/>
      </c>
    </row>
    <row customHeight="1" ht="15" r="8" s="211" spans="1:23">
      <c r="A8" s="3" t="n">
        <v>43253</v>
      </c>
      <c r="B8" s="297">
        <f>IT!B8+IT!D8+IT!F8+IT!H8+IT!J8</f>
        <v/>
      </c>
      <c r="C8" s="297">
        <f>IT!L8+IT!N8+IT!P8</f>
        <v/>
      </c>
      <c r="D8" s="297">
        <f>IT!R8+IT!T8+IT!V8</f>
        <v/>
      </c>
      <c r="E8" s="297">
        <f>IT!X8+IT!Z8+IT!AB8</f>
        <v/>
      </c>
      <c r="F8" s="298">
        <f>IT!AD8</f>
        <v/>
      </c>
      <c r="G8" s="297">
        <f>F8/24</f>
        <v/>
      </c>
      <c r="H8" s="8">
        <f>G8/12084</f>
        <v/>
      </c>
      <c r="I8" s="328" t="n">
        <v>107400</v>
      </c>
      <c r="J8" s="329">
        <f>I8/24/18000*0.95</f>
        <v/>
      </c>
      <c r="K8" s="330" t="n">
        <v>113999</v>
      </c>
      <c r="L8" s="329">
        <f>K8/24/18000*0.95</f>
        <v/>
      </c>
      <c r="M8" s="331" t="n">
        <v>0</v>
      </c>
      <c r="N8" s="332">
        <f>I8+K8</f>
        <v/>
      </c>
      <c r="O8" s="333" t="n">
        <v>222960.000000002</v>
      </c>
      <c r="P8" s="333">
        <f>N8/24</f>
        <v/>
      </c>
      <c r="Q8" s="334">
        <f>P8/36000</f>
        <v/>
      </c>
      <c r="R8" s="335">
        <f>N8/F8</f>
        <v/>
      </c>
      <c r="S8" s="335">
        <f>(N8-M8)/F8</f>
        <v/>
      </c>
      <c r="T8" s="336" t="n">
        <v>1.4</v>
      </c>
      <c r="U8" s="337">
        <f>IF(T23&lt;S23,"C","O")</f>
        <v/>
      </c>
    </row>
    <row customHeight="1" ht="15" r="9" s="211" spans="1:23">
      <c r="A9" s="3" t="n">
        <v>43254</v>
      </c>
      <c r="B9" s="316">
        <f>IT!B9+IT!D9+IT!F9+IT!H9+IT!J9</f>
        <v/>
      </c>
      <c r="C9" s="316">
        <f>IT!L9+IT!N9+IT!P9</f>
        <v/>
      </c>
      <c r="D9" s="316">
        <f>IT!R9+IT!T9+IT!V9</f>
        <v/>
      </c>
      <c r="E9" s="316">
        <f>IT!X9+IT!Z9+IT!AB9</f>
        <v/>
      </c>
      <c r="F9" s="317">
        <f>IT!AD9</f>
        <v/>
      </c>
      <c r="G9" s="316">
        <f>F9/24</f>
        <v/>
      </c>
      <c r="H9" s="7">
        <f>G9/12084</f>
        <v/>
      </c>
      <c r="I9" s="318" t="n">
        <v>106800</v>
      </c>
      <c r="J9" s="319">
        <f>I9/24/18000*0.95</f>
        <v/>
      </c>
      <c r="K9" s="320" t="n">
        <v>114001</v>
      </c>
      <c r="L9" s="319">
        <f>K9/24/18000*0.95</f>
        <v/>
      </c>
      <c r="M9" s="321" t="n">
        <v>0</v>
      </c>
      <c r="N9" s="322">
        <f>I9+K9</f>
        <v/>
      </c>
      <c r="O9" s="323" t="n">
        <v>217679.999999998</v>
      </c>
      <c r="P9" s="323">
        <f>N9/24</f>
        <v/>
      </c>
      <c r="Q9" s="324">
        <f>P9/36000</f>
        <v/>
      </c>
      <c r="R9" s="325">
        <f>N9/F9</f>
        <v/>
      </c>
      <c r="S9" s="325">
        <f>(N9-M9)/F9</f>
        <v/>
      </c>
      <c r="T9" s="326" t="n">
        <v>1.4</v>
      </c>
      <c r="U9" s="327">
        <f>IF(T23&lt;S23,"C","O")</f>
        <v/>
      </c>
    </row>
    <row customHeight="1" ht="15" r="10" s="211" spans="1:23">
      <c r="A10" s="3" t="n">
        <v>43255</v>
      </c>
      <c r="B10" s="297">
        <f>IT!B10+IT!D10+IT!F10+IT!H10+IT!J10</f>
        <v/>
      </c>
      <c r="C10" s="297">
        <f>IT!L10+IT!N10+IT!P10</f>
        <v/>
      </c>
      <c r="D10" s="297">
        <f>IT!R10+IT!T10+IT!V10</f>
        <v/>
      </c>
      <c r="E10" s="297">
        <f>IT!X10+IT!Z10+IT!AB10</f>
        <v/>
      </c>
      <c r="F10" s="298">
        <f>IT!AD10</f>
        <v/>
      </c>
      <c r="G10" s="297">
        <f>F10/24</f>
        <v/>
      </c>
      <c r="H10" s="8">
        <f>G10/12084</f>
        <v/>
      </c>
      <c r="I10" s="328" t="n">
        <v>106800</v>
      </c>
      <c r="J10" s="329">
        <f>I10/24/18000*0.95</f>
        <v/>
      </c>
      <c r="K10" s="330" t="n">
        <v>114599</v>
      </c>
      <c r="L10" s="329">
        <f>K10/24/18000*0.95</f>
        <v/>
      </c>
      <c r="M10" s="331" t="n">
        <v>0</v>
      </c>
      <c r="N10" s="332">
        <f>I10+K10</f>
        <v/>
      </c>
      <c r="O10" s="333" t="n">
        <v>221520</v>
      </c>
      <c r="P10" s="333">
        <f>N10/24</f>
        <v/>
      </c>
      <c r="Q10" s="334">
        <f>P10/36000</f>
        <v/>
      </c>
      <c r="R10" s="335">
        <f>N10/F10</f>
        <v/>
      </c>
      <c r="S10" s="335">
        <f>(N10-M10)/F10</f>
        <v/>
      </c>
      <c r="T10" s="336" t="n">
        <v>1.4</v>
      </c>
      <c r="U10" s="337">
        <f>IF(T23&lt;S23,"C","O")</f>
        <v/>
      </c>
    </row>
    <row customHeight="1" ht="15" r="11" s="211" spans="1:23">
      <c r="A11" s="3" t="n">
        <v>43256</v>
      </c>
      <c r="B11" s="316">
        <f>IT!B11+IT!D11+IT!F11+IT!H11+IT!J11</f>
        <v/>
      </c>
      <c r="C11" s="316">
        <f>IT!L11+IT!N11+IT!P11</f>
        <v/>
      </c>
      <c r="D11" s="316">
        <f>IT!R11+IT!T11+IT!V11</f>
        <v/>
      </c>
      <c r="E11" s="316">
        <f>IT!X11+IT!Z11+IT!AB11</f>
        <v/>
      </c>
      <c r="F11" s="317">
        <f>IT!AD11</f>
        <v/>
      </c>
      <c r="G11" s="316">
        <f>F11/24</f>
        <v/>
      </c>
      <c r="H11" s="7">
        <f>G11/12084</f>
        <v/>
      </c>
      <c r="I11" s="318" t="n">
        <v>107399</v>
      </c>
      <c r="J11" s="319">
        <f>I11/24/18000*0.95</f>
        <v/>
      </c>
      <c r="K11" s="320" t="n">
        <v>114601</v>
      </c>
      <c r="L11" s="319">
        <f>K11/24/18000*0.95</f>
        <v/>
      </c>
      <c r="M11" s="321" t="n">
        <v>0</v>
      </c>
      <c r="N11" s="322">
        <f>I11+K11</f>
        <v/>
      </c>
      <c r="O11" s="323" t="n">
        <v>220800.000000001</v>
      </c>
      <c r="P11" s="323">
        <f>N11/24</f>
        <v/>
      </c>
      <c r="Q11" s="324">
        <f>P11/36000</f>
        <v/>
      </c>
      <c r="R11" s="325">
        <f>N11/F11</f>
        <v/>
      </c>
      <c r="S11" s="325">
        <f>(N11-M11)/F11</f>
        <v/>
      </c>
      <c r="T11" s="326" t="n">
        <v>1.4</v>
      </c>
      <c r="U11" s="327">
        <f>IF(T23&lt;S23,"C","O")</f>
        <v/>
      </c>
    </row>
    <row customHeight="1" ht="15" r="12" s="211" spans="1:23">
      <c r="A12" s="3" t="n">
        <v>43257</v>
      </c>
      <c r="B12" s="297">
        <f>IT!B12+IT!D12+IT!F12+IT!H12+IT!J12</f>
        <v/>
      </c>
      <c r="C12" s="297">
        <f>IT!L12+IT!N12+IT!P12</f>
        <v/>
      </c>
      <c r="D12" s="297">
        <f>IT!R12+IT!T12+IT!V12</f>
        <v/>
      </c>
      <c r="E12" s="297">
        <f>IT!X12+IT!Z12+IT!AB12</f>
        <v/>
      </c>
      <c r="F12" s="298">
        <f>IT!AD12</f>
        <v/>
      </c>
      <c r="G12" s="297">
        <f>F12/24</f>
        <v/>
      </c>
      <c r="H12" s="8">
        <f>G12/12084</f>
        <v/>
      </c>
      <c r="I12" s="328" t="n">
        <v>107400</v>
      </c>
      <c r="J12" s="329">
        <f>I12/24/18000*0.95</f>
        <v/>
      </c>
      <c r="K12" s="330" t="n">
        <v>115199</v>
      </c>
      <c r="L12" s="329">
        <f>K12/24/18000*0.95</f>
        <v/>
      </c>
      <c r="M12" s="331" t="n">
        <v>0</v>
      </c>
      <c r="N12" s="332">
        <f>I12+K12</f>
        <v/>
      </c>
      <c r="O12" s="333" t="n">
        <v>222720</v>
      </c>
      <c r="P12" s="333">
        <f>N12/24</f>
        <v/>
      </c>
      <c r="Q12" s="334">
        <f>P12/36000</f>
        <v/>
      </c>
      <c r="R12" s="335">
        <f>N12/F12</f>
        <v/>
      </c>
      <c r="S12" s="335">
        <f>(N12-M12)/F12</f>
        <v/>
      </c>
      <c r="T12" s="336" t="n">
        <v>1.4</v>
      </c>
      <c r="U12" s="337">
        <f>IF(T23&lt;S23,"C","O")</f>
        <v/>
      </c>
    </row>
    <row customHeight="1" ht="15" r="13" s="211" spans="1:23">
      <c r="A13" s="3" t="n">
        <v>43258</v>
      </c>
      <c r="B13" s="316">
        <f>IT!B13+IT!D13+IT!F13+IT!H13+IT!J13</f>
        <v/>
      </c>
      <c r="C13" s="316">
        <f>IT!L13+IT!N13+IT!P13</f>
        <v/>
      </c>
      <c r="D13" s="316">
        <f>IT!R13+IT!T13+IT!V13</f>
        <v/>
      </c>
      <c r="E13" s="316">
        <f>IT!X13+IT!Z13+IT!AB13</f>
        <v/>
      </c>
      <c r="F13" s="317">
        <f>IT!AD13</f>
        <v/>
      </c>
      <c r="G13" s="316">
        <f>F13/24</f>
        <v/>
      </c>
      <c r="H13" s="7">
        <f>G13/12084</f>
        <v/>
      </c>
      <c r="I13" s="318" t="n">
        <v>106800</v>
      </c>
      <c r="J13" s="319">
        <f>I13/24/18000*0.95</f>
        <v/>
      </c>
      <c r="K13" s="320" t="n">
        <v>115801</v>
      </c>
      <c r="L13" s="319">
        <f>K13/24/18000*0.95</f>
        <v/>
      </c>
      <c r="M13" s="321" t="n">
        <v>0</v>
      </c>
      <c r="N13" s="322">
        <f>I13+K13</f>
        <v/>
      </c>
      <c r="O13" s="323" t="n">
        <v>222239.999999997</v>
      </c>
      <c r="P13" s="323">
        <f>N13/24</f>
        <v/>
      </c>
      <c r="Q13" s="324">
        <f>P13/36000</f>
        <v/>
      </c>
      <c r="R13" s="325">
        <f>N13/F13</f>
        <v/>
      </c>
      <c r="S13" s="325">
        <f>(N13-M13)/F13</f>
        <v/>
      </c>
      <c r="T13" s="326" t="n">
        <v>1.4</v>
      </c>
      <c r="U13" s="327">
        <f>IF(T23&lt;S23,"C","O")</f>
        <v/>
      </c>
    </row>
    <row customHeight="1" ht="15" r="14" s="211" spans="1:23">
      <c r="A14" s="3" t="n">
        <v>43259</v>
      </c>
      <c r="B14" s="297">
        <f>IT!B14+IT!D14+IT!F14+IT!H14+IT!J14</f>
        <v/>
      </c>
      <c r="C14" s="297">
        <f>IT!L14+IT!N14+IT!P14</f>
        <v/>
      </c>
      <c r="D14" s="297">
        <f>IT!R14+IT!T14+IT!V14</f>
        <v/>
      </c>
      <c r="E14" s="297">
        <f>IT!X14+IT!Z14+IT!AB14</f>
        <v/>
      </c>
      <c r="F14" s="338">
        <f>IT!AD14</f>
        <v/>
      </c>
      <c r="G14" s="297">
        <f>F14/24</f>
        <v/>
      </c>
      <c r="H14" s="8">
        <f>G14/12084</f>
        <v/>
      </c>
      <c r="I14" s="328" t="n">
        <v>107401</v>
      </c>
      <c r="J14" s="329">
        <f>I14/24/18000*0.95</f>
        <v/>
      </c>
      <c r="K14" s="330" t="n">
        <v>115799</v>
      </c>
      <c r="L14" s="329">
        <f>K14/24/18000*0.95</f>
        <v/>
      </c>
      <c r="M14" s="331" t="n">
        <v>91.8</v>
      </c>
      <c r="N14" s="332">
        <f>I14+K14</f>
        <v/>
      </c>
      <c r="O14" s="333" t="n">
        <v>224880</v>
      </c>
      <c r="P14" s="333">
        <f>N14/24</f>
        <v/>
      </c>
      <c r="Q14" s="334">
        <f>P14/36000</f>
        <v/>
      </c>
      <c r="R14" s="335">
        <f>N14/F14</f>
        <v/>
      </c>
      <c r="S14" s="335">
        <f>(N14-M14)/F14</f>
        <v/>
      </c>
      <c r="T14" s="336" t="n">
        <v>1.4</v>
      </c>
      <c r="U14" s="337">
        <f>IF(T23&lt;S23,"C","O")</f>
        <v/>
      </c>
    </row>
    <row customHeight="1" ht="15" r="15" s="211" spans="1:23">
      <c r="A15" s="3" t="n">
        <v>43260</v>
      </c>
      <c r="B15" s="316">
        <f>IT!B15+IT!D15+IT!F15+IT!H15+IT!J15</f>
        <v/>
      </c>
      <c r="C15" s="316">
        <f>IT!L15+IT!N15+IT!P15</f>
        <v/>
      </c>
      <c r="D15" s="316">
        <f>IT!R15+IT!T15+IT!V15</f>
        <v/>
      </c>
      <c r="E15" s="316">
        <f>IT!X15+IT!Z15+IT!AB15</f>
        <v/>
      </c>
      <c r="F15" s="317">
        <f>IT!AD15</f>
        <v/>
      </c>
      <c r="G15" s="316">
        <f>F15/24</f>
        <v/>
      </c>
      <c r="H15" s="7">
        <f>G15/12084</f>
        <v/>
      </c>
      <c r="I15" s="318" t="n">
        <v>107400</v>
      </c>
      <c r="J15" s="319">
        <f>I15/24/18000*0.95</f>
        <v/>
      </c>
      <c r="K15" s="320" t="n">
        <v>115200</v>
      </c>
      <c r="L15" s="319">
        <f>K15/24/18000*0.95</f>
        <v/>
      </c>
      <c r="M15" s="321" t="n">
        <v>276.5</v>
      </c>
      <c r="N15" s="322">
        <f>I15+K15</f>
        <v/>
      </c>
      <c r="O15" s="323" t="n">
        <v>223440.000000001</v>
      </c>
      <c r="P15" s="323">
        <f>N15/24</f>
        <v/>
      </c>
      <c r="Q15" s="324">
        <f>P15/36000</f>
        <v/>
      </c>
      <c r="R15" s="325">
        <f>N15/F15</f>
        <v/>
      </c>
      <c r="S15" s="325">
        <f>(N15-M15)/F15</f>
        <v/>
      </c>
      <c r="T15" s="326" t="n">
        <v>1.4</v>
      </c>
      <c r="U15" s="327">
        <f>IF(T23&lt;S23,"C","O")</f>
        <v/>
      </c>
    </row>
    <row customHeight="1" ht="15" r="16" s="211" spans="1:23">
      <c r="A16" s="3" t="n">
        <v>43261</v>
      </c>
      <c r="B16" s="297">
        <f>IT!B16+IT!D16+IT!F16+IT!H16+IT!J16</f>
        <v/>
      </c>
      <c r="C16" s="297">
        <f>IT!L16+IT!N16+IT!P16</f>
        <v/>
      </c>
      <c r="D16" s="297">
        <f>IT!R16+IT!T16+IT!V16</f>
        <v/>
      </c>
      <c r="E16" s="297">
        <f>IT!X16+IT!Z16+IT!AB16</f>
        <v/>
      </c>
      <c r="F16" s="298">
        <f>IT!AD16</f>
        <v/>
      </c>
      <c r="G16" s="297">
        <f>F16/24</f>
        <v/>
      </c>
      <c r="H16" s="8">
        <f>G16/12084</f>
        <v/>
      </c>
      <c r="I16" s="328" t="n">
        <v>107399</v>
      </c>
      <c r="J16" s="329">
        <f>I16/24/18000*0.95</f>
        <v/>
      </c>
      <c r="K16" s="330" t="n">
        <v>115201</v>
      </c>
      <c r="L16" s="329">
        <f>K16/24/18000*0.95</f>
        <v/>
      </c>
      <c r="M16" s="331" t="n">
        <v>121.7</v>
      </c>
      <c r="N16" s="332">
        <f>I16+K16</f>
        <v/>
      </c>
      <c r="O16" s="333" t="n">
        <v>219360</v>
      </c>
      <c r="P16" s="333">
        <f>N16/24</f>
        <v/>
      </c>
      <c r="Q16" s="334">
        <f>P16/36000</f>
        <v/>
      </c>
      <c r="R16" s="335">
        <f>N16/F16</f>
        <v/>
      </c>
      <c r="S16" s="335">
        <f>(N16-M16)/F16</f>
        <v/>
      </c>
      <c r="T16" s="336" t="n">
        <v>1.4</v>
      </c>
      <c r="U16" s="337">
        <f>IF(T23&lt;S23,"C","O")</f>
        <v/>
      </c>
    </row>
    <row customHeight="1" ht="15" r="17" s="211" spans="1:23">
      <c r="A17" s="3" t="n">
        <v>43262</v>
      </c>
      <c r="B17" s="316">
        <f>IT!B17+IT!D17+IT!F17+IT!H17+IT!J17</f>
        <v/>
      </c>
      <c r="C17" s="316">
        <f>IT!L17+IT!N17+IT!P17</f>
        <v/>
      </c>
      <c r="D17" s="316">
        <f>IT!R17+IT!T17+IT!V17</f>
        <v/>
      </c>
      <c r="E17" s="316">
        <f>IT!X17+IT!Z17+IT!AB17</f>
        <v/>
      </c>
      <c r="F17" s="317">
        <f>IT!AD17</f>
        <v/>
      </c>
      <c r="G17" s="316">
        <f>F17/24</f>
        <v/>
      </c>
      <c r="H17" s="7">
        <f>G17/12084</f>
        <v/>
      </c>
      <c r="I17" s="318" t="n">
        <v>106801</v>
      </c>
      <c r="J17" s="319">
        <f>I17/24/18000*0.95</f>
        <v/>
      </c>
      <c r="K17" s="320" t="n">
        <v>114000</v>
      </c>
      <c r="L17" s="319">
        <f>K17/24/18000*0.95</f>
        <v/>
      </c>
      <c r="M17" s="321" t="n">
        <v>33.59</v>
      </c>
      <c r="N17" s="322">
        <f>I17+K17</f>
        <v/>
      </c>
      <c r="O17" s="323" t="n">
        <v>221040.000000001</v>
      </c>
      <c r="P17" s="323">
        <f>N17/24</f>
        <v/>
      </c>
      <c r="Q17" s="324">
        <f>P17/36000</f>
        <v/>
      </c>
      <c r="R17" s="325">
        <f>N17/F17</f>
        <v/>
      </c>
      <c r="S17" s="325">
        <f>(N17-M17)/F17</f>
        <v/>
      </c>
      <c r="T17" s="326" t="n">
        <v>1.4</v>
      </c>
      <c r="U17" s="327">
        <f>IF(T23&lt;S23,"C","O")</f>
        <v/>
      </c>
    </row>
    <row customHeight="1" ht="15" r="18" s="211" spans="1:23">
      <c r="A18" s="3" t="n">
        <v>43263</v>
      </c>
      <c r="B18" s="297">
        <f>IT!B18+IT!D18+IT!F18+IT!H18+IT!J18</f>
        <v/>
      </c>
      <c r="C18" s="297">
        <f>IT!L18+IT!N18+IT!P18</f>
        <v/>
      </c>
      <c r="D18" s="297">
        <f>IT!R18+IT!T18+IT!V18</f>
        <v/>
      </c>
      <c r="E18" s="297">
        <f>IT!X18+IT!Z18+IT!AB18</f>
        <v/>
      </c>
      <c r="F18" s="298">
        <f>IT!AD18</f>
        <v/>
      </c>
      <c r="G18" s="297">
        <f>F18/24</f>
        <v/>
      </c>
      <c r="H18" s="8">
        <f>G18/12084</f>
        <v/>
      </c>
      <c r="I18" s="328" t="n">
        <v>107400</v>
      </c>
      <c r="J18" s="329">
        <f>I18/24/18000*0.95</f>
        <v/>
      </c>
      <c r="K18" s="330" t="n">
        <v>115200</v>
      </c>
      <c r="L18" s="329">
        <f>K18/24/18000*0.95</f>
        <v/>
      </c>
      <c r="M18" s="331" t="n">
        <v>31.8</v>
      </c>
      <c r="N18" s="332">
        <f>I18+K18</f>
        <v/>
      </c>
      <c r="O18" s="333" t="n">
        <v>222719.999999999</v>
      </c>
      <c r="P18" s="333">
        <f>N18/24</f>
        <v/>
      </c>
      <c r="Q18" s="334">
        <f>P18/36000</f>
        <v/>
      </c>
      <c r="R18" s="335">
        <f>N18/F18</f>
        <v/>
      </c>
      <c r="S18" s="335">
        <f>(N18-M18)/F18</f>
        <v/>
      </c>
      <c r="T18" s="336" t="n">
        <v>1.4</v>
      </c>
      <c r="U18" s="337">
        <f>IF(T23&lt;S23,"C","O")</f>
        <v/>
      </c>
    </row>
    <row customHeight="1" ht="15" r="19" s="211" spans="1:23">
      <c r="A19" s="3" t="n">
        <v>43264</v>
      </c>
      <c r="B19" s="316">
        <f>IT!B19+IT!D19+IT!F19+IT!H19+IT!J19</f>
        <v/>
      </c>
      <c r="C19" s="316">
        <f>IT!L19+IT!N19+IT!P19</f>
        <v/>
      </c>
      <c r="D19" s="316">
        <f>IT!R19+IT!T19+IT!V19</f>
        <v/>
      </c>
      <c r="E19" s="316">
        <f>IT!X19+IT!Z19+IT!AB19</f>
        <v/>
      </c>
      <c r="F19" s="317">
        <f>IT!AD19</f>
        <v/>
      </c>
      <c r="G19" s="316">
        <f>F19/24</f>
        <v/>
      </c>
      <c r="H19" s="7">
        <f>G19/12084</f>
        <v/>
      </c>
      <c r="I19" s="318" t="n">
        <v>107400</v>
      </c>
      <c r="J19" s="319">
        <f>I19/24/18000*0.95</f>
        <v/>
      </c>
      <c r="K19" s="320" t="n">
        <v>115200</v>
      </c>
      <c r="L19" s="319">
        <f>K19/24/18000*0.95</f>
        <v/>
      </c>
      <c r="M19" s="321" t="n">
        <v>29.1</v>
      </c>
      <c r="N19" s="322">
        <f>I19+K19</f>
        <v/>
      </c>
      <c r="O19" s="323" t="n">
        <v>223199.999999999</v>
      </c>
      <c r="P19" s="323">
        <f>N19/24</f>
        <v/>
      </c>
      <c r="Q19" s="324">
        <f>P19/36000</f>
        <v/>
      </c>
      <c r="R19" s="325">
        <f>N19/F19</f>
        <v/>
      </c>
      <c r="S19" s="325">
        <f>(N19-M19)/F19</f>
        <v/>
      </c>
      <c r="T19" s="326" t="n">
        <v>1.4</v>
      </c>
      <c r="U19" s="327">
        <f>IF(T23&lt;S23,"C","O")</f>
        <v/>
      </c>
    </row>
    <row customHeight="1" ht="15" r="20" s="211" spans="1:23">
      <c r="A20" s="3" t="n">
        <v>43265</v>
      </c>
      <c r="B20" s="297">
        <f>IT!B20+IT!D20+IT!F20+IT!H20+IT!J20</f>
        <v/>
      </c>
      <c r="C20" s="297">
        <f>IT!L20+IT!N20+IT!P20</f>
        <v/>
      </c>
      <c r="D20" s="297">
        <f>IT!R20+IT!T20+IT!V20</f>
        <v/>
      </c>
      <c r="E20" s="297">
        <f>IT!X20+IT!Z20+IT!AB20</f>
        <v/>
      </c>
      <c r="F20" s="298">
        <f>IT!AD20</f>
        <v/>
      </c>
      <c r="G20" s="297">
        <f>F20/24</f>
        <v/>
      </c>
      <c r="H20" s="8">
        <f>G20/12084</f>
        <v/>
      </c>
      <c r="I20" s="328" t="n">
        <v>106800</v>
      </c>
      <c r="J20" s="329">
        <f>I20/24/18000*0.95</f>
        <v/>
      </c>
      <c r="K20" s="330" t="n">
        <v>115199</v>
      </c>
      <c r="L20" s="329">
        <f>K20/24/18000*0.95</f>
        <v/>
      </c>
      <c r="M20" s="331" t="n">
        <v>27.59</v>
      </c>
      <c r="N20" s="332">
        <f>I20+K20</f>
        <v/>
      </c>
      <c r="O20" s="333" t="n">
        <v>220320.000000002</v>
      </c>
      <c r="P20" s="333">
        <f>N20/24</f>
        <v/>
      </c>
      <c r="Q20" s="334">
        <f>P20/36000</f>
        <v/>
      </c>
      <c r="R20" s="335">
        <f>N20/F20</f>
        <v/>
      </c>
      <c r="S20" s="335">
        <f>(N20-M20)/F20</f>
        <v/>
      </c>
      <c r="T20" s="336" t="n">
        <v>1.4</v>
      </c>
      <c r="U20" s="337">
        <f>IF(T23&lt;S23,"C","O")</f>
        <v/>
      </c>
    </row>
    <row customHeight="1" ht="15" r="21" s="211" spans="1:23">
      <c r="A21" s="3" t="n">
        <v>43266</v>
      </c>
      <c r="B21" s="316">
        <f>IT!B21+IT!D21+IT!F21+IT!H21+IT!J21</f>
        <v/>
      </c>
      <c r="C21" s="316">
        <f>IT!L21+IT!N21+IT!P21</f>
        <v/>
      </c>
      <c r="D21" s="316">
        <f>IT!R21+IT!T21+IT!V21</f>
        <v/>
      </c>
      <c r="E21" s="316">
        <f>IT!X21+IT!Z21+IT!AB21</f>
        <v/>
      </c>
      <c r="F21" s="317">
        <f>IT!AD21</f>
        <v/>
      </c>
      <c r="G21" s="316">
        <f>F21/24</f>
        <v/>
      </c>
      <c r="H21" s="7">
        <f>G21/12084</f>
        <v/>
      </c>
      <c r="I21" s="318" t="n">
        <v>107400</v>
      </c>
      <c r="J21" s="319">
        <f>I21/24/18000*0.95</f>
        <v/>
      </c>
      <c r="K21" s="320" t="n">
        <v>114001</v>
      </c>
      <c r="L21" s="319">
        <f>K21/24/18000*0.95</f>
        <v/>
      </c>
      <c r="M21" s="321" t="n">
        <v>27.2</v>
      </c>
      <c r="N21" s="322">
        <f>I21+K21</f>
        <v/>
      </c>
      <c r="O21" s="323" t="n">
        <v>221279.999999995</v>
      </c>
      <c r="P21" s="323">
        <f>N21/24</f>
        <v/>
      </c>
      <c r="Q21" s="324">
        <f>P21/36000</f>
        <v/>
      </c>
      <c r="R21" s="325">
        <f>N21/F21</f>
        <v/>
      </c>
      <c r="S21" s="325">
        <f>(N21-M21)/F21</f>
        <v/>
      </c>
      <c r="T21" s="326" t="n">
        <v>1.4</v>
      </c>
      <c r="U21" s="327">
        <f>IF(T23&lt;S23,"C","O")</f>
        <v/>
      </c>
    </row>
    <row customHeight="1" ht="15" r="22" s="211" spans="1:23">
      <c r="A22" s="3" t="n">
        <v>43267</v>
      </c>
      <c r="B22" s="297">
        <f>IT!B22+IT!D22+IT!F22+IT!H22+IT!J22</f>
        <v/>
      </c>
      <c r="C22" s="297">
        <f>IT!L22+IT!N22+IT!P22</f>
        <v/>
      </c>
      <c r="D22" s="297">
        <f>IT!R22+IT!T22+IT!V22</f>
        <v/>
      </c>
      <c r="E22" s="297">
        <f>IT!X22+IT!Z22+IT!AB22</f>
        <v/>
      </c>
      <c r="F22" s="298">
        <f>IT!AD22</f>
        <v/>
      </c>
      <c r="G22" s="297">
        <f>F22/24</f>
        <v/>
      </c>
      <c r="H22" s="8">
        <f>G22/12084</f>
        <v/>
      </c>
      <c r="I22" s="328" t="n">
        <v>107400</v>
      </c>
      <c r="J22" s="329">
        <f>I22/24/18000*0.95</f>
        <v/>
      </c>
      <c r="K22" s="330" t="n">
        <v>115200</v>
      </c>
      <c r="L22" s="329">
        <f>K22/24/18000*0.95</f>
        <v/>
      </c>
      <c r="M22" s="331" t="n">
        <v>29.5</v>
      </c>
      <c r="N22" s="332">
        <f>I22+K22</f>
        <v/>
      </c>
      <c r="O22" s="333" t="n">
        <v>224640.000000003</v>
      </c>
      <c r="P22" s="333">
        <f>N22/24</f>
        <v/>
      </c>
      <c r="Q22" s="334">
        <f>P22/36000</f>
        <v/>
      </c>
      <c r="R22" s="335">
        <f>N22/F22</f>
        <v/>
      </c>
      <c r="S22" s="335">
        <f>(N22-M22)/F22</f>
        <v/>
      </c>
      <c r="T22" s="336" t="n">
        <v>1.4</v>
      </c>
      <c r="U22" s="337">
        <f>IF(T23&lt;S23,"C","O")</f>
        <v/>
      </c>
    </row>
    <row customHeight="1" ht="15" r="23" s="211" spans="1:23">
      <c r="A23" s="3" t="n">
        <v>43268</v>
      </c>
      <c r="B23" s="316">
        <f>IT!B23+IT!D23+IT!F23+IT!H23+IT!J23</f>
        <v/>
      </c>
      <c r="C23" s="316">
        <f>IT!L23+IT!N23+IT!P23</f>
        <v/>
      </c>
      <c r="D23" s="316">
        <f>IT!R23+IT!T23+IT!V23</f>
        <v/>
      </c>
      <c r="E23" s="316">
        <f>IT!X23+IT!Z23+IT!AB23</f>
        <v/>
      </c>
      <c r="F23" s="317">
        <f>IT!AD23</f>
        <v/>
      </c>
      <c r="G23" s="316">
        <f>F23/24</f>
        <v/>
      </c>
      <c r="H23" s="7">
        <f>G23/12084</f>
        <v/>
      </c>
      <c r="I23" s="318" t="n">
        <v>107400</v>
      </c>
      <c r="J23" s="319">
        <f>I23/24/18000*0.95</f>
        <v/>
      </c>
      <c r="K23" s="320" t="n">
        <v>114600</v>
      </c>
      <c r="L23" s="319">
        <f>K23/24/18000*0.95</f>
        <v/>
      </c>
      <c r="M23" s="321" t="n">
        <v>31.9</v>
      </c>
      <c r="N23" s="322">
        <f>I23+K23</f>
        <v/>
      </c>
      <c r="O23" s="323" t="n">
        <v>221760</v>
      </c>
      <c r="P23" s="323">
        <f>N23/24</f>
        <v/>
      </c>
      <c r="Q23" s="324">
        <f>P23/36000</f>
        <v/>
      </c>
      <c r="R23" s="325">
        <f>N23/F23</f>
        <v/>
      </c>
      <c r="S23" s="325">
        <f>(N23-M23)/F23</f>
        <v/>
      </c>
      <c r="T23" s="326" t="n">
        <v>1.4</v>
      </c>
      <c r="U23" s="327">
        <f>IF(T23&lt;S23,"C","O")</f>
        <v/>
      </c>
    </row>
    <row customHeight="1" ht="15" r="24" s="211" spans="1:23">
      <c r="A24" s="3" t="n">
        <v>43269</v>
      </c>
      <c r="B24" s="297">
        <f>IT!B24+IT!D24+IT!F24+IT!H24+IT!J24</f>
        <v/>
      </c>
      <c r="C24" s="297">
        <f>IT!L24+IT!N24+IT!P24</f>
        <v/>
      </c>
      <c r="D24" s="297">
        <f>IT!R24+IT!T24+IT!V24</f>
        <v/>
      </c>
      <c r="E24" s="297">
        <f>IT!X24+IT!Z24+IT!AB24</f>
        <v/>
      </c>
      <c r="F24" s="298">
        <f>IT!AD24</f>
        <v/>
      </c>
      <c r="G24" s="297">
        <f>F24/24</f>
        <v/>
      </c>
      <c r="H24" s="8">
        <f>G24/12084</f>
        <v/>
      </c>
      <c r="I24" s="328" t="n">
        <v>107998</v>
      </c>
      <c r="J24" s="329">
        <f>I24/24/18000*0.95</f>
        <v/>
      </c>
      <c r="K24" s="330" t="n">
        <v>116399</v>
      </c>
      <c r="L24" s="329">
        <f>K24/24/18000*0.95</f>
        <v/>
      </c>
      <c r="M24" s="331" t="n">
        <v>32.1</v>
      </c>
      <c r="N24" s="332">
        <f>I24+K24</f>
        <v/>
      </c>
      <c r="O24" s="333" t="n">
        <v>222959.999999999</v>
      </c>
      <c r="P24" s="333">
        <f>N24/24</f>
        <v/>
      </c>
      <c r="Q24" s="334">
        <f>P24/36000</f>
        <v/>
      </c>
      <c r="R24" s="335">
        <f>N24/F24</f>
        <v/>
      </c>
      <c r="S24" s="335">
        <f>(N24-M24)/F24</f>
        <v/>
      </c>
      <c r="T24" s="336" t="n">
        <v>1.4</v>
      </c>
      <c r="U24" s="337">
        <f>IF(T23&lt;S23,"C","O")</f>
        <v/>
      </c>
    </row>
    <row customHeight="1" ht="15" r="25" s="211" spans="1:23">
      <c r="A25" s="3" t="n">
        <v>43270</v>
      </c>
      <c r="B25" s="316">
        <f>IT!B25+IT!D25+IT!F25+IT!H25+IT!J25</f>
        <v/>
      </c>
      <c r="C25" s="316">
        <f>IT!L25+IT!N25+IT!P25</f>
        <v/>
      </c>
      <c r="D25" s="316">
        <f>IT!R25+IT!T25+IT!V25</f>
        <v/>
      </c>
      <c r="E25" s="316">
        <f>IT!X25+IT!Z25+IT!AB25</f>
        <v/>
      </c>
      <c r="F25" s="317">
        <f>IT!AD25</f>
        <v/>
      </c>
      <c r="G25" s="316">
        <f>F25/24</f>
        <v/>
      </c>
      <c r="H25" s="7">
        <f>G25/12084</f>
        <v/>
      </c>
      <c r="I25" s="318" t="n">
        <v>107402</v>
      </c>
      <c r="J25" s="319">
        <f>I25/24/18000*0.95</f>
        <v/>
      </c>
      <c r="K25" s="320" t="n">
        <v>116400</v>
      </c>
      <c r="L25" s="319">
        <f>K25/24/18000*0.95</f>
        <v/>
      </c>
      <c r="M25" s="321" t="n">
        <v>33.5</v>
      </c>
      <c r="N25" s="322">
        <f>I25+K25</f>
        <v/>
      </c>
      <c r="O25" s="323" t="n">
        <v>224640.000000003</v>
      </c>
      <c r="P25" s="323">
        <f>N25/24</f>
        <v/>
      </c>
      <c r="Q25" s="324">
        <f>P25/36000</f>
        <v/>
      </c>
      <c r="R25" s="325">
        <f>N25/F25</f>
        <v/>
      </c>
      <c r="S25" s="325">
        <f>(N25-M25)/F25</f>
        <v/>
      </c>
      <c r="T25" s="326" t="n">
        <v>1.4</v>
      </c>
      <c r="U25" s="327">
        <f>IF(T23&lt;S23,"C","O")</f>
        <v/>
      </c>
    </row>
    <row customHeight="1" ht="15" r="26" s="211" spans="1:23">
      <c r="A26" s="3" t="n">
        <v>43271</v>
      </c>
      <c r="B26" s="297">
        <f>IT!B26+IT!D26+IT!F26+IT!H26+IT!J26</f>
        <v/>
      </c>
      <c r="C26" s="297">
        <f>IT!L26+IT!N26+IT!P26</f>
        <v/>
      </c>
      <c r="D26" s="297">
        <f>IT!R26+IT!T26+IT!V26</f>
        <v/>
      </c>
      <c r="E26" s="297">
        <f>IT!X26+IT!Z26+IT!AB26</f>
        <v/>
      </c>
      <c r="F26" s="298">
        <f>IT!AD26</f>
        <v/>
      </c>
      <c r="G26" s="297">
        <f>F26/24</f>
        <v/>
      </c>
      <c r="H26" s="8">
        <f>G26/12084</f>
        <v/>
      </c>
      <c r="I26" s="328" t="n">
        <v>108600</v>
      </c>
      <c r="J26" s="329">
        <f>I26/24/18000*0.95</f>
        <v/>
      </c>
      <c r="K26" s="330" t="n">
        <v>117000</v>
      </c>
      <c r="L26" s="329">
        <f>K26/24/18000*0.95</f>
        <v/>
      </c>
      <c r="M26" s="331" t="n">
        <v>34.4</v>
      </c>
      <c r="N26" s="332">
        <f>I26+K26</f>
        <v/>
      </c>
      <c r="O26" s="333" t="n">
        <v>222480</v>
      </c>
      <c r="P26" s="333">
        <f>N26/24</f>
        <v/>
      </c>
      <c r="Q26" s="334">
        <f>P26/36000</f>
        <v/>
      </c>
      <c r="R26" s="335">
        <f>N26/F26</f>
        <v/>
      </c>
      <c r="S26" s="335">
        <f>(N26-M26)/F26</f>
        <v/>
      </c>
      <c r="T26" s="336" t="n">
        <v>1.4</v>
      </c>
      <c r="U26" s="337">
        <f>IF(T23&lt;S23,"C","O")</f>
        <v/>
      </c>
    </row>
    <row customHeight="1" ht="15" r="27" s="211" spans="1:23">
      <c r="A27" s="3" t="n">
        <v>43272</v>
      </c>
      <c r="B27" s="316">
        <f>IT!B27+IT!D27+IT!F27+IT!H27+IT!J27</f>
        <v/>
      </c>
      <c r="C27" s="316">
        <f>IT!L27+IT!N27+IT!P27</f>
        <v/>
      </c>
      <c r="D27" s="316">
        <f>IT!R27+IT!T27+IT!V27</f>
        <v/>
      </c>
      <c r="E27" s="316">
        <f>IT!X27+IT!Z27+IT!AB27</f>
        <v/>
      </c>
      <c r="F27" s="317">
        <f>IT!AD27</f>
        <v/>
      </c>
      <c r="G27" s="316">
        <f>F27/24</f>
        <v/>
      </c>
      <c r="H27" s="7">
        <f>G27/12084</f>
        <v/>
      </c>
      <c r="I27" s="318" t="n">
        <v>110400</v>
      </c>
      <c r="J27" s="319">
        <f>I27/24/18000*0.95</f>
        <v/>
      </c>
      <c r="K27" s="320" t="n">
        <v>114601</v>
      </c>
      <c r="L27" s="319">
        <f>K27/24/18000*0.95</f>
        <v/>
      </c>
      <c r="M27" s="321" t="n">
        <v>33</v>
      </c>
      <c r="N27" s="322">
        <f>I27+K27</f>
        <v/>
      </c>
      <c r="O27" s="323" t="n">
        <v>225840.000000002</v>
      </c>
      <c r="P27" s="323">
        <f>N27/24</f>
        <v/>
      </c>
      <c r="Q27" s="324">
        <f>P27/36000</f>
        <v/>
      </c>
      <c r="R27" s="325">
        <f>N27/F27</f>
        <v/>
      </c>
      <c r="S27" s="325">
        <f>(N27-M27)/F27</f>
        <v/>
      </c>
      <c r="T27" s="326" t="n">
        <v>1.4</v>
      </c>
      <c r="U27" s="327">
        <f>IF(T23&lt;S23,"C","O")</f>
        <v/>
      </c>
    </row>
    <row customHeight="1" ht="15" r="28" s="211" spans="1:23">
      <c r="A28" s="3" t="n">
        <v>43273</v>
      </c>
      <c r="B28" s="297">
        <f>IT!B28+IT!D28+IT!F28+IT!H28+IT!J28</f>
        <v/>
      </c>
      <c r="C28" s="297">
        <f>IT!L28+IT!N28+IT!P28</f>
        <v/>
      </c>
      <c r="D28" s="297">
        <f>IT!R28+IT!T28+IT!V28</f>
        <v/>
      </c>
      <c r="E28" s="297">
        <f>IT!X28+IT!Z28+IT!AB28</f>
        <v/>
      </c>
      <c r="F28" s="298">
        <f>IT!AD28</f>
        <v/>
      </c>
      <c r="G28" s="297">
        <f>F28/24</f>
        <v/>
      </c>
      <c r="H28" s="8">
        <f>G28/12084</f>
        <v/>
      </c>
      <c r="I28" s="328" t="n">
        <v>111600</v>
      </c>
      <c r="J28" s="329">
        <f>I28/24/18000*0.95</f>
        <v/>
      </c>
      <c r="K28" s="330" t="n">
        <v>111600</v>
      </c>
      <c r="L28" s="329">
        <f>K28/24/18000*0.95</f>
        <v/>
      </c>
      <c r="M28" s="331" t="n">
        <v>53</v>
      </c>
      <c r="N28" s="332">
        <f>I28+K28</f>
        <v/>
      </c>
      <c r="O28" s="333" t="n">
        <v>223439.999999999</v>
      </c>
      <c r="P28" s="333">
        <f>N28/24</f>
        <v/>
      </c>
      <c r="Q28" s="334">
        <f>P28/36000</f>
        <v/>
      </c>
      <c r="R28" s="335">
        <f>N28/F28</f>
        <v/>
      </c>
      <c r="S28" s="335">
        <f>(N28-M28)/F28</f>
        <v/>
      </c>
      <c r="T28" s="336" t="n">
        <v>1.4</v>
      </c>
      <c r="U28" s="337">
        <f>IF(T23&lt;S23,"C","O")</f>
        <v/>
      </c>
    </row>
    <row customHeight="1" ht="15" r="29" s="211" spans="1:23">
      <c r="A29" s="3" t="n">
        <v>43274</v>
      </c>
      <c r="B29" s="316">
        <f>IT!B29+IT!D29+IT!F29+IT!H29+IT!J29</f>
        <v/>
      </c>
      <c r="C29" s="316">
        <f>IT!L29+IT!N29+IT!P29</f>
        <v/>
      </c>
      <c r="D29" s="316">
        <f>IT!R29+IT!T29+IT!V29</f>
        <v/>
      </c>
      <c r="E29" s="316">
        <f>IT!X29+IT!Z29+IT!AB29</f>
        <v/>
      </c>
      <c r="F29" s="317">
        <f>IT!AD29</f>
        <v/>
      </c>
      <c r="G29" s="316">
        <f>F29/24</f>
        <v/>
      </c>
      <c r="H29" s="7">
        <f>G29/12084</f>
        <v/>
      </c>
      <c r="I29" s="318" t="n">
        <v>110400</v>
      </c>
      <c r="J29" s="319">
        <f>I29/24/18000*0.95</f>
        <v/>
      </c>
      <c r="K29" s="320" t="n">
        <v>111000</v>
      </c>
      <c r="L29" s="319">
        <f>K29/24/18000*0.95</f>
        <v/>
      </c>
      <c r="M29" s="321" t="n">
        <v>30.4</v>
      </c>
      <c r="N29" s="322">
        <f>I29+K29</f>
        <v/>
      </c>
      <c r="O29" s="323" t="n">
        <v>220799.999999996</v>
      </c>
      <c r="P29" s="323">
        <f>N29/24</f>
        <v/>
      </c>
      <c r="Q29" s="324">
        <f>P29/36000</f>
        <v/>
      </c>
      <c r="R29" s="325">
        <f>N29/F29</f>
        <v/>
      </c>
      <c r="S29" s="325">
        <f>(N29-M29)/F29</f>
        <v/>
      </c>
      <c r="T29" s="326" t="n">
        <v>1.4</v>
      </c>
      <c r="U29" s="327">
        <f>IF(T23&lt;S23,"C","O")</f>
        <v/>
      </c>
    </row>
    <row customHeight="1" ht="15" r="30" s="211" spans="1:23">
      <c r="A30" s="3" t="n">
        <v>43275</v>
      </c>
      <c r="B30" s="297">
        <f>IT!B30+IT!D30+IT!F30+IT!H30+IT!J30</f>
        <v/>
      </c>
      <c r="C30" s="297">
        <f>IT!L30+IT!N30+IT!P30</f>
        <v/>
      </c>
      <c r="D30" s="297">
        <f>IT!R30+IT!T30+IT!V30</f>
        <v/>
      </c>
      <c r="E30" s="297">
        <f>IT!X30+IT!Z30+IT!AB30</f>
        <v/>
      </c>
      <c r="F30" s="298">
        <f>IT!AD30</f>
        <v/>
      </c>
      <c r="G30" s="297">
        <f>F30/24</f>
        <v/>
      </c>
      <c r="H30" s="8">
        <f>G30/12084</f>
        <v/>
      </c>
      <c r="I30" s="328" t="n">
        <v>111000</v>
      </c>
      <c r="J30" s="329">
        <f>I30/24/18000*0.95</f>
        <v/>
      </c>
      <c r="K30" s="330" t="n">
        <v>111000</v>
      </c>
      <c r="L30" s="329">
        <f>K30/24/18000*0.95</f>
        <v/>
      </c>
      <c r="M30" s="331" t="n">
        <v>30.8</v>
      </c>
      <c r="N30" s="332">
        <f>I30+K30</f>
        <v/>
      </c>
      <c r="O30" s="333" t="n">
        <v>223200.000000004</v>
      </c>
      <c r="P30" s="333">
        <f>N30/24</f>
        <v/>
      </c>
      <c r="Q30" s="334">
        <f>P30/36000</f>
        <v/>
      </c>
      <c r="R30" s="335">
        <f>N30/F30</f>
        <v/>
      </c>
      <c r="S30" s="335">
        <f>(N30-M30)/F30</f>
        <v/>
      </c>
      <c r="T30" s="336" t="n">
        <v>1.4</v>
      </c>
      <c r="U30" s="337">
        <f>IF(T23&lt;S23,"C","O")</f>
        <v/>
      </c>
    </row>
    <row customHeight="1" ht="15" r="31" s="211" spans="1:23">
      <c r="A31" s="3" t="n">
        <v>43276</v>
      </c>
      <c r="B31" s="316">
        <f>IT!B31+IT!D31+IT!F31+IT!H31+IT!J31</f>
        <v/>
      </c>
      <c r="C31" s="316">
        <f>IT!L31+IT!N31+IT!P31</f>
        <v/>
      </c>
      <c r="D31" s="316">
        <f>IT!R31+IT!T31+IT!V31</f>
        <v/>
      </c>
      <c r="E31" s="316">
        <f>IT!X31+IT!Z31+IT!AB31</f>
        <v/>
      </c>
      <c r="F31" s="317">
        <f>IT!AD31</f>
        <v/>
      </c>
      <c r="G31" s="316">
        <f>F31/24</f>
        <v/>
      </c>
      <c r="H31" s="7">
        <f>G31/12084</f>
        <v/>
      </c>
      <c r="I31" s="318" t="n">
        <v>110400</v>
      </c>
      <c r="J31" s="319">
        <f>I31/24/18000*0.95</f>
        <v/>
      </c>
      <c r="K31" s="320" t="n">
        <v>110999</v>
      </c>
      <c r="L31" s="319">
        <f>K31/24/18000*0.95</f>
        <v/>
      </c>
      <c r="M31" s="321" t="n">
        <v>30.6</v>
      </c>
      <c r="N31" s="322">
        <f>I31+K31</f>
        <v/>
      </c>
      <c r="O31" s="323" t="n">
        <v>221520</v>
      </c>
      <c r="P31" s="323">
        <f>N31/24</f>
        <v/>
      </c>
      <c r="Q31" s="324">
        <f>P31/36000</f>
        <v/>
      </c>
      <c r="R31" s="325">
        <f>N31/F31</f>
        <v/>
      </c>
      <c r="S31" s="325">
        <f>(N31-M31)/F31</f>
        <v/>
      </c>
      <c r="T31" s="326" t="n">
        <v>1.4</v>
      </c>
      <c r="U31" s="327">
        <f>IF(T23&lt;S23,"C","O")</f>
        <v/>
      </c>
    </row>
    <row customHeight="1" ht="15" r="32" s="211" spans="1:23">
      <c r="A32" s="3" t="n">
        <v>43277</v>
      </c>
      <c r="B32" s="297">
        <f>IT!B32+IT!D32+IT!F32+IT!H32+IT!J32</f>
        <v/>
      </c>
      <c r="C32" s="297">
        <f>IT!L32+IT!N32+IT!P32</f>
        <v/>
      </c>
      <c r="D32" s="297">
        <f>IT!R32+IT!T32+IT!V32</f>
        <v/>
      </c>
      <c r="E32" s="297">
        <f>IT!X32+IT!Z32+IT!AB32</f>
        <v/>
      </c>
      <c r="F32" s="298">
        <f>IT!AD32</f>
        <v/>
      </c>
      <c r="G32" s="297">
        <f>F32/24</f>
        <v/>
      </c>
      <c r="H32" s="8">
        <f>G32/12084</f>
        <v/>
      </c>
      <c r="I32" s="328" t="n">
        <v>162600</v>
      </c>
      <c r="J32" s="329">
        <f>I32/24/18000*0.95</f>
        <v/>
      </c>
      <c r="K32" s="330" t="n">
        <v>61201</v>
      </c>
      <c r="L32" s="329">
        <f>K32/24/18000*0.95</f>
        <v/>
      </c>
      <c r="M32" s="331" t="n">
        <v>15.3</v>
      </c>
      <c r="N32" s="332">
        <f>I32+K32</f>
        <v/>
      </c>
      <c r="O32" s="333" t="n">
        <v>220799.999999996</v>
      </c>
      <c r="P32" s="333">
        <f>N32/24</f>
        <v/>
      </c>
      <c r="Q32" s="334">
        <f>P32/36000</f>
        <v/>
      </c>
      <c r="R32" s="335">
        <f>N32/F32</f>
        <v/>
      </c>
      <c r="S32" s="335">
        <f>(N32-M32)/F32</f>
        <v/>
      </c>
      <c r="T32" s="336" t="n">
        <v>1.4</v>
      </c>
      <c r="U32" s="337">
        <f>IF(T23&lt;S23,"C","O")</f>
        <v/>
      </c>
    </row>
    <row customHeight="1" ht="15" r="33" s="211" spans="1:23">
      <c r="A33" s="3" t="n">
        <v>43278</v>
      </c>
      <c r="B33" s="316">
        <f>IT!B33+IT!D33+IT!F33+IT!H33+IT!J33</f>
        <v/>
      </c>
      <c r="C33" s="316">
        <f>IT!L33+IT!N33+IT!P33</f>
        <v/>
      </c>
      <c r="D33" s="316">
        <f>IT!R33+IT!T33+IT!V33</f>
        <v/>
      </c>
      <c r="E33" s="316">
        <f>IT!X33+IT!Z33+IT!AB33</f>
        <v/>
      </c>
      <c r="F33" s="317">
        <f>IT!AD33</f>
        <v/>
      </c>
      <c r="G33" s="316">
        <f>F33/24</f>
        <v/>
      </c>
      <c r="H33" s="7">
        <f>G33/12084</f>
        <v/>
      </c>
      <c r="I33" s="318" t="n">
        <v>112200</v>
      </c>
      <c r="J33" s="319">
        <f>I33/24/18000*0.95</f>
        <v/>
      </c>
      <c r="K33" s="320" t="n">
        <v>111000</v>
      </c>
      <c r="L33" s="319">
        <f>K33/24/18000*0.95</f>
        <v/>
      </c>
      <c r="M33" s="321" t="n">
        <v>0</v>
      </c>
      <c r="N33" s="322">
        <f>I33+K33</f>
        <v/>
      </c>
      <c r="O33" s="323" t="n">
        <v>222480</v>
      </c>
      <c r="P33" s="323">
        <f>N33/24</f>
        <v/>
      </c>
      <c r="Q33" s="324">
        <f>P33/36000</f>
        <v/>
      </c>
      <c r="R33" s="325">
        <f>N33/F33</f>
        <v/>
      </c>
      <c r="S33" s="325">
        <f>(N33-M33)/F33</f>
        <v/>
      </c>
      <c r="T33" s="326" t="n">
        <v>1.4</v>
      </c>
      <c r="U33" s="327">
        <f>IF(T23&lt;S23,"C","O")</f>
        <v/>
      </c>
    </row>
    <row customHeight="1" ht="15" r="34" s="211" spans="1:23">
      <c r="A34" s="3" t="n">
        <v>43279</v>
      </c>
      <c r="B34" s="297">
        <f>IT!B34+IT!D34+IT!F34+IT!H34+IT!J34</f>
        <v/>
      </c>
      <c r="C34" s="297">
        <f>IT!L34+IT!N34+IT!P34</f>
        <v/>
      </c>
      <c r="D34" s="297">
        <f>IT!R34+IT!T34+IT!V34</f>
        <v/>
      </c>
      <c r="E34" s="297">
        <f>IT!X34+IT!Z34+IT!AB34</f>
        <v/>
      </c>
      <c r="F34" s="298">
        <f>IT!AD34</f>
        <v/>
      </c>
      <c r="G34" s="297">
        <f>F34/24</f>
        <v/>
      </c>
      <c r="H34" s="8">
        <f>G34/12084</f>
        <v/>
      </c>
      <c r="I34" s="328" t="n">
        <v>112198</v>
      </c>
      <c r="J34" s="329">
        <f>I34/24/18000*0.95</f>
        <v/>
      </c>
      <c r="K34" s="330" t="n">
        <v>111599</v>
      </c>
      <c r="L34" s="329">
        <f>K34/24/18000*0.95</f>
        <v/>
      </c>
      <c r="M34" s="331" t="n">
        <v>101.1</v>
      </c>
      <c r="N34" s="332">
        <f>I34+K34</f>
        <v/>
      </c>
      <c r="O34" s="333" t="n">
        <v>223200.000000004</v>
      </c>
      <c r="P34" s="333">
        <f>N34/24</f>
        <v/>
      </c>
      <c r="Q34" s="334">
        <f>P34/36000</f>
        <v/>
      </c>
      <c r="R34" s="335">
        <f>N34/F34</f>
        <v/>
      </c>
      <c r="S34" s="335">
        <f>(N34-M34)/F34</f>
        <v/>
      </c>
      <c r="T34" s="336" t="n">
        <v>1.4</v>
      </c>
      <c r="U34" s="337">
        <f>IF(T23&lt;S23,"C","O")</f>
        <v/>
      </c>
    </row>
    <row customHeight="1" ht="15" r="35" s="211" spans="1:23">
      <c r="A35" s="3" t="n">
        <v>43280</v>
      </c>
      <c r="B35" s="316">
        <f>IT!B35+IT!D35+IT!F35+IT!H35+IT!J35</f>
        <v/>
      </c>
      <c r="C35" s="316">
        <f>IT!L35+IT!N35+IT!P35</f>
        <v/>
      </c>
      <c r="D35" s="316">
        <f>IT!R35+IT!T35+IT!V35</f>
        <v/>
      </c>
      <c r="E35" s="316">
        <f>IT!X35+IT!Z35+IT!AB35</f>
        <v/>
      </c>
      <c r="F35" s="317">
        <f>IT!AD35</f>
        <v/>
      </c>
      <c r="G35" s="316">
        <f>F35/24</f>
        <v/>
      </c>
      <c r="H35" s="7">
        <f>G35/12084</f>
        <v/>
      </c>
      <c r="I35" s="318" t="n">
        <v>112202</v>
      </c>
      <c r="J35" s="319">
        <f>I35/24/18000*0.95</f>
        <v/>
      </c>
      <c r="K35" s="320" t="n">
        <v>112801</v>
      </c>
      <c r="L35" s="319">
        <f>K35/24/18000*0.95</f>
        <v/>
      </c>
      <c r="M35" s="321" t="n">
        <v>197.9</v>
      </c>
      <c r="N35" s="322">
        <f>I35+K35</f>
        <v/>
      </c>
      <c r="O35" s="323" t="n">
        <v>224639.999999998</v>
      </c>
      <c r="P35" s="323">
        <f>N35/24</f>
        <v/>
      </c>
      <c r="Q35" s="324">
        <f>P35/36000</f>
        <v/>
      </c>
      <c r="R35" s="325">
        <f>N35/F35</f>
        <v/>
      </c>
      <c r="S35" s="325">
        <f>(N35-M35)/F35</f>
        <v/>
      </c>
      <c r="T35" s="326" t="n">
        <v>1.4</v>
      </c>
      <c r="U35" s="327">
        <f>IF(T23&lt;S23,"C","O")</f>
        <v/>
      </c>
    </row>
    <row customHeight="1" ht="15" r="36" s="211" spans="1:23">
      <c r="A36" s="3" t="n">
        <v>43281</v>
      </c>
      <c r="B36" s="297">
        <f>IT!B36+IT!D36+IT!F36+IT!H36+IT!J36</f>
        <v/>
      </c>
      <c r="C36" s="297">
        <f>IT!L36+IT!N36+IT!P36</f>
        <v/>
      </c>
      <c r="D36" s="297">
        <f>IT!R36+IT!T36+IT!V36</f>
        <v/>
      </c>
      <c r="E36" s="297">
        <f>IT!X36+IT!Z36+IT!AB36</f>
        <v/>
      </c>
      <c r="F36" s="298">
        <f>IT!AD36</f>
        <v/>
      </c>
      <c r="G36" s="297">
        <f>F36/24</f>
        <v/>
      </c>
      <c r="H36" s="8">
        <f>G36/12084</f>
        <v/>
      </c>
      <c r="I36" s="328" t="n">
        <v>112798</v>
      </c>
      <c r="J36" s="329">
        <f>I36/24/18000*0.95</f>
        <v/>
      </c>
      <c r="K36" s="330" t="n">
        <v>113399</v>
      </c>
      <c r="L36" s="329">
        <f>K36/24/18000*0.95</f>
        <v/>
      </c>
      <c r="M36" s="331" t="n">
        <v>200.41</v>
      </c>
      <c r="N36" s="332">
        <f>I36+K36</f>
        <v/>
      </c>
      <c r="O36" s="333" t="n">
        <v>225600.000000002</v>
      </c>
      <c r="P36" s="333">
        <f>N36/24</f>
        <v/>
      </c>
      <c r="Q36" s="334">
        <f>P36/36000</f>
        <v/>
      </c>
      <c r="R36" s="335">
        <f>N36/F36</f>
        <v/>
      </c>
      <c r="S36" s="335">
        <f>(N36-M36)/F36</f>
        <v/>
      </c>
      <c r="T36" s="336" t="n">
        <v>1.4</v>
      </c>
      <c r="U36" s="337">
        <f>IF(T23&lt;S23,"C","O")</f>
        <v/>
      </c>
    </row>
    <row customHeight="1" ht="15" r="37" s="211" spans="1:23">
      <c r="A37" s="3" t="n">
        <v>43282</v>
      </c>
      <c r="B37" s="316">
        <f>IT!B37+IT!D37+IT!F37+IT!H37+IT!J37</f>
        <v/>
      </c>
      <c r="C37" s="316">
        <f>IT!L37+IT!N37+IT!P37</f>
        <v/>
      </c>
      <c r="D37" s="316">
        <f>IT!R37+IT!T37+IT!V37</f>
        <v/>
      </c>
      <c r="E37" s="316">
        <f>IT!X37+IT!Z37+IT!AB37</f>
        <v/>
      </c>
      <c r="F37" s="317">
        <f>IT!AD37</f>
        <v/>
      </c>
      <c r="G37" s="316">
        <f>F37/24</f>
        <v/>
      </c>
      <c r="H37" s="7">
        <f>G37/12084</f>
        <v/>
      </c>
      <c r="I37" s="318" t="n">
        <v>112202</v>
      </c>
      <c r="J37" s="319">
        <f>I37/24/18000*0.95</f>
        <v/>
      </c>
      <c r="K37" s="320" t="n">
        <v>112201</v>
      </c>
      <c r="L37" s="319">
        <f>K37/24/18000*0.95</f>
        <v/>
      </c>
      <c r="M37" s="321" t="n">
        <v>199.9</v>
      </c>
      <c r="N37" s="322">
        <f>I37+K37</f>
        <v/>
      </c>
      <c r="O37" s="323" t="n">
        <v>225119.999999997</v>
      </c>
      <c r="P37" s="323">
        <f>N37/24</f>
        <v/>
      </c>
      <c r="Q37" s="324">
        <f>P37/36000</f>
        <v/>
      </c>
      <c r="R37" s="339">
        <f>N37/F37</f>
        <v/>
      </c>
      <c r="S37" s="325">
        <f>(N37-M37)/F37</f>
        <v/>
      </c>
      <c r="T37" s="326" t="n">
        <v>1.4</v>
      </c>
      <c r="U37" s="327">
        <f>IF(T23&lt;S23,"C","O")</f>
        <v/>
      </c>
    </row>
    <row customHeight="1" ht="15" r="38" s="211" spans="1:23">
      <c r="A38" s="3" t="n">
        <v>43283</v>
      </c>
      <c r="B38" s="297">
        <f>IT!B38+IT!D38+IT!F38+IT!H38+IT!J38</f>
        <v/>
      </c>
      <c r="C38" s="297">
        <f>IT!L38+IT!N38+IT!P38</f>
        <v/>
      </c>
      <c r="D38" s="297">
        <f>IT!R38+IT!T38+IT!V38</f>
        <v/>
      </c>
      <c r="E38" s="297">
        <f>IT!X38+IT!Z38+IT!AB38</f>
        <v/>
      </c>
      <c r="F38" s="298">
        <f>IT!AD38</f>
        <v/>
      </c>
      <c r="G38" s="297">
        <f>F38/24</f>
        <v/>
      </c>
      <c r="H38" s="8">
        <f>G38/12084</f>
        <v/>
      </c>
      <c r="I38" s="328" t="n">
        <v>112200</v>
      </c>
      <c r="J38" s="329">
        <f>I38/24/18000*0.95</f>
        <v/>
      </c>
      <c r="K38" s="330" t="n">
        <v>112799</v>
      </c>
      <c r="L38" s="329">
        <f>K38/24/18000*0.95</f>
        <v/>
      </c>
      <c r="M38" s="331" t="n">
        <v>200.6</v>
      </c>
      <c r="N38" s="332">
        <f>I38+K38</f>
        <v/>
      </c>
      <c r="O38" s="333" t="n">
        <v>225120.000000003</v>
      </c>
      <c r="P38" s="333">
        <f>N38/24</f>
        <v/>
      </c>
      <c r="Q38" s="334">
        <f>P38/36000</f>
        <v/>
      </c>
      <c r="R38" s="340">
        <f>N38/F38</f>
        <v/>
      </c>
      <c r="S38" s="335">
        <f>(N38-M38)/F38</f>
        <v/>
      </c>
      <c r="T38" s="336" t="n">
        <v>1.4</v>
      </c>
      <c r="U38" s="337">
        <f>IF(T23&lt;S23,"C","O")</f>
        <v/>
      </c>
    </row>
    <row customHeight="1" ht="15" r="39" s="211" spans="1:23">
      <c r="A39" s="3" t="n">
        <v>43284</v>
      </c>
      <c r="B39" s="316">
        <f>IT!B39+IT!D39+IT!F39+IT!H39+IT!J39</f>
        <v/>
      </c>
      <c r="C39" s="316">
        <f>IT!L39+IT!N39+IT!P39</f>
        <v/>
      </c>
      <c r="D39" s="316">
        <f>IT!R39+IT!T39+IT!V39</f>
        <v/>
      </c>
      <c r="E39" s="316">
        <f>IT!X39+IT!Z39+IT!AB39</f>
        <v/>
      </c>
      <c r="F39" s="317">
        <f>IT!AD39</f>
        <v/>
      </c>
      <c r="G39" s="316">
        <f>F39/24</f>
        <v/>
      </c>
      <c r="H39" s="7">
        <f>G39/12084</f>
        <v/>
      </c>
      <c r="I39" s="318" t="n">
        <v>111600</v>
      </c>
      <c r="J39" s="319">
        <f>I39/24/18000*0.95</f>
        <v/>
      </c>
      <c r="K39" s="320" t="n">
        <v>112800</v>
      </c>
      <c r="L39" s="319">
        <f>K39/24/18000*0.95</f>
        <v/>
      </c>
      <c r="M39" s="321" t="n">
        <v>201.7</v>
      </c>
      <c r="N39" s="322">
        <f>I39+K39</f>
        <v/>
      </c>
      <c r="O39" s="323" t="n">
        <v>226319.999999996</v>
      </c>
      <c r="P39" s="323">
        <f>N39/24</f>
        <v/>
      </c>
      <c r="Q39" s="324">
        <f>P39/36000</f>
        <v/>
      </c>
      <c r="R39" s="339">
        <f>N39/F39</f>
        <v/>
      </c>
      <c r="S39" s="325">
        <f>(N39-M39)/F39</f>
        <v/>
      </c>
      <c r="T39" s="326" t="n">
        <v>1.4</v>
      </c>
      <c r="U39" s="327">
        <f>IF(T23&lt;S23,"C","O")</f>
        <v/>
      </c>
    </row>
    <row customHeight="1" ht="15" r="40" s="211" spans="1:23">
      <c r="A40" s="3" t="n">
        <v>43285</v>
      </c>
      <c r="B40" s="297">
        <f>IT!B40+IT!D40+IT!F40+IT!H40+IT!J40</f>
        <v/>
      </c>
      <c r="C40" s="297">
        <f>IT!L40+IT!N40+IT!P40</f>
        <v/>
      </c>
      <c r="D40" s="297">
        <f>IT!R40+IT!T40+IT!V40</f>
        <v/>
      </c>
      <c r="E40" s="297">
        <f>IT!X40+IT!Z40+IT!AB40</f>
        <v/>
      </c>
      <c r="F40" s="298">
        <f>IT!AD40</f>
        <v/>
      </c>
      <c r="G40" s="297">
        <f>F40/24</f>
        <v/>
      </c>
      <c r="H40" s="8">
        <f>G40/12084</f>
        <v/>
      </c>
      <c r="I40" s="328" t="n">
        <v>112800</v>
      </c>
      <c r="J40" s="329">
        <f>I40/24/18000*0.95</f>
        <v/>
      </c>
      <c r="K40" s="330" t="n">
        <v>112800</v>
      </c>
      <c r="L40" s="329">
        <f>K40/24/18000*0.95</f>
        <v/>
      </c>
      <c r="M40" s="331" t="n">
        <v>201.4</v>
      </c>
      <c r="N40" s="332">
        <f>I40+K40</f>
        <v/>
      </c>
      <c r="O40" s="333" t="n">
        <v>223200.000000004</v>
      </c>
      <c r="P40" s="333">
        <f>N40/24</f>
        <v/>
      </c>
      <c r="Q40" s="334">
        <f>P40/36000</f>
        <v/>
      </c>
      <c r="R40" s="340">
        <f>N40/F40</f>
        <v/>
      </c>
      <c r="S40" s="335">
        <f>(N40-M40)/F40</f>
        <v/>
      </c>
      <c r="T40" s="336" t="n">
        <v>1.4</v>
      </c>
      <c r="U40" s="337">
        <f>IF(T23&lt;S23,"C","O")</f>
        <v/>
      </c>
    </row>
    <row customHeight="1" ht="15" r="41" s="211" spans="1:23">
      <c r="A41" s="3" t="n">
        <v>43286</v>
      </c>
      <c r="B41" s="316">
        <f>IT!B41+IT!D41+IT!F41+IT!H41+IT!J41</f>
        <v/>
      </c>
      <c r="C41" s="316">
        <f>IT!L41+IT!N41+IT!P41</f>
        <v/>
      </c>
      <c r="D41" s="316">
        <f>IT!R41+IT!T41+IT!V41</f>
        <v/>
      </c>
      <c r="E41" s="316">
        <f>IT!X41+IT!Z41+IT!AB41</f>
        <v/>
      </c>
      <c r="F41" s="317">
        <f>IT!AD41</f>
        <v/>
      </c>
      <c r="G41" s="316">
        <f>F41/24</f>
        <v/>
      </c>
      <c r="H41" s="7">
        <f>G41/12084</f>
        <v/>
      </c>
      <c r="I41" s="318" t="n">
        <v>112200</v>
      </c>
      <c r="J41" s="319">
        <f>I41/24/18000*0.95</f>
        <v/>
      </c>
      <c r="K41" s="320" t="n">
        <v>112801</v>
      </c>
      <c r="L41" s="319">
        <f>K41/24/18000*0.95</f>
        <v/>
      </c>
      <c r="M41" s="321" t="n">
        <v>35.8</v>
      </c>
      <c r="N41" s="322">
        <f>I41+K41</f>
        <v/>
      </c>
      <c r="O41" s="323" t="n">
        <v>224159.999999998</v>
      </c>
      <c r="P41" s="323">
        <f>N41/24</f>
        <v/>
      </c>
      <c r="Q41" s="324">
        <f>P41/36000</f>
        <v/>
      </c>
      <c r="R41" s="339">
        <f>N41/F41</f>
        <v/>
      </c>
      <c r="S41" s="325">
        <f>(N41-M41)/F41</f>
        <v/>
      </c>
      <c r="T41" s="326" t="n">
        <v>1.4</v>
      </c>
      <c r="U41" s="327">
        <f>IF(T23&lt;S23,"C","O")</f>
        <v/>
      </c>
    </row>
    <row customHeight="1" ht="15" r="42" s="211" spans="1:23">
      <c r="A42" s="3" t="n">
        <v>43287</v>
      </c>
      <c r="B42" s="297">
        <f>IT!B42+IT!D42+IT!F42+IT!H42+IT!J42</f>
        <v/>
      </c>
      <c r="C42" s="297">
        <f>IT!L42+IT!N42+IT!P42</f>
        <v/>
      </c>
      <c r="D42" s="297">
        <f>IT!R42+IT!T42+IT!V42</f>
        <v/>
      </c>
      <c r="E42" s="297">
        <f>IT!X42+IT!Z42+IT!AB42</f>
        <v/>
      </c>
      <c r="F42" s="298">
        <f>IT!AD42</f>
        <v/>
      </c>
      <c r="G42" s="297">
        <f>F42/24</f>
        <v/>
      </c>
      <c r="H42" s="8">
        <f>G42/12084</f>
        <v/>
      </c>
      <c r="I42" s="328" t="n">
        <v>111600</v>
      </c>
      <c r="J42" s="329">
        <f>I42/24/18000*0.95</f>
        <v/>
      </c>
      <c r="K42" s="330" t="n">
        <v>112199</v>
      </c>
      <c r="L42" s="329">
        <f>K42/24/18000*0.95</f>
        <v/>
      </c>
      <c r="M42" s="331" t="n">
        <v>29.2</v>
      </c>
      <c r="N42" s="332">
        <f>I42+K42</f>
        <v/>
      </c>
      <c r="O42" s="333" t="n">
        <v>223439.999999999</v>
      </c>
      <c r="P42" s="333">
        <f>N42/24</f>
        <v/>
      </c>
      <c r="Q42" s="334">
        <f>P42/36000</f>
        <v/>
      </c>
      <c r="R42" s="340">
        <f>N42/F42</f>
        <v/>
      </c>
      <c r="S42" s="335">
        <f>(N42-M42)/F42</f>
        <v/>
      </c>
      <c r="T42" s="336" t="n">
        <v>1.4</v>
      </c>
      <c r="U42" s="337">
        <f>IF(T23&lt;S23,"C","O")</f>
        <v/>
      </c>
    </row>
    <row customHeight="1" ht="15" r="43" s="211" spans="1:23">
      <c r="A43" s="3" t="n">
        <v>43288</v>
      </c>
      <c r="B43" s="316">
        <f>IT!B43+IT!D43+IT!F43+IT!H43+IT!J43</f>
        <v/>
      </c>
      <c r="C43" s="316">
        <f>IT!L43+IT!N43+IT!P43</f>
        <v/>
      </c>
      <c r="D43" s="316">
        <f>IT!R43+IT!T43+IT!V43</f>
        <v/>
      </c>
      <c r="E43" s="316">
        <f>IT!X43+IT!Z43+IT!AB43</f>
        <v/>
      </c>
      <c r="F43" s="317">
        <f>IT!AD43</f>
        <v/>
      </c>
      <c r="G43" s="316">
        <f>F43/24</f>
        <v/>
      </c>
      <c r="H43" s="7">
        <f>G43/12084</f>
        <v/>
      </c>
      <c r="I43" s="318" t="n">
        <v>110998</v>
      </c>
      <c r="J43" s="319">
        <f>I43/24/18000*0.95</f>
        <v/>
      </c>
      <c r="K43" s="320" t="n">
        <v>111601</v>
      </c>
      <c r="L43" s="319">
        <f>K43/24/18000*0.95</f>
        <v/>
      </c>
      <c r="M43" s="321" t="n">
        <v>137.7</v>
      </c>
      <c r="N43" s="322">
        <f>I43+K43</f>
        <v/>
      </c>
      <c r="O43" s="323" t="n">
        <v>222240.000000005</v>
      </c>
      <c r="P43" s="323">
        <f>N43/24</f>
        <v/>
      </c>
      <c r="Q43" s="324">
        <f>P43/36000</f>
        <v/>
      </c>
      <c r="R43" s="339">
        <f>N43/F43</f>
        <v/>
      </c>
      <c r="S43" s="325">
        <f>(N43-M43)/F43</f>
        <v/>
      </c>
      <c r="T43" s="326" t="n">
        <v>1.4</v>
      </c>
      <c r="U43" s="327">
        <f>IF(T23&lt;S23,"C","O")</f>
        <v/>
      </c>
    </row>
    <row customHeight="1" ht="15" r="44" s="211" spans="1:23">
      <c r="A44" s="3" t="n">
        <v>43289</v>
      </c>
      <c r="B44" s="297">
        <f>IT!B44+IT!D44+IT!F44+IT!H44+IT!J44</f>
        <v/>
      </c>
      <c r="C44" s="297">
        <f>IT!L44+IT!N44+IT!P44</f>
        <v/>
      </c>
      <c r="D44" s="297">
        <f>IT!R44+IT!T44+IT!V44</f>
        <v/>
      </c>
      <c r="E44" s="297">
        <f>IT!X44+IT!Z44+IT!AB44</f>
        <v/>
      </c>
      <c r="F44" s="298">
        <f>IT!AD44</f>
        <v/>
      </c>
      <c r="G44" s="297">
        <f>F44/24</f>
        <v/>
      </c>
      <c r="H44" s="8">
        <f>G44/12084</f>
        <v/>
      </c>
      <c r="I44" s="328" t="n">
        <v>111002</v>
      </c>
      <c r="J44" s="329">
        <f>I44/24/18000*0.95</f>
        <v/>
      </c>
      <c r="K44" s="330" t="n">
        <v>110998</v>
      </c>
      <c r="L44" s="329">
        <f>K44/24/18000*0.95</f>
        <v/>
      </c>
      <c r="M44" s="331" t="n">
        <v>129.6</v>
      </c>
      <c r="N44" s="332">
        <f>I44+K44</f>
        <v/>
      </c>
      <c r="O44" s="333" t="n">
        <v>221759.999999995</v>
      </c>
      <c r="P44" s="333">
        <f>N44/24</f>
        <v/>
      </c>
      <c r="Q44" s="334">
        <f>P44/36000</f>
        <v/>
      </c>
      <c r="R44" s="340">
        <f>N44/F44</f>
        <v/>
      </c>
      <c r="S44" s="335">
        <f>(N44-M44)/F44</f>
        <v/>
      </c>
      <c r="T44" s="336" t="n">
        <v>1.4</v>
      </c>
      <c r="U44" s="337">
        <f>IF(T23&lt;S23,"C","O")</f>
        <v/>
      </c>
    </row>
    <row customHeight="1" ht="15" r="45" s="211" spans="1:23">
      <c r="A45" s="3" t="n">
        <v>43290</v>
      </c>
      <c r="B45" s="316">
        <f>IT!B45+IT!D45+IT!F45+IT!H45+IT!J45</f>
        <v/>
      </c>
      <c r="C45" s="316">
        <f>IT!L45+IT!N45+IT!P45</f>
        <v/>
      </c>
      <c r="D45" s="316">
        <f>IT!R45+IT!T45+IT!V45</f>
        <v/>
      </c>
      <c r="E45" s="316">
        <f>IT!X45+IT!Z45+IT!AB45</f>
        <v/>
      </c>
      <c r="F45" s="317">
        <f>IT!AD45</f>
        <v/>
      </c>
      <c r="G45" s="316">
        <f>F45/24</f>
        <v/>
      </c>
      <c r="H45" s="7">
        <f>G45/12084</f>
        <v/>
      </c>
      <c r="I45" s="318" t="n">
        <v>111000</v>
      </c>
      <c r="J45" s="319">
        <f>I45/24/18000*0.95</f>
        <v/>
      </c>
      <c r="K45" s="320" t="n">
        <v>112202</v>
      </c>
      <c r="L45" s="319">
        <f>K45/24/18000*0.95</f>
        <v/>
      </c>
      <c r="M45" s="321" t="n">
        <v>219.3</v>
      </c>
      <c r="N45" s="322">
        <f>I45+K45</f>
        <v/>
      </c>
      <c r="O45" s="323" t="n">
        <v>222960.000000005</v>
      </c>
      <c r="P45" s="323">
        <f>N45/24</f>
        <v/>
      </c>
      <c r="Q45" s="324">
        <f>P45/36000</f>
        <v/>
      </c>
      <c r="R45" s="339">
        <f>N45/F45</f>
        <v/>
      </c>
      <c r="S45" s="325">
        <f>(N45-M45)/F45</f>
        <v/>
      </c>
      <c r="T45" s="326" t="n">
        <v>1.4</v>
      </c>
      <c r="U45" s="327">
        <f>IF(T23&lt;S23,"C","O")</f>
        <v/>
      </c>
    </row>
    <row customHeight="1" ht="15" r="46" s="211" spans="1:23">
      <c r="A46" s="3" t="n">
        <v>43291</v>
      </c>
      <c r="B46" s="297">
        <f>IT!B46+IT!D46+IT!F46+IT!H46+IT!J46</f>
        <v/>
      </c>
      <c r="C46" s="297">
        <f>IT!L46+IT!N46+IT!P46</f>
        <v/>
      </c>
      <c r="D46" s="297">
        <f>IT!R46+IT!T46+IT!V46</f>
        <v/>
      </c>
      <c r="E46" s="297">
        <f>IT!X46+IT!Z46+IT!AB46</f>
        <v/>
      </c>
      <c r="F46" s="298">
        <f>IT!AD46</f>
        <v/>
      </c>
      <c r="G46" s="297">
        <f>F46/24</f>
        <v/>
      </c>
      <c r="H46" s="8">
        <f>G46/12084</f>
        <v/>
      </c>
      <c r="I46" s="328" t="n">
        <v>111600</v>
      </c>
      <c r="J46" s="329">
        <f>I46/24/18000*0.95</f>
        <v/>
      </c>
      <c r="K46" s="330" t="n">
        <v>112798</v>
      </c>
      <c r="L46" s="329">
        <f>K46/24/18000*0.95</f>
        <v/>
      </c>
      <c r="M46" s="331" t="n">
        <v>715</v>
      </c>
      <c r="N46" s="332">
        <f>I46+K46</f>
        <v/>
      </c>
      <c r="O46" s="333" t="n">
        <v>225119.999999997</v>
      </c>
      <c r="P46" s="333">
        <f>N46/24</f>
        <v/>
      </c>
      <c r="Q46" s="334">
        <f>P46/36000</f>
        <v/>
      </c>
      <c r="R46" s="340">
        <f>N46/F46</f>
        <v/>
      </c>
      <c r="S46" s="335">
        <f>(N46-M46)/F46</f>
        <v/>
      </c>
      <c r="T46" s="336" t="n">
        <v>1.4</v>
      </c>
      <c r="U46" s="337">
        <f>IF(T23&lt;S23,"C","O")</f>
        <v/>
      </c>
    </row>
    <row customHeight="1" ht="15" r="47" s="211" spans="1:23">
      <c r="A47" s="3" t="n">
        <v>43292</v>
      </c>
      <c r="B47" s="316">
        <f>IT!B47+IT!D47+IT!F47+IT!H47+IT!J47</f>
        <v/>
      </c>
      <c r="C47" s="316">
        <f>IT!L47+IT!N47+IT!P47</f>
        <v/>
      </c>
      <c r="D47" s="316">
        <f>IT!R47+IT!T47+IT!V47</f>
        <v/>
      </c>
      <c r="E47" s="316">
        <f>IT!X47+IT!Z47+IT!AB47</f>
        <v/>
      </c>
      <c r="F47" s="317">
        <f>IT!AD47</f>
        <v/>
      </c>
      <c r="G47" s="316">
        <f>F47/24</f>
        <v/>
      </c>
      <c r="H47" s="7">
        <f>G47/12084</f>
        <v/>
      </c>
      <c r="I47" s="318" t="n">
        <v>114000</v>
      </c>
      <c r="J47" s="319">
        <f>I47/24/18000*0.95</f>
        <v/>
      </c>
      <c r="K47" s="320" t="n">
        <v>115202</v>
      </c>
      <c r="L47" s="319">
        <f>K47/24/18000*0.95</f>
        <v/>
      </c>
      <c r="M47" s="321" t="n">
        <v>230.3</v>
      </c>
      <c r="N47" s="322">
        <f>I47+K47</f>
        <v/>
      </c>
      <c r="O47" s="323" t="n">
        <v>228480</v>
      </c>
      <c r="P47" s="323">
        <f>N47/24</f>
        <v/>
      </c>
      <c r="Q47" s="324">
        <f>P47/36000</f>
        <v/>
      </c>
      <c r="R47" s="339">
        <f>N47/F47</f>
        <v/>
      </c>
      <c r="S47" s="325">
        <f>(N47-M47)/F47</f>
        <v/>
      </c>
      <c r="T47" s="326" t="n">
        <v>1.4</v>
      </c>
      <c r="U47" s="327">
        <f>IF(T23&lt;S23,"C","O")</f>
        <v/>
      </c>
    </row>
    <row customHeight="1" ht="15" r="48" s="211" spans="1:23">
      <c r="A48" s="3" t="n">
        <v>43293</v>
      </c>
      <c r="B48" s="297">
        <f>IT!B48+IT!D48+IT!F48+IT!H48+IT!J48</f>
        <v/>
      </c>
      <c r="C48" s="297">
        <f>IT!L48+IT!N48+IT!P48</f>
        <v/>
      </c>
      <c r="D48" s="297">
        <f>IT!R48+IT!T48+IT!V48</f>
        <v/>
      </c>
      <c r="E48" s="297">
        <f>IT!X48+IT!Z48+IT!AB48</f>
        <v/>
      </c>
      <c r="F48" s="298">
        <f>IT!AD48</f>
        <v/>
      </c>
      <c r="G48" s="297">
        <f>F48/24</f>
        <v/>
      </c>
      <c r="H48" s="8">
        <f>G48/12084</f>
        <v/>
      </c>
      <c r="I48" s="328" t="n">
        <v>114000</v>
      </c>
      <c r="J48" s="329">
        <f>I48/24/18000*0.95</f>
        <v/>
      </c>
      <c r="K48" s="330" t="n">
        <v>115800</v>
      </c>
      <c r="L48" s="329">
        <f>K48/24/18000*0.95</f>
        <v/>
      </c>
      <c r="M48" s="331" t="n">
        <v>579.59</v>
      </c>
      <c r="N48" s="332">
        <f>I48+K48</f>
        <v/>
      </c>
      <c r="O48" s="333" t="n">
        <v>230159.999999998</v>
      </c>
      <c r="P48" s="333">
        <f>N48/24</f>
        <v/>
      </c>
      <c r="Q48" s="334">
        <f>P48/36000</f>
        <v/>
      </c>
      <c r="R48" s="340">
        <f>N48/F48</f>
        <v/>
      </c>
      <c r="S48" s="335">
        <f>(N48-M48)/F48</f>
        <v/>
      </c>
      <c r="T48" s="336" t="n">
        <v>1.4</v>
      </c>
      <c r="U48" s="337">
        <f>IF(T23&lt;S23,"C","O")</f>
        <v/>
      </c>
    </row>
    <row customHeight="1" ht="15" r="49" s="211" spans="1:23">
      <c r="A49" s="3" t="n">
        <v>43294</v>
      </c>
      <c r="B49" s="316">
        <f>IT!B49+IT!D49+IT!F49+IT!H49+IT!J49</f>
        <v/>
      </c>
      <c r="C49" s="316">
        <f>IT!L49+IT!N49+IT!P49</f>
        <v/>
      </c>
      <c r="D49" s="316">
        <f>IT!R49+IT!T49+IT!V49</f>
        <v/>
      </c>
      <c r="E49" s="316">
        <f>IT!X49+IT!Z49+IT!AB49</f>
        <v/>
      </c>
      <c r="F49" s="317">
        <f>IT!AD49</f>
        <v/>
      </c>
      <c r="G49" s="316">
        <f>F49/24</f>
        <v/>
      </c>
      <c r="H49" s="7">
        <f>G49/12084</f>
        <v/>
      </c>
      <c r="I49" s="318" t="n">
        <v>115198</v>
      </c>
      <c r="J49" s="319">
        <f>I49/24/18000*0.95</f>
        <v/>
      </c>
      <c r="K49" s="320" t="n">
        <v>115798</v>
      </c>
      <c r="L49" s="319">
        <f>K49/24/18000*0.95</f>
        <v/>
      </c>
      <c r="M49" s="321" t="n">
        <v>312.7</v>
      </c>
      <c r="N49" s="322">
        <f>I49+K49</f>
        <v/>
      </c>
      <c r="O49" s="323" t="n">
        <v>230639.999999998</v>
      </c>
      <c r="P49" s="323">
        <f>N49/24</f>
        <v/>
      </c>
      <c r="Q49" s="324">
        <f>P49/36000</f>
        <v/>
      </c>
      <c r="R49" s="339">
        <f>N49/F49</f>
        <v/>
      </c>
      <c r="S49" s="325">
        <f>(N49-M49)/F49</f>
        <v/>
      </c>
      <c r="T49" s="326" t="n">
        <v>1.4</v>
      </c>
      <c r="U49" s="327">
        <f>IF(T23&lt;S23,"C","O")</f>
        <v/>
      </c>
    </row>
    <row customHeight="1" ht="15" r="50" s="211" spans="1:23">
      <c r="A50" s="3" t="n">
        <v>43295</v>
      </c>
      <c r="B50" s="297">
        <f>IT!B50+IT!D50+IT!F50+IT!H50+IT!J50</f>
        <v/>
      </c>
      <c r="C50" s="297">
        <f>IT!L50+IT!N50+IT!P50</f>
        <v/>
      </c>
      <c r="D50" s="297">
        <f>IT!R50+IT!T50+IT!V50</f>
        <v/>
      </c>
      <c r="E50" s="297">
        <f>IT!X50+IT!Z50+IT!AB50</f>
        <v/>
      </c>
      <c r="F50" s="298">
        <f>IT!AD50</f>
        <v/>
      </c>
      <c r="G50" s="297">
        <f>F50/24</f>
        <v/>
      </c>
      <c r="H50" s="8">
        <f>G50/12084</f>
        <v/>
      </c>
      <c r="I50" s="328" t="n">
        <v>114600</v>
      </c>
      <c r="J50" s="329">
        <f>I50/24/18000*0.95</f>
        <v/>
      </c>
      <c r="K50" s="330" t="n">
        <v>115202</v>
      </c>
      <c r="L50" s="329">
        <f>K50/24/18000*0.95</f>
        <v/>
      </c>
      <c r="M50" s="331" t="n">
        <v>385.7</v>
      </c>
      <c r="N50" s="332">
        <f>I50+K50</f>
        <v/>
      </c>
      <c r="O50" s="333" t="n">
        <v>228720.000000005</v>
      </c>
      <c r="P50" s="333">
        <f>N50/24</f>
        <v/>
      </c>
      <c r="Q50" s="334">
        <f>P50/36000</f>
        <v/>
      </c>
      <c r="R50" s="340">
        <f>N50/F50</f>
        <v/>
      </c>
      <c r="S50" s="335">
        <f>(N50-M50)/F50</f>
        <v/>
      </c>
      <c r="T50" s="336" t="n">
        <v>1.4</v>
      </c>
      <c r="U50" s="337">
        <f>IF(T23&lt;S23,"C","O")</f>
        <v/>
      </c>
    </row>
    <row customHeight="1" ht="15" r="51" s="211" spans="1:23">
      <c r="A51" s="3" t="n">
        <v>43296</v>
      </c>
      <c r="B51" s="316">
        <f>IT!B51+IT!D51+IT!F51+IT!H51+IT!J51</f>
        <v/>
      </c>
      <c r="C51" s="316">
        <f>IT!L51+IT!N51+IT!P51</f>
        <v/>
      </c>
      <c r="D51" s="316">
        <f>IT!R51+IT!T51+IT!V51</f>
        <v/>
      </c>
      <c r="E51" s="316">
        <f>IT!X51+IT!Z51+IT!AB51</f>
        <v/>
      </c>
      <c r="F51" s="317">
        <f>IT!AD51</f>
        <v/>
      </c>
      <c r="G51" s="316">
        <f>F51/24</f>
        <v/>
      </c>
      <c r="H51" s="7">
        <f>G51/12084</f>
        <v/>
      </c>
      <c r="I51" s="318" t="n">
        <v>114002</v>
      </c>
      <c r="J51" s="319">
        <f>I51/24/18000*0.95</f>
        <v/>
      </c>
      <c r="K51" s="320" t="n">
        <v>114600</v>
      </c>
      <c r="L51" s="319">
        <f>K51/24/18000*0.95</f>
        <v/>
      </c>
      <c r="M51" s="321" t="n">
        <v>14.59</v>
      </c>
      <c r="N51" s="322">
        <f>I51+K51</f>
        <v/>
      </c>
      <c r="O51" s="323" t="n">
        <v>229439.999999999</v>
      </c>
      <c r="P51" s="323">
        <f>N51/24</f>
        <v/>
      </c>
      <c r="Q51" s="324">
        <f>P51/36000</f>
        <v/>
      </c>
      <c r="R51" s="339">
        <f>N51/F51</f>
        <v/>
      </c>
      <c r="S51" s="325">
        <f>(N51-M51)/F51</f>
        <v/>
      </c>
      <c r="T51" s="326" t="n">
        <v>1.4</v>
      </c>
      <c r="U51" s="327">
        <f>IF(T23&lt;S23,"C","O")</f>
        <v/>
      </c>
    </row>
    <row customHeight="1" ht="15" r="52" s="211" spans="1:23">
      <c r="A52" s="3" t="n">
        <v>43297</v>
      </c>
      <c r="B52" s="297">
        <f>IT!B52+IT!D52+IT!F52+IT!H52+IT!J52</f>
        <v/>
      </c>
      <c r="C52" s="297">
        <f>IT!L52+IT!N52+IT!P52</f>
        <v/>
      </c>
      <c r="D52" s="297">
        <f>IT!R52+IT!T52+IT!V52</f>
        <v/>
      </c>
      <c r="E52" s="297">
        <f>IT!X52+IT!Z52+IT!AB52</f>
        <v/>
      </c>
      <c r="F52" s="298">
        <f>IT!AD52</f>
        <v/>
      </c>
      <c r="G52" s="297">
        <f>F52/24</f>
        <v/>
      </c>
      <c r="H52" s="8">
        <f>G52/12084</f>
        <v/>
      </c>
      <c r="I52" s="328" t="n">
        <v>114000</v>
      </c>
      <c r="J52" s="329">
        <f>I52/24/18000*0.95</f>
        <v/>
      </c>
      <c r="K52" s="330" t="n">
        <v>114600</v>
      </c>
      <c r="L52" s="329">
        <f>K52/24/18000*0.95</f>
        <v/>
      </c>
      <c r="M52" s="331" t="n">
        <v>15.6</v>
      </c>
      <c r="N52" s="332">
        <f>I52+K52</f>
        <v/>
      </c>
      <c r="O52" s="333" t="n">
        <v>229200.000000004</v>
      </c>
      <c r="P52" s="333">
        <f>N52/24</f>
        <v/>
      </c>
      <c r="Q52" s="334">
        <f>P52/36000</f>
        <v/>
      </c>
      <c r="R52" s="340">
        <f>N52/F52</f>
        <v/>
      </c>
      <c r="S52" s="335">
        <f>(N52-M52)/F52</f>
        <v/>
      </c>
      <c r="T52" s="336" t="n">
        <v>1.4</v>
      </c>
      <c r="U52" s="337">
        <f>IF(T23&lt;S23,"C","O")</f>
        <v/>
      </c>
    </row>
    <row customHeight="1" ht="15" r="53" s="211" spans="1:23">
      <c r="A53" s="3" t="n">
        <v>43298</v>
      </c>
      <c r="B53" s="316">
        <f>IT!B53+IT!D53+IT!F53+IT!H53+IT!J53</f>
        <v/>
      </c>
      <c r="C53" s="316">
        <f>IT!L53+IT!N53+IT!P53</f>
        <v/>
      </c>
      <c r="D53" s="316">
        <f>IT!R53+IT!T53+IT!V53</f>
        <v/>
      </c>
      <c r="E53" s="316">
        <f>IT!X53+IT!Z53+IT!AB53</f>
        <v/>
      </c>
      <c r="F53" s="317">
        <f>IT!AD53</f>
        <v/>
      </c>
      <c r="G53" s="316">
        <f>F53/24</f>
        <v/>
      </c>
      <c r="H53" s="7">
        <f>G53/12084</f>
        <v/>
      </c>
      <c r="I53" s="318" t="n">
        <v>115198</v>
      </c>
      <c r="J53" s="319">
        <f>I53/24/18000*0.95</f>
        <v/>
      </c>
      <c r="K53" s="320" t="n">
        <v>115800</v>
      </c>
      <c r="L53" s="319">
        <f>K53/24/18000*0.95</f>
        <v/>
      </c>
      <c r="M53" s="321" t="n">
        <v>33.3</v>
      </c>
      <c r="N53" s="322">
        <f>I53+K53</f>
        <v/>
      </c>
      <c r="O53" s="323" t="n">
        <v>228719.999999999</v>
      </c>
      <c r="P53" s="323">
        <f>N53/24</f>
        <v/>
      </c>
      <c r="Q53" s="324">
        <f>P53/36000</f>
        <v/>
      </c>
      <c r="R53" s="339">
        <f>N53/F53</f>
        <v/>
      </c>
      <c r="S53" s="325">
        <f>(N53-M53)/F53</f>
        <v/>
      </c>
      <c r="T53" s="326" t="n">
        <v>1.4</v>
      </c>
      <c r="U53" s="327">
        <f>IF(T23&lt;S23,"C","O")</f>
        <v/>
      </c>
    </row>
    <row customHeight="1" ht="15" r="54" s="211" spans="1:23">
      <c r="A54" s="3" t="n">
        <v>43299</v>
      </c>
      <c r="B54" s="297">
        <f>IT!B54+IT!D54+IT!F54+IT!H54+IT!J54</f>
        <v/>
      </c>
      <c r="C54" s="297">
        <f>IT!L54+IT!N54+IT!P54</f>
        <v/>
      </c>
      <c r="D54" s="297">
        <f>IT!R54+IT!T54+IT!V54</f>
        <v/>
      </c>
      <c r="E54" s="297">
        <f>IT!X54+IT!Z54+IT!AB54</f>
        <v/>
      </c>
      <c r="F54" s="298">
        <f>IT!AD54</f>
        <v/>
      </c>
      <c r="G54" s="297">
        <f>F54/24</f>
        <v/>
      </c>
      <c r="H54" s="8">
        <f>G54/12084</f>
        <v/>
      </c>
      <c r="I54" s="328" t="n">
        <v>115202</v>
      </c>
      <c r="J54" s="329">
        <f>I54/24/18000*0.95</f>
        <v/>
      </c>
      <c r="K54" s="330" t="n">
        <v>115200</v>
      </c>
      <c r="L54" s="329">
        <f>K54/24/18000*0.95</f>
        <v/>
      </c>
      <c r="M54" s="331" t="n">
        <v>43.5</v>
      </c>
      <c r="N54" s="332">
        <f>I54+K54</f>
        <v/>
      </c>
      <c r="O54" s="333" t="n">
        <v>232799.999999996</v>
      </c>
      <c r="P54" s="333">
        <f>N54/24</f>
        <v/>
      </c>
      <c r="Q54" s="334">
        <f>P54/36000</f>
        <v/>
      </c>
      <c r="R54" s="340">
        <f>N54/F54</f>
        <v/>
      </c>
      <c r="S54" s="335">
        <f>(N54-M54)/F54</f>
        <v/>
      </c>
      <c r="T54" s="336" t="n">
        <v>1.4</v>
      </c>
      <c r="U54" s="337">
        <f>IF(T23&lt;S23,"C","O")</f>
        <v/>
      </c>
    </row>
    <row customHeight="1" ht="15" r="55" s="211" spans="1:23">
      <c r="A55" s="3" t="n">
        <v>43300</v>
      </c>
      <c r="B55" s="316">
        <f>IT!B55+IT!D55+IT!F55+IT!H55+IT!J55</f>
        <v/>
      </c>
      <c r="C55" s="316">
        <f>IT!L55+IT!N55+IT!P55</f>
        <v/>
      </c>
      <c r="D55" s="316">
        <f>IT!R55+IT!T55+IT!V55</f>
        <v/>
      </c>
      <c r="E55" s="316">
        <f>IT!X55+IT!Z55+IT!AB55</f>
        <v/>
      </c>
      <c r="F55" s="317">
        <f>IT!AD55</f>
        <v/>
      </c>
      <c r="G55" s="316">
        <f>F55/24</f>
        <v/>
      </c>
      <c r="H55" s="7">
        <f>G55/12084</f>
        <v/>
      </c>
      <c r="I55" s="318" t="n">
        <v>115198</v>
      </c>
      <c r="J55" s="319">
        <f>I55/24/18000*0.95</f>
        <v/>
      </c>
      <c r="K55" s="320" t="n">
        <v>116398</v>
      </c>
      <c r="L55" s="319">
        <f>K55/24/18000*0.95</f>
        <v/>
      </c>
      <c r="M55" s="321" t="n">
        <v>227.1</v>
      </c>
      <c r="N55" s="322">
        <f>I55+K55</f>
        <v/>
      </c>
      <c r="O55" s="323" t="n">
        <v>232560.000000001</v>
      </c>
      <c r="P55" s="323">
        <f>N55/24</f>
        <v/>
      </c>
      <c r="Q55" s="324">
        <f>P55/36000</f>
        <v/>
      </c>
      <c r="R55" s="339">
        <f>N55/F55</f>
        <v/>
      </c>
      <c r="S55" s="325">
        <f>(N55-M55)/F55</f>
        <v/>
      </c>
      <c r="T55" s="326" t="n">
        <v>1.4</v>
      </c>
      <c r="U55" s="327">
        <f>IF(T23&lt;S23,"C","O")</f>
        <v/>
      </c>
    </row>
    <row customHeight="1" ht="15" r="56" s="211" spans="1:23">
      <c r="A56" s="3" t="n">
        <v>43301</v>
      </c>
      <c r="B56" s="297">
        <f>IT!B56+IT!D56+IT!F56+IT!H56+IT!J56</f>
        <v/>
      </c>
      <c r="C56" s="297">
        <f>IT!L56+IT!N56+IT!P56</f>
        <v/>
      </c>
      <c r="D56" s="297">
        <f>IT!R56+IT!T56+IT!V56</f>
        <v/>
      </c>
      <c r="E56" s="297">
        <f>IT!X56+IT!Z56+IT!AB56</f>
        <v/>
      </c>
      <c r="F56" s="298">
        <f>IT!AD56</f>
        <v/>
      </c>
      <c r="G56" s="297">
        <f>F56/24</f>
        <v/>
      </c>
      <c r="H56" s="8">
        <f>G56/12084</f>
        <v/>
      </c>
      <c r="I56" s="328" t="n">
        <v>115802</v>
      </c>
      <c r="J56" s="329">
        <f>I56/24/18000*0.95</f>
        <v/>
      </c>
      <c r="K56" s="330" t="n">
        <v>116400</v>
      </c>
      <c r="L56" s="329">
        <f>K56/24/18000*0.95</f>
        <v/>
      </c>
      <c r="M56" s="331" t="n">
        <v>342.1</v>
      </c>
      <c r="N56" s="332">
        <f>I56+K56</f>
        <v/>
      </c>
      <c r="O56" s="333" t="n">
        <v>229679.999999998</v>
      </c>
      <c r="P56" s="333">
        <f>N56/24</f>
        <v/>
      </c>
      <c r="Q56" s="334">
        <f>P56/36000</f>
        <v/>
      </c>
      <c r="R56" s="340">
        <f>N56/F56</f>
        <v/>
      </c>
      <c r="S56" s="335">
        <f>(N56-M56)/F56</f>
        <v/>
      </c>
      <c r="T56" s="336" t="n">
        <v>1.4</v>
      </c>
      <c r="U56" s="337">
        <f>IF(T23&lt;S23,"C","O")</f>
        <v/>
      </c>
    </row>
    <row customHeight="1" ht="15" r="57" s="211" spans="1:23">
      <c r="A57" s="3" t="n">
        <v>43302</v>
      </c>
      <c r="B57" s="316">
        <f>IT!B57+IT!D57+IT!F57+IT!H57+IT!J57</f>
        <v/>
      </c>
      <c r="C57" s="316">
        <f>IT!L57+IT!N57+IT!P57</f>
        <v/>
      </c>
      <c r="D57" s="316">
        <f>IT!R57+IT!T57+IT!V57</f>
        <v/>
      </c>
      <c r="E57" s="316">
        <f>IT!X57+IT!Z57+IT!AB57</f>
        <v/>
      </c>
      <c r="F57" s="317">
        <f>IT!AD57</f>
        <v/>
      </c>
      <c r="G57" s="316">
        <f>F57/24</f>
        <v/>
      </c>
      <c r="H57" s="7">
        <f>G57/12084</f>
        <v/>
      </c>
      <c r="I57" s="318" t="n">
        <v>115200</v>
      </c>
      <c r="J57" s="319">
        <f>I57/24/18000*0.95</f>
        <v/>
      </c>
      <c r="K57" s="320" t="n">
        <v>116402</v>
      </c>
      <c r="L57" s="319">
        <f>K57/24/18000*0.95</f>
        <v/>
      </c>
      <c r="M57" s="321" t="n">
        <v>373.59</v>
      </c>
      <c r="N57" s="322">
        <f>I57+K57</f>
        <v/>
      </c>
      <c r="O57" s="323" t="n">
        <v>232080.000000002</v>
      </c>
      <c r="P57" s="323">
        <f>N57/24</f>
        <v/>
      </c>
      <c r="Q57" s="324">
        <f>P57/36000</f>
        <v/>
      </c>
      <c r="R57" s="339">
        <f>N57/F57</f>
        <v/>
      </c>
      <c r="S57" s="325">
        <f>(N57-M57)/F57</f>
        <v/>
      </c>
      <c r="T57" s="326" t="n">
        <v>1.4</v>
      </c>
      <c r="U57" s="327">
        <f>IF(T23&lt;S23,"C","O")</f>
        <v/>
      </c>
    </row>
    <row customHeight="1" ht="15" r="58" s="211" spans="1:23">
      <c r="A58" s="3" t="n">
        <v>43303</v>
      </c>
      <c r="B58" s="297">
        <f>IT!B58+IT!D58+IT!F58+IT!H58+IT!J58</f>
        <v/>
      </c>
      <c r="C58" s="297">
        <f>IT!L58+IT!N58+IT!P58</f>
        <v/>
      </c>
      <c r="D58" s="297">
        <f>IT!R58+IT!T58+IT!V58</f>
        <v/>
      </c>
      <c r="E58" s="297">
        <f>IT!X58+IT!Z58+IT!AB58</f>
        <v/>
      </c>
      <c r="F58" s="298">
        <f>IT!AD58</f>
        <v/>
      </c>
      <c r="G58" s="297">
        <f>F58/24</f>
        <v/>
      </c>
      <c r="H58" s="8">
        <f>G58/12084</f>
        <v/>
      </c>
      <c r="I58" s="328" t="n">
        <v>115200</v>
      </c>
      <c r="J58" s="329">
        <f>I58/24/18000*0.95</f>
        <v/>
      </c>
      <c r="K58" s="330" t="n">
        <v>115800</v>
      </c>
      <c r="L58" s="329">
        <f>K58/24/18000*0.95</f>
        <v/>
      </c>
      <c r="M58" s="331" t="n">
        <v>372.8</v>
      </c>
      <c r="N58" s="332">
        <f>I58+K58</f>
        <v/>
      </c>
      <c r="O58" s="333" t="n">
        <v>231120.000000003</v>
      </c>
      <c r="P58" s="333">
        <f>N58/24</f>
        <v/>
      </c>
      <c r="Q58" s="334">
        <f>P58/36000</f>
        <v/>
      </c>
      <c r="R58" s="340">
        <f>N58/F58</f>
        <v/>
      </c>
      <c r="S58" s="335">
        <f>(N58-M58)/F58</f>
        <v/>
      </c>
      <c r="T58" s="336" t="n">
        <v>1.4</v>
      </c>
      <c r="U58" s="337">
        <f>IF(T23&lt;S23,"C","O")</f>
        <v/>
      </c>
    </row>
    <row customHeight="1" ht="15" r="59" s="211" spans="1:23">
      <c r="A59" s="3" t="n">
        <v>43304</v>
      </c>
      <c r="B59" s="316">
        <f>IT!B59+IT!D59+IT!F59+IT!H59+IT!J59</f>
        <v/>
      </c>
      <c r="C59" s="316">
        <f>IT!L59+IT!N59+IT!P59</f>
        <v/>
      </c>
      <c r="D59" s="316">
        <f>IT!R59+IT!T59+IT!V59</f>
        <v/>
      </c>
      <c r="E59" s="316">
        <f>IT!X59+IT!Z59+IT!AB59</f>
        <v/>
      </c>
      <c r="F59" s="317">
        <f>IT!AD59</f>
        <v/>
      </c>
      <c r="G59" s="316">
        <f>F59/24</f>
        <v/>
      </c>
      <c r="H59" s="7">
        <f>G59/12084</f>
        <v/>
      </c>
      <c r="I59" s="318" t="n">
        <v>115800</v>
      </c>
      <c r="J59" s="319">
        <f>I59/24/18000*0.95</f>
        <v/>
      </c>
      <c r="K59" s="320" t="n">
        <v>116398</v>
      </c>
      <c r="L59" s="319">
        <f>K59/24/18000*0.95</f>
        <v/>
      </c>
      <c r="M59" s="321" t="n">
        <v>56.3</v>
      </c>
      <c r="N59" s="322">
        <f>I59+K59</f>
        <v/>
      </c>
      <c r="O59" s="323" t="n">
        <v>232319.999999996</v>
      </c>
      <c r="P59" s="323">
        <f>N59/24</f>
        <v/>
      </c>
      <c r="Q59" s="324">
        <f>P59/36000</f>
        <v/>
      </c>
      <c r="R59" s="339">
        <f>N59/F59</f>
        <v/>
      </c>
      <c r="S59" s="325">
        <f>(N59-M59)/F59</f>
        <v/>
      </c>
      <c r="T59" s="326" t="n">
        <v>1.4</v>
      </c>
      <c r="U59" s="327">
        <f>IF(T23&lt;S23,"C","O")</f>
        <v/>
      </c>
    </row>
    <row customHeight="1" ht="15" r="60" s="211" spans="1:23">
      <c r="A60" s="3" t="n">
        <v>43305</v>
      </c>
      <c r="B60" s="297">
        <f>IT!B60+IT!D60+IT!F60+IT!H60+IT!J60</f>
        <v/>
      </c>
      <c r="C60" s="297">
        <f>IT!L60+IT!N60+IT!P60</f>
        <v/>
      </c>
      <c r="D60" s="297">
        <f>IT!R60+IT!T60+IT!V60</f>
        <v/>
      </c>
      <c r="E60" s="297">
        <f>IT!X60+IT!Z60+IT!AB60</f>
        <v/>
      </c>
      <c r="F60" s="298">
        <f>IT!AD60</f>
        <v/>
      </c>
      <c r="G60" s="297">
        <f>F60/24</f>
        <v/>
      </c>
      <c r="H60" s="8">
        <f>G60/12084</f>
        <v/>
      </c>
      <c r="I60" s="328" t="n">
        <v>116400</v>
      </c>
      <c r="J60" s="329">
        <f>I60/24/18000*0.95</f>
        <v/>
      </c>
      <c r="K60" s="330" t="n">
        <v>116400</v>
      </c>
      <c r="L60" s="329">
        <f>K60/24/18000*0.95</f>
        <v/>
      </c>
      <c r="M60" s="331" t="n">
        <v>18.3</v>
      </c>
      <c r="N60" s="332">
        <f>I60+K60</f>
        <v/>
      </c>
      <c r="O60" s="333" t="n">
        <v>231119.999999997</v>
      </c>
      <c r="P60" s="333">
        <f>N60/24</f>
        <v/>
      </c>
      <c r="Q60" s="334">
        <f>P60/36000</f>
        <v/>
      </c>
      <c r="R60" s="340">
        <f>N60/F60</f>
        <v/>
      </c>
      <c r="S60" s="335">
        <f>(N60-M60)/F60</f>
        <v/>
      </c>
      <c r="T60" s="336" t="n">
        <v>1.4</v>
      </c>
      <c r="U60" s="337">
        <f>IF(T23&lt;S23,"C","O")</f>
        <v/>
      </c>
    </row>
    <row customHeight="1" ht="15" r="61" s="211" spans="1:23">
      <c r="A61" s="3" t="n">
        <v>43306</v>
      </c>
      <c r="B61" s="316">
        <f>IT!B61+IT!D61+IT!F61+IT!H61+IT!J61</f>
        <v/>
      </c>
      <c r="C61" s="316">
        <f>IT!L61+IT!N61+IT!P61</f>
        <v/>
      </c>
      <c r="D61" s="316">
        <f>IT!R61+IT!T61+IT!V61</f>
        <v/>
      </c>
      <c r="E61" s="316">
        <f>IT!X61+IT!Z61+IT!AB61</f>
        <v/>
      </c>
      <c r="F61" s="317">
        <f>IT!AD61</f>
        <v/>
      </c>
      <c r="G61" s="316">
        <f>F61/24</f>
        <v/>
      </c>
      <c r="H61" s="7">
        <f>G61/12084</f>
        <v/>
      </c>
      <c r="I61" s="318" t="n">
        <v>116400</v>
      </c>
      <c r="J61" s="319">
        <f>I61/24/18000*0.95</f>
        <v/>
      </c>
      <c r="K61" s="320" t="n">
        <v>117002</v>
      </c>
      <c r="L61" s="319">
        <f>K61/24/18000*0.95</f>
        <v/>
      </c>
      <c r="M61" s="321" t="n">
        <v>204.7</v>
      </c>
      <c r="N61" s="322">
        <f>I61+K61</f>
        <v/>
      </c>
      <c r="O61" s="323" t="n">
        <v>234240.000000005</v>
      </c>
      <c r="P61" s="323">
        <f>N61/24</f>
        <v/>
      </c>
      <c r="Q61" s="324">
        <f>P61/36000</f>
        <v/>
      </c>
      <c r="R61" s="339">
        <f>N61/F61</f>
        <v/>
      </c>
      <c r="S61" s="325">
        <f>(N61-M61)/F61</f>
        <v/>
      </c>
      <c r="T61" s="326" t="n">
        <v>1.4</v>
      </c>
      <c r="U61" s="327">
        <f>IF(T23&lt;S23,"C","O")</f>
        <v/>
      </c>
      <c r="W61" s="3" t="n"/>
    </row>
    <row customHeight="1" ht="15" r="62" s="211" spans="1:23">
      <c r="A62" s="3" t="n">
        <v>43307</v>
      </c>
      <c r="B62" s="297">
        <f>IT!B62+IT!D62+IT!F62+IT!H62+IT!J62</f>
        <v/>
      </c>
      <c r="C62" s="297">
        <f>IT!L62+IT!N62+IT!P62</f>
        <v/>
      </c>
      <c r="D62" s="297">
        <f>IT!R62+IT!T62+IT!V62</f>
        <v/>
      </c>
      <c r="E62" s="297">
        <f>IT!X62+IT!Z62+IT!AB62</f>
        <v/>
      </c>
      <c r="F62" s="298">
        <f>IT!AD62</f>
        <v/>
      </c>
      <c r="G62" s="297">
        <f>F62/24</f>
        <v/>
      </c>
      <c r="H62" s="8">
        <f>G62/12084</f>
        <v/>
      </c>
      <c r="I62" s="328" t="n">
        <v>116998</v>
      </c>
      <c r="J62" s="329">
        <f>I62/24/18000*0.95</f>
        <v/>
      </c>
      <c r="K62" s="330" t="n">
        <v>118200</v>
      </c>
      <c r="L62" s="329">
        <f>K62/24/18000*0.95</f>
        <v/>
      </c>
      <c r="M62" s="331" t="n">
        <v>1257.4</v>
      </c>
      <c r="N62" s="332">
        <f>I62+K62</f>
        <v/>
      </c>
      <c r="O62" s="333" t="n">
        <v>234480</v>
      </c>
      <c r="P62" s="333">
        <f>N62/24</f>
        <v/>
      </c>
      <c r="Q62" s="334">
        <f>P62/36000</f>
        <v/>
      </c>
      <c r="R62" s="340">
        <f>N62/F62</f>
        <v/>
      </c>
      <c r="S62" s="335">
        <f>(N62-M62)/F62</f>
        <v/>
      </c>
      <c r="T62" s="336" t="n">
        <v>1.4</v>
      </c>
      <c r="U62" s="337">
        <f>IF(T23&lt;S23,"C","O")</f>
        <v/>
      </c>
      <c r="W62" s="3" t="n"/>
    </row>
    <row customHeight="1" ht="15" r="63" s="211" spans="1:23">
      <c r="A63" s="3" t="n">
        <v>43308</v>
      </c>
      <c r="B63" s="316">
        <f>IT!B63+IT!D63+IT!F63+IT!H63+IT!J63</f>
        <v/>
      </c>
      <c r="C63" s="316">
        <f>IT!L63+IT!N63+IT!P63</f>
        <v/>
      </c>
      <c r="D63" s="316">
        <f>IT!R63+IT!T63+IT!V63</f>
        <v/>
      </c>
      <c r="E63" s="316">
        <f>IT!X63+IT!Z63+IT!AB63</f>
        <v/>
      </c>
      <c r="F63" s="317">
        <f>IT!AD63</f>
        <v/>
      </c>
      <c r="G63" s="316">
        <f>F63/24</f>
        <v/>
      </c>
      <c r="H63" s="7">
        <f>G63/12084</f>
        <v/>
      </c>
      <c r="I63" s="318" t="n">
        <v>117602</v>
      </c>
      <c r="J63" s="319">
        <f>I63/24/18000*0.95</f>
        <v/>
      </c>
      <c r="K63" s="320" t="n">
        <v>120000</v>
      </c>
      <c r="L63" s="319">
        <f>K63/24/18000*0.95</f>
        <v/>
      </c>
      <c r="M63" s="321" t="n">
        <v>3414.1</v>
      </c>
      <c r="N63" s="322">
        <f>I63+K63</f>
        <v/>
      </c>
      <c r="O63" s="323" t="n">
        <v>238800.000000001</v>
      </c>
      <c r="P63" s="323">
        <f>N63/24</f>
        <v/>
      </c>
      <c r="Q63" s="324">
        <f>P63/36000</f>
        <v/>
      </c>
      <c r="R63" s="339">
        <f>N63/F63</f>
        <v/>
      </c>
      <c r="S63" s="325">
        <f>(N63-M63)/F63</f>
        <v/>
      </c>
      <c r="T63" s="326" t="n">
        <v>1.4</v>
      </c>
      <c r="U63" s="327">
        <f>IF(T23&lt;S23,"C","O")</f>
        <v/>
      </c>
      <c r="W63" s="3" t="n"/>
    </row>
    <row customHeight="1" ht="15" r="64" s="211" spans="1:23">
      <c r="A64" s="3" t="n">
        <v>43309</v>
      </c>
      <c r="B64" s="297">
        <f>IT!B64+IT!D64+IT!F64+IT!H64+IT!J64</f>
        <v/>
      </c>
      <c r="C64" s="297">
        <f>IT!L64+IT!N64+IT!P64</f>
        <v/>
      </c>
      <c r="D64" s="297">
        <f>IT!R64+IT!T64+IT!V64</f>
        <v/>
      </c>
      <c r="E64" s="297">
        <f>IT!X64+IT!Z64+IT!AB64</f>
        <v/>
      </c>
      <c r="F64" s="298">
        <f>IT!AD64</f>
        <v/>
      </c>
      <c r="G64" s="297">
        <f>F64/24</f>
        <v/>
      </c>
      <c r="H64" s="8">
        <f>G64/12084</f>
        <v/>
      </c>
      <c r="I64" s="328" t="n">
        <v>118200</v>
      </c>
      <c r="J64" s="329">
        <f>I64/24/18000*0.95</f>
        <v/>
      </c>
      <c r="K64" s="330" t="n">
        <v>120600</v>
      </c>
      <c r="L64" s="329">
        <f>K64/24/18000*0.95</f>
        <v/>
      </c>
      <c r="M64" s="331" t="n">
        <v>3764.7</v>
      </c>
      <c r="N64" s="332">
        <f>I64+K64</f>
        <v/>
      </c>
      <c r="O64" s="333" t="n">
        <v>236399.999999998</v>
      </c>
      <c r="P64" s="333">
        <f>N64/24</f>
        <v/>
      </c>
      <c r="Q64" s="334">
        <f>P64/36000</f>
        <v/>
      </c>
      <c r="R64" s="340">
        <f>N64/F64</f>
        <v/>
      </c>
      <c r="S64" s="335">
        <f>(N64-M64)/F64</f>
        <v/>
      </c>
      <c r="T64" s="336" t="n">
        <v>1.4</v>
      </c>
      <c r="U64" s="337">
        <f>IF(T23&lt;S23,"C","O")</f>
        <v/>
      </c>
      <c r="W64" s="3" t="n"/>
    </row>
    <row customHeight="1" ht="15" r="65" s="211" spans="1:23">
      <c r="A65" s="3" t="n">
        <v>43310</v>
      </c>
      <c r="B65" s="316">
        <f>IT!B65+IT!D65+IT!F65+IT!H65+IT!J65</f>
        <v/>
      </c>
      <c r="C65" s="316">
        <f>IT!L65+IT!N65+IT!P65</f>
        <v/>
      </c>
      <c r="D65" s="316">
        <f>IT!R65+IT!T65+IT!V65</f>
        <v/>
      </c>
      <c r="E65" s="316">
        <f>IT!X65+IT!Z65+IT!AB65</f>
        <v/>
      </c>
      <c r="F65" s="317">
        <f>IT!AD65</f>
        <v/>
      </c>
      <c r="G65" s="316">
        <f>F65/24</f>
        <v/>
      </c>
      <c r="H65" s="7">
        <f>G65/12084</f>
        <v/>
      </c>
      <c r="I65" s="318" t="n">
        <v>117600</v>
      </c>
      <c r="J65" s="319">
        <f>I65/24/18000*0.95</f>
        <v/>
      </c>
      <c r="K65" s="320" t="n">
        <v>120000</v>
      </c>
      <c r="L65" s="319">
        <f>K65/24/18000*0.95</f>
        <v/>
      </c>
      <c r="M65" s="321" t="n">
        <v>4039.99</v>
      </c>
      <c r="N65" s="322">
        <f>I65+K65</f>
        <v/>
      </c>
      <c r="O65" s="323" t="n">
        <v>237600.000000002</v>
      </c>
      <c r="P65" s="323">
        <f>N65/24</f>
        <v/>
      </c>
      <c r="Q65" s="324">
        <f>P65/36000</f>
        <v/>
      </c>
      <c r="R65" s="339">
        <f>N65/F65</f>
        <v/>
      </c>
      <c r="S65" s="325">
        <f>(N65-M65)/F65</f>
        <v/>
      </c>
      <c r="T65" s="326" t="n">
        <v>1.4</v>
      </c>
      <c r="U65" s="327">
        <f>IF(T23&lt;S23,"C","O")</f>
        <v/>
      </c>
      <c r="W65" s="3" t="n"/>
    </row>
    <row customHeight="1" ht="15" r="66" s="211" spans="1:23">
      <c r="A66" s="3" t="n">
        <v>43311</v>
      </c>
      <c r="B66" s="297">
        <f>IT!B66+IT!D66+IT!F66+IT!H66+IT!J66</f>
        <v/>
      </c>
      <c r="C66" s="297">
        <f>IT!L66+IT!N66+IT!P66</f>
        <v/>
      </c>
      <c r="D66" s="297">
        <f>IT!R66+IT!T66+IT!V66</f>
        <v/>
      </c>
      <c r="E66" s="297">
        <f>IT!X66+IT!Z66+IT!AB66</f>
        <v/>
      </c>
      <c r="F66" s="298">
        <f>IT!AD66</f>
        <v/>
      </c>
      <c r="G66" s="297">
        <f>F66/24</f>
        <v/>
      </c>
      <c r="H66" s="8">
        <f>G66/12084</f>
        <v/>
      </c>
      <c r="I66" s="328" t="n">
        <v>118200</v>
      </c>
      <c r="J66" s="329">
        <f>I66/24/18000*0.95</f>
        <v/>
      </c>
      <c r="K66" s="330" t="n">
        <v>121200</v>
      </c>
      <c r="L66" s="329">
        <f>K66/24/18000*0.95</f>
        <v/>
      </c>
      <c r="M66" s="331" t="n">
        <v>3884</v>
      </c>
      <c r="N66" s="332">
        <f>I66+K66</f>
        <v/>
      </c>
      <c r="O66" s="333" t="n">
        <v>240000</v>
      </c>
      <c r="P66" s="333">
        <f>N66/24</f>
        <v/>
      </c>
      <c r="Q66" s="334">
        <f>P66/36000</f>
        <v/>
      </c>
      <c r="R66" s="340">
        <f>N66/F66</f>
        <v/>
      </c>
      <c r="S66" s="335">
        <f>(N66-M66)/F66</f>
        <v/>
      </c>
      <c r="T66" s="336" t="n">
        <v>1.4</v>
      </c>
      <c r="U66" s="337">
        <f>IF(T23&lt;S23,"C","O")</f>
        <v/>
      </c>
      <c r="W66" s="3" t="n"/>
    </row>
    <row customHeight="1" ht="15" r="67" s="211" spans="1:23">
      <c r="A67" s="3" t="n">
        <v>43312</v>
      </c>
      <c r="B67" s="316">
        <f>IT!B67+IT!D67+IT!F67+IT!H67+IT!J67</f>
        <v/>
      </c>
      <c r="C67" s="316">
        <f>IT!L67+IT!N67+IT!P67</f>
        <v/>
      </c>
      <c r="D67" s="316">
        <f>IT!R67+IT!T67+IT!V67</f>
        <v/>
      </c>
      <c r="E67" s="316">
        <f>IT!X67+IT!Z67+IT!AB67</f>
        <v/>
      </c>
      <c r="F67" s="317">
        <f>IT!AD67</f>
        <v/>
      </c>
      <c r="G67" s="316">
        <f>F67/24</f>
        <v/>
      </c>
      <c r="H67" s="7">
        <f>G67/12084</f>
        <v/>
      </c>
      <c r="I67" s="318" t="n">
        <v>118200</v>
      </c>
      <c r="J67" s="319">
        <f>I67/24/18000*0.95</f>
        <v/>
      </c>
      <c r="K67" s="320" t="n">
        <v>121198</v>
      </c>
      <c r="L67" s="319">
        <f>K67/24/18000*0.95</f>
        <v/>
      </c>
      <c r="M67" s="321" t="n">
        <v>3544.2</v>
      </c>
      <c r="N67" s="322">
        <f>I67+K67</f>
        <v/>
      </c>
      <c r="O67" s="323" t="n">
        <v>239039.999999995</v>
      </c>
      <c r="P67" s="323">
        <f>N67/24</f>
        <v/>
      </c>
      <c r="Q67" s="324">
        <f>P67/36000</f>
        <v/>
      </c>
      <c r="R67" s="339">
        <f>N67/F67</f>
        <v/>
      </c>
      <c r="S67" s="325">
        <f>(N67-M67)/F67</f>
        <v/>
      </c>
      <c r="T67" s="326" t="n">
        <v>1.4</v>
      </c>
      <c r="U67" s="327">
        <f>IF(T23&lt;S23,"C","O")</f>
        <v/>
      </c>
      <c r="W67" s="3" t="n"/>
    </row>
    <row customHeight="1" ht="15" r="68" s="211" spans="1:23">
      <c r="A68" s="3" t="n">
        <v>43313</v>
      </c>
      <c r="B68" s="297">
        <f>IT!B68+IT!D68+IT!F68+IT!H68+IT!J68</f>
        <v/>
      </c>
      <c r="C68" s="297">
        <f>IT!L68+IT!N68+IT!P68</f>
        <v/>
      </c>
      <c r="D68" s="297">
        <f>IT!R68+IT!T68+IT!V68</f>
        <v/>
      </c>
      <c r="E68" s="297">
        <f>IT!X68+IT!Z68+IT!AB68</f>
        <v/>
      </c>
      <c r="F68" s="298">
        <f>IT!AD68</f>
        <v/>
      </c>
      <c r="G68" s="297">
        <f>F68/24</f>
        <v/>
      </c>
      <c r="H68" s="8">
        <f>G68/12084</f>
        <v/>
      </c>
      <c r="I68" s="328" t="n">
        <v>119400</v>
      </c>
      <c r="J68" s="329">
        <f>I68/24/18000*0.95</f>
        <v/>
      </c>
      <c r="K68" s="330" t="n">
        <v>122402</v>
      </c>
      <c r="L68" s="329">
        <f>K68/24/18000*0.95</f>
        <v/>
      </c>
      <c r="M68" s="331" t="n">
        <v>3197.41</v>
      </c>
      <c r="N68" s="332">
        <f>I68+K68</f>
        <v/>
      </c>
      <c r="O68" s="333" t="n">
        <v>240240</v>
      </c>
      <c r="P68" s="333">
        <f>N68/24</f>
        <v/>
      </c>
      <c r="Q68" s="334">
        <f>P68/36000</f>
        <v/>
      </c>
      <c r="R68" s="340">
        <f>N68/F68</f>
        <v/>
      </c>
      <c r="S68" s="335">
        <f>(N68-M68)/F68</f>
        <v/>
      </c>
      <c r="T68" s="336" t="n">
        <v>1.4</v>
      </c>
      <c r="U68" s="337">
        <f>IF(T23&lt;S23,"C","O")</f>
        <v/>
      </c>
      <c r="W68" s="3" t="n"/>
    </row>
    <row customHeight="1" ht="15" r="69" s="211" spans="1:23">
      <c r="A69" s="3" t="n">
        <v>43314</v>
      </c>
      <c r="B69" s="316">
        <f>IT!B69+IT!D69+IT!F69+IT!H69+IT!J69</f>
        <v/>
      </c>
      <c r="C69" s="316">
        <f>IT!L69+IT!N69+IT!P69</f>
        <v/>
      </c>
      <c r="D69" s="316">
        <f>IT!R69+IT!T69+IT!V69</f>
        <v/>
      </c>
      <c r="E69" s="316">
        <f>IT!X69+IT!Z69+IT!AB69</f>
        <v/>
      </c>
      <c r="F69" s="317">
        <f>IT!AD69</f>
        <v/>
      </c>
      <c r="G69" s="316">
        <f>F69/24</f>
        <v/>
      </c>
      <c r="H69" s="7">
        <f>G69/12084</f>
        <v/>
      </c>
      <c r="I69" s="318" t="n">
        <v>120000</v>
      </c>
      <c r="J69" s="319">
        <f>I69/24/18000*0.95</f>
        <v/>
      </c>
      <c r="K69" s="320" t="n">
        <v>120600</v>
      </c>
      <c r="L69" s="319">
        <f>K69/24/18000*0.95</f>
        <v/>
      </c>
      <c r="M69" s="321" t="n">
        <v>1044.5</v>
      </c>
      <c r="N69" s="322">
        <f>I69+K69</f>
        <v/>
      </c>
      <c r="O69" s="323" t="n">
        <v>241199.999999999</v>
      </c>
      <c r="P69" s="323">
        <f>N69/24</f>
        <v/>
      </c>
      <c r="Q69" s="324">
        <f>P69/36000</f>
        <v/>
      </c>
      <c r="R69" s="339">
        <f>N69/F69</f>
        <v/>
      </c>
      <c r="S69" s="325">
        <f>(N69-M69)/F69</f>
        <v/>
      </c>
      <c r="T69" s="326" t="n">
        <v>1.4</v>
      </c>
      <c r="U69" s="327">
        <f>IF(T23&lt;S23,"C","O")</f>
        <v/>
      </c>
      <c r="W69" s="3" t="n"/>
    </row>
    <row customHeight="1" ht="15" r="70" s="211" spans="1:23">
      <c r="A70" s="3" t="n">
        <v>43315</v>
      </c>
      <c r="B70" s="297">
        <f>IT!B70+IT!D70+IT!F70+IT!H70+IT!J70</f>
        <v/>
      </c>
      <c r="C70" s="297">
        <f>IT!L70+IT!N70+IT!P70</f>
        <v/>
      </c>
      <c r="D70" s="297">
        <f>IT!R70+IT!T70+IT!V70</f>
        <v/>
      </c>
      <c r="E70" s="297">
        <f>IT!X70+IT!Z70+IT!AB70</f>
        <v/>
      </c>
      <c r="F70" s="298">
        <f>IT!AD70</f>
        <v/>
      </c>
      <c r="G70" s="297">
        <f>F70/24</f>
        <v/>
      </c>
      <c r="H70" s="8">
        <f>G70/12084</f>
        <v/>
      </c>
      <c r="I70" s="328" t="n">
        <v>120600</v>
      </c>
      <c r="J70" s="329">
        <f>I70/24/18000*0.95</f>
        <v/>
      </c>
      <c r="K70" s="330" t="n">
        <v>120598</v>
      </c>
      <c r="L70" s="329">
        <f>K70/24/18000*0.95</f>
        <v/>
      </c>
      <c r="M70" s="331" t="n">
        <v>477.09</v>
      </c>
      <c r="N70" s="332">
        <f>I70+K70</f>
        <v/>
      </c>
      <c r="O70" s="333" t="n">
        <v>242640.000000008</v>
      </c>
      <c r="P70" s="333">
        <f>N70/24</f>
        <v/>
      </c>
      <c r="Q70" s="334">
        <f>P70/36000</f>
        <v/>
      </c>
      <c r="R70" s="340">
        <f>N70/F70</f>
        <v/>
      </c>
      <c r="S70" s="335">
        <f>(N70-M70)/F70</f>
        <v/>
      </c>
      <c r="T70" s="336" t="n">
        <v>1.4</v>
      </c>
      <c r="U70" s="337">
        <f>IF(T23&lt;S23,"C","O")</f>
        <v/>
      </c>
      <c r="W70" s="3" t="n"/>
    </row>
    <row customHeight="1" ht="15" r="71" s="211" spans="1:23">
      <c r="A71" s="3" t="n">
        <v>43316</v>
      </c>
      <c r="B71" s="316">
        <f>IT!B71+IT!D71+IT!F71+IT!H71+IT!J71</f>
        <v/>
      </c>
      <c r="C71" s="316">
        <f>IT!L71+IT!N71+IT!P71</f>
        <v/>
      </c>
      <c r="D71" s="316">
        <f>IT!R71+IT!T71+IT!V71</f>
        <v/>
      </c>
      <c r="E71" s="316">
        <f>IT!X71+IT!Z71+IT!AB71</f>
        <v/>
      </c>
      <c r="F71" s="317">
        <f>IT!AD71</f>
        <v/>
      </c>
      <c r="G71" s="316">
        <f>F71/24</f>
        <v/>
      </c>
      <c r="H71" s="7">
        <f>G71/12084</f>
        <v/>
      </c>
      <c r="I71" s="318" t="n">
        <v>119400</v>
      </c>
      <c r="J71" s="319">
        <f>I71/24/18000*0.95</f>
        <v/>
      </c>
      <c r="K71" s="320" t="n">
        <v>118802</v>
      </c>
      <c r="L71" s="319">
        <f>K71/24/18000*0.95</f>
        <v/>
      </c>
      <c r="M71" s="321" t="n">
        <v>33.7</v>
      </c>
      <c r="N71" s="322">
        <f>I71+K71</f>
        <v/>
      </c>
      <c r="O71" s="323" t="n">
        <v>238079.999999991</v>
      </c>
      <c r="P71" s="323">
        <f>N71/24</f>
        <v/>
      </c>
      <c r="Q71" s="324">
        <f>P71/36000</f>
        <v/>
      </c>
      <c r="R71" s="339">
        <f>N71/F71</f>
        <v/>
      </c>
      <c r="S71" s="325">
        <f>(N71-M71)/F71</f>
        <v/>
      </c>
      <c r="T71" s="326" t="n">
        <v>1.4</v>
      </c>
      <c r="U71" s="327">
        <f>IF(T23&lt;S23,"C","O")</f>
        <v/>
      </c>
      <c r="W71" s="3" t="n"/>
    </row>
    <row customHeight="1" ht="15" r="72" s="211" spans="1:23">
      <c r="A72" s="3" t="n">
        <v>43317</v>
      </c>
      <c r="B72" s="297">
        <f>IT!B72+IT!D72+IT!F72+IT!H72+IT!J72</f>
        <v/>
      </c>
      <c r="C72" s="297">
        <f>IT!L72+IT!N72+IT!P72</f>
        <v/>
      </c>
      <c r="D72" s="297">
        <f>IT!R72+IT!T72+IT!V72</f>
        <v/>
      </c>
      <c r="E72" s="297">
        <f>IT!X72+IT!Z72+IT!AB72</f>
        <v/>
      </c>
      <c r="F72" s="298">
        <f>IT!AD72</f>
        <v/>
      </c>
      <c r="G72" s="297">
        <f>F72/24</f>
        <v/>
      </c>
      <c r="H72" s="8">
        <f>G72/12084</f>
        <v/>
      </c>
      <c r="I72" s="328" t="n">
        <v>119400</v>
      </c>
      <c r="J72" s="329">
        <f>I72/24/18000*0.95</f>
        <v/>
      </c>
      <c r="K72" s="330" t="n">
        <v>119398</v>
      </c>
      <c r="L72" s="329">
        <f>K72/24/18000*0.95</f>
        <v/>
      </c>
      <c r="M72" s="331" t="n">
        <v>35</v>
      </c>
      <c r="N72" s="332">
        <f>I72+K72</f>
        <v/>
      </c>
      <c r="O72" s="333" t="n">
        <v>236880.000000003</v>
      </c>
      <c r="P72" s="333">
        <f>N72/24</f>
        <v/>
      </c>
      <c r="Q72" s="334">
        <f>P72/36000</f>
        <v/>
      </c>
      <c r="R72" s="340">
        <f>N72/F72</f>
        <v/>
      </c>
      <c r="S72" s="335">
        <f>(N72-M72)/F72</f>
        <v/>
      </c>
      <c r="T72" s="336" t="n">
        <v>1.4</v>
      </c>
      <c r="U72" s="337">
        <f>IF(T23&lt;S23,"C","O")</f>
        <v/>
      </c>
      <c r="W72" s="3" t="n"/>
    </row>
    <row customHeight="1" ht="15" r="73" s="211" spans="1:23">
      <c r="A73" s="3" t="n">
        <v>43318</v>
      </c>
      <c r="B73" s="316">
        <f>IT!B73+IT!D73+IT!F73+IT!H73+IT!J73</f>
        <v/>
      </c>
      <c r="C73" s="316">
        <f>IT!L73+IT!N73+IT!P73</f>
        <v/>
      </c>
      <c r="D73" s="316">
        <f>IT!R73+IT!T73+IT!V73</f>
        <v/>
      </c>
      <c r="E73" s="316">
        <f>IT!X73+IT!Z73+IT!AB73</f>
        <v/>
      </c>
      <c r="F73" s="317">
        <f>IT!AD73</f>
        <v/>
      </c>
      <c r="G73" s="316">
        <f>F73/24</f>
        <v/>
      </c>
      <c r="H73" s="7">
        <f>G73/12084</f>
        <v/>
      </c>
      <c r="I73" s="318" t="n">
        <v>119400</v>
      </c>
      <c r="J73" s="319">
        <f>I73/24/18000*0.95</f>
        <v/>
      </c>
      <c r="K73" s="320" t="n">
        <v>119402</v>
      </c>
      <c r="L73" s="319">
        <f>K73/24/18000*0.95</f>
        <v/>
      </c>
      <c r="M73" s="321" t="n">
        <v>45.91</v>
      </c>
      <c r="N73" s="322">
        <f>I73+K73</f>
        <v/>
      </c>
      <c r="O73" s="323" t="n">
        <v>238080.000000002</v>
      </c>
      <c r="P73" s="323">
        <f>N73/24</f>
        <v/>
      </c>
      <c r="Q73" s="324">
        <f>P73/36000</f>
        <v/>
      </c>
      <c r="R73" s="339">
        <f>N73/F73</f>
        <v/>
      </c>
      <c r="S73" s="325">
        <f>(N73-M73)/F73</f>
        <v/>
      </c>
      <c r="T73" s="326" t="n">
        <v>1.4</v>
      </c>
      <c r="U73" s="327">
        <f>IF(T23&lt;S23,"C","O")</f>
        <v/>
      </c>
      <c r="W73" s="3" t="n"/>
    </row>
    <row customHeight="1" ht="15" r="74" s="211" spans="1:23">
      <c r="A74" s="3" t="n">
        <v>43319</v>
      </c>
      <c r="B74" s="297">
        <f>IT!B74+IT!D74+IT!F74+IT!H74+IT!J74</f>
        <v/>
      </c>
      <c r="C74" s="297">
        <f>IT!L74+IT!N74+IT!P74</f>
        <v/>
      </c>
      <c r="D74" s="297">
        <f>IT!R74+IT!T74+IT!V74</f>
        <v/>
      </c>
      <c r="E74" s="297">
        <f>IT!X74+IT!Z74+IT!AB74</f>
        <v/>
      </c>
      <c r="F74" s="298">
        <f>IT!AD74</f>
        <v/>
      </c>
      <c r="G74" s="297">
        <f>F74/24</f>
        <v/>
      </c>
      <c r="H74" s="8">
        <f>G74/12084</f>
        <v/>
      </c>
      <c r="I74" s="328" t="n">
        <v>118798</v>
      </c>
      <c r="J74" s="329">
        <f>I74/24/18000*0.95</f>
        <v/>
      </c>
      <c r="K74" s="330" t="n">
        <v>120000</v>
      </c>
      <c r="L74" s="329">
        <f>K74/24/18000*0.95</f>
        <v/>
      </c>
      <c r="M74" s="331" t="n">
        <v>850.5</v>
      </c>
      <c r="N74" s="332">
        <f>I74+K74</f>
        <v/>
      </c>
      <c r="O74" s="333" t="n">
        <v>238800.000000001</v>
      </c>
      <c r="P74" s="333">
        <f>N74/24</f>
        <v/>
      </c>
      <c r="Q74" s="334">
        <f>P74/36000</f>
        <v/>
      </c>
      <c r="R74" s="340">
        <f>N74/F74</f>
        <v/>
      </c>
      <c r="S74" s="335">
        <f>(N74-M74)/F74</f>
        <v/>
      </c>
      <c r="T74" s="336" t="n">
        <v>1.4</v>
      </c>
      <c r="U74" s="337">
        <f>IF(T23&lt;S23,"C","O")</f>
        <v/>
      </c>
      <c r="W74" s="3" t="n"/>
    </row>
    <row customHeight="1" ht="15" r="75" s="211" spans="1:23">
      <c r="A75" s="3" t="n">
        <v>43320</v>
      </c>
      <c r="B75" s="316">
        <f>IT!B75+IT!D75+IT!F75+IT!H75+IT!J75</f>
        <v/>
      </c>
      <c r="C75" s="316">
        <f>IT!L75+IT!N75+IT!P75</f>
        <v/>
      </c>
      <c r="D75" s="316">
        <f>IT!R75+IT!T75+IT!V75</f>
        <v/>
      </c>
      <c r="E75" s="316">
        <f>IT!X75+IT!Z75+IT!AB75</f>
        <v/>
      </c>
      <c r="F75" s="317">
        <f>IT!AD75</f>
        <v/>
      </c>
      <c r="G75" s="316">
        <f>F75/24</f>
        <v/>
      </c>
      <c r="H75" s="7">
        <f>G75/12084</f>
        <v/>
      </c>
      <c r="I75" s="318" t="n">
        <v>118802</v>
      </c>
      <c r="J75" s="319">
        <f>I75/24/18000*0.95</f>
        <v/>
      </c>
      <c r="K75" s="320" t="n">
        <v>120000</v>
      </c>
      <c r="L75" s="319">
        <f>K75/24/18000*0.95</f>
        <v/>
      </c>
      <c r="M75" s="321" t="n">
        <v>398</v>
      </c>
      <c r="N75" s="322">
        <f>I75+K75</f>
        <v/>
      </c>
      <c r="O75" s="323" t="n">
        <v>237119.999999997</v>
      </c>
      <c r="P75" s="323">
        <f>N75/24</f>
        <v/>
      </c>
      <c r="Q75" s="324">
        <f>P75/36000</f>
        <v/>
      </c>
      <c r="R75" s="339">
        <f>N75/F75</f>
        <v/>
      </c>
      <c r="S75" s="325">
        <f>(N75-M75)/F75</f>
        <v/>
      </c>
      <c r="T75" s="326" t="n">
        <v>1.4</v>
      </c>
      <c r="U75" s="327">
        <f>IF(T23&lt;S23,"C","O")</f>
        <v/>
      </c>
      <c r="W75" s="3" t="n"/>
    </row>
    <row customHeight="1" ht="15" r="76" s="211" spans="1:23">
      <c r="A76" s="3" t="n">
        <v>43321</v>
      </c>
      <c r="B76" s="297">
        <f>IT!B76+IT!D76+IT!F76+IT!H76+IT!J76</f>
        <v/>
      </c>
      <c r="C76" s="297">
        <f>IT!L76+IT!N76+IT!P76</f>
        <v/>
      </c>
      <c r="D76" s="297">
        <f>IT!R76+IT!T76+IT!V76</f>
        <v/>
      </c>
      <c r="E76" s="297">
        <f>IT!X76+IT!Z76+IT!AB76</f>
        <v/>
      </c>
      <c r="F76" s="298">
        <f>IT!AD76</f>
        <v/>
      </c>
      <c r="G76" s="297">
        <f>F76/24</f>
        <v/>
      </c>
      <c r="H76" s="8">
        <f>G76/12084</f>
        <v/>
      </c>
      <c r="I76" s="328" t="n">
        <v>119398</v>
      </c>
      <c r="J76" s="329">
        <f>I76/24/18000*0.95</f>
        <v/>
      </c>
      <c r="K76" s="330" t="n">
        <v>121200</v>
      </c>
      <c r="L76" s="329">
        <f>K76/24/18000*0.95</f>
        <v/>
      </c>
      <c r="M76" s="331" t="n">
        <v>519.89</v>
      </c>
      <c r="N76" s="332">
        <f>I76+K76</f>
        <v/>
      </c>
      <c r="O76" s="333" t="n">
        <v>242400.000000003</v>
      </c>
      <c r="P76" s="333">
        <f>N76/24</f>
        <v/>
      </c>
      <c r="Q76" s="334">
        <f>P76/36000</f>
        <v/>
      </c>
      <c r="R76" s="340">
        <f>N76/F76</f>
        <v/>
      </c>
      <c r="S76" s="335">
        <f>(N76-M76)/F76</f>
        <v/>
      </c>
      <c r="T76" s="336" t="n">
        <v>1.4</v>
      </c>
      <c r="U76" s="337">
        <f>IF(T23&lt;S23,"C","O")</f>
        <v/>
      </c>
      <c r="W76" s="3" t="n"/>
    </row>
    <row customHeight="1" ht="15" r="77" s="211" spans="1:23">
      <c r="A77" s="3" t="n">
        <v>43322</v>
      </c>
      <c r="B77" s="316">
        <f>IT!B77+IT!D77+IT!F77+IT!H77+IT!J77</f>
        <v/>
      </c>
      <c r="C77" s="316">
        <f>IT!L77+IT!N77+IT!P77</f>
        <v/>
      </c>
      <c r="D77" s="316">
        <f>IT!R77+IT!T77+IT!V77</f>
        <v/>
      </c>
      <c r="E77" s="316">
        <f>IT!X77+IT!Z77+IT!AB77</f>
        <v/>
      </c>
      <c r="F77" s="317">
        <f>IT!AD77</f>
        <v/>
      </c>
      <c r="G77" s="316">
        <f>F77/24</f>
        <v/>
      </c>
      <c r="H77" s="7">
        <f>G77/12084</f>
        <v/>
      </c>
      <c r="I77" s="318" t="n">
        <v>119402</v>
      </c>
      <c r="J77" s="319">
        <f>I77/24/18000*0.95</f>
        <v/>
      </c>
      <c r="K77" s="320" t="n">
        <v>121800</v>
      </c>
      <c r="L77" s="319">
        <f>K77/24/18000*0.95</f>
        <v/>
      </c>
      <c r="M77" s="321" t="n">
        <v>804.61</v>
      </c>
      <c r="N77" s="322">
        <f>I77+K77</f>
        <v/>
      </c>
      <c r="O77" s="323" t="n">
        <v>241199.999999999</v>
      </c>
      <c r="P77" s="323">
        <f>N77/24</f>
        <v/>
      </c>
      <c r="Q77" s="324">
        <f>P77/36000</f>
        <v/>
      </c>
      <c r="R77" s="339">
        <f>N77/F77</f>
        <v/>
      </c>
      <c r="S77" s="325">
        <f>(N77-M77)/F77</f>
        <v/>
      </c>
      <c r="T77" s="326" t="n">
        <v>1.4</v>
      </c>
      <c r="U77" s="327">
        <f>IF(T23&lt;S23,"C","O")</f>
        <v/>
      </c>
      <c r="W77" s="3" t="n"/>
    </row>
    <row customHeight="1" ht="15" r="78" s="211" spans="1:23">
      <c r="A78" s="3" t="n">
        <v>43323</v>
      </c>
      <c r="B78" s="297">
        <f>IT!B78+IT!D78+IT!F78+IT!H78+IT!J78</f>
        <v/>
      </c>
      <c r="C78" s="297">
        <f>IT!L78+IT!N78+IT!P78</f>
        <v/>
      </c>
      <c r="D78" s="297">
        <f>IT!R78+IT!T78+IT!V78</f>
        <v/>
      </c>
      <c r="E78" s="297">
        <f>IT!X78+IT!Z78+IT!AB78</f>
        <v/>
      </c>
      <c r="F78" s="298">
        <f>IT!AD78</f>
        <v/>
      </c>
      <c r="G78" s="297">
        <f>F78/24</f>
        <v/>
      </c>
      <c r="H78" s="8">
        <f>G78/12084</f>
        <v/>
      </c>
      <c r="I78" s="328" t="n">
        <v>118798</v>
      </c>
      <c r="J78" s="329">
        <f>I78/24/18000*0.95</f>
        <v/>
      </c>
      <c r="K78" s="330" t="n">
        <v>120000</v>
      </c>
      <c r="L78" s="329">
        <f>K78/24/18000*0.95</f>
        <v/>
      </c>
      <c r="M78" s="331" t="n">
        <v>412.89</v>
      </c>
      <c r="N78" s="332">
        <f>I78+K78</f>
        <v/>
      </c>
      <c r="O78" s="333" t="n">
        <v>239520</v>
      </c>
      <c r="P78" s="333">
        <f>N78/24</f>
        <v/>
      </c>
      <c r="Q78" s="334">
        <f>P78/36000</f>
        <v/>
      </c>
      <c r="R78" s="340">
        <f>N78/F78</f>
        <v/>
      </c>
      <c r="S78" s="335">
        <f>(N78-M78)/F78</f>
        <v/>
      </c>
      <c r="T78" s="336" t="n">
        <v>1.4</v>
      </c>
      <c r="U78" s="337">
        <f>IF(T23&lt;S23,"C","O")</f>
        <v/>
      </c>
      <c r="W78" s="3" t="n"/>
    </row>
    <row customHeight="1" ht="15" r="79" s="211" spans="1:23">
      <c r="A79" s="3" t="n">
        <v>43324</v>
      </c>
      <c r="B79" s="316">
        <f>IT!B79+IT!D79+IT!F79+IT!H79+IT!J79</f>
        <v/>
      </c>
      <c r="C79" s="316">
        <f>IT!L79+IT!N79+IT!P79</f>
        <v/>
      </c>
      <c r="D79" s="316">
        <f>IT!R79+IT!T79+IT!V79</f>
        <v/>
      </c>
      <c r="E79" s="316">
        <f>IT!X79+IT!Z79+IT!AB79</f>
        <v/>
      </c>
      <c r="F79" s="317">
        <f>IT!AD79</f>
        <v/>
      </c>
      <c r="G79" s="316">
        <f>F79/24</f>
        <v/>
      </c>
      <c r="H79" s="7">
        <f>G79/12084</f>
        <v/>
      </c>
      <c r="I79" s="318" t="n">
        <v>118200</v>
      </c>
      <c r="J79" s="319">
        <f>I79/24/18000*0.95</f>
        <v/>
      </c>
      <c r="K79" s="320" t="n">
        <v>118800</v>
      </c>
      <c r="L79" s="319">
        <f>K79/24/18000*0.95</f>
        <v/>
      </c>
      <c r="M79" s="321" t="n">
        <v>28.91</v>
      </c>
      <c r="N79" s="322">
        <f>I79+K79</f>
        <v/>
      </c>
      <c r="O79" s="323" t="n">
        <v>235679.999999998</v>
      </c>
      <c r="P79" s="323">
        <f>N79/24</f>
        <v/>
      </c>
      <c r="Q79" s="324">
        <f>P79/36000</f>
        <v/>
      </c>
      <c r="R79" s="339">
        <f>N79/F79</f>
        <v/>
      </c>
      <c r="S79" s="325">
        <f>(N79-M79)/F79</f>
        <v/>
      </c>
      <c r="T79" s="326" t="n">
        <v>1.4</v>
      </c>
      <c r="U79" s="327">
        <f>IF(T23&lt;S23,"C","O")</f>
        <v/>
      </c>
      <c r="W79" s="3" t="n"/>
    </row>
    <row customHeight="1" ht="15" r="80" s="211" spans="1:23">
      <c r="A80" s="3" t="n">
        <v>43325</v>
      </c>
      <c r="B80" s="297">
        <f>IT!B80+IT!D80+IT!F80+IT!H80+IT!J80</f>
        <v/>
      </c>
      <c r="C80" s="297">
        <f>IT!L80+IT!N80+IT!P80</f>
        <v/>
      </c>
      <c r="D80" s="297">
        <f>IT!R80+IT!T80+IT!V80</f>
        <v/>
      </c>
      <c r="E80" s="297">
        <f>IT!X80+IT!Z80+IT!AB80</f>
        <v/>
      </c>
      <c r="F80" s="298">
        <f>IT!AD80</f>
        <v/>
      </c>
      <c r="G80" s="297">
        <f>F80/24</f>
        <v/>
      </c>
      <c r="H80" s="8">
        <f>G80/12084</f>
        <v/>
      </c>
      <c r="I80" s="328" t="n">
        <v>118802</v>
      </c>
      <c r="J80" s="329">
        <f>I80/24/18000*0.95</f>
        <v/>
      </c>
      <c r="K80" s="330" t="n">
        <v>120598</v>
      </c>
      <c r="L80" s="329">
        <f>K80/24/18000*0.95</f>
        <v/>
      </c>
      <c r="M80" s="331" t="n">
        <v>132.2</v>
      </c>
      <c r="N80" s="332">
        <f>I80+K80</f>
        <v/>
      </c>
      <c r="O80" s="333" t="n">
        <v>237840.000000002</v>
      </c>
      <c r="P80" s="333">
        <f>N80/24</f>
        <v/>
      </c>
      <c r="Q80" s="334">
        <f>P80/36000</f>
        <v/>
      </c>
      <c r="R80" s="340">
        <f>N80/F80</f>
        <v/>
      </c>
      <c r="S80" s="335">
        <f>(N80-M80)/F80</f>
        <v/>
      </c>
      <c r="T80" s="336" t="n">
        <v>1.4</v>
      </c>
      <c r="U80" s="337">
        <f>IF(T23&lt;S23,"C","O")</f>
        <v/>
      </c>
      <c r="W80" s="3" t="n"/>
    </row>
    <row customHeight="1" ht="15" r="81" s="211" spans="1:23">
      <c r="A81" s="3" t="n">
        <v>43326</v>
      </c>
      <c r="B81" s="316">
        <f>IT!B81+IT!D81+IT!F81+IT!H81+IT!J81</f>
        <v/>
      </c>
      <c r="C81" s="316">
        <f>IT!L81+IT!N81+IT!P81</f>
        <v/>
      </c>
      <c r="D81" s="316">
        <f>IT!R81+IT!T81+IT!V81</f>
        <v/>
      </c>
      <c r="E81" s="316">
        <f>IT!X81+IT!Z81+IT!AB81</f>
        <v/>
      </c>
      <c r="F81" s="317">
        <f>IT!AD81</f>
        <v/>
      </c>
      <c r="G81" s="316">
        <f>F81/24</f>
        <v/>
      </c>
      <c r="H81" s="7">
        <f>G81/12084</f>
        <v/>
      </c>
      <c r="I81" s="318" t="n">
        <v>119398</v>
      </c>
      <c r="J81" s="319">
        <f>I81/24/18000*0.95</f>
        <v/>
      </c>
      <c r="K81" s="320" t="n">
        <v>120602</v>
      </c>
      <c r="L81" s="319">
        <f>K81/24/18000*0.95</f>
        <v/>
      </c>
      <c r="M81" s="321" t="n">
        <v>263.59</v>
      </c>
      <c r="N81" s="322">
        <f>I81+K81</f>
        <v/>
      </c>
      <c r="O81" s="323" t="n">
        <v>240719.999999999</v>
      </c>
      <c r="P81" s="323">
        <f>N81/24</f>
        <v/>
      </c>
      <c r="Q81" s="324">
        <f>P81/36000</f>
        <v/>
      </c>
      <c r="R81" s="339">
        <f>N81/F81</f>
        <v/>
      </c>
      <c r="S81" s="325">
        <f>(N81-M81)/F81</f>
        <v/>
      </c>
      <c r="T81" s="326" t="n">
        <v>1.4</v>
      </c>
      <c r="U81" s="327">
        <f>IF(T23&lt;S23,"C","O")</f>
        <v/>
      </c>
      <c r="W81" s="3" t="n"/>
    </row>
    <row customHeight="1" ht="15" r="82" s="211" spans="1:23">
      <c r="A82" s="3" t="n">
        <v>43327</v>
      </c>
      <c r="B82" s="297">
        <f>IT!B82+IT!D82+IT!F82+IT!H82+IT!J82</f>
        <v/>
      </c>
      <c r="C82" s="297">
        <f>IT!L82+IT!N82+IT!P82</f>
        <v/>
      </c>
      <c r="D82" s="297">
        <f>IT!R82+IT!T82+IT!V82</f>
        <v/>
      </c>
      <c r="E82" s="297">
        <f>IT!X82+IT!Z82+IT!AB82</f>
        <v/>
      </c>
      <c r="F82" s="298">
        <f>IT!AD82</f>
        <v/>
      </c>
      <c r="G82" s="297">
        <f>F82/24</f>
        <v/>
      </c>
      <c r="H82" s="8">
        <f>G82/12084</f>
        <v/>
      </c>
      <c r="I82" s="328" t="n">
        <v>119402</v>
      </c>
      <c r="J82" s="329">
        <f>I82/24/18000*0.95</f>
        <v/>
      </c>
      <c r="K82" s="330" t="n">
        <v>121800</v>
      </c>
      <c r="L82" s="329">
        <f>K82/24/18000*0.95</f>
        <v/>
      </c>
      <c r="M82" s="331" t="n">
        <v>944.5</v>
      </c>
      <c r="N82" s="332">
        <f>I82+K82</f>
        <v/>
      </c>
      <c r="O82" s="333" t="n">
        <v>240240</v>
      </c>
      <c r="P82" s="333">
        <f>N82/24</f>
        <v/>
      </c>
      <c r="Q82" s="334">
        <f>P82/36000</f>
        <v/>
      </c>
      <c r="R82" s="340">
        <f>N82/F82</f>
        <v/>
      </c>
      <c r="S82" s="335">
        <f>(N82-M82)/F82</f>
        <v/>
      </c>
      <c r="T82" s="336" t="n">
        <v>1.4</v>
      </c>
      <c r="U82" s="337">
        <f>IF(T23&lt;S23,"C","O")</f>
        <v/>
      </c>
      <c r="W82" s="3" t="n"/>
    </row>
    <row customHeight="1" ht="15" r="83" s="211" spans="1:23">
      <c r="A83" s="3" t="n">
        <v>43328</v>
      </c>
      <c r="B83" s="316">
        <f>IT!B83+IT!D83+IT!F83+IT!H83+IT!J83</f>
        <v/>
      </c>
      <c r="C83" s="316">
        <f>IT!L83+IT!N83+IT!P83</f>
        <v/>
      </c>
      <c r="D83" s="316">
        <f>IT!R83+IT!T83+IT!V83</f>
        <v/>
      </c>
      <c r="E83" s="316">
        <f>IT!X83+IT!Z83+IT!AB83</f>
        <v/>
      </c>
      <c r="F83" s="317">
        <f>IT!AD83</f>
        <v/>
      </c>
      <c r="G83" s="316">
        <f>F83/24</f>
        <v/>
      </c>
      <c r="H83" s="7">
        <f>G83/12084</f>
        <v/>
      </c>
      <c r="I83" s="318" t="n">
        <v>120000</v>
      </c>
      <c r="J83" s="319">
        <f>I83/24/18000*0.95</f>
        <v/>
      </c>
      <c r="K83" s="320" t="n">
        <v>120600</v>
      </c>
      <c r="L83" s="319">
        <f>K83/24/18000*0.95</f>
        <v/>
      </c>
      <c r="M83" s="321" t="n">
        <v>397.2</v>
      </c>
      <c r="N83" s="322">
        <f>I83+K83</f>
        <v/>
      </c>
      <c r="O83" s="323" t="n">
        <v>240240</v>
      </c>
      <c r="P83" s="323">
        <f>N83/24</f>
        <v/>
      </c>
      <c r="Q83" s="324">
        <f>P83/36000</f>
        <v/>
      </c>
      <c r="R83" s="339">
        <f>N83/F83</f>
        <v/>
      </c>
      <c r="S83" s="325">
        <f>(N83-M83)/F83</f>
        <v/>
      </c>
      <c r="T83" s="326" t="n">
        <v>1.4</v>
      </c>
      <c r="U83" s="327">
        <f>IF(T23&lt;S23,"C","O")</f>
        <v/>
      </c>
      <c r="W83" s="3" t="n"/>
    </row>
    <row customHeight="1" ht="15" r="84" s="211" spans="1:23">
      <c r="A84" s="3" t="n">
        <v>43329</v>
      </c>
      <c r="B84" s="297">
        <f>IT!B84+IT!D84+IT!F84+IT!H84+IT!J84</f>
        <v/>
      </c>
      <c r="C84" s="297">
        <f>IT!L84+IT!N84+IT!P84</f>
        <v/>
      </c>
      <c r="D84" s="297">
        <f>IT!R84+IT!T84+IT!V84</f>
        <v/>
      </c>
      <c r="E84" s="297">
        <f>IT!X84+IT!Z84+IT!AB84</f>
        <v/>
      </c>
      <c r="F84" s="298">
        <f>IT!AD84</f>
        <v/>
      </c>
      <c r="G84" s="297">
        <f>F84/24</f>
        <v/>
      </c>
      <c r="H84" s="8">
        <f>G84/12084</f>
        <v/>
      </c>
      <c r="I84" s="328" t="n">
        <v>119400</v>
      </c>
      <c r="J84" s="329">
        <f>I84/24/18000*0.95</f>
        <v/>
      </c>
      <c r="K84" s="330" t="n">
        <v>120000</v>
      </c>
      <c r="L84" s="329">
        <f>K84/24/18000*0.95</f>
        <v/>
      </c>
      <c r="M84" s="331" t="n">
        <v>291.8</v>
      </c>
      <c r="N84" s="332">
        <f>I84+K84</f>
        <v/>
      </c>
      <c r="O84" s="333" t="n">
        <v>239520</v>
      </c>
      <c r="P84" s="333">
        <f>N84/24</f>
        <v/>
      </c>
      <c r="Q84" s="334">
        <f>P84/36000</f>
        <v/>
      </c>
      <c r="R84" s="340">
        <f>N84/F84</f>
        <v/>
      </c>
      <c r="S84" s="335">
        <f>(N84-M84)/F84</f>
        <v/>
      </c>
      <c r="T84" s="336" t="n">
        <v>1.4</v>
      </c>
      <c r="U84" s="337">
        <f>IF(T23&lt;S23,"C","O")</f>
        <v/>
      </c>
      <c r="W84" s="3" t="n"/>
    </row>
    <row customHeight="1" ht="15" r="85" s="211" spans="1:23">
      <c r="A85" s="3" t="n">
        <v>43330</v>
      </c>
      <c r="B85" s="316">
        <f>IT!B85+IT!D85+IT!F85+IT!H85+IT!J85</f>
        <v/>
      </c>
      <c r="C85" s="316">
        <f>IT!L85+IT!N85+IT!P85</f>
        <v/>
      </c>
      <c r="D85" s="316">
        <f>IT!R85+IT!T85+IT!V85</f>
        <v/>
      </c>
      <c r="E85" s="316">
        <f>IT!X85+IT!Z85+IT!AB85</f>
        <v/>
      </c>
      <c r="F85" s="317">
        <f>IT!AD85</f>
        <v/>
      </c>
      <c r="G85" s="316">
        <f>F85/24</f>
        <v/>
      </c>
      <c r="H85" s="7">
        <f>G85/12084</f>
        <v/>
      </c>
      <c r="I85" s="318" t="n">
        <v>118200</v>
      </c>
      <c r="J85" s="319">
        <f>I85/24/18000*0.95</f>
        <v/>
      </c>
      <c r="K85" s="320" t="n">
        <v>118798</v>
      </c>
      <c r="L85" s="319">
        <f>K85/24/18000*0.95</f>
        <v/>
      </c>
      <c r="M85" s="321" t="n">
        <v>0</v>
      </c>
      <c r="N85" s="322">
        <f>I85+K85</f>
        <v/>
      </c>
      <c r="O85" s="323" t="n">
        <v>237120.000000003</v>
      </c>
      <c r="P85" s="323">
        <f>N85/24</f>
        <v/>
      </c>
      <c r="Q85" s="324">
        <f>P85/36000</f>
        <v/>
      </c>
      <c r="R85" s="339">
        <f>N85/F85</f>
        <v/>
      </c>
      <c r="S85" s="325">
        <f>(N85-M85)/F85</f>
        <v/>
      </c>
      <c r="T85" s="326" t="n">
        <v>1.4</v>
      </c>
      <c r="U85" s="327">
        <f>IF(T23&lt;S23,"C","O")</f>
        <v/>
      </c>
      <c r="W85" s="3" t="n"/>
    </row>
    <row customHeight="1" ht="15" r="86" s="211" spans="1:23">
      <c r="A86" s="3" t="n">
        <v>43331</v>
      </c>
      <c r="B86" s="297">
        <f>IT!B86+IT!D86+IT!F86+IT!H86+IT!J86</f>
        <v/>
      </c>
      <c r="C86" s="297">
        <f>IT!L86+IT!N86+IT!P86</f>
        <v/>
      </c>
      <c r="D86" s="297">
        <f>IT!R86+IT!T86+IT!V86</f>
        <v/>
      </c>
      <c r="E86" s="297">
        <f>IT!X86+IT!Z86+IT!AB86</f>
        <v/>
      </c>
      <c r="F86" s="298">
        <f>IT!AD86</f>
        <v/>
      </c>
      <c r="G86" s="297">
        <f>F86/24</f>
        <v/>
      </c>
      <c r="H86" s="8">
        <f>G86/12084</f>
        <v/>
      </c>
      <c r="I86" s="328" t="n">
        <v>118800</v>
      </c>
      <c r="J86" s="329">
        <f>I86/24/18000*0.95</f>
        <v/>
      </c>
      <c r="K86" s="330" t="n">
        <v>118802</v>
      </c>
      <c r="L86" s="329">
        <f>K86/24/18000*0.95</f>
        <v/>
      </c>
      <c r="M86" s="331" t="n">
        <v>0</v>
      </c>
      <c r="N86" s="332">
        <f>I86+K86</f>
        <v/>
      </c>
      <c r="O86" s="333" t="n">
        <v>238079.999999996</v>
      </c>
      <c r="P86" s="333">
        <f>N86/24</f>
        <v/>
      </c>
      <c r="Q86" s="334">
        <f>P86/36000</f>
        <v/>
      </c>
      <c r="R86" s="340">
        <f>N86/F86</f>
        <v/>
      </c>
      <c r="S86" s="335">
        <f>(N86-M86)/F86</f>
        <v/>
      </c>
      <c r="T86" s="336" t="n">
        <v>1.4</v>
      </c>
      <c r="U86" s="337">
        <f>IF(T23&lt;S23,"C","O")</f>
        <v/>
      </c>
      <c r="W86" s="3" t="n"/>
    </row>
    <row customHeight="1" ht="15" r="87" s="211" spans="1:23">
      <c r="A87" s="3" t="n">
        <v>43332</v>
      </c>
      <c r="B87" s="316">
        <f>IT!B87+IT!D87+IT!F87+IT!H87+IT!J87</f>
        <v/>
      </c>
      <c r="C87" s="316">
        <f>IT!L87+IT!N87+IT!P87</f>
        <v/>
      </c>
      <c r="D87" s="316">
        <f>IT!R87+IT!T87+IT!V87</f>
        <v/>
      </c>
      <c r="E87" s="316">
        <f>IT!X87+IT!Z87+IT!AB87</f>
        <v/>
      </c>
      <c r="F87" s="317">
        <f>IT!AD87</f>
        <v/>
      </c>
      <c r="G87" s="316">
        <f>F87/24</f>
        <v/>
      </c>
      <c r="H87" s="7">
        <f>G87/12084</f>
        <v/>
      </c>
      <c r="I87" s="318" t="n">
        <v>120000</v>
      </c>
      <c r="J87" s="319">
        <f>I87/24/18000*0.95</f>
        <v/>
      </c>
      <c r="K87" s="320" t="n">
        <v>120000</v>
      </c>
      <c r="L87" s="319">
        <f>K87/24/18000*0.95</f>
        <v/>
      </c>
      <c r="M87" s="321" t="n">
        <v>0</v>
      </c>
      <c r="N87" s="322">
        <f>I87+K87</f>
        <v/>
      </c>
      <c r="O87" s="323" t="n">
        <v>239280.000000001</v>
      </c>
      <c r="P87" s="323">
        <f>N87/24</f>
        <v/>
      </c>
      <c r="Q87" s="324">
        <f>P87/36000</f>
        <v/>
      </c>
      <c r="R87" s="339">
        <f>N87/F87</f>
        <v/>
      </c>
      <c r="S87" s="325">
        <f>(N87-M87)/F87</f>
        <v/>
      </c>
      <c r="T87" s="326" t="n">
        <v>1.4</v>
      </c>
      <c r="U87" s="327">
        <f>IF(T23&lt;S23,"C","O")</f>
        <v/>
      </c>
      <c r="W87" s="3" t="n"/>
    </row>
    <row customHeight="1" ht="15" r="88" s="211" spans="1:23">
      <c r="A88" s="3" t="n">
        <v>43333</v>
      </c>
      <c r="B88" s="297">
        <f>IT!B88+IT!D88+IT!F88+IT!H88+IT!J88</f>
        <v/>
      </c>
      <c r="C88" s="297">
        <f>IT!L88+IT!N88+IT!P88</f>
        <v/>
      </c>
      <c r="D88" s="297">
        <f>IT!R88+IT!T88+IT!V88</f>
        <v/>
      </c>
      <c r="E88" s="297">
        <f>IT!X88+IT!Z88+IT!AB88</f>
        <v/>
      </c>
      <c r="F88" s="298">
        <f>IT!AD88</f>
        <v/>
      </c>
      <c r="G88" s="297">
        <f>F88/24</f>
        <v/>
      </c>
      <c r="H88" s="8">
        <f>G88/12084</f>
        <v/>
      </c>
      <c r="I88" s="328" t="n">
        <v>120000</v>
      </c>
      <c r="J88" s="329">
        <f>I88/24/18000*0.95</f>
        <v/>
      </c>
      <c r="K88" s="330" t="n">
        <v>120600</v>
      </c>
      <c r="L88" s="329">
        <f>K88/24/18000*0.95</f>
        <v/>
      </c>
      <c r="M88" s="331" t="n">
        <v>307.61</v>
      </c>
      <c r="N88" s="332">
        <f>I88+K88</f>
        <v/>
      </c>
      <c r="O88" s="333" t="n">
        <v>237839.999999997</v>
      </c>
      <c r="P88" s="333">
        <f>N88/24</f>
        <v/>
      </c>
      <c r="Q88" s="334">
        <f>P88/36000</f>
        <v/>
      </c>
      <c r="R88" s="340">
        <f>N88/F88</f>
        <v/>
      </c>
      <c r="S88" s="335">
        <f>(N88-M88)/F88</f>
        <v/>
      </c>
      <c r="T88" s="336" t="n">
        <v>1.4</v>
      </c>
      <c r="U88" s="337">
        <f>IF(T23&lt;S23,"C","O")</f>
        <v/>
      </c>
      <c r="W88" s="3" t="n"/>
    </row>
    <row customHeight="1" ht="15" r="89" s="211" spans="1:23">
      <c r="A89" s="3" t="n">
        <v>43334</v>
      </c>
      <c r="B89" s="316">
        <f>IT!B89+IT!D89+IT!F89+IT!H89+IT!J89</f>
        <v/>
      </c>
      <c r="C89" s="316">
        <f>IT!L89+IT!N89+IT!P89</f>
        <v/>
      </c>
      <c r="D89" s="316">
        <f>IT!R89+IT!T89+IT!V89</f>
        <v/>
      </c>
      <c r="E89" s="316">
        <f>IT!X89+IT!Z89+IT!AB89</f>
        <v/>
      </c>
      <c r="F89" s="317">
        <f>IT!AD89</f>
        <v/>
      </c>
      <c r="G89" s="316">
        <f>F89/24</f>
        <v/>
      </c>
      <c r="H89" s="7">
        <f>G89/12084</f>
        <v/>
      </c>
      <c r="I89" s="318" t="n">
        <v>119400</v>
      </c>
      <c r="J89" s="319">
        <f>I89/24/18000*0.95</f>
        <v/>
      </c>
      <c r="K89" s="320" t="n">
        <v>120598</v>
      </c>
      <c r="L89" s="319">
        <f>K89/24/18000*0.95</f>
        <v/>
      </c>
      <c r="M89" s="321" t="n">
        <v>267.39</v>
      </c>
      <c r="N89" s="322">
        <f>I89+K89</f>
        <v/>
      </c>
      <c r="O89" s="323" t="n">
        <v>240480</v>
      </c>
      <c r="P89" s="323">
        <f>N89/24</f>
        <v/>
      </c>
      <c r="Q89" s="324">
        <f>P89/36000</f>
        <v/>
      </c>
      <c r="R89" s="339">
        <f>N89/F89</f>
        <v/>
      </c>
      <c r="S89" s="325">
        <f>(N89-M89)/F89</f>
        <v/>
      </c>
      <c r="T89" s="326" t="n">
        <v>1.4</v>
      </c>
      <c r="U89" s="327">
        <f>IF(T23&lt;S23,"C","O")</f>
        <v/>
      </c>
      <c r="W89" s="3" t="n"/>
    </row>
    <row customHeight="1" ht="15" r="90" s="211" spans="1:23">
      <c r="A90" s="3" t="s">
        <v>63</v>
      </c>
      <c r="B90" s="297">
        <f>IT!B90+IT!D90+IT!F90+IT!H90+IT!J90</f>
        <v/>
      </c>
      <c r="C90" s="297">
        <f>IT!L90+IT!N90+IT!P90</f>
        <v/>
      </c>
      <c r="D90" s="297">
        <f>IT!R90+IT!T90+IT!V90</f>
        <v/>
      </c>
      <c r="E90" s="297">
        <f>IT!X90+IT!Z90+IT!AB90</f>
        <v/>
      </c>
      <c r="F90" s="298">
        <f>IT!AD90</f>
        <v/>
      </c>
      <c r="G90" s="297">
        <f>F90/24</f>
        <v/>
      </c>
      <c r="H90" s="8">
        <f>G90/12084</f>
        <v/>
      </c>
      <c r="I90" s="328" t="n">
        <v>120000</v>
      </c>
      <c r="J90" s="329">
        <f>I90/24/18000*0.95</f>
        <v/>
      </c>
      <c r="K90" s="330" t="n">
        <v>120000</v>
      </c>
      <c r="L90" s="329">
        <f>K90/24/18000*0.95</f>
        <v/>
      </c>
      <c r="M90" s="331" t="n">
        <v>123</v>
      </c>
      <c r="N90" s="332">
        <f>I90+K90</f>
        <v/>
      </c>
      <c r="O90" s="333" t="n">
        <v>241680.000000009</v>
      </c>
      <c r="P90" s="333">
        <f>N90/24</f>
        <v/>
      </c>
      <c r="Q90" s="334">
        <f>P90/36000</f>
        <v/>
      </c>
      <c r="R90" s="340">
        <f>N90/F90</f>
        <v/>
      </c>
      <c r="S90" s="335">
        <f>(N90-M90)/F90</f>
        <v/>
      </c>
      <c r="T90" s="336" t="s">
        <v>218</v>
      </c>
      <c r="U90" s="337">
        <f>IF(T21&lt;S21,"C","O")</f>
        <v/>
      </c>
      <c r="W90" s="3" t="n"/>
    </row>
    <row customHeight="1" ht="15" r="91" s="211" spans="1:23">
      <c r="A91" s="3" t="n">
        <v>43336</v>
      </c>
      <c r="B91" s="316">
        <f>IT!B91+IT!D91+IT!F91+IT!H91+IT!J91</f>
        <v/>
      </c>
      <c r="C91" s="316">
        <f>IT!L91+IT!N91+IT!P91</f>
        <v/>
      </c>
      <c r="D91" s="316">
        <f>IT!R91+IT!T91+IT!V91</f>
        <v/>
      </c>
      <c r="E91" s="316">
        <f>IT!X91+IT!Z91+IT!AB91</f>
        <v/>
      </c>
      <c r="F91" s="317">
        <f>IT!AD91</f>
        <v/>
      </c>
      <c r="G91" s="316">
        <f>F91/24</f>
        <v/>
      </c>
      <c r="H91" s="7">
        <f>G91/12084</f>
        <v/>
      </c>
      <c r="I91" s="318" t="n">
        <v>120000</v>
      </c>
      <c r="J91" s="319">
        <f>I91/24/18000*0.95</f>
        <v/>
      </c>
      <c r="K91" s="320" t="n">
        <v>121202</v>
      </c>
      <c r="L91" s="319">
        <f>K91/24/18000*0.95</f>
        <v/>
      </c>
      <c r="M91" s="321" t="n">
        <v>136.8</v>
      </c>
      <c r="N91" s="322">
        <f>I91+K91</f>
        <v/>
      </c>
      <c r="O91" s="323" t="n"/>
      <c r="P91" s="323">
        <f>N91/24</f>
        <v/>
      </c>
      <c r="Q91" s="324">
        <f>P91/36000</f>
        <v/>
      </c>
      <c r="R91" s="339">
        <f>N91/F91</f>
        <v/>
      </c>
      <c r="S91" s="325">
        <f>(N91-M91)/F91</f>
        <v/>
      </c>
      <c r="T91" s="326" t="n">
        <v>1.4</v>
      </c>
      <c r="U91" s="327">
        <f>IF(T23&lt;S23,"C","O")</f>
        <v/>
      </c>
      <c r="W91" s="3" t="n"/>
    </row>
    <row customHeight="1" ht="15" r="92" s="211" spans="1:23">
      <c r="A92" s="3" t="n">
        <v>43337</v>
      </c>
      <c r="B92" s="297">
        <f>IT!B92+IT!D92+IT!F92+IT!H92+IT!J92</f>
        <v/>
      </c>
      <c r="C92" s="297">
        <f>IT!L92+IT!N92+IT!P92</f>
        <v/>
      </c>
      <c r="D92" s="297">
        <f>IT!R92+IT!T92+IT!V92</f>
        <v/>
      </c>
      <c r="E92" s="297">
        <f>IT!X92+IT!Z92+IT!AB92</f>
        <v/>
      </c>
      <c r="F92" s="298">
        <f>IT!AD92</f>
        <v/>
      </c>
      <c r="G92" s="297">
        <f>F92/24</f>
        <v/>
      </c>
      <c r="H92" s="8">
        <f>G92/12084</f>
        <v/>
      </c>
      <c r="I92" s="328" t="n">
        <v>120000</v>
      </c>
      <c r="J92" s="329">
        <f>I92/24/18000*0.95</f>
        <v/>
      </c>
      <c r="K92" s="330" t="n">
        <v>120000</v>
      </c>
      <c r="L92" s="329">
        <f>K92/24/18000*0.95</f>
        <v/>
      </c>
      <c r="M92" s="331" t="n">
        <v>143.5</v>
      </c>
      <c r="N92" s="332">
        <f>I92+K92</f>
        <v/>
      </c>
      <c r="O92" s="333" t="n"/>
      <c r="P92" s="333">
        <f>N92/24</f>
        <v/>
      </c>
      <c r="Q92" s="334">
        <f>P92/36000</f>
        <v/>
      </c>
      <c r="R92" s="340">
        <f>N92/F92</f>
        <v/>
      </c>
      <c r="S92" s="335">
        <f>(N92-M92)/F92</f>
        <v/>
      </c>
      <c r="T92" s="336" t="n">
        <v>1.4</v>
      </c>
      <c r="U92" s="337">
        <f>IF(T23&lt;S23,"C","O")</f>
        <v/>
      </c>
    </row>
    <row customHeight="1" ht="15" r="93" s="211" spans="1:23">
      <c r="A93" s="3" t="s">
        <v>63</v>
      </c>
      <c r="B93" s="316">
        <f>IT!B93+IT!D93+IT!F93+IT!H93+IT!J93</f>
        <v/>
      </c>
      <c r="C93" s="316">
        <f>IT!L93+IT!N93+IT!P93</f>
        <v/>
      </c>
      <c r="D93" s="316">
        <f>IT!R93+IT!T93+IT!V93</f>
        <v/>
      </c>
      <c r="E93" s="316">
        <f>IT!X93+IT!Z93+IT!AB93</f>
        <v/>
      </c>
      <c r="F93" s="317">
        <f>IT!AD93</f>
        <v/>
      </c>
      <c r="G93" s="316">
        <f>F93/24</f>
        <v/>
      </c>
      <c r="H93" s="7">
        <f>G93/12084</f>
        <v/>
      </c>
      <c r="I93" s="318" t="n">
        <v>39002</v>
      </c>
      <c r="J93" s="319">
        <f>I93/24/18000*0.95</f>
        <v/>
      </c>
      <c r="K93" s="320" t="n">
        <v>38998</v>
      </c>
      <c r="L93" s="319">
        <f>K93/24/18000*0.95</f>
        <v/>
      </c>
      <c r="M93" s="321" t="n">
        <v>45</v>
      </c>
      <c r="N93" s="322">
        <f>I93+K93</f>
        <v/>
      </c>
      <c r="O93" s="323" t="n"/>
      <c r="P93" s="323">
        <f>N93/24</f>
        <v/>
      </c>
      <c r="Q93" s="324">
        <f>P93/36000</f>
        <v/>
      </c>
      <c r="R93" s="339">
        <f>N93/F93</f>
        <v/>
      </c>
      <c r="S93" s="325">
        <f>(N93-M93)/F93</f>
        <v/>
      </c>
      <c r="T93" s="326" t="s">
        <v>218</v>
      </c>
      <c r="U93" s="327">
        <f>IF(T21&lt;S21,"C","O")</f>
        <v/>
      </c>
    </row>
  </sheetData>
  <mergeCells count="19">
    <mergeCell ref="S3:S4"/>
    <mergeCell ref="T3:T4"/>
    <mergeCell ref="U3:U4"/>
    <mergeCell ref="N3:N4"/>
    <mergeCell ref="O3:O4"/>
    <mergeCell ref="P3:P4"/>
    <mergeCell ref="Q3:Q4"/>
    <mergeCell ref="R3:R4"/>
    <mergeCell ref="B3:E3"/>
    <mergeCell ref="I3:M3"/>
    <mergeCell ref="A3:A4"/>
    <mergeCell ref="F3:F4"/>
    <mergeCell ref="G3:G4"/>
    <mergeCell ref="H3:H4"/>
    <mergeCell ref="A1:U1"/>
    <mergeCell ref="A2:E2"/>
    <mergeCell ref="F2:H2"/>
    <mergeCell ref="I2:L2"/>
    <mergeCell ref="N2:U2"/>
  </mergeCells>
  <conditionalFormatting sqref="U1:U4 U7:U8">
    <cfRule dxfId="0" operator="equal" priority="1" type="cellIs">
      <formula>"O"</formula>
    </cfRule>
  </conditionalFormatting>
  <pageMargins bottom="1" footer="0.511805555555556" header="0.511805555555556" left="0.75" right="0.75" top="1"/>
  <pageSetup orientation="portrait" paperSize="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93"/>
  <sheetViews>
    <sheetView workbookViewId="0" zoomScale="85" zoomScaleNormal="85">
      <selection activeCell="A94" sqref="A94:XFD107"/>
    </sheetView>
  </sheetViews>
  <sheetFormatPr baseColWidth="8" defaultColWidth="9" defaultRowHeight="13.5" outlineLevelCol="0"/>
  <cols>
    <col customWidth="1" max="1" min="1" style="222" width="11.375"/>
    <col customWidth="1" max="2" min="2" style="222" width="9.375"/>
    <col customWidth="1" max="4" min="4" style="222" width="9.625"/>
    <col customWidth="1" max="5" min="5" style="222" width="9.375"/>
    <col customWidth="1" max="14" min="12" style="222" width="8.625"/>
    <col customWidth="1" max="15" min="15" style="222" width="6.625"/>
    <col customWidth="1" max="17" min="16" style="222" width="8.625"/>
    <col customWidth="1" max="18" min="18" style="222" width="6.625"/>
    <col customWidth="1" max="19" min="19" style="222" width="9.25"/>
    <col customWidth="1" max="21" min="20" style="222" width="9"/>
    <col customWidth="1" max="22" min="22" style="222" width="6.625"/>
    <col customWidth="1" max="23" min="23" style="222" width="9.5"/>
    <col customWidth="1" max="25" min="24" style="222" width="9"/>
    <col customWidth="1" max="26" min="26" style="222" width="6.625"/>
    <col customWidth="1" max="27" min="27" style="222" width="8.875"/>
    <col customWidth="1" max="29" min="28" style="222" width="8.5"/>
    <col customWidth="1" max="30" min="30" style="222" width="6.625"/>
    <col customWidth="1" max="32" min="31" style="222" width="8.75"/>
    <col customWidth="1" max="33" min="33" style="222" width="7.125"/>
    <col customWidth="1" max="34" min="34" style="211" width="7.125"/>
    <col customWidth="1" max="35" min="35" style="211" width="6.75"/>
  </cols>
  <sheetData>
    <row customHeight="1" ht="4.5" r="1" s="211" spans="1:37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  <c r="R1" t="n">
        <v>18</v>
      </c>
      <c r="S1" t="n">
        <v>19</v>
      </c>
      <c r="T1" t="n">
        <v>20</v>
      </c>
      <c r="U1" t="n">
        <v>21</v>
      </c>
      <c r="V1" t="n">
        <v>22</v>
      </c>
      <c r="W1" t="n">
        <v>23</v>
      </c>
      <c r="X1" t="n">
        <v>24</v>
      </c>
      <c r="Y1" t="n">
        <v>25</v>
      </c>
      <c r="Z1" t="n">
        <v>26</v>
      </c>
      <c r="AA1" t="n">
        <v>27</v>
      </c>
      <c r="AB1" t="n">
        <v>28</v>
      </c>
      <c r="AC1" t="n">
        <v>29</v>
      </c>
      <c r="AD1" t="n">
        <v>30</v>
      </c>
      <c r="AE1" t="n">
        <v>31</v>
      </c>
      <c r="AF1" t="n">
        <v>32</v>
      </c>
      <c r="AG1" t="n">
        <v>33</v>
      </c>
      <c r="AH1" t="n">
        <v>34</v>
      </c>
      <c r="AI1" t="n">
        <v>35</v>
      </c>
      <c r="AJ1" t="n">
        <v>36</v>
      </c>
    </row>
    <row customHeight="1" ht="23.25" r="2" s="211" spans="1:37">
      <c r="A2" s="341" t="s">
        <v>219</v>
      </c>
    </row>
    <row customHeight="1" ht="21" r="3" s="211" spans="1:37">
      <c r="A3" s="306" t="s">
        <v>178</v>
      </c>
      <c r="B3" s="342" t="n"/>
      <c r="C3" s="343" t="n"/>
      <c r="D3" s="344" t="n"/>
      <c r="E3" s="345" t="s">
        <v>220</v>
      </c>
      <c r="K3" s="346" t="s">
        <v>221</v>
      </c>
      <c r="AE3" s="347" t="n"/>
      <c r="AF3" s="342" t="n"/>
      <c r="AG3" s="348" t="s">
        <v>186</v>
      </c>
      <c r="AH3" s="230" t="s">
        <v>222</v>
      </c>
      <c r="AI3" s="231" t="s">
        <v>223</v>
      </c>
      <c r="AJ3" s="230" t="s">
        <v>224</v>
      </c>
    </row>
    <row customHeight="1" ht="76.5" r="4" s="211" spans="1:37">
      <c r="B4" s="349" t="s">
        <v>225</v>
      </c>
      <c r="C4" s="350" t="s">
        <v>226</v>
      </c>
      <c r="D4" s="351" t="s">
        <v>227</v>
      </c>
      <c r="E4" s="352" t="s">
        <v>228</v>
      </c>
      <c r="F4" s="353" t="s">
        <v>229</v>
      </c>
      <c r="G4" s="354" t="s">
        <v>230</v>
      </c>
      <c r="H4" s="353" t="s">
        <v>229</v>
      </c>
      <c r="I4" s="355" t="s">
        <v>231</v>
      </c>
      <c r="J4" s="349" t="s">
        <v>229</v>
      </c>
      <c r="K4" s="352" t="s">
        <v>232</v>
      </c>
      <c r="L4" s="353" t="s">
        <v>233</v>
      </c>
      <c r="M4" s="355" t="s">
        <v>234</v>
      </c>
      <c r="N4" s="353" t="s">
        <v>229</v>
      </c>
      <c r="O4" s="354" t="s">
        <v>235</v>
      </c>
      <c r="P4" s="355" t="s">
        <v>236</v>
      </c>
      <c r="Q4" s="353" t="s">
        <v>237</v>
      </c>
      <c r="R4" s="353" t="s">
        <v>229</v>
      </c>
      <c r="S4" s="354" t="s">
        <v>238</v>
      </c>
      <c r="T4" s="355" t="s">
        <v>239</v>
      </c>
      <c r="U4" s="353" t="s">
        <v>240</v>
      </c>
      <c r="V4" s="353" t="s">
        <v>229</v>
      </c>
      <c r="W4" s="354" t="s">
        <v>241</v>
      </c>
      <c r="X4" s="355" t="s">
        <v>242</v>
      </c>
      <c r="Y4" s="353" t="s">
        <v>243</v>
      </c>
      <c r="Z4" s="353" t="s">
        <v>229</v>
      </c>
      <c r="AA4" s="354" t="s">
        <v>244</v>
      </c>
      <c r="AB4" s="355" t="s">
        <v>245</v>
      </c>
      <c r="AC4" s="353" t="s">
        <v>246</v>
      </c>
      <c r="AD4" s="353" t="s">
        <v>229</v>
      </c>
      <c r="AE4" s="356" t="s">
        <v>247</v>
      </c>
      <c r="AF4" s="357" t="s">
        <v>248</v>
      </c>
    </row>
    <row customFormat="1" customHeight="1" ht="76.5" r="5" s="232" spans="1:37">
      <c r="A5" s="358" t="s">
        <v>30</v>
      </c>
      <c r="B5" s="359" t="n"/>
      <c r="C5" s="359" t="n"/>
      <c r="D5" s="359" t="n"/>
      <c r="E5" s="359" t="n"/>
      <c r="F5" s="359" t="n"/>
      <c r="G5" s="359" t="n"/>
      <c r="H5" s="359" t="n"/>
      <c r="I5" s="359" t="n"/>
      <c r="J5" s="359" t="n"/>
      <c r="K5" s="359" t="n"/>
      <c r="L5" s="359" t="n"/>
      <c r="M5" s="359" t="s">
        <v>249</v>
      </c>
      <c r="N5" s="359" t="n"/>
      <c r="O5" s="359" t="s">
        <v>250</v>
      </c>
      <c r="P5" s="359" t="n"/>
      <c r="Q5" s="359" t="n"/>
      <c r="R5" s="359" t="n"/>
      <c r="S5" s="359" t="s">
        <v>251</v>
      </c>
      <c r="T5" s="359" t="n"/>
      <c r="U5" s="359" t="n"/>
      <c r="V5" s="359" t="n"/>
      <c r="W5" s="359" t="s">
        <v>252</v>
      </c>
      <c r="X5" s="359" t="n"/>
      <c r="Y5" s="359" t="n"/>
      <c r="Z5" s="359" t="n"/>
      <c r="AA5" s="359" t="s">
        <v>253</v>
      </c>
      <c r="AB5" s="359" t="n"/>
      <c r="AC5" s="359" t="n"/>
      <c r="AD5" s="359" t="n"/>
      <c r="AE5" s="359" t="n"/>
      <c r="AF5" s="359" t="n"/>
      <c r="AG5" s="359" t="n"/>
      <c r="AH5" s="359" t="n"/>
      <c r="AI5" s="359" t="n"/>
      <c r="AJ5" s="359" t="n"/>
    </row>
    <row customFormat="1" customHeight="1" ht="76.5" r="6" s="232" spans="1:37">
      <c r="A6" s="358" t="s">
        <v>58</v>
      </c>
      <c r="B6" s="359" t="s">
        <v>254</v>
      </c>
      <c r="C6" s="359" t="s">
        <v>255</v>
      </c>
      <c r="D6" s="359" t="s">
        <v>256</v>
      </c>
      <c r="E6" s="360" t="s">
        <v>257</v>
      </c>
      <c r="F6" s="360" t="s">
        <v>258</v>
      </c>
      <c r="G6" s="359" t="s">
        <v>259</v>
      </c>
      <c r="H6" s="359" t="s">
        <v>260</v>
      </c>
      <c r="I6" s="359" t="s">
        <v>261</v>
      </c>
      <c r="J6" s="359" t="s">
        <v>262</v>
      </c>
      <c r="K6" s="359" t="s">
        <v>263</v>
      </c>
      <c r="L6" s="359" t="s">
        <v>264</v>
      </c>
      <c r="M6" s="360" t="s">
        <v>265</v>
      </c>
      <c r="N6" s="359" t="s">
        <v>266</v>
      </c>
      <c r="O6" s="360" t="s">
        <v>267</v>
      </c>
      <c r="P6" s="359" t="s">
        <v>268</v>
      </c>
      <c r="Q6" s="359" t="s">
        <v>269</v>
      </c>
      <c r="R6" s="359" t="s">
        <v>270</v>
      </c>
      <c r="S6" s="360" t="s">
        <v>271</v>
      </c>
      <c r="T6" s="359" t="s">
        <v>272</v>
      </c>
      <c r="U6" s="359" t="s">
        <v>273</v>
      </c>
      <c r="V6" s="359" t="s">
        <v>274</v>
      </c>
      <c r="W6" s="360" t="s">
        <v>271</v>
      </c>
      <c r="X6" s="359" t="s">
        <v>275</v>
      </c>
      <c r="Y6" s="359" t="s">
        <v>276</v>
      </c>
      <c r="Z6" s="359" t="s">
        <v>277</v>
      </c>
      <c r="AA6" s="360" t="s">
        <v>271</v>
      </c>
      <c r="AB6" s="359" t="s">
        <v>278</v>
      </c>
      <c r="AC6" s="359" t="s">
        <v>279</v>
      </c>
      <c r="AD6" s="359" t="s">
        <v>280</v>
      </c>
      <c r="AE6" s="360" t="s">
        <v>281</v>
      </c>
      <c r="AF6" s="359" t="s">
        <v>282</v>
      </c>
      <c r="AG6" s="359" t="s">
        <v>283</v>
      </c>
      <c r="AH6" s="359" t="s">
        <v>284</v>
      </c>
      <c r="AI6" s="359" t="s">
        <v>285</v>
      </c>
      <c r="AJ6" s="359" t="n"/>
    </row>
    <row hidden="1" r="7" s="211" spans="1:37">
      <c r="A7" s="3" t="n">
        <v>43252</v>
      </c>
      <c r="B7" s="237">
        <f>SUM(E7,G7,I7,M7,O7,S7,W7,AA7)</f>
        <v/>
      </c>
      <c r="C7" s="361" t="n">
        <v>1.15</v>
      </c>
      <c r="D7" s="362">
        <f>(E7+G7+I7)/AE7</f>
        <v/>
      </c>
      <c r="E7" s="363">
        <f>SUM(冷水机组!B7,冷水机组!F7,冷水机组!J7,冷水机组!N7,冷水机组!R7,冷水机组!V7)</f>
        <v/>
      </c>
      <c r="F7" s="324">
        <f>E7/B7</f>
        <v/>
      </c>
      <c r="G7" s="363">
        <f>SUM(冷水机组!C7,冷水机组!G7,冷水机组!K7,冷水机组!O7,冷水机组!S7,冷水机组!W7)/24</f>
        <v/>
      </c>
      <c r="H7" s="324">
        <f>G7/B7</f>
        <v/>
      </c>
      <c r="I7" s="363">
        <f>(冷水机组!D7+冷水机组!E7+冷水机组!H7+冷水机组!I7+冷水机组!L7+冷水机组!M7+冷水机组!P7+冷水机组!Q7+冷水机组!T7+冷水机组!U7+冷水机组!X7+冷水机组!Y7+冷水机组!Z7)/24</f>
        <v/>
      </c>
      <c r="J7" s="324">
        <f>I7/B7</f>
        <v/>
      </c>
      <c r="K7" s="361" t="n">
        <v>0.05</v>
      </c>
      <c r="L7" s="362">
        <f>(M7+O7+S7+W7+AA7)/AE7</f>
        <v/>
      </c>
      <c r="M7" s="364" t="n">
        <v>809</v>
      </c>
      <c r="N7" s="365">
        <f>M7/B7</f>
        <v/>
      </c>
      <c r="O7" s="364" t="n">
        <v>427.3</v>
      </c>
      <c r="P7" s="364">
        <f>PUE!B7</f>
        <v/>
      </c>
      <c r="Q7" s="366">
        <f>O7/P7</f>
        <v/>
      </c>
      <c r="R7" s="365">
        <f>O7/B7</f>
        <v/>
      </c>
      <c r="S7" s="364" t="n">
        <v>2240.64</v>
      </c>
      <c r="T7" s="364">
        <f>PUE!C7</f>
        <v/>
      </c>
      <c r="U7" s="366">
        <f>S7/T7</f>
        <v/>
      </c>
      <c r="V7" s="365">
        <f>S7/B7</f>
        <v/>
      </c>
      <c r="W7" s="364" t="n">
        <v>1736.4</v>
      </c>
      <c r="X7" s="364">
        <f>PUE!D7</f>
        <v/>
      </c>
      <c r="Y7" s="366">
        <f>W7/X7</f>
        <v/>
      </c>
      <c r="Z7" s="365">
        <f>W7/B7</f>
        <v/>
      </c>
      <c r="AA7" s="364" t="n">
        <v>1257.84</v>
      </c>
      <c r="AB7" s="364">
        <f>PUE!E7</f>
        <v/>
      </c>
      <c r="AC7" s="366">
        <f>AA7/AB7</f>
        <v/>
      </c>
      <c r="AD7" s="365">
        <f>AA7/B7</f>
        <v/>
      </c>
      <c r="AE7" s="237">
        <f>P7+T7+X7+AB7</f>
        <v/>
      </c>
      <c r="AF7" s="237">
        <f>PUE!N7</f>
        <v/>
      </c>
      <c r="AG7" s="367">
        <f>PUE!R7</f>
        <v/>
      </c>
      <c r="AH7" s="368">
        <f>冷水机组!AB7</f>
        <v/>
      </c>
      <c r="AI7" s="368">
        <f>冷水机组!AC7</f>
        <v/>
      </c>
      <c r="AJ7" s="369" t="n"/>
    </row>
    <row hidden="1" r="8" s="211" spans="1:37">
      <c r="A8" s="3" t="n">
        <v>43253</v>
      </c>
      <c r="B8" s="294">
        <f>SUM(E8,G8,I8,M8,O8,S8,W8,AA8)</f>
        <v/>
      </c>
      <c r="C8" s="370" t="n">
        <v>1.15</v>
      </c>
      <c r="D8" s="371">
        <f>(E8+G8+I8)/AE8</f>
        <v/>
      </c>
      <c r="E8" s="294">
        <f>SUM(冷水机组!B8,冷水机组!F8,冷水机组!J8,冷水机组!N8,冷水机组!R8,冷水机组!V8)</f>
        <v/>
      </c>
      <c r="F8" s="334">
        <f>E8/B8</f>
        <v/>
      </c>
      <c r="G8" s="294">
        <f>SUM(冷水机组!C8,冷水机组!G8,冷水机组!K8,冷水机组!O8,冷水机组!S8,冷水机组!W8)/24</f>
        <v/>
      </c>
      <c r="H8" s="334">
        <f>G8/B8</f>
        <v/>
      </c>
      <c r="I8" s="294">
        <f>冷水机组!D8+冷水机组!E8+冷水机组!H8+冷水机组!I8+冷水机组!L8+冷水机组!M8+冷水机组!P8+冷水机组!Q8+冷水机组!T8+冷水机组!U8+冷水机组!X8+冷水机组!Y8+冷水机组!Z8</f>
        <v/>
      </c>
      <c r="J8" s="334">
        <f>I8/B8</f>
        <v/>
      </c>
      <c r="K8" s="370" t="n">
        <v>0.05</v>
      </c>
      <c r="L8" s="371">
        <f>(M8+O8+S8+W8+AA8)/AE8</f>
        <v/>
      </c>
      <c r="M8" s="294" t="n">
        <v>771.6900000000001</v>
      </c>
      <c r="N8" s="334">
        <f>M8/B8</f>
        <v/>
      </c>
      <c r="O8" s="294" t="n">
        <v>459.01</v>
      </c>
      <c r="P8" s="294">
        <f>PUE!B8</f>
        <v/>
      </c>
      <c r="Q8" s="371">
        <f>O8/P8</f>
        <v/>
      </c>
      <c r="R8" s="334">
        <f>O8/B8</f>
        <v/>
      </c>
      <c r="S8" s="294" t="n">
        <v>2091.36</v>
      </c>
      <c r="T8" s="294">
        <f>PUE!C8</f>
        <v/>
      </c>
      <c r="U8" s="371">
        <f>S8/T8</f>
        <v/>
      </c>
      <c r="V8" s="334">
        <f>S8/B8</f>
        <v/>
      </c>
      <c r="W8" s="294" t="n">
        <v>1722.48</v>
      </c>
      <c r="X8" s="294">
        <f>PUE!D8</f>
        <v/>
      </c>
      <c r="Y8" s="371">
        <f>W8/X8</f>
        <v/>
      </c>
      <c r="Z8" s="334">
        <f>W8/B8</f>
        <v/>
      </c>
      <c r="AA8" s="294" t="n">
        <v>1243.68</v>
      </c>
      <c r="AB8" s="294">
        <f>PUE!E8</f>
        <v/>
      </c>
      <c r="AC8" s="371">
        <f>AA8/AB8</f>
        <v/>
      </c>
      <c r="AD8" s="334">
        <f>AA8/B8</f>
        <v/>
      </c>
      <c r="AE8" s="294">
        <f>P8+T8+X8+AB8</f>
        <v/>
      </c>
      <c r="AF8" s="294">
        <f>PUE!N8</f>
        <v/>
      </c>
      <c r="AG8" s="371">
        <f>PUE!R8</f>
        <v/>
      </c>
      <c r="AH8" s="372">
        <f>冷水机组!AB8</f>
        <v/>
      </c>
      <c r="AI8" s="372">
        <f>冷水机组!AC8</f>
        <v/>
      </c>
      <c r="AJ8" s="373" t="n"/>
    </row>
    <row hidden="1" r="9" s="211" spans="1:37">
      <c r="A9" s="3" t="n">
        <v>43254</v>
      </c>
      <c r="B9" s="237">
        <f>SUM(E9,G9,I9,M9,O9,S9,W9,AA9)</f>
        <v/>
      </c>
      <c r="C9" s="361" t="n">
        <v>1.15</v>
      </c>
      <c r="D9" s="362">
        <f>(E9+G9+I9)/AE9</f>
        <v/>
      </c>
      <c r="E9" s="363">
        <f>SUM(冷水机组!B9,冷水机组!F9,冷水机组!J9,冷水机组!N9,冷水机组!R9,冷水机组!V9)</f>
        <v/>
      </c>
      <c r="F9" s="324">
        <f>E9/B9</f>
        <v/>
      </c>
      <c r="G9" s="363">
        <f>SUM(冷水机组!C9,冷水机组!G9,冷水机组!K9,冷水机组!O9,冷水机组!S9,冷水机组!W9)/24</f>
        <v/>
      </c>
      <c r="H9" s="324">
        <f>G9/B9</f>
        <v/>
      </c>
      <c r="I9" s="363">
        <f>冷水机组!D9+冷水机组!E9+冷水机组!H9+冷水机组!I9+冷水机组!L9+冷水机组!M9+冷水机组!P9+冷水机组!Q9+冷水机组!T9+冷水机组!U9+冷水机组!X9+冷水机组!Y9+冷水机组!Z9</f>
        <v/>
      </c>
      <c r="J9" s="324">
        <f>I9/B9</f>
        <v/>
      </c>
      <c r="K9" s="361" t="n">
        <v>0.05</v>
      </c>
      <c r="L9" s="362">
        <f>(M9+O9+S9+W9+AA9)/AE9</f>
        <v/>
      </c>
      <c r="M9" s="364" t="n">
        <v>770.01</v>
      </c>
      <c r="N9" s="365">
        <f>M9/B9</f>
        <v/>
      </c>
      <c r="O9" s="364" t="n">
        <v>458.19</v>
      </c>
      <c r="P9" s="364">
        <f>PUE!B9</f>
        <v/>
      </c>
      <c r="Q9" s="366">
        <f>O9/P9</f>
        <v/>
      </c>
      <c r="R9" s="365">
        <f>O9/B9</f>
        <v/>
      </c>
      <c r="S9" s="364" t="n">
        <v>2100</v>
      </c>
      <c r="T9" s="364">
        <f>PUE!C9</f>
        <v/>
      </c>
      <c r="U9" s="366">
        <f>S9/T9</f>
        <v/>
      </c>
      <c r="V9" s="365">
        <f>S9/B9</f>
        <v/>
      </c>
      <c r="W9" s="364" t="n">
        <v>1730.64</v>
      </c>
      <c r="X9" s="364">
        <f>PUE!D9</f>
        <v/>
      </c>
      <c r="Y9" s="366">
        <f>W9/X9</f>
        <v/>
      </c>
      <c r="Z9" s="365">
        <f>W9/B9</f>
        <v/>
      </c>
      <c r="AA9" s="364" t="n">
        <v>1228.08</v>
      </c>
      <c r="AB9" s="364">
        <f>PUE!E9</f>
        <v/>
      </c>
      <c r="AC9" s="366">
        <f>AA9/AB9</f>
        <v/>
      </c>
      <c r="AD9" s="365">
        <f>AA9/B9</f>
        <v/>
      </c>
      <c r="AE9" s="237">
        <f>P9+T9+X9+AB9</f>
        <v/>
      </c>
      <c r="AF9" s="237">
        <f>PUE!N9</f>
        <v/>
      </c>
      <c r="AG9" s="367">
        <f>PUE!R9</f>
        <v/>
      </c>
      <c r="AH9" s="368">
        <f>冷水机组!AB9</f>
        <v/>
      </c>
      <c r="AI9" s="368">
        <f>冷水机组!AC9</f>
        <v/>
      </c>
      <c r="AJ9" s="369" t="n"/>
    </row>
    <row hidden="1" r="10" s="211" spans="1:37">
      <c r="A10" s="3" t="n">
        <v>43255</v>
      </c>
      <c r="B10" s="294">
        <f>SUM(E10,G10,I10,M10,O10,S10,W10,AA10)</f>
        <v/>
      </c>
      <c r="C10" s="370" t="n">
        <v>1.15</v>
      </c>
      <c r="D10" s="371">
        <f>(E10+G10+I10)/AE10</f>
        <v/>
      </c>
      <c r="E10" s="294">
        <f>SUM(冷水机组!B10,冷水机组!F10,冷水机组!J10,冷水机组!N10,冷水机组!R10,冷水机组!V10)</f>
        <v/>
      </c>
      <c r="F10" s="334">
        <f>E10/B10</f>
        <v/>
      </c>
      <c r="G10" s="294">
        <f>SUM(冷水机组!C10,冷水机组!G10,冷水机组!K10,冷水机组!O10,冷水机组!S10,冷水机组!W10)/24</f>
        <v/>
      </c>
      <c r="H10" s="334">
        <f>G10/B10</f>
        <v/>
      </c>
      <c r="I10" s="294">
        <f>冷水机组!D10+冷水机组!E10+冷水机组!H10+冷水机组!I10+冷水机组!L10+冷水机组!M10+冷水机组!P10+冷水机组!Q10+冷水机组!T10+冷水机组!U10+冷水机组!X10+冷水机组!Y10+冷水机组!Z10</f>
        <v/>
      </c>
      <c r="J10" s="334">
        <f>I10/B10</f>
        <v/>
      </c>
      <c r="K10" s="370" t="n">
        <v>0.05</v>
      </c>
      <c r="L10" s="371">
        <f>(M10+O10+S10+W10+AA10)/AE10</f>
        <v/>
      </c>
      <c r="M10" s="294" t="n">
        <v>782.71</v>
      </c>
      <c r="N10" s="334">
        <f>M10/B10</f>
        <v/>
      </c>
      <c r="O10" s="294" t="n">
        <v>449.1</v>
      </c>
      <c r="P10" s="294">
        <f>PUE!B10</f>
        <v/>
      </c>
      <c r="Q10" s="371">
        <f>O10/P10</f>
        <v/>
      </c>
      <c r="R10" s="334">
        <f>O10/B10</f>
        <v/>
      </c>
      <c r="S10" s="294" t="n">
        <v>2092.08</v>
      </c>
      <c r="T10" s="294">
        <f>PUE!C10</f>
        <v/>
      </c>
      <c r="U10" s="371">
        <f>S10/T10</f>
        <v/>
      </c>
      <c r="V10" s="334">
        <f>S10/B10</f>
        <v/>
      </c>
      <c r="W10" s="294" t="n">
        <v>1694.16</v>
      </c>
      <c r="X10" s="294">
        <f>PUE!D10</f>
        <v/>
      </c>
      <c r="Y10" s="371">
        <f>W10/X10</f>
        <v/>
      </c>
      <c r="Z10" s="334">
        <f>W10/B10</f>
        <v/>
      </c>
      <c r="AA10" s="294" t="n">
        <v>1217.04</v>
      </c>
      <c r="AB10" s="294">
        <f>PUE!E10</f>
        <v/>
      </c>
      <c r="AC10" s="371">
        <f>AA10/AB10</f>
        <v/>
      </c>
      <c r="AD10" s="334">
        <f>AA10/B10</f>
        <v/>
      </c>
      <c r="AE10" s="294">
        <f>P10+T10+X10+AB10</f>
        <v/>
      </c>
      <c r="AF10" s="294">
        <f>PUE!N10</f>
        <v/>
      </c>
      <c r="AG10" s="371">
        <f>PUE!R10</f>
        <v/>
      </c>
      <c r="AH10" s="372">
        <f>冷水机组!AB10</f>
        <v/>
      </c>
      <c r="AI10" s="372">
        <f>冷水机组!AC10</f>
        <v/>
      </c>
      <c r="AJ10" s="373" t="n"/>
    </row>
    <row hidden="1" r="11" s="211" spans="1:37">
      <c r="A11" s="3" t="n">
        <v>43256</v>
      </c>
      <c r="B11" s="237">
        <f>SUM(E11,G11,I11,M11,O11,S11,W11,AA11)</f>
        <v/>
      </c>
      <c r="C11" s="361" t="n">
        <v>1.15</v>
      </c>
      <c r="D11" s="362">
        <f>(E11+G11+I11)/AE11</f>
        <v/>
      </c>
      <c r="E11" s="363">
        <f>SUM(冷水机组!B11,冷水机组!F11,冷水机组!J11,冷水机组!N11,冷水机组!R11,冷水机组!V11)</f>
        <v/>
      </c>
      <c r="F11" s="324">
        <f>E11/B11</f>
        <v/>
      </c>
      <c r="G11" s="363">
        <f>SUM(冷水机组!C11,冷水机组!G11,冷水机组!K11,冷水机组!O11,冷水机组!S11,冷水机组!W11)/24</f>
        <v/>
      </c>
      <c r="H11" s="324">
        <f>G11/B11</f>
        <v/>
      </c>
      <c r="I11" s="363">
        <f>冷水机组!D11+冷水机组!E11+冷水机组!H11+冷水机组!I11+冷水机组!L11+冷水机组!M11+冷水机组!P11+冷水机组!Q11+冷水机组!T11+冷水机组!U11+冷水机组!X11+冷水机组!Y11+冷水机组!Z11</f>
        <v/>
      </c>
      <c r="J11" s="324">
        <f>I11/B11</f>
        <v/>
      </c>
      <c r="K11" s="361" t="n">
        <v>0.05</v>
      </c>
      <c r="L11" s="362">
        <f>(M11+O11+S11+W11+AA11)/AE11</f>
        <v/>
      </c>
      <c r="M11" s="364" t="n">
        <v>748.4</v>
      </c>
      <c r="N11" s="365">
        <f>M11/B11</f>
        <v/>
      </c>
      <c r="O11" s="364" t="n">
        <v>448.71</v>
      </c>
      <c r="P11" s="364">
        <f>PUE!B11</f>
        <v/>
      </c>
      <c r="Q11" s="366">
        <f>O11/P11</f>
        <v/>
      </c>
      <c r="R11" s="365">
        <f>O11/B11</f>
        <v/>
      </c>
      <c r="S11" s="364" t="n">
        <v>2097.6</v>
      </c>
      <c r="T11" s="364">
        <f>PUE!C11</f>
        <v/>
      </c>
      <c r="U11" s="366">
        <f>S11/T11</f>
        <v/>
      </c>
      <c r="V11" s="365">
        <f>S11/B11</f>
        <v/>
      </c>
      <c r="W11" s="364" t="n">
        <v>1696.56</v>
      </c>
      <c r="X11" s="364">
        <f>PUE!D11</f>
        <v/>
      </c>
      <c r="Y11" s="366">
        <f>W11/X11</f>
        <v/>
      </c>
      <c r="Z11" s="365">
        <f>W11/B11</f>
        <v/>
      </c>
      <c r="AA11" s="364" t="n">
        <v>1244.64</v>
      </c>
      <c r="AB11" s="364">
        <f>PUE!E11</f>
        <v/>
      </c>
      <c r="AC11" s="366">
        <f>AA11/AB11</f>
        <v/>
      </c>
      <c r="AD11" s="365">
        <f>AA11/B11</f>
        <v/>
      </c>
      <c r="AE11" s="237">
        <f>P11+T11+X11+AB11</f>
        <v/>
      </c>
      <c r="AF11" s="237">
        <f>PUE!N11</f>
        <v/>
      </c>
      <c r="AG11" s="367">
        <f>PUE!R11</f>
        <v/>
      </c>
      <c r="AH11" s="368">
        <f>冷水机组!AB11</f>
        <v/>
      </c>
      <c r="AI11" s="368">
        <f>冷水机组!AC11</f>
        <v/>
      </c>
      <c r="AJ11" s="369" t="n"/>
    </row>
    <row hidden="1" r="12" s="211" spans="1:37">
      <c r="A12" s="3" t="n">
        <v>43257</v>
      </c>
      <c r="B12" s="294">
        <f>SUM(E12,G12,I12,M12,O12,S12,W12,AA12)</f>
        <v/>
      </c>
      <c r="C12" s="370" t="n">
        <v>1.15</v>
      </c>
      <c r="D12" s="371">
        <f>(E12+G12+I12)/AE12</f>
        <v/>
      </c>
      <c r="E12" s="294">
        <f>SUM(冷水机组!B12,冷水机组!F12,冷水机组!J12,冷水机组!N12,冷水机组!R12,冷水机组!V12)</f>
        <v/>
      </c>
      <c r="F12" s="334">
        <f>E12/B12</f>
        <v/>
      </c>
      <c r="G12" s="294">
        <f>SUM(冷水机组!C12,冷水机组!G12,冷水机组!K12,冷水机组!O12,冷水机组!S12,冷水机组!W12)/24</f>
        <v/>
      </c>
      <c r="H12" s="334">
        <f>G12/B12</f>
        <v/>
      </c>
      <c r="I12" s="294">
        <f>冷水机组!D12+冷水机组!E12+冷水机组!H12+冷水机组!I12+冷水机组!L12+冷水机组!M12+冷水机组!P12+冷水机组!Q12+冷水机组!T12+冷水机组!U12+冷水机组!X12+冷水机组!Y12+冷水机组!Z12</f>
        <v/>
      </c>
      <c r="J12" s="334">
        <f>I12/B12</f>
        <v/>
      </c>
      <c r="K12" s="370" t="n">
        <v>0.05</v>
      </c>
      <c r="L12" s="371">
        <f>(M12+O12+S12+W12+AA12)/AE12</f>
        <v/>
      </c>
      <c r="M12" s="294" t="n">
        <v>708.9</v>
      </c>
      <c r="N12" s="334">
        <f>M12/B12</f>
        <v/>
      </c>
      <c r="O12" s="294" t="n">
        <v>448.5</v>
      </c>
      <c r="P12" s="294">
        <f>PUE!B12</f>
        <v/>
      </c>
      <c r="Q12" s="371">
        <f>O12/P12</f>
        <v/>
      </c>
      <c r="R12" s="334">
        <f>O12/B12</f>
        <v/>
      </c>
      <c r="S12" s="294" t="n">
        <v>2099.04</v>
      </c>
      <c r="T12" s="294">
        <f>PUE!C12</f>
        <v/>
      </c>
      <c r="U12" s="371">
        <f>S12/T12</f>
        <v/>
      </c>
      <c r="V12" s="334">
        <f>S12/B12</f>
        <v/>
      </c>
      <c r="W12" s="294" t="n">
        <v>1728</v>
      </c>
      <c r="X12" s="294">
        <f>PUE!D12</f>
        <v/>
      </c>
      <c r="Y12" s="371">
        <f>W12/X12</f>
        <v/>
      </c>
      <c r="Z12" s="334">
        <f>W12/B12</f>
        <v/>
      </c>
      <c r="AA12" s="294" t="n">
        <v>1247.28</v>
      </c>
      <c r="AB12" s="294">
        <f>PUE!E12</f>
        <v/>
      </c>
      <c r="AC12" s="371">
        <f>AA12/AB12</f>
        <v/>
      </c>
      <c r="AD12" s="334">
        <f>AA12/B12</f>
        <v/>
      </c>
      <c r="AE12" s="294">
        <f>P12+T12+X12+AB12</f>
        <v/>
      </c>
      <c r="AF12" s="294">
        <f>PUE!N12</f>
        <v/>
      </c>
      <c r="AG12" s="371">
        <f>PUE!R12</f>
        <v/>
      </c>
      <c r="AH12" s="372">
        <f>冷水机组!AB12</f>
        <v/>
      </c>
      <c r="AI12" s="372">
        <f>冷水机组!AC12</f>
        <v/>
      </c>
      <c r="AJ12" s="373" t="n"/>
    </row>
    <row hidden="1" r="13" s="211" spans="1:37">
      <c r="A13" s="3" t="n">
        <v>43258</v>
      </c>
      <c r="B13" s="237">
        <f>SUM(E13,G13,I13,M13,O13,S13,W13,AA13)</f>
        <v/>
      </c>
      <c r="C13" s="361" t="n">
        <v>1.15</v>
      </c>
      <c r="D13" s="362">
        <f>(E13+G13+I13)/AE13</f>
        <v/>
      </c>
      <c r="E13" s="363">
        <f>SUM(冷水机组!B13,冷水机组!F13,冷水机组!J13,冷水机组!N13,冷水机组!R13,冷水机组!V13)</f>
        <v/>
      </c>
      <c r="F13" s="324">
        <f>E13/B13</f>
        <v/>
      </c>
      <c r="G13" s="363">
        <f>SUM(冷水机组!C13,冷水机组!G13,冷水机组!K13,冷水机组!O13,冷水机组!S13,冷水机组!W13)/24</f>
        <v/>
      </c>
      <c r="H13" s="324">
        <f>G13/B13</f>
        <v/>
      </c>
      <c r="I13" s="363">
        <f>冷水机组!D13+冷水机组!E13+冷水机组!H13+冷水机组!I13+冷水机组!L13+冷水机组!M13+冷水机组!P13+冷水机组!Q13+冷水机组!T13+冷水机组!U13+冷水机组!X13+冷水机组!Y13+冷水机组!Z13</f>
        <v/>
      </c>
      <c r="J13" s="324">
        <f>I13/B13</f>
        <v/>
      </c>
      <c r="K13" s="361" t="n">
        <v>0.05</v>
      </c>
      <c r="L13" s="362">
        <f>(M13+O13+S13+W13+AA13)/AE13</f>
        <v/>
      </c>
      <c r="M13" s="364" t="n">
        <v>1051.19</v>
      </c>
      <c r="N13" s="365">
        <f>M13/B13</f>
        <v/>
      </c>
      <c r="O13" s="364" t="n">
        <v>448.51</v>
      </c>
      <c r="P13" s="364">
        <f>PUE!B13</f>
        <v/>
      </c>
      <c r="Q13" s="366">
        <f>O13/P13</f>
        <v/>
      </c>
      <c r="R13" s="365">
        <f>O13/B13</f>
        <v/>
      </c>
      <c r="S13" s="364" t="n">
        <v>2111.28</v>
      </c>
      <c r="T13" s="364">
        <f>PUE!C13</f>
        <v/>
      </c>
      <c r="U13" s="366">
        <f>S13/T13</f>
        <v/>
      </c>
      <c r="V13" s="365">
        <f>S13/B13</f>
        <v/>
      </c>
      <c r="W13" s="364" t="n">
        <v>1732.32</v>
      </c>
      <c r="X13" s="364">
        <f>PUE!D13</f>
        <v/>
      </c>
      <c r="Y13" s="366">
        <f>W13/X13</f>
        <v/>
      </c>
      <c r="Z13" s="365">
        <f>W13/B13</f>
        <v/>
      </c>
      <c r="AA13" s="364" t="n">
        <v>1247.52</v>
      </c>
      <c r="AB13" s="364">
        <f>PUE!E13</f>
        <v/>
      </c>
      <c r="AC13" s="366">
        <f>AA13/AB13</f>
        <v/>
      </c>
      <c r="AD13" s="365">
        <f>AA13/B13</f>
        <v/>
      </c>
      <c r="AE13" s="237">
        <f>P13+T13+X13+AB13</f>
        <v/>
      </c>
      <c r="AF13" s="237">
        <f>PUE!N13</f>
        <v/>
      </c>
      <c r="AG13" s="367">
        <f>PUE!R13</f>
        <v/>
      </c>
      <c r="AH13" s="368">
        <f>冷水机组!AB13</f>
        <v/>
      </c>
      <c r="AI13" s="368">
        <f>冷水机组!AC13</f>
        <v/>
      </c>
      <c r="AJ13" s="369" t="n"/>
    </row>
    <row hidden="1" r="14" s="211" spans="1:37">
      <c r="A14" s="3" t="n">
        <v>43259</v>
      </c>
      <c r="B14" s="294">
        <f>SUM(E14,G14,I14,M14,O14,S14,W14,AA14)</f>
        <v/>
      </c>
      <c r="C14" s="370" t="n">
        <v>1.15</v>
      </c>
      <c r="D14" s="371">
        <f>(E14+G14+I14)/AE14</f>
        <v/>
      </c>
      <c r="E14" s="294">
        <f>SUM(冷水机组!B14,冷水机组!F14,冷水机组!J14,冷水机组!N14,冷水机组!R14,冷水机组!V14)</f>
        <v/>
      </c>
      <c r="F14" s="334">
        <f>E14/B14</f>
        <v/>
      </c>
      <c r="G14" s="294">
        <f>SUM(冷水机组!C14,冷水机组!G14,冷水机组!K14,冷水机组!O14,冷水机组!S14,冷水机组!W14)/24</f>
        <v/>
      </c>
      <c r="H14" s="334">
        <f>G14/B14</f>
        <v/>
      </c>
      <c r="I14" s="294">
        <f>冷水机组!D14+冷水机组!E14+冷水机组!H14+冷水机组!I14+冷水机组!L14+冷水机组!M14+冷水机组!P14+冷水机组!Q14+冷水机组!T14+冷水机组!U14+冷水机组!X14+冷水机组!Y14+冷水机组!Z14</f>
        <v/>
      </c>
      <c r="J14" s="334">
        <f>I14/B14</f>
        <v/>
      </c>
      <c r="K14" s="370" t="n">
        <v>0.05</v>
      </c>
      <c r="L14" s="371">
        <f>(M14+O14+S14+W14+AA14)/AE14</f>
        <v/>
      </c>
      <c r="M14" s="294" t="n">
        <v>1262.21</v>
      </c>
      <c r="N14" s="334">
        <f>M14/B14</f>
        <v/>
      </c>
      <c r="O14" s="294" t="n">
        <v>446.99</v>
      </c>
      <c r="P14" s="294">
        <f>PUE!B14</f>
        <v/>
      </c>
      <c r="Q14" s="371">
        <f>O14/P14</f>
        <v/>
      </c>
      <c r="R14" s="334">
        <f>O14/B14</f>
        <v/>
      </c>
      <c r="S14" s="294" t="n">
        <v>2136.96</v>
      </c>
      <c r="T14" s="294">
        <f>PUE!C14</f>
        <v/>
      </c>
      <c r="U14" s="371">
        <f>S14/T14</f>
        <v/>
      </c>
      <c r="V14" s="334">
        <f>S14/B14</f>
        <v/>
      </c>
      <c r="W14" s="294" t="n">
        <v>1896.72</v>
      </c>
      <c r="X14" s="294">
        <f>PUE!D14</f>
        <v/>
      </c>
      <c r="Y14" s="371">
        <f>W14/X14</f>
        <v/>
      </c>
      <c r="Z14" s="334">
        <f>W14/B14</f>
        <v/>
      </c>
      <c r="AA14" s="294" t="n">
        <v>1239.12</v>
      </c>
      <c r="AB14" s="294">
        <f>PUE!E14</f>
        <v/>
      </c>
      <c r="AC14" s="371">
        <f>AA14/AB14</f>
        <v/>
      </c>
      <c r="AD14" s="334">
        <f>AA14/B14</f>
        <v/>
      </c>
      <c r="AE14" s="294">
        <f>P14+T14+X14+AB14</f>
        <v/>
      </c>
      <c r="AF14" s="294">
        <f>PUE!N14</f>
        <v/>
      </c>
      <c r="AG14" s="371">
        <f>PUE!R14</f>
        <v/>
      </c>
      <c r="AH14" s="372">
        <f>冷水机组!AB14</f>
        <v/>
      </c>
      <c r="AI14" s="372">
        <f>冷水机组!AC14</f>
        <v/>
      </c>
      <c r="AJ14" s="373" t="n"/>
    </row>
    <row hidden="1" r="15" s="211" spans="1:37">
      <c r="A15" s="3" t="n">
        <v>43260</v>
      </c>
      <c r="B15" s="237">
        <f>SUM(E15,G15,I15,M15,O15,S15,W15,AA15)</f>
        <v/>
      </c>
      <c r="C15" s="361" t="n">
        <v>1.15</v>
      </c>
      <c r="D15" s="362">
        <f>(E15+G15+I15)/AE15</f>
        <v/>
      </c>
      <c r="E15" s="363">
        <f>SUM(冷水机组!B15,冷水机组!F15,冷水机组!J15,冷水机组!N15,冷水机组!R15,冷水机组!V15)</f>
        <v/>
      </c>
      <c r="F15" s="324">
        <f>E15/B15</f>
        <v/>
      </c>
      <c r="G15" s="363">
        <f>SUM(冷水机组!C15,冷水机组!G15,冷水机组!K15,冷水机组!O15,冷水机组!S15,冷水机组!W15)/24</f>
        <v/>
      </c>
      <c r="H15" s="324">
        <f>G15/B15</f>
        <v/>
      </c>
      <c r="I15" s="363">
        <f>冷水机组!D15+冷水机组!E15+冷水机组!H15+冷水机组!I15+冷水机组!L15+冷水机组!M15+冷水机组!P15+冷水机组!Q15+冷水机组!T15+冷水机组!U15+冷水机组!X15+冷水机组!Y15+冷水机组!Z15</f>
        <v/>
      </c>
      <c r="J15" s="324">
        <f>I15/B15</f>
        <v/>
      </c>
      <c r="K15" s="361" t="n">
        <v>0.05</v>
      </c>
      <c r="L15" s="362">
        <f>(M15+O15+S15+W15+AA15)/AE15</f>
        <v/>
      </c>
      <c r="M15" s="364" t="n">
        <v>777.89</v>
      </c>
      <c r="N15" s="365">
        <f>M15/B15</f>
        <v/>
      </c>
      <c r="O15" s="364" t="n">
        <v>446.09</v>
      </c>
      <c r="P15" s="364">
        <f>PUE!B15</f>
        <v/>
      </c>
      <c r="Q15" s="366">
        <f>O15/P15</f>
        <v/>
      </c>
      <c r="R15" s="365">
        <f>O15/B15</f>
        <v/>
      </c>
      <c r="S15" s="364" t="n">
        <v>2152.56</v>
      </c>
      <c r="T15" s="364">
        <f>PUE!C15</f>
        <v/>
      </c>
      <c r="U15" s="366">
        <f>S15/T15</f>
        <v/>
      </c>
      <c r="V15" s="365">
        <f>S15/B15</f>
        <v/>
      </c>
      <c r="W15" s="364" t="n">
        <v>1753.92</v>
      </c>
      <c r="X15" s="364">
        <f>PUE!D15</f>
        <v/>
      </c>
      <c r="Y15" s="366">
        <f>W15/X15</f>
        <v/>
      </c>
      <c r="Z15" s="365">
        <f>W15/B15</f>
        <v/>
      </c>
      <c r="AA15" s="364" t="n">
        <v>1246.8</v>
      </c>
      <c r="AB15" s="364">
        <f>PUE!E15</f>
        <v/>
      </c>
      <c r="AC15" s="366">
        <f>AA15/AB15</f>
        <v/>
      </c>
      <c r="AD15" s="365">
        <f>AA15/B15</f>
        <v/>
      </c>
      <c r="AE15" s="237">
        <f>P15+T15+X15+AB15</f>
        <v/>
      </c>
      <c r="AF15" s="237">
        <f>PUE!N15</f>
        <v/>
      </c>
      <c r="AG15" s="367">
        <f>PUE!R15</f>
        <v/>
      </c>
      <c r="AH15" s="368">
        <f>冷水机组!AB15</f>
        <v/>
      </c>
      <c r="AI15" s="368">
        <f>冷水机组!AC15</f>
        <v/>
      </c>
      <c r="AJ15" s="369" t="n"/>
    </row>
    <row hidden="1" r="16" s="211" spans="1:37">
      <c r="A16" s="3" t="n">
        <v>43261</v>
      </c>
      <c r="B16" s="294">
        <f>SUM(E16,G16,I16,M16,O16,S16,W16,AA16)</f>
        <v/>
      </c>
      <c r="C16" s="370" t="n">
        <v>1.15</v>
      </c>
      <c r="D16" s="371">
        <f>(E16+G16+I16)/AE16</f>
        <v/>
      </c>
      <c r="E16" s="294">
        <f>SUM(冷水机组!B16,冷水机组!F16,冷水机组!J16,冷水机组!N16,冷水机组!R16,冷水机组!V16)</f>
        <v/>
      </c>
      <c r="F16" s="334">
        <f>E16/B16</f>
        <v/>
      </c>
      <c r="G16" s="294">
        <f>SUM(冷水机组!C16,冷水机组!G16,冷水机组!K16,冷水机组!O16,冷水机组!S16,冷水机组!W16)/24</f>
        <v/>
      </c>
      <c r="H16" s="334">
        <f>G16/B16</f>
        <v/>
      </c>
      <c r="I16" s="294">
        <f>冷水机组!D16+冷水机组!E16+冷水机组!H16+冷水机组!I16+冷水机组!L16+冷水机组!M16+冷水机组!P16+冷水机组!Q16+冷水机组!T16+冷水机组!U16+冷水机组!X16+冷水机组!Y16+冷水机组!Z16</f>
        <v/>
      </c>
      <c r="J16" s="334">
        <f>I16/B16</f>
        <v/>
      </c>
      <c r="K16" s="370" t="n">
        <v>0.05</v>
      </c>
      <c r="L16" s="371">
        <f>(M16+O16+S16+W16+AA16)/AE16</f>
        <v/>
      </c>
      <c r="M16" s="294" t="n">
        <v>747.1</v>
      </c>
      <c r="N16" s="334">
        <f>M16/B16</f>
        <v/>
      </c>
      <c r="O16" s="294" t="n">
        <v>446.1</v>
      </c>
      <c r="P16" s="294">
        <f>PUE!B16</f>
        <v/>
      </c>
      <c r="Q16" s="371">
        <f>O16/P16</f>
        <v/>
      </c>
      <c r="R16" s="334">
        <f>O16/B16</f>
        <v/>
      </c>
      <c r="S16" s="294" t="n">
        <v>2140.8</v>
      </c>
      <c r="T16" s="294">
        <f>PUE!C16</f>
        <v/>
      </c>
      <c r="U16" s="371">
        <f>S16/T16</f>
        <v/>
      </c>
      <c r="V16" s="334">
        <f>S16/B16</f>
        <v/>
      </c>
      <c r="W16" s="294" t="n">
        <v>1746.72</v>
      </c>
      <c r="X16" s="294">
        <f>PUE!D16</f>
        <v/>
      </c>
      <c r="Y16" s="371">
        <f>W16/X16</f>
        <v/>
      </c>
      <c r="Z16" s="334">
        <f>W16/B16</f>
        <v/>
      </c>
      <c r="AA16" s="294" t="n">
        <v>1224.96</v>
      </c>
      <c r="AB16" s="294">
        <f>PUE!E16</f>
        <v/>
      </c>
      <c r="AC16" s="371">
        <f>AA16/AB16</f>
        <v/>
      </c>
      <c r="AD16" s="334">
        <f>AA16/B16</f>
        <v/>
      </c>
      <c r="AE16" s="294">
        <f>P16+T16+X16+AB16</f>
        <v/>
      </c>
      <c r="AF16" s="294">
        <f>PUE!N16</f>
        <v/>
      </c>
      <c r="AG16" s="371">
        <f>PUE!R16</f>
        <v/>
      </c>
      <c r="AH16" s="372">
        <f>冷水机组!AB16</f>
        <v/>
      </c>
      <c r="AI16" s="372">
        <f>冷水机组!AC16</f>
        <v/>
      </c>
      <c r="AJ16" s="373" t="n"/>
    </row>
    <row hidden="1" r="17" s="211" spans="1:37">
      <c r="A17" s="3" t="n">
        <v>43262</v>
      </c>
      <c r="B17" s="237">
        <f>SUM(E17,G17,I17,M17,O17,S17,W17,AA17)</f>
        <v/>
      </c>
      <c r="C17" s="361" t="n">
        <v>1.15</v>
      </c>
      <c r="D17" s="362">
        <f>(E17+G17+I17)/AE17</f>
        <v/>
      </c>
      <c r="E17" s="363">
        <f>SUM(冷水机组!B17,冷水机组!F17,冷水机组!J17,冷水机组!N17,冷水机组!R17,冷水机组!V17)</f>
        <v/>
      </c>
      <c r="F17" s="324">
        <f>E17/B17</f>
        <v/>
      </c>
      <c r="G17" s="363">
        <f>SUM(冷水机组!C17,冷水机组!G17,冷水机组!K17,冷水机组!O17,冷水机组!S17,冷水机组!W17)/24</f>
        <v/>
      </c>
      <c r="H17" s="324">
        <f>G17/B17</f>
        <v/>
      </c>
      <c r="I17" s="363">
        <f>冷水机组!D17+冷水机组!E17+冷水机组!H17+冷水机组!I17+冷水机组!L17+冷水机组!M17+冷水机组!P17+冷水机组!Q17+冷水机组!T17+冷水机组!U17+冷水机组!X17+冷水机组!Y17+冷水机组!Z17</f>
        <v/>
      </c>
      <c r="J17" s="324">
        <f>I17/B17</f>
        <v/>
      </c>
      <c r="K17" s="361" t="n">
        <v>0.05</v>
      </c>
      <c r="L17" s="362">
        <f>(M17+O17+S17+W17+AA17)/AE17</f>
        <v/>
      </c>
      <c r="M17" s="364" t="n">
        <v>757.6</v>
      </c>
      <c r="N17" s="365">
        <f>M17/B17</f>
        <v/>
      </c>
      <c r="O17" s="364" t="n">
        <v>449.7</v>
      </c>
      <c r="P17" s="364">
        <f>PUE!B17</f>
        <v/>
      </c>
      <c r="Q17" s="366">
        <f>O17/P17</f>
        <v/>
      </c>
      <c r="R17" s="365">
        <f>O17/B17</f>
        <v/>
      </c>
      <c r="S17" s="364" t="n">
        <v>2117.76</v>
      </c>
      <c r="T17" s="364">
        <f>PUE!C17</f>
        <v/>
      </c>
      <c r="U17" s="366">
        <f>S17/T17</f>
        <v/>
      </c>
      <c r="V17" s="365">
        <f>S17/B17</f>
        <v/>
      </c>
      <c r="W17" s="364" t="n">
        <v>2048.88</v>
      </c>
      <c r="X17" s="364">
        <f>PUE!D17</f>
        <v/>
      </c>
      <c r="Y17" s="366">
        <f>W17/X17</f>
        <v/>
      </c>
      <c r="Z17" s="365">
        <f>W17/B17</f>
        <v/>
      </c>
      <c r="AA17" s="364" t="n">
        <v>1206.24</v>
      </c>
      <c r="AB17" s="364">
        <f>PUE!E17</f>
        <v/>
      </c>
      <c r="AC17" s="366">
        <f>AA17/AB17</f>
        <v/>
      </c>
      <c r="AD17" s="365">
        <f>AA17/B17</f>
        <v/>
      </c>
      <c r="AE17" s="237">
        <f>P17+T17+X17+AB17</f>
        <v/>
      </c>
      <c r="AF17" s="237">
        <f>PUE!N17</f>
        <v/>
      </c>
      <c r="AG17" s="367">
        <f>PUE!R17</f>
        <v/>
      </c>
      <c r="AH17" s="368">
        <f>冷水机组!AB17</f>
        <v/>
      </c>
      <c r="AI17" s="368">
        <f>冷水机组!AC17</f>
        <v/>
      </c>
      <c r="AJ17" s="369" t="n"/>
    </row>
    <row hidden="1" r="18" s="211" spans="1:37">
      <c r="A18" s="3" t="n">
        <v>43263</v>
      </c>
      <c r="B18" s="294">
        <f>SUM(E18,G18,I18,M18,O18,S18,W18,AA18)</f>
        <v/>
      </c>
      <c r="C18" s="370" t="n">
        <v>1.15</v>
      </c>
      <c r="D18" s="371">
        <f>(E18+G18+I18)/AE18</f>
        <v/>
      </c>
      <c r="E18" s="294">
        <f>SUM(冷水机组!B18,冷水机组!F18,冷水机组!J18,冷水机组!N18,冷水机组!R18,冷水机组!V18)</f>
        <v/>
      </c>
      <c r="F18" s="334">
        <f>E18/B18</f>
        <v/>
      </c>
      <c r="G18" s="294">
        <f>SUM(冷水机组!C18,冷水机组!G18,冷水机组!K18,冷水机组!O18,冷水机组!S18,冷水机组!W18)/24</f>
        <v/>
      </c>
      <c r="H18" s="334">
        <f>G18/B18</f>
        <v/>
      </c>
      <c r="I18" s="294">
        <f>冷水机组!D18+冷水机组!E18+冷水机组!H18+冷水机组!I18+冷水机组!L18+冷水机组!M18+冷水机组!P18+冷水机组!Q18+冷水机组!T18+冷水机组!U18+冷水机组!X18+冷水机组!Y18+冷水机组!Z18</f>
        <v/>
      </c>
      <c r="J18" s="334">
        <f>I18/B18</f>
        <v/>
      </c>
      <c r="K18" s="370" t="n">
        <v>0.05</v>
      </c>
      <c r="L18" s="371">
        <f>(M18+O18+S18+W18+AA18)/AE18</f>
        <v/>
      </c>
      <c r="M18" s="294" t="n">
        <v>724.61</v>
      </c>
      <c r="N18" s="334">
        <f>M18/B18</f>
        <v/>
      </c>
      <c r="O18" s="294" t="n">
        <v>447.7</v>
      </c>
      <c r="P18" s="294">
        <f>PUE!B18</f>
        <v/>
      </c>
      <c r="Q18" s="371">
        <f>O18/P18</f>
        <v/>
      </c>
      <c r="R18" s="334">
        <f>O18/B18</f>
        <v/>
      </c>
      <c r="S18" s="294" t="n">
        <v>2119.92</v>
      </c>
      <c r="T18" s="294">
        <f>PUE!C18</f>
        <v/>
      </c>
      <c r="U18" s="371">
        <f>S18/T18</f>
        <v/>
      </c>
      <c r="V18" s="334">
        <f>S18/B18</f>
        <v/>
      </c>
      <c r="W18" s="294" t="n">
        <v>1729.68</v>
      </c>
      <c r="X18" s="294">
        <f>PUE!D18</f>
        <v/>
      </c>
      <c r="Y18" s="371">
        <f>W18/X18</f>
        <v/>
      </c>
      <c r="Z18" s="334">
        <f>W18/B18</f>
        <v/>
      </c>
      <c r="AA18" s="294" t="n">
        <v>1156.8</v>
      </c>
      <c r="AB18" s="294">
        <f>PUE!E18</f>
        <v/>
      </c>
      <c r="AC18" s="371">
        <f>AA18/AB18</f>
        <v/>
      </c>
      <c r="AD18" s="334">
        <f>AA18/B18</f>
        <v/>
      </c>
      <c r="AE18" s="294">
        <f>P18+T18+X18+AB18</f>
        <v/>
      </c>
      <c r="AF18" s="294">
        <f>PUE!N18</f>
        <v/>
      </c>
      <c r="AG18" s="371">
        <f>PUE!R18</f>
        <v/>
      </c>
      <c r="AH18" s="372">
        <f>冷水机组!AB18</f>
        <v/>
      </c>
      <c r="AI18" s="372">
        <f>冷水机组!AC18</f>
        <v/>
      </c>
      <c r="AJ18" s="373" t="n"/>
    </row>
    <row hidden="1" r="19" s="211" spans="1:37">
      <c r="A19" s="3" t="n">
        <v>43264</v>
      </c>
      <c r="B19" s="237">
        <f>SUM(E19,G19,I19,M19,O19,S19,W19,AA19)</f>
        <v/>
      </c>
      <c r="C19" s="361" t="n">
        <v>1.15</v>
      </c>
      <c r="D19" s="362">
        <f>(E19+G19+I19)/AE19</f>
        <v/>
      </c>
      <c r="E19" s="363">
        <f>SUM(冷水机组!B19,冷水机组!F19,冷水机组!J19,冷水机组!N19,冷水机组!R19,冷水机组!V19)</f>
        <v/>
      </c>
      <c r="F19" s="324">
        <f>E19/B19</f>
        <v/>
      </c>
      <c r="G19" s="363">
        <f>SUM(冷水机组!C19,冷水机组!G19,冷水机组!K19,冷水机组!O19,冷水机组!S19,冷水机组!W19)/24</f>
        <v/>
      </c>
      <c r="H19" s="324">
        <f>G19/B19</f>
        <v/>
      </c>
      <c r="I19" s="363">
        <f>冷水机组!D19+冷水机组!E19+冷水机组!H19+冷水机组!I19+冷水机组!L19+冷水机组!M19+冷水机组!P19+冷水机组!Q19+冷水机组!T19+冷水机组!U19+冷水机组!X19+冷水机组!Y19+冷水机组!Z19</f>
        <v/>
      </c>
      <c r="J19" s="324">
        <f>I19/B19</f>
        <v/>
      </c>
      <c r="K19" s="361" t="n">
        <v>0.05</v>
      </c>
      <c r="L19" s="362">
        <f>(M19+O19+S19+W19+AA19)/AE19</f>
        <v/>
      </c>
      <c r="M19" s="364" t="n">
        <v>666.1900000000001</v>
      </c>
      <c r="N19" s="365">
        <f>M19/B19</f>
        <v/>
      </c>
      <c r="O19" s="364" t="n">
        <v>464.61</v>
      </c>
      <c r="P19" s="364">
        <f>PUE!B19</f>
        <v/>
      </c>
      <c r="Q19" s="366">
        <f>O19/P19</f>
        <v/>
      </c>
      <c r="R19" s="365">
        <f>O19/B19</f>
        <v/>
      </c>
      <c r="S19" s="364" t="n">
        <v>2131.92</v>
      </c>
      <c r="T19" s="364">
        <f>PUE!C19</f>
        <v/>
      </c>
      <c r="U19" s="366">
        <f>S19/T19</f>
        <v/>
      </c>
      <c r="V19" s="365">
        <f>S19/B19</f>
        <v/>
      </c>
      <c r="W19" s="364" t="n">
        <v>1741.2</v>
      </c>
      <c r="X19" s="364">
        <f>PUE!D19</f>
        <v/>
      </c>
      <c r="Y19" s="366">
        <f>W19/X19</f>
        <v/>
      </c>
      <c r="Z19" s="365">
        <f>W19/B19</f>
        <v/>
      </c>
      <c r="AA19" s="364" t="n">
        <v>1153.2</v>
      </c>
      <c r="AB19" s="364">
        <f>PUE!E19</f>
        <v/>
      </c>
      <c r="AC19" s="366">
        <f>AA19/AB19</f>
        <v/>
      </c>
      <c r="AD19" s="365">
        <f>AA19/B19</f>
        <v/>
      </c>
      <c r="AE19" s="237">
        <f>P19+T19+X19+AB19</f>
        <v/>
      </c>
      <c r="AF19" s="237">
        <f>PUE!N19</f>
        <v/>
      </c>
      <c r="AG19" s="367">
        <f>PUE!R19</f>
        <v/>
      </c>
      <c r="AH19" s="368">
        <f>冷水机组!AB19</f>
        <v/>
      </c>
      <c r="AI19" s="368">
        <f>冷水机组!AC19</f>
        <v/>
      </c>
      <c r="AJ19" s="369" t="n"/>
    </row>
    <row hidden="1" r="20" s="211" spans="1:37">
      <c r="A20" s="3" t="n">
        <v>43265</v>
      </c>
      <c r="B20" s="294">
        <f>SUM(E20,G20,I20,M20,O20,S20,W20,AA20)</f>
        <v/>
      </c>
      <c r="C20" s="370" t="n">
        <v>1.15</v>
      </c>
      <c r="D20" s="371">
        <f>(E20+G20+I20)/AE20</f>
        <v/>
      </c>
      <c r="E20" s="294">
        <f>SUM(冷水机组!B20,冷水机组!F20,冷水机组!J20,冷水机组!N20,冷水机组!R20,冷水机组!V20)</f>
        <v/>
      </c>
      <c r="F20" s="334">
        <f>E20/B20</f>
        <v/>
      </c>
      <c r="G20" s="294">
        <f>SUM(冷水机组!C20,冷水机组!G20,冷水机组!K20,冷水机组!O20,冷水机组!S20,冷水机组!W20)/24</f>
        <v/>
      </c>
      <c r="H20" s="334">
        <f>G20/B20</f>
        <v/>
      </c>
      <c r="I20" s="294">
        <f>冷水机组!D20+冷水机组!E20+冷水机组!H20+冷水机组!I20+冷水机组!L20+冷水机组!M20+冷水机组!P20+冷水机组!Q20+冷水机组!T20+冷水机组!U20+冷水机组!X20+冷水机组!Y20+冷水机组!Z20</f>
        <v/>
      </c>
      <c r="J20" s="334">
        <f>I20/B20</f>
        <v/>
      </c>
      <c r="K20" s="370" t="n">
        <v>0.05</v>
      </c>
      <c r="L20" s="371">
        <f>(M20+O20+S20+W20+AA20)/AE20</f>
        <v/>
      </c>
      <c r="M20" s="294" t="n">
        <v>635.91</v>
      </c>
      <c r="N20" s="334">
        <f>M20/B20</f>
        <v/>
      </c>
      <c r="O20" s="294" t="n">
        <v>465.79</v>
      </c>
      <c r="P20" s="294">
        <f>PUE!B20</f>
        <v/>
      </c>
      <c r="Q20" s="371">
        <f>O20/P20</f>
        <v/>
      </c>
      <c r="R20" s="334">
        <f>O20/B20</f>
        <v/>
      </c>
      <c r="S20" s="294" t="n">
        <v>2156.16</v>
      </c>
      <c r="T20" s="294">
        <f>PUE!C20</f>
        <v/>
      </c>
      <c r="U20" s="371">
        <f>S20/T20</f>
        <v/>
      </c>
      <c r="V20" s="334">
        <f>S20/B20</f>
        <v/>
      </c>
      <c r="W20" s="294" t="n">
        <v>1741.44</v>
      </c>
      <c r="X20" s="294">
        <f>PUE!D20</f>
        <v/>
      </c>
      <c r="Y20" s="371">
        <f>W20/X20</f>
        <v/>
      </c>
      <c r="Z20" s="334">
        <f>W20/B20</f>
        <v/>
      </c>
      <c r="AA20" s="294" t="n">
        <v>1161.84</v>
      </c>
      <c r="AB20" s="294">
        <f>PUE!E20</f>
        <v/>
      </c>
      <c r="AC20" s="371">
        <f>AA20/AB20</f>
        <v/>
      </c>
      <c r="AD20" s="334">
        <f>AA20/B20</f>
        <v/>
      </c>
      <c r="AE20" s="294">
        <f>P20+T20+X20+AB20</f>
        <v/>
      </c>
      <c r="AF20" s="294">
        <f>PUE!N20</f>
        <v/>
      </c>
      <c r="AG20" s="371">
        <f>PUE!R20</f>
        <v/>
      </c>
      <c r="AH20" s="372">
        <f>冷水机组!AB20</f>
        <v/>
      </c>
      <c r="AI20" s="372">
        <f>冷水机组!AC20</f>
        <v/>
      </c>
      <c r="AJ20" s="373" t="n"/>
    </row>
    <row hidden="1" r="21" s="211" spans="1:37">
      <c r="A21" s="3" t="n">
        <v>43266</v>
      </c>
      <c r="B21" s="237">
        <f>SUM(E21,G21,I21,M21,O21,S21,W21,AA21)</f>
        <v/>
      </c>
      <c r="C21" s="361" t="n">
        <v>1.15</v>
      </c>
      <c r="D21" s="362">
        <f>(E21+G21+I21)/AE21</f>
        <v/>
      </c>
      <c r="E21" s="363">
        <f>SUM(冷水机组!B21,冷水机组!F21,冷水机组!J21,冷水机组!N21,冷水机组!R21,冷水机组!V21)</f>
        <v/>
      </c>
      <c r="F21" s="324">
        <f>E21/B21</f>
        <v/>
      </c>
      <c r="G21" s="363">
        <f>SUM(冷水机组!C21,冷水机组!G21,冷水机组!K21,冷水机组!O21,冷水机组!S21,冷水机组!W21)/24</f>
        <v/>
      </c>
      <c r="H21" s="324">
        <f>G21/B21</f>
        <v/>
      </c>
      <c r="I21" s="363">
        <f>冷水机组!D21+冷水机组!E21+冷水机组!H21+冷水机组!I21+冷水机组!L21+冷水机组!M21+冷水机组!P21+冷水机组!Q21+冷水机组!T21+冷水机组!U21+冷水机组!X21+冷水机组!Y21+冷水机组!Z21</f>
        <v/>
      </c>
      <c r="J21" s="324">
        <f>I21/B21</f>
        <v/>
      </c>
      <c r="K21" s="361" t="n">
        <v>0.05</v>
      </c>
      <c r="L21" s="362">
        <f>(M21+O21+S21+W21+AA21)/AE21</f>
        <v/>
      </c>
      <c r="M21" s="364" t="n">
        <v>642.3</v>
      </c>
      <c r="N21" s="365">
        <f>M21/B21</f>
        <v/>
      </c>
      <c r="O21" s="364" t="n">
        <v>438.12</v>
      </c>
      <c r="P21" s="364">
        <f>PUE!B21</f>
        <v/>
      </c>
      <c r="Q21" s="366">
        <f>O21/P21</f>
        <v/>
      </c>
      <c r="R21" s="365">
        <f>O21/B21</f>
        <v/>
      </c>
      <c r="S21" s="364" t="n">
        <v>2139.36</v>
      </c>
      <c r="T21" s="364">
        <f>PUE!C21</f>
        <v/>
      </c>
      <c r="U21" s="366">
        <f>S21/T21</f>
        <v/>
      </c>
      <c r="V21" s="365">
        <f>S21/B21</f>
        <v/>
      </c>
      <c r="W21" s="364" t="n">
        <v>1731.84</v>
      </c>
      <c r="X21" s="364">
        <f>PUE!D21</f>
        <v/>
      </c>
      <c r="Y21" s="366">
        <f>W21/X21</f>
        <v/>
      </c>
      <c r="Z21" s="365">
        <f>W21/B21</f>
        <v/>
      </c>
      <c r="AA21" s="364" t="n">
        <v>1167.84</v>
      </c>
      <c r="AB21" s="364">
        <f>PUE!E21</f>
        <v/>
      </c>
      <c r="AC21" s="366">
        <f>AA21/AB21</f>
        <v/>
      </c>
      <c r="AD21" s="365">
        <f>AA21/B21</f>
        <v/>
      </c>
      <c r="AE21" s="237">
        <f>P21+T21+X21+AB21</f>
        <v/>
      </c>
      <c r="AF21" s="237">
        <f>PUE!N21</f>
        <v/>
      </c>
      <c r="AG21" s="367">
        <f>PUE!R21</f>
        <v/>
      </c>
      <c r="AH21" s="368">
        <f>冷水机组!AB21</f>
        <v/>
      </c>
      <c r="AI21" s="368">
        <f>冷水机组!AC21</f>
        <v/>
      </c>
      <c r="AJ21" s="369" t="n"/>
    </row>
    <row hidden="1" r="22" s="211" spans="1:37">
      <c r="A22" s="3" t="n">
        <v>43267</v>
      </c>
      <c r="B22" s="294">
        <f>SUM(E22,G22,I22,M22,O22,S22,W22,AA22)</f>
        <v/>
      </c>
      <c r="C22" s="370" t="n">
        <v>1.15</v>
      </c>
      <c r="D22" s="371">
        <f>(E22+G22+I22)/AE22</f>
        <v/>
      </c>
      <c r="E22" s="294">
        <f>SUM(冷水机组!B22,冷水机组!F22,冷水机组!J22,冷水机组!N22,冷水机组!R22,冷水机组!V22)</f>
        <v/>
      </c>
      <c r="F22" s="334">
        <f>E22/B22</f>
        <v/>
      </c>
      <c r="G22" s="294">
        <f>SUM(冷水机组!C22,冷水机组!G22,冷水机组!K22,冷水机组!O22,冷水机组!S22,冷水机组!W22)/24</f>
        <v/>
      </c>
      <c r="H22" s="334">
        <f>G22/B22</f>
        <v/>
      </c>
      <c r="I22" s="294">
        <f>冷水机组!D22+冷水机组!E22+冷水机组!H22+冷水机组!I22+冷水机组!L22+冷水机组!M22+冷水机组!P22+冷水机组!Q22+冷水机组!T22+冷水机组!U22+冷水机组!X22+冷水机组!Y22+冷水机组!Z22</f>
        <v/>
      </c>
      <c r="J22" s="334">
        <f>I22/B22</f>
        <v/>
      </c>
      <c r="K22" s="370" t="n">
        <v>0.05</v>
      </c>
      <c r="L22" s="371">
        <f>(M22+O22+S22+W22+AA22)/AE22</f>
        <v/>
      </c>
      <c r="M22" s="294" t="n">
        <v>670.4</v>
      </c>
      <c r="N22" s="334">
        <f>M22/B22</f>
        <v/>
      </c>
      <c r="O22" s="294" t="n">
        <v>362.3</v>
      </c>
      <c r="P22" s="294">
        <f>PUE!B22</f>
        <v/>
      </c>
      <c r="Q22" s="371">
        <f>O22/P22</f>
        <v/>
      </c>
      <c r="R22" s="334">
        <f>O22/B22</f>
        <v/>
      </c>
      <c r="S22" s="294" t="n">
        <v>2164.56</v>
      </c>
      <c r="T22" s="294">
        <f>PUE!C22</f>
        <v/>
      </c>
      <c r="U22" s="371">
        <f>S22/T22</f>
        <v/>
      </c>
      <c r="V22" s="334">
        <f>S22/B22</f>
        <v/>
      </c>
      <c r="W22" s="294" t="n">
        <v>1736.4</v>
      </c>
      <c r="X22" s="294">
        <f>PUE!D22</f>
        <v/>
      </c>
      <c r="Y22" s="371">
        <f>W22/X22</f>
        <v/>
      </c>
      <c r="Z22" s="334">
        <f>W22/B22</f>
        <v/>
      </c>
      <c r="AA22" s="294" t="n">
        <v>1170.24</v>
      </c>
      <c r="AB22" s="294">
        <f>PUE!E22</f>
        <v/>
      </c>
      <c r="AC22" s="371">
        <f>AA22/AB22</f>
        <v/>
      </c>
      <c r="AD22" s="334">
        <f>AA22/B22</f>
        <v/>
      </c>
      <c r="AE22" s="294">
        <f>P22+T22+X22+AB22</f>
        <v/>
      </c>
      <c r="AF22" s="294">
        <f>PUE!N22</f>
        <v/>
      </c>
      <c r="AG22" s="371">
        <f>PUE!R22</f>
        <v/>
      </c>
      <c r="AH22" s="372">
        <f>冷水机组!AB22</f>
        <v/>
      </c>
      <c r="AI22" s="372">
        <f>冷水机组!AC22</f>
        <v/>
      </c>
      <c r="AJ22" s="373" t="n"/>
    </row>
    <row hidden="1" r="23" s="211" spans="1:37">
      <c r="A23" s="3" t="n">
        <v>43268</v>
      </c>
      <c r="B23" s="237">
        <f>SUM(E23,G23,I23,M23,O23,S23,W23,AA23)</f>
        <v/>
      </c>
      <c r="C23" s="361" t="n">
        <v>1.15</v>
      </c>
      <c r="D23" s="362">
        <f>(E23+G23+I23)/AE23</f>
        <v/>
      </c>
      <c r="E23" s="363">
        <f>SUM(冷水机组!B23,冷水机组!F23,冷水机组!J23,冷水机组!N23,冷水机组!R23,冷水机组!V23)</f>
        <v/>
      </c>
      <c r="F23" s="324">
        <f>E23/B23</f>
        <v/>
      </c>
      <c r="G23" s="363">
        <f>SUM(冷水机组!C23,冷水机组!G23,冷水机组!K23,冷水机组!O23,冷水机组!S23,冷水机组!W23)/24</f>
        <v/>
      </c>
      <c r="H23" s="324">
        <f>G23/B23</f>
        <v/>
      </c>
      <c r="I23" s="363">
        <f>冷水机组!D23+冷水机组!E23+冷水机组!H23+冷水机组!I23+冷水机组!L23+冷水机组!M23+冷水机组!P23+冷水机组!Q23+冷水机组!T23+冷水机组!U23+冷水机组!X23+冷水机组!Y23+冷水机组!Z23</f>
        <v/>
      </c>
      <c r="J23" s="324">
        <f>I23/B23</f>
        <v/>
      </c>
      <c r="K23" s="361" t="n">
        <v>0.05</v>
      </c>
      <c r="L23" s="362">
        <f>(M23+O23+S23+W23+AA23)/AE23</f>
        <v/>
      </c>
      <c r="M23" s="364" t="n">
        <v>698.5</v>
      </c>
      <c r="N23" s="365">
        <f>M23/B23</f>
        <v/>
      </c>
      <c r="O23" s="364" t="n">
        <v>390.3</v>
      </c>
      <c r="P23" s="364">
        <f>PUE!B23</f>
        <v/>
      </c>
      <c r="Q23" s="366">
        <f>O23/P23</f>
        <v/>
      </c>
      <c r="R23" s="365">
        <f>O23/B23</f>
        <v/>
      </c>
      <c r="S23" s="364" t="n">
        <v>2203.92</v>
      </c>
      <c r="T23" s="364">
        <f>PUE!C23</f>
        <v/>
      </c>
      <c r="U23" s="366">
        <f>S23/T23</f>
        <v/>
      </c>
      <c r="V23" s="365">
        <f>S23/B23</f>
        <v/>
      </c>
      <c r="W23" s="364" t="n">
        <v>1730.88</v>
      </c>
      <c r="X23" s="364">
        <f>PUE!D23</f>
        <v/>
      </c>
      <c r="Y23" s="366">
        <f>W23/X23</f>
        <v/>
      </c>
      <c r="Z23" s="365">
        <f>W23/B23</f>
        <v/>
      </c>
      <c r="AA23" s="364" t="n">
        <v>1177.68</v>
      </c>
      <c r="AB23" s="364">
        <f>PUE!E23</f>
        <v/>
      </c>
      <c r="AC23" s="366">
        <f>AA23/AB23</f>
        <v/>
      </c>
      <c r="AD23" s="365">
        <f>AA23/B23</f>
        <v/>
      </c>
      <c r="AE23" s="237">
        <f>P23+T23+X23+AB23</f>
        <v/>
      </c>
      <c r="AF23" s="237">
        <f>PUE!N23</f>
        <v/>
      </c>
      <c r="AG23" s="367">
        <f>PUE!R23</f>
        <v/>
      </c>
      <c r="AH23" s="368">
        <f>冷水机组!AB23</f>
        <v/>
      </c>
      <c r="AI23" s="368">
        <f>冷水机组!AC23</f>
        <v/>
      </c>
      <c r="AJ23" s="369" t="n"/>
    </row>
    <row hidden="1" r="24" s="211" spans="1:37">
      <c r="A24" s="3" t="n">
        <v>43269</v>
      </c>
      <c r="B24" s="294">
        <f>SUM(E24,G24,I24,M24,O24,S24,W24,AA24)</f>
        <v/>
      </c>
      <c r="C24" s="370" t="n">
        <v>1.15</v>
      </c>
      <c r="D24" s="371">
        <f>(E24+G24+I24)/AE24</f>
        <v/>
      </c>
      <c r="E24" s="294">
        <f>SUM(冷水机组!B24,冷水机组!F24,冷水机组!J24,冷水机组!N24,冷水机组!R24,冷水机组!V24)</f>
        <v/>
      </c>
      <c r="F24" s="334">
        <f>E24/B24</f>
        <v/>
      </c>
      <c r="G24" s="294">
        <f>SUM(冷水机组!C24,冷水机组!G24,冷水机组!K24,冷水机组!O24,冷水机组!S24,冷水机组!W24)/24</f>
        <v/>
      </c>
      <c r="H24" s="334">
        <f>G24/B24</f>
        <v/>
      </c>
      <c r="I24" s="294">
        <f>冷水机组!D24+冷水机组!E24+冷水机组!H24+冷水机组!I24+冷水机组!L24+冷水机组!M24+冷水机组!P24+冷水机组!Q24+冷水机组!T24+冷水机组!U24+冷水机组!X24+冷水机组!Y24+冷水机组!Z24</f>
        <v/>
      </c>
      <c r="J24" s="334">
        <f>I24/B24</f>
        <v/>
      </c>
      <c r="K24" s="370" t="n">
        <v>0.05</v>
      </c>
      <c r="L24" s="371">
        <f>(M24+O24+S24+W24+AA24)/AE24</f>
        <v/>
      </c>
      <c r="M24" s="294" t="n">
        <v>739</v>
      </c>
      <c r="N24" s="334">
        <f>M24/B24</f>
        <v/>
      </c>
      <c r="O24" s="294" t="n">
        <v>394.21</v>
      </c>
      <c r="P24" s="294">
        <f>PUE!B24</f>
        <v/>
      </c>
      <c r="Q24" s="371">
        <f>O24/P24</f>
        <v/>
      </c>
      <c r="R24" s="334">
        <f>O24/B24</f>
        <v/>
      </c>
      <c r="S24" s="294" t="n">
        <v>2189.76</v>
      </c>
      <c r="T24" s="294">
        <f>PUE!C24</f>
        <v/>
      </c>
      <c r="U24" s="371">
        <f>S24/T24</f>
        <v/>
      </c>
      <c r="V24" s="334">
        <f>S24/B24</f>
        <v/>
      </c>
      <c r="W24" s="294" t="n">
        <v>1743.6</v>
      </c>
      <c r="X24" s="294">
        <f>PUE!D24</f>
        <v/>
      </c>
      <c r="Y24" s="371">
        <f>W24/X24</f>
        <v/>
      </c>
      <c r="Z24" s="334">
        <f>W24/B24</f>
        <v/>
      </c>
      <c r="AA24" s="294" t="n">
        <v>1145.76</v>
      </c>
      <c r="AB24" s="294">
        <f>PUE!E24</f>
        <v/>
      </c>
      <c r="AC24" s="371">
        <f>AA24/AB24</f>
        <v/>
      </c>
      <c r="AD24" s="334">
        <f>AA24/B24</f>
        <v/>
      </c>
      <c r="AE24" s="294">
        <f>P24+T24+X24+AB24</f>
        <v/>
      </c>
      <c r="AF24" s="294">
        <f>PUE!N24</f>
        <v/>
      </c>
      <c r="AG24" s="371">
        <f>PUE!R24</f>
        <v/>
      </c>
      <c r="AH24" s="372">
        <f>冷水机组!AB24</f>
        <v/>
      </c>
      <c r="AI24" s="372">
        <f>冷水机组!AC24</f>
        <v/>
      </c>
      <c r="AJ24" s="373" t="n"/>
    </row>
    <row hidden="1" r="25" s="211" spans="1:37">
      <c r="A25" s="3" t="n">
        <v>43270</v>
      </c>
      <c r="B25" s="237">
        <f>SUM(E25,G25,I25,M25,O25,S25,W25,AA25)</f>
        <v/>
      </c>
      <c r="C25" s="361" t="n">
        <v>1.15</v>
      </c>
      <c r="D25" s="362">
        <f>(E25+G25+I25)/AE25</f>
        <v/>
      </c>
      <c r="E25" s="363">
        <f>SUM(冷水机组!B25,冷水机组!F25,冷水机组!J25,冷水机组!N25,冷水机组!R25,冷水机组!V25)</f>
        <v/>
      </c>
      <c r="F25" s="324">
        <f>E25/B25</f>
        <v/>
      </c>
      <c r="G25" s="363">
        <f>SUM(冷水机组!C25,冷水机组!G25,冷水机组!K25,冷水机组!O25,冷水机组!S25,冷水机组!W25)/24</f>
        <v/>
      </c>
      <c r="H25" s="324">
        <f>G25/B25</f>
        <v/>
      </c>
      <c r="I25" s="363">
        <f>冷水机组!D25+冷水机组!E25+冷水机组!H25+冷水机组!I25+冷水机组!L25+冷水机组!M25+冷水机组!P25+冷水机组!Q25+冷水机组!T25+冷水机组!U25+冷水机组!X25+冷水机组!Y25+冷水机组!Z25</f>
        <v/>
      </c>
      <c r="J25" s="324">
        <f>I25/B25</f>
        <v/>
      </c>
      <c r="K25" s="361" t="n">
        <v>0.05</v>
      </c>
      <c r="L25" s="362">
        <f>(M25+O25+S25+W25+AA25)/AE25</f>
        <v/>
      </c>
      <c r="M25" s="364" t="n">
        <v>749.5</v>
      </c>
      <c r="N25" s="365">
        <f>M25/B25</f>
        <v/>
      </c>
      <c r="O25" s="364" t="n">
        <v>389.19</v>
      </c>
      <c r="P25" s="364">
        <f>PUE!B25</f>
        <v/>
      </c>
      <c r="Q25" s="366">
        <f>O25/P25</f>
        <v/>
      </c>
      <c r="R25" s="365">
        <f>O25/B25</f>
        <v/>
      </c>
      <c r="S25" s="364" t="n">
        <v>2183.04</v>
      </c>
      <c r="T25" s="364">
        <f>PUE!C25</f>
        <v/>
      </c>
      <c r="U25" s="366">
        <f>S25/T25</f>
        <v/>
      </c>
      <c r="V25" s="365">
        <f>S25/B25</f>
        <v/>
      </c>
      <c r="W25" s="364" t="n">
        <v>1736.64</v>
      </c>
      <c r="X25" s="364">
        <f>PUE!D25</f>
        <v/>
      </c>
      <c r="Y25" s="366">
        <f>W25/X25</f>
        <v/>
      </c>
      <c r="Z25" s="365">
        <f>W25/B25</f>
        <v/>
      </c>
      <c r="AA25" s="364" t="n">
        <v>1159.2</v>
      </c>
      <c r="AB25" s="364">
        <f>PUE!E25</f>
        <v/>
      </c>
      <c r="AC25" s="366">
        <f>AA25/AB25</f>
        <v/>
      </c>
      <c r="AD25" s="365">
        <f>AA25/B25</f>
        <v/>
      </c>
      <c r="AE25" s="237">
        <f>P25+T25+X25+AB25</f>
        <v/>
      </c>
      <c r="AF25" s="237">
        <f>PUE!N25</f>
        <v/>
      </c>
      <c r="AG25" s="367">
        <f>PUE!R25</f>
        <v/>
      </c>
      <c r="AH25" s="368">
        <f>冷水机组!AB25</f>
        <v/>
      </c>
      <c r="AI25" s="368">
        <f>冷水机组!AC25</f>
        <v/>
      </c>
      <c r="AJ25" s="369" t="n"/>
      <c r="AK25" s="374" t="n"/>
    </row>
    <row hidden="1" r="26" s="211" spans="1:37">
      <c r="A26" s="3" t="n">
        <v>43271</v>
      </c>
      <c r="B26" s="294">
        <f>SUM(E26,G26,I26,M26,O26,S26,W26,AA26)</f>
        <v/>
      </c>
      <c r="C26" s="370" t="n">
        <v>1.15</v>
      </c>
      <c r="D26" s="371">
        <f>(E26+G26+I26)/AE26</f>
        <v/>
      </c>
      <c r="E26" s="294">
        <f>SUM(冷水机组!B26,冷水机组!F26,冷水机组!J26,冷水机组!N26,冷水机组!R26,冷水机组!V26)</f>
        <v/>
      </c>
      <c r="F26" s="334">
        <f>E26/B26</f>
        <v/>
      </c>
      <c r="G26" s="294">
        <f>SUM(冷水机组!C26,冷水机组!G26,冷水机组!K26,冷水机组!O26,冷水机组!S26,冷水机组!W26)/24</f>
        <v/>
      </c>
      <c r="H26" s="334">
        <f>G26/B26</f>
        <v/>
      </c>
      <c r="I26" s="294">
        <f>冷水机组!D26+冷水机组!E26+冷水机组!H26+冷水机组!I26+冷水机组!L26+冷水机组!M26+冷水机组!P26+冷水机组!Q26+冷水机组!T26+冷水机组!U26+冷水机组!X26+冷水机组!Y26+冷水机组!Z26</f>
        <v/>
      </c>
      <c r="J26" s="334">
        <f>I26/B26</f>
        <v/>
      </c>
      <c r="K26" s="370" t="n">
        <v>0.05</v>
      </c>
      <c r="L26" s="371">
        <f>(M26+O26+S26+W26+AA26)/AE26</f>
        <v/>
      </c>
      <c r="M26" s="294" t="n">
        <v>782.01</v>
      </c>
      <c r="N26" s="334">
        <f>M26/B26</f>
        <v/>
      </c>
      <c r="O26" s="294" t="n">
        <v>332.99</v>
      </c>
      <c r="P26" s="294">
        <f>PUE!B26</f>
        <v/>
      </c>
      <c r="Q26" s="371">
        <f>O26/P26</f>
        <v/>
      </c>
      <c r="R26" s="334">
        <f>O26/B26</f>
        <v/>
      </c>
      <c r="S26" s="294" t="n">
        <v>2231.28</v>
      </c>
      <c r="T26" s="294">
        <f>PUE!C26</f>
        <v/>
      </c>
      <c r="U26" s="371">
        <f>S26/T26</f>
        <v/>
      </c>
      <c r="V26" s="334">
        <f>S26/B26</f>
        <v/>
      </c>
      <c r="W26" s="294" t="n">
        <v>1832.88</v>
      </c>
      <c r="X26" s="294">
        <f>PUE!D26</f>
        <v/>
      </c>
      <c r="Y26" s="371">
        <f>W26/X26</f>
        <v/>
      </c>
      <c r="Z26" s="334">
        <f>W26/B26</f>
        <v/>
      </c>
      <c r="AA26" s="294" t="n">
        <v>1114.56</v>
      </c>
      <c r="AB26" s="294">
        <f>PUE!E26</f>
        <v/>
      </c>
      <c r="AC26" s="371">
        <f>AA26/AB26</f>
        <v/>
      </c>
      <c r="AD26" s="334">
        <f>AA26/B26</f>
        <v/>
      </c>
      <c r="AE26" s="294">
        <f>P26+T26+X26+AB26</f>
        <v/>
      </c>
      <c r="AF26" s="294">
        <f>PUE!N26</f>
        <v/>
      </c>
      <c r="AG26" s="371">
        <f>PUE!R26</f>
        <v/>
      </c>
      <c r="AH26" s="372">
        <f>冷水机组!AB26</f>
        <v/>
      </c>
      <c r="AI26" s="372">
        <f>冷水机组!AC26</f>
        <v/>
      </c>
      <c r="AJ26" s="373" t="n"/>
    </row>
    <row hidden="1" r="27" s="211" spans="1:37">
      <c r="A27" s="3" t="n">
        <v>43272</v>
      </c>
      <c r="B27" s="237">
        <f>SUM(E27,G27,I27,M27,O27,S27,W27,AA27)</f>
        <v/>
      </c>
      <c r="C27" s="361" t="n">
        <v>1.15</v>
      </c>
      <c r="D27" s="362">
        <f>(E27+G27+I27)/AE27</f>
        <v/>
      </c>
      <c r="E27" s="363">
        <f>SUM(冷水机组!B27,冷水机组!F27,冷水机组!J27,冷水机组!N27,冷水机组!R27,冷水机组!V27)</f>
        <v/>
      </c>
      <c r="F27" s="324">
        <f>E27/B27</f>
        <v/>
      </c>
      <c r="G27" s="363">
        <f>SUM(冷水机组!C27,冷水机组!G27,冷水机组!K27,冷水机组!O27,冷水机组!S27,冷水机组!W27)/24</f>
        <v/>
      </c>
      <c r="H27" s="324">
        <f>G27/B27</f>
        <v/>
      </c>
      <c r="I27" s="363">
        <f>冷水机组!D27+冷水机组!E27+冷水机组!H27+冷水机组!I27+冷水机组!L27+冷水机组!M27+冷水机组!P27+冷水机组!Q27+冷水机组!T27+冷水机组!U27+冷水机组!X27+冷水机组!Y27+冷水机组!Z27</f>
        <v/>
      </c>
      <c r="J27" s="324">
        <f>I27/B27</f>
        <v/>
      </c>
      <c r="K27" s="361" t="n">
        <v>0.05</v>
      </c>
      <c r="L27" s="362">
        <f>(M27+O27+S27+W27+AA27)/AE27</f>
        <v/>
      </c>
      <c r="M27" s="364" t="n">
        <v>802.7</v>
      </c>
      <c r="N27" s="365">
        <f>M27/B27</f>
        <v/>
      </c>
      <c r="O27" s="364" t="n">
        <v>326.12</v>
      </c>
      <c r="P27" s="364">
        <f>PUE!B27</f>
        <v/>
      </c>
      <c r="Q27" s="366">
        <f>O27/P27</f>
        <v/>
      </c>
      <c r="R27" s="365">
        <f>O27/B27</f>
        <v/>
      </c>
      <c r="S27" s="364" t="n">
        <v>2191.92</v>
      </c>
      <c r="T27" s="364">
        <f>PUE!C27</f>
        <v/>
      </c>
      <c r="U27" s="366">
        <f>S27/T27</f>
        <v/>
      </c>
      <c r="V27" s="365">
        <f>S27/B27</f>
        <v/>
      </c>
      <c r="W27" s="364" t="n">
        <v>1769.52</v>
      </c>
      <c r="X27" s="364">
        <f>PUE!D27</f>
        <v/>
      </c>
      <c r="Y27" s="366">
        <f>W27/X27</f>
        <v/>
      </c>
      <c r="Z27" s="365">
        <f>W27/B27</f>
        <v/>
      </c>
      <c r="AA27" s="364" t="n">
        <v>1138.56</v>
      </c>
      <c r="AB27" s="364">
        <f>PUE!E27</f>
        <v/>
      </c>
      <c r="AC27" s="366">
        <f>AA27/AB27</f>
        <v/>
      </c>
      <c r="AD27" s="365">
        <f>AA27/B27</f>
        <v/>
      </c>
      <c r="AE27" s="237">
        <f>P27+T27+X27+AB27</f>
        <v/>
      </c>
      <c r="AF27" s="237">
        <f>PUE!N27</f>
        <v/>
      </c>
      <c r="AG27" s="367">
        <f>PUE!R27</f>
        <v/>
      </c>
      <c r="AH27" s="368">
        <f>冷水机组!AB27</f>
        <v/>
      </c>
      <c r="AI27" s="368">
        <f>冷水机组!AC27</f>
        <v/>
      </c>
      <c r="AJ27" s="369" t="n"/>
    </row>
    <row hidden="1" r="28" s="211" spans="1:37">
      <c r="A28" s="3" t="n">
        <v>43273</v>
      </c>
      <c r="B28" s="294">
        <f>SUM(E28,G28,I28,M28,O28,S28,W28,AA28)</f>
        <v/>
      </c>
      <c r="C28" s="370" t="n">
        <v>1.15</v>
      </c>
      <c r="D28" s="371">
        <f>(E28+G28+I28)/AE28</f>
        <v/>
      </c>
      <c r="E28" s="294">
        <f>SUM(冷水机组!B28,冷水机组!F28,冷水机组!J28,冷水机组!N28,冷水机组!R28,冷水机组!V28)</f>
        <v/>
      </c>
      <c r="F28" s="334">
        <f>E28/B28</f>
        <v/>
      </c>
      <c r="G28" s="294">
        <f>SUM(冷水机组!C28,冷水机组!G28,冷水机组!K28,冷水机组!O28,冷水机组!S28,冷水机组!W28)/24</f>
        <v/>
      </c>
      <c r="H28" s="334">
        <f>G28/B28</f>
        <v/>
      </c>
      <c r="I28" s="294">
        <f>冷水机组!D28+冷水机组!E28+冷水机组!H28+冷水机组!I28+冷水机组!L28+冷水机组!M28+冷水机组!P28+冷水机组!Q28+冷水机组!T28+冷水机组!U28+冷水机组!X28+冷水机组!Y28+冷水机组!Z28</f>
        <v/>
      </c>
      <c r="J28" s="334">
        <f>I28/B28</f>
        <v/>
      </c>
      <c r="K28" s="370" t="n">
        <v>0.05</v>
      </c>
      <c r="L28" s="371">
        <f>(M28+O28+S28+W28+AA28)/AE28</f>
        <v/>
      </c>
      <c r="M28" s="294" t="n">
        <v>766.7</v>
      </c>
      <c r="N28" s="334">
        <f>M28/B28</f>
        <v/>
      </c>
      <c r="O28" s="294" t="n">
        <v>324.19</v>
      </c>
      <c r="P28" s="294">
        <f>PUE!B28</f>
        <v/>
      </c>
      <c r="Q28" s="371">
        <f>O28/P28</f>
        <v/>
      </c>
      <c r="R28" s="334">
        <f>O28/B28</f>
        <v/>
      </c>
      <c r="S28" s="294" t="n">
        <v>2184.96</v>
      </c>
      <c r="T28" s="294">
        <f>PUE!C28</f>
        <v/>
      </c>
      <c r="U28" s="371">
        <f>S28/T28</f>
        <v/>
      </c>
      <c r="V28" s="334">
        <f>S28/B28</f>
        <v/>
      </c>
      <c r="W28" s="294" t="n">
        <v>1757.04</v>
      </c>
      <c r="X28" s="294">
        <f>PUE!D28</f>
        <v/>
      </c>
      <c r="Y28" s="371">
        <f>W28/X28</f>
        <v/>
      </c>
      <c r="Z28" s="334">
        <f>W28/B28</f>
        <v/>
      </c>
      <c r="AA28" s="294" t="n">
        <v>1136.16</v>
      </c>
      <c r="AB28" s="294">
        <f>PUE!E28</f>
        <v/>
      </c>
      <c r="AC28" s="371">
        <f>AA28/AB28</f>
        <v/>
      </c>
      <c r="AD28" s="334">
        <f>AA28/B28</f>
        <v/>
      </c>
      <c r="AE28" s="294">
        <f>P28+T28+X28+AB28</f>
        <v/>
      </c>
      <c r="AF28" s="294">
        <f>PUE!N28</f>
        <v/>
      </c>
      <c r="AG28" s="371">
        <f>PUE!R28</f>
        <v/>
      </c>
      <c r="AH28" s="372">
        <f>冷水机组!AB28</f>
        <v/>
      </c>
      <c r="AI28" s="372">
        <f>冷水机组!AC28</f>
        <v/>
      </c>
      <c r="AJ28" s="373" t="n"/>
    </row>
    <row hidden="1" r="29" s="211" spans="1:37">
      <c r="A29" s="3" t="n">
        <v>43274</v>
      </c>
      <c r="B29" s="237">
        <f>SUM(E29,G29,I29,M29,O29,S29,W29,AA29)</f>
        <v/>
      </c>
      <c r="C29" s="361" t="n">
        <v>1.15</v>
      </c>
      <c r="D29" s="362">
        <f>(E29+G29+I29)/AE29</f>
        <v/>
      </c>
      <c r="E29" s="363">
        <f>SUM(冷水机组!B29,冷水机组!F29,冷水机组!J29,冷水机组!N29,冷水机组!R29,冷水机组!V29)</f>
        <v/>
      </c>
      <c r="F29" s="324">
        <f>E29/B29</f>
        <v/>
      </c>
      <c r="G29" s="363">
        <f>SUM(冷水机组!C29,冷水机组!G29,冷水机组!K29,冷水机组!O29,冷水机组!S29,冷水机组!W29)/24</f>
        <v/>
      </c>
      <c r="H29" s="324">
        <f>G29/B29</f>
        <v/>
      </c>
      <c r="I29" s="363">
        <f>冷水机组!D29+冷水机组!E29+冷水机组!H29+冷水机组!I29+冷水机组!L29+冷水机组!M29+冷水机组!P29+冷水机组!Q29+冷水机组!T29+冷水机组!U29+冷水机组!X29+冷水机组!Y29+冷水机组!Z29</f>
        <v/>
      </c>
      <c r="J29" s="324">
        <f>I29/B29</f>
        <v/>
      </c>
      <c r="K29" s="361" t="n">
        <v>0.05</v>
      </c>
      <c r="L29" s="362">
        <f>(M29+O29+S29+W29+AA29)/AE29</f>
        <v/>
      </c>
      <c r="M29" s="364" t="n">
        <v>700.89</v>
      </c>
      <c r="N29" s="365">
        <f>M29/B29</f>
        <v/>
      </c>
      <c r="O29" s="364" t="n">
        <v>324.2</v>
      </c>
      <c r="P29" s="364">
        <f>PUE!B29</f>
        <v/>
      </c>
      <c r="Q29" s="366">
        <f>O29/P29</f>
        <v/>
      </c>
      <c r="R29" s="365">
        <f>O29/B29</f>
        <v/>
      </c>
      <c r="S29" s="364" t="n">
        <v>2124.72</v>
      </c>
      <c r="T29" s="364">
        <f>PUE!C29</f>
        <v/>
      </c>
      <c r="U29" s="366">
        <f>S29/T29</f>
        <v/>
      </c>
      <c r="V29" s="365">
        <f>S29/B29</f>
        <v/>
      </c>
      <c r="W29" s="364" t="n">
        <v>1672.08</v>
      </c>
      <c r="X29" s="364">
        <f>PUE!D29</f>
        <v/>
      </c>
      <c r="Y29" s="366">
        <f>W29/X29</f>
        <v/>
      </c>
      <c r="Z29" s="365">
        <f>W29/B29</f>
        <v/>
      </c>
      <c r="AA29" s="364" t="n">
        <v>1076.88</v>
      </c>
      <c r="AB29" s="364">
        <f>PUE!E29</f>
        <v/>
      </c>
      <c r="AC29" s="366">
        <f>AA29/AB29</f>
        <v/>
      </c>
      <c r="AD29" s="365">
        <f>AA29/B29</f>
        <v/>
      </c>
      <c r="AE29" s="237">
        <f>P29+T29+X29+AB29</f>
        <v/>
      </c>
      <c r="AF29" s="237">
        <f>PUE!N29</f>
        <v/>
      </c>
      <c r="AG29" s="367">
        <f>PUE!R29</f>
        <v/>
      </c>
      <c r="AH29" s="368">
        <f>冷水机组!AB29</f>
        <v/>
      </c>
      <c r="AI29" s="368">
        <f>冷水机组!AC29</f>
        <v/>
      </c>
      <c r="AJ29" s="369" t="n"/>
    </row>
    <row hidden="1" r="30" s="211" spans="1:37">
      <c r="A30" s="3" t="n">
        <v>43275</v>
      </c>
      <c r="B30" s="294">
        <f>SUM(E30,G30,I30,M30,O30,S30,W30,AA30)</f>
        <v/>
      </c>
      <c r="C30" s="370" t="n">
        <v>1.15</v>
      </c>
      <c r="D30" s="371">
        <f>(E30+G30+I30)/AE30</f>
        <v/>
      </c>
      <c r="E30" s="294">
        <f>SUM(冷水机组!B30,冷水机组!F30,冷水机组!J30,冷水机组!N30,冷水机组!R30,冷水机组!V30)</f>
        <v/>
      </c>
      <c r="F30" s="334">
        <f>E30/B30</f>
        <v/>
      </c>
      <c r="G30" s="294">
        <f>SUM(冷水机组!C30,冷水机组!G30,冷水机组!K30,冷水机组!O30,冷水机组!S30,冷水机组!W30)/24</f>
        <v/>
      </c>
      <c r="H30" s="334">
        <f>G30/B30</f>
        <v/>
      </c>
      <c r="I30" s="294">
        <f>冷水机组!D30+冷水机组!E30+冷水机组!H30+冷水机组!I30+冷水机组!L30+冷水机组!M30+冷水机组!P30+冷水机组!Q30+冷水机组!T30+冷水机组!U30+冷水机组!X30+冷水机组!Y30+冷水机组!Z30</f>
        <v/>
      </c>
      <c r="J30" s="334">
        <f>I30/B30</f>
        <v/>
      </c>
      <c r="K30" s="370" t="n">
        <v>0.05</v>
      </c>
      <c r="L30" s="371">
        <f>(M30+O30+S30+W30+AA30)/AE30</f>
        <v/>
      </c>
      <c r="M30" s="294" t="n">
        <v>729.1</v>
      </c>
      <c r="N30" s="334">
        <f>M30/B30</f>
        <v/>
      </c>
      <c r="O30" s="294" t="n">
        <v>325</v>
      </c>
      <c r="P30" s="294">
        <f>PUE!B30</f>
        <v/>
      </c>
      <c r="Q30" s="371">
        <f>O30/P30</f>
        <v/>
      </c>
      <c r="R30" s="334">
        <f>O30/B30</f>
        <v/>
      </c>
      <c r="S30" s="294" t="n">
        <v>2085.84</v>
      </c>
      <c r="T30" s="294">
        <f>PUE!C30</f>
        <v/>
      </c>
      <c r="U30" s="371">
        <f>S30/T30</f>
        <v/>
      </c>
      <c r="V30" s="334">
        <f>S30/B30</f>
        <v/>
      </c>
      <c r="W30" s="294" t="n">
        <v>1532.88</v>
      </c>
      <c r="X30" s="294">
        <f>PUE!D30</f>
        <v/>
      </c>
      <c r="Y30" s="371">
        <f>W30/X30</f>
        <v/>
      </c>
      <c r="Z30" s="334">
        <f>W30/B30</f>
        <v/>
      </c>
      <c r="AA30" s="294" t="n">
        <v>1014</v>
      </c>
      <c r="AB30" s="294">
        <f>PUE!E30</f>
        <v/>
      </c>
      <c r="AC30" s="371">
        <f>AA30/AB30</f>
        <v/>
      </c>
      <c r="AD30" s="334">
        <f>AA30/B30</f>
        <v/>
      </c>
      <c r="AE30" s="294">
        <f>P30+T30+X30+AB30</f>
        <v/>
      </c>
      <c r="AF30" s="294">
        <f>PUE!N30</f>
        <v/>
      </c>
      <c r="AG30" s="371">
        <f>PUE!R30</f>
        <v/>
      </c>
      <c r="AH30" s="372">
        <f>冷水机组!AB30</f>
        <v/>
      </c>
      <c r="AI30" s="372">
        <f>冷水机组!AC30</f>
        <v/>
      </c>
      <c r="AJ30" s="373" t="n"/>
    </row>
    <row hidden="1" r="31" s="211" spans="1:37">
      <c r="A31" s="3" t="n">
        <v>43276</v>
      </c>
      <c r="B31" s="237">
        <f>SUM(E31,G31,I31,M31,O31,S31,W31,AA31)</f>
        <v/>
      </c>
      <c r="C31" s="361" t="n">
        <v>1.15</v>
      </c>
      <c r="D31" s="362">
        <f>(E31+G31+I31)/AE31</f>
        <v/>
      </c>
      <c r="E31" s="363">
        <f>SUM(冷水机组!B31,冷水机组!F31,冷水机组!J31,冷水机组!N31,冷水机组!R31,冷水机组!V31)</f>
        <v/>
      </c>
      <c r="F31" s="324">
        <f>E31/B31</f>
        <v/>
      </c>
      <c r="G31" s="363">
        <f>SUM(冷水机组!C31,冷水机组!G31,冷水机组!K31,冷水机组!O31,冷水机组!S31,冷水机组!W31)/24</f>
        <v/>
      </c>
      <c r="H31" s="324">
        <f>G31/B31</f>
        <v/>
      </c>
      <c r="I31" s="363">
        <f>冷水机组!D31+冷水机组!E31+冷水机组!H31+冷水机组!I31+冷水机组!L31+冷水机组!M31+冷水机组!P31+冷水机组!Q31+冷水机组!T31+冷水机组!U31+冷水机组!X31+冷水机组!Y31+冷水机组!Z31</f>
        <v/>
      </c>
      <c r="J31" s="324">
        <f>I31/B31</f>
        <v/>
      </c>
      <c r="K31" s="361" t="n">
        <v>0.05</v>
      </c>
      <c r="L31" s="362">
        <f>(M31+O31+S31+W31+AA31)/AE31</f>
        <v/>
      </c>
      <c r="M31" s="364" t="n">
        <v>723.49</v>
      </c>
      <c r="N31" s="365">
        <f>M31/B31</f>
        <v/>
      </c>
      <c r="O31" s="364" t="n">
        <v>313.59</v>
      </c>
      <c r="P31" s="364">
        <f>PUE!B31</f>
        <v/>
      </c>
      <c r="Q31" s="366">
        <f>O31/P31</f>
        <v/>
      </c>
      <c r="R31" s="365">
        <f>O31/B31</f>
        <v/>
      </c>
      <c r="S31" s="364" t="n">
        <v>2078.16</v>
      </c>
      <c r="T31" s="364">
        <f>PUE!C31</f>
        <v/>
      </c>
      <c r="U31" s="366">
        <f>S31/T31</f>
        <v/>
      </c>
      <c r="V31" s="365">
        <f>S31/B31</f>
        <v/>
      </c>
      <c r="W31" s="364" t="n">
        <v>1494</v>
      </c>
      <c r="X31" s="364">
        <f>PUE!D31</f>
        <v/>
      </c>
      <c r="Y31" s="366">
        <f>W31/X31</f>
        <v/>
      </c>
      <c r="Z31" s="365">
        <f>W31/B31</f>
        <v/>
      </c>
      <c r="AA31" s="364" t="n">
        <v>1009.68</v>
      </c>
      <c r="AB31" s="364">
        <f>PUE!E31</f>
        <v/>
      </c>
      <c r="AC31" s="366">
        <f>AA31/AB31</f>
        <v/>
      </c>
      <c r="AD31" s="365">
        <f>AA31/B31</f>
        <v/>
      </c>
      <c r="AE31" s="237">
        <f>P31+T31+X31+AB31</f>
        <v/>
      </c>
      <c r="AF31" s="237">
        <f>PUE!N31</f>
        <v/>
      </c>
      <c r="AG31" s="367">
        <f>PUE!R31</f>
        <v/>
      </c>
      <c r="AH31" s="368">
        <f>冷水机组!AB31</f>
        <v/>
      </c>
      <c r="AI31" s="368">
        <f>冷水机组!AC31</f>
        <v/>
      </c>
      <c r="AJ31" s="369" t="n"/>
    </row>
    <row hidden="1" r="32" s="211" spans="1:37">
      <c r="A32" s="3" t="n">
        <v>43277</v>
      </c>
      <c r="B32" s="294">
        <f>SUM(E32,G32,I32,M32,O32,S32,W32,AA32)</f>
        <v/>
      </c>
      <c r="C32" s="370" t="n">
        <v>1.15</v>
      </c>
      <c r="D32" s="371">
        <f>(E32+G32+I32)/AE32</f>
        <v/>
      </c>
      <c r="E32" s="294">
        <f>SUM(冷水机组!B32,冷水机组!F32,冷水机组!J32,冷水机组!N32,冷水机组!R32,冷水机组!V32)</f>
        <v/>
      </c>
      <c r="F32" s="334">
        <f>E32/B32</f>
        <v/>
      </c>
      <c r="G32" s="294">
        <f>SUM(冷水机组!C32,冷水机组!G32,冷水机组!K32,冷水机组!O32,冷水机组!S32,冷水机组!W32)/24</f>
        <v/>
      </c>
      <c r="H32" s="334">
        <f>G32/B32</f>
        <v/>
      </c>
      <c r="I32" s="294">
        <f>冷水机组!D32+冷水机组!E32+冷水机组!H32+冷水机组!I32+冷水机组!L32+冷水机组!M32+冷水机组!P32+冷水机组!Q32+冷水机组!T32+冷水机组!U32+冷水机组!X32+冷水机组!Y32+冷水机组!Z32</f>
        <v/>
      </c>
      <c r="J32" s="334">
        <f>I32/B32</f>
        <v/>
      </c>
      <c r="K32" s="370" t="n">
        <v>0.05</v>
      </c>
      <c r="L32" s="371">
        <f>(M32+O32+S32+W32+AA32)/AE32</f>
        <v/>
      </c>
      <c r="M32" s="294" t="n">
        <v>886.51</v>
      </c>
      <c r="N32" s="334">
        <f>M32/B32</f>
        <v/>
      </c>
      <c r="O32" s="294" t="n">
        <v>426.42</v>
      </c>
      <c r="P32" s="294">
        <f>PUE!B32</f>
        <v/>
      </c>
      <c r="Q32" s="371">
        <f>O32/P32</f>
        <v/>
      </c>
      <c r="R32" s="334">
        <f>O32/B32</f>
        <v/>
      </c>
      <c r="S32" s="294" t="n">
        <v>2098.32</v>
      </c>
      <c r="T32" s="294">
        <f>PUE!C32</f>
        <v/>
      </c>
      <c r="U32" s="371">
        <f>S32/T32</f>
        <v/>
      </c>
      <c r="V32" s="334">
        <f>S32/B32</f>
        <v/>
      </c>
      <c r="W32" s="294" t="n">
        <v>1538.4</v>
      </c>
      <c r="X32" s="294">
        <f>PUE!D32</f>
        <v/>
      </c>
      <c r="Y32" s="371">
        <f>W32/X32</f>
        <v/>
      </c>
      <c r="Z32" s="334">
        <f>W32/B32</f>
        <v/>
      </c>
      <c r="AA32" s="294" t="n">
        <v>1104</v>
      </c>
      <c r="AB32" s="294">
        <f>PUE!E32</f>
        <v/>
      </c>
      <c r="AC32" s="371">
        <f>AA32/AB32</f>
        <v/>
      </c>
      <c r="AD32" s="334">
        <f>AA32/B32</f>
        <v/>
      </c>
      <c r="AE32" s="294">
        <f>P32+T32+X32+AB32</f>
        <v/>
      </c>
      <c r="AF32" s="294">
        <f>PUE!N32</f>
        <v/>
      </c>
      <c r="AG32" s="371">
        <f>PUE!R32</f>
        <v/>
      </c>
      <c r="AH32" s="372">
        <f>冷水机组!AB32</f>
        <v/>
      </c>
      <c r="AI32" s="372">
        <f>冷水机组!AC32</f>
        <v/>
      </c>
      <c r="AJ32" s="372" t="n"/>
    </row>
    <row hidden="1" r="33" s="211" spans="1:37">
      <c r="A33" s="3" t="n">
        <v>43278</v>
      </c>
      <c r="B33" s="237">
        <f>SUM(E33,G33,I33,M33,O33,S33,W33,AA33)</f>
        <v/>
      </c>
      <c r="C33" s="361" t="n">
        <v>1.15</v>
      </c>
      <c r="D33" s="362">
        <f>(E33+G33+I33)/AE33</f>
        <v/>
      </c>
      <c r="E33" s="363">
        <f>SUM(冷水机组!B33,冷水机组!F33,冷水机组!J33,冷水机组!N33,冷水机组!R33,冷水机组!V33)</f>
        <v/>
      </c>
      <c r="F33" s="324">
        <f>E33/B33</f>
        <v/>
      </c>
      <c r="G33" s="363">
        <f>SUM(冷水机组!C33,冷水机组!G33,冷水机组!K33,冷水机组!O33,冷水机组!S33,冷水机组!W33)/24</f>
        <v/>
      </c>
      <c r="H33" s="324">
        <f>G33/B33</f>
        <v/>
      </c>
      <c r="I33" s="363">
        <f>冷水机组!D33+冷水机组!E33+冷水机组!H33+冷水机组!I33+冷水机组!L33+冷水机组!M33+冷水机组!P33+冷水机组!Q33+冷水机组!T33+冷水机组!U33+冷水机组!X33+冷水机组!Y33+冷水机组!Z33</f>
        <v/>
      </c>
      <c r="J33" s="324">
        <f>I33/B33</f>
        <v/>
      </c>
      <c r="K33" s="361" t="n">
        <v>0.05</v>
      </c>
      <c r="L33" s="362">
        <f>(M33+O33+S33+W33+AA33)/AE33</f>
        <v/>
      </c>
      <c r="M33" s="364" t="n">
        <v>786.1</v>
      </c>
      <c r="N33" s="365">
        <f>M33/B33</f>
        <v/>
      </c>
      <c r="O33" s="364" t="n">
        <v>326.9</v>
      </c>
      <c r="P33" s="364">
        <f>PUE!B33</f>
        <v/>
      </c>
      <c r="Q33" s="366">
        <f>O33/P33</f>
        <v/>
      </c>
      <c r="R33" s="365">
        <f>O33/B33</f>
        <v/>
      </c>
      <c r="S33" s="364" t="n">
        <v>2073.36</v>
      </c>
      <c r="T33" s="364">
        <f>PUE!C33</f>
        <v/>
      </c>
      <c r="U33" s="366">
        <f>S33/T33</f>
        <v/>
      </c>
      <c r="V33" s="365">
        <f>S33/B33</f>
        <v/>
      </c>
      <c r="W33" s="364" t="n">
        <v>1561.2</v>
      </c>
      <c r="X33" s="364">
        <f>PUE!D33</f>
        <v/>
      </c>
      <c r="Y33" s="366">
        <f>W33/X33</f>
        <v/>
      </c>
      <c r="Z33" s="365">
        <f>W33/B33</f>
        <v/>
      </c>
      <c r="AA33" s="364" t="n">
        <v>1170.96</v>
      </c>
      <c r="AB33" s="364">
        <f>PUE!E33</f>
        <v/>
      </c>
      <c r="AC33" s="366">
        <f>AA33/AB33</f>
        <v/>
      </c>
      <c r="AD33" s="365">
        <f>AA33/B33</f>
        <v/>
      </c>
      <c r="AE33" s="237">
        <f>P33+T33+X33+AB33</f>
        <v/>
      </c>
      <c r="AF33" s="237">
        <f>PUE!N33</f>
        <v/>
      </c>
      <c r="AG33" s="367">
        <f>PUE!R33</f>
        <v/>
      </c>
      <c r="AH33" s="368">
        <f>冷水机组!AB33</f>
        <v/>
      </c>
      <c r="AI33" s="368">
        <f>冷水机组!AC33</f>
        <v/>
      </c>
      <c r="AJ33" s="369" t="n"/>
    </row>
    <row hidden="1" r="34" s="211" spans="1:37">
      <c r="A34" s="3" t="n">
        <v>43279</v>
      </c>
      <c r="B34" s="294">
        <f>SUM(E34,G34,I34,M34,O34,S34,W34,AA34)</f>
        <v/>
      </c>
      <c r="C34" s="370" t="n">
        <v>1.15</v>
      </c>
      <c r="D34" s="371">
        <f>(E34+G34+I34)/AE34</f>
        <v/>
      </c>
      <c r="E34" s="294">
        <f>SUM(冷水机组!B34,冷水机组!F34,冷水机组!J34,冷水机组!N34,冷水机组!R34,冷水机组!V34)</f>
        <v/>
      </c>
      <c r="F34" s="334">
        <f>E34/B34</f>
        <v/>
      </c>
      <c r="G34" s="294">
        <f>SUM(冷水机组!C34,冷水机组!G34,冷水机组!K34,冷水机组!O34,冷水机组!S34,冷水机组!W34)/24</f>
        <v/>
      </c>
      <c r="H34" s="334">
        <f>G34/B34</f>
        <v/>
      </c>
      <c r="I34" s="294">
        <f>冷水机组!D34+冷水机组!E34+冷水机组!H34+冷水机组!I34+冷水机组!L34+冷水机组!M34+冷水机组!P34+冷水机组!Q34+冷水机组!T34+冷水机组!U34+冷水机组!X34+冷水机组!Y34+冷水机组!Z34</f>
        <v/>
      </c>
      <c r="J34" s="334">
        <f>I34/B34</f>
        <v/>
      </c>
      <c r="K34" s="370" t="n">
        <v>0.05</v>
      </c>
      <c r="L34" s="371">
        <f>(M34+O34+S34+W34+AA34)/AE34</f>
        <v/>
      </c>
      <c r="M34" s="294" t="n">
        <v>797.1</v>
      </c>
      <c r="N34" s="334">
        <f>M34/B34</f>
        <v/>
      </c>
      <c r="O34" s="294" t="n">
        <v>312.61</v>
      </c>
      <c r="P34" s="294">
        <f>PUE!B34</f>
        <v/>
      </c>
      <c r="Q34" s="371">
        <f>O34/P34</f>
        <v/>
      </c>
      <c r="R34" s="334">
        <f>O34/B34</f>
        <v/>
      </c>
      <c r="S34" s="294" t="n">
        <v>2078.16</v>
      </c>
      <c r="T34" s="294">
        <f>PUE!C34</f>
        <v/>
      </c>
      <c r="U34" s="371">
        <f>S34/T34</f>
        <v/>
      </c>
      <c r="V34" s="334">
        <f>S34/B34</f>
        <v/>
      </c>
      <c r="W34" s="294" t="n">
        <v>1567.44</v>
      </c>
      <c r="X34" s="294">
        <f>PUE!D34</f>
        <v/>
      </c>
      <c r="Y34" s="371">
        <f>W34/X34</f>
        <v/>
      </c>
      <c r="Z34" s="334">
        <f>W34/B34</f>
        <v/>
      </c>
      <c r="AA34" s="294" t="n">
        <v>1185.6</v>
      </c>
      <c r="AB34" s="294">
        <f>PUE!E34</f>
        <v/>
      </c>
      <c r="AC34" s="371">
        <f>AA34/AB34</f>
        <v/>
      </c>
      <c r="AD34" s="334">
        <f>AA34/B34</f>
        <v/>
      </c>
      <c r="AE34" s="294">
        <f>P34+T34+X34+AB34</f>
        <v/>
      </c>
      <c r="AF34" s="294">
        <f>PUE!N34</f>
        <v/>
      </c>
      <c r="AG34" s="371">
        <f>PUE!R34</f>
        <v/>
      </c>
      <c r="AH34" s="372">
        <f>冷水机组!AB34</f>
        <v/>
      </c>
      <c r="AI34" s="372">
        <f>冷水机组!AC34</f>
        <v/>
      </c>
      <c r="AJ34" s="372" t="n"/>
    </row>
    <row hidden="1" r="35" s="211" spans="1:37">
      <c r="A35" s="3" t="n">
        <v>43280</v>
      </c>
      <c r="B35" s="237">
        <f>SUM(E35,G35,I35,M35,O35,S35,W35,AA35)</f>
        <v/>
      </c>
      <c r="C35" s="361" t="n">
        <v>1.15</v>
      </c>
      <c r="D35" s="362">
        <f>(E35+G35+I35)/AE35</f>
        <v/>
      </c>
      <c r="E35" s="363">
        <f>SUM(冷水机组!B35,冷水机组!F35,冷水机组!J35,冷水机组!N35,冷水机组!R35,冷水机组!V35)</f>
        <v/>
      </c>
      <c r="F35" s="324">
        <f>E35/B35</f>
        <v/>
      </c>
      <c r="G35" s="363">
        <f>SUM(冷水机组!C35,冷水机组!G35,冷水机组!K35,冷水机组!O35,冷水机组!S35,冷水机组!W35)/24</f>
        <v/>
      </c>
      <c r="H35" s="324">
        <f>G35/B35</f>
        <v/>
      </c>
      <c r="I35" s="363">
        <f>冷水机组!D35+冷水机组!E35+冷水机组!H35+冷水机组!I35+冷水机组!L35+冷水机组!M35+冷水机组!P35+冷水机组!Q35+冷水机组!T35+冷水机组!U35+冷水机组!X35+冷水机组!Y35+冷水机组!Z35</f>
        <v/>
      </c>
      <c r="J35" s="324">
        <f>I35/B35</f>
        <v/>
      </c>
      <c r="K35" s="361" t="n">
        <v>0.05</v>
      </c>
      <c r="L35" s="362">
        <f>(M35+O35+S35+W35+AA35)/AE35</f>
        <v/>
      </c>
      <c r="M35" s="364" t="n">
        <v>848.8</v>
      </c>
      <c r="N35" s="365">
        <f>M35/B35</f>
        <v/>
      </c>
      <c r="O35" s="364" t="n">
        <v>314.19</v>
      </c>
      <c r="P35" s="364">
        <f>PUE!B35</f>
        <v/>
      </c>
      <c r="Q35" s="366">
        <f>O35/P35</f>
        <v/>
      </c>
      <c r="R35" s="365">
        <f>O35/B35</f>
        <v/>
      </c>
      <c r="S35" s="364" t="n">
        <v>2089.44</v>
      </c>
      <c r="T35" s="364">
        <f>PUE!C35</f>
        <v/>
      </c>
      <c r="U35" s="366">
        <f>S35/T35</f>
        <v/>
      </c>
      <c r="V35" s="365">
        <f>S35/B35</f>
        <v/>
      </c>
      <c r="W35" s="364" t="n">
        <v>1602.24</v>
      </c>
      <c r="X35" s="364">
        <f>PUE!D35</f>
        <v/>
      </c>
      <c r="Y35" s="366">
        <f>W35/X35</f>
        <v/>
      </c>
      <c r="Z35" s="365">
        <f>W35/B35</f>
        <v/>
      </c>
      <c r="AA35" s="364" t="n">
        <v>1170.48</v>
      </c>
      <c r="AB35" s="364">
        <f>PUE!E35</f>
        <v/>
      </c>
      <c r="AC35" s="366">
        <f>AA35/AB35</f>
        <v/>
      </c>
      <c r="AD35" s="365">
        <f>AA35/B35</f>
        <v/>
      </c>
      <c r="AE35" s="237">
        <f>P35+T35+X35+AB35</f>
        <v/>
      </c>
      <c r="AF35" s="237">
        <f>PUE!N35</f>
        <v/>
      </c>
      <c r="AG35" s="367">
        <f>PUE!R35</f>
        <v/>
      </c>
      <c r="AH35" s="368">
        <f>冷水机组!AB35</f>
        <v/>
      </c>
      <c r="AI35" s="368">
        <f>冷水机组!AC35</f>
        <v/>
      </c>
      <c r="AJ35" s="369" t="n"/>
    </row>
    <row hidden="1" r="36" s="211" spans="1:37">
      <c r="A36" s="3" t="n">
        <v>43281</v>
      </c>
      <c r="B36" s="294">
        <f>SUM(E36,G36,I36,M36,O36,S36,W36,AA36)</f>
        <v/>
      </c>
      <c r="C36" s="370" t="n">
        <v>1.15</v>
      </c>
      <c r="D36" s="371">
        <f>(E36+G36+I36)/AE36</f>
        <v/>
      </c>
      <c r="E36" s="294">
        <f>SUM(冷水机组!B36,冷水机组!F36,冷水机组!J36,冷水机组!N36,冷水机组!R36,冷水机组!V36)</f>
        <v/>
      </c>
      <c r="F36" s="334">
        <f>E36/B36</f>
        <v/>
      </c>
      <c r="G36" s="294">
        <f>SUM(冷水机组!C36,冷水机组!G36,冷水机组!K36,冷水机组!O36,冷水机组!S36,冷水机组!W36)/24</f>
        <v/>
      </c>
      <c r="H36" s="334">
        <f>G36/B36</f>
        <v/>
      </c>
      <c r="I36" s="294">
        <f>冷水机组!D36+冷水机组!E36+冷水机组!H36+冷水机组!I36+冷水机组!L36+冷水机组!M36+冷水机组!P36+冷水机组!Q36+冷水机组!T36+冷水机组!U36+冷水机组!X36+冷水机组!Y36+冷水机组!Z36</f>
        <v/>
      </c>
      <c r="J36" s="334">
        <f>I36/B36</f>
        <v/>
      </c>
      <c r="K36" s="370" t="n">
        <v>0.05</v>
      </c>
      <c r="L36" s="371">
        <f>(M36+O36+S36+W36+AA36)/AE36</f>
        <v/>
      </c>
      <c r="M36" s="294" t="n">
        <v>868.4</v>
      </c>
      <c r="N36" s="334">
        <f>M36/B36</f>
        <v/>
      </c>
      <c r="O36" s="294" t="n">
        <v>314</v>
      </c>
      <c r="P36" s="294">
        <f>PUE!B36</f>
        <v/>
      </c>
      <c r="Q36" s="371">
        <f>O36/P36</f>
        <v/>
      </c>
      <c r="R36" s="334">
        <f>O36/B36</f>
        <v/>
      </c>
      <c r="S36" s="294" t="n">
        <v>2117.52</v>
      </c>
      <c r="T36" s="294">
        <f>PUE!C36</f>
        <v/>
      </c>
      <c r="U36" s="371">
        <f>S36/T36</f>
        <v/>
      </c>
      <c r="V36" s="334">
        <f>S36/B36</f>
        <v/>
      </c>
      <c r="W36" s="294" t="n">
        <v>1569.36</v>
      </c>
      <c r="X36" s="294">
        <f>PUE!D36</f>
        <v/>
      </c>
      <c r="Y36" s="371">
        <f>W36/X36</f>
        <v/>
      </c>
      <c r="Z36" s="334">
        <f>W36/B36</f>
        <v/>
      </c>
      <c r="AA36" s="294" t="n">
        <v>1095.36</v>
      </c>
      <c r="AB36" s="294">
        <f>PUE!E36</f>
        <v/>
      </c>
      <c r="AC36" s="371">
        <f>AA36/AB36</f>
        <v/>
      </c>
      <c r="AD36" s="334">
        <f>AA36/B36</f>
        <v/>
      </c>
      <c r="AE36" s="294">
        <f>P36+T36+X36+AB36</f>
        <v/>
      </c>
      <c r="AF36" s="294">
        <f>PUE!N36</f>
        <v/>
      </c>
      <c r="AG36" s="371">
        <f>PUE!R36</f>
        <v/>
      </c>
      <c r="AH36" s="372">
        <f>冷水机组!AB36</f>
        <v/>
      </c>
      <c r="AI36" s="372">
        <f>冷水机组!AC36</f>
        <v/>
      </c>
      <c r="AJ36" s="372" t="n"/>
    </row>
    <row customHeight="1" hidden="1" ht="15.75" r="37" s="211" spans="1:37">
      <c r="A37" s="3" t="n">
        <v>43282</v>
      </c>
      <c r="B37" s="237">
        <f>SUM(E37,G37,I37,M37,O37,S37,W37,AA37)</f>
        <v/>
      </c>
      <c r="C37" s="361" t="n">
        <v>1.15</v>
      </c>
      <c r="D37" s="375">
        <f>(E37+G37+I37)/AE37</f>
        <v/>
      </c>
      <c r="E37" s="363">
        <f>SUM(冷水机组!B37,冷水机组!F37,冷水机组!J37,冷水机组!N37,冷水机组!R37,冷水机组!V37)</f>
        <v/>
      </c>
      <c r="F37" s="324">
        <f>E37/B37</f>
        <v/>
      </c>
      <c r="G37" s="363">
        <f>SUM(冷水机组!C37,冷水机组!G37,冷水机组!K37,冷水机组!O37,冷水机组!S37,冷水机组!W37)/24</f>
        <v/>
      </c>
      <c r="H37" s="324">
        <f>G37/B37</f>
        <v/>
      </c>
      <c r="I37" s="363">
        <f>冷水机组!D37+冷水机组!E37+冷水机组!H37+冷水机组!I37+冷水机组!L37+冷水机组!M37+冷水机组!P37+冷水机组!Q37+冷水机组!T37+冷水机组!U37+冷水机组!X37+冷水机组!Y37+冷水机组!Z37</f>
        <v/>
      </c>
      <c r="J37" s="324">
        <f>I37/B37</f>
        <v/>
      </c>
      <c r="K37" s="361" t="n">
        <v>0.05</v>
      </c>
      <c r="L37" s="375">
        <f>(M37+O37+S37+W37+AA37)/AE37</f>
        <v/>
      </c>
      <c r="M37" s="364" t="n">
        <v>848.4</v>
      </c>
      <c r="N37" s="365">
        <f>M37/B37</f>
        <v/>
      </c>
      <c r="O37" s="364" t="n">
        <v>313.91</v>
      </c>
      <c r="P37" s="364">
        <f>PUE!B37</f>
        <v/>
      </c>
      <c r="Q37" s="375">
        <f>O37/P37</f>
        <v/>
      </c>
      <c r="R37" s="365">
        <f>O37/B37</f>
        <v/>
      </c>
      <c r="S37" s="364" t="n">
        <v>2120.64</v>
      </c>
      <c r="T37" s="364">
        <f>PUE!C37</f>
        <v/>
      </c>
      <c r="U37" s="375">
        <f>S37/T37</f>
        <v/>
      </c>
      <c r="V37" s="365">
        <f>S37/B37</f>
        <v/>
      </c>
      <c r="W37" s="364" t="n">
        <v>1563.12</v>
      </c>
      <c r="X37" s="364">
        <f>PUE!D37</f>
        <v/>
      </c>
      <c r="Y37" s="375">
        <f>W37/X37</f>
        <v/>
      </c>
      <c r="Z37" s="365">
        <f>W37/B37</f>
        <v/>
      </c>
      <c r="AA37" s="364" t="n">
        <v>1104.96</v>
      </c>
      <c r="AB37" s="364">
        <f>PUE!E37</f>
        <v/>
      </c>
      <c r="AC37" s="375">
        <f>AA37/AB37</f>
        <v/>
      </c>
      <c r="AD37" s="365">
        <f>AA37/B37</f>
        <v/>
      </c>
      <c r="AE37" s="237">
        <f>P37+T37+X37+AB37</f>
        <v/>
      </c>
      <c r="AF37" s="237">
        <f>PUE!N37</f>
        <v/>
      </c>
      <c r="AG37" s="367">
        <f>PUE!R37</f>
        <v/>
      </c>
      <c r="AH37" s="368">
        <f>冷水机组!AB37</f>
        <v/>
      </c>
      <c r="AI37" s="368">
        <f>冷水机组!AC37</f>
        <v/>
      </c>
      <c r="AJ37" s="369" t="n"/>
    </row>
    <row customHeight="1" hidden="1" ht="15.75" r="38" s="211" spans="1:37">
      <c r="A38" s="3" t="n">
        <v>43283</v>
      </c>
      <c r="B38" s="294">
        <f>SUM(E38,G38,I38,M38,O38,S38,W38,AA38)</f>
        <v/>
      </c>
      <c r="C38" s="370" t="n">
        <v>1.15</v>
      </c>
      <c r="D38" s="376">
        <f>(E38+G38+I38)/AE38</f>
        <v/>
      </c>
      <c r="E38" s="294">
        <f>SUM(冷水机组!B38,冷水机组!F38,冷水机组!J38,冷水机组!N38,冷水机组!R38,冷水机组!V38)</f>
        <v/>
      </c>
      <c r="F38" s="334">
        <f>E38/B38</f>
        <v/>
      </c>
      <c r="G38" s="294">
        <f>SUM(冷水机组!C38,冷水机组!G38,冷水机组!K38,冷水机组!O38,冷水机组!S38,冷水机组!W38)/24</f>
        <v/>
      </c>
      <c r="H38" s="334">
        <f>G38/B38</f>
        <v/>
      </c>
      <c r="I38" s="294">
        <f>冷水机组!D38+冷水机组!E38+冷水机组!H38+冷水机组!I38+冷水机组!L38+冷水机组!M38+冷水机组!P38+冷水机组!Q38+冷水机组!T38+冷水机组!U38+冷水机组!X38+冷水机组!Y38+冷水机组!Z38</f>
        <v/>
      </c>
      <c r="J38" s="334">
        <f>I38/B38</f>
        <v/>
      </c>
      <c r="K38" s="370" t="n">
        <v>0.05</v>
      </c>
      <c r="L38" s="376">
        <f>(M38+O38+S38+W38+AA38)/AE38</f>
        <v/>
      </c>
      <c r="M38" s="294" t="n">
        <v>847.59</v>
      </c>
      <c r="N38" s="334">
        <f>M38/B38</f>
        <v/>
      </c>
      <c r="O38" s="294" t="n">
        <v>313.69</v>
      </c>
      <c r="P38" s="294">
        <f>PUE!B38</f>
        <v/>
      </c>
      <c r="Q38" s="376">
        <f>O38/P38</f>
        <v/>
      </c>
      <c r="R38" s="334">
        <f>O38/B38</f>
        <v/>
      </c>
      <c r="S38" s="294" t="n">
        <v>1799.04</v>
      </c>
      <c r="T38" s="294">
        <f>PUE!C38</f>
        <v/>
      </c>
      <c r="U38" s="376">
        <f>S38/T38</f>
        <v/>
      </c>
      <c r="V38" s="334">
        <f>S38/B38</f>
        <v/>
      </c>
      <c r="W38" s="294" t="n">
        <v>1572.48</v>
      </c>
      <c r="X38" s="294">
        <f>PUE!D38</f>
        <v/>
      </c>
      <c r="Y38" s="376">
        <f>W38/X38</f>
        <v/>
      </c>
      <c r="Z38" s="334">
        <f>W38/B38</f>
        <v/>
      </c>
      <c r="AA38" s="294" t="n">
        <v>1105.44</v>
      </c>
      <c r="AB38" s="294">
        <f>PUE!E38</f>
        <v/>
      </c>
      <c r="AC38" s="376">
        <f>AA38/AB38</f>
        <v/>
      </c>
      <c r="AD38" s="334">
        <f>AA38/B38</f>
        <v/>
      </c>
      <c r="AE38" s="294">
        <f>P38+T38+X38+AB38</f>
        <v/>
      </c>
      <c r="AF38" s="294">
        <f>PUE!N38</f>
        <v/>
      </c>
      <c r="AG38" s="371">
        <f>PUE!R38</f>
        <v/>
      </c>
      <c r="AH38" s="372">
        <f>冷水机组!AB38</f>
        <v/>
      </c>
      <c r="AI38" s="372">
        <f>冷水机组!AC38</f>
        <v/>
      </c>
      <c r="AJ38" s="372" t="n"/>
    </row>
    <row customHeight="1" hidden="1" ht="15.75" r="39" s="211" spans="1:37">
      <c r="A39" s="3" t="n">
        <v>43284</v>
      </c>
      <c r="B39" s="237">
        <f>SUM(E39,G39,I39,M39,O39,S39,W39,AA39)</f>
        <v/>
      </c>
      <c r="C39" s="361" t="n">
        <v>1.15</v>
      </c>
      <c r="D39" s="375">
        <f>(E39+G39+I39)/AE39</f>
        <v/>
      </c>
      <c r="E39" s="363">
        <f>SUM(冷水机组!B39,冷水机组!F39,冷水机组!J39,冷水机组!N39,冷水机组!R39,冷水机组!V39)</f>
        <v/>
      </c>
      <c r="F39" s="324">
        <f>E39/B39</f>
        <v/>
      </c>
      <c r="G39" s="363">
        <f>SUM(冷水机组!C39,冷水机组!G39,冷水机组!K39,冷水机组!O39,冷水机组!S39,冷水机组!W39)/24</f>
        <v/>
      </c>
      <c r="H39" s="324">
        <f>G39/B39</f>
        <v/>
      </c>
      <c r="I39" s="363">
        <f>冷水机组!D39+冷水机组!E39+冷水机组!H39+冷水机组!I39+冷水机组!L39+冷水机组!M39+冷水机组!P39+冷水机组!Q39+冷水机组!T39+冷水机组!U39+冷水机组!X39+冷水机组!Y39+冷水机组!Z39</f>
        <v/>
      </c>
      <c r="J39" s="324">
        <f>I39/B39</f>
        <v/>
      </c>
      <c r="K39" s="361" t="n">
        <v>0.05</v>
      </c>
      <c r="L39" s="375">
        <f>(M39+O39+S39+W39+AA39)/AE39</f>
        <v/>
      </c>
      <c r="M39" s="364" t="n">
        <v>832.61</v>
      </c>
      <c r="N39" s="365">
        <f>M39/B39</f>
        <v/>
      </c>
      <c r="O39" s="364" t="n">
        <v>315.5</v>
      </c>
      <c r="P39" s="364">
        <f>PUE!B39</f>
        <v/>
      </c>
      <c r="Q39" s="375">
        <f>O39/P39</f>
        <v/>
      </c>
      <c r="R39" s="365">
        <f>O39/B39</f>
        <v/>
      </c>
      <c r="S39" s="364" t="n">
        <v>1773.6</v>
      </c>
      <c r="T39" s="364">
        <f>PUE!C39</f>
        <v/>
      </c>
      <c r="U39" s="375">
        <f>S39/T39</f>
        <v/>
      </c>
      <c r="V39" s="365">
        <f>S39/B39</f>
        <v/>
      </c>
      <c r="W39" s="364" t="n">
        <v>1576.8</v>
      </c>
      <c r="X39" s="364">
        <f>PUE!D39</f>
        <v/>
      </c>
      <c r="Y39" s="375">
        <f>W39/X39</f>
        <v/>
      </c>
      <c r="Z39" s="365">
        <f>W39/B39</f>
        <v/>
      </c>
      <c r="AA39" s="364" t="n">
        <v>1100.4</v>
      </c>
      <c r="AB39" s="364">
        <f>PUE!E39</f>
        <v/>
      </c>
      <c r="AC39" s="375">
        <f>AA39/AB39</f>
        <v/>
      </c>
      <c r="AD39" s="365">
        <f>AA39/B39</f>
        <v/>
      </c>
      <c r="AE39" s="237">
        <f>P39+T39+X39+AB39</f>
        <v/>
      </c>
      <c r="AF39" s="237">
        <f>PUE!N39</f>
        <v/>
      </c>
      <c r="AG39" s="367">
        <f>PUE!R39</f>
        <v/>
      </c>
      <c r="AH39" s="368">
        <f>冷水机组!AB39</f>
        <v/>
      </c>
      <c r="AI39" s="368">
        <f>冷水机组!AC39</f>
        <v/>
      </c>
      <c r="AJ39" s="369" t="n"/>
    </row>
    <row customHeight="1" hidden="1" ht="15.75" r="40" s="211" spans="1:37">
      <c r="A40" s="3" t="n">
        <v>43285</v>
      </c>
      <c r="B40" s="294">
        <f>SUM(E40,G40,I40,M40,O40,S40,W40,AA40)</f>
        <v/>
      </c>
      <c r="C40" s="370" t="n">
        <v>1.15</v>
      </c>
      <c r="D40" s="376">
        <f>(E40+G40+I40)/AE40</f>
        <v/>
      </c>
      <c r="E40" s="294">
        <f>SUM(冷水机组!B40,冷水机组!F40,冷水机组!J40,冷水机组!N40,冷水机组!R40,冷水机组!V40)</f>
        <v/>
      </c>
      <c r="F40" s="334">
        <f>E40/B40</f>
        <v/>
      </c>
      <c r="G40" s="294">
        <f>SUM(冷水机组!C40,冷水机组!G40,冷水机组!K40,冷水机组!O40,冷水机组!S40,冷水机组!W40)/24</f>
        <v/>
      </c>
      <c r="H40" s="334">
        <f>G40/B40</f>
        <v/>
      </c>
      <c r="I40" s="294">
        <f>冷水机组!D40+冷水机组!E40+冷水机组!H40+冷水机组!I40+冷水机组!L40+冷水机组!M40+冷水机组!P40+冷水机组!Q40+冷水机组!T40+冷水机组!U40+冷水机组!X40+冷水机组!Y40+冷水机组!Z40</f>
        <v/>
      </c>
      <c r="J40" s="334">
        <f>I40/B40</f>
        <v/>
      </c>
      <c r="K40" s="370" t="n">
        <v>0.05</v>
      </c>
      <c r="L40" s="376">
        <f>(M40+O40+S40+W40+AA40)/AE40</f>
        <v/>
      </c>
      <c r="M40" s="294" t="n">
        <v>854.59</v>
      </c>
      <c r="N40" s="334">
        <f>M40/B40</f>
        <v/>
      </c>
      <c r="O40" s="294" t="n">
        <v>321.29</v>
      </c>
      <c r="P40" s="294">
        <f>PUE!B40</f>
        <v/>
      </c>
      <c r="Q40" s="376">
        <f>O40/P40</f>
        <v/>
      </c>
      <c r="R40" s="334">
        <f>O40/B40</f>
        <v/>
      </c>
      <c r="S40" s="294" t="n">
        <v>2022.96</v>
      </c>
      <c r="T40" s="294">
        <f>PUE!C40</f>
        <v/>
      </c>
      <c r="U40" s="376">
        <f>S40/T40</f>
        <v/>
      </c>
      <c r="V40" s="334">
        <f>S40/B40</f>
        <v/>
      </c>
      <c r="W40" s="294" t="n">
        <v>1578.96</v>
      </c>
      <c r="X40" s="294">
        <f>PUE!D40</f>
        <v/>
      </c>
      <c r="Y40" s="376">
        <f>W40/X40</f>
        <v/>
      </c>
      <c r="Z40" s="334">
        <f>W40/B40</f>
        <v/>
      </c>
      <c r="AA40" s="294" t="n">
        <v>1093.68</v>
      </c>
      <c r="AB40" s="294">
        <f>PUE!E40</f>
        <v/>
      </c>
      <c r="AC40" s="376">
        <f>AA40/AB40</f>
        <v/>
      </c>
      <c r="AD40" s="334">
        <f>AA40/B40</f>
        <v/>
      </c>
      <c r="AE40" s="294">
        <f>P40+T40+X40+AB40</f>
        <v/>
      </c>
      <c r="AF40" s="294">
        <f>PUE!N40</f>
        <v/>
      </c>
      <c r="AG40" s="371">
        <f>PUE!R40</f>
        <v/>
      </c>
      <c r="AH40" s="372">
        <f>冷水机组!AB40</f>
        <v/>
      </c>
      <c r="AI40" s="372">
        <f>冷水机组!AC40</f>
        <v/>
      </c>
      <c r="AJ40" s="372" t="n"/>
    </row>
    <row customHeight="1" hidden="1" ht="15.75" r="41" s="211" spans="1:37">
      <c r="A41" s="3" t="n">
        <v>43286</v>
      </c>
      <c r="B41" s="237">
        <f>SUM(E41,G41,I41,M41,O41,S41,W41,AA41)</f>
        <v/>
      </c>
      <c r="C41" s="361" t="n">
        <v>1.15</v>
      </c>
      <c r="D41" s="375">
        <f>(E41+G41+I41)/AE41</f>
        <v/>
      </c>
      <c r="E41" s="363">
        <f>SUM(冷水机组!B41,冷水机组!F41,冷水机组!J41,冷水机组!N41,冷水机组!R41,冷水机组!V41)</f>
        <v/>
      </c>
      <c r="F41" s="324">
        <f>E41/B41</f>
        <v/>
      </c>
      <c r="G41" s="363">
        <f>SUM(冷水机组!C41,冷水机组!G41,冷水机组!K41,冷水机组!O41,冷水机组!S41,冷水机组!W41)/24</f>
        <v/>
      </c>
      <c r="H41" s="324">
        <f>G41/B41</f>
        <v/>
      </c>
      <c r="I41" s="363">
        <f>冷水机组!D41+冷水机组!E41+冷水机组!H41+冷水机组!I41+冷水机组!L41+冷水机组!M41+冷水机组!P41+冷水机组!Q41+冷水机组!T41+冷水机组!U41+冷水机组!X41+冷水机组!Y41+冷水机组!Z41</f>
        <v/>
      </c>
      <c r="J41" s="324">
        <f>I41/B41</f>
        <v/>
      </c>
      <c r="K41" s="361" t="n">
        <v>0.05</v>
      </c>
      <c r="L41" s="375">
        <f>(M41+O41+S41+W41+AA41)/AE41</f>
        <v/>
      </c>
      <c r="M41" s="364" t="n">
        <v>802.01</v>
      </c>
      <c r="N41" s="365">
        <f>M41/B41</f>
        <v/>
      </c>
      <c r="O41" s="364" t="n">
        <v>321.2</v>
      </c>
      <c r="P41" s="364">
        <f>PUE!B41</f>
        <v/>
      </c>
      <c r="Q41" s="375">
        <f>O41/P41</f>
        <v/>
      </c>
      <c r="R41" s="365">
        <f>O41/B41</f>
        <v/>
      </c>
      <c r="S41" s="364" t="n">
        <v>2099.76</v>
      </c>
      <c r="T41" s="364">
        <f>PUE!C41</f>
        <v/>
      </c>
      <c r="U41" s="375">
        <f>S41/T41</f>
        <v/>
      </c>
      <c r="V41" s="365">
        <f>S41/B41</f>
        <v/>
      </c>
      <c r="W41" s="364" t="n">
        <v>1472.16</v>
      </c>
      <c r="X41" s="364">
        <f>PUE!D41</f>
        <v/>
      </c>
      <c r="Y41" s="375">
        <f>W41/X41</f>
        <v/>
      </c>
      <c r="Z41" s="365">
        <f>W41/B41</f>
        <v/>
      </c>
      <c r="AA41" s="364" t="n">
        <v>1066.56</v>
      </c>
      <c r="AB41" s="364">
        <f>PUE!E41</f>
        <v/>
      </c>
      <c r="AC41" s="375">
        <f>AA41/AB41</f>
        <v/>
      </c>
      <c r="AD41" s="365">
        <f>AA41/B41</f>
        <v/>
      </c>
      <c r="AE41" s="237">
        <f>P41+T41+X41+AB41</f>
        <v/>
      </c>
      <c r="AF41" s="237">
        <f>PUE!N41</f>
        <v/>
      </c>
      <c r="AG41" s="367">
        <f>PUE!R41</f>
        <v/>
      </c>
      <c r="AH41" s="368">
        <f>冷水机组!AB41</f>
        <v/>
      </c>
      <c r="AI41" s="368">
        <f>冷水机组!AC41</f>
        <v/>
      </c>
      <c r="AJ41" s="369" t="n"/>
    </row>
    <row customHeight="1" hidden="1" ht="15.75" r="42" s="211" spans="1:37">
      <c r="A42" s="3" t="n">
        <v>43287</v>
      </c>
      <c r="B42" s="294">
        <f>SUM(E42,G42,I42,M42,O42,S42,W42,AA42)</f>
        <v/>
      </c>
      <c r="C42" s="370" t="n">
        <v>1.15</v>
      </c>
      <c r="D42" s="376">
        <f>(E42+G42+I42)/AE42</f>
        <v/>
      </c>
      <c r="E42" s="294">
        <f>SUM(冷水机组!B42,冷水机组!F42,冷水机组!J42,冷水机组!N42,冷水机组!R42,冷水机组!V42)</f>
        <v/>
      </c>
      <c r="F42" s="334">
        <f>E42/B42</f>
        <v/>
      </c>
      <c r="G42" s="294">
        <f>SUM(冷水机组!C42,冷水机组!G42,冷水机组!K42,冷水机组!O42,冷水机组!S42,冷水机组!W42)/24</f>
        <v/>
      </c>
      <c r="H42" s="334">
        <f>G42/B42</f>
        <v/>
      </c>
      <c r="I42" s="294">
        <f>冷水机组!D42+冷水机组!E42+冷水机组!H42+冷水机组!I42+冷水机组!L42+冷水机组!M42+冷水机组!P42+冷水机组!Q42+冷水机组!T42+冷水机组!U42+冷水机组!X42+冷水机组!Y42+冷水机组!Z42</f>
        <v/>
      </c>
      <c r="J42" s="334">
        <f>I42/B42</f>
        <v/>
      </c>
      <c r="K42" s="370" t="n">
        <v>0.05</v>
      </c>
      <c r="L42" s="376">
        <f>(M42+O42+S42+W42+AA42)/AE42</f>
        <v/>
      </c>
      <c r="M42" s="294" t="n">
        <v>825.6900000000001</v>
      </c>
      <c r="N42" s="334">
        <f>M42/B42</f>
        <v/>
      </c>
      <c r="O42" s="294" t="n">
        <v>322.51</v>
      </c>
      <c r="P42" s="294">
        <f>PUE!B42</f>
        <v/>
      </c>
      <c r="Q42" s="376">
        <f>O42/P42</f>
        <v/>
      </c>
      <c r="R42" s="334">
        <f>O42/B42</f>
        <v/>
      </c>
      <c r="S42" s="294" t="n">
        <v>2112.96</v>
      </c>
      <c r="T42" s="294">
        <f>PUE!C42</f>
        <v/>
      </c>
      <c r="U42" s="376">
        <f>S42/T42</f>
        <v/>
      </c>
      <c r="V42" s="334">
        <f>S42/B42</f>
        <v/>
      </c>
      <c r="W42" s="294" t="n">
        <v>1394.16</v>
      </c>
      <c r="X42" s="294">
        <f>PUE!D42</f>
        <v/>
      </c>
      <c r="Y42" s="376">
        <f>W42/X42</f>
        <v/>
      </c>
      <c r="Z42" s="334">
        <f>W42/B42</f>
        <v/>
      </c>
      <c r="AA42" s="294" t="n">
        <v>1061.76</v>
      </c>
      <c r="AB42" s="294">
        <f>PUE!E42</f>
        <v/>
      </c>
      <c r="AC42" s="376">
        <f>AA42/AB42</f>
        <v/>
      </c>
      <c r="AD42" s="334">
        <f>AA42/B42</f>
        <v/>
      </c>
      <c r="AE42" s="294">
        <f>P42+T42+X42+AB42</f>
        <v/>
      </c>
      <c r="AF42" s="294">
        <f>PUE!N42</f>
        <v/>
      </c>
      <c r="AG42" s="371">
        <f>PUE!R42</f>
        <v/>
      </c>
      <c r="AH42" s="372">
        <f>冷水机组!AB42</f>
        <v/>
      </c>
      <c r="AI42" s="372">
        <f>冷水机组!AC42</f>
        <v/>
      </c>
      <c r="AJ42" s="372" t="n"/>
    </row>
    <row customHeight="1" hidden="1" ht="15.75" r="43" s="211" spans="1:37">
      <c r="A43" s="3" t="n">
        <v>43288</v>
      </c>
      <c r="B43" s="237">
        <f>SUM(E43,G43,I43,M43,O43,S43,W43,AA43)</f>
        <v/>
      </c>
      <c r="C43" s="361" t="n">
        <v>1.15</v>
      </c>
      <c r="D43" s="375">
        <f>(E43+G43+I43)/AE43</f>
        <v/>
      </c>
      <c r="E43" s="363">
        <f>SUM(冷水机组!B43,冷水机组!F43,冷水机组!J43,冷水机组!N43,冷水机组!R43,冷水机组!V43)</f>
        <v/>
      </c>
      <c r="F43" s="324">
        <f>E43/B43</f>
        <v/>
      </c>
      <c r="G43" s="363">
        <f>SUM(冷水机组!C43,冷水机组!G43,冷水机组!K43,冷水机组!O43,冷水机组!S43,冷水机组!W43)/24</f>
        <v/>
      </c>
      <c r="H43" s="324">
        <f>G43/B43</f>
        <v/>
      </c>
      <c r="I43" s="363">
        <f>冷水机组!D43+冷水机组!E43+冷水机组!H43+冷水机组!I43+冷水机组!L43+冷水机组!M43+冷水机组!P43+冷水机组!Q43+冷水机组!T43+冷水机组!U43+冷水机组!X43+冷水机组!Y43+冷水机组!Z43</f>
        <v/>
      </c>
      <c r="J43" s="324">
        <f>I43/B43</f>
        <v/>
      </c>
      <c r="K43" s="361" t="n">
        <v>0.05</v>
      </c>
      <c r="L43" s="375">
        <f>(M43+O43+S43+W43+AA43)/AE43</f>
        <v/>
      </c>
      <c r="M43" s="364" t="n">
        <v>773.71</v>
      </c>
      <c r="N43" s="365">
        <f>M43/B43</f>
        <v/>
      </c>
      <c r="O43" s="364" t="n">
        <v>322.49</v>
      </c>
      <c r="P43" s="364">
        <f>PUE!B43</f>
        <v/>
      </c>
      <c r="Q43" s="375">
        <f>O43/P43</f>
        <v/>
      </c>
      <c r="R43" s="365">
        <f>O43/B43</f>
        <v/>
      </c>
      <c r="S43" s="364" t="n">
        <v>2105.52</v>
      </c>
      <c r="T43" s="364">
        <f>PUE!C43</f>
        <v/>
      </c>
      <c r="U43" s="375">
        <f>S43/T43</f>
        <v/>
      </c>
      <c r="V43" s="365">
        <f>S43/B43</f>
        <v/>
      </c>
      <c r="W43" s="364" t="n">
        <v>1429.44</v>
      </c>
      <c r="X43" s="364">
        <f>PUE!D43</f>
        <v/>
      </c>
      <c r="Y43" s="375">
        <f>W43/X43</f>
        <v/>
      </c>
      <c r="Z43" s="365">
        <f>W43/B43</f>
        <v/>
      </c>
      <c r="AA43" s="364" t="n">
        <v>1044.96</v>
      </c>
      <c r="AB43" s="364">
        <f>PUE!E43</f>
        <v/>
      </c>
      <c r="AC43" s="375">
        <f>AA43/AB43</f>
        <v/>
      </c>
      <c r="AD43" s="365">
        <f>AA43/B43</f>
        <v/>
      </c>
      <c r="AE43" s="237">
        <f>P43+T43+X43+AB43</f>
        <v/>
      </c>
      <c r="AF43" s="237">
        <f>PUE!N43</f>
        <v/>
      </c>
      <c r="AG43" s="367">
        <f>PUE!R43</f>
        <v/>
      </c>
      <c r="AH43" s="368">
        <f>冷水机组!AB43</f>
        <v/>
      </c>
      <c r="AI43" s="368">
        <f>冷水机组!AC43</f>
        <v/>
      </c>
      <c r="AJ43" s="369" t="n"/>
    </row>
    <row customHeight="1" hidden="1" ht="15.75" r="44" s="211" spans="1:37">
      <c r="A44" s="3" t="n">
        <v>43289</v>
      </c>
      <c r="B44" s="294">
        <f>SUM(E44,G44,I44,M44,O44,S44,W44,AA44)</f>
        <v/>
      </c>
      <c r="C44" s="370" t="n">
        <v>1.15</v>
      </c>
      <c r="D44" s="376">
        <f>(E44+G44+I44)/AE44</f>
        <v/>
      </c>
      <c r="E44" s="294">
        <f>SUM(冷水机组!B44,冷水机组!F44,冷水机组!J44,冷水机组!N44,冷水机组!R44,冷水机组!V44)</f>
        <v/>
      </c>
      <c r="F44" s="334">
        <f>E44/B44</f>
        <v/>
      </c>
      <c r="G44" s="294">
        <f>SUM(冷水机组!C44,冷水机组!G44,冷水机组!K44,冷水机组!O44,冷水机组!S44,冷水机组!W44)/24</f>
        <v/>
      </c>
      <c r="H44" s="334">
        <f>G44/B44</f>
        <v/>
      </c>
      <c r="I44" s="294">
        <f>冷水机组!D44+冷水机组!E44+冷水机组!H44+冷水机组!I44+冷水机组!L44+冷水机组!M44+冷水机组!P44+冷水机组!Q44+冷水机组!T44+冷水机组!U44+冷水机组!X44+冷水机组!Y44+冷水机组!Z44</f>
        <v/>
      </c>
      <c r="J44" s="334">
        <f>I44/B44</f>
        <v/>
      </c>
      <c r="K44" s="370" t="n">
        <v>0.05</v>
      </c>
      <c r="L44" s="376">
        <f>(M44+O44+S44+W44+AA44)/AE44</f>
        <v/>
      </c>
      <c r="M44" s="294" t="n">
        <v>758.6</v>
      </c>
      <c r="N44" s="334">
        <f>M44/B44</f>
        <v/>
      </c>
      <c r="O44" s="294" t="n">
        <v>322.11</v>
      </c>
      <c r="P44" s="294">
        <f>PUE!B44</f>
        <v/>
      </c>
      <c r="Q44" s="376">
        <f>O44/P44</f>
        <v/>
      </c>
      <c r="R44" s="334">
        <f>O44/B44</f>
        <v/>
      </c>
      <c r="S44" s="294" t="n">
        <v>2103.36</v>
      </c>
      <c r="T44" s="294">
        <f>PUE!C44</f>
        <v/>
      </c>
      <c r="U44" s="376">
        <f>S44/T44</f>
        <v/>
      </c>
      <c r="V44" s="334">
        <f>S44/B44</f>
        <v/>
      </c>
      <c r="W44" s="294" t="n">
        <v>1508.4</v>
      </c>
      <c r="X44" s="294">
        <f>PUE!D44</f>
        <v/>
      </c>
      <c r="Y44" s="376">
        <f>W44/X44</f>
        <v/>
      </c>
      <c r="Z44" s="334">
        <f>W44/B44</f>
        <v/>
      </c>
      <c r="AA44" s="294" t="n">
        <v>1065.36</v>
      </c>
      <c r="AB44" s="294">
        <f>PUE!E44</f>
        <v/>
      </c>
      <c r="AC44" s="376">
        <f>AA44/AB44</f>
        <v/>
      </c>
      <c r="AD44" s="334">
        <f>AA44/B44</f>
        <v/>
      </c>
      <c r="AE44" s="294">
        <f>P44+T44+X44+AB44</f>
        <v/>
      </c>
      <c r="AF44" s="294">
        <f>PUE!N44</f>
        <v/>
      </c>
      <c r="AG44" s="371">
        <f>PUE!R44</f>
        <v/>
      </c>
      <c r="AH44" s="372">
        <f>冷水机组!AB44</f>
        <v/>
      </c>
      <c r="AI44" s="372">
        <f>冷水机组!AC44</f>
        <v/>
      </c>
      <c r="AJ44" s="372" t="n"/>
    </row>
    <row customHeight="1" hidden="1" ht="15.75" r="45" s="211" spans="1:37">
      <c r="A45" s="3" t="n">
        <v>43290</v>
      </c>
      <c r="B45" s="237">
        <f>SUM(E45,G45,I45,M45,O45,S45,W45,AA45)</f>
        <v/>
      </c>
      <c r="C45" s="361" t="n">
        <v>1.15</v>
      </c>
      <c r="D45" s="375">
        <f>(E45+G45+I45)/AE45</f>
        <v/>
      </c>
      <c r="E45" s="363">
        <f>SUM(冷水机组!B45,冷水机组!F45,冷水机组!J45,冷水机组!N45,冷水机组!R45,冷水机组!V45)</f>
        <v/>
      </c>
      <c r="F45" s="324">
        <f>E45/B45</f>
        <v/>
      </c>
      <c r="G45" s="363">
        <f>SUM(冷水机组!C45,冷水机组!G45,冷水机组!K45,冷水机组!O45,冷水机组!S45,冷水机组!W45)/24</f>
        <v/>
      </c>
      <c r="H45" s="324">
        <f>G45/B45</f>
        <v/>
      </c>
      <c r="I45" s="363">
        <f>冷水机组!D45+冷水机组!E45+冷水机组!H45+冷水机组!I45+冷水机组!L45+冷水机组!M45+冷水机组!P45+冷水机组!Q45+冷水机组!T45+冷水机组!U45+冷水机组!X45+冷水机组!Y45+冷水机组!Z45</f>
        <v/>
      </c>
      <c r="J45" s="324">
        <f>I45/B45</f>
        <v/>
      </c>
      <c r="K45" s="361" t="n">
        <v>0.05</v>
      </c>
      <c r="L45" s="375">
        <f>(M45+O45+S45+W45+AA45)/AE45</f>
        <v/>
      </c>
      <c r="M45" s="364" t="n">
        <v>760.38</v>
      </c>
      <c r="N45" s="365">
        <f>M45/B45</f>
        <v/>
      </c>
      <c r="O45" s="364" t="n">
        <v>324.2</v>
      </c>
      <c r="P45" s="364">
        <f>PUE!B45</f>
        <v/>
      </c>
      <c r="Q45" s="375">
        <f>O45/P45</f>
        <v/>
      </c>
      <c r="R45" s="365">
        <f>O45/B45</f>
        <v/>
      </c>
      <c r="S45" s="364" t="n">
        <v>2087.28</v>
      </c>
      <c r="T45" s="364">
        <f>PUE!C45</f>
        <v/>
      </c>
      <c r="U45" s="375">
        <f>S45/T45</f>
        <v/>
      </c>
      <c r="V45" s="365">
        <f>S45/B45</f>
        <v/>
      </c>
      <c r="W45" s="364" t="n">
        <v>1521.36</v>
      </c>
      <c r="X45" s="364">
        <f>PUE!D45</f>
        <v/>
      </c>
      <c r="Y45" s="375">
        <f>W45/X45</f>
        <v/>
      </c>
      <c r="Z45" s="365">
        <f>W45/B45</f>
        <v/>
      </c>
      <c r="AA45" s="364" t="n">
        <v>1070.4</v>
      </c>
      <c r="AB45" s="364">
        <f>PUE!E45</f>
        <v/>
      </c>
      <c r="AC45" s="375">
        <f>AA45/AB45</f>
        <v/>
      </c>
      <c r="AD45" s="365">
        <f>AA45/B45</f>
        <v/>
      </c>
      <c r="AE45" s="237">
        <f>P45+T45+X45+AB45</f>
        <v/>
      </c>
      <c r="AF45" s="237">
        <f>PUE!N45</f>
        <v/>
      </c>
      <c r="AG45" s="367">
        <f>PUE!R45</f>
        <v/>
      </c>
      <c r="AH45" s="368">
        <f>冷水机组!AB45</f>
        <v/>
      </c>
      <c r="AI45" s="368">
        <f>冷水机组!AC45</f>
        <v/>
      </c>
      <c r="AJ45" s="369" t="n"/>
    </row>
    <row customHeight="1" hidden="1" ht="15.75" r="46" s="211" spans="1:37">
      <c r="A46" s="3" t="n">
        <v>43291</v>
      </c>
      <c r="B46" s="294">
        <f>SUM(E46,G46,I46,M46,O46,S46,W46,AA46)</f>
        <v/>
      </c>
      <c r="C46" s="370" t="n">
        <v>1.15</v>
      </c>
      <c r="D46" s="376">
        <f>(E46+G46+I46)/AE46</f>
        <v/>
      </c>
      <c r="E46" s="294">
        <f>SUM(冷水机组!B46,冷水机组!F46,冷水机组!J46,冷水机组!N46,冷水机组!R46,冷水机组!V46)</f>
        <v/>
      </c>
      <c r="F46" s="334">
        <f>E46/B46</f>
        <v/>
      </c>
      <c r="G46" s="294">
        <f>SUM(冷水机组!C46,冷水机组!G46,冷水机组!K46,冷水机组!O46,冷水机组!S46,冷水机组!W46)/24</f>
        <v/>
      </c>
      <c r="H46" s="334">
        <f>G46/B46</f>
        <v/>
      </c>
      <c r="I46" s="294">
        <f>冷水机组!D46+冷水机组!E46+冷水机组!H46+冷水机组!I46+冷水机组!L46+冷水机组!M46+冷水机组!P46+冷水机组!Q46+冷水机组!T46+冷水机组!U46+冷水机组!X46+冷水机组!Y46+冷水机组!Z46</f>
        <v/>
      </c>
      <c r="J46" s="334">
        <f>I46/B46</f>
        <v/>
      </c>
      <c r="K46" s="370" t="n">
        <v>0.05</v>
      </c>
      <c r="L46" s="376">
        <f>(M46+O46+S46+W46+AA46)/AE46</f>
        <v/>
      </c>
      <c r="M46" s="294" t="n">
        <v>782.11</v>
      </c>
      <c r="N46" s="334">
        <f>M46/B46</f>
        <v/>
      </c>
      <c r="O46" s="294" t="n">
        <v>337.28</v>
      </c>
      <c r="P46" s="294">
        <f>PUE!B46</f>
        <v/>
      </c>
      <c r="Q46" s="376">
        <f>O46/P46</f>
        <v/>
      </c>
      <c r="R46" s="334">
        <f>O46/B46</f>
        <v/>
      </c>
      <c r="S46" s="294" t="n">
        <v>2109.6</v>
      </c>
      <c r="T46" s="294">
        <f>PUE!C46</f>
        <v/>
      </c>
      <c r="U46" s="376">
        <f>S46/T46</f>
        <v/>
      </c>
      <c r="V46" s="334">
        <f>S46/B46</f>
        <v/>
      </c>
      <c r="W46" s="294" t="n">
        <v>1587.6</v>
      </c>
      <c r="X46" s="294">
        <f>PUE!D46</f>
        <v/>
      </c>
      <c r="Y46" s="376">
        <f>W46/X46</f>
        <v/>
      </c>
      <c r="Z46" s="334">
        <f>W46/B46</f>
        <v/>
      </c>
      <c r="AA46" s="294" t="n">
        <v>1077.12</v>
      </c>
      <c r="AB46" s="294">
        <f>PUE!E46</f>
        <v/>
      </c>
      <c r="AC46" s="376">
        <f>AA46/AB46</f>
        <v/>
      </c>
      <c r="AD46" s="334">
        <f>AA46/B46</f>
        <v/>
      </c>
      <c r="AE46" s="294">
        <f>P46+T46+X46+AB46</f>
        <v/>
      </c>
      <c r="AF46" s="294">
        <f>PUE!N46</f>
        <v/>
      </c>
      <c r="AG46" s="371">
        <f>PUE!R46</f>
        <v/>
      </c>
      <c r="AH46" s="372">
        <f>冷水机组!AB46</f>
        <v/>
      </c>
      <c r="AI46" s="372">
        <f>冷水机组!AC46</f>
        <v/>
      </c>
      <c r="AJ46" s="372" t="n"/>
    </row>
    <row customHeight="1" hidden="1" ht="15.75" r="47" s="211" spans="1:37">
      <c r="A47" s="3" t="n">
        <v>43292</v>
      </c>
      <c r="B47" s="237">
        <f>SUM(E47,G47,I47,M47,O47,S47,W47,AA47)</f>
        <v/>
      </c>
      <c r="C47" s="361" t="n">
        <v>1.15</v>
      </c>
      <c r="D47" s="375">
        <f>(E47+G47+I47)/AE47</f>
        <v/>
      </c>
      <c r="E47" s="363">
        <f>SUM(冷水机组!B47,冷水机组!F47,冷水机组!J47,冷水机组!N47,冷水机组!R47,冷水机组!V47)</f>
        <v/>
      </c>
      <c r="F47" s="324">
        <f>E47/B47</f>
        <v/>
      </c>
      <c r="G47" s="363">
        <f>SUM(冷水机组!C47,冷水机组!G47,冷水机组!K47,冷水机组!O47,冷水机组!S47,冷水机组!W47)/24</f>
        <v/>
      </c>
      <c r="H47" s="324">
        <f>G47/B47</f>
        <v/>
      </c>
      <c r="I47" s="363">
        <f>冷水机组!D47+冷水机组!E47+冷水机组!H47+冷水机组!I47+冷水机组!L47+冷水机组!M47+冷水机组!P47+冷水机组!Q47+冷水机组!T47+冷水机组!U47+冷水机组!X47+冷水机组!Y47+冷水机组!Z47</f>
        <v/>
      </c>
      <c r="J47" s="324">
        <f>I47/B47</f>
        <v/>
      </c>
      <c r="K47" s="361" t="n">
        <v>0.05</v>
      </c>
      <c r="L47" s="375">
        <f>(M47+O47+S47+W47+AA47)/AE47</f>
        <v/>
      </c>
      <c r="M47" s="364" t="n">
        <v>804</v>
      </c>
      <c r="N47" s="365">
        <f>M47/B47</f>
        <v/>
      </c>
      <c r="O47" s="364" t="n">
        <v>339.4</v>
      </c>
      <c r="P47" s="364">
        <f>PUE!B47</f>
        <v/>
      </c>
      <c r="Q47" s="375">
        <f>O47/P47</f>
        <v/>
      </c>
      <c r="R47" s="365">
        <f>O47/B47</f>
        <v/>
      </c>
      <c r="S47" s="364" t="n">
        <v>2221.44</v>
      </c>
      <c r="T47" s="364">
        <f>PUE!C47</f>
        <v/>
      </c>
      <c r="U47" s="375">
        <f>S47/T47</f>
        <v/>
      </c>
      <c r="V47" s="365">
        <f>S47/B47</f>
        <v/>
      </c>
      <c r="W47" s="364" t="n">
        <v>1689.6</v>
      </c>
      <c r="X47" s="364">
        <f>PUE!D47</f>
        <v/>
      </c>
      <c r="Y47" s="375">
        <f>W47/X47</f>
        <v/>
      </c>
      <c r="Z47" s="365">
        <f>W47/B47</f>
        <v/>
      </c>
      <c r="AA47" s="364" t="n">
        <v>1102.08</v>
      </c>
      <c r="AB47" s="364">
        <f>PUE!E47</f>
        <v/>
      </c>
      <c r="AC47" s="375">
        <f>AA47/AB47</f>
        <v/>
      </c>
      <c r="AD47" s="365">
        <f>AA47/B47</f>
        <v/>
      </c>
      <c r="AE47" s="237">
        <f>P47+T47+X47+AB47</f>
        <v/>
      </c>
      <c r="AF47" s="237">
        <f>PUE!N47</f>
        <v/>
      </c>
      <c r="AG47" s="367">
        <f>PUE!R47</f>
        <v/>
      </c>
      <c r="AH47" s="368">
        <f>冷水机组!AB47</f>
        <v/>
      </c>
      <c r="AI47" s="368">
        <f>冷水机组!AC47</f>
        <v/>
      </c>
      <c r="AJ47" s="369" t="n"/>
    </row>
    <row customHeight="1" hidden="1" ht="15.75" r="48" s="211" spans="1:37">
      <c r="A48" s="3" t="n">
        <v>43293</v>
      </c>
      <c r="B48" s="294">
        <f>SUM(E48,G48,I48,M48,O48,S48,W48,AA48)</f>
        <v/>
      </c>
      <c r="C48" s="370" t="n">
        <v>1.15</v>
      </c>
      <c r="D48" s="376">
        <f>(E48+G48+I48)/AE48</f>
        <v/>
      </c>
      <c r="E48" s="294">
        <f>SUM(冷水机组!B48,冷水机组!F48,冷水机组!J48,冷水机组!N48,冷水机组!R48,冷水机组!V48)</f>
        <v/>
      </c>
      <c r="F48" s="334">
        <f>E48/B48</f>
        <v/>
      </c>
      <c r="G48" s="294">
        <f>SUM(冷水机组!C48,冷水机组!G48,冷水机组!K48,冷水机组!O48,冷水机组!S48,冷水机组!W48)/24</f>
        <v/>
      </c>
      <c r="H48" s="334">
        <f>G48/B48</f>
        <v/>
      </c>
      <c r="I48" s="294">
        <f>冷水机组!D48+冷水机组!E48+冷水机组!H48+冷水机组!I48+冷水机组!L48+冷水机组!M48+冷水机组!P48+冷水机组!Q48+冷水机组!T48+冷水机组!U48+冷水机组!X48+冷水机组!Y48+冷水机组!Z48</f>
        <v/>
      </c>
      <c r="J48" s="334">
        <f>I48/B48</f>
        <v/>
      </c>
      <c r="K48" s="370" t="n">
        <v>0.05</v>
      </c>
      <c r="L48" s="376">
        <f>(M48+O48+S48+W48+AA48)/AE48</f>
        <v/>
      </c>
      <c r="M48" s="294" t="n">
        <v>829</v>
      </c>
      <c r="N48" s="334">
        <f>M48/B48</f>
        <v/>
      </c>
      <c r="O48" s="294" t="n">
        <v>336.8</v>
      </c>
      <c r="P48" s="294">
        <f>PUE!B48</f>
        <v/>
      </c>
      <c r="Q48" s="376">
        <f>O48/P48</f>
        <v/>
      </c>
      <c r="R48" s="334">
        <f>O48/B48</f>
        <v/>
      </c>
      <c r="S48" s="294" t="n">
        <v>2277.36</v>
      </c>
      <c r="T48" s="294">
        <f>PUE!C48</f>
        <v/>
      </c>
      <c r="U48" s="376">
        <f>S48/T48</f>
        <v/>
      </c>
      <c r="V48" s="334">
        <f>S48/B48</f>
        <v/>
      </c>
      <c r="W48" s="294" t="n">
        <v>1753.44</v>
      </c>
      <c r="X48" s="294">
        <f>PUE!D48</f>
        <v/>
      </c>
      <c r="Y48" s="376">
        <f>W48/X48</f>
        <v/>
      </c>
      <c r="Z48" s="334">
        <f>W48/B48</f>
        <v/>
      </c>
      <c r="AA48" s="294" t="n">
        <v>1122.72</v>
      </c>
      <c r="AB48" s="294">
        <f>PUE!E48</f>
        <v/>
      </c>
      <c r="AC48" s="376">
        <f>AA48/AB48</f>
        <v/>
      </c>
      <c r="AD48" s="334">
        <f>AA48/B48</f>
        <v/>
      </c>
      <c r="AE48" s="294">
        <f>P48+T48+X48+AB48</f>
        <v/>
      </c>
      <c r="AF48" s="294">
        <f>PUE!N48</f>
        <v/>
      </c>
      <c r="AG48" s="371">
        <f>PUE!R48</f>
        <v/>
      </c>
      <c r="AH48" s="372">
        <f>冷水机组!AB48</f>
        <v/>
      </c>
      <c r="AI48" s="372">
        <f>冷水机组!AC48</f>
        <v/>
      </c>
      <c r="AJ48" s="372" t="n"/>
    </row>
    <row customHeight="1" hidden="1" ht="15.75" r="49" s="211" spans="1:37">
      <c r="A49" s="3" t="n">
        <v>43294</v>
      </c>
      <c r="B49" s="237">
        <f>SUM(E49,G49,I49,M49,O49,S49,W49,AA49)</f>
        <v/>
      </c>
      <c r="C49" s="361" t="n">
        <v>1.15</v>
      </c>
      <c r="D49" s="375">
        <f>(E49+G49+I49)/AE49</f>
        <v/>
      </c>
      <c r="E49" s="363">
        <f>SUM(冷水机组!B49,冷水机组!F49,冷水机组!J49,冷水机组!N49,冷水机组!R49,冷水机组!V49)</f>
        <v/>
      </c>
      <c r="F49" s="324">
        <f>E49/B49</f>
        <v/>
      </c>
      <c r="G49" s="363">
        <f>SUM(冷水机组!C49,冷水机组!G49,冷水机组!K49,冷水机组!O49,冷水机组!S49,冷水机组!W49)/24</f>
        <v/>
      </c>
      <c r="H49" s="324">
        <f>G49/B49</f>
        <v/>
      </c>
      <c r="I49" s="363">
        <f>冷水机组!D49+冷水机组!E49+冷水机组!H49+冷水机组!I49+冷水机组!L49+冷水机组!M49+冷水机组!P49+冷水机组!Q49+冷水机组!T49+冷水机组!U49+冷水机组!X49+冷水机组!Y49+冷水机组!Z49</f>
        <v/>
      </c>
      <c r="J49" s="324">
        <f>I49/B49</f>
        <v/>
      </c>
      <c r="K49" s="361" t="n">
        <v>0.05</v>
      </c>
      <c r="L49" s="375">
        <f>(M49+O49+S49+W49+AA49)/AE49</f>
        <v/>
      </c>
      <c r="M49" s="364" t="n">
        <v>765.3099999999999</v>
      </c>
      <c r="N49" s="365">
        <f>M49/B49</f>
        <v/>
      </c>
      <c r="O49" s="364" t="n">
        <v>351.8</v>
      </c>
      <c r="P49" s="364">
        <f>PUE!B49</f>
        <v/>
      </c>
      <c r="Q49" s="375">
        <f>O49/P49</f>
        <v/>
      </c>
      <c r="R49" s="365">
        <f>O49/B49</f>
        <v/>
      </c>
      <c r="S49" s="364" t="n">
        <v>2368.8</v>
      </c>
      <c r="T49" s="364">
        <f>PUE!C49</f>
        <v/>
      </c>
      <c r="U49" s="375">
        <f>S49/T49</f>
        <v/>
      </c>
      <c r="V49" s="365">
        <f>S49/B49</f>
        <v/>
      </c>
      <c r="W49" s="364" t="n">
        <v>1832.64</v>
      </c>
      <c r="X49" s="364">
        <f>PUE!D49</f>
        <v/>
      </c>
      <c r="Y49" s="375">
        <f>W49/X49</f>
        <v/>
      </c>
      <c r="Z49" s="365">
        <f>W49/B49</f>
        <v/>
      </c>
      <c r="AA49" s="364" t="n">
        <v>1388.16</v>
      </c>
      <c r="AB49" s="364">
        <f>PUE!E49</f>
        <v/>
      </c>
      <c r="AC49" s="375">
        <f>AA49/AB49</f>
        <v/>
      </c>
      <c r="AD49" s="365">
        <f>AA49/B49</f>
        <v/>
      </c>
      <c r="AE49" s="237">
        <f>P49+T49+X49+AB49</f>
        <v/>
      </c>
      <c r="AF49" s="237">
        <f>PUE!N49</f>
        <v/>
      </c>
      <c r="AG49" s="367">
        <f>PUE!R49</f>
        <v/>
      </c>
      <c r="AH49" s="368">
        <f>冷水机组!AB49</f>
        <v/>
      </c>
      <c r="AI49" s="368">
        <f>冷水机组!AC49</f>
        <v/>
      </c>
      <c r="AJ49" s="369" t="n"/>
    </row>
    <row customHeight="1" hidden="1" ht="15.75" r="50" s="211" spans="1:37">
      <c r="A50" s="3" t="n">
        <v>43295</v>
      </c>
      <c r="B50" s="294">
        <f>SUM(E50,G50,I50,M50,O50,S50,W50,AA50)</f>
        <v/>
      </c>
      <c r="C50" s="370" t="n">
        <v>1.15</v>
      </c>
      <c r="D50" s="376">
        <f>(E50+G50+I50)/AE50</f>
        <v/>
      </c>
      <c r="E50" s="294">
        <f>SUM(冷水机组!B50,冷水机组!F50,冷水机组!J50,冷水机组!N50,冷水机组!R50,冷水机组!V50)</f>
        <v/>
      </c>
      <c r="F50" s="334">
        <f>E50/B50</f>
        <v/>
      </c>
      <c r="G50" s="294">
        <f>SUM(冷水机组!C50,冷水机组!G50,冷水机组!K50,冷水机组!O50,冷水机组!S50,冷水机组!W50)/24</f>
        <v/>
      </c>
      <c r="H50" s="334">
        <f>G50/B50</f>
        <v/>
      </c>
      <c r="I50" s="294">
        <f>冷水机组!D50+冷水机组!E50+冷水机组!H50+冷水机组!I50+冷水机组!L50+冷水机组!M50+冷水机组!P50+冷水机组!Q50+冷水机组!T50+冷水机组!U50+冷水机组!X50+冷水机组!Y50+冷水机组!Z50</f>
        <v/>
      </c>
      <c r="J50" s="334">
        <f>I50/B50</f>
        <v/>
      </c>
      <c r="K50" s="370" t="n">
        <v>0.05</v>
      </c>
      <c r="L50" s="376">
        <f>(M50+O50+S50+W50+AA50)/AE50</f>
        <v/>
      </c>
      <c r="M50" s="294" t="n">
        <v>764.4</v>
      </c>
      <c r="N50" s="334">
        <f>M50/B50</f>
        <v/>
      </c>
      <c r="O50" s="294" t="n">
        <v>359.81</v>
      </c>
      <c r="P50" s="294">
        <f>PUE!B50</f>
        <v/>
      </c>
      <c r="Q50" s="376">
        <f>O50/P50</f>
        <v/>
      </c>
      <c r="R50" s="334">
        <f>O50/B50</f>
        <v/>
      </c>
      <c r="S50" s="294" t="n">
        <v>2376</v>
      </c>
      <c r="T50" s="294">
        <f>PUE!C50</f>
        <v/>
      </c>
      <c r="U50" s="376">
        <f>S50/T50</f>
        <v/>
      </c>
      <c r="V50" s="334">
        <f>S50/B50</f>
        <v/>
      </c>
      <c r="W50" s="294" t="n">
        <v>1774.32</v>
      </c>
      <c r="X50" s="294">
        <f>PUE!D50</f>
        <v/>
      </c>
      <c r="Y50" s="376">
        <f>W50/X50</f>
        <v/>
      </c>
      <c r="Z50" s="334">
        <f>W50/B50</f>
        <v/>
      </c>
      <c r="AA50" s="294" t="n">
        <v>1386.24</v>
      </c>
      <c r="AB50" s="294">
        <f>PUE!E50</f>
        <v/>
      </c>
      <c r="AC50" s="376">
        <f>AA50/AB50</f>
        <v/>
      </c>
      <c r="AD50" s="334">
        <f>AA50/B50</f>
        <v/>
      </c>
      <c r="AE50" s="294">
        <f>P50+T50+X50+AB50</f>
        <v/>
      </c>
      <c r="AF50" s="294">
        <f>PUE!N50</f>
        <v/>
      </c>
      <c r="AG50" s="371">
        <f>PUE!R50</f>
        <v/>
      </c>
      <c r="AH50" s="372">
        <f>冷水机组!AB50</f>
        <v/>
      </c>
      <c r="AI50" s="372">
        <f>冷水机组!AC50</f>
        <v/>
      </c>
      <c r="AJ50" s="372" t="n"/>
    </row>
    <row customHeight="1" hidden="1" ht="15.75" r="51" s="211" spans="1:37">
      <c r="A51" s="3" t="n">
        <v>43296</v>
      </c>
      <c r="B51" s="237">
        <f>SUM(E51,G51,I51,M51,O51,S51,W51,AA51)</f>
        <v/>
      </c>
      <c r="C51" s="361" t="n">
        <v>1.15</v>
      </c>
      <c r="D51" s="375">
        <f>(E51+G51+I51)/AE51</f>
        <v/>
      </c>
      <c r="E51" s="363">
        <f>SUM(冷水机组!B51,冷水机组!F51,冷水机组!J51,冷水机组!N51,冷水机组!R51,冷水机组!V51)</f>
        <v/>
      </c>
      <c r="F51" s="324">
        <f>E51/B51</f>
        <v/>
      </c>
      <c r="G51" s="363">
        <f>SUM(冷水机组!C51,冷水机组!G51,冷水机组!K51,冷水机组!O51,冷水机组!S51,冷水机组!W51)/24</f>
        <v/>
      </c>
      <c r="H51" s="324">
        <f>G51/B51</f>
        <v/>
      </c>
      <c r="I51" s="363">
        <f>冷水机组!D51+冷水机组!E51+冷水机组!H51+冷水机组!I51+冷水机组!L51+冷水机组!M51+冷水机组!P51+冷水机组!Q51+冷水机组!T51+冷水机组!U51+冷水机组!X51+冷水机组!Y51+冷水机组!Z51</f>
        <v/>
      </c>
      <c r="J51" s="324">
        <f>I51/B51</f>
        <v/>
      </c>
      <c r="K51" s="361" t="n">
        <v>0.05</v>
      </c>
      <c r="L51" s="375">
        <f>(M51+O51+S51+W51+AA51)/AE51</f>
        <v/>
      </c>
      <c r="M51" s="364" t="n">
        <v>722.41</v>
      </c>
      <c r="N51" s="365">
        <f>M51/B51</f>
        <v/>
      </c>
      <c r="O51" s="364" t="n">
        <v>359.18</v>
      </c>
      <c r="P51" s="364">
        <f>PUE!B51</f>
        <v/>
      </c>
      <c r="Q51" s="375">
        <f>O51/P51</f>
        <v/>
      </c>
      <c r="R51" s="365">
        <f>O51/B51</f>
        <v/>
      </c>
      <c r="S51" s="364" t="n">
        <v>2333.52</v>
      </c>
      <c r="T51" s="364">
        <f>PUE!C51</f>
        <v/>
      </c>
      <c r="U51" s="375">
        <f>S51/T51</f>
        <v/>
      </c>
      <c r="V51" s="365">
        <f>S51/B51</f>
        <v/>
      </c>
      <c r="W51" s="364" t="n">
        <v>1720.56</v>
      </c>
      <c r="X51" s="364">
        <f>PUE!D51</f>
        <v/>
      </c>
      <c r="Y51" s="375">
        <f>W51/X51</f>
        <v/>
      </c>
      <c r="Z51" s="365">
        <f>W51/B51</f>
        <v/>
      </c>
      <c r="AA51" s="364" t="n">
        <v>1079.52</v>
      </c>
      <c r="AB51" s="364">
        <f>PUE!E51</f>
        <v/>
      </c>
      <c r="AC51" s="375">
        <f>AA51/AB51</f>
        <v/>
      </c>
      <c r="AD51" s="365">
        <f>AA51/B51</f>
        <v/>
      </c>
      <c r="AE51" s="237">
        <f>P51+T51+X51+AB51</f>
        <v/>
      </c>
      <c r="AF51" s="237">
        <f>PUE!N51</f>
        <v/>
      </c>
      <c r="AG51" s="367">
        <f>PUE!R51</f>
        <v/>
      </c>
      <c r="AH51" s="368">
        <f>冷水机组!AB51</f>
        <v/>
      </c>
      <c r="AI51" s="368">
        <f>冷水机组!AC51</f>
        <v/>
      </c>
      <c r="AJ51" s="369" t="n"/>
    </row>
    <row customHeight="1" hidden="1" ht="15.75" r="52" s="211" spans="1:37">
      <c r="A52" s="3" t="n">
        <v>43297</v>
      </c>
      <c r="B52" s="294">
        <f>SUM(E52,G52,I52,M52,O52,S52,W52,AA52)</f>
        <v/>
      </c>
      <c r="C52" s="370" t="n">
        <v>1.15</v>
      </c>
      <c r="D52" s="376">
        <f>(E52+G52+I52)/AE52</f>
        <v/>
      </c>
      <c r="E52" s="294">
        <f>SUM(冷水机组!B52,冷水机组!F52,冷水机组!J52,冷水机组!N52,冷水机组!R52,冷水机组!V52)</f>
        <v/>
      </c>
      <c r="F52" s="334">
        <f>E52/B52</f>
        <v/>
      </c>
      <c r="G52" s="294">
        <f>SUM(冷水机组!C52,冷水机组!G52,冷水机组!K52,冷水机组!O52,冷水机组!S52,冷水机组!W52)/24</f>
        <v/>
      </c>
      <c r="H52" s="334">
        <f>G52/B52</f>
        <v/>
      </c>
      <c r="I52" s="294">
        <f>冷水机组!D52+冷水机组!E52+冷水机组!H52+冷水机组!I52+冷水机组!L52+冷水机组!M52+冷水机组!P52+冷水机组!Q52+冷水机组!T52+冷水机组!U52+冷水机组!X52+冷水机组!Y52+冷水机组!Z52</f>
        <v/>
      </c>
      <c r="J52" s="334">
        <f>I52/B52</f>
        <v/>
      </c>
      <c r="K52" s="370" t="n">
        <v>0.05</v>
      </c>
      <c r="L52" s="376">
        <f>(M52+O52+S52+W52+AA52)/AE52</f>
        <v/>
      </c>
      <c r="M52" s="294" t="n">
        <v>728.39</v>
      </c>
      <c r="N52" s="334">
        <f>M52/B52</f>
        <v/>
      </c>
      <c r="O52" s="294" t="n">
        <v>359.91</v>
      </c>
      <c r="P52" s="294">
        <f>PUE!B52</f>
        <v/>
      </c>
      <c r="Q52" s="376">
        <f>O52/P52</f>
        <v/>
      </c>
      <c r="R52" s="334">
        <f>O52/B52</f>
        <v/>
      </c>
      <c r="S52" s="294" t="n">
        <v>2329.44</v>
      </c>
      <c r="T52" s="294">
        <f>PUE!C52</f>
        <v/>
      </c>
      <c r="U52" s="376">
        <f>S52/T52</f>
        <v/>
      </c>
      <c r="V52" s="334">
        <f>S52/B52</f>
        <v/>
      </c>
      <c r="W52" s="294" t="n">
        <v>1700.4</v>
      </c>
      <c r="X52" s="294">
        <f>PUE!D52</f>
        <v/>
      </c>
      <c r="Y52" s="376">
        <f>W52/X52</f>
        <v/>
      </c>
      <c r="Z52" s="334">
        <f>W52/B52</f>
        <v/>
      </c>
      <c r="AA52" s="294" t="n">
        <v>1003.44</v>
      </c>
      <c r="AB52" s="294">
        <f>PUE!E52</f>
        <v/>
      </c>
      <c r="AC52" s="376">
        <f>AA52/AB52</f>
        <v/>
      </c>
      <c r="AD52" s="334">
        <f>AA52/B52</f>
        <v/>
      </c>
      <c r="AE52" s="294">
        <f>P52+T52+X52+AB52</f>
        <v/>
      </c>
      <c r="AF52" s="294">
        <f>PUE!N52</f>
        <v/>
      </c>
      <c r="AG52" s="371">
        <f>PUE!R52</f>
        <v/>
      </c>
      <c r="AH52" s="372">
        <f>冷水机组!AB52</f>
        <v/>
      </c>
      <c r="AI52" s="372">
        <f>冷水机组!AC52</f>
        <v/>
      </c>
      <c r="AJ52" s="372" t="n"/>
    </row>
    <row customHeight="1" hidden="1" ht="15.75" r="53" s="211" spans="1:37">
      <c r="A53" s="3" t="n">
        <v>43298</v>
      </c>
      <c r="B53" s="237">
        <f>SUM(E53,G53,I53,M53,O53,S53,W53,AA53)</f>
        <v/>
      </c>
      <c r="C53" s="361" t="n">
        <v>1.15</v>
      </c>
      <c r="D53" s="375">
        <f>(E53+G53+I53)/AE53</f>
        <v/>
      </c>
      <c r="E53" s="363">
        <f>SUM(冷水机组!B53,冷水机组!F53,冷水机组!J53,冷水机组!N53,冷水机组!R53,冷水机组!V53)</f>
        <v/>
      </c>
      <c r="F53" s="324">
        <f>E53/B53</f>
        <v/>
      </c>
      <c r="G53" s="363">
        <f>SUM(冷水机组!C53,冷水机组!G53,冷水机组!K53,冷水机组!O53,冷水机组!S53,冷水机组!W53)/24</f>
        <v/>
      </c>
      <c r="H53" s="324">
        <f>G53/B53</f>
        <v/>
      </c>
      <c r="I53" s="363">
        <f>冷水机组!D53+冷水机组!E53+冷水机组!H53+冷水机组!I53+冷水机组!L53+冷水机组!M53+冷水机组!P53+冷水机组!Q53+冷水机组!T53+冷水机组!U53+冷水机组!X53+冷水机组!Y53+冷水机组!Z53</f>
        <v/>
      </c>
      <c r="J53" s="324">
        <f>I53/B53</f>
        <v/>
      </c>
      <c r="K53" s="361" t="n">
        <v>0.05</v>
      </c>
      <c r="L53" s="375">
        <f>(M53+O53+S53+W53+AA53)/AE53</f>
        <v/>
      </c>
      <c r="M53" s="364" t="n">
        <v>799.01</v>
      </c>
      <c r="N53" s="365">
        <f>M53/B53</f>
        <v/>
      </c>
      <c r="O53" s="364" t="n">
        <v>359.2</v>
      </c>
      <c r="P53" s="364">
        <f>PUE!B53</f>
        <v/>
      </c>
      <c r="Q53" s="375">
        <f>O53/P53</f>
        <v/>
      </c>
      <c r="R53" s="365">
        <f>O53/B53</f>
        <v/>
      </c>
      <c r="S53" s="364" t="n">
        <v>2673.84</v>
      </c>
      <c r="T53" s="364">
        <f>PUE!C53</f>
        <v/>
      </c>
      <c r="U53" s="375">
        <f>S53/T53</f>
        <v/>
      </c>
      <c r="V53" s="365">
        <f>S53/B53</f>
        <v/>
      </c>
      <c r="W53" s="364" t="n">
        <v>1672.08</v>
      </c>
      <c r="X53" s="364">
        <f>PUE!D53</f>
        <v/>
      </c>
      <c r="Y53" s="375">
        <f>W53/X53</f>
        <v/>
      </c>
      <c r="Z53" s="365">
        <f>W53/B53</f>
        <v/>
      </c>
      <c r="AA53" s="364" t="n">
        <v>1037.28</v>
      </c>
      <c r="AB53" s="364">
        <f>PUE!E53</f>
        <v/>
      </c>
      <c r="AC53" s="375">
        <f>AA53/AB53</f>
        <v/>
      </c>
      <c r="AD53" s="365">
        <f>AA53/B53</f>
        <v/>
      </c>
      <c r="AE53" s="237">
        <f>P53+T53+X53+AB53</f>
        <v/>
      </c>
      <c r="AF53" s="237">
        <f>PUE!N53</f>
        <v/>
      </c>
      <c r="AG53" s="367">
        <f>PUE!R53</f>
        <v/>
      </c>
      <c r="AH53" s="368">
        <f>冷水机组!AB53</f>
        <v/>
      </c>
      <c r="AI53" s="368">
        <f>冷水机组!AC53</f>
        <v/>
      </c>
      <c r="AJ53" s="369" t="n"/>
    </row>
    <row customHeight="1" hidden="1" ht="15.75" r="54" s="211" spans="1:37">
      <c r="A54" s="3" t="n">
        <v>43299</v>
      </c>
      <c r="B54" s="294">
        <f>SUM(E54,G54,I54,M54,O54,S54,W54,AA54)</f>
        <v/>
      </c>
      <c r="C54" s="370" t="n">
        <v>1.15</v>
      </c>
      <c r="D54" s="376">
        <f>(E54+G54+I54)/AE54</f>
        <v/>
      </c>
      <c r="E54" s="294">
        <f>SUM(冷水机组!B54,冷水机组!F54,冷水机组!J54,冷水机组!N54,冷水机组!R54,冷水机组!V54)</f>
        <v/>
      </c>
      <c r="F54" s="334">
        <f>E54/B54</f>
        <v/>
      </c>
      <c r="G54" s="294">
        <f>SUM(冷水机组!C54,冷水机组!G54,冷水机组!K54,冷水机组!O54,冷水机组!S54,冷水机组!W54)/24</f>
        <v/>
      </c>
      <c r="H54" s="334">
        <f>G54/B54</f>
        <v/>
      </c>
      <c r="I54" s="294">
        <f>冷水机组!D54+冷水机组!E54+冷水机组!H54+冷水机组!I54+冷水机组!L54+冷水机组!M54+冷水机组!P54+冷水机组!Q54+冷水机组!T54+冷水机组!U54+冷水机组!X54+冷水机组!Y54+冷水机组!Z54</f>
        <v/>
      </c>
      <c r="J54" s="334">
        <f>I54/B54</f>
        <v/>
      </c>
      <c r="K54" s="370" t="n">
        <v>0.05</v>
      </c>
      <c r="L54" s="376">
        <f>(M54+O54+S54+W54+AA54)/AE54</f>
        <v/>
      </c>
      <c r="M54" s="294" t="n">
        <v>796.1</v>
      </c>
      <c r="N54" s="334">
        <f>M54/B54</f>
        <v/>
      </c>
      <c r="O54" s="294" t="n">
        <v>374.21</v>
      </c>
      <c r="P54" s="294">
        <f>PUE!B54</f>
        <v/>
      </c>
      <c r="Q54" s="376">
        <f>O54/P54</f>
        <v/>
      </c>
      <c r="R54" s="334">
        <f>O54/B54</f>
        <v/>
      </c>
      <c r="S54" s="294" t="n">
        <v>2379.36</v>
      </c>
      <c r="T54" s="294">
        <f>PUE!C54</f>
        <v/>
      </c>
      <c r="U54" s="376">
        <f>S54/T54</f>
        <v/>
      </c>
      <c r="V54" s="334">
        <f>S54/B54</f>
        <v/>
      </c>
      <c r="W54" s="294" t="n">
        <v>1434.24</v>
      </c>
      <c r="X54" s="294">
        <f>PUE!D54</f>
        <v/>
      </c>
      <c r="Y54" s="376">
        <f>W54/X54</f>
        <v/>
      </c>
      <c r="Z54" s="334">
        <f>W54/B54</f>
        <v/>
      </c>
      <c r="AA54" s="294" t="n">
        <v>1050.48</v>
      </c>
      <c r="AB54" s="294">
        <f>PUE!E54</f>
        <v/>
      </c>
      <c r="AC54" s="376">
        <f>AA54/AB54</f>
        <v/>
      </c>
      <c r="AD54" s="334">
        <f>AA54/B54</f>
        <v/>
      </c>
      <c r="AE54" s="294">
        <f>P54+T54+X54+AB54</f>
        <v/>
      </c>
      <c r="AF54" s="294">
        <f>PUE!N54</f>
        <v/>
      </c>
      <c r="AG54" s="371">
        <f>PUE!R54</f>
        <v/>
      </c>
      <c r="AH54" s="372">
        <f>冷水机组!AB54</f>
        <v/>
      </c>
      <c r="AI54" s="372">
        <f>冷水机组!AC54</f>
        <v/>
      </c>
      <c r="AJ54" s="372" t="n"/>
    </row>
    <row customHeight="1" hidden="1" ht="15.75" r="55" s="211" spans="1:37">
      <c r="A55" s="3" t="n">
        <v>43300</v>
      </c>
      <c r="B55" s="237">
        <f>SUM(E55,G55,I55,M55,O55,S55,W55,AA55)</f>
        <v/>
      </c>
      <c r="C55" s="361" t="n">
        <v>1.15</v>
      </c>
      <c r="D55" s="375">
        <f>(E55+G55+I55)/AE55</f>
        <v/>
      </c>
      <c r="E55" s="363">
        <f>SUM(冷水机组!B55,冷水机组!F55,冷水机组!J55,冷水机组!N55,冷水机组!R55,冷水机组!V55)</f>
        <v/>
      </c>
      <c r="F55" s="324">
        <f>E55/B55</f>
        <v/>
      </c>
      <c r="G55" s="363">
        <f>SUM(冷水机组!C55,冷水机组!G55,冷水机组!K55,冷水机组!O55,冷水机组!S55,冷水机组!W55)/24</f>
        <v/>
      </c>
      <c r="H55" s="324">
        <f>G55/B55</f>
        <v/>
      </c>
      <c r="I55" s="363">
        <f>冷水机组!D55+冷水机组!E55+冷水机组!H55+冷水机组!I55+冷水机组!L55+冷水机组!M55+冷水机组!P55+冷水机组!Q55+冷水机组!T55+冷水机组!U55+冷水机组!X55+冷水机组!Y55+冷水机组!Z55</f>
        <v/>
      </c>
      <c r="J55" s="324">
        <f>I55/B55</f>
        <v/>
      </c>
      <c r="K55" s="361" t="n">
        <v>0.05</v>
      </c>
      <c r="L55" s="375">
        <f>(M55+O55+S55+W55+AA55)/AE55</f>
        <v/>
      </c>
      <c r="M55" s="364" t="n">
        <v>805.7</v>
      </c>
      <c r="N55" s="365">
        <f>M55/B55</f>
        <v/>
      </c>
      <c r="O55" s="364" t="n">
        <v>391.31</v>
      </c>
      <c r="P55" s="364">
        <f>PUE!B55</f>
        <v/>
      </c>
      <c r="Q55" s="375">
        <f>O55/P55</f>
        <v/>
      </c>
      <c r="R55" s="365">
        <f>O55/B55</f>
        <v/>
      </c>
      <c r="S55" s="364" t="n">
        <v>2367.12</v>
      </c>
      <c r="T55" s="364">
        <f>PUE!C55</f>
        <v/>
      </c>
      <c r="U55" s="375">
        <f>S55/T55</f>
        <v/>
      </c>
      <c r="V55" s="365">
        <f>S55/B55</f>
        <v/>
      </c>
      <c r="W55" s="364" t="n">
        <v>1528.32</v>
      </c>
      <c r="X55" s="364">
        <f>PUE!D55</f>
        <v/>
      </c>
      <c r="Y55" s="375">
        <f>W55/X55</f>
        <v/>
      </c>
      <c r="Z55" s="365">
        <f>W55/B55</f>
        <v/>
      </c>
      <c r="AA55" s="364" t="n">
        <v>1054.8</v>
      </c>
      <c r="AB55" s="364">
        <f>PUE!E55</f>
        <v/>
      </c>
      <c r="AC55" s="375">
        <f>AA55/AB55</f>
        <v/>
      </c>
      <c r="AD55" s="365">
        <f>AA55/B55</f>
        <v/>
      </c>
      <c r="AE55" s="237">
        <f>P55+T55+X55+AB55</f>
        <v/>
      </c>
      <c r="AF55" s="237">
        <f>PUE!N55</f>
        <v/>
      </c>
      <c r="AG55" s="367">
        <f>PUE!R55</f>
        <v/>
      </c>
      <c r="AH55" s="368">
        <f>冷水机组!AB55</f>
        <v/>
      </c>
      <c r="AI55" s="368">
        <f>冷水机组!AC55</f>
        <v/>
      </c>
      <c r="AJ55" s="369" t="n"/>
    </row>
    <row customHeight="1" hidden="1" ht="15.75" r="56" s="211" spans="1:37">
      <c r="A56" s="3" t="n">
        <v>43301</v>
      </c>
      <c r="B56" s="294">
        <f>SUM(E56,G56,I56,M56,O56,S56,W56,AA56)</f>
        <v/>
      </c>
      <c r="C56" s="370" t="n">
        <v>1.15</v>
      </c>
      <c r="D56" s="376">
        <f>(E56+G56+I56)/AE56</f>
        <v/>
      </c>
      <c r="E56" s="294">
        <f>SUM(冷水机组!B56,冷水机组!F56,冷水机组!J56,冷水机组!N56,冷水机组!R56,冷水机组!V56)</f>
        <v/>
      </c>
      <c r="F56" s="334">
        <f>E56/B56</f>
        <v/>
      </c>
      <c r="G56" s="294">
        <f>SUM(冷水机组!C56,冷水机组!G56,冷水机组!K56,冷水机组!O56,冷水机组!S56,冷水机组!W56)/24</f>
        <v/>
      </c>
      <c r="H56" s="334">
        <f>G56/B56</f>
        <v/>
      </c>
      <c r="I56" s="294">
        <f>冷水机组!D56+冷水机组!E56+冷水机组!H56+冷水机组!I56+冷水机组!L56+冷水机组!M56+冷水机组!P56+冷水机组!Q56+冷水机组!T56+冷水机组!U56+冷水机组!X56+冷水机组!Y56+冷水机组!Z56</f>
        <v/>
      </c>
      <c r="J56" s="334">
        <f>I56/B56</f>
        <v/>
      </c>
      <c r="K56" s="370" t="n">
        <v>0.05</v>
      </c>
      <c r="L56" s="376">
        <f>(M56+O56+S56+W56+AA56)/AE56</f>
        <v/>
      </c>
      <c r="M56" s="294" t="n">
        <v>799.4</v>
      </c>
      <c r="N56" s="334">
        <f>M56/B56</f>
        <v/>
      </c>
      <c r="O56" s="294" t="n">
        <v>390.99</v>
      </c>
      <c r="P56" s="294">
        <f>PUE!B56</f>
        <v/>
      </c>
      <c r="Q56" s="376">
        <f>O56/P56</f>
        <v/>
      </c>
      <c r="R56" s="334">
        <f>O56/B56</f>
        <v/>
      </c>
      <c r="S56" s="294" t="n">
        <v>2365.44</v>
      </c>
      <c r="T56" s="294">
        <f>PUE!C56</f>
        <v/>
      </c>
      <c r="U56" s="376">
        <f>S56/T56</f>
        <v/>
      </c>
      <c r="V56" s="334">
        <f>S56/B56</f>
        <v/>
      </c>
      <c r="W56" s="294" t="n">
        <v>1688.4</v>
      </c>
      <c r="X56" s="294">
        <f>PUE!D56</f>
        <v/>
      </c>
      <c r="Y56" s="376">
        <f>W56/X56</f>
        <v/>
      </c>
      <c r="Z56" s="334">
        <f>W56/B56</f>
        <v/>
      </c>
      <c r="AA56" s="294" t="n">
        <v>999.12</v>
      </c>
      <c r="AB56" s="294">
        <f>PUE!E56</f>
        <v/>
      </c>
      <c r="AC56" s="376">
        <f>AA56/AB56</f>
        <v/>
      </c>
      <c r="AD56" s="334">
        <f>AA56/B56</f>
        <v/>
      </c>
      <c r="AE56" s="294">
        <f>P56+T56+X56+AB56</f>
        <v/>
      </c>
      <c r="AF56" s="294">
        <f>PUE!N56</f>
        <v/>
      </c>
      <c r="AG56" s="371">
        <f>PUE!R56</f>
        <v/>
      </c>
      <c r="AH56" s="372">
        <f>冷水机组!AB56</f>
        <v/>
      </c>
      <c r="AI56" s="372">
        <f>冷水机组!AC56</f>
        <v/>
      </c>
      <c r="AJ56" s="372" t="n"/>
    </row>
    <row customHeight="1" hidden="1" ht="15.75" r="57" s="211" spans="1:37">
      <c r="A57" s="3" t="n">
        <v>43302</v>
      </c>
      <c r="B57" s="237">
        <f>SUM(E57,G57,I57,M57,O57,S57,W57,AA57)</f>
        <v/>
      </c>
      <c r="C57" s="361" t="n">
        <v>1.15</v>
      </c>
      <c r="D57" s="375">
        <f>(E57+G57+I57)/AE57</f>
        <v/>
      </c>
      <c r="E57" s="363">
        <f>SUM(冷水机组!B57,冷水机组!F57,冷水机组!J57,冷水机组!N57,冷水机组!R57,冷水机组!V57)</f>
        <v/>
      </c>
      <c r="F57" s="324">
        <f>E57/B57</f>
        <v/>
      </c>
      <c r="G57" s="363">
        <f>SUM(冷水机组!C57,冷水机组!G57,冷水机组!K57,冷水机组!O57,冷水机组!S57,冷水机组!W57)/24</f>
        <v/>
      </c>
      <c r="H57" s="324">
        <f>G57/B57</f>
        <v/>
      </c>
      <c r="I57" s="363">
        <f>冷水机组!D57+冷水机组!E57+冷水机组!H57+冷水机组!I57+冷水机组!L57+冷水机组!M57+冷水机组!P57+冷水机组!Q57+冷水机组!T57+冷水机组!U57+冷水机组!X57+冷水机组!Y57+冷水机组!Z57</f>
        <v/>
      </c>
      <c r="J57" s="324">
        <f>I57/B57</f>
        <v/>
      </c>
      <c r="K57" s="361" t="n">
        <v>0.05</v>
      </c>
      <c r="L57" s="375">
        <f>(M57+O57+S57+W57+AA57)/AE57</f>
        <v/>
      </c>
      <c r="M57" s="364" t="n">
        <v>798.6900000000001</v>
      </c>
      <c r="N57" s="365">
        <f>M57/B57</f>
        <v/>
      </c>
      <c r="O57" s="364" t="n">
        <v>390.71</v>
      </c>
      <c r="P57" s="364">
        <f>PUE!B57</f>
        <v/>
      </c>
      <c r="Q57" s="375">
        <f>O57/P57</f>
        <v/>
      </c>
      <c r="R57" s="365">
        <f>O57/B57</f>
        <v/>
      </c>
      <c r="S57" s="364" t="n">
        <v>2389.44</v>
      </c>
      <c r="T57" s="364">
        <f>PUE!C57</f>
        <v/>
      </c>
      <c r="U57" s="375">
        <f>S57/T57</f>
        <v/>
      </c>
      <c r="V57" s="365">
        <f>S57/B57</f>
        <v/>
      </c>
      <c r="W57" s="364" t="n">
        <v>1702.8</v>
      </c>
      <c r="X57" s="364">
        <f>PUE!D57</f>
        <v/>
      </c>
      <c r="Y57" s="375">
        <f>W57/X57</f>
        <v/>
      </c>
      <c r="Z57" s="365">
        <f>W57/B57</f>
        <v/>
      </c>
      <c r="AA57" s="364" t="n">
        <v>934.5599999999999</v>
      </c>
      <c r="AB57" s="364">
        <f>PUE!E57</f>
        <v/>
      </c>
      <c r="AC57" s="375">
        <f>AA57/AB57</f>
        <v/>
      </c>
      <c r="AD57" s="365">
        <f>AA57/B57</f>
        <v/>
      </c>
      <c r="AE57" s="237">
        <f>P57+T57+X57+AB57</f>
        <v/>
      </c>
      <c r="AF57" s="237">
        <f>PUE!N57</f>
        <v/>
      </c>
      <c r="AG57" s="367">
        <f>PUE!R57</f>
        <v/>
      </c>
      <c r="AH57" s="368">
        <f>冷水机组!AB57</f>
        <v/>
      </c>
      <c r="AI57" s="368">
        <f>冷水机组!AC57</f>
        <v/>
      </c>
      <c r="AJ57" s="369" t="n"/>
    </row>
    <row customHeight="1" hidden="1" ht="15.75" r="58" s="211" spans="1:37">
      <c r="A58" s="3" t="n">
        <v>43303</v>
      </c>
      <c r="B58" s="294">
        <f>SUM(E58,G58,I58,M58,O58,S58,W58,AA58)</f>
        <v/>
      </c>
      <c r="C58" s="370" t="n">
        <v>1.15</v>
      </c>
      <c r="D58" s="376">
        <f>(E58+G58+I58)/AE58</f>
        <v/>
      </c>
      <c r="E58" s="294">
        <f>SUM(冷水机组!B58,冷水机组!F58,冷水机组!J58,冷水机组!N58,冷水机组!R58,冷水机组!V58)</f>
        <v/>
      </c>
      <c r="F58" s="334">
        <f>E58/B58</f>
        <v/>
      </c>
      <c r="G58" s="294">
        <f>SUM(冷水机组!C58,冷水机组!G58,冷水机组!K58,冷水机组!O58,冷水机组!S58,冷水机组!W58)/24</f>
        <v/>
      </c>
      <c r="H58" s="334">
        <f>G58/B58</f>
        <v/>
      </c>
      <c r="I58" s="294">
        <f>冷水机组!D58+冷水机组!E58+冷水机组!H58+冷水机组!I58+冷水机组!L58+冷水机组!M58+冷水机组!P58+冷水机组!Q58+冷水机组!T58+冷水机组!U58+冷水机组!X58+冷水机组!Y58+冷水机组!Z58</f>
        <v/>
      </c>
      <c r="J58" s="334">
        <f>I58/B58</f>
        <v/>
      </c>
      <c r="K58" s="370" t="n">
        <v>0.05</v>
      </c>
      <c r="L58" s="376">
        <f>(M58+O58+S58+W58+AA58)/AE58</f>
        <v/>
      </c>
      <c r="M58" s="294" t="n">
        <v>787.91</v>
      </c>
      <c r="N58" s="334">
        <f>M58/B58</f>
        <v/>
      </c>
      <c r="O58" s="294" t="n">
        <v>390.21</v>
      </c>
      <c r="P58" s="294">
        <f>PUE!B58</f>
        <v/>
      </c>
      <c r="Q58" s="376">
        <f>O58/P58</f>
        <v/>
      </c>
      <c r="R58" s="334">
        <f>O58/B58</f>
        <v/>
      </c>
      <c r="S58" s="294" t="n">
        <v>2384.64</v>
      </c>
      <c r="T58" s="294">
        <f>PUE!C58</f>
        <v/>
      </c>
      <c r="U58" s="376">
        <f>S58/T58</f>
        <v/>
      </c>
      <c r="V58" s="334">
        <f>S58/B58</f>
        <v/>
      </c>
      <c r="W58" s="294" t="n">
        <v>1712.4</v>
      </c>
      <c r="X58" s="294">
        <f>PUE!D58</f>
        <v/>
      </c>
      <c r="Y58" s="376">
        <f>W58/X58</f>
        <v/>
      </c>
      <c r="Z58" s="334">
        <f>W58/B58</f>
        <v/>
      </c>
      <c r="AA58" s="294" t="n">
        <v>1034.4</v>
      </c>
      <c r="AB58" s="294">
        <f>PUE!E58</f>
        <v/>
      </c>
      <c r="AC58" s="376">
        <f>AA58/AB58</f>
        <v/>
      </c>
      <c r="AD58" s="334">
        <f>AA58/B58</f>
        <v/>
      </c>
      <c r="AE58" s="294">
        <f>P58+T58+X58+AB58</f>
        <v/>
      </c>
      <c r="AF58" s="294">
        <f>PUE!N58</f>
        <v/>
      </c>
      <c r="AG58" s="371">
        <f>PUE!R58</f>
        <v/>
      </c>
      <c r="AH58" s="372">
        <f>冷水机组!AB58</f>
        <v/>
      </c>
      <c r="AI58" s="372">
        <f>冷水机组!AC58</f>
        <v/>
      </c>
      <c r="AJ58" s="372" t="n"/>
    </row>
    <row customHeight="1" hidden="1" ht="15.75" r="59" s="211" spans="1:37">
      <c r="A59" s="3" t="n">
        <v>43304</v>
      </c>
      <c r="B59" s="237">
        <f>SUM(E59,G59,I59,M59,O59,S59,W59,AA59)</f>
        <v/>
      </c>
      <c r="C59" s="361" t="n">
        <v>1.15</v>
      </c>
      <c r="D59" s="375">
        <f>(E59+G59+I59)/AE59</f>
        <v/>
      </c>
      <c r="E59" s="363">
        <f>SUM(冷水机组!B59,冷水机组!F59,冷水机组!J59,冷水机组!N59,冷水机组!R59,冷水机组!V59)</f>
        <v/>
      </c>
      <c r="F59" s="324">
        <f>E59/B59</f>
        <v/>
      </c>
      <c r="G59" s="363">
        <f>SUM(冷水机组!C59,冷水机组!G59,冷水机组!K59,冷水机组!O59,冷水机组!S59,冷水机组!W59)/24</f>
        <v/>
      </c>
      <c r="H59" s="324">
        <f>G59/B59</f>
        <v/>
      </c>
      <c r="I59" s="363">
        <f>冷水机组!D59+冷水机组!E59+冷水机组!H59+冷水机组!I59+冷水机组!L59+冷水机组!M59+冷水机组!P59+冷水机组!Q59+冷水机组!T59+冷水机组!U59+冷水机组!X59+冷水机组!Y59+冷水机组!Z59</f>
        <v/>
      </c>
      <c r="J59" s="324">
        <f>I59/B59</f>
        <v/>
      </c>
      <c r="K59" s="361" t="n">
        <v>0.05</v>
      </c>
      <c r="L59" s="375">
        <f>(M59+O59+S59+W59+AA59)/AE59</f>
        <v/>
      </c>
      <c r="M59" s="364" t="n">
        <v>776.89</v>
      </c>
      <c r="N59" s="365">
        <f>M59/B59</f>
        <v/>
      </c>
      <c r="O59" s="364" t="n">
        <v>389.78</v>
      </c>
      <c r="P59" s="364">
        <f>PUE!B59</f>
        <v/>
      </c>
      <c r="Q59" s="375">
        <f>O59/P59</f>
        <v/>
      </c>
      <c r="R59" s="365">
        <f>O59/B59</f>
        <v/>
      </c>
      <c r="S59" s="364" t="n">
        <v>2357.04</v>
      </c>
      <c r="T59" s="364">
        <f>PUE!C59</f>
        <v/>
      </c>
      <c r="U59" s="375">
        <f>S59/T59</f>
        <v/>
      </c>
      <c r="V59" s="365">
        <f>S59/B59</f>
        <v/>
      </c>
      <c r="W59" s="364" t="n">
        <v>1621.44</v>
      </c>
      <c r="X59" s="364">
        <f>PUE!D59</f>
        <v/>
      </c>
      <c r="Y59" s="375">
        <f>W59/X59</f>
        <v/>
      </c>
      <c r="Z59" s="365">
        <f>W59/B59</f>
        <v/>
      </c>
      <c r="AA59" s="364" t="n">
        <v>1050.48</v>
      </c>
      <c r="AB59" s="364">
        <f>PUE!E59</f>
        <v/>
      </c>
      <c r="AC59" s="375">
        <f>AA59/AB59</f>
        <v/>
      </c>
      <c r="AD59" s="365">
        <f>AA59/B59</f>
        <v/>
      </c>
      <c r="AE59" s="237">
        <f>P59+T59+X59+AB59</f>
        <v/>
      </c>
      <c r="AF59" s="237">
        <f>PUE!N59</f>
        <v/>
      </c>
      <c r="AG59" s="367">
        <f>PUE!R59</f>
        <v/>
      </c>
      <c r="AH59" s="368">
        <f>冷水机组!AB59</f>
        <v/>
      </c>
      <c r="AI59" s="368">
        <f>冷水机组!AC59</f>
        <v/>
      </c>
      <c r="AJ59" s="369" t="n"/>
    </row>
    <row customHeight="1" hidden="1" ht="15.75" r="60" s="211" spans="1:37">
      <c r="A60" s="3" t="n">
        <v>43305</v>
      </c>
      <c r="B60" s="294">
        <f>SUM(E60,G60,I60,M60,O60,S60,W60,AA60)</f>
        <v/>
      </c>
      <c r="C60" s="370" t="n">
        <v>1.15</v>
      </c>
      <c r="D60" s="376">
        <f>(E60+G60+I60)/AE60</f>
        <v/>
      </c>
      <c r="E60" s="294">
        <f>SUM(冷水机组!B60,冷水机组!F60,冷水机组!J60,冷水机组!N60,冷水机组!R60,冷水机组!V60)</f>
        <v/>
      </c>
      <c r="F60" s="334">
        <f>E60/B60</f>
        <v/>
      </c>
      <c r="G60" s="294">
        <f>SUM(冷水机组!C60,冷水机组!G60,冷水机组!K60,冷水机组!O60,冷水机组!S60,冷水机组!W60)/24</f>
        <v/>
      </c>
      <c r="H60" s="334">
        <f>G60/B60</f>
        <v/>
      </c>
      <c r="I60" s="294">
        <f>冷水机组!D60+冷水机组!E60+冷水机组!H60+冷水机组!I60+冷水机组!L60+冷水机组!M60+冷水机组!P60+冷水机组!Q60+冷水机组!T60+冷水机组!U60+冷水机组!X60+冷水机组!Y60+冷水机组!Z60</f>
        <v/>
      </c>
      <c r="J60" s="334">
        <f>I60/B60</f>
        <v/>
      </c>
      <c r="K60" s="370" t="n">
        <v>0.05</v>
      </c>
      <c r="L60" s="376">
        <f>(M60+O60+S60+W60+AA60)/AE60</f>
        <v/>
      </c>
      <c r="M60" s="294" t="n">
        <v>773.3</v>
      </c>
      <c r="N60" s="334">
        <f>M60/B60</f>
        <v/>
      </c>
      <c r="O60" s="294" t="n">
        <v>390.4</v>
      </c>
      <c r="P60" s="294">
        <f>PUE!B60</f>
        <v/>
      </c>
      <c r="Q60" s="376">
        <f>O60/P60</f>
        <v/>
      </c>
      <c r="R60" s="334">
        <f>O60/B60</f>
        <v/>
      </c>
      <c r="S60" s="294" t="n">
        <v>2372.88</v>
      </c>
      <c r="T60" s="294">
        <f>PUE!C60</f>
        <v/>
      </c>
      <c r="U60" s="376">
        <f>S60/T60</f>
        <v/>
      </c>
      <c r="V60" s="334">
        <f>S60/B60</f>
        <v/>
      </c>
      <c r="W60" s="294" t="n">
        <v>1650</v>
      </c>
      <c r="X60" s="294">
        <f>PUE!D60</f>
        <v/>
      </c>
      <c r="Y60" s="376">
        <f>W60/X60</f>
        <v/>
      </c>
      <c r="Z60" s="334">
        <f>W60/B60</f>
        <v/>
      </c>
      <c r="AA60" s="294" t="n">
        <v>1045.92</v>
      </c>
      <c r="AB60" s="294">
        <f>PUE!E60</f>
        <v/>
      </c>
      <c r="AC60" s="376">
        <f>AA60/AB60</f>
        <v/>
      </c>
      <c r="AD60" s="334">
        <f>AA60/B60</f>
        <v/>
      </c>
      <c r="AE60" s="294">
        <f>P60+T60+X60+AB60</f>
        <v/>
      </c>
      <c r="AF60" s="294">
        <f>PUE!N60</f>
        <v/>
      </c>
      <c r="AG60" s="371">
        <f>PUE!R60</f>
        <v/>
      </c>
      <c r="AH60" s="372">
        <f>冷水机组!AB60</f>
        <v/>
      </c>
      <c r="AI60" s="372">
        <f>冷水机组!AC60</f>
        <v/>
      </c>
      <c r="AJ60" s="372" t="n"/>
    </row>
    <row customHeight="1" hidden="1" ht="15.75" r="61" s="211" spans="1:37">
      <c r="A61" s="3" t="n">
        <v>43306</v>
      </c>
      <c r="B61" s="237">
        <f>SUM(E61,G61,I61,M61,O61,S61,W61,AA61)</f>
        <v/>
      </c>
      <c r="C61" s="361" t="n">
        <v>1.15</v>
      </c>
      <c r="D61" s="375">
        <f>(E61+G61+I61)/AE61</f>
        <v/>
      </c>
      <c r="E61" s="363">
        <f>SUM(冷水机组!B61,冷水机组!F61,冷水机组!J61,冷水机组!N61,冷水机组!R61,冷水机组!V61)</f>
        <v/>
      </c>
      <c r="F61" s="324">
        <f>E61/B61</f>
        <v/>
      </c>
      <c r="G61" s="363">
        <f>SUM(冷水机组!C61,冷水机组!G61,冷水机组!K61,冷水机组!O61,冷水机组!S61,冷水机组!W61)/24</f>
        <v/>
      </c>
      <c r="H61" s="324">
        <f>G61/B61</f>
        <v/>
      </c>
      <c r="I61" s="363">
        <f>冷水机组!D61+冷水机组!E61+冷水机组!H61+冷水机组!I61+冷水机组!L61+冷水机组!M61+冷水机组!P61+冷水机组!Q61+冷水机组!T61+冷水机组!U61+冷水机组!X61+冷水机组!Y61+冷水机组!Z61</f>
        <v/>
      </c>
      <c r="J61" s="324">
        <f>I61/B61</f>
        <v/>
      </c>
      <c r="K61" s="361" t="n">
        <v>0.05</v>
      </c>
      <c r="L61" s="375">
        <f>(M61+O61+S61+W61+AA61)/AE61</f>
        <v/>
      </c>
      <c r="M61" s="364" t="n">
        <v>762.2</v>
      </c>
      <c r="N61" s="365">
        <f>M61/B61</f>
        <v/>
      </c>
      <c r="O61" s="364" t="n">
        <v>398.41</v>
      </c>
      <c r="P61" s="364">
        <f>PUE!B61</f>
        <v/>
      </c>
      <c r="Q61" s="375">
        <f>O61/P61</f>
        <v/>
      </c>
      <c r="R61" s="365">
        <f>O61/B61</f>
        <v/>
      </c>
      <c r="S61" s="364" t="n">
        <v>2390.4</v>
      </c>
      <c r="T61" s="364">
        <f>PUE!C61</f>
        <v/>
      </c>
      <c r="U61" s="375">
        <f>S61/T61</f>
        <v/>
      </c>
      <c r="V61" s="365">
        <f>S61/B61</f>
        <v/>
      </c>
      <c r="W61" s="364" t="n">
        <v>1652.64</v>
      </c>
      <c r="X61" s="364">
        <f>PUE!D61</f>
        <v/>
      </c>
      <c r="Y61" s="375">
        <f>W61/X61</f>
        <v/>
      </c>
      <c r="Z61" s="365">
        <f>W61/B61</f>
        <v/>
      </c>
      <c r="AA61" s="364" t="n">
        <v>1108.8</v>
      </c>
      <c r="AB61" s="364">
        <f>PUE!E61</f>
        <v/>
      </c>
      <c r="AC61" s="375">
        <f>AA61/AB61</f>
        <v/>
      </c>
      <c r="AD61" s="365">
        <f>AA61/B61</f>
        <v/>
      </c>
      <c r="AE61" s="237">
        <f>P61+T61+X61+AB61</f>
        <v/>
      </c>
      <c r="AF61" s="237">
        <f>PUE!N61</f>
        <v/>
      </c>
      <c r="AG61" s="367">
        <f>PUE!R61</f>
        <v/>
      </c>
      <c r="AH61" s="368">
        <f>冷水机组!AB61</f>
        <v/>
      </c>
      <c r="AI61" s="368">
        <f>冷水机组!AC61</f>
        <v/>
      </c>
      <c r="AJ61" s="369" t="n"/>
    </row>
    <row customHeight="1" hidden="1" ht="15.75" r="62" s="211" spans="1:37">
      <c r="A62" s="3" t="n">
        <v>43307</v>
      </c>
      <c r="B62" s="294">
        <f>SUM(E62,G62,I62,M62,O62,S62,W62,AA62)</f>
        <v/>
      </c>
      <c r="C62" s="370" t="n">
        <v>1.15</v>
      </c>
      <c r="D62" s="376">
        <f>(E62+G62+I62)/AE62</f>
        <v/>
      </c>
      <c r="E62" s="294">
        <f>SUM(冷水机组!B62,冷水机组!F62,冷水机组!J62,冷水机组!N62,冷水机组!R62,冷水机组!V62)</f>
        <v/>
      </c>
      <c r="F62" s="334">
        <f>E62/B62</f>
        <v/>
      </c>
      <c r="G62" s="294">
        <f>SUM(冷水机组!C62,冷水机组!G62,冷水机组!K62,冷水机组!O62,冷水机组!S62,冷水机组!W62)/24</f>
        <v/>
      </c>
      <c r="H62" s="334">
        <f>G62/B62</f>
        <v/>
      </c>
      <c r="I62" s="294">
        <f>冷水机组!D62+冷水机组!E62+冷水机组!H62+冷水机组!I62+冷水机组!L62+冷水机组!M62+冷水机组!P62+冷水机组!Q62+冷水机组!T62+冷水机组!U62+冷水机组!X62+冷水机组!Y62+冷水机组!Z62</f>
        <v/>
      </c>
      <c r="J62" s="334">
        <f>I62/B62</f>
        <v/>
      </c>
      <c r="K62" s="370" t="n">
        <v>0.05</v>
      </c>
      <c r="L62" s="376">
        <f>(M62+O62+S62+W62+AA62)/AE62</f>
        <v/>
      </c>
      <c r="M62" s="294" t="n">
        <v>750.1</v>
      </c>
      <c r="N62" s="334">
        <f>M62/B62</f>
        <v/>
      </c>
      <c r="O62" s="294" t="n">
        <v>375.39</v>
      </c>
      <c r="P62" s="294">
        <f>PUE!B62</f>
        <v/>
      </c>
      <c r="Q62" s="376">
        <f>O62/P62</f>
        <v/>
      </c>
      <c r="R62" s="334">
        <f>O62/B62</f>
        <v/>
      </c>
      <c r="S62" s="294" t="n">
        <v>2392.08</v>
      </c>
      <c r="T62" s="294">
        <f>PUE!C62</f>
        <v/>
      </c>
      <c r="U62" s="376">
        <f>S62/T62</f>
        <v/>
      </c>
      <c r="V62" s="334">
        <f>S62/B62</f>
        <v/>
      </c>
      <c r="W62" s="294" t="n">
        <v>1638.72</v>
      </c>
      <c r="X62" s="294">
        <f>PUE!D62</f>
        <v/>
      </c>
      <c r="Y62" s="376">
        <f>W62/X62</f>
        <v/>
      </c>
      <c r="Z62" s="334">
        <f>W62/B62</f>
        <v/>
      </c>
      <c r="AA62" s="294" t="n">
        <v>1107.6</v>
      </c>
      <c r="AB62" s="294">
        <f>PUE!E62</f>
        <v/>
      </c>
      <c r="AC62" s="376">
        <f>AA62/AB62</f>
        <v/>
      </c>
      <c r="AD62" s="334">
        <f>AA62/B62</f>
        <v/>
      </c>
      <c r="AE62" s="294">
        <f>P62+T62+X62+AB62</f>
        <v/>
      </c>
      <c r="AF62" s="294">
        <f>PUE!N62</f>
        <v/>
      </c>
      <c r="AG62" s="371">
        <f>PUE!R62</f>
        <v/>
      </c>
      <c r="AH62" s="372">
        <f>冷水机组!AB62</f>
        <v/>
      </c>
      <c r="AI62" s="372">
        <f>冷水机组!AC62</f>
        <v/>
      </c>
      <c r="AJ62" s="372" t="n"/>
    </row>
    <row customHeight="1" hidden="1" ht="15.75" r="63" s="211" spans="1:37">
      <c r="A63" s="3" t="n">
        <v>43308</v>
      </c>
      <c r="B63" s="237">
        <f>SUM(E63,G63,I63,M63,O63,S63,W63,AA63)</f>
        <v/>
      </c>
      <c r="C63" s="361" t="n">
        <v>1.15</v>
      </c>
      <c r="D63" s="375">
        <f>(E63+G63+I63)/AE63</f>
        <v/>
      </c>
      <c r="E63" s="363">
        <f>SUM(冷水机组!B63,冷水机组!F63,冷水机组!J63,冷水机组!N63,冷水机组!R63,冷水机组!V63)</f>
        <v/>
      </c>
      <c r="F63" s="324">
        <f>E63/B63</f>
        <v/>
      </c>
      <c r="G63" s="363">
        <f>SUM(冷水机组!C63,冷水机组!G63,冷水机组!K63,冷水机组!O63,冷水机组!S63,冷水机组!W63)/24</f>
        <v/>
      </c>
      <c r="H63" s="324">
        <f>G63/B63</f>
        <v/>
      </c>
      <c r="I63" s="363">
        <f>冷水机组!D63+冷水机组!E63+冷水机组!H63+冷水机组!I63+冷水机组!L63+冷水机组!M63+冷水机组!P63+冷水机组!Q63+冷水机组!T63+冷水机组!U63+冷水机组!X63+冷水机组!Y63+冷水机组!Z63</f>
        <v/>
      </c>
      <c r="J63" s="324">
        <f>I63/B63</f>
        <v/>
      </c>
      <c r="K63" s="361" t="n">
        <v>0.05</v>
      </c>
      <c r="L63" s="375">
        <f>(M63+O63+S63+W63+AA63)/AE63</f>
        <v/>
      </c>
      <c r="M63" s="364" t="n">
        <v>762.01</v>
      </c>
      <c r="N63" s="365">
        <f>M63/B63</f>
        <v/>
      </c>
      <c r="O63" s="364" t="n">
        <v>330.5</v>
      </c>
      <c r="P63" s="364">
        <f>PUE!B63</f>
        <v/>
      </c>
      <c r="Q63" s="375">
        <f>O63/P63</f>
        <v/>
      </c>
      <c r="R63" s="365">
        <f>O63/B63</f>
        <v/>
      </c>
      <c r="S63" s="364" t="n">
        <v>2411.28</v>
      </c>
      <c r="T63" s="364">
        <f>PUE!C63</f>
        <v/>
      </c>
      <c r="U63" s="375">
        <f>S63/T63</f>
        <v/>
      </c>
      <c r="V63" s="365">
        <f>S63/B63</f>
        <v/>
      </c>
      <c r="W63" s="364" t="n">
        <v>1662</v>
      </c>
      <c r="X63" s="364">
        <f>PUE!D63</f>
        <v/>
      </c>
      <c r="Y63" s="375">
        <f>W63/X63</f>
        <v/>
      </c>
      <c r="Z63" s="365">
        <f>W63/B63</f>
        <v/>
      </c>
      <c r="AA63" s="364" t="n">
        <v>1071.84</v>
      </c>
      <c r="AB63" s="364">
        <f>PUE!E63</f>
        <v/>
      </c>
      <c r="AC63" s="375">
        <f>AA63/AB63</f>
        <v/>
      </c>
      <c r="AD63" s="365">
        <f>AA63/B63</f>
        <v/>
      </c>
      <c r="AE63" s="237">
        <f>P63+T63+X63+AB63</f>
        <v/>
      </c>
      <c r="AF63" s="237">
        <f>PUE!N63</f>
        <v/>
      </c>
      <c r="AG63" s="367">
        <f>PUE!R63</f>
        <v/>
      </c>
      <c r="AH63" s="368">
        <f>冷水机组!AB63</f>
        <v/>
      </c>
      <c r="AI63" s="368">
        <f>冷水机组!AC63</f>
        <v/>
      </c>
      <c r="AJ63" s="369" t="n"/>
    </row>
    <row customHeight="1" hidden="1" ht="15.75" r="64" s="211" spans="1:37">
      <c r="A64" s="3" t="n">
        <v>43309</v>
      </c>
      <c r="B64" s="294">
        <f>SUM(E64,G64,I64,M64,O64,S64,W64,AA64)</f>
        <v/>
      </c>
      <c r="C64" s="370" t="n">
        <v>1.15</v>
      </c>
      <c r="D64" s="376">
        <f>(E64+G64+I64)/AE64</f>
        <v/>
      </c>
      <c r="E64" s="294">
        <f>SUM(冷水机组!B64,冷水机组!F64,冷水机组!J64,冷水机组!N64,冷水机组!R64,冷水机组!V64)</f>
        <v/>
      </c>
      <c r="F64" s="334">
        <f>E64/B64</f>
        <v/>
      </c>
      <c r="G64" s="294">
        <f>SUM(冷水机组!C64,冷水机组!G64,冷水机组!K64,冷水机组!O64,冷水机组!S64,冷水机组!W64)/24</f>
        <v/>
      </c>
      <c r="H64" s="334">
        <f>G64/B64</f>
        <v/>
      </c>
      <c r="I64" s="294">
        <f>冷水机组!D64+冷水机组!E64+冷水机组!H64+冷水机组!I64+冷水机组!L64+冷水机组!M64+冷水机组!P64+冷水机组!Q64+冷水机组!T64+冷水机组!U64+冷水机组!X64+冷水机组!Y64+冷水机组!Z64</f>
        <v/>
      </c>
      <c r="J64" s="334">
        <f>I64/B64</f>
        <v/>
      </c>
      <c r="K64" s="370" t="n">
        <v>0.05</v>
      </c>
      <c r="L64" s="376">
        <f>(M64+O64+S64+W64+AA64)/AE64</f>
        <v/>
      </c>
      <c r="M64" s="294" t="n">
        <v>785.3</v>
      </c>
      <c r="N64" s="334">
        <f>M64/B64</f>
        <v/>
      </c>
      <c r="O64" s="294" t="n">
        <v>338.5</v>
      </c>
      <c r="P64" s="294">
        <f>PUE!B64</f>
        <v/>
      </c>
      <c r="Q64" s="376">
        <f>O64/P64</f>
        <v/>
      </c>
      <c r="R64" s="334">
        <f>O64/B64</f>
        <v/>
      </c>
      <c r="S64" s="294" t="n">
        <v>2428.08</v>
      </c>
      <c r="T64" s="294">
        <f>PUE!C64</f>
        <v/>
      </c>
      <c r="U64" s="376">
        <f>S64/T64</f>
        <v/>
      </c>
      <c r="V64" s="334">
        <f>S64/B64</f>
        <v/>
      </c>
      <c r="W64" s="294" t="n">
        <v>1686</v>
      </c>
      <c r="X64" s="294">
        <f>PUE!D64</f>
        <v/>
      </c>
      <c r="Y64" s="376">
        <f>W64/X64</f>
        <v/>
      </c>
      <c r="Z64" s="334">
        <f>W64/B64</f>
        <v/>
      </c>
      <c r="AA64" s="294" t="n">
        <v>1110.48</v>
      </c>
      <c r="AB64" s="294">
        <f>PUE!E64</f>
        <v/>
      </c>
      <c r="AC64" s="376">
        <f>AA64/AB64</f>
        <v/>
      </c>
      <c r="AD64" s="334">
        <f>AA64/B64</f>
        <v/>
      </c>
      <c r="AE64" s="294">
        <f>P64+T64+X64+AB64</f>
        <v/>
      </c>
      <c r="AF64" s="294">
        <f>PUE!N64</f>
        <v/>
      </c>
      <c r="AG64" s="371">
        <f>PUE!R64</f>
        <v/>
      </c>
      <c r="AH64" s="372">
        <f>冷水机组!AB64</f>
        <v/>
      </c>
      <c r="AI64" s="372">
        <f>冷水机组!AC64</f>
        <v/>
      </c>
      <c r="AJ64" s="372" t="n"/>
    </row>
    <row customHeight="1" hidden="1" ht="15.75" r="65" s="211" spans="1:37">
      <c r="A65" s="3" t="n">
        <v>43310</v>
      </c>
      <c r="B65" s="237">
        <f>SUM(E65,G65,I65,M65,O65,S65,W65,AA65)</f>
        <v/>
      </c>
      <c r="C65" s="361" t="n">
        <v>1.15</v>
      </c>
      <c r="D65" s="375">
        <f>(E65+G65+I65)/AE65</f>
        <v/>
      </c>
      <c r="E65" s="363">
        <f>SUM(冷水机组!B65,冷水机组!F65,冷水机组!J65,冷水机组!N65,冷水机组!R65,冷水机组!V65)</f>
        <v/>
      </c>
      <c r="F65" s="324">
        <f>E65/B65</f>
        <v/>
      </c>
      <c r="G65" s="363">
        <f>SUM(冷水机组!C65,冷水机组!G65,冷水机组!K65,冷水机组!O65,冷水机组!S65,冷水机组!W65)/24</f>
        <v/>
      </c>
      <c r="H65" s="324">
        <f>G65/B65</f>
        <v/>
      </c>
      <c r="I65" s="363">
        <f>冷水机组!D65+冷水机组!E65+冷水机组!H65+冷水机组!I65+冷水机组!L65+冷水机组!M65+冷水机组!P65+冷水机组!Q65+冷水机组!T65+冷水机组!U65+冷水机组!X65+冷水机组!Y65+冷水机组!Z65</f>
        <v/>
      </c>
      <c r="J65" s="324">
        <f>I65/B65</f>
        <v/>
      </c>
      <c r="K65" s="361" t="n">
        <v>0.05</v>
      </c>
      <c r="L65" s="375">
        <f>(M65+O65+S65+W65+AA65)/AE65</f>
        <v/>
      </c>
      <c r="M65" s="364" t="n">
        <v>774.5</v>
      </c>
      <c r="N65" s="365">
        <f>M65/B65</f>
        <v/>
      </c>
      <c r="O65" s="364" t="n">
        <v>338.7</v>
      </c>
      <c r="P65" s="364">
        <f>PUE!B65</f>
        <v/>
      </c>
      <c r="Q65" s="375">
        <f>O65/P65</f>
        <v/>
      </c>
      <c r="R65" s="365">
        <f>O65/B65</f>
        <v/>
      </c>
      <c r="S65" s="364" t="n">
        <v>2405.52</v>
      </c>
      <c r="T65" s="364">
        <f>PUE!C65</f>
        <v/>
      </c>
      <c r="U65" s="375">
        <f>S65/T65</f>
        <v/>
      </c>
      <c r="V65" s="365">
        <f>S65/B65</f>
        <v/>
      </c>
      <c r="W65" s="364" t="n">
        <v>1691.28</v>
      </c>
      <c r="X65" s="364">
        <f>PUE!D65</f>
        <v/>
      </c>
      <c r="Y65" s="375">
        <f>W65/X65</f>
        <v/>
      </c>
      <c r="Z65" s="365">
        <f>W65/B65</f>
        <v/>
      </c>
      <c r="AA65" s="364" t="n">
        <v>1103.76</v>
      </c>
      <c r="AB65" s="364">
        <f>PUE!E65</f>
        <v/>
      </c>
      <c r="AC65" s="375">
        <f>AA65/AB65</f>
        <v/>
      </c>
      <c r="AD65" s="365">
        <f>AA65/B65</f>
        <v/>
      </c>
      <c r="AE65" s="237">
        <f>P65+T65+X65+AB65</f>
        <v/>
      </c>
      <c r="AF65" s="237">
        <f>PUE!N65</f>
        <v/>
      </c>
      <c r="AG65" s="367">
        <f>PUE!R65</f>
        <v/>
      </c>
      <c r="AH65" s="368">
        <f>冷水机组!AB65</f>
        <v/>
      </c>
      <c r="AI65" s="368">
        <f>冷水机组!AC65</f>
        <v/>
      </c>
      <c r="AJ65" s="369" t="n"/>
    </row>
    <row customHeight="1" hidden="1" ht="15.75" r="66" s="211" spans="1:37">
      <c r="A66" s="3" t="n">
        <v>43311</v>
      </c>
      <c r="B66" s="294">
        <f>SUM(E66,G66,I66,M66,O66,S66,W66,AA66)</f>
        <v/>
      </c>
      <c r="C66" s="370" t="n">
        <v>1.15</v>
      </c>
      <c r="D66" s="376">
        <f>(E66+G66+I66)/AE66</f>
        <v/>
      </c>
      <c r="E66" s="294">
        <f>SUM(冷水机组!B66,冷水机组!F66,冷水机组!J66,冷水机组!N66,冷水机组!R66,冷水机组!V66)</f>
        <v/>
      </c>
      <c r="F66" s="334">
        <f>E66/B66</f>
        <v/>
      </c>
      <c r="G66" s="294">
        <f>SUM(冷水机组!C66,冷水机组!G66,冷水机组!K66,冷水机组!O66,冷水机组!S66,冷水机组!W66)/24</f>
        <v/>
      </c>
      <c r="H66" s="334">
        <f>G66/B66</f>
        <v/>
      </c>
      <c r="I66" s="294">
        <f>冷水机组!D66+冷水机组!E66+冷水机组!H66+冷水机组!I66+冷水机组!L66+冷水机组!M66+冷水机组!P66+冷水机组!Q66+冷水机组!T66+冷水机组!U66+冷水机组!X66+冷水机组!Y66+冷水机组!Z66</f>
        <v/>
      </c>
      <c r="J66" s="334">
        <f>I66/B66</f>
        <v/>
      </c>
      <c r="K66" s="370" t="n">
        <v>0.05</v>
      </c>
      <c r="L66" s="376">
        <f>(M66+O66+S66+W66+AA66)/AE66</f>
        <v/>
      </c>
      <c r="M66" s="294" t="n">
        <v>776.9</v>
      </c>
      <c r="N66" s="334">
        <f>M66/B66</f>
        <v/>
      </c>
      <c r="O66" s="294" t="n">
        <v>337.91</v>
      </c>
      <c r="P66" s="294">
        <f>PUE!B66</f>
        <v/>
      </c>
      <c r="Q66" s="376">
        <f>O66/P66</f>
        <v/>
      </c>
      <c r="R66" s="334">
        <f>O66/B66</f>
        <v/>
      </c>
      <c r="S66" s="294" t="n">
        <v>2380.08</v>
      </c>
      <c r="T66" s="294">
        <f>PUE!C66</f>
        <v/>
      </c>
      <c r="U66" s="376">
        <f>S66/T66</f>
        <v/>
      </c>
      <c r="V66" s="334">
        <f>S66/B66</f>
        <v/>
      </c>
      <c r="W66" s="294" t="n">
        <v>1650</v>
      </c>
      <c r="X66" s="294">
        <f>PUE!D66</f>
        <v/>
      </c>
      <c r="Y66" s="376">
        <f>W66/X66</f>
        <v/>
      </c>
      <c r="Z66" s="334">
        <f>W66/B66</f>
        <v/>
      </c>
      <c r="AA66" s="294" t="n">
        <v>1120.56</v>
      </c>
      <c r="AB66" s="294">
        <f>PUE!E66</f>
        <v/>
      </c>
      <c r="AC66" s="376">
        <f>AA66/AB66</f>
        <v/>
      </c>
      <c r="AD66" s="334">
        <f>AA66/B66</f>
        <v/>
      </c>
      <c r="AE66" s="294">
        <f>P66+T66+X66+AB66</f>
        <v/>
      </c>
      <c r="AF66" s="294">
        <f>PUE!N66</f>
        <v/>
      </c>
      <c r="AG66" s="371">
        <f>PUE!R66</f>
        <v/>
      </c>
      <c r="AH66" s="372">
        <f>冷水机组!AB66</f>
        <v/>
      </c>
      <c r="AI66" s="372">
        <f>冷水机组!AC66</f>
        <v/>
      </c>
      <c r="AJ66" s="372" t="n"/>
    </row>
    <row customHeight="1" hidden="1" ht="15.75" r="67" s="211" spans="1:37">
      <c r="A67" s="3" t="n">
        <v>43312</v>
      </c>
      <c r="B67" s="237">
        <f>SUM(E67,G67,I67,M67,O67,S67,W67,AA67)</f>
        <v/>
      </c>
      <c r="C67" s="361" t="n">
        <v>1.15</v>
      </c>
      <c r="D67" s="375">
        <f>(E67+G67+I67)/AE67</f>
        <v/>
      </c>
      <c r="E67" s="363">
        <f>SUM(冷水机组!B67,冷水机组!F67,冷水机组!J67,冷水机组!N67,冷水机组!R67,冷水机组!V67)</f>
        <v/>
      </c>
      <c r="F67" s="324">
        <f>E67/B67</f>
        <v/>
      </c>
      <c r="G67" s="363">
        <f>SUM(冷水机组!C67,冷水机组!G67,冷水机组!K67,冷水机组!O67,冷水机组!S67,冷水机组!W67)/24</f>
        <v/>
      </c>
      <c r="H67" s="324">
        <f>G67/B67</f>
        <v/>
      </c>
      <c r="I67" s="363">
        <f>冷水机组!D67+冷水机组!E67+冷水机组!H67+冷水机组!I67+冷水机组!L67+冷水机组!M67+冷水机组!P67+冷水机组!Q67+冷水机组!T67+冷水机组!U67+冷水机组!X67+冷水机组!Y67+冷水机组!Z67</f>
        <v/>
      </c>
      <c r="J67" s="324">
        <f>I67/B67</f>
        <v/>
      </c>
      <c r="K67" s="361" t="n">
        <v>0.05</v>
      </c>
      <c r="L67" s="375">
        <f>(M67+O67+S67+W67+AA67)/AE67</f>
        <v/>
      </c>
      <c r="M67" s="364" t="n">
        <v>785</v>
      </c>
      <c r="N67" s="365">
        <f>M67/B67</f>
        <v/>
      </c>
      <c r="O67" s="364" t="n">
        <v>333.8</v>
      </c>
      <c r="P67" s="364">
        <f>PUE!B67</f>
        <v/>
      </c>
      <c r="Q67" s="375">
        <f>O67/P67</f>
        <v/>
      </c>
      <c r="R67" s="365">
        <f>O67/B67</f>
        <v/>
      </c>
      <c r="S67" s="364" t="n">
        <v>2374.56</v>
      </c>
      <c r="T67" s="364">
        <f>PUE!C67</f>
        <v/>
      </c>
      <c r="U67" s="375">
        <f>S67/T67</f>
        <v/>
      </c>
      <c r="V67" s="365">
        <f>S67/B67</f>
        <v/>
      </c>
      <c r="W67" s="364" t="n">
        <v>1619.28</v>
      </c>
      <c r="X67" s="364">
        <f>PUE!D67</f>
        <v/>
      </c>
      <c r="Y67" s="375">
        <f>W67/X67</f>
        <v/>
      </c>
      <c r="Z67" s="365">
        <f>W67/B67</f>
        <v/>
      </c>
      <c r="AA67" s="364" t="n">
        <v>1090.08</v>
      </c>
      <c r="AB67" s="364">
        <f>PUE!E67</f>
        <v/>
      </c>
      <c r="AC67" s="375">
        <f>AA67/AB67</f>
        <v/>
      </c>
      <c r="AD67" s="365">
        <f>AA67/B67</f>
        <v/>
      </c>
      <c r="AE67" s="237">
        <f>P67+T67+X67+AB67</f>
        <v/>
      </c>
      <c r="AF67" s="237">
        <f>PUE!N67</f>
        <v/>
      </c>
      <c r="AG67" s="367">
        <f>PUE!R67</f>
        <v/>
      </c>
      <c r="AH67" s="368">
        <f>冷水机组!AB67</f>
        <v/>
      </c>
      <c r="AI67" s="368">
        <f>冷水机组!AC67</f>
        <v/>
      </c>
      <c r="AJ67" s="369" t="n"/>
    </row>
    <row customHeight="1" hidden="1" ht="15.75" r="68" s="211" spans="1:37">
      <c r="A68" s="3" t="n">
        <v>43313</v>
      </c>
      <c r="B68" s="294">
        <f>SUM(E68,G68,I68,M68,O68,S68,W68,AA68)</f>
        <v/>
      </c>
      <c r="C68" s="370" t="n">
        <v>1.15</v>
      </c>
      <c r="D68" s="376">
        <f>(E68+G68+I68)/AE68</f>
        <v/>
      </c>
      <c r="E68" s="294">
        <f>SUM(冷水机组!B68,冷水机组!F68,冷水机组!J68,冷水机组!N68,冷水机组!R68,冷水机组!V68)/24</f>
        <v/>
      </c>
      <c r="F68" s="334">
        <f>E68/B68</f>
        <v/>
      </c>
      <c r="G68" s="294">
        <f>SUM(冷水机组!C68,冷水机组!G68,冷水机组!K68,冷水机组!O68,冷水机组!S68,冷水机组!W68)/24</f>
        <v/>
      </c>
      <c r="H68" s="334">
        <f>G68/B68</f>
        <v/>
      </c>
      <c r="I68" s="294">
        <f>(冷水机组!D68+冷水机组!E68+冷水机组!H68+冷水机组!I68+冷水机组!L68+冷水机组!M68+冷水机组!P68+冷水机组!Q68+冷水机组!T68+冷水机组!U68+冷水机组!X68+冷水机组!Y68+冷水机组!Z68)/24</f>
        <v/>
      </c>
      <c r="J68" s="334">
        <f>I68/B68</f>
        <v/>
      </c>
      <c r="K68" s="370" t="n">
        <v>0.05</v>
      </c>
      <c r="L68" s="376">
        <f>(M68+O68+S68+W68+AA68)/AE68</f>
        <v/>
      </c>
      <c r="M68" s="294" t="n">
        <v>33.7958333333333</v>
      </c>
      <c r="N68" s="334">
        <f>M68/B68</f>
        <v/>
      </c>
      <c r="O68" s="294" t="n">
        <v>14.1579166666667</v>
      </c>
      <c r="P68" s="294">
        <f>PUE!B68/24</f>
        <v/>
      </c>
      <c r="Q68" s="376">
        <f>O68/P68</f>
        <v/>
      </c>
      <c r="R68" s="334">
        <f>O68/B68</f>
        <v/>
      </c>
      <c r="S68" s="294" t="n">
        <v>98.73</v>
      </c>
      <c r="T68" s="294">
        <f>PUE!C68/24</f>
        <v/>
      </c>
      <c r="U68" s="376">
        <f>S68/T68</f>
        <v/>
      </c>
      <c r="V68" s="334">
        <f>S68/B68</f>
        <v/>
      </c>
      <c r="W68" s="294" t="n">
        <v>67.40000000000001</v>
      </c>
      <c r="X68" s="294">
        <f>PUE!D68/24</f>
        <v/>
      </c>
      <c r="Y68" s="376">
        <f>W68/X68</f>
        <v/>
      </c>
      <c r="Z68" s="334">
        <f>W68/B68</f>
        <v/>
      </c>
      <c r="AA68" s="294" t="n">
        <v>46.06</v>
      </c>
      <c r="AB68" s="294">
        <f>PUE!E68/24</f>
        <v/>
      </c>
      <c r="AC68" s="376">
        <f>AA68/AB68</f>
        <v/>
      </c>
      <c r="AD68" s="334">
        <f>AA68/B68</f>
        <v/>
      </c>
      <c r="AE68" s="294">
        <f>(P68+T68+X68+AB68)</f>
        <v/>
      </c>
      <c r="AF68" s="294">
        <f>PUE!N68/24</f>
        <v/>
      </c>
      <c r="AG68" s="371">
        <f>PUE!R68</f>
        <v/>
      </c>
      <c r="AH68" s="372">
        <f>冷水机组!AB68</f>
        <v/>
      </c>
      <c r="AI68" s="372">
        <f>冷水机组!AC68</f>
        <v/>
      </c>
      <c r="AJ68" s="372" t="n"/>
    </row>
    <row customHeight="1" hidden="1" ht="15.75" r="69" s="211" spans="1:37">
      <c r="A69" s="3" t="n">
        <v>43314</v>
      </c>
      <c r="B69" s="237">
        <f>SUM(E69,G69,I69,M69,O69,S69,W69,AA69)</f>
        <v/>
      </c>
      <c r="C69" s="361" t="n">
        <v>1.15</v>
      </c>
      <c r="D69" s="375">
        <f>(E69+G69+I69)/AE69</f>
        <v/>
      </c>
      <c r="E69" s="363">
        <f>SUM(冷水机组!B69,冷水机组!F69,冷水机组!J69,冷水机组!N69,冷水机组!R69,冷水机组!V69)/24</f>
        <v/>
      </c>
      <c r="F69" s="324">
        <f>E69/B69</f>
        <v/>
      </c>
      <c r="G69" s="363">
        <f>SUM(冷水机组!C69,冷水机组!G69,冷水机组!K69,冷水机组!O69,冷水机组!S69,冷水机组!W69)/24</f>
        <v/>
      </c>
      <c r="H69" s="324">
        <f>G69/B69</f>
        <v/>
      </c>
      <c r="I69" s="363">
        <f>(冷水机组!D69+冷水机组!E69+冷水机组!H69+冷水机组!I69+冷水机组!L69+冷水机组!M69+冷水机组!P69+冷水机组!Q69+冷水机组!T69+冷水机组!U69+冷水机组!X69+冷水机组!Y69+冷水机组!Z69)/24</f>
        <v/>
      </c>
      <c r="J69" s="324">
        <f>I69/B69</f>
        <v/>
      </c>
      <c r="K69" s="361" t="n">
        <v>0.05</v>
      </c>
      <c r="L69" s="375">
        <f>(M69+O69+S69+W69+AA69)/AE69</f>
        <v/>
      </c>
      <c r="M69" s="364" t="n">
        <v>34.475</v>
      </c>
      <c r="N69" s="365">
        <f>M69/B69</f>
        <v/>
      </c>
      <c r="O69" s="364" t="n">
        <v>14.1754166666667</v>
      </c>
      <c r="P69" s="364">
        <f>PUE!B69/24</f>
        <v/>
      </c>
      <c r="Q69" s="375">
        <f>O69/P69</f>
        <v/>
      </c>
      <c r="R69" s="365">
        <f>O69/B69</f>
        <v/>
      </c>
      <c r="S69" s="364" t="n">
        <v>98.97</v>
      </c>
      <c r="T69" s="364">
        <f>PUE!C69/24</f>
        <v/>
      </c>
      <c r="U69" s="375">
        <f>S69/T69</f>
        <v/>
      </c>
      <c r="V69" s="365">
        <f>S69/B69</f>
        <v/>
      </c>
      <c r="W69" s="364" t="n">
        <v>67.95999999999999</v>
      </c>
      <c r="X69" s="364">
        <f>PUE!D69/24</f>
        <v/>
      </c>
      <c r="Y69" s="375">
        <f>W69/X69</f>
        <v/>
      </c>
      <c r="Z69" s="365">
        <f>W69/B69</f>
        <v/>
      </c>
      <c r="AA69" s="364" t="n">
        <v>44.69</v>
      </c>
      <c r="AB69" s="364">
        <f>PUE!E69/24</f>
        <v/>
      </c>
      <c r="AC69" s="375">
        <f>AA69/AB69</f>
        <v/>
      </c>
      <c r="AD69" s="365">
        <f>AA69/B69</f>
        <v/>
      </c>
      <c r="AE69" s="237">
        <f>(P69+T69+X69+AB69)</f>
        <v/>
      </c>
      <c r="AF69" s="237">
        <f>PUE!N69/24</f>
        <v/>
      </c>
      <c r="AG69" s="367">
        <f>PUE!R69</f>
        <v/>
      </c>
      <c r="AH69" s="368">
        <f>冷水机组!AB69</f>
        <v/>
      </c>
      <c r="AI69" s="368">
        <f>冷水机组!AC69</f>
        <v/>
      </c>
      <c r="AJ69" s="369" t="n"/>
    </row>
    <row customHeight="1" hidden="1" ht="15.75" r="70" s="211" spans="1:37">
      <c r="A70" s="3" t="n">
        <v>43315</v>
      </c>
      <c r="B70" s="294">
        <f>SUM(E70,G70,I70,M70,O70,S70,W70,AA70)</f>
        <v/>
      </c>
      <c r="C70" s="370" t="n">
        <v>1.15</v>
      </c>
      <c r="D70" s="376">
        <f>(E70+G70+I70)/AE70</f>
        <v/>
      </c>
      <c r="E70" s="294">
        <f>SUM(冷水机组!B70,冷水机组!F70,冷水机组!J70,冷水机组!N70,冷水机组!R70,冷水机组!V70)/24</f>
        <v/>
      </c>
      <c r="F70" s="334">
        <f>E70/B70</f>
        <v/>
      </c>
      <c r="G70" s="294">
        <f>SUM(冷水机组!C70,冷水机组!G70,冷水机组!K70,冷水机组!O70,冷水机组!S70,冷水机组!W70)/24</f>
        <v/>
      </c>
      <c r="H70" s="334">
        <f>G70/B70</f>
        <v/>
      </c>
      <c r="I70" s="294">
        <f>(冷水机组!D70+冷水机组!E70+冷水机组!H70+冷水机组!I70+冷水机组!L70+冷水机组!M70+冷水机组!P70+冷水机组!Q70+冷水机组!T70+冷水机组!U70+冷水机组!X70+冷水机组!Y70+冷水机组!Z70)/24</f>
        <v/>
      </c>
      <c r="J70" s="334">
        <f>I70/B70</f>
        <v/>
      </c>
      <c r="K70" s="370" t="n">
        <v>0.05</v>
      </c>
      <c r="L70" s="376">
        <f>(M70+O70+S70+W70+AA70)/AE70</f>
        <v/>
      </c>
      <c r="M70" s="294" t="n">
        <v>33.3458333333333</v>
      </c>
      <c r="N70" s="334">
        <f>M70/B70</f>
        <v/>
      </c>
      <c r="O70" s="294" t="n">
        <v>14.2370833333333</v>
      </c>
      <c r="P70" s="294">
        <f>PUE!B70/24</f>
        <v/>
      </c>
      <c r="Q70" s="376">
        <f>O70/P70</f>
        <v/>
      </c>
      <c r="R70" s="334">
        <f>O70/B70</f>
        <v/>
      </c>
      <c r="S70" s="294" t="n">
        <v>99.8</v>
      </c>
      <c r="T70" s="294">
        <f>PUE!C70/24</f>
        <v/>
      </c>
      <c r="U70" s="376">
        <f>S70/T70</f>
        <v/>
      </c>
      <c r="V70" s="334">
        <f>S70/B70</f>
        <v/>
      </c>
      <c r="W70" s="294" t="n">
        <v>70.23</v>
      </c>
      <c r="X70" s="294">
        <f>PUE!D70/24</f>
        <v/>
      </c>
      <c r="Y70" s="376">
        <f>W70/X70</f>
        <v/>
      </c>
      <c r="Z70" s="334">
        <f>W70/B70</f>
        <v/>
      </c>
      <c r="AA70" s="294" t="n">
        <v>44.49</v>
      </c>
      <c r="AB70" s="294">
        <f>PUE!E70/24</f>
        <v/>
      </c>
      <c r="AC70" s="376">
        <f>AA70/AB70</f>
        <v/>
      </c>
      <c r="AD70" s="334">
        <f>AA70/B70</f>
        <v/>
      </c>
      <c r="AE70" s="294">
        <f>(P70+T70+X70+AB70)</f>
        <v/>
      </c>
      <c r="AF70" s="294">
        <f>PUE!N70/24</f>
        <v/>
      </c>
      <c r="AG70" s="371">
        <f>PUE!R70</f>
        <v/>
      </c>
      <c r="AH70" s="372">
        <f>冷水机组!AB70</f>
        <v/>
      </c>
      <c r="AI70" s="372">
        <f>冷水机组!AC70</f>
        <v/>
      </c>
      <c r="AJ70" s="372" t="n"/>
    </row>
    <row customHeight="1" hidden="1" ht="15.75" r="71" s="211" spans="1:37">
      <c r="A71" s="3" t="n">
        <v>43316</v>
      </c>
      <c r="B71" s="237">
        <f>SUM(E71,G71,I71,M71,O71,S71,W71,AA71)</f>
        <v/>
      </c>
      <c r="C71" s="361" t="n">
        <v>1.15</v>
      </c>
      <c r="D71" s="375">
        <f>(E71+G71+I71)/AE71</f>
        <v/>
      </c>
      <c r="E71" s="363">
        <f>SUM(冷水机组!B71,冷水机组!F71,冷水机组!J71,冷水机组!N71,冷水机组!R71,冷水机组!V71)/24</f>
        <v/>
      </c>
      <c r="F71" s="324">
        <f>E71/B71</f>
        <v/>
      </c>
      <c r="G71" s="363">
        <f>SUM(冷水机组!C71,冷水机组!G71,冷水机组!K71,冷水机组!O71,冷水机组!S71,冷水机组!W71)/24</f>
        <v/>
      </c>
      <c r="H71" s="324">
        <f>G71/B71</f>
        <v/>
      </c>
      <c r="I71" s="363">
        <f>(冷水机组!D71+冷水机组!E71+冷水机组!H71+冷水机组!I71+冷水机组!L71+冷水机组!M71+冷水机组!P71+冷水机组!Q71+冷水机组!T71+冷水机组!U71+冷水机组!X71+冷水机组!Y71+冷水机组!Z71)/24</f>
        <v/>
      </c>
      <c r="J71" s="324">
        <f>I71/B71</f>
        <v/>
      </c>
      <c r="K71" s="361" t="n">
        <v>0.05</v>
      </c>
      <c r="L71" s="375">
        <f>(M71+O71+S71+W71+AA71)/AE71</f>
        <v/>
      </c>
      <c r="M71" s="364" t="n">
        <v>32.55</v>
      </c>
      <c r="N71" s="365">
        <f>M71/B71</f>
        <v/>
      </c>
      <c r="O71" s="364" t="n">
        <v>14.45</v>
      </c>
      <c r="P71" s="364">
        <f>PUE!B71/24</f>
        <v/>
      </c>
      <c r="Q71" s="375">
        <f>O71/P71</f>
        <v/>
      </c>
      <c r="R71" s="365">
        <f>O71/B71</f>
        <v/>
      </c>
      <c r="S71" s="364" t="n">
        <v>99.3</v>
      </c>
      <c r="T71" s="364">
        <f>PUE!C71/24</f>
        <v/>
      </c>
      <c r="U71" s="375">
        <f>S71/T71</f>
        <v/>
      </c>
      <c r="V71" s="365">
        <f>S71/B71</f>
        <v/>
      </c>
      <c r="W71" s="364" t="n">
        <v>69.68000000000001</v>
      </c>
      <c r="X71" s="364">
        <f>PUE!D71/24</f>
        <v/>
      </c>
      <c r="Y71" s="375">
        <f>W71/X71</f>
        <v/>
      </c>
      <c r="Z71" s="365">
        <f>W71/B71</f>
        <v/>
      </c>
      <c r="AA71" s="364" t="n">
        <v>44.47</v>
      </c>
      <c r="AB71" s="364">
        <f>PUE!E71/24</f>
        <v/>
      </c>
      <c r="AC71" s="375">
        <f>AA71/AB71</f>
        <v/>
      </c>
      <c r="AD71" s="365">
        <f>AA71/B71</f>
        <v/>
      </c>
      <c r="AE71" s="237">
        <f>(P71+T71+X71+AB71)</f>
        <v/>
      </c>
      <c r="AF71" s="237">
        <f>PUE!N71/24</f>
        <v/>
      </c>
      <c r="AG71" s="367">
        <f>PUE!R71</f>
        <v/>
      </c>
      <c r="AH71" s="368">
        <f>冷水机组!AB71</f>
        <v/>
      </c>
      <c r="AI71" s="368">
        <f>冷水机组!AC71</f>
        <v/>
      </c>
      <c r="AJ71" s="369" t="n"/>
    </row>
    <row customHeight="1" hidden="1" ht="15.75" r="72" s="211" spans="1:37">
      <c r="A72" s="3" t="n">
        <v>43317</v>
      </c>
      <c r="B72" s="294">
        <f>SUM(E72,G72,I72,M72,O72,S72,W72,AA72)</f>
        <v/>
      </c>
      <c r="C72" s="370" t="n">
        <v>1.15</v>
      </c>
      <c r="D72" s="376">
        <f>(E72+G72+I72)/AE72</f>
        <v/>
      </c>
      <c r="E72" s="294">
        <f>SUM(冷水机组!B72,冷水机组!F72,冷水机组!J72,冷水机组!N72,冷水机组!R72,冷水机组!V72)/24</f>
        <v/>
      </c>
      <c r="F72" s="334">
        <f>E72/B72</f>
        <v/>
      </c>
      <c r="G72" s="294">
        <f>SUM(冷水机组!C72,冷水机组!G72,冷水机组!K72,冷水机组!O72,冷水机组!S72,冷水机组!W72)/24</f>
        <v/>
      </c>
      <c r="H72" s="334">
        <f>G72/B72</f>
        <v/>
      </c>
      <c r="I72" s="294">
        <f>(冷水机组!D72+冷水机组!E72+冷水机组!H72+冷水机组!I72+冷水机组!L72+冷水机组!M72+冷水机组!P72+冷水机组!Q72+冷水机组!T72+冷水机组!U72+冷水机组!X72+冷水机组!Y72+冷水机组!Z72)/24</f>
        <v/>
      </c>
      <c r="J72" s="334">
        <f>I72/B72</f>
        <v/>
      </c>
      <c r="K72" s="370" t="n">
        <v>0.05</v>
      </c>
      <c r="L72" s="376">
        <f>(M72+O72+S72+W72+AA72)/AE72</f>
        <v/>
      </c>
      <c r="M72" s="294" t="n">
        <v>33.2795833333333</v>
      </c>
      <c r="N72" s="334">
        <f>M72/B72</f>
        <v/>
      </c>
      <c r="O72" s="294" t="n">
        <v>14.4666666666667</v>
      </c>
      <c r="P72" s="294">
        <f>PUE!B72/24</f>
        <v/>
      </c>
      <c r="Q72" s="376">
        <f>O72/P72</f>
        <v/>
      </c>
      <c r="R72" s="334">
        <f>O72/B72</f>
        <v/>
      </c>
      <c r="S72" s="294" t="n">
        <v>99</v>
      </c>
      <c r="T72" s="294">
        <f>PUE!C72/24</f>
        <v/>
      </c>
      <c r="U72" s="376">
        <f>S72/T72</f>
        <v/>
      </c>
      <c r="V72" s="334">
        <f>S72/B72</f>
        <v/>
      </c>
      <c r="W72" s="294" t="n">
        <v>69.39</v>
      </c>
      <c r="X72" s="294">
        <f>PUE!D72/24</f>
        <v/>
      </c>
      <c r="Y72" s="376">
        <f>W72/X72</f>
        <v/>
      </c>
      <c r="Z72" s="334">
        <f>W72/B72</f>
        <v/>
      </c>
      <c r="AA72" s="294" t="n">
        <v>45</v>
      </c>
      <c r="AB72" s="294">
        <f>PUE!E72/24</f>
        <v/>
      </c>
      <c r="AC72" s="376">
        <f>AA72/AB72</f>
        <v/>
      </c>
      <c r="AD72" s="334">
        <f>AA72/B72</f>
        <v/>
      </c>
      <c r="AE72" s="294">
        <f>(P72+T72+X72+AB72)</f>
        <v/>
      </c>
      <c r="AF72" s="294">
        <f>PUE!N72/24</f>
        <v/>
      </c>
      <c r="AG72" s="371">
        <f>PUE!R72</f>
        <v/>
      </c>
      <c r="AH72" s="372">
        <f>冷水机组!AB72</f>
        <v/>
      </c>
      <c r="AI72" s="372">
        <f>冷水机组!AC72</f>
        <v/>
      </c>
      <c r="AJ72" s="372" t="n"/>
    </row>
    <row customHeight="1" hidden="1" ht="15.75" r="73" s="211" spans="1:37">
      <c r="A73" s="3" t="n">
        <v>43318</v>
      </c>
      <c r="B73" s="237">
        <f>SUM(E73,G73,I73,M73,O73,S73,W73,AA73)</f>
        <v/>
      </c>
      <c r="C73" s="361" t="n">
        <v>1.15</v>
      </c>
      <c r="D73" s="375">
        <f>(E73+G73+I73)/AE73</f>
        <v/>
      </c>
      <c r="E73" s="363">
        <f>SUM(冷水机组!B73,冷水机组!F73,冷水机组!J73,冷水机组!N73,冷水机组!R73,冷水机组!V73)/24</f>
        <v/>
      </c>
      <c r="F73" s="324">
        <f>E73/B73</f>
        <v/>
      </c>
      <c r="G73" s="363">
        <f>SUM(冷水机组!C73,冷水机组!G73,冷水机组!K73,冷水机组!O73,冷水机组!S73,冷水机组!W73)/24</f>
        <v/>
      </c>
      <c r="H73" s="324">
        <f>G73/B73</f>
        <v/>
      </c>
      <c r="I73" s="363">
        <f>(冷水机组!D73+冷水机组!E73+冷水机组!H73+冷水机组!I73+冷水机组!L73+冷水机组!M73+冷水机组!P73+冷水机组!Q73+冷水机组!T73+冷水机组!U73+冷水机组!X73+冷水机组!Y73+冷水机组!Z73)/24</f>
        <v/>
      </c>
      <c r="J73" s="324">
        <f>I73/B73</f>
        <v/>
      </c>
      <c r="K73" s="361" t="n">
        <v>0.05</v>
      </c>
      <c r="L73" s="375">
        <f>(M73+O73+S73+W73+AA73)/AE73</f>
        <v/>
      </c>
      <c r="M73" s="364" t="n">
        <v>33.7245833333333</v>
      </c>
      <c r="N73" s="365">
        <f>M73/B73</f>
        <v/>
      </c>
      <c r="O73" s="364" t="n">
        <v>14.4545833333333</v>
      </c>
      <c r="P73" s="364">
        <f>PUE!B73/24</f>
        <v/>
      </c>
      <c r="Q73" s="375">
        <f>O73/P73</f>
        <v/>
      </c>
      <c r="R73" s="365">
        <f>O73/B73</f>
        <v/>
      </c>
      <c r="S73" s="364" t="n">
        <v>99.2</v>
      </c>
      <c r="T73" s="364">
        <f>PUE!C73/24</f>
        <v/>
      </c>
      <c r="U73" s="375">
        <f>S73/T73</f>
        <v/>
      </c>
      <c r="V73" s="365">
        <f>S73/B73</f>
        <v/>
      </c>
      <c r="W73" s="364" t="n">
        <v>69.48999999999999</v>
      </c>
      <c r="X73" s="364">
        <f>PUE!D73/24</f>
        <v/>
      </c>
      <c r="Y73" s="375">
        <f>W73/X73</f>
        <v/>
      </c>
      <c r="Z73" s="365">
        <f>W73/B73</f>
        <v/>
      </c>
      <c r="AA73" s="364" t="n">
        <v>45.1</v>
      </c>
      <c r="AB73" s="364">
        <f>PUE!E73/24</f>
        <v/>
      </c>
      <c r="AC73" s="375">
        <f>AA73/AB73</f>
        <v/>
      </c>
      <c r="AD73" s="365">
        <f>AA73/B73</f>
        <v/>
      </c>
      <c r="AE73" s="237">
        <f>(P73+T73+X73+AB73)</f>
        <v/>
      </c>
      <c r="AF73" s="237">
        <f>PUE!N73/24</f>
        <v/>
      </c>
      <c r="AG73" s="367">
        <f>PUE!R73</f>
        <v/>
      </c>
      <c r="AH73" s="368">
        <f>冷水机组!AB73</f>
        <v/>
      </c>
      <c r="AI73" s="368">
        <f>冷水机组!AC73</f>
        <v/>
      </c>
      <c r="AJ73" s="369" t="n"/>
    </row>
    <row customHeight="1" hidden="1" ht="15.75" r="74" s="211" spans="1:37">
      <c r="A74" s="3" t="n">
        <v>43319</v>
      </c>
      <c r="B74" s="294">
        <f>SUM(E74,G74,I74,M74,O74,S74,W74,AA74)</f>
        <v/>
      </c>
      <c r="C74" s="370" t="n">
        <v>1.15</v>
      </c>
      <c r="D74" s="376">
        <f>(E74+G74+I74)/AE74</f>
        <v/>
      </c>
      <c r="E74" s="294">
        <f>SUM(冷水机组!B74,冷水机组!F74,冷水机组!J74,冷水机组!N74,冷水机组!R74,冷水机组!V74)/24</f>
        <v/>
      </c>
      <c r="F74" s="334">
        <f>E74/B74</f>
        <v/>
      </c>
      <c r="G74" s="294">
        <f>SUM(冷水机组!C74,冷水机组!G74,冷水机组!K74,冷水机组!O74,冷水机组!S74,冷水机组!W74)/24</f>
        <v/>
      </c>
      <c r="H74" s="334">
        <f>G74/B74</f>
        <v/>
      </c>
      <c r="I74" s="294">
        <f>(冷水机组!D74+冷水机组!E74+冷水机组!H74+冷水机组!I74+冷水机组!L74+冷水机组!M74+冷水机组!P74+冷水机组!Q74+冷水机组!T74+冷水机组!U74+冷水机组!X74+冷水机组!Y74+冷水机组!Z74)/24</f>
        <v/>
      </c>
      <c r="J74" s="334">
        <f>I74/B74</f>
        <v/>
      </c>
      <c r="K74" s="370" t="n">
        <v>0.05</v>
      </c>
      <c r="L74" s="376">
        <f>(M74+O74+S74+W74+AA74)/AE74</f>
        <v/>
      </c>
      <c r="M74" s="294" t="n">
        <v>33.4291666666667</v>
      </c>
      <c r="N74" s="334">
        <f>M74/B74</f>
        <v/>
      </c>
      <c r="O74" s="294" t="n">
        <v>14.45</v>
      </c>
      <c r="P74" s="294">
        <f>PUE!B74/24</f>
        <v/>
      </c>
      <c r="Q74" s="376">
        <f>O74/P74</f>
        <v/>
      </c>
      <c r="R74" s="334">
        <f>O74/B74</f>
        <v/>
      </c>
      <c r="S74" s="294" t="n">
        <v>99.59999999999999</v>
      </c>
      <c r="T74" s="294">
        <f>PUE!C74/24</f>
        <v/>
      </c>
      <c r="U74" s="376">
        <f>S74/T74</f>
        <v/>
      </c>
      <c r="V74" s="334">
        <f>S74/B74</f>
        <v/>
      </c>
      <c r="W74" s="294" t="n">
        <v>70.31999999999999</v>
      </c>
      <c r="X74" s="294">
        <f>PUE!D74/24</f>
        <v/>
      </c>
      <c r="Y74" s="376">
        <f>W74/X74</f>
        <v/>
      </c>
      <c r="Z74" s="334">
        <f>W74/B74</f>
        <v/>
      </c>
      <c r="AA74" s="294" t="n">
        <v>45.67</v>
      </c>
      <c r="AB74" s="294">
        <f>PUE!E74/24</f>
        <v/>
      </c>
      <c r="AC74" s="376">
        <f>AA74/AB74</f>
        <v/>
      </c>
      <c r="AD74" s="334">
        <f>AA74/B74</f>
        <v/>
      </c>
      <c r="AE74" s="294">
        <f>(P74+T74+X74+AB74)</f>
        <v/>
      </c>
      <c r="AF74" s="294">
        <f>PUE!N74/24</f>
        <v/>
      </c>
      <c r="AG74" s="371">
        <f>PUE!R74</f>
        <v/>
      </c>
      <c r="AH74" s="372">
        <f>冷水机组!AB74</f>
        <v/>
      </c>
      <c r="AI74" s="372">
        <f>冷水机组!AC74</f>
        <v/>
      </c>
      <c r="AJ74" s="372" t="n"/>
    </row>
    <row customHeight="1" hidden="1" ht="15.75" r="75" s="211" spans="1:37">
      <c r="A75" s="3" t="n">
        <v>43320</v>
      </c>
      <c r="B75" s="237">
        <f>SUM(E75,G75,I75,M75,O75,S75,W75,AA75)</f>
        <v/>
      </c>
      <c r="C75" s="361" t="n">
        <v>1.15</v>
      </c>
      <c r="D75" s="375">
        <f>(E75+G75+I75)/AE75</f>
        <v/>
      </c>
      <c r="E75" s="363">
        <f>SUM(冷水机组!B75,冷水机组!F75,冷水机组!J75,冷水机组!N75,冷水机组!R75,冷水机组!V75)/24</f>
        <v/>
      </c>
      <c r="F75" s="324">
        <f>E75/B75</f>
        <v/>
      </c>
      <c r="G75" s="363">
        <f>SUM(冷水机组!C75,冷水机组!G75,冷水机组!K75,冷水机组!O75,冷水机组!S75,冷水机组!W75)/24</f>
        <v/>
      </c>
      <c r="H75" s="324">
        <f>G75/B75</f>
        <v/>
      </c>
      <c r="I75" s="363">
        <f>(冷水机组!D75+冷水机组!E75+冷水机组!H75+冷水机组!I75+冷水机组!L75+冷水机组!M75+冷水机组!P75+冷水机组!Q75+冷水机组!T75+冷水机组!U75+冷水机组!X75+冷水机组!Y75+冷水机组!Z75)/24</f>
        <v/>
      </c>
      <c r="J75" s="324">
        <f>I75/B75</f>
        <v/>
      </c>
      <c r="K75" s="361" t="n">
        <v>0.05</v>
      </c>
      <c r="L75" s="375">
        <f>(M75+O75+S75+W75+AA75)/AE75</f>
        <v/>
      </c>
      <c r="M75" s="364" t="n">
        <v>33.8791666666667</v>
      </c>
      <c r="N75" s="365">
        <f>M75/B75</f>
        <v/>
      </c>
      <c r="O75" s="364" t="n">
        <v>14.4704166666667</v>
      </c>
      <c r="P75" s="364">
        <f>PUE!B75/24</f>
        <v/>
      </c>
      <c r="Q75" s="375">
        <f>O75/P75</f>
        <v/>
      </c>
      <c r="R75" s="365">
        <f>O75/B75</f>
        <v/>
      </c>
      <c r="S75" s="364" t="n">
        <v>98.48999999999999</v>
      </c>
      <c r="T75" s="364">
        <f>PUE!C75/24</f>
        <v/>
      </c>
      <c r="U75" s="375">
        <f>S75/T75</f>
        <v/>
      </c>
      <c r="V75" s="365">
        <f>S75/B75</f>
        <v/>
      </c>
      <c r="W75" s="364" t="n">
        <v>68.77</v>
      </c>
      <c r="X75" s="364">
        <f>PUE!D75/24</f>
        <v/>
      </c>
      <c r="Y75" s="375">
        <f>W75/X75</f>
        <v/>
      </c>
      <c r="Z75" s="365">
        <f>W75/B75</f>
        <v/>
      </c>
      <c r="AA75" s="364" t="n">
        <v>45.67</v>
      </c>
      <c r="AB75" s="364">
        <f>PUE!E75/24</f>
        <v/>
      </c>
      <c r="AC75" s="375">
        <f>AA75/AB75</f>
        <v/>
      </c>
      <c r="AD75" s="365">
        <f>AA75/B75</f>
        <v/>
      </c>
      <c r="AE75" s="237">
        <f>(P75+T75+X75+AB75)</f>
        <v/>
      </c>
      <c r="AF75" s="237">
        <f>PUE!N75/24</f>
        <v/>
      </c>
      <c r="AG75" s="367">
        <f>PUE!R75</f>
        <v/>
      </c>
      <c r="AH75" s="368">
        <f>冷水机组!AB75</f>
        <v/>
      </c>
      <c r="AI75" s="368">
        <f>冷水机组!AC75</f>
        <v/>
      </c>
      <c r="AJ75" s="369" t="n"/>
    </row>
    <row customHeight="1" hidden="1" ht="15.75" r="76" s="211" spans="1:37">
      <c r="A76" s="3" t="n">
        <v>43321</v>
      </c>
      <c r="B76" s="294">
        <f>SUM(E76,G76,I76,M76,O76,S76,W76,AA76)</f>
        <v/>
      </c>
      <c r="C76" s="370" t="n">
        <v>1.15</v>
      </c>
      <c r="D76" s="376">
        <f>(E76+G76+I76)/AE76</f>
        <v/>
      </c>
      <c r="E76" s="294">
        <f>SUM(冷水机组!B76,冷水机组!F76,冷水机组!J76,冷水机组!N76,冷水机组!R76,冷水机组!V76)/24</f>
        <v/>
      </c>
      <c r="F76" s="334">
        <f>E76/B76</f>
        <v/>
      </c>
      <c r="G76" s="294">
        <f>SUM(冷水机组!C76,冷水机组!G76,冷水机组!K76,冷水机组!O76,冷水机组!S76,冷水机组!W76)/24</f>
        <v/>
      </c>
      <c r="H76" s="334">
        <f>G76/B76</f>
        <v/>
      </c>
      <c r="I76" s="294">
        <f>(冷水机组!D76+冷水机组!E76+冷水机组!H76+冷水机组!I76+冷水机组!L76+冷水机组!M76+冷水机组!P76+冷水机组!Q76+冷水机组!T76+冷水机组!U76+冷水机组!X76+冷水机组!Y76+冷水机组!Z76)/24</f>
        <v/>
      </c>
      <c r="J76" s="334">
        <f>I76/B76</f>
        <v/>
      </c>
      <c r="K76" s="370" t="n">
        <v>0.05</v>
      </c>
      <c r="L76" s="376">
        <f>(M76+O76+S76+W76+AA76)/AE76</f>
        <v/>
      </c>
      <c r="M76" s="294" t="n">
        <v>35.00375</v>
      </c>
      <c r="N76" s="334">
        <f>M76/B76</f>
        <v/>
      </c>
      <c r="O76" s="294" t="n">
        <v>14.5458333333333</v>
      </c>
      <c r="P76" s="294">
        <f>PUE!B76/24</f>
        <v/>
      </c>
      <c r="Q76" s="376">
        <f>O76/P76</f>
        <v/>
      </c>
      <c r="R76" s="334">
        <f>O76/B76</f>
        <v/>
      </c>
      <c r="S76" s="294" t="n">
        <v>93.69</v>
      </c>
      <c r="T76" s="294">
        <f>PUE!C76/24</f>
        <v/>
      </c>
      <c r="U76" s="376">
        <f>S76/T76</f>
        <v/>
      </c>
      <c r="V76" s="334">
        <f>S76/B76</f>
        <v/>
      </c>
      <c r="W76" s="294" t="n">
        <v>68.89</v>
      </c>
      <c r="X76" s="294">
        <f>PUE!D76/24</f>
        <v/>
      </c>
      <c r="Y76" s="376">
        <f>W76/X76</f>
        <v/>
      </c>
      <c r="Z76" s="334">
        <f>W76/B76</f>
        <v/>
      </c>
      <c r="AA76" s="294" t="n">
        <v>46.35</v>
      </c>
      <c r="AB76" s="294">
        <f>PUE!E76/24</f>
        <v/>
      </c>
      <c r="AC76" s="376">
        <f>AA76/AB76</f>
        <v/>
      </c>
      <c r="AD76" s="334">
        <f>AA76/B76</f>
        <v/>
      </c>
      <c r="AE76" s="294">
        <f>(P76+T76+X76+AB76)</f>
        <v/>
      </c>
      <c r="AF76" s="294">
        <f>PUE!N76/24</f>
        <v/>
      </c>
      <c r="AG76" s="371">
        <f>PUE!R76</f>
        <v/>
      </c>
      <c r="AH76" s="372">
        <f>冷水机组!AB76</f>
        <v/>
      </c>
      <c r="AI76" s="372">
        <f>冷水机组!AC76</f>
        <v/>
      </c>
      <c r="AJ76" s="372" t="n"/>
    </row>
    <row customHeight="1" hidden="1" ht="15.75" r="77" s="211" spans="1:37">
      <c r="A77" s="3" t="n">
        <v>43322</v>
      </c>
      <c r="B77" s="237">
        <f>SUM(E77,G77,I77,M77,O77,S77,W77,AA77)</f>
        <v/>
      </c>
      <c r="C77" s="361" t="n">
        <v>1.15</v>
      </c>
      <c r="D77" s="375">
        <f>(E77+G77+I77)/AE77</f>
        <v/>
      </c>
      <c r="E77" s="363">
        <f>SUM(冷水机组!B77,冷水机组!F77,冷水机组!J77,冷水机组!N77,冷水机组!R77,冷水机组!V77)/24</f>
        <v/>
      </c>
      <c r="F77" s="324">
        <f>E77/B77</f>
        <v/>
      </c>
      <c r="G77" s="363">
        <f>SUM(冷水机组!C77,冷水机组!G77,冷水机组!K77,冷水机组!O77,冷水机组!S77,冷水机组!W77)/24</f>
        <v/>
      </c>
      <c r="H77" s="324">
        <f>G77/B77</f>
        <v/>
      </c>
      <c r="I77" s="363">
        <f>(冷水机组!D77+冷水机组!E77+冷水机组!H77+冷水机组!I77+冷水机组!L77+冷水机组!M77+冷水机组!P77+冷水机组!Q77+冷水机组!T77+冷水机组!U77+冷水机组!X77+冷水机组!Y77+冷水机组!Z77)/24</f>
        <v/>
      </c>
      <c r="J77" s="324">
        <f>I77/B77</f>
        <v/>
      </c>
      <c r="K77" s="361" t="n">
        <v>0.05</v>
      </c>
      <c r="L77" s="375">
        <f>(M77+O77+S77+W77+AA77)/AE77</f>
        <v/>
      </c>
      <c r="M77" s="364" t="n">
        <v>33.5666666666667</v>
      </c>
      <c r="N77" s="365">
        <f>M77/B77</f>
        <v/>
      </c>
      <c r="O77" s="364" t="n">
        <v>14.7541666666667</v>
      </c>
      <c r="P77" s="364">
        <f>PUE!B77/24</f>
        <v/>
      </c>
      <c r="Q77" s="375">
        <f>O77/P77</f>
        <v/>
      </c>
      <c r="R77" s="365">
        <f>O77/B77</f>
        <v/>
      </c>
      <c r="S77" s="364" t="n">
        <v>92.95999999999999</v>
      </c>
      <c r="T77" s="364">
        <f>PUE!C77/24</f>
        <v/>
      </c>
      <c r="U77" s="375">
        <f>S77/T77</f>
        <v/>
      </c>
      <c r="V77" s="365">
        <f>S77/B77</f>
        <v/>
      </c>
      <c r="W77" s="364" t="n">
        <v>69.34999999999999</v>
      </c>
      <c r="X77" s="364">
        <f>PUE!D77/24</f>
        <v/>
      </c>
      <c r="Y77" s="375">
        <f>W77/X77</f>
        <v/>
      </c>
      <c r="Z77" s="365">
        <f>W77/B77</f>
        <v/>
      </c>
      <c r="AA77" s="364" t="n">
        <v>46.5</v>
      </c>
      <c r="AB77" s="364">
        <f>PUE!E77/24</f>
        <v/>
      </c>
      <c r="AC77" s="375">
        <f>AA77/AB77</f>
        <v/>
      </c>
      <c r="AD77" s="365">
        <f>AA77/B77</f>
        <v/>
      </c>
      <c r="AE77" s="237">
        <f>(P77+T77+X77+AB77)</f>
        <v/>
      </c>
      <c r="AF77" s="237">
        <f>PUE!N77/24</f>
        <v/>
      </c>
      <c r="AG77" s="367">
        <f>PUE!R77</f>
        <v/>
      </c>
      <c r="AH77" s="368">
        <f>冷水机组!AB77</f>
        <v/>
      </c>
      <c r="AI77" s="368">
        <f>冷水机组!AC77</f>
        <v/>
      </c>
      <c r="AJ77" s="369" t="n"/>
    </row>
    <row customHeight="1" hidden="1" ht="15.75" r="78" s="211" spans="1:37">
      <c r="A78" s="3" t="n">
        <v>43323</v>
      </c>
      <c r="B78" s="294">
        <f>SUM(E78,G78,I78,M78,O78,S78,W78,AA78)</f>
        <v/>
      </c>
      <c r="C78" s="370" t="n">
        <v>1.15</v>
      </c>
      <c r="D78" s="376">
        <f>(E78+G78+I78)/AE78</f>
        <v/>
      </c>
      <c r="E78" s="294">
        <f>SUM(冷水机组!B78,冷水机组!F78,冷水机组!J78,冷水机组!N78,冷水机组!R78,冷水机组!V78)/24</f>
        <v/>
      </c>
      <c r="F78" s="334">
        <f>E78/B78</f>
        <v/>
      </c>
      <c r="G78" s="294">
        <f>SUM(冷水机组!C78,冷水机组!G78,冷水机组!K78,冷水机组!O78,冷水机组!S78,冷水机组!W78)/24</f>
        <v/>
      </c>
      <c r="H78" s="334">
        <f>G78/B78</f>
        <v/>
      </c>
      <c r="I78" s="294">
        <f>(冷水机组!D78+冷水机组!E78+冷水机组!H78+冷水机组!I78+冷水机组!L78+冷水机组!M78+冷水机组!P78+冷水机组!Q78+冷水机组!T78+冷水机组!U78+冷水机组!X78+冷水机组!Y78+冷水机组!Z78)/24</f>
        <v/>
      </c>
      <c r="J78" s="334">
        <f>I78/B78</f>
        <v/>
      </c>
      <c r="K78" s="370" t="n">
        <v>0.05</v>
      </c>
      <c r="L78" s="376">
        <f>(M78+O78+S78+W78+AA78)/AE78</f>
        <v/>
      </c>
      <c r="M78" s="294" t="n">
        <v>31.4083333333333</v>
      </c>
      <c r="N78" s="334">
        <f>M78/B78</f>
        <v/>
      </c>
      <c r="O78" s="294" t="n">
        <v>14.6791666666667</v>
      </c>
      <c r="P78" s="294">
        <f>PUE!B78/24</f>
        <v/>
      </c>
      <c r="Q78" s="376">
        <f>O78/P78</f>
        <v/>
      </c>
      <c r="R78" s="334">
        <f>O78/B78</f>
        <v/>
      </c>
      <c r="S78" s="294" t="n">
        <v>93.45999999999999</v>
      </c>
      <c r="T78" s="294">
        <f>PUE!C78/24</f>
        <v/>
      </c>
      <c r="U78" s="376">
        <f>S78/T78</f>
        <v/>
      </c>
      <c r="V78" s="334">
        <f>S78/B78</f>
        <v/>
      </c>
      <c r="W78" s="294" t="n">
        <v>69.18000000000001</v>
      </c>
      <c r="X78" s="294">
        <f>PUE!D78/24</f>
        <v/>
      </c>
      <c r="Y78" s="376">
        <f>W78/X78</f>
        <v/>
      </c>
      <c r="Z78" s="334">
        <f>W78/B78</f>
        <v/>
      </c>
      <c r="AA78" s="294" t="n">
        <v>45.29</v>
      </c>
      <c r="AB78" s="294">
        <f>PUE!E78/24</f>
        <v/>
      </c>
      <c r="AC78" s="376">
        <f>AA78/AB78</f>
        <v/>
      </c>
      <c r="AD78" s="334">
        <f>AA78/B78</f>
        <v/>
      </c>
      <c r="AE78" s="294">
        <f>(P78+T78+X78+AB78)</f>
        <v/>
      </c>
      <c r="AF78" s="294">
        <f>PUE!N78/24</f>
        <v/>
      </c>
      <c r="AG78" s="371">
        <f>PUE!R78</f>
        <v/>
      </c>
      <c r="AH78" s="372">
        <f>冷水机组!AB78</f>
        <v/>
      </c>
      <c r="AI78" s="372">
        <f>冷水机组!AC78</f>
        <v/>
      </c>
      <c r="AJ78" s="372" t="n"/>
    </row>
    <row customHeight="1" hidden="1" ht="15.75" r="79" s="211" spans="1:37">
      <c r="A79" s="3" t="n">
        <v>43324</v>
      </c>
      <c r="B79" s="237">
        <f>SUM(E79,G79,I79,M79,O79,S79,W79,AA79)</f>
        <v/>
      </c>
      <c r="C79" s="361" t="n">
        <v>1.15</v>
      </c>
      <c r="D79" s="375">
        <f>(E79+G79+I79)/AE79</f>
        <v/>
      </c>
      <c r="E79" s="363">
        <f>SUM(冷水机组!B79,冷水机组!F79,冷水机组!J79,冷水机组!N79,冷水机组!R79,冷水机组!V79)/24</f>
        <v/>
      </c>
      <c r="F79" s="324">
        <f>E79/B79</f>
        <v/>
      </c>
      <c r="G79" s="363">
        <f>SUM(冷水机组!C79,冷水机组!G79,冷水机组!K79,冷水机组!O79,冷水机组!S79,冷水机组!W79)/24</f>
        <v/>
      </c>
      <c r="H79" s="324">
        <f>G79/B79</f>
        <v/>
      </c>
      <c r="I79" s="363">
        <f>(冷水机组!D79+冷水机组!E79+冷水机组!H79+冷水机组!I79+冷水机组!L79+冷水机组!M79+冷水机组!P79+冷水机组!Q79+冷水机组!T79+冷水机组!U79+冷水机组!X79+冷水机组!Y79+冷水机组!Z79)/24</f>
        <v/>
      </c>
      <c r="J79" s="324">
        <f>I79/B79</f>
        <v/>
      </c>
      <c r="K79" s="361" t="n">
        <v>0.05</v>
      </c>
      <c r="L79" s="375">
        <f>(M79+O79+S79+W79+AA79)/AE79</f>
        <v/>
      </c>
      <c r="M79" s="364" t="n">
        <v>31.3083333333333</v>
      </c>
      <c r="N79" s="365">
        <f>M79/B79</f>
        <v/>
      </c>
      <c r="O79" s="364" t="n">
        <v>14.64625</v>
      </c>
      <c r="P79" s="364">
        <f>PUE!B79/24</f>
        <v/>
      </c>
      <c r="Q79" s="375">
        <f>O79/P79</f>
        <v/>
      </c>
      <c r="R79" s="365">
        <f>O79/B79</f>
        <v/>
      </c>
      <c r="S79" s="364" t="n">
        <v>94.47</v>
      </c>
      <c r="T79" s="364">
        <f>PUE!C79/24</f>
        <v/>
      </c>
      <c r="U79" s="375">
        <f>S79/T79</f>
        <v/>
      </c>
      <c r="V79" s="365">
        <f>S79/B79</f>
        <v/>
      </c>
      <c r="W79" s="364" t="n">
        <v>67.61</v>
      </c>
      <c r="X79" s="364">
        <f>PUE!D79/24</f>
        <v/>
      </c>
      <c r="Y79" s="375">
        <f>W79/X79</f>
        <v/>
      </c>
      <c r="Z79" s="365">
        <f>W79/B79</f>
        <v/>
      </c>
      <c r="AA79" s="364" t="n">
        <v>43.1</v>
      </c>
      <c r="AB79" s="364">
        <f>PUE!E79/24</f>
        <v/>
      </c>
      <c r="AC79" s="375">
        <f>AA79/AB79</f>
        <v/>
      </c>
      <c r="AD79" s="365">
        <f>AA79/B79</f>
        <v/>
      </c>
      <c r="AE79" s="237">
        <f>(P79+T79+X79+AB79)</f>
        <v/>
      </c>
      <c r="AF79" s="237">
        <f>PUE!N79/24</f>
        <v/>
      </c>
      <c r="AG79" s="367">
        <f>PUE!R79</f>
        <v/>
      </c>
      <c r="AH79" s="368">
        <f>冷水机组!AB79</f>
        <v/>
      </c>
      <c r="AI79" s="368">
        <f>冷水机组!AC79</f>
        <v/>
      </c>
      <c r="AJ79" s="369" t="n"/>
    </row>
    <row customHeight="1" hidden="1" ht="15.75" r="80" s="211" spans="1:37">
      <c r="A80" s="3" t="n">
        <v>43325</v>
      </c>
      <c r="B80" s="294">
        <f>SUM(E80,G80,I80,M80,O80,S80,W80,AA80)</f>
        <v/>
      </c>
      <c r="C80" s="370" t="n">
        <v>1.15</v>
      </c>
      <c r="D80" s="376">
        <f>(E80+G80+I80)/AE80</f>
        <v/>
      </c>
      <c r="E80" s="294">
        <f>SUM(冷水机组!B80,冷水机组!F80,冷水机组!J80,冷水机组!N80,冷水机组!R80,冷水机组!V80)/24</f>
        <v/>
      </c>
      <c r="F80" s="334">
        <f>E80/B80</f>
        <v/>
      </c>
      <c r="G80" s="294">
        <f>SUM(冷水机组!C80,冷水机组!G80,冷水机组!K80,冷水机组!O80,冷水机组!S80,冷水机组!W80)/24</f>
        <v/>
      </c>
      <c r="H80" s="334">
        <f>G80/B80</f>
        <v/>
      </c>
      <c r="I80" s="294">
        <f>(冷水机组!D80+冷水机组!E80+冷水机组!H80+冷水机组!I80+冷水机组!L80+冷水机组!M80+冷水机组!P80+冷水机组!Q80+冷水机组!T80+冷水机组!U80+冷水机组!X80+冷水机组!Y80+冷水机组!Z80)/24</f>
        <v/>
      </c>
      <c r="J80" s="334">
        <f>I80/B80</f>
        <v/>
      </c>
      <c r="K80" s="370" t="n">
        <v>0.05</v>
      </c>
      <c r="L80" s="376">
        <f>(M80+O80+S80+W80+AA80)/AE80</f>
        <v/>
      </c>
      <c r="M80" s="294" t="n">
        <v>32.5125</v>
      </c>
      <c r="N80" s="334">
        <f>M80/B80</f>
        <v/>
      </c>
      <c r="O80" s="294" t="n">
        <v>14.6541666666667</v>
      </c>
      <c r="P80" s="294">
        <f>PUE!B80/24</f>
        <v/>
      </c>
      <c r="Q80" s="376">
        <f>O80/P80</f>
        <v/>
      </c>
      <c r="R80" s="334">
        <f>O80/B80</f>
        <v/>
      </c>
      <c r="S80" s="294" t="n">
        <v>94.48999999999999</v>
      </c>
      <c r="T80" s="294">
        <f>PUE!C80/24</f>
        <v/>
      </c>
      <c r="U80" s="376">
        <f>S80/T80</f>
        <v/>
      </c>
      <c r="V80" s="334">
        <f>S80/B80</f>
        <v/>
      </c>
      <c r="W80" s="294" t="n">
        <v>67.39</v>
      </c>
      <c r="X80" s="294">
        <f>PUE!D80/24</f>
        <v/>
      </c>
      <c r="Y80" s="376">
        <f>W80/X80</f>
        <v/>
      </c>
      <c r="Z80" s="334">
        <f>W80/B80</f>
        <v/>
      </c>
      <c r="AA80" s="294" t="n">
        <v>43.76</v>
      </c>
      <c r="AB80" s="294">
        <f>PUE!E80/24</f>
        <v/>
      </c>
      <c r="AC80" s="376">
        <f>AA80/AB80</f>
        <v/>
      </c>
      <c r="AD80" s="334">
        <f>AA80/B80</f>
        <v/>
      </c>
      <c r="AE80" s="294">
        <f>(P80+T80+X80+AB80)</f>
        <v/>
      </c>
      <c r="AF80" s="294">
        <f>PUE!N80/24</f>
        <v/>
      </c>
      <c r="AG80" s="371">
        <f>PUE!R80</f>
        <v/>
      </c>
      <c r="AH80" s="372">
        <f>冷水机组!AB80</f>
        <v/>
      </c>
      <c r="AI80" s="372">
        <f>冷水机组!AC80</f>
        <v/>
      </c>
      <c r="AJ80" s="372" t="n"/>
    </row>
    <row customHeight="1" hidden="1" ht="15.75" r="81" s="211" spans="1:37">
      <c r="A81" s="3" t="n">
        <v>43326</v>
      </c>
      <c r="B81" s="237">
        <f>SUM(E81,G81,I81,M81,O81,S81,W81,AA81)</f>
        <v/>
      </c>
      <c r="C81" s="361" t="n">
        <v>1.15</v>
      </c>
      <c r="D81" s="375">
        <f>(E81+G81+I81)/AE81</f>
        <v/>
      </c>
      <c r="E81" s="363">
        <f>SUM(冷水机组!B81,冷水机组!F81,冷水机组!J81,冷水机组!N81,冷水机组!R81,冷水机组!V81)/24</f>
        <v/>
      </c>
      <c r="F81" s="324">
        <f>E81/B81</f>
        <v/>
      </c>
      <c r="G81" s="363">
        <f>SUM(冷水机组!C81,冷水机组!G81,冷水机组!K81,冷水机组!O81,冷水机组!S81,冷水机组!W81)/24</f>
        <v/>
      </c>
      <c r="H81" s="324">
        <f>G81/B81</f>
        <v/>
      </c>
      <c r="I81" s="363">
        <f>(冷水机组!D81+冷水机组!E81+冷水机组!H81+冷水机组!I81+冷水机组!L81+冷水机组!M81+冷水机组!P81+冷水机组!Q81+冷水机组!T81+冷水机组!U81+冷水机组!X81+冷水机组!Y81+冷水机组!Z81)/24</f>
        <v/>
      </c>
      <c r="J81" s="324">
        <f>I81/B81</f>
        <v/>
      </c>
      <c r="K81" s="361" t="n">
        <v>0.05</v>
      </c>
      <c r="L81" s="375">
        <f>(M81+O81+S81+W81+AA81)/AE81</f>
        <v/>
      </c>
      <c r="M81" s="364" t="n">
        <v>33.5666666666667</v>
      </c>
      <c r="N81" s="365">
        <f>M81/B81</f>
        <v/>
      </c>
      <c r="O81" s="364" t="n">
        <v>14.65375</v>
      </c>
      <c r="P81" s="364">
        <f>PUE!B81/24</f>
        <v/>
      </c>
      <c r="Q81" s="375">
        <f>O81/P81</f>
        <v/>
      </c>
      <c r="R81" s="365">
        <f>O81/B81</f>
        <v/>
      </c>
      <c r="S81" s="364" t="n">
        <v>94.56</v>
      </c>
      <c r="T81" s="364">
        <f>PUE!C81/24</f>
        <v/>
      </c>
      <c r="U81" s="375">
        <f>S81/T81</f>
        <v/>
      </c>
      <c r="V81" s="365">
        <f>S81/B81</f>
        <v/>
      </c>
      <c r="W81" s="364" t="n">
        <v>67.48999999999999</v>
      </c>
      <c r="X81" s="364">
        <f>PUE!D81/24</f>
        <v/>
      </c>
      <c r="Y81" s="375">
        <f>W81/X81</f>
        <v/>
      </c>
      <c r="Z81" s="365">
        <f>W81/B81</f>
        <v/>
      </c>
      <c r="AA81" s="364" t="n">
        <v>44.67</v>
      </c>
      <c r="AB81" s="364">
        <f>PUE!E81/24</f>
        <v/>
      </c>
      <c r="AC81" s="375">
        <f>AA81/AB81</f>
        <v/>
      </c>
      <c r="AD81" s="365">
        <f>AA81/B81</f>
        <v/>
      </c>
      <c r="AE81" s="237">
        <f>(P81+T81+X81+AB81)</f>
        <v/>
      </c>
      <c r="AF81" s="237">
        <f>PUE!N81/24</f>
        <v/>
      </c>
      <c r="AG81" s="367">
        <f>PUE!R81</f>
        <v/>
      </c>
      <c r="AH81" s="368">
        <f>冷水机组!AB81</f>
        <v/>
      </c>
      <c r="AI81" s="368">
        <f>冷水机组!AC81</f>
        <v/>
      </c>
      <c r="AJ81" s="369" t="n"/>
    </row>
    <row customHeight="1" hidden="1" ht="15.75" r="82" s="211" spans="1:37">
      <c r="A82" s="3" t="n">
        <v>43327</v>
      </c>
      <c r="B82" s="294">
        <f>SUM(E82,G82,I82,M82,O82,S82,W82,AA82)</f>
        <v/>
      </c>
      <c r="C82" s="370" t="n">
        <v>1.15</v>
      </c>
      <c r="D82" s="376">
        <f>(E82+G82+I82)/AE82</f>
        <v/>
      </c>
      <c r="E82" s="294">
        <f>SUM(冷水机组!B82,冷水机组!F82,冷水机组!J82,冷水机组!N82,冷水机组!R82,冷水机组!V82)/24</f>
        <v/>
      </c>
      <c r="F82" s="334">
        <f>E82/B82</f>
        <v/>
      </c>
      <c r="G82" s="294">
        <f>SUM(冷水机组!C82,冷水机组!G82,冷水机组!K82,冷水机组!O82,冷水机组!S82,冷水机组!W82)/24</f>
        <v/>
      </c>
      <c r="H82" s="334">
        <f>G82/B82</f>
        <v/>
      </c>
      <c r="I82" s="294">
        <f>(冷水机组!D82+冷水机组!E82+冷水机组!H82+冷水机组!I82+冷水机组!L82+冷水机组!M82+冷水机组!P82+冷水机组!Q82+冷水机组!T82+冷水机组!U82+冷水机组!X82+冷水机组!Y82+冷水机组!Z82)/24</f>
        <v/>
      </c>
      <c r="J82" s="334">
        <f>I82/B82</f>
        <v/>
      </c>
      <c r="K82" s="370" t="n">
        <v>0.05</v>
      </c>
      <c r="L82" s="376">
        <f>(M82+O82+S82+W82+AA82)/AE82</f>
        <v/>
      </c>
      <c r="M82" s="294" t="n">
        <v>32.1920833333333</v>
      </c>
      <c r="N82" s="334">
        <f>M82/B82</f>
        <v/>
      </c>
      <c r="O82" s="294" t="n">
        <v>14.7166666666667</v>
      </c>
      <c r="P82" s="294">
        <f>PUE!B82/24</f>
        <v/>
      </c>
      <c r="Q82" s="376">
        <f>O82/P82</f>
        <v/>
      </c>
      <c r="R82" s="334">
        <f>O82/B82</f>
        <v/>
      </c>
      <c r="S82" s="294" t="n">
        <v>94.86</v>
      </c>
      <c r="T82" s="294">
        <f>PUE!C82/24</f>
        <v/>
      </c>
      <c r="U82" s="376">
        <f>S82/T82</f>
        <v/>
      </c>
      <c r="V82" s="334">
        <f>S82/B82</f>
        <v/>
      </c>
      <c r="W82" s="294" t="n">
        <v>67.58</v>
      </c>
      <c r="X82" s="294">
        <f>PUE!D82/24</f>
        <v/>
      </c>
      <c r="Y82" s="376">
        <f>W82/X82</f>
        <v/>
      </c>
      <c r="Z82" s="334">
        <f>W82/B82</f>
        <v/>
      </c>
      <c r="AA82" s="294" t="n">
        <v>46.11</v>
      </c>
      <c r="AB82" s="294">
        <f>PUE!E82/24</f>
        <v/>
      </c>
      <c r="AC82" s="376">
        <f>AA82/AB82</f>
        <v/>
      </c>
      <c r="AD82" s="334">
        <f>AA82/B82</f>
        <v/>
      </c>
      <c r="AE82" s="294">
        <f>(P82+T82+X82+AB82)</f>
        <v/>
      </c>
      <c r="AF82" s="294">
        <f>PUE!N82/24</f>
        <v/>
      </c>
      <c r="AG82" s="371">
        <f>PUE!R82</f>
        <v/>
      </c>
      <c r="AH82" s="372">
        <f>冷水机组!AB82</f>
        <v/>
      </c>
      <c r="AI82" s="372">
        <f>冷水机组!AC82</f>
        <v/>
      </c>
      <c r="AJ82" s="372" t="n"/>
    </row>
    <row customHeight="1" hidden="1" ht="15.75" r="83" s="211" spans="1:37">
      <c r="A83" s="3" t="n">
        <v>43328</v>
      </c>
      <c r="B83" s="237">
        <f>SUM(E83,G83,I83,M83,O83,S83,W83,AA83)</f>
        <v/>
      </c>
      <c r="C83" s="361" t="n">
        <v>1.15</v>
      </c>
      <c r="D83" s="375">
        <f>(E83+G83+I83)/AE83</f>
        <v/>
      </c>
      <c r="E83" s="363">
        <f>SUM(冷水机组!B83,冷水机组!F83,冷水机组!J83,冷水机组!N83,冷水机组!R83,冷水机组!V83)/24</f>
        <v/>
      </c>
      <c r="F83" s="324">
        <f>E83/B83</f>
        <v/>
      </c>
      <c r="G83" s="363">
        <f>SUM(冷水机组!C83,冷水机组!G83,冷水机组!K83,冷水机组!O83,冷水机组!S83,冷水机组!W83)/24</f>
        <v/>
      </c>
      <c r="H83" s="324">
        <f>G83/B83</f>
        <v/>
      </c>
      <c r="I83" s="363">
        <f>(冷水机组!D83+冷水机组!E83+冷水机组!H83+冷水机组!I83+冷水机组!L83+冷水机组!M83+冷水机组!P83+冷水机组!Q83+冷水机组!T83+冷水机组!U83+冷水机组!X83+冷水机组!Y83+冷水机组!Z83)/24</f>
        <v/>
      </c>
      <c r="J83" s="324">
        <f>I83/B83</f>
        <v/>
      </c>
      <c r="K83" s="361" t="n">
        <v>0.05</v>
      </c>
      <c r="L83" s="375">
        <f>(M83+O83+S83+W83+AA83)/AE83</f>
        <v/>
      </c>
      <c r="M83" s="364" t="n">
        <v>31.4958333333333</v>
      </c>
      <c r="N83" s="365">
        <f>M83/B83</f>
        <v/>
      </c>
      <c r="O83" s="364" t="n">
        <v>14.6875</v>
      </c>
      <c r="P83" s="364">
        <f>PUE!B83/24</f>
        <v/>
      </c>
      <c r="Q83" s="375">
        <f>O83/P83</f>
        <v/>
      </c>
      <c r="R83" s="365">
        <f>O83/B83</f>
        <v/>
      </c>
      <c r="S83" s="364" t="n">
        <v>95.67</v>
      </c>
      <c r="T83" s="364">
        <f>PUE!C83/24</f>
        <v/>
      </c>
      <c r="U83" s="375">
        <f>S83/T83</f>
        <v/>
      </c>
      <c r="V83" s="365">
        <f>S83/B83</f>
        <v/>
      </c>
      <c r="W83" s="364" t="n">
        <v>67.84999999999999</v>
      </c>
      <c r="X83" s="364">
        <f>PUE!D83/24</f>
        <v/>
      </c>
      <c r="Y83" s="375">
        <f>W83/X83</f>
        <v/>
      </c>
      <c r="Z83" s="365">
        <f>W83/B83</f>
        <v/>
      </c>
      <c r="AA83" s="364" t="n">
        <v>46.43</v>
      </c>
      <c r="AB83" s="364">
        <f>PUE!E83/24</f>
        <v/>
      </c>
      <c r="AC83" s="375">
        <f>AA83/AB83</f>
        <v/>
      </c>
      <c r="AD83" s="365">
        <f>AA83/B83</f>
        <v/>
      </c>
      <c r="AE83" s="237">
        <f>(P83+T83+X83+AB83)</f>
        <v/>
      </c>
      <c r="AF83" s="237">
        <f>PUE!N83/24</f>
        <v/>
      </c>
      <c r="AG83" s="367">
        <f>PUE!R83</f>
        <v/>
      </c>
      <c r="AH83" s="368">
        <f>冷水机组!AB83</f>
        <v/>
      </c>
      <c r="AI83" s="368">
        <f>冷水机组!AC83</f>
        <v/>
      </c>
      <c r="AJ83" s="369" t="n"/>
    </row>
    <row customHeight="1" hidden="1" ht="15.75" r="84" s="211" spans="1:37">
      <c r="A84" s="3" t="n">
        <v>43329</v>
      </c>
      <c r="B84" s="294">
        <f>SUM(E84,G84,I84,M84,O84,S84,W84,AA84)</f>
        <v/>
      </c>
      <c r="C84" s="370" t="n">
        <v>1.15</v>
      </c>
      <c r="D84" s="376">
        <f>(E84+G84+I84)/AE84</f>
        <v/>
      </c>
      <c r="E84" s="294">
        <f>SUM(冷水机组!B84,冷水机组!F84,冷水机组!J84,冷水机组!N84,冷水机组!R84,冷水机组!V84)/24</f>
        <v/>
      </c>
      <c r="F84" s="334">
        <f>E84/B84</f>
        <v/>
      </c>
      <c r="G84" s="294">
        <f>SUM(冷水机组!C84,冷水机组!G84,冷水机组!K84,冷水机组!O84,冷水机组!S84,冷水机组!W84)/24</f>
        <v/>
      </c>
      <c r="H84" s="334">
        <f>G84/B84</f>
        <v/>
      </c>
      <c r="I84" s="294">
        <f>(冷水机组!D84+冷水机组!E84+冷水机组!H84+冷水机组!I84+冷水机组!L84+冷水机组!M84+冷水机组!P84+冷水机组!Q84+冷水机组!T84+冷水机组!U84+冷水机组!X84+冷水机组!Y84+冷水机组!Z84)/24</f>
        <v/>
      </c>
      <c r="J84" s="334">
        <f>I84/B84</f>
        <v/>
      </c>
      <c r="K84" s="370" t="n">
        <v>0.05</v>
      </c>
      <c r="L84" s="376">
        <f>(M84+O84+S84+W84+AA84)/AE84</f>
        <v/>
      </c>
      <c r="M84" s="294" t="n">
        <v>31.9375</v>
      </c>
      <c r="N84" s="334">
        <f>M84/B84</f>
        <v/>
      </c>
      <c r="O84" s="294" t="n">
        <v>14.7129166666667</v>
      </c>
      <c r="P84" s="294">
        <f>PUE!B84/24</f>
        <v/>
      </c>
      <c r="Q84" s="376">
        <f>O84/P84</f>
        <v/>
      </c>
      <c r="R84" s="334">
        <f>O84/B84</f>
        <v/>
      </c>
      <c r="S84" s="294" t="n">
        <v>95.41</v>
      </c>
      <c r="T84" s="294">
        <f>PUE!C84/24</f>
        <v/>
      </c>
      <c r="U84" s="376">
        <f>S84/T84</f>
        <v/>
      </c>
      <c r="V84" s="334">
        <f>S84/B84</f>
        <v/>
      </c>
      <c r="W84" s="294" t="n">
        <v>66.81</v>
      </c>
      <c r="X84" s="294">
        <f>PUE!D84/24</f>
        <v/>
      </c>
      <c r="Y84" s="376">
        <f>W84/X84</f>
        <v/>
      </c>
      <c r="Z84" s="334">
        <f>W84/B84</f>
        <v/>
      </c>
      <c r="AA84" s="294" t="n">
        <v>46.45</v>
      </c>
      <c r="AB84" s="294">
        <f>PUE!E84/24</f>
        <v/>
      </c>
      <c r="AC84" s="376">
        <f>AA84/AB84</f>
        <v/>
      </c>
      <c r="AD84" s="334">
        <f>AA84/B84</f>
        <v/>
      </c>
      <c r="AE84" s="294">
        <f>(P84+T84+X84+AB84)</f>
        <v/>
      </c>
      <c r="AF84" s="294">
        <f>PUE!N84/24</f>
        <v/>
      </c>
      <c r="AG84" s="371">
        <f>PUE!R84</f>
        <v/>
      </c>
      <c r="AH84" s="372">
        <f>冷水机组!AB84</f>
        <v/>
      </c>
      <c r="AI84" s="372">
        <f>冷水机组!AC84</f>
        <v/>
      </c>
      <c r="AJ84" s="372" t="n"/>
    </row>
    <row customHeight="1" hidden="1" ht="15.75" r="85" s="211" spans="1:37">
      <c r="A85" s="3" t="n">
        <v>43330</v>
      </c>
      <c r="B85" s="237">
        <f>SUM(E85,G85,I85,M85,O85,S85,W85,AA85)</f>
        <v/>
      </c>
      <c r="C85" s="361" t="n">
        <v>1.15</v>
      </c>
      <c r="D85" s="375">
        <f>(E85+G85+I85)/AE85</f>
        <v/>
      </c>
      <c r="E85" s="363">
        <f>SUM(冷水机组!B85,冷水机组!F85,冷水机组!J85,冷水机组!N85,冷水机组!R85,冷水机组!V85)/24</f>
        <v/>
      </c>
      <c r="F85" s="324">
        <f>E85/B85</f>
        <v/>
      </c>
      <c r="G85" s="363">
        <f>SUM(冷水机组!C85,冷水机组!G85,冷水机组!K85,冷水机组!O85,冷水机组!S85,冷水机组!W85)/24</f>
        <v/>
      </c>
      <c r="H85" s="324">
        <f>G85/B85</f>
        <v/>
      </c>
      <c r="I85" s="363">
        <f>(冷水机组!D85+冷水机组!E85+冷水机组!H85+冷水机组!I85+冷水机组!L85+冷水机组!M85+冷水机组!P85+冷水机组!Q85+冷水机组!T85+冷水机组!U85+冷水机组!X85+冷水机组!Y85+冷水机组!Z85)/24</f>
        <v/>
      </c>
      <c r="J85" s="324">
        <f>I85/B85</f>
        <v/>
      </c>
      <c r="K85" s="361" t="n">
        <v>0.05</v>
      </c>
      <c r="L85" s="375">
        <f>(M85+O85+S85+W85+AA85)/AE85</f>
        <v/>
      </c>
      <c r="M85" s="364" t="n">
        <v>32.6629166666667</v>
      </c>
      <c r="N85" s="365">
        <f>M85/B85</f>
        <v/>
      </c>
      <c r="O85" s="364" t="n">
        <v>14.7408333333333</v>
      </c>
      <c r="P85" s="364">
        <f>PUE!B85/24</f>
        <v/>
      </c>
      <c r="Q85" s="375">
        <f>O85/P85</f>
        <v/>
      </c>
      <c r="R85" s="365">
        <f>O85/B85</f>
        <v/>
      </c>
      <c r="S85" s="364" t="n">
        <v>94.94</v>
      </c>
      <c r="T85" s="364">
        <f>PUE!C85/24</f>
        <v/>
      </c>
      <c r="U85" s="375">
        <f>S85/T85</f>
        <v/>
      </c>
      <c r="V85" s="365">
        <f>S85/B85</f>
        <v/>
      </c>
      <c r="W85" s="364" t="n">
        <v>65.98999999999999</v>
      </c>
      <c r="X85" s="364">
        <f>PUE!D85/24</f>
        <v/>
      </c>
      <c r="Y85" s="375">
        <f>W85/X85</f>
        <v/>
      </c>
      <c r="Z85" s="365">
        <f>W85/B85</f>
        <v/>
      </c>
      <c r="AA85" s="364" t="n">
        <v>45.85</v>
      </c>
      <c r="AB85" s="364">
        <f>PUE!E85/24</f>
        <v/>
      </c>
      <c r="AC85" s="375">
        <f>AA85/AB85</f>
        <v/>
      </c>
      <c r="AD85" s="365">
        <f>AA85/B85</f>
        <v/>
      </c>
      <c r="AE85" s="237">
        <f>(P85+T85+X85+AB85)</f>
        <v/>
      </c>
      <c r="AF85" s="237">
        <f>PUE!N85/24</f>
        <v/>
      </c>
      <c r="AG85" s="367">
        <f>PUE!R85</f>
        <v/>
      </c>
      <c r="AH85" s="368">
        <f>冷水机组!AB85</f>
        <v/>
      </c>
      <c r="AI85" s="368">
        <f>冷水机组!AC85</f>
        <v/>
      </c>
      <c r="AJ85" s="369" t="n"/>
    </row>
    <row customHeight="1" hidden="1" ht="15.75" r="86" s="211" spans="1:37">
      <c r="A86" s="3" t="n">
        <v>43331</v>
      </c>
      <c r="B86" s="294">
        <f>SUM(E86,G86,I86,M86,O86,S86,W86,AA86)</f>
        <v/>
      </c>
      <c r="C86" s="370" t="n">
        <v>1.15</v>
      </c>
      <c r="D86" s="376">
        <f>(E86+G86+I86)/AE86</f>
        <v/>
      </c>
      <c r="E86" s="294">
        <f>SUM(冷水机组!B86,冷水机组!F86,冷水机组!J86,冷水机组!N86,冷水机组!R86,冷水机组!V86)/24</f>
        <v/>
      </c>
      <c r="F86" s="334">
        <f>E86/B86</f>
        <v/>
      </c>
      <c r="G86" s="294">
        <f>SUM(冷水机组!C86,冷水机组!G86,冷水机组!K86,冷水机组!O86,冷水机组!S86,冷水机组!W86)/24</f>
        <v/>
      </c>
      <c r="H86" s="334">
        <f>G86/B86</f>
        <v/>
      </c>
      <c r="I86" s="294">
        <f>(冷水机组!D86+冷水机组!E86+冷水机组!H86+冷水机组!I86+冷水机组!L86+冷水机组!M86+冷水机组!P86+冷水机组!Q86+冷水机组!T86+冷水机组!U86+冷水机组!X86+冷水机组!Y86+冷水机组!Z86)/24</f>
        <v/>
      </c>
      <c r="J86" s="334">
        <f>I86/B86</f>
        <v/>
      </c>
      <c r="K86" s="370" t="n">
        <v>0.05</v>
      </c>
      <c r="L86" s="376">
        <f>(M86+O86+S86+W86+AA86)/AE86</f>
        <v/>
      </c>
      <c r="M86" s="294" t="n">
        <v>32.04125</v>
      </c>
      <c r="N86" s="334">
        <f>M86/B86</f>
        <v/>
      </c>
      <c r="O86" s="294" t="n">
        <v>14.7508333333333</v>
      </c>
      <c r="P86" s="294">
        <f>PUE!B86/24</f>
        <v/>
      </c>
      <c r="Q86" s="376">
        <f>O86/P86</f>
        <v/>
      </c>
      <c r="R86" s="334">
        <f>O86/B86</f>
        <v/>
      </c>
      <c r="S86" s="294" t="n">
        <v>94.87</v>
      </c>
      <c r="T86" s="294">
        <f>PUE!C86/24</f>
        <v/>
      </c>
      <c r="U86" s="376">
        <f>S86/T86</f>
        <v/>
      </c>
      <c r="V86" s="334">
        <f>S86/B86</f>
        <v/>
      </c>
      <c r="W86" s="294" t="n">
        <v>66.38</v>
      </c>
      <c r="X86" s="294">
        <f>PUE!D86/24</f>
        <v/>
      </c>
      <c r="Y86" s="376">
        <f>W86/X86</f>
        <v/>
      </c>
      <c r="Z86" s="334">
        <f>W86/B86</f>
        <v/>
      </c>
      <c r="AA86" s="294" t="n">
        <v>44.84</v>
      </c>
      <c r="AB86" s="294">
        <f>PUE!E86/24</f>
        <v/>
      </c>
      <c r="AC86" s="376">
        <f>AA86/AB86</f>
        <v/>
      </c>
      <c r="AD86" s="334">
        <f>AA86/B86</f>
        <v/>
      </c>
      <c r="AE86" s="294">
        <f>(P86+T86+X86+AB86)</f>
        <v/>
      </c>
      <c r="AF86" s="294">
        <f>PUE!N86/24</f>
        <v/>
      </c>
      <c r="AG86" s="371">
        <f>PUE!R86</f>
        <v/>
      </c>
      <c r="AH86" s="372">
        <f>冷水机组!AB86</f>
        <v/>
      </c>
      <c r="AI86" s="372">
        <f>冷水机组!AC86</f>
        <v/>
      </c>
      <c r="AJ86" s="372" t="n"/>
    </row>
    <row customHeight="1" hidden="1" ht="15.75" r="87" s="211" spans="1:37">
      <c r="A87" s="3" t="n">
        <v>43332</v>
      </c>
      <c r="B87" s="237">
        <f>SUM(E87,G87,I87,M87,O87,S87,W87,AA87)</f>
        <v/>
      </c>
      <c r="C87" s="361" t="n">
        <v>1.15</v>
      </c>
      <c r="D87" s="375">
        <f>(E87+G87+I87)/AE87</f>
        <v/>
      </c>
      <c r="E87" s="363">
        <f>SUM(冷水机组!B87,冷水机组!F87,冷水机组!J87,冷水机组!N87,冷水机组!R87,冷水机组!V87)/24</f>
        <v/>
      </c>
      <c r="F87" s="324">
        <f>E87/B87</f>
        <v/>
      </c>
      <c r="G87" s="363">
        <f>SUM(冷水机组!C87,冷水机组!G87,冷水机组!K87,冷水机组!O87,冷水机组!S87,冷水机组!W87)/24</f>
        <v/>
      </c>
      <c r="H87" s="324">
        <f>G87/B87</f>
        <v/>
      </c>
      <c r="I87" s="363">
        <f>(冷水机组!D87+冷水机组!E87+冷水机组!H87+冷水机组!I87+冷水机组!L87+冷水机组!M87+冷水机组!P87+冷水机组!Q87+冷水机组!T87+冷水机组!U87+冷水机组!X87+冷水机组!Y87+冷水机组!Z87)/24</f>
        <v/>
      </c>
      <c r="J87" s="324">
        <f>I87/B87</f>
        <v/>
      </c>
      <c r="K87" s="361" t="n">
        <v>0.05</v>
      </c>
      <c r="L87" s="375">
        <f>(M87+O87+S87+W87+AA87)/AE87</f>
        <v/>
      </c>
      <c r="M87" s="364" t="n">
        <v>31.8083333333333</v>
      </c>
      <c r="N87" s="365">
        <f>M87/B87</f>
        <v/>
      </c>
      <c r="O87" s="364" t="n">
        <v>14.7416666666667</v>
      </c>
      <c r="P87" s="364">
        <f>PUE!B87/24</f>
        <v/>
      </c>
      <c r="Q87" s="375">
        <f>O87/P87</f>
        <v/>
      </c>
      <c r="R87" s="365">
        <f>O87/B87</f>
        <v/>
      </c>
      <c r="S87" s="364" t="n">
        <v>94.54000000000001</v>
      </c>
      <c r="T87" s="364">
        <f>PUE!C87/24</f>
        <v/>
      </c>
      <c r="U87" s="375">
        <f>S87/T87</f>
        <v/>
      </c>
      <c r="V87" s="365">
        <f>S87/B87</f>
        <v/>
      </c>
      <c r="W87" s="364" t="n">
        <v>67.2</v>
      </c>
      <c r="X87" s="364">
        <f>PUE!D87/24</f>
        <v/>
      </c>
      <c r="Y87" s="375">
        <f>W87/X87</f>
        <v/>
      </c>
      <c r="Z87" s="365">
        <f>W87/B87</f>
        <v/>
      </c>
      <c r="AA87" s="364" t="n">
        <v>45.14</v>
      </c>
      <c r="AB87" s="364">
        <f>PUE!E87/24</f>
        <v/>
      </c>
      <c r="AC87" s="375">
        <f>AA87/AB87</f>
        <v/>
      </c>
      <c r="AD87" s="365">
        <f>AA87/B87</f>
        <v/>
      </c>
      <c r="AE87" s="237">
        <f>(P87+T87+X87+AB87)</f>
        <v/>
      </c>
      <c r="AF87" s="237">
        <f>PUE!N87/24</f>
        <v/>
      </c>
      <c r="AG87" s="367">
        <f>PUE!R87</f>
        <v/>
      </c>
      <c r="AH87" s="368">
        <f>冷水机组!AB87</f>
        <v/>
      </c>
      <c r="AI87" s="368">
        <f>冷水机组!AC87</f>
        <v/>
      </c>
      <c r="AJ87" s="369" t="n"/>
    </row>
    <row customHeight="1" hidden="1" ht="15.75" r="88" s="211" spans="1:37">
      <c r="A88" s="3" t="n">
        <v>43333</v>
      </c>
      <c r="B88" s="294">
        <f>SUM(E88,G88,I88,M88,O88,S88,W88,AA88)</f>
        <v/>
      </c>
      <c r="C88" s="370" t="n">
        <v>1.15</v>
      </c>
      <c r="D88" s="376">
        <f>(E88+G88+I88)/AE88</f>
        <v/>
      </c>
      <c r="E88" s="294">
        <f>SUM(冷水机组!B88,冷水机组!F88,冷水机组!J88,冷水机组!N88,冷水机组!R88,冷水机组!V88)/24</f>
        <v/>
      </c>
      <c r="F88" s="334">
        <f>E88/B88</f>
        <v/>
      </c>
      <c r="G88" s="294">
        <f>SUM(冷水机组!C88,冷水机组!G88,冷水机组!K88,冷水机组!O88,冷水机组!S88,冷水机组!W88)/24</f>
        <v/>
      </c>
      <c r="H88" s="334">
        <f>G88/B88</f>
        <v/>
      </c>
      <c r="I88" s="294">
        <f>(冷水机组!D88+冷水机组!E88+冷水机组!H88+冷水机组!I88+冷水机组!L88+冷水机组!M88+冷水机组!P88+冷水机组!Q88+冷水机组!T88+冷水机组!U88+冷水机组!X88+冷水机组!Y88+冷水机组!Z88)/24</f>
        <v/>
      </c>
      <c r="J88" s="334">
        <f>I88/B88</f>
        <v/>
      </c>
      <c r="K88" s="370" t="n">
        <v>0.05</v>
      </c>
      <c r="L88" s="376">
        <f>(M88+O88+S88+W88+AA88)/AE88</f>
        <v/>
      </c>
      <c r="M88" s="294" t="n">
        <v>32.3125</v>
      </c>
      <c r="N88" s="334">
        <f>M88/B88</f>
        <v/>
      </c>
      <c r="O88" s="294" t="n">
        <v>14.7083333333333</v>
      </c>
      <c r="P88" s="294">
        <f>PUE!B88/24</f>
        <v/>
      </c>
      <c r="Q88" s="376">
        <f>O88/P88</f>
        <v/>
      </c>
      <c r="R88" s="334">
        <f>O88/B88</f>
        <v/>
      </c>
      <c r="S88" s="294" t="n">
        <v>95.09999999999999</v>
      </c>
      <c r="T88" s="294">
        <f>PUE!C88/24</f>
        <v/>
      </c>
      <c r="U88" s="376">
        <f>S88/T88</f>
        <v/>
      </c>
      <c r="V88" s="334">
        <f>S88/B88</f>
        <v/>
      </c>
      <c r="W88" s="294" t="n">
        <v>67.34999999999999</v>
      </c>
      <c r="X88" s="294">
        <f>PUE!D88/24</f>
        <v/>
      </c>
      <c r="Y88" s="376">
        <f>W88/X88</f>
        <v/>
      </c>
      <c r="Z88" s="334">
        <f>W88/B88</f>
        <v/>
      </c>
      <c r="AA88" s="294" t="n">
        <v>45.27</v>
      </c>
      <c r="AB88" s="294">
        <f>PUE!E88/24</f>
        <v/>
      </c>
      <c r="AC88" s="376">
        <f>AA88/AB88</f>
        <v/>
      </c>
      <c r="AD88" s="334">
        <f>AA88/B88</f>
        <v/>
      </c>
      <c r="AE88" s="294">
        <f>(P88+T88+X88+AB88)</f>
        <v/>
      </c>
      <c r="AF88" s="294">
        <f>PUE!N88/24</f>
        <v/>
      </c>
      <c r="AG88" s="371">
        <f>PUE!R88</f>
        <v/>
      </c>
      <c r="AH88" s="372">
        <f>冷水机组!AB88</f>
        <v/>
      </c>
      <c r="AI88" s="372">
        <f>冷水机组!AC88</f>
        <v/>
      </c>
      <c r="AJ88" s="372" t="n"/>
    </row>
    <row customHeight="1" hidden="1" ht="15.75" r="89" s="211" spans="1:37">
      <c r="A89" s="3" t="n">
        <v>43334</v>
      </c>
      <c r="B89" s="237">
        <f>SUM(E89,G89,I89,M89,O89,S89,W89,AA89)</f>
        <v/>
      </c>
      <c r="C89" s="361" t="n">
        <v>1.15</v>
      </c>
      <c r="D89" s="375">
        <f>(E89+G89+I89)/AE89</f>
        <v/>
      </c>
      <c r="E89" s="363">
        <f>SUM(冷水机组!B89,冷水机组!F89,冷水机组!J89,冷水机组!N89,冷水机组!R89,冷水机组!V89)/24</f>
        <v/>
      </c>
      <c r="F89" s="324">
        <f>E89/B89</f>
        <v/>
      </c>
      <c r="G89" s="363">
        <f>SUM(冷水机组!C89,冷水机组!G89,冷水机组!K89,冷水机组!O89,冷水机组!S89,冷水机组!W89)/24</f>
        <v/>
      </c>
      <c r="H89" s="324">
        <f>G89/B89</f>
        <v/>
      </c>
      <c r="I89" s="363">
        <f>(冷水机组!D89+冷水机组!E89+冷水机组!H89+冷水机组!I89+冷水机组!L89+冷水机组!M89+冷水机组!P89+冷水机组!Q89+冷水机组!T89+冷水机组!U89+冷水机组!X89+冷水机组!Y89+冷水机组!Z89)/24</f>
        <v/>
      </c>
      <c r="J89" s="324">
        <f>I89/B89</f>
        <v/>
      </c>
      <c r="K89" s="361" t="n">
        <v>0.05</v>
      </c>
      <c r="L89" s="375">
        <f>(M89+O89+S89+W89+AA89)/AE89</f>
        <v/>
      </c>
      <c r="M89" s="364" t="n">
        <v>32.0704166666667</v>
      </c>
      <c r="N89" s="365">
        <f>M89/B89</f>
        <v/>
      </c>
      <c r="O89" s="364" t="n">
        <v>14.7075</v>
      </c>
      <c r="P89" s="364">
        <f>PUE!B89/24</f>
        <v/>
      </c>
      <c r="Q89" s="375">
        <f>O89/P89</f>
        <v/>
      </c>
      <c r="R89" s="365">
        <f>O89/B89</f>
        <v/>
      </c>
      <c r="S89" s="364" t="n">
        <v>95.09</v>
      </c>
      <c r="T89" s="364">
        <f>PUE!C89/24</f>
        <v/>
      </c>
      <c r="U89" s="375">
        <f>S89/T89</f>
        <v/>
      </c>
      <c r="V89" s="365">
        <f>S89/B89</f>
        <v/>
      </c>
      <c r="W89" s="364" t="n">
        <v>67.02</v>
      </c>
      <c r="X89" s="364">
        <f>PUE!D89/24</f>
        <v/>
      </c>
      <c r="Y89" s="375">
        <f>W89/X89</f>
        <v/>
      </c>
      <c r="Z89" s="365">
        <f>W89/B89</f>
        <v/>
      </c>
      <c r="AA89" s="364" t="n">
        <v>46.52</v>
      </c>
      <c r="AB89" s="364">
        <f>PUE!E89/24</f>
        <v/>
      </c>
      <c r="AC89" s="375">
        <f>AA89/AB89</f>
        <v/>
      </c>
      <c r="AD89" s="365">
        <f>AA89/B89</f>
        <v/>
      </c>
      <c r="AE89" s="237">
        <f>(P89+T89+X89+AB89)</f>
        <v/>
      </c>
      <c r="AF89" s="237">
        <f>PUE!N89/24</f>
        <v/>
      </c>
      <c r="AG89" s="367">
        <f>PUE!R89</f>
        <v/>
      </c>
      <c r="AH89" s="368">
        <f>冷水机组!AB89</f>
        <v/>
      </c>
      <c r="AI89" s="368">
        <f>冷水机组!AC89</f>
        <v/>
      </c>
      <c r="AJ89" s="369" t="n"/>
    </row>
    <row customHeight="1" hidden="1" ht="15.75" r="90" s="211" spans="1:37">
      <c r="A90" s="3" t="s">
        <v>63</v>
      </c>
      <c r="B90" s="294">
        <f>SUM(E90,G90,I90,M90,O90,S90,W90,AA90)</f>
        <v/>
      </c>
      <c r="C90" s="370" t="s">
        <v>286</v>
      </c>
      <c r="D90" s="376">
        <f>(E90+G90+I90)/AE90</f>
        <v/>
      </c>
      <c r="E90" s="294">
        <f>SUM(冷水机组!B90,冷水机组!F90,冷水机组!J90,冷水机组!N90,冷水机组!R90,冷水机组!V90)/24</f>
        <v/>
      </c>
      <c r="F90" s="334">
        <f>E90/B90</f>
        <v/>
      </c>
      <c r="G90" s="294">
        <f>SUM(冷水机组!C90,冷水机组!G90,冷水机组!K90,冷水机组!O90,冷水机组!S90,冷水机组!W90)/24</f>
        <v/>
      </c>
      <c r="H90" s="334">
        <f>G90/B90</f>
        <v/>
      </c>
      <c r="I90" s="294">
        <f>(冷水机组!D90+冷水机组!E90+冷水机组!H90+冷水机组!I90+冷水机组!L90+冷水机组!M90+冷水机组!P90+冷水机组!Q90+冷水机组!T90+冷水机组!U90+冷水机组!X90+冷水机组!Y90+冷水机组!Z90)/24</f>
        <v/>
      </c>
      <c r="J90" s="334">
        <f>I90/B90</f>
        <v/>
      </c>
      <c r="K90" s="370" t="s">
        <v>287</v>
      </c>
      <c r="L90" s="376">
        <f>(M90+O90+S90+W90+AA90)/AE90</f>
        <v/>
      </c>
      <c r="M90" s="294" t="n">
        <v>31.6129166666667</v>
      </c>
      <c r="N90" s="334">
        <f>M90/B90</f>
        <v/>
      </c>
      <c r="O90" s="294" t="n">
        <v>14.7254166666667</v>
      </c>
      <c r="P90" s="294">
        <f>PUE!B90/24</f>
        <v/>
      </c>
      <c r="Q90" s="376">
        <f>O90/P90</f>
        <v/>
      </c>
      <c r="R90" s="334">
        <f>O90/B90</f>
        <v/>
      </c>
      <c r="S90" s="294" t="n">
        <v>95.23</v>
      </c>
      <c r="T90" s="294">
        <f>PUE!C90/24</f>
        <v/>
      </c>
      <c r="U90" s="376">
        <f>S90/T90</f>
        <v/>
      </c>
      <c r="V90" s="334">
        <f>S90/B90</f>
        <v/>
      </c>
      <c r="W90" s="294" t="n">
        <v>65.81999999999999</v>
      </c>
      <c r="X90" s="294">
        <f>PUE!D90/24</f>
        <v/>
      </c>
      <c r="Y90" s="376">
        <f>W90/X90</f>
        <v/>
      </c>
      <c r="Z90" s="334">
        <f>W90/B90</f>
        <v/>
      </c>
      <c r="AA90" s="294" t="n">
        <v>45.39</v>
      </c>
      <c r="AB90" s="294">
        <f>PUE!E90/24</f>
        <v/>
      </c>
      <c r="AC90" s="376">
        <f>AA90/AB90</f>
        <v/>
      </c>
      <c r="AD90" s="334">
        <f>AA90/B90</f>
        <v/>
      </c>
      <c r="AE90" s="294">
        <f>(P90+T90+X90+AB90)</f>
        <v/>
      </c>
      <c r="AF90" s="294">
        <f>PUE!N90/24</f>
        <v/>
      </c>
      <c r="AG90" s="371">
        <f>PUE!R90</f>
        <v/>
      </c>
      <c r="AH90" s="372">
        <f>冷水机组!AB90</f>
        <v/>
      </c>
      <c r="AI90" s="372">
        <f>冷水机组!AC90</f>
        <v/>
      </c>
      <c r="AJ90" s="372" t="n"/>
    </row>
    <row customHeight="1" hidden="1" ht="15.75" r="91" s="211" spans="1:37">
      <c r="A91" s="3" t="n">
        <v>43336</v>
      </c>
      <c r="B91" s="237">
        <f>SUM(E91,G91,I91,M91,O91,S91,W91,AA91)</f>
        <v/>
      </c>
      <c r="C91" s="361" t="n">
        <v>1.15</v>
      </c>
      <c r="D91" s="375">
        <f>(E91+G91+I91)/AE91</f>
        <v/>
      </c>
      <c r="E91" s="363">
        <f>SUM(冷水机组!B91,冷水机组!F91,冷水机组!J91,冷水机组!N91,冷水机组!R91,冷水机组!V91)/24</f>
        <v/>
      </c>
      <c r="F91" s="324">
        <f>E91/B91</f>
        <v/>
      </c>
      <c r="G91" s="363">
        <f>SUM(冷水机组!C91,冷水机组!G91,冷水机组!K91,冷水机组!O91,冷水机组!S91,冷水机组!W91)/24</f>
        <v/>
      </c>
      <c r="H91" s="324">
        <f>G91/B91</f>
        <v/>
      </c>
      <c r="I91" s="363">
        <f>(冷水机组!D91+冷水机组!E91+冷水机组!H91+冷水机组!I91+冷水机组!L91+冷水机组!M91+冷水机组!P91+冷水机组!Q91+冷水机组!T91+冷水机组!U91+冷水机组!X91+冷水机组!Y91+冷水机组!Z91)/24</f>
        <v/>
      </c>
      <c r="J91" s="324">
        <f>I91/B91</f>
        <v/>
      </c>
      <c r="K91" s="361" t="n">
        <v>0.05</v>
      </c>
      <c r="L91" s="375">
        <f>(M91+O91+S91+W91+AA91)/AE91</f>
        <v/>
      </c>
      <c r="M91" s="364" t="n">
        <v>32.8375</v>
      </c>
      <c r="N91" s="365">
        <f>M91/B91</f>
        <v/>
      </c>
      <c r="O91" s="364" t="n">
        <v>19.1079166666667</v>
      </c>
      <c r="P91" s="364">
        <f>PUE!B91/24</f>
        <v/>
      </c>
      <c r="Q91" s="375">
        <f>O91/P91</f>
        <v/>
      </c>
      <c r="R91" s="365">
        <f>O91/B91</f>
        <v/>
      </c>
      <c r="S91" s="364" t="n">
        <v>95.53</v>
      </c>
      <c r="T91" s="364">
        <f>PUE!C91/24</f>
        <v/>
      </c>
      <c r="U91" s="375">
        <f>S91/T91</f>
        <v/>
      </c>
      <c r="V91" s="365">
        <f>S91/B91</f>
        <v/>
      </c>
      <c r="W91" s="364" t="n">
        <v>65.54000000000001</v>
      </c>
      <c r="X91" s="364">
        <f>PUE!D91/24</f>
        <v/>
      </c>
      <c r="Y91" s="375">
        <f>W91/X91</f>
        <v/>
      </c>
      <c r="Z91" s="365">
        <f>W91/B91</f>
        <v/>
      </c>
      <c r="AA91" s="364" t="n">
        <v>45.33</v>
      </c>
      <c r="AB91" s="364">
        <f>PUE!E91/24</f>
        <v/>
      </c>
      <c r="AC91" s="375">
        <f>AA91/AB91</f>
        <v/>
      </c>
      <c r="AD91" s="365">
        <f>AA91/B91</f>
        <v/>
      </c>
      <c r="AE91" s="237">
        <f>(P91+T91+X91+AB91)</f>
        <v/>
      </c>
      <c r="AF91" s="237">
        <f>PUE!N91/24</f>
        <v/>
      </c>
      <c r="AG91" s="367">
        <f>PUE!R91</f>
        <v/>
      </c>
      <c r="AH91" s="368">
        <f>冷水机组!AB91</f>
        <v/>
      </c>
      <c r="AI91" s="368">
        <f>冷水机组!AC91</f>
        <v/>
      </c>
      <c r="AJ91" s="369" t="n"/>
    </row>
    <row customHeight="1" ht="15.75" r="92" s="211" spans="1:37">
      <c r="A92" s="3" t="n">
        <v>43337</v>
      </c>
      <c r="B92" s="294">
        <f>SUM(E92,G92,I92,M92,O92,S92,W92,AA92)</f>
        <v/>
      </c>
      <c r="C92" s="370" t="n">
        <v>1.15</v>
      </c>
      <c r="D92" s="376">
        <f>(E92+G92+I92)/AE92</f>
        <v/>
      </c>
      <c r="E92" s="294">
        <f>SUM(冷水机组!B92,冷水机组!F92,冷水机组!J92,冷水机组!N92,冷水机组!R92,冷水机组!V92)/24</f>
        <v/>
      </c>
      <c r="F92" s="334">
        <f>E92/B92</f>
        <v/>
      </c>
      <c r="G92" s="294">
        <f>SUM(冷水机组!C92,冷水机组!G92,冷水机组!K92,冷水机组!O92,冷水机组!S92,冷水机组!W92)/24</f>
        <v/>
      </c>
      <c r="H92" s="334">
        <f>G92/B92</f>
        <v/>
      </c>
      <c r="I92" s="294">
        <f>(冷水机组!D92+冷水机组!E92+冷水机组!H92+冷水机组!I92+冷水机组!L92+冷水机组!M92+冷水机组!P92+冷水机组!Q92+冷水机组!T92+冷水机组!U92+冷水机组!X92+冷水机组!Y92+冷水机组!Z92)/24</f>
        <v/>
      </c>
      <c r="J92" s="334">
        <f>I92/B92</f>
        <v/>
      </c>
      <c r="K92" s="370" t="n">
        <v>0.05</v>
      </c>
      <c r="L92" s="376">
        <f>(M92+O92+S92+W92+AA92)/AE92</f>
        <v/>
      </c>
      <c r="M92" s="294" t="n">
        <v>33.64625</v>
      </c>
      <c r="N92" s="334">
        <f>M92/B92</f>
        <v/>
      </c>
      <c r="O92" s="294" t="n">
        <v>15.8175</v>
      </c>
      <c r="P92" s="294">
        <f>PUE!B92/24</f>
        <v/>
      </c>
      <c r="Q92" s="376">
        <f>O92/P92</f>
        <v/>
      </c>
      <c r="R92" s="334">
        <f>O92/B92</f>
        <v/>
      </c>
      <c r="S92" s="294" t="n">
        <v>95.79000000000001</v>
      </c>
      <c r="T92" s="294">
        <f>PUE!C92/24</f>
        <v/>
      </c>
      <c r="U92" s="376">
        <f>S92/T92</f>
        <v/>
      </c>
      <c r="V92" s="334">
        <f>S92/B92</f>
        <v/>
      </c>
      <c r="W92" s="294" t="n">
        <v>66</v>
      </c>
      <c r="X92" s="294">
        <f>PUE!D92/24</f>
        <v/>
      </c>
      <c r="Y92" s="376">
        <f>W92/X92</f>
        <v/>
      </c>
      <c r="Z92" s="334">
        <f>W92/B92</f>
        <v/>
      </c>
      <c r="AA92" s="294" t="n">
        <v>47.15</v>
      </c>
      <c r="AB92" s="294">
        <f>PUE!E92/24</f>
        <v/>
      </c>
      <c r="AC92" s="376">
        <f>AA92/AB92</f>
        <v/>
      </c>
      <c r="AD92" s="334">
        <f>AA92/B92</f>
        <v/>
      </c>
      <c r="AE92" s="294">
        <f>(P92+T92+X92+AB92)</f>
        <v/>
      </c>
      <c r="AF92" s="294">
        <f>PUE!N92/24</f>
        <v/>
      </c>
      <c r="AG92" s="371">
        <f>PUE!R92</f>
        <v/>
      </c>
      <c r="AH92" s="372">
        <f>冷水机组!AB92</f>
        <v/>
      </c>
      <c r="AI92" s="372">
        <f>冷水机组!AC92</f>
        <v/>
      </c>
      <c r="AJ92" s="372" t="n"/>
    </row>
    <row customHeight="1" ht="15.75" r="93" s="211" spans="1:37">
      <c r="A93" s="3" t="s">
        <v>63</v>
      </c>
      <c r="B93" s="237">
        <f>SUM(E93,G93,I93,M93,O93,S93,W93,AA93)</f>
        <v/>
      </c>
      <c r="C93" s="361" t="s">
        <v>286</v>
      </c>
      <c r="D93" s="375">
        <f>(E93+G93+I93)/AE93</f>
        <v/>
      </c>
      <c r="E93" s="363">
        <f>SUM(冷水机组!B93,冷水机组!F93,冷水机组!J93,冷水机组!N93,冷水机组!R93,冷水机组!V93)/24</f>
        <v/>
      </c>
      <c r="F93" s="324">
        <f>E93/B93</f>
        <v/>
      </c>
      <c r="G93" s="363">
        <f>SUM(冷水机组!C93,冷水机组!G93,冷水机组!K93,冷水机组!O93,冷水机组!S93,冷水机组!W93)/24</f>
        <v/>
      </c>
      <c r="H93" s="324">
        <f>G93/B93</f>
        <v/>
      </c>
      <c r="I93" s="363">
        <f>(冷水机组!D93+冷水机组!E93+冷水机组!H93+冷水机组!I93+冷水机组!L93+冷水机组!M93+冷水机组!P93+冷水机组!Q93+冷水机组!T93+冷水机组!U93+冷水机组!X93+冷水机组!Y93+冷水机组!Z93)/24</f>
        <v/>
      </c>
      <c r="J93" s="324">
        <f>I93/B93</f>
        <v/>
      </c>
      <c r="K93" s="361" t="s">
        <v>287</v>
      </c>
      <c r="L93" s="375">
        <f>(M93+O93+S93+W93+AA93)/AE93</f>
        <v/>
      </c>
      <c r="M93" s="364" t="n">
        <v>10.42041015416665</v>
      </c>
      <c r="N93" s="365">
        <f>M93/B93</f>
        <v/>
      </c>
      <c r="O93" s="364" t="n">
        <v>4.932657883333377</v>
      </c>
      <c r="P93" s="364">
        <f>PUE!B93/24</f>
        <v/>
      </c>
      <c r="Q93" s="375">
        <f>O93/P93</f>
        <v/>
      </c>
      <c r="R93" s="365">
        <f>O93/B93</f>
        <v/>
      </c>
      <c r="S93" s="364" t="n">
        <v>92.3666692</v>
      </c>
      <c r="T93" s="364">
        <f>PUE!C93/24</f>
        <v/>
      </c>
      <c r="U93" s="375">
        <f>S93/T93</f>
        <v/>
      </c>
      <c r="V93" s="365">
        <f>S93/B93</f>
        <v/>
      </c>
      <c r="W93" s="364" t="n">
        <v>59.1166687</v>
      </c>
      <c r="X93" s="364">
        <f>PUE!D93/24</f>
        <v/>
      </c>
      <c r="Y93" s="375">
        <f>W93/X93</f>
        <v/>
      </c>
      <c r="Z93" s="365">
        <f>W93/B93</f>
        <v/>
      </c>
      <c r="AA93" s="364" t="n">
        <v>38.26666726666667</v>
      </c>
      <c r="AB93" s="364">
        <f>PUE!E93/24</f>
        <v/>
      </c>
      <c r="AC93" s="375">
        <f>AA93/AB93</f>
        <v/>
      </c>
      <c r="AD93" s="365">
        <f>AA93/B93</f>
        <v/>
      </c>
      <c r="AE93" s="237">
        <f>(P93+T93+X93+AB93)</f>
        <v/>
      </c>
      <c r="AF93" s="237">
        <f>PUE!N93/24</f>
        <v/>
      </c>
      <c r="AG93" s="367">
        <f>PUE!R93</f>
        <v/>
      </c>
      <c r="AH93" s="368">
        <f>冷水机组!AB93</f>
        <v/>
      </c>
      <c r="AI93" s="368">
        <f>冷水机组!AC93</f>
        <v/>
      </c>
      <c r="AJ93" s="369" t="n"/>
    </row>
  </sheetData>
  <mergeCells count="9">
    <mergeCell ref="AK25:AK26"/>
    <mergeCell ref="A2:AJ2"/>
    <mergeCell ref="E3:J3"/>
    <mergeCell ref="K3:AD3"/>
    <mergeCell ref="A3:A4"/>
    <mergeCell ref="AG3:AG4"/>
    <mergeCell ref="AH3:AH4"/>
    <mergeCell ref="AI3:AI4"/>
    <mergeCell ref="AJ3:AJ4"/>
  </mergeCells>
  <pageMargins bottom="1" footer="0.511805555555556" header="0.511805555555556" left="0.75" right="0.75" top="1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93"/>
  <sheetViews>
    <sheetView tabSelected="1" workbookViewId="0">
      <selection activeCell="J12" sqref="J12"/>
    </sheetView>
  </sheetViews>
  <sheetFormatPr baseColWidth="8" defaultColWidth="9" defaultRowHeight="13.5" outlineLevelCol="0"/>
  <cols>
    <col customWidth="1" max="1" min="1" style="377" width="13.125"/>
    <col customWidth="1" max="6" min="2" style="377" width="8.125"/>
    <col customWidth="1" max="7" min="7" style="377" width="8.5"/>
    <col customWidth="1" max="8" min="8" style="377" width="22.25"/>
    <col customWidth="1" max="9" min="9" style="377" width="8.125"/>
    <col customWidth="1" max="13" min="10" style="377" width="10.5"/>
    <col customWidth="1" max="15" min="14" style="377" width="10.625"/>
    <col customWidth="1" max="17" min="16" style="377" width="8.5"/>
    <col customWidth="1" max="25" min="18" style="378" width="9"/>
    <col customWidth="1" max="16384" min="26" style="378" width="9"/>
  </cols>
  <sheetData>
    <row customHeight="1" ht="1.5" r="1" s="211" spans="1:17">
      <c r="A1" s="378" t="n"/>
      <c r="B1" s="378" t="n"/>
      <c r="C1" s="378" t="n"/>
      <c r="D1" s="378" t="n"/>
      <c r="E1" s="378" t="n"/>
      <c r="F1" s="378" t="n"/>
      <c r="G1" s="378" t="n"/>
      <c r="H1" s="378" t="n"/>
      <c r="I1" s="378" t="n"/>
      <c r="J1" s="378" t="n"/>
      <c r="K1" s="378" t="n"/>
      <c r="L1" s="378" t="n"/>
      <c r="M1" s="378" t="n"/>
      <c r="N1" s="378" t="n"/>
      <c r="O1" s="378" t="n"/>
      <c r="P1" s="378" t="n"/>
      <c r="Q1" s="378" t="n"/>
    </row>
    <row customHeight="1" ht="3" r="2" s="211" spans="1:17">
      <c r="A2" s="379" t="n"/>
    </row>
    <row customHeight="1" ht="23.25" r="3" s="211" spans="1:17">
      <c r="A3" s="380" t="s">
        <v>288</v>
      </c>
    </row>
    <row customHeight="1" ht="69" r="4" s="211" spans="1:17">
      <c r="A4" s="381" t="s">
        <v>289</v>
      </c>
      <c r="B4" s="353" t="s">
        <v>290</v>
      </c>
      <c r="C4" s="353" t="s">
        <v>291</v>
      </c>
      <c r="D4" s="353" t="s">
        <v>292</v>
      </c>
      <c r="E4" s="353" t="s">
        <v>293</v>
      </c>
      <c r="F4" s="353" t="s">
        <v>294</v>
      </c>
      <c r="G4" s="353" t="s">
        <v>295</v>
      </c>
      <c r="H4" s="353" t="s">
        <v>296</v>
      </c>
      <c r="I4" s="353" t="s">
        <v>297</v>
      </c>
      <c r="J4" s="353" t="s">
        <v>298</v>
      </c>
      <c r="K4" s="353" t="s">
        <v>299</v>
      </c>
      <c r="L4" s="353" t="s">
        <v>300</v>
      </c>
      <c r="M4" s="353" t="s">
        <v>301</v>
      </c>
      <c r="N4" s="382" t="s">
        <v>302</v>
      </c>
      <c r="O4" s="383" t="s">
        <v>303</v>
      </c>
      <c r="P4" s="384" t="s">
        <v>222</v>
      </c>
      <c r="Q4" s="385" t="s">
        <v>223</v>
      </c>
    </row>
    <row customFormat="1" customHeight="1" ht="69" r="5" s="386" spans="1:17">
      <c r="A5" s="387" t="s">
        <v>30</v>
      </c>
      <c r="B5" s="388" t="n"/>
      <c r="C5" s="388" t="n"/>
      <c r="D5" s="388" t="n"/>
      <c r="E5" s="388" t="n"/>
      <c r="F5" s="388" t="n"/>
      <c r="G5" s="388" t="n"/>
      <c r="H5" s="388" t="n"/>
      <c r="I5" s="388" t="n"/>
      <c r="J5" s="388" t="n"/>
      <c r="K5" s="388" t="n"/>
      <c r="L5" s="388" t="n"/>
      <c r="M5" s="388" t="n"/>
      <c r="N5" s="359" t="n"/>
      <c r="O5" s="359" t="n"/>
      <c r="P5" s="389" t="n"/>
      <c r="Q5" s="390" t="n"/>
    </row>
    <row customFormat="1" customHeight="1" ht="69" r="6" s="386" spans="1:17">
      <c r="A6" s="387" t="s">
        <v>58</v>
      </c>
      <c r="B6" s="388" t="s">
        <v>304</v>
      </c>
      <c r="C6" s="388" t="s">
        <v>304</v>
      </c>
      <c r="D6" s="388" t="s">
        <v>304</v>
      </c>
      <c r="E6" s="388" t="s">
        <v>304</v>
      </c>
      <c r="F6" s="388" t="s">
        <v>305</v>
      </c>
      <c r="G6" s="388" t="s">
        <v>306</v>
      </c>
      <c r="H6" s="388" t="s">
        <v>307</v>
      </c>
      <c r="I6" s="388" t="s">
        <v>308</v>
      </c>
      <c r="J6" s="388" t="s">
        <v>206</v>
      </c>
      <c r="K6" s="388" t="s">
        <v>309</v>
      </c>
      <c r="L6" s="388" t="s">
        <v>310</v>
      </c>
      <c r="M6" s="388" t="s">
        <v>311</v>
      </c>
      <c r="N6" s="359" t="s">
        <v>312</v>
      </c>
      <c r="O6" s="359" t="s">
        <v>313</v>
      </c>
      <c r="P6" s="389" t="s">
        <v>284</v>
      </c>
      <c r="Q6" s="390" t="s">
        <v>285</v>
      </c>
    </row>
    <row r="7" spans="1:17">
      <c r="A7" s="6" t="n">
        <v>43252</v>
      </c>
      <c r="B7" s="391" t="n"/>
      <c r="C7" s="391" t="n">
        <v>14</v>
      </c>
      <c r="D7" s="391" t="n"/>
      <c r="E7" s="391" t="n"/>
      <c r="F7" s="391" t="n"/>
      <c r="G7" s="391" t="n"/>
      <c r="H7" s="391">
        <f>冷水机组!E7+冷水机组!I7+冷水机组!M7+冷水机组!Q7+冷水机组!U7+冷水机组!Y7</f>
        <v/>
      </c>
      <c r="I7" s="391">
        <f>冷水机组!Z7</f>
        <v/>
      </c>
      <c r="J7" s="391">
        <f>IT!AD7</f>
        <v/>
      </c>
      <c r="K7" s="391" t="n"/>
      <c r="L7" s="391" t="n"/>
      <c r="M7" s="391" t="n"/>
      <c r="N7" s="391">
        <f>B7/J7*1000</f>
        <v/>
      </c>
      <c r="O7" s="391" t="n"/>
      <c r="P7" s="391">
        <f>冷水机组!AB7</f>
        <v/>
      </c>
      <c r="Q7" s="391">
        <f>冷水机组!AC7</f>
        <v/>
      </c>
    </row>
    <row r="8" spans="1:17">
      <c r="A8" s="6" t="n">
        <v>43253</v>
      </c>
      <c r="B8" s="391" t="n"/>
      <c r="C8" s="391" t="n">
        <v>8</v>
      </c>
      <c r="D8" s="391" t="n"/>
      <c r="E8" s="391" t="n"/>
      <c r="F8" s="391" t="n"/>
      <c r="G8" s="391" t="n"/>
      <c r="H8" s="391">
        <f>冷水机组!E8+冷水机组!I8+冷水机组!M8+冷水机组!Q8+冷水机组!U8+冷水机组!Y8</f>
        <v/>
      </c>
      <c r="I8" s="391">
        <f>冷水机组!Z8</f>
        <v/>
      </c>
      <c r="J8" s="391">
        <f>IT!AD8</f>
        <v/>
      </c>
      <c r="K8" s="391" t="n"/>
      <c r="L8" s="391" t="n"/>
      <c r="M8" s="391" t="n"/>
      <c r="N8" s="391">
        <f>B8/J8*1000</f>
        <v/>
      </c>
      <c r="O8" s="391" t="n"/>
      <c r="P8" s="391">
        <f>冷水机组!AB8</f>
        <v/>
      </c>
      <c r="Q8" s="391">
        <f>冷水机组!AC8</f>
        <v/>
      </c>
    </row>
    <row r="9" spans="1:17">
      <c r="A9" s="6" t="n">
        <v>43254</v>
      </c>
      <c r="B9" s="391" t="n"/>
      <c r="C9" s="391" t="n">
        <v>9</v>
      </c>
      <c r="D9" s="391" t="n"/>
      <c r="E9" s="391" t="n"/>
      <c r="F9" s="391" t="n"/>
      <c r="G9" s="391" t="n"/>
      <c r="H9" s="391">
        <f>冷水机组!E9+冷水机组!I9+冷水机组!M9+冷水机组!Q9+冷水机组!U9+冷水机组!Y9</f>
        <v/>
      </c>
      <c r="I9" s="391">
        <f>冷水机组!Z9</f>
        <v/>
      </c>
      <c r="J9" s="391">
        <f>IT!AD9</f>
        <v/>
      </c>
      <c r="K9" s="391" t="n"/>
      <c r="L9" s="391" t="n"/>
      <c r="M9" s="391" t="n"/>
      <c r="N9" s="391">
        <f>B9/J9*1000</f>
        <v/>
      </c>
      <c r="O9" s="391" t="n"/>
      <c r="P9" s="391">
        <f>冷水机组!AB9</f>
        <v/>
      </c>
      <c r="Q9" s="391">
        <f>冷水机组!AC9</f>
        <v/>
      </c>
    </row>
    <row r="10" spans="1:17">
      <c r="A10" s="6" t="n">
        <v>43255</v>
      </c>
      <c r="B10" s="391" t="n"/>
      <c r="C10" s="391" t="n">
        <v>12</v>
      </c>
      <c r="D10" s="391" t="n"/>
      <c r="E10" s="391" t="n"/>
      <c r="F10" s="391" t="n"/>
      <c r="G10" s="391" t="n"/>
      <c r="H10" s="391">
        <f>冷水机组!E10+冷水机组!I10+冷水机组!M10+冷水机组!Q10+冷水机组!U10+冷水机组!Y10</f>
        <v/>
      </c>
      <c r="I10" s="391">
        <f>冷水机组!Z10</f>
        <v/>
      </c>
      <c r="J10" s="391">
        <f>IT!AD10</f>
        <v/>
      </c>
      <c r="K10" s="391" t="n"/>
      <c r="L10" s="391" t="n"/>
      <c r="M10" s="391" t="n"/>
      <c r="N10" s="391">
        <f>B10/J10*1000</f>
        <v/>
      </c>
      <c r="O10" s="391" t="n"/>
      <c r="P10" s="391">
        <f>冷水机组!AB10</f>
        <v/>
      </c>
      <c r="Q10" s="391">
        <f>冷水机组!AC10</f>
        <v/>
      </c>
    </row>
    <row r="11" spans="1:17">
      <c r="A11" s="6" t="n">
        <v>43256</v>
      </c>
      <c r="B11" s="391" t="n"/>
      <c r="C11" s="391" t="n">
        <v>13</v>
      </c>
      <c r="D11" s="391" t="n"/>
      <c r="E11" s="391" t="n"/>
      <c r="F11" s="391" t="n"/>
      <c r="G11" s="391" t="n"/>
      <c r="H11" s="391">
        <f>冷水机组!E11+冷水机组!I11+冷水机组!M11+冷水机组!Q11+冷水机组!U11+冷水机组!Y11</f>
        <v/>
      </c>
      <c r="I11" s="391">
        <f>冷水机组!Z11</f>
        <v/>
      </c>
      <c r="J11" s="391">
        <f>IT!AD11</f>
        <v/>
      </c>
      <c r="K11" s="391" t="n"/>
      <c r="L11" s="391" t="n"/>
      <c r="M11" s="391" t="n"/>
      <c r="N11" s="391">
        <f>B11/J11*1000</f>
        <v/>
      </c>
      <c r="O11" s="391" t="n"/>
      <c r="P11" s="391">
        <f>冷水机组!AB11</f>
        <v/>
      </c>
      <c r="Q11" s="391">
        <f>冷水机组!AC11</f>
        <v/>
      </c>
    </row>
    <row r="12" spans="1:17">
      <c r="A12" s="6" t="n">
        <v>43257</v>
      </c>
      <c r="B12" s="391" t="n"/>
      <c r="C12" s="391" t="n">
        <v>12</v>
      </c>
      <c r="D12" s="391" t="n"/>
      <c r="E12" s="391" t="n"/>
      <c r="F12" s="391" t="n"/>
      <c r="G12" s="391" t="n"/>
      <c r="H12" s="391">
        <f>冷水机组!E12+冷水机组!I12+冷水机组!M12+冷水机组!Q12+冷水机组!U12+冷水机组!Y12</f>
        <v/>
      </c>
      <c r="I12" s="391">
        <f>冷水机组!Z12</f>
        <v/>
      </c>
      <c r="J12" s="391">
        <f>IT!AD12</f>
        <v/>
      </c>
      <c r="K12" s="391" t="n"/>
      <c r="L12" s="391" t="n"/>
      <c r="M12" s="391" t="n"/>
      <c r="N12" s="391">
        <f>B12/J12*1000</f>
        <v/>
      </c>
      <c r="O12" s="391" t="n"/>
      <c r="P12" s="391">
        <f>冷水机组!AB12</f>
        <v/>
      </c>
      <c r="Q12" s="391">
        <f>冷水机组!AC12</f>
        <v/>
      </c>
    </row>
    <row r="13" spans="1:17">
      <c r="A13" s="6" t="n">
        <v>43258</v>
      </c>
      <c r="B13" s="391" t="n"/>
      <c r="C13" s="391" t="n">
        <v>11</v>
      </c>
      <c r="D13" s="391" t="n"/>
      <c r="E13" s="391" t="n"/>
      <c r="F13" s="391" t="n"/>
      <c r="G13" s="391" t="n"/>
      <c r="H13" s="391">
        <f>冷水机组!E13+冷水机组!I13+冷水机组!M13+冷水机组!Q13+冷水机组!U13+冷水机组!Y13</f>
        <v/>
      </c>
      <c r="I13" s="391">
        <f>冷水机组!Z13</f>
        <v/>
      </c>
      <c r="J13" s="391">
        <f>IT!AD13</f>
        <v/>
      </c>
      <c r="K13" s="391" t="n"/>
      <c r="L13" s="391" t="n"/>
      <c r="M13" s="391" t="n"/>
      <c r="N13" s="391">
        <f>B13/J13*1000</f>
        <v/>
      </c>
      <c r="O13" s="391" t="n"/>
      <c r="P13" s="391">
        <f>冷水机组!AB13</f>
        <v/>
      </c>
      <c r="Q13" s="391">
        <f>冷水机组!AC13</f>
        <v/>
      </c>
    </row>
    <row r="14" spans="1:17">
      <c r="A14" s="6" t="n">
        <v>43259</v>
      </c>
      <c r="B14" s="391" t="n"/>
      <c r="C14" s="391" t="n">
        <v>13</v>
      </c>
      <c r="D14" s="391" t="n"/>
      <c r="E14" s="391" t="n"/>
      <c r="F14" s="391" t="n"/>
      <c r="G14" s="391" t="n"/>
      <c r="H14" s="391">
        <f>冷水机组!E14+冷水机组!I14+冷水机组!M14+冷水机组!Q14+冷水机组!U14+冷水机组!Y14</f>
        <v/>
      </c>
      <c r="I14" s="391">
        <f>冷水机组!Z14</f>
        <v/>
      </c>
      <c r="J14" s="391">
        <f>IT!AD14</f>
        <v/>
      </c>
      <c r="K14" s="391" t="n"/>
      <c r="L14" s="391" t="n"/>
      <c r="M14" s="391" t="n"/>
      <c r="N14" s="391">
        <f>B14/J14*1000</f>
        <v/>
      </c>
      <c r="O14" s="391" t="n"/>
      <c r="P14" s="391">
        <f>冷水机组!AB14</f>
        <v/>
      </c>
      <c r="Q14" s="391">
        <f>冷水机组!AC14</f>
        <v/>
      </c>
    </row>
    <row r="15" spans="1:17">
      <c r="A15" s="6" t="n">
        <v>43260</v>
      </c>
      <c r="B15" s="391" t="n"/>
      <c r="C15" s="391" t="n">
        <v>7</v>
      </c>
      <c r="D15" s="391" t="n"/>
      <c r="E15" s="391" t="n"/>
      <c r="F15" s="391" t="n"/>
      <c r="G15" s="391" t="n"/>
      <c r="H15" s="391">
        <f>冷水机组!E15+冷水机组!I15+冷水机组!M15+冷水机组!Q15+冷水机组!U15+冷水机组!Y15</f>
        <v/>
      </c>
      <c r="I15" s="391">
        <f>冷水机组!Z15</f>
        <v/>
      </c>
      <c r="J15" s="391">
        <f>IT!AD15</f>
        <v/>
      </c>
      <c r="K15" s="391" t="n"/>
      <c r="L15" s="391" t="n"/>
      <c r="M15" s="391" t="n"/>
      <c r="N15" s="391">
        <f>B15/J15*1000</f>
        <v/>
      </c>
      <c r="O15" s="391" t="n"/>
      <c r="P15" s="391">
        <f>冷水机组!AB15</f>
        <v/>
      </c>
      <c r="Q15" s="391">
        <f>冷水机组!AC15</f>
        <v/>
      </c>
    </row>
    <row r="16" spans="1:17">
      <c r="A16" s="6" t="n">
        <v>43261</v>
      </c>
      <c r="B16" s="391" t="n"/>
      <c r="C16" s="391" t="n">
        <v>9</v>
      </c>
      <c r="D16" s="391" t="n"/>
      <c r="E16" s="391" t="n"/>
      <c r="F16" s="391" t="n"/>
      <c r="G16" s="391" t="n"/>
      <c r="H16" s="391">
        <f>冷水机组!E16+冷水机组!I16+冷水机组!M16+冷水机组!Q16+冷水机组!U16+冷水机组!Y16</f>
        <v/>
      </c>
      <c r="I16" s="391">
        <f>冷水机组!Z16</f>
        <v/>
      </c>
      <c r="J16" s="391">
        <f>IT!AD16</f>
        <v/>
      </c>
      <c r="K16" s="391" t="n"/>
      <c r="L16" s="391" t="n"/>
      <c r="M16" s="391" t="n"/>
      <c r="N16" s="391">
        <f>B16/J16*1000</f>
        <v/>
      </c>
      <c r="O16" s="391" t="n"/>
      <c r="P16" s="391">
        <f>冷水机组!AB16</f>
        <v/>
      </c>
      <c r="Q16" s="391">
        <f>冷水机组!AC16</f>
        <v/>
      </c>
    </row>
    <row r="17" spans="1:17">
      <c r="A17" s="6" t="n">
        <v>43262</v>
      </c>
      <c r="B17" s="391" t="n"/>
      <c r="C17" s="391" t="n">
        <v>13</v>
      </c>
      <c r="D17" s="391" t="n"/>
      <c r="E17" s="391" t="n"/>
      <c r="F17" s="391" t="n"/>
      <c r="G17" s="391" t="n"/>
      <c r="H17" s="391">
        <f>冷水机组!E17+冷水机组!I17+冷水机组!M17+冷水机组!Q17+冷水机组!U17+冷水机组!Y17</f>
        <v/>
      </c>
      <c r="I17" s="391">
        <f>冷水机组!Z17</f>
        <v/>
      </c>
      <c r="J17" s="391">
        <f>IT!AD17</f>
        <v/>
      </c>
      <c r="K17" s="391" t="n"/>
      <c r="L17" s="391" t="n"/>
      <c r="M17" s="391" t="n"/>
      <c r="N17" s="391">
        <f>B17/J17*1000</f>
        <v/>
      </c>
      <c r="O17" s="391" t="n"/>
      <c r="P17" s="391">
        <f>冷水机组!AB17</f>
        <v/>
      </c>
      <c r="Q17" s="391">
        <f>冷水机组!AC17</f>
        <v/>
      </c>
    </row>
    <row r="18" spans="1:17">
      <c r="A18" s="6" t="n">
        <v>43263</v>
      </c>
      <c r="B18" s="391">
        <f>C18+D18+E18</f>
        <v/>
      </c>
      <c r="C18" s="391" t="n">
        <v>10</v>
      </c>
      <c r="D18" s="391" t="n">
        <v>330</v>
      </c>
      <c r="E18" s="391" t="n">
        <v>96</v>
      </c>
      <c r="F18" s="391">
        <f>(G18/B18)*24</f>
        <v/>
      </c>
      <c r="G18" s="391" t="n">
        <v>1000</v>
      </c>
      <c r="H18" s="391">
        <f>冷水机组!E18+冷水机组!I18+冷水机组!M18+冷水机组!Q18+冷水机组!U18+冷水机组!Y18</f>
        <v/>
      </c>
      <c r="I18" s="391">
        <f>冷水机组!Z18</f>
        <v/>
      </c>
      <c r="J18" s="391">
        <f>IT!AD18</f>
        <v/>
      </c>
      <c r="K18" s="391">
        <f>[1]冷水机组!$E$16+[1]冷水机组!$I$16+[1]冷水机组!$M$16+[1]冷水机组!$Q$16+[1]冷水机组!$U$16+[1]冷水机组!$Y$16</f>
        <v/>
      </c>
      <c r="L18" s="391">
        <f>[1]冷水机组!$Z$16</f>
        <v/>
      </c>
      <c r="M18" s="391">
        <f>[1]IT!$Z$16</f>
        <v/>
      </c>
      <c r="N18" s="391">
        <f>D18/J18*1000</f>
        <v/>
      </c>
      <c r="O18" s="391">
        <f>E18/M18*1000</f>
        <v/>
      </c>
      <c r="P18" s="391">
        <f>冷水机组!AB18</f>
        <v/>
      </c>
      <c r="Q18" s="391">
        <f>冷水机组!AC18</f>
        <v/>
      </c>
    </row>
    <row r="19" spans="1:17">
      <c r="A19" s="6" t="n">
        <v>43264</v>
      </c>
      <c r="B19" s="391" t="n">
        <v>391</v>
      </c>
      <c r="C19" s="391" t="n">
        <v>11</v>
      </c>
      <c r="D19" s="391" t="n">
        <v>282</v>
      </c>
      <c r="E19" s="391" t="n">
        <v>94</v>
      </c>
      <c r="F19" s="391">
        <f>(G19/B19)*24</f>
        <v/>
      </c>
      <c r="G19" s="391" t="n">
        <v>1000</v>
      </c>
      <c r="H19" s="391">
        <f>冷水机组!E19+冷水机组!I19+冷水机组!M19+冷水机组!Q19+冷水机组!U19+冷水机组!Y19</f>
        <v/>
      </c>
      <c r="I19" s="391">
        <f>冷水机组!Z19</f>
        <v/>
      </c>
      <c r="J19" s="391">
        <f>IT!AD19</f>
        <v/>
      </c>
      <c r="K19" s="391">
        <f>[1]冷水机组!$E$17+[1]冷水机组!$I$17+[1]冷水机组!$M$17+[1]冷水机组!$Q$17+[1]冷水机组!$U$17+[1]冷水机组!$Y$17</f>
        <v/>
      </c>
      <c r="L19" s="391">
        <f>[1]冷水机组!$Z$17</f>
        <v/>
      </c>
      <c r="M19" s="391">
        <f>[1]IT!$Z$17</f>
        <v/>
      </c>
      <c r="N19" s="391">
        <f>B19/J19*1000</f>
        <v/>
      </c>
      <c r="O19" s="391">
        <f>E19/M19*1000</f>
        <v/>
      </c>
      <c r="P19" s="391">
        <f>冷水机组!AB19</f>
        <v/>
      </c>
      <c r="Q19" s="391">
        <f>冷水机组!AC19</f>
        <v/>
      </c>
    </row>
    <row r="20" spans="1:17">
      <c r="A20" s="6" t="n">
        <v>43265</v>
      </c>
      <c r="B20" s="391" t="n">
        <v>375</v>
      </c>
      <c r="C20" s="391" t="n">
        <v>23</v>
      </c>
      <c r="D20" s="391" t="n">
        <v>256.5</v>
      </c>
      <c r="E20" s="391" t="n">
        <v>85.5</v>
      </c>
      <c r="F20" s="391">
        <f>(G20/B20)*24</f>
        <v/>
      </c>
      <c r="G20" s="391" t="n">
        <v>1000</v>
      </c>
      <c r="H20" s="391">
        <f>冷水机组!E20+冷水机组!I20+冷水机组!M20+冷水机组!Q20+冷水机组!U20+冷水机组!Y20</f>
        <v/>
      </c>
      <c r="I20" s="391">
        <f>冷水机组!Z20</f>
        <v/>
      </c>
      <c r="J20" s="391">
        <f>IT!AD20</f>
        <v/>
      </c>
      <c r="K20" s="391">
        <f>[1]冷水机组!$E$18+[1]冷水机组!$I$18+[1]冷水机组!$M$18+[1]冷水机组!$Q$18+[1]冷水机组!$U$18+[1]冷水机组!$Y$18</f>
        <v/>
      </c>
      <c r="L20" s="391">
        <f>[1]冷水机组!$Z$18</f>
        <v/>
      </c>
      <c r="M20" s="391">
        <f>[1]IT!$Z$18</f>
        <v/>
      </c>
      <c r="N20" s="391">
        <f>B20/J20*1000</f>
        <v/>
      </c>
      <c r="O20" s="391">
        <f>E20/M20*1000</f>
        <v/>
      </c>
      <c r="P20" s="391">
        <f>冷水机组!AB20</f>
        <v/>
      </c>
      <c r="Q20" s="391">
        <f>冷水机组!AC20</f>
        <v/>
      </c>
    </row>
    <row r="21" spans="1:17">
      <c r="A21" s="6" t="n">
        <v>43266</v>
      </c>
      <c r="B21" s="391" t="n">
        <v>402</v>
      </c>
      <c r="C21" s="391" t="n">
        <v>22</v>
      </c>
      <c r="D21" s="391" t="n">
        <v>274.5</v>
      </c>
      <c r="E21" s="391" t="n">
        <v>91.5</v>
      </c>
      <c r="F21" s="391">
        <f>(G21/B21)*24</f>
        <v/>
      </c>
      <c r="G21" s="391" t="n">
        <v>1000</v>
      </c>
      <c r="H21" s="391">
        <f>冷水机组!E21+冷水机组!I21+冷水机组!M21+冷水机组!Q21+冷水机组!U21+冷水机组!Y21</f>
        <v/>
      </c>
      <c r="I21" s="391">
        <f>冷水机组!Z21</f>
        <v/>
      </c>
      <c r="J21" s="391">
        <f>IT!AD21</f>
        <v/>
      </c>
      <c r="K21" s="391">
        <f>[1]冷水机组!$E$19+[1]冷水机组!$I$19+[1]冷水机组!$M$19+[1]冷水机组!$Q$19+[1]冷水机组!$U$19+[1]冷水机组!$Y$19</f>
        <v/>
      </c>
      <c r="L21" s="391">
        <f>[1]冷水机组!$Z$19</f>
        <v/>
      </c>
      <c r="M21" s="391">
        <f>[1]IT!$Z$19</f>
        <v/>
      </c>
      <c r="N21" s="391">
        <f>B21/J21*1000</f>
        <v/>
      </c>
      <c r="O21" s="391">
        <f>E21/M21*1000</f>
        <v/>
      </c>
      <c r="P21" s="391">
        <f>冷水机组!AB21</f>
        <v/>
      </c>
      <c r="Q21" s="391">
        <f>冷水机组!AC21</f>
        <v/>
      </c>
    </row>
    <row r="22" spans="1:17">
      <c r="A22" s="6" t="n">
        <v>43267</v>
      </c>
      <c r="B22" s="391" t="n">
        <v>398</v>
      </c>
      <c r="C22" s="391" t="n">
        <v>8</v>
      </c>
      <c r="D22" s="391" t="n">
        <v>285.75</v>
      </c>
      <c r="E22" s="391" t="n">
        <v>95.25</v>
      </c>
      <c r="F22" s="391">
        <f>(G22/B22)*24</f>
        <v/>
      </c>
      <c r="G22" s="391" t="n">
        <v>1000</v>
      </c>
      <c r="H22" s="391">
        <f>冷水机组!E22+冷水机组!I22+冷水机组!M22+冷水机组!Q22+冷水机组!U22+冷水机组!Y22</f>
        <v/>
      </c>
      <c r="I22" s="391">
        <f>冷水机组!Z22</f>
        <v/>
      </c>
      <c r="J22" s="391">
        <f>IT!AD22</f>
        <v/>
      </c>
      <c r="K22" s="391">
        <f>[1]冷水机组!$E$20+[1]冷水机组!$I$20+[1]冷水机组!$M$20+[1]冷水机组!$Q$20+[1]冷水机组!$U$20+[1]冷水机组!$Y$20</f>
        <v/>
      </c>
      <c r="L22" s="391">
        <f>[1]冷水机组!$Z$20</f>
        <v/>
      </c>
      <c r="M22" s="391">
        <f>[1]IT!$Z$20</f>
        <v/>
      </c>
      <c r="N22" s="391">
        <f>B22/J22*1000</f>
        <v/>
      </c>
      <c r="O22" s="391">
        <f>E22/M22*1000</f>
        <v/>
      </c>
      <c r="P22" s="391">
        <f>冷水机组!AB22</f>
        <v/>
      </c>
      <c r="Q22" s="391">
        <f>冷水机组!AC22</f>
        <v/>
      </c>
    </row>
    <row r="23" spans="1:17">
      <c r="A23" s="6" t="n">
        <v>43268</v>
      </c>
      <c r="B23" s="391" t="n">
        <v>419</v>
      </c>
      <c r="C23" s="391" t="n">
        <v>6</v>
      </c>
      <c r="D23" s="391" t="n">
        <v>301.5</v>
      </c>
      <c r="E23" s="391" t="n">
        <v>100.5</v>
      </c>
      <c r="F23" s="391">
        <f>(G23/B23)*24</f>
        <v/>
      </c>
      <c r="G23" s="391" t="n">
        <v>1000</v>
      </c>
      <c r="H23" s="391">
        <f>冷水机组!E23+冷水机组!I23+冷水机组!M23+冷水机组!Q23+冷水机组!U23+冷水机组!Y23</f>
        <v/>
      </c>
      <c r="I23" s="391">
        <f>冷水机组!Z23</f>
        <v/>
      </c>
      <c r="J23" s="391">
        <f>IT!AD23</f>
        <v/>
      </c>
      <c r="K23" s="391">
        <f>[1]冷水机组!$E$21+[1]冷水机组!$I$21+[1]冷水机组!$M$21+[1]冷水机组!$Q$21+[1]冷水机组!$U$21+[1]冷水机组!$Y$21</f>
        <v/>
      </c>
      <c r="L23" s="391">
        <f>[1]冷水机组!$Z$21</f>
        <v/>
      </c>
      <c r="M23" s="391">
        <f>[1]IT!$Z$21</f>
        <v/>
      </c>
      <c r="N23" s="391">
        <f>B23/J23*1000</f>
        <v/>
      </c>
      <c r="O23" s="391">
        <f>E23/M23*1000</f>
        <v/>
      </c>
      <c r="P23" s="391">
        <f>冷水机组!AB23</f>
        <v/>
      </c>
      <c r="Q23" s="391">
        <f>冷水机组!AC23</f>
        <v/>
      </c>
    </row>
    <row r="24" spans="1:17">
      <c r="A24" s="6" t="n">
        <v>43269</v>
      </c>
      <c r="B24" s="391" t="n">
        <v>417</v>
      </c>
      <c r="C24" s="391" t="n">
        <v>3</v>
      </c>
      <c r="D24" s="391" t="n">
        <v>302.25</v>
      </c>
      <c r="E24" s="391" t="n">
        <v>100.75</v>
      </c>
      <c r="F24" s="391">
        <f>(G24/B24)*24</f>
        <v/>
      </c>
      <c r="G24" s="391" t="n">
        <v>1000</v>
      </c>
      <c r="H24" s="391">
        <f>冷水机组!E24+冷水机组!I24+冷水机组!M24+冷水机组!Q24+冷水机组!U24+冷水机组!Y24</f>
        <v/>
      </c>
      <c r="I24" s="391">
        <f>冷水机组!Z24</f>
        <v/>
      </c>
      <c r="J24" s="391">
        <f>IT!AD24</f>
        <v/>
      </c>
      <c r="K24" s="391">
        <f>[1]冷水机组!$E$22+[1]冷水机组!$I$22+[1]冷水机组!$M$22+[1]冷水机组!$Q$22+[1]冷水机组!$U$22+[1]冷水机组!$Y$22</f>
        <v/>
      </c>
      <c r="L24" s="391">
        <f>[1]冷水机组!$Z$22</f>
        <v/>
      </c>
      <c r="M24" s="391">
        <f>[1]IT!$Z$22</f>
        <v/>
      </c>
      <c r="N24" s="391">
        <f>B24/J24*1000</f>
        <v/>
      </c>
      <c r="O24" s="391">
        <f>E24/M24*1000</f>
        <v/>
      </c>
      <c r="P24" s="391">
        <f>冷水机组!AB24</f>
        <v/>
      </c>
      <c r="Q24" s="391">
        <f>冷水机组!AC24</f>
        <v/>
      </c>
    </row>
    <row r="25" spans="1:17">
      <c r="A25" s="6" t="n">
        <v>43270</v>
      </c>
      <c r="B25" s="391" t="n">
        <v>400</v>
      </c>
      <c r="C25" s="391" t="n">
        <v>8</v>
      </c>
      <c r="D25" s="391" t="n">
        <v>288</v>
      </c>
      <c r="E25" s="391" t="n">
        <v>96</v>
      </c>
      <c r="F25" s="391">
        <f>(G25/B25)*24</f>
        <v/>
      </c>
      <c r="G25" s="391" t="n">
        <v>1000</v>
      </c>
      <c r="H25" s="391">
        <f>冷水机组!E25+冷水机组!I25+冷水机组!M25+冷水机组!Q25+冷水机组!U25+冷水机组!Y25</f>
        <v/>
      </c>
      <c r="I25" s="391">
        <f>冷水机组!Z25</f>
        <v/>
      </c>
      <c r="J25" s="391">
        <f>IT!AD25</f>
        <v/>
      </c>
      <c r="K25" s="391">
        <f>[1]冷水机组!$E$23+[1]冷水机组!$I$23+[1]冷水机组!$M$23+[1]冷水机组!$Q$23+[1]冷水机组!$U$23+[1]冷水机组!$Y$23</f>
        <v/>
      </c>
      <c r="L25" s="391">
        <f>[1]冷水机组!$Z$23</f>
        <v/>
      </c>
      <c r="M25" s="391">
        <f>[1]IT!$Z$23</f>
        <v/>
      </c>
      <c r="N25" s="391">
        <f>B25/J25*1000</f>
        <v/>
      </c>
      <c r="O25" s="391">
        <f>E25/M25*1000</f>
        <v/>
      </c>
      <c r="P25" s="391">
        <f>冷水机组!AB25</f>
        <v/>
      </c>
      <c r="Q25" s="391">
        <f>冷水机组!AC25</f>
        <v/>
      </c>
    </row>
    <row r="26" spans="1:17">
      <c r="A26" s="6" t="n">
        <v>43271</v>
      </c>
      <c r="B26" s="391" t="n">
        <v>400</v>
      </c>
      <c r="C26" s="391" t="n">
        <v>11</v>
      </c>
      <c r="D26" s="391" t="n">
        <v>284.25</v>
      </c>
      <c r="E26" s="391" t="n">
        <v>94.75</v>
      </c>
      <c r="F26" s="391">
        <f>(G26/B26)*24</f>
        <v/>
      </c>
      <c r="G26" s="391" t="n">
        <v>1000</v>
      </c>
      <c r="H26" s="391">
        <f>冷水机组!E26+冷水机组!I26+冷水机组!M26+冷水机组!Q26+冷水机组!U26+冷水机组!Y26</f>
        <v/>
      </c>
      <c r="I26" s="391">
        <f>冷水机组!Z26</f>
        <v/>
      </c>
      <c r="J26" s="391">
        <f>IT!AD26</f>
        <v/>
      </c>
      <c r="K26" s="391">
        <f>[1]冷水机组!$E$24+[1]冷水机组!$I$24+[1]冷水机组!$M$24+[1]冷水机组!$Q$24+[1]冷水机组!$U$24+[1]冷水机组!$Y$24</f>
        <v/>
      </c>
      <c r="L26" s="391">
        <f>[1]冷水机组!$Z$224</f>
        <v/>
      </c>
      <c r="M26" s="391">
        <f>[1]IT!$Z$24</f>
        <v/>
      </c>
      <c r="N26" s="391">
        <f>B26/J26*1000</f>
        <v/>
      </c>
      <c r="O26" s="391">
        <f>E26/M26*1000</f>
        <v/>
      </c>
      <c r="P26" s="391">
        <f>冷水机组!AB26</f>
        <v/>
      </c>
      <c r="Q26" s="391">
        <f>冷水机组!AC26</f>
        <v/>
      </c>
    </row>
    <row r="27" spans="1:17">
      <c r="A27" s="6" t="n">
        <v>43272</v>
      </c>
      <c r="B27" s="391" t="n">
        <v>425</v>
      </c>
      <c r="C27" s="391" t="n">
        <v>18</v>
      </c>
      <c r="D27" s="391" t="n">
        <v>298.5</v>
      </c>
      <c r="E27" s="391" t="n">
        <v>99.5</v>
      </c>
      <c r="F27" s="391">
        <f>(G27/B27)*24</f>
        <v/>
      </c>
      <c r="G27" s="391" t="n">
        <v>1000</v>
      </c>
      <c r="H27" s="391">
        <f>冷水机组!E27+冷水机组!I27+冷水机组!M27+冷水机组!Q27+冷水机组!U27+冷水机组!Y27</f>
        <v/>
      </c>
      <c r="I27" s="391">
        <f>冷水机组!Z27</f>
        <v/>
      </c>
      <c r="J27" s="391">
        <f>IT!AD27</f>
        <v/>
      </c>
      <c r="K27" s="391">
        <f>[1]冷水机组!$E$25+[1]冷水机组!$I$25+[1]冷水机组!$M$25+[1]冷水机组!$Q$25+[1]冷水机组!$U$25+[1]冷水机组!$Y$25</f>
        <v/>
      </c>
      <c r="L27" s="391">
        <f>[1]冷水机组!$Z$225</f>
        <v/>
      </c>
      <c r="M27" s="391">
        <f>[1]IT!$Z$24</f>
        <v/>
      </c>
      <c r="N27" s="391">
        <f>B27/J27*1000</f>
        <v/>
      </c>
      <c r="O27" s="391">
        <f>E27/M27*1000</f>
        <v/>
      </c>
      <c r="P27" s="391">
        <f>冷水机组!AB27</f>
        <v/>
      </c>
      <c r="Q27" s="391">
        <f>冷水机组!AC27</f>
        <v/>
      </c>
    </row>
    <row r="28" spans="1:17">
      <c r="A28" s="6" t="n">
        <v>43273</v>
      </c>
      <c r="B28" s="391" t="n">
        <v>416</v>
      </c>
      <c r="C28" s="391" t="n">
        <v>13</v>
      </c>
      <c r="D28" s="391" t="n">
        <v>290.25</v>
      </c>
      <c r="E28" s="391" t="n">
        <v>96.75</v>
      </c>
      <c r="F28" s="391">
        <f>(G28/B28)*24</f>
        <v/>
      </c>
      <c r="G28" s="391" t="n">
        <v>1000</v>
      </c>
      <c r="H28" s="391">
        <f>冷水机组!E28+冷水机组!I28+冷水机组!M28+冷水机组!Q28+冷水机组!U28+冷水机组!Y28</f>
        <v/>
      </c>
      <c r="I28" s="391">
        <f>冷水机组!Z28</f>
        <v/>
      </c>
      <c r="J28" s="391">
        <f>IT!AD28</f>
        <v/>
      </c>
      <c r="K28" s="391">
        <f>[1]冷水机组!$E$26+[1]冷水机组!$I$26+[1]冷水机组!$M$26+[1]冷水机组!$Q$26+[1]冷水机组!$U$26+[1]冷水机组!$Y$26</f>
        <v/>
      </c>
      <c r="L28" s="391">
        <f>[1]冷水机组!$Z$26</f>
        <v/>
      </c>
      <c r="M28" s="391">
        <f>[1]IT!$Z$26</f>
        <v/>
      </c>
      <c r="N28" s="391">
        <f>B28/J28*1000</f>
        <v/>
      </c>
      <c r="O28" s="391">
        <f>E28/M28*1000</f>
        <v/>
      </c>
      <c r="P28" s="391">
        <f>冷水机组!AB28</f>
        <v/>
      </c>
      <c r="Q28" s="391">
        <f>冷水机组!AC28</f>
        <v/>
      </c>
    </row>
    <row r="29" spans="1:17">
      <c r="A29" s="6" t="n">
        <v>43274</v>
      </c>
      <c r="B29" s="391" t="n">
        <v>348</v>
      </c>
      <c r="C29" s="391" t="n">
        <v>4</v>
      </c>
      <c r="D29" s="391" t="n">
        <v>258.75</v>
      </c>
      <c r="E29" s="391" t="n">
        <v>86.25</v>
      </c>
      <c r="F29" s="391">
        <f>(G29/B29)*24</f>
        <v/>
      </c>
      <c r="G29" s="391" t="n">
        <v>1000</v>
      </c>
      <c r="H29" s="391">
        <f>冷水机组!E29+冷水机组!I29+冷水机组!M29+冷水机组!Q29+冷水机组!U29+冷水机组!Y29</f>
        <v/>
      </c>
      <c r="I29" s="391">
        <f>冷水机组!Z29</f>
        <v/>
      </c>
      <c r="J29" s="391">
        <f>IT!AD29</f>
        <v/>
      </c>
      <c r="K29" s="391">
        <f>[1]冷水机组!$E$27+[1]冷水机组!$I$27+[1]冷水机组!$M$27+[1]冷水机组!$Q$27+[1]冷水机组!$U$27+[1]冷水机组!$Y$27</f>
        <v/>
      </c>
      <c r="L29" s="391">
        <f>[1]冷水机组!$Z$27</f>
        <v/>
      </c>
      <c r="M29" s="391">
        <f>[1]IT!$Z$27</f>
        <v/>
      </c>
      <c r="N29" s="391">
        <f>B29/J29*1000</f>
        <v/>
      </c>
      <c r="O29" s="391">
        <f>E29/M29*1000</f>
        <v/>
      </c>
      <c r="P29" s="391">
        <f>冷水机组!AB29</f>
        <v/>
      </c>
      <c r="Q29" s="391">
        <f>冷水机组!AC29</f>
        <v/>
      </c>
    </row>
    <row r="30" spans="1:17">
      <c r="A30" s="6" t="n">
        <v>43275</v>
      </c>
      <c r="B30" s="391" t="n">
        <v>412</v>
      </c>
      <c r="C30" s="391" t="n">
        <v>6</v>
      </c>
      <c r="D30" s="391" t="n">
        <v>297.75</v>
      </c>
      <c r="E30" s="391" t="n">
        <v>99.25</v>
      </c>
      <c r="F30" s="391">
        <f>(G30/B30)*24</f>
        <v/>
      </c>
      <c r="G30" s="391" t="n">
        <v>1000</v>
      </c>
      <c r="H30" s="391">
        <f>冷水机组!E30+冷水机组!I30+冷水机组!M30+冷水机组!Q30+冷水机组!U30+冷水机组!Y30</f>
        <v/>
      </c>
      <c r="I30" s="391">
        <f>冷水机组!Z30</f>
        <v/>
      </c>
      <c r="J30" s="391">
        <f>IT!AD30</f>
        <v/>
      </c>
      <c r="K30" s="391">
        <f>[1]冷水机组!$E$28+[1]冷水机组!$I$28+[1]冷水机组!$M$28+[1]冷水机组!$Q$28+[1]冷水机组!$U$28+[1]冷水机组!$Y$28</f>
        <v/>
      </c>
      <c r="L30" s="391">
        <f>[1]冷水机组!$Z$28</f>
        <v/>
      </c>
      <c r="M30" s="391">
        <f>[1]IT!$Z$28</f>
        <v/>
      </c>
      <c r="N30" s="391">
        <f>B30/J30*1000</f>
        <v/>
      </c>
      <c r="O30" s="391">
        <f>E30/M30*1000</f>
        <v/>
      </c>
      <c r="P30" s="391">
        <f>冷水机组!AB30</f>
        <v/>
      </c>
      <c r="Q30" s="391">
        <f>冷水机组!AC30</f>
        <v/>
      </c>
    </row>
    <row r="31" spans="1:17">
      <c r="A31" s="6" t="n">
        <v>43276</v>
      </c>
      <c r="B31" s="391" t="n">
        <v>435</v>
      </c>
      <c r="C31" s="391" t="n">
        <v>9</v>
      </c>
      <c r="D31" s="391" t="n">
        <v>312.75</v>
      </c>
      <c r="E31" s="391" t="n">
        <v>104.25</v>
      </c>
      <c r="F31" s="391">
        <f>(G31/B31)*24</f>
        <v/>
      </c>
      <c r="G31" s="391" t="n">
        <v>1000</v>
      </c>
      <c r="H31" s="391">
        <f>冷水机组!E31+冷水机组!I31+冷水机组!M31+冷水机组!Q31+冷水机组!U31+冷水机组!Y31</f>
        <v/>
      </c>
      <c r="I31" s="391">
        <f>冷水机组!Z31</f>
        <v/>
      </c>
      <c r="J31" s="391">
        <f>IT!AD31</f>
        <v/>
      </c>
      <c r="K31" s="391">
        <f>[1]冷水机组!$E$29+[1]冷水机组!$I$29+[1]冷水机组!$M$29+[1]冷水机组!$Q$29+[1]冷水机组!$U$29+[1]冷水机组!$Y$29</f>
        <v/>
      </c>
      <c r="L31" s="391">
        <f>[1]冷水机组!$Z$29</f>
        <v/>
      </c>
      <c r="M31" s="391">
        <f>[1]IT!$Z$29</f>
        <v/>
      </c>
      <c r="N31" s="391">
        <f>B31/J31*1000</f>
        <v/>
      </c>
      <c r="O31" s="391">
        <f>E31/M31*1000</f>
        <v/>
      </c>
      <c r="P31" s="391">
        <f>冷水机组!AB31</f>
        <v/>
      </c>
      <c r="Q31" s="391">
        <f>冷水机组!AC31</f>
        <v/>
      </c>
    </row>
    <row r="32" spans="1:17">
      <c r="A32" s="6" t="n">
        <v>43277</v>
      </c>
      <c r="B32" s="391" t="n">
        <v>400</v>
      </c>
      <c r="C32" s="391" t="n">
        <v>10</v>
      </c>
      <c r="D32" s="391" t="n">
        <v>286.5</v>
      </c>
      <c r="E32" s="391" t="n">
        <v>95.5</v>
      </c>
      <c r="F32" s="391">
        <f>(G32/B32)*24</f>
        <v/>
      </c>
      <c r="G32" s="391" t="n">
        <v>1000</v>
      </c>
      <c r="H32" s="391">
        <f>冷水机组!E32+冷水机组!I32+冷水机组!M32+冷水机组!Q32+冷水机组!U32+冷水机组!Y32</f>
        <v/>
      </c>
      <c r="I32" s="391">
        <f>冷水机组!Z32</f>
        <v/>
      </c>
      <c r="J32" s="391">
        <f>IT!AD32</f>
        <v/>
      </c>
      <c r="K32" s="391">
        <f>[1]冷水机组!$E$30+[1]冷水机组!$I$30+[1]冷水机组!$M$30+[1]冷水机组!$Q$30+[1]冷水机组!$U$30+[1]冷水机组!$Y$30</f>
        <v/>
      </c>
      <c r="L32" s="391">
        <f>[1]冷水机组!$Z$30</f>
        <v/>
      </c>
      <c r="M32" s="391">
        <f>[1]IT!$Z$30</f>
        <v/>
      </c>
      <c r="N32" s="391">
        <f>B32/J32*1000</f>
        <v/>
      </c>
      <c r="O32" s="391">
        <f>E32/M32*1000</f>
        <v/>
      </c>
      <c r="P32" s="391">
        <f>冷水机组!AB32</f>
        <v/>
      </c>
      <c r="Q32" s="391">
        <f>冷水机组!AC32</f>
        <v/>
      </c>
    </row>
    <row r="33" spans="1:17">
      <c r="A33" s="6" t="n">
        <v>43278</v>
      </c>
      <c r="B33" s="391" t="n">
        <v>411</v>
      </c>
      <c r="C33" s="391" t="n">
        <v>9</v>
      </c>
      <c r="D33" s="391" t="n">
        <v>294</v>
      </c>
      <c r="E33" s="391" t="n">
        <v>98</v>
      </c>
      <c r="F33" s="391">
        <f>(G33/B33)*24</f>
        <v/>
      </c>
      <c r="G33" s="391" t="n">
        <v>1000</v>
      </c>
      <c r="H33" s="391">
        <f>冷水机组!E33+冷水机组!I33+冷水机组!M33+冷水机组!Q33+冷水机组!U33+冷水机组!Y33</f>
        <v/>
      </c>
      <c r="I33" s="391">
        <f>冷水机组!Z33</f>
        <v/>
      </c>
      <c r="J33" s="391">
        <f>IT!AD33</f>
        <v/>
      </c>
      <c r="K33" s="391">
        <f>[1]冷水机组!$E$31+[1]冷水机组!$I$31+[1]冷水机组!$M$31+[1]冷水机组!$Q$31+[1]冷水机组!$U$31+[1]冷水机组!$Y$31</f>
        <v/>
      </c>
      <c r="L33" s="391">
        <f>[1]冷水机组!$Z$31</f>
        <v/>
      </c>
      <c r="M33" s="391">
        <f>[1]IT!$Z$31</f>
        <v/>
      </c>
      <c r="N33" s="391">
        <f>B33/J33*1000</f>
        <v/>
      </c>
      <c r="O33" s="391">
        <f>E33/M33*1000</f>
        <v/>
      </c>
      <c r="P33" s="391">
        <f>冷水机组!AB33</f>
        <v/>
      </c>
      <c r="Q33" s="391">
        <f>冷水机组!AC33</f>
        <v/>
      </c>
    </row>
    <row r="34" spans="1:17">
      <c r="A34" s="6" t="n">
        <v>43279</v>
      </c>
      <c r="B34" s="391" t="n">
        <v>425</v>
      </c>
      <c r="C34" s="391" t="n">
        <v>7</v>
      </c>
      <c r="D34" s="391" t="n">
        <v>306</v>
      </c>
      <c r="E34" s="391" t="n">
        <v>102</v>
      </c>
      <c r="F34" s="391">
        <f>(G36/B34)*24</f>
        <v/>
      </c>
      <c r="G34" s="391" t="n">
        <v>1000</v>
      </c>
      <c r="H34" s="391">
        <f>冷水机组!E34+冷水机组!I34+冷水机组!M34+冷水机组!Q34+冷水机组!U34+冷水机组!Y34</f>
        <v/>
      </c>
      <c r="I34" s="391">
        <f>冷水机组!Z34</f>
        <v/>
      </c>
      <c r="J34" s="391">
        <f>IT!AD34</f>
        <v/>
      </c>
      <c r="K34" s="391">
        <f>[1]冷水机组!$E$32+[1]冷水机组!$I$32+[1]冷水机组!$M$32+[1]冷水机组!$Q$32+[1]冷水机组!$U$32+[1]冷水机组!$Y$32</f>
        <v/>
      </c>
      <c r="L34" s="391">
        <f>[1]冷水机组!$Z$32</f>
        <v/>
      </c>
      <c r="M34" s="391">
        <f>[1]IT!$Z$32</f>
        <v/>
      </c>
      <c r="N34" s="391">
        <f>B34/J34*1000</f>
        <v/>
      </c>
      <c r="O34" s="391">
        <f>E34/M34*1000</f>
        <v/>
      </c>
      <c r="P34" s="391">
        <f>冷水机组!AB34</f>
        <v/>
      </c>
      <c r="Q34" s="391">
        <f>冷水机组!AC34</f>
        <v/>
      </c>
    </row>
    <row r="35" spans="1:17">
      <c r="A35" s="6" t="n">
        <v>43280</v>
      </c>
      <c r="B35" s="377" t="n">
        <v>462</v>
      </c>
      <c r="C35" s="391" t="n">
        <v>12</v>
      </c>
      <c r="D35" s="391" t="n">
        <v>311.25</v>
      </c>
      <c r="E35" s="391" t="n">
        <v>103.75</v>
      </c>
      <c r="F35" s="391">
        <f>(G35/B35)*24</f>
        <v/>
      </c>
      <c r="G35" s="391" t="n">
        <v>1000</v>
      </c>
      <c r="H35" s="391">
        <f>冷水机组!E35+冷水机组!I35+冷水机组!M35+冷水机组!Q35+冷水机组!U35+冷水机组!Y35</f>
        <v/>
      </c>
      <c r="I35" s="391">
        <f>冷水机组!Z35</f>
        <v/>
      </c>
      <c r="J35" s="391">
        <f>IT!AD35</f>
        <v/>
      </c>
      <c r="K35" s="391">
        <f>[1]冷水机组!$E$33+[1]冷水机组!$I$33+[1]冷水机组!$M$33+[1]冷水机组!$Q$33+[1]冷水机组!$U$33+[1]冷水机组!$Y$33</f>
        <v/>
      </c>
      <c r="L35" s="391">
        <f>[1]冷水机组!$Z$33</f>
        <v/>
      </c>
      <c r="M35" s="391">
        <f>[1]IT!$Z$33</f>
        <v/>
      </c>
      <c r="N35" s="391">
        <f>B35/J35*1000</f>
        <v/>
      </c>
      <c r="O35" s="391">
        <f>E35/M35*1000</f>
        <v/>
      </c>
      <c r="P35" s="391">
        <f>冷水机组!AB35</f>
        <v/>
      </c>
      <c r="Q35" s="391">
        <f>冷水机组!AC35</f>
        <v/>
      </c>
    </row>
    <row r="36" spans="1:17">
      <c r="A36" s="6" t="n">
        <v>43281</v>
      </c>
      <c r="B36" s="377" t="n">
        <v>425</v>
      </c>
      <c r="C36" s="392" t="n">
        <v>9</v>
      </c>
      <c r="D36" s="392" t="n">
        <v>324</v>
      </c>
      <c r="E36" s="392" t="n">
        <v>108</v>
      </c>
      <c r="F36" s="392">
        <f>(G36/B36)*24</f>
        <v/>
      </c>
      <c r="G36" s="392" t="n">
        <v>1000</v>
      </c>
      <c r="H36" s="392">
        <f>冷水机组!E36+冷水机组!I36+冷水机组!M36+冷水机组!Q36+冷水机组!U36+冷水机组!Y36</f>
        <v/>
      </c>
      <c r="I36" s="392">
        <f>冷水机组!Z36</f>
        <v/>
      </c>
      <c r="J36" s="392">
        <f>IT!AD36</f>
        <v/>
      </c>
      <c r="K36" s="392">
        <f>[1]冷水机组!$E$34+[1]冷水机组!$I$34+[1]冷水机组!$M$34+[1]冷水机组!$Q$34+[1]冷水机组!$U$34+[1]冷水机组!$Y$34</f>
        <v/>
      </c>
      <c r="L36" s="392">
        <f>[1]冷水机组!$Z$34</f>
        <v/>
      </c>
      <c r="M36" s="392">
        <f>[1]IT!$Z$34</f>
        <v/>
      </c>
      <c r="N36" s="392">
        <f>B36/J36*1000</f>
        <v/>
      </c>
      <c r="O36" s="392">
        <f>E36/M36*1000</f>
        <v/>
      </c>
      <c r="P36" s="392">
        <f>冷水机组!AB36</f>
        <v/>
      </c>
      <c r="Q36" s="392">
        <f>冷水机组!AC36</f>
        <v/>
      </c>
    </row>
    <row r="37" spans="1:17">
      <c r="A37" s="6" t="n">
        <v>43282</v>
      </c>
      <c r="B37" s="393" t="n">
        <v>425</v>
      </c>
      <c r="C37" s="393" t="n">
        <v>9</v>
      </c>
      <c r="D37" s="393" t="n">
        <v>324</v>
      </c>
      <c r="E37" s="393" t="n">
        <v>108</v>
      </c>
      <c r="F37" s="393">
        <f>(G37/B37)*24</f>
        <v/>
      </c>
      <c r="G37" s="393" t="n">
        <v>1000</v>
      </c>
      <c r="H37" s="393">
        <f>冷水机组!E37+冷水机组!I37+冷水机组!M37+冷水机组!Q37+冷水机组!U37+冷水机组!Y37</f>
        <v/>
      </c>
      <c r="I37" s="393">
        <f>冷水机组!Z37</f>
        <v/>
      </c>
      <c r="J37" s="393">
        <f>IT!AD37</f>
        <v/>
      </c>
      <c r="K37" s="393">
        <f>[1]冷水机组!$E$35+[1]冷水机组!$I$35+[1]冷水机组!$M$35+[1]冷水机组!$Q$35+[1]冷水机组!$U$35+[1]冷水机组!$Y$35</f>
        <v/>
      </c>
      <c r="L37" s="393">
        <f>[1]冷水机组!$Z$35</f>
        <v/>
      </c>
      <c r="M37" s="393">
        <f>[1]IT!$Z$35</f>
        <v/>
      </c>
      <c r="N37" s="393">
        <f>B37/J37*1000</f>
        <v/>
      </c>
      <c r="O37" s="393">
        <f>E37/M37*1000</f>
        <v/>
      </c>
      <c r="P37" s="393">
        <f>冷水机组!AB37</f>
        <v/>
      </c>
      <c r="Q37" s="393">
        <f>冷水机组!AC37</f>
        <v/>
      </c>
    </row>
    <row r="38" spans="1:17">
      <c r="A38" s="6" t="n">
        <v>43283</v>
      </c>
      <c r="B38" s="394" t="n">
        <v>434</v>
      </c>
      <c r="C38" s="394" t="n">
        <v>10</v>
      </c>
      <c r="D38" s="394" t="n">
        <v>311.25</v>
      </c>
      <c r="E38" s="394" t="n">
        <v>103.75</v>
      </c>
      <c r="F38" s="394">
        <f>(G38/B38)*24</f>
        <v/>
      </c>
      <c r="G38" s="394" t="n">
        <v>1000</v>
      </c>
      <c r="H38" s="394">
        <f>冷水机组!E38+冷水机组!I38+冷水机组!M38+冷水机组!Q38+冷水机组!U38+冷水机组!Y38</f>
        <v/>
      </c>
      <c r="I38" s="394">
        <f>冷水机组!Z38</f>
        <v/>
      </c>
      <c r="J38" s="394">
        <f>IT!AD38</f>
        <v/>
      </c>
      <c r="K38" s="394">
        <f>[1]冷水机组!$E$36+[1]冷水机组!$I$36+[1]冷水机组!$M$36+[1]冷水机组!$Q$36+[1]冷水机组!$U$36+[1]冷水机组!$Y$36</f>
        <v/>
      </c>
      <c r="L38" s="394">
        <f>[1]冷水机组!$Z$36</f>
        <v/>
      </c>
      <c r="M38" s="394" t="n">
        <v>54688.3</v>
      </c>
      <c r="N38" s="394">
        <f>B38/J38*1000</f>
        <v/>
      </c>
      <c r="O38" s="394">
        <f>E38/M38*1000</f>
        <v/>
      </c>
      <c r="P38" s="394">
        <f>冷水机组!AB38</f>
        <v/>
      </c>
      <c r="Q38" s="394">
        <f>冷水机组!AC38</f>
        <v/>
      </c>
    </row>
    <row r="39" spans="1:17">
      <c r="A39" s="6" t="n">
        <v>43284</v>
      </c>
      <c r="B39" s="393" t="n">
        <v>418</v>
      </c>
      <c r="C39" s="393" t="n">
        <v>6</v>
      </c>
      <c r="D39" s="393" t="n">
        <v>302.25</v>
      </c>
      <c r="E39" s="393" t="n">
        <v>100.75</v>
      </c>
      <c r="F39" s="393">
        <f>(G39/B39)*24</f>
        <v/>
      </c>
      <c r="G39" s="393" t="n">
        <v>1000</v>
      </c>
      <c r="H39" s="393">
        <f>冷水机组!E39+冷水机组!I39+冷水机组!M39+冷水机组!Q39+冷水机组!U39+冷水机组!Y39</f>
        <v/>
      </c>
      <c r="I39" s="393">
        <f>冷水机组!Z39</f>
        <v/>
      </c>
      <c r="J39" s="393">
        <f>IT!AD39</f>
        <v/>
      </c>
      <c r="K39" s="393">
        <f>[1]冷水机组!$E$37+[1]冷水机组!$I$37+[1]冷水机组!$M$37+[1]冷水机组!$Q$37+[1]冷水机组!$U$37+[1]冷水机组!$Y$37</f>
        <v/>
      </c>
      <c r="L39" s="393">
        <f>[1]冷水机组!$Z$37</f>
        <v/>
      </c>
      <c r="M39" s="393" t="n">
        <v>54213.73</v>
      </c>
      <c r="N39" s="393">
        <f>B39/J39*1000</f>
        <v/>
      </c>
      <c r="O39" s="393">
        <f>E39/M39*1000</f>
        <v/>
      </c>
      <c r="P39" s="393">
        <f>冷水机组!AB39</f>
        <v/>
      </c>
      <c r="Q39" s="393">
        <f>冷水机组!AC39</f>
        <v/>
      </c>
    </row>
    <row r="40" spans="1:17">
      <c r="A40" s="6" t="n">
        <v>43285</v>
      </c>
      <c r="B40" s="394" t="n">
        <v>417</v>
      </c>
      <c r="C40" s="394" t="n">
        <v>10</v>
      </c>
      <c r="D40" s="394" t="n">
        <v>298.5</v>
      </c>
      <c r="E40" s="394" t="n">
        <v>99.5</v>
      </c>
      <c r="F40" s="394">
        <f>(G40/B40)*24</f>
        <v/>
      </c>
      <c r="G40" s="394" t="n">
        <v>1000</v>
      </c>
      <c r="H40" s="394">
        <f>冷水机组!E40+冷水机组!I40+冷水机组!M40+冷水机组!Q40+冷水机组!U40+冷水机组!Y40</f>
        <v/>
      </c>
      <c r="I40" s="394">
        <f>冷水机组!Z40</f>
        <v/>
      </c>
      <c r="J40" s="394">
        <f>IT!AD40</f>
        <v/>
      </c>
      <c r="K40" s="394">
        <f>[1]冷水机组!$E$38+[1]冷水机组!$I$38+[1]冷水机组!$M$38+[1]冷水机组!$Q$38+[1]冷水机组!$U$38+[1]冷水机组!$Y$38</f>
        <v/>
      </c>
      <c r="L40" s="394">
        <f>[1]冷水机组!$Z$38</f>
        <v/>
      </c>
      <c r="M40" s="394">
        <f>[1]IT!$Z$38</f>
        <v/>
      </c>
      <c r="N40" s="394">
        <f>B40/J40*1000</f>
        <v/>
      </c>
      <c r="O40" s="394">
        <f>E40/M40*1000</f>
        <v/>
      </c>
      <c r="P40" s="394">
        <f>冷水机组!AB40</f>
        <v/>
      </c>
      <c r="Q40" s="394">
        <f>冷水机组!AC40</f>
        <v/>
      </c>
    </row>
    <row r="41" spans="1:17">
      <c r="A41" s="6" t="n">
        <v>43286</v>
      </c>
      <c r="B41" s="393" t="n">
        <v>417</v>
      </c>
      <c r="C41" s="393" t="n">
        <v>5</v>
      </c>
      <c r="D41" s="393" t="n">
        <v>302.25</v>
      </c>
      <c r="E41" s="393" t="n">
        <v>100.75</v>
      </c>
      <c r="F41" s="393">
        <f>(G41/B41)*24</f>
        <v/>
      </c>
      <c r="G41" s="393" t="n">
        <v>1000</v>
      </c>
      <c r="H41" s="393">
        <f>冷水机组!E41+冷水机组!I41+冷水机组!M41+冷水机组!Q41+冷水机组!U41+冷水机组!Y41</f>
        <v/>
      </c>
      <c r="I41" s="393">
        <f>冷水机组!Z41</f>
        <v/>
      </c>
      <c r="J41" s="393">
        <f>IT!AD41</f>
        <v/>
      </c>
      <c r="K41" s="393">
        <f>[1]冷水机组!$E$39+[1]冷水机组!$I$39+[1]冷水机组!$M$39+[1]冷水机组!$Q$39+[1]冷水机组!$U$39+[1]冷水机组!$Y$39</f>
        <v/>
      </c>
      <c r="L41" s="393">
        <f>[1]冷水机组!$Z$39</f>
        <v/>
      </c>
      <c r="M41" s="393">
        <f>[1]IT!$Z$39</f>
        <v/>
      </c>
      <c r="N41" s="393">
        <f>B41/J41*1000</f>
        <v/>
      </c>
      <c r="O41" s="393">
        <f>E41/M41*1000</f>
        <v/>
      </c>
      <c r="P41" s="393">
        <f>冷水机组!AB41</f>
        <v/>
      </c>
      <c r="Q41" s="393">
        <f>冷水机组!AC41</f>
        <v/>
      </c>
    </row>
    <row r="42" spans="1:17">
      <c r="A42" s="6" t="n">
        <v>43287</v>
      </c>
      <c r="B42" s="394" t="n">
        <v>418</v>
      </c>
      <c r="C42" s="394" t="n">
        <v>6</v>
      </c>
      <c r="D42" s="394" t="n">
        <v>302.25</v>
      </c>
      <c r="E42" s="394" t="n">
        <v>100.75</v>
      </c>
      <c r="F42" s="394">
        <f>(G42/B42)*24</f>
        <v/>
      </c>
      <c r="G42" s="394" t="n">
        <v>1000</v>
      </c>
      <c r="H42" s="394">
        <f>冷水机组!E42+冷水机组!I42+冷水机组!M42+冷水机组!Q42+冷水机组!U42+冷水机组!Y42</f>
        <v/>
      </c>
      <c r="I42" s="394">
        <f>冷水机组!Z42</f>
        <v/>
      </c>
      <c r="J42" s="394">
        <f>IT!AD42</f>
        <v/>
      </c>
      <c r="K42" s="394">
        <f>[1]冷水机组!$E$40+[1]冷水机组!$I$40+[1]冷水机组!$M$40+[1]冷水机组!$Q$40+[1]冷水机组!$U$40+[1]冷水机组!$Y$40</f>
        <v/>
      </c>
      <c r="L42" s="394">
        <f>[1]冷水机组!$Z$40</f>
        <v/>
      </c>
      <c r="M42" s="394">
        <f>[1]IT!$Z$40</f>
        <v/>
      </c>
      <c r="N42" s="394">
        <f>B42/J42*1000</f>
        <v/>
      </c>
      <c r="O42" s="394">
        <f>E42/M42*1000</f>
        <v/>
      </c>
      <c r="P42" s="394">
        <f>冷水机组!AB42</f>
        <v/>
      </c>
      <c r="Q42" s="394">
        <f>冷水机组!AC42</f>
        <v/>
      </c>
    </row>
    <row r="43" spans="1:17">
      <c r="A43" s="6" t="n">
        <v>43288</v>
      </c>
      <c r="B43" s="393" t="n">
        <v>421</v>
      </c>
      <c r="C43" s="393" t="n">
        <v>3</v>
      </c>
      <c r="D43" s="393" t="n">
        <v>306</v>
      </c>
      <c r="E43" s="393" t="n">
        <v>102</v>
      </c>
      <c r="F43" s="393">
        <f>(G43/B43)*24</f>
        <v/>
      </c>
      <c r="G43" s="393" t="n">
        <v>1000</v>
      </c>
      <c r="H43" s="393">
        <f>冷水机组!E43+冷水机组!I43+冷水机组!M43+冷水机组!Q43+冷水机组!U43+冷水机组!Y43</f>
        <v/>
      </c>
      <c r="I43" s="393">
        <f>冷水机组!Z43</f>
        <v/>
      </c>
      <c r="J43" s="393">
        <f>IT!AD43</f>
        <v/>
      </c>
      <c r="K43" s="393">
        <f>[1]冷水机组!$E$41+[1]冷水机组!$I$41+[1]冷水机组!$M$41+[1]冷水机组!$Q$41+[1]冷水机组!$U$41+[1]冷水机组!$Y$41</f>
        <v/>
      </c>
      <c r="L43" s="393">
        <f>[1]冷水机组!$Z$41</f>
        <v/>
      </c>
      <c r="M43" s="393">
        <f>[1]IT!$Z$41</f>
        <v/>
      </c>
      <c r="N43" s="393">
        <f>B43/J43*1000</f>
        <v/>
      </c>
      <c r="O43" s="393">
        <f>E43/M43*1000</f>
        <v/>
      </c>
      <c r="P43" s="393">
        <f>冷水机组!AB43</f>
        <v/>
      </c>
      <c r="Q43" s="393">
        <f>冷水机组!AC43</f>
        <v/>
      </c>
    </row>
    <row r="44" spans="1:17">
      <c r="A44" s="6" t="n">
        <v>43289</v>
      </c>
      <c r="B44" s="394" t="n">
        <v>407</v>
      </c>
      <c r="C44" s="394" t="n">
        <v>4</v>
      </c>
      <c r="D44" s="394" t="n">
        <v>296.25</v>
      </c>
      <c r="E44" s="394" t="n">
        <v>98.75</v>
      </c>
      <c r="F44" s="394">
        <f>(G44/B44)*24</f>
        <v/>
      </c>
      <c r="G44" s="394" t="n">
        <v>1000</v>
      </c>
      <c r="H44" s="394">
        <f>冷水机组!E44+冷水机组!I44+冷水机组!M44+冷水机组!Q44+冷水机组!U44+冷水机组!Y44</f>
        <v/>
      </c>
      <c r="I44" s="394">
        <f>冷水机组!Z44</f>
        <v/>
      </c>
      <c r="J44" s="394">
        <f>IT!AD44</f>
        <v/>
      </c>
      <c r="K44" s="394">
        <f>[1]冷水机组!$E$42+[1]冷水机组!$I$42+[1]冷水机组!$M$42+[1]冷水机组!$Q$42+[1]冷水机组!$U$42+[1]冷水机组!$Y$42</f>
        <v/>
      </c>
      <c r="L44" s="394">
        <f>[1]冷水机组!$Z$42</f>
        <v/>
      </c>
      <c r="M44" s="394">
        <f>[1]IT!$Z$42</f>
        <v/>
      </c>
      <c r="N44" s="394">
        <f>B44/J44*1000</f>
        <v/>
      </c>
      <c r="O44" s="394">
        <f>E44/M44*1000</f>
        <v/>
      </c>
      <c r="P44" s="394">
        <f>冷水机组!AB44</f>
        <v/>
      </c>
      <c r="Q44" s="394">
        <f>冷水机组!AC44</f>
        <v/>
      </c>
    </row>
    <row r="45" spans="1:17">
      <c r="A45" s="6" t="n">
        <v>43290</v>
      </c>
      <c r="B45" s="393" t="n">
        <v>411</v>
      </c>
      <c r="C45" s="393" t="n">
        <v>6</v>
      </c>
      <c r="D45" s="393" t="n">
        <v>297.75</v>
      </c>
      <c r="E45" s="393" t="n">
        <v>99.25</v>
      </c>
      <c r="F45" s="393">
        <f>(G45/B45)*24</f>
        <v/>
      </c>
      <c r="G45" s="393" t="n">
        <v>1000</v>
      </c>
      <c r="H45" s="393">
        <f>冷水机组!E45+冷水机组!I45+冷水机组!M45+冷水机组!Q45+冷水机组!U45+冷水机组!Y45</f>
        <v/>
      </c>
      <c r="I45" s="393">
        <f>冷水机组!Z45</f>
        <v/>
      </c>
      <c r="J45" s="393">
        <f>IT!AD45</f>
        <v/>
      </c>
      <c r="K45" s="393">
        <f>[1]冷水机组!$E$43+[1]冷水机组!$I$43+[1]冷水机组!$M$43+[1]冷水机组!$Q$43+[1]冷水机组!$U$43+[1]冷水机组!$Y$43</f>
        <v/>
      </c>
      <c r="L45" s="393">
        <f>[1]冷水机组!$Z$43</f>
        <v/>
      </c>
      <c r="M45" s="393">
        <f>[1]IT!$Z$43</f>
        <v/>
      </c>
      <c r="N45" s="393">
        <f>B45/J45*1000</f>
        <v/>
      </c>
      <c r="O45" s="393">
        <f>E45/M45*1000</f>
        <v/>
      </c>
      <c r="P45" s="393">
        <f>冷水机组!AB45</f>
        <v/>
      </c>
      <c r="Q45" s="393">
        <f>冷水机组!AC45</f>
        <v/>
      </c>
    </row>
    <row r="46" spans="1:17">
      <c r="A46" s="6" t="n">
        <v>43291</v>
      </c>
      <c r="B46" s="394" t="n">
        <v>426</v>
      </c>
      <c r="C46" s="394" t="n">
        <v>7</v>
      </c>
      <c r="D46" s="394" t="n">
        <v>308.25</v>
      </c>
      <c r="E46" s="394" t="n">
        <v>102.75</v>
      </c>
      <c r="F46" s="394">
        <f>(G46/B46)*24</f>
        <v/>
      </c>
      <c r="G46" s="394" t="n">
        <v>1000</v>
      </c>
      <c r="H46" s="394">
        <f>冷水机组!E46+冷水机组!I46+冷水机组!M46+冷水机组!Q46+冷水机组!U46+冷水机组!Y46</f>
        <v/>
      </c>
      <c r="I46" s="394">
        <f>冷水机组!Z46</f>
        <v/>
      </c>
      <c r="J46" s="394">
        <f>IT!AD46</f>
        <v/>
      </c>
      <c r="K46" s="394">
        <f>[1]冷水机组!$E$44+[1]冷水机组!$I$44+[1]冷水机组!$M$44+[1]冷水机组!$Q$44+[1]冷水机组!$U$44+[1]冷水机组!$Y$44</f>
        <v/>
      </c>
      <c r="L46" s="394">
        <f>[1]冷水机组!$Z$44</f>
        <v/>
      </c>
      <c r="M46" s="394">
        <f>[1]IT!$Z$44</f>
        <v/>
      </c>
      <c r="N46" s="394">
        <f>B46/J46*1000</f>
        <v/>
      </c>
      <c r="O46" s="394">
        <f>E46/M46*1000</f>
        <v/>
      </c>
      <c r="P46" s="394">
        <f>冷水机组!AB46</f>
        <v/>
      </c>
      <c r="Q46" s="394">
        <f>冷水机组!AC46</f>
        <v/>
      </c>
    </row>
    <row r="47" spans="1:17">
      <c r="A47" s="6" t="n">
        <v>43292</v>
      </c>
      <c r="B47" s="393" t="n">
        <v>437</v>
      </c>
      <c r="C47" s="393" t="n">
        <v>5</v>
      </c>
      <c r="D47" s="393" t="n">
        <v>311.25</v>
      </c>
      <c r="E47" s="393" t="n">
        <v>103.75</v>
      </c>
      <c r="F47" s="393">
        <f>(G47/B47)*24</f>
        <v/>
      </c>
      <c r="G47" s="393" t="n">
        <v>1000</v>
      </c>
      <c r="H47" s="393">
        <f>冷水机组!E47+冷水机组!I47+冷水机组!M47+冷水机组!Q47+冷水机组!U47+冷水机组!Y47</f>
        <v/>
      </c>
      <c r="I47" s="393">
        <f>冷水机组!Z47</f>
        <v/>
      </c>
      <c r="J47" s="393">
        <f>IT!AD47</f>
        <v/>
      </c>
      <c r="K47" s="393">
        <f>[1]冷水机组!$E$45+[1]冷水机组!$I$45+[1]冷水机组!$M$45+[1]冷水机组!$Q$45+[1]冷水机组!$U$45+[1]冷水机组!$Y$45</f>
        <v/>
      </c>
      <c r="L47" s="393">
        <f>[1]冷水机组!$Z$45</f>
        <v/>
      </c>
      <c r="M47" s="393">
        <f>[1]IT!$Z$45</f>
        <v/>
      </c>
      <c r="N47" s="393">
        <f>B47/J47*1000</f>
        <v/>
      </c>
      <c r="O47" s="393">
        <f>E47/M47*1000</f>
        <v/>
      </c>
      <c r="P47" s="393">
        <f>冷水机组!AB47</f>
        <v/>
      </c>
      <c r="Q47" s="393">
        <f>冷水机组!AC47</f>
        <v/>
      </c>
    </row>
    <row r="48" spans="1:17">
      <c r="A48" s="6" t="n">
        <v>43293</v>
      </c>
      <c r="B48" s="394" t="n">
        <v>547</v>
      </c>
      <c r="C48" s="394" t="n">
        <v>7</v>
      </c>
      <c r="D48" s="394" t="n">
        <v>396.75</v>
      </c>
      <c r="E48" s="394" t="n">
        <v>132.25</v>
      </c>
      <c r="F48" s="394">
        <f>(G48/B48)*24</f>
        <v/>
      </c>
      <c r="G48" s="394" t="n">
        <v>1000</v>
      </c>
      <c r="H48" s="394">
        <f>冷水机组!E48+冷水机组!I48+冷水机组!M48+冷水机组!Q48+冷水机组!U48+冷水机组!Y48</f>
        <v/>
      </c>
      <c r="I48" s="394">
        <f>冷水机组!Z48</f>
        <v/>
      </c>
      <c r="J48" s="394">
        <f>IT!AD48</f>
        <v/>
      </c>
      <c r="K48" s="394">
        <f>[1]冷水机组!$E$46+[1]冷水机组!$I$46+[1]冷水机组!$M$46+[1]冷水机组!$Q$46+[1]冷水机组!$U$46+[1]冷水机组!$Y$46</f>
        <v/>
      </c>
      <c r="L48" s="394">
        <f>[1]冷水机组!$Z$46</f>
        <v/>
      </c>
      <c r="M48" s="394">
        <f>[1]IT!$Z$46</f>
        <v/>
      </c>
      <c r="N48" s="394">
        <f>B48/J48*1000</f>
        <v/>
      </c>
      <c r="O48" s="394">
        <f>E48/M48*1000</f>
        <v/>
      </c>
      <c r="P48" s="394">
        <f>冷水机组!AB48</f>
        <v/>
      </c>
      <c r="Q48" s="394">
        <f>冷水机组!AC48</f>
        <v/>
      </c>
    </row>
    <row r="49" spans="1:17">
      <c r="A49" s="6" t="n">
        <v>43294</v>
      </c>
      <c r="B49" s="393" t="n">
        <v>410</v>
      </c>
      <c r="C49" s="393" t="n">
        <v>5</v>
      </c>
      <c r="D49" s="393" t="n">
        <v>291.75</v>
      </c>
      <c r="E49" s="393" t="n">
        <v>97.25</v>
      </c>
      <c r="F49" s="393">
        <f>(G49/B49)*24</f>
        <v/>
      </c>
      <c r="G49" s="393" t="n">
        <v>1000</v>
      </c>
      <c r="H49" s="393">
        <f>冷水机组!E49+冷水机组!I49+冷水机组!M49+冷水机组!Q49+冷水机组!U49+冷水机组!Y49</f>
        <v/>
      </c>
      <c r="I49" s="393">
        <f>冷水机组!Z49</f>
        <v/>
      </c>
      <c r="J49" s="393">
        <f>IT!AD49</f>
        <v/>
      </c>
      <c r="K49" s="393">
        <f>[1]冷水机组!$E$47+[1]冷水机组!$I$47+[1]冷水机组!$M$47+[1]冷水机组!$Q$47+[1]冷水机组!$U$47+[1]冷水机组!$Y$47</f>
        <v/>
      </c>
      <c r="L49" s="393">
        <f>[1]冷水机组!$Z$47</f>
        <v/>
      </c>
      <c r="M49" s="393">
        <f>[1]IT!$Z$47</f>
        <v/>
      </c>
      <c r="N49" s="393">
        <f>B49/J49*1000</f>
        <v/>
      </c>
      <c r="O49" s="393">
        <f>E49/M49*1000</f>
        <v/>
      </c>
      <c r="P49" s="393">
        <f>冷水机组!AB49</f>
        <v/>
      </c>
      <c r="Q49" s="393">
        <f>冷水机组!AC49</f>
        <v/>
      </c>
    </row>
    <row r="50" spans="1:17">
      <c r="A50" s="6" t="n">
        <v>43295</v>
      </c>
      <c r="B50" s="394" t="n">
        <v>469</v>
      </c>
      <c r="C50" s="394" t="n">
        <v>4</v>
      </c>
      <c r="D50" s="394" t="n">
        <v>342</v>
      </c>
      <c r="E50" s="394" t="n">
        <v>114</v>
      </c>
      <c r="F50" s="394">
        <f>(G50/B50)*24</f>
        <v/>
      </c>
      <c r="G50" s="394" t="n">
        <v>1000</v>
      </c>
      <c r="H50" s="394">
        <f>冷水机组!E50+冷水机组!I50+冷水机组!M50+冷水机组!Q50+冷水机组!U50+冷水机组!Y50</f>
        <v/>
      </c>
      <c r="I50" s="394">
        <f>冷水机组!Z50</f>
        <v/>
      </c>
      <c r="J50" s="394">
        <f>IT!AD50</f>
        <v/>
      </c>
      <c r="K50" s="394">
        <f>[1]冷水机组!$E$48+[1]冷水机组!$I$48+[1]冷水机组!$M$48+[1]冷水机组!$Q$48+[1]冷水机组!$U$48+[1]冷水机组!$Y$48</f>
        <v/>
      </c>
      <c r="L50" s="394">
        <f>[1]冷水机组!$Z$48</f>
        <v/>
      </c>
      <c r="M50" s="394">
        <f>[1]IT!$Z$48</f>
        <v/>
      </c>
      <c r="N50" s="394">
        <f>B50/J50*1000</f>
        <v/>
      </c>
      <c r="O50" s="394">
        <f>E50/M50*1000</f>
        <v/>
      </c>
      <c r="P50" s="394">
        <f>冷水机组!AB50</f>
        <v/>
      </c>
      <c r="Q50" s="394">
        <f>冷水机组!AC50</f>
        <v/>
      </c>
    </row>
    <row r="51" spans="1:17">
      <c r="A51" s="6" t="n">
        <v>43296</v>
      </c>
      <c r="B51" s="393" t="n">
        <v>406</v>
      </c>
      <c r="C51" s="393" t="n">
        <v>4</v>
      </c>
      <c r="D51" s="393" t="n">
        <v>273.7</v>
      </c>
      <c r="E51" s="393" t="n">
        <v>117.3</v>
      </c>
      <c r="F51" s="393">
        <f>(G51/B51)*24</f>
        <v/>
      </c>
      <c r="G51" s="393" t="n">
        <v>1000</v>
      </c>
      <c r="H51" s="393">
        <f>冷水机组!E51+冷水机组!I51+冷水机组!M51+冷水机组!Q51+冷水机组!U51+冷水机组!Y51</f>
        <v/>
      </c>
      <c r="I51" s="393">
        <f>冷水机组!Z51</f>
        <v/>
      </c>
      <c r="J51" s="393">
        <f>IT!AD51</f>
        <v/>
      </c>
      <c r="K51" s="393">
        <f>[1]冷水机组!$E$49+[1]冷水机组!$I$49+[1]冷水机组!$M$49+[1]冷水机组!$Q$49+[1]冷水机组!$U$49+[1]冷水机组!$Y$49</f>
        <v/>
      </c>
      <c r="L51" s="393">
        <f>[1]冷水机组!$Z$49</f>
        <v/>
      </c>
      <c r="M51" s="393">
        <f>[1]IT!$Z$49</f>
        <v/>
      </c>
      <c r="N51" s="393">
        <f>B51/J51*1000</f>
        <v/>
      </c>
      <c r="O51" s="393">
        <f>E51/M51*1000</f>
        <v/>
      </c>
      <c r="P51" s="393">
        <f>冷水机组!AB51</f>
        <v/>
      </c>
      <c r="Q51" s="393">
        <f>冷水机组!AC51</f>
        <v/>
      </c>
    </row>
    <row r="52" spans="1:17">
      <c r="A52" s="6" t="n">
        <v>43297</v>
      </c>
      <c r="B52" s="394" t="n">
        <v>422</v>
      </c>
      <c r="C52" s="394" t="n">
        <v>8</v>
      </c>
      <c r="D52" s="394" t="n">
        <v>282.1</v>
      </c>
      <c r="E52" s="394" t="n">
        <v>120.9</v>
      </c>
      <c r="F52" s="394">
        <f>(G52/B52)*24</f>
        <v/>
      </c>
      <c r="G52" s="394" t="n">
        <v>1000</v>
      </c>
      <c r="H52" s="394">
        <f>冷水机组!E52+冷水机组!I52+冷水机组!M52+冷水机组!Q52+冷水机组!U52+冷水机组!Y52</f>
        <v/>
      </c>
      <c r="I52" s="394">
        <f>冷水机组!Z52</f>
        <v/>
      </c>
      <c r="J52" s="394">
        <f>IT!AD52</f>
        <v/>
      </c>
      <c r="K52" s="394">
        <f>[1]冷水机组!$E$50+[1]冷水机组!$I$50+[1]冷水机组!$M$50+[1]冷水机组!$Q$50+[1]冷水机组!$U$50+[1]冷水机组!$Y$50</f>
        <v/>
      </c>
      <c r="L52" s="394">
        <f>[1]冷水机组!$Z$50</f>
        <v/>
      </c>
      <c r="M52" s="394">
        <f>[1]IT!$Z$50</f>
        <v/>
      </c>
      <c r="N52" s="394">
        <f>B52/J52*1000</f>
        <v/>
      </c>
      <c r="O52" s="394">
        <f>E52/M52*1000</f>
        <v/>
      </c>
      <c r="P52" s="394">
        <f>冷水机组!AB52</f>
        <v/>
      </c>
      <c r="Q52" s="394">
        <f>冷水机组!AC52</f>
        <v/>
      </c>
    </row>
    <row r="53" spans="1:17">
      <c r="A53" s="6" t="n">
        <v>43298</v>
      </c>
      <c r="B53" s="393" t="n">
        <v>413</v>
      </c>
      <c r="C53" s="393" t="n">
        <v>5</v>
      </c>
      <c r="D53" s="393" t="n">
        <v>277.9</v>
      </c>
      <c r="E53" s="393" t="n">
        <v>119.1</v>
      </c>
      <c r="F53" s="393">
        <f>(G53/B53)*24</f>
        <v/>
      </c>
      <c r="G53" s="393" t="n">
        <v>1000</v>
      </c>
      <c r="H53" s="393">
        <f>冷水机组!E53+冷水机组!I53+冷水机组!M53+冷水机组!Q53+冷水机组!U53+冷水机组!Y53</f>
        <v/>
      </c>
      <c r="I53" s="393">
        <f>冷水机组!Z53</f>
        <v/>
      </c>
      <c r="J53" s="393">
        <f>IT!AD53</f>
        <v/>
      </c>
      <c r="K53" s="393">
        <f>[1]冷水机组!$E$51+[1]冷水机组!$I$51+[1]冷水机组!$M$51+[1]冷水机组!$Q$51+[1]冷水机组!$U$51+[1]冷水机组!$Y$51</f>
        <v/>
      </c>
      <c r="L53" s="393">
        <f>[1]冷水机组!$Z$51</f>
        <v/>
      </c>
      <c r="M53" s="393">
        <f>[1]IT!$Z$51</f>
        <v/>
      </c>
      <c r="N53" s="393">
        <f>B53/J53*1000</f>
        <v/>
      </c>
      <c r="O53" s="393">
        <f>E53/M53*1000</f>
        <v/>
      </c>
      <c r="P53" s="393">
        <f>冷水机组!AB53</f>
        <v/>
      </c>
      <c r="Q53" s="393">
        <f>冷水机组!AC53</f>
        <v/>
      </c>
    </row>
    <row r="54" spans="1:17">
      <c r="A54" s="6" t="n">
        <v>43299</v>
      </c>
      <c r="B54" s="394" t="n">
        <v>536</v>
      </c>
      <c r="C54" s="394" t="n">
        <v>7</v>
      </c>
      <c r="D54" s="394" t="n">
        <v>286.5</v>
      </c>
      <c r="E54" s="394" t="n">
        <v>95.5</v>
      </c>
      <c r="F54" s="394">
        <f>(G54/B54)*24</f>
        <v/>
      </c>
      <c r="G54" s="394" t="n">
        <v>1000</v>
      </c>
      <c r="H54" s="394">
        <f>冷水机组!E54+冷水机组!I54+冷水机组!M54+冷水机组!Q54+冷水机组!U54+冷水机组!Y54</f>
        <v/>
      </c>
      <c r="I54" s="394">
        <f>冷水机组!Z54</f>
        <v/>
      </c>
      <c r="J54" s="394">
        <f>IT!AD54</f>
        <v/>
      </c>
      <c r="K54" s="394">
        <f>[1]冷水机组!$E$52+[1]冷水机组!$I$52+[1]冷水机组!$M$52+[1]冷水机组!$Q$52+[1]冷水机组!$U$52+[1]冷水机组!$Y$52</f>
        <v/>
      </c>
      <c r="L54" s="394">
        <f>[1]冷水机组!$Z$52</f>
        <v/>
      </c>
      <c r="M54" s="394">
        <f>[1]IT!$Z$52</f>
        <v/>
      </c>
      <c r="N54" s="394">
        <f>B54/J54*1000</f>
        <v/>
      </c>
      <c r="O54" s="394">
        <f>E54/M54*1000</f>
        <v/>
      </c>
      <c r="P54" s="394">
        <f>冷水机组!AB54</f>
        <v/>
      </c>
      <c r="Q54" s="394">
        <f>冷水机组!AC54</f>
        <v/>
      </c>
    </row>
    <row r="55" spans="1:17">
      <c r="A55" s="6" t="n">
        <v>43300</v>
      </c>
      <c r="B55" s="393" t="n">
        <v>472</v>
      </c>
      <c r="C55" s="393" t="n">
        <v>4</v>
      </c>
      <c r="D55" s="393" t="n">
        <v>323.4</v>
      </c>
      <c r="E55" s="393" t="n">
        <v>138.6</v>
      </c>
      <c r="F55" s="393">
        <f>(G55/B55)*24</f>
        <v/>
      </c>
      <c r="G55" s="393" t="n">
        <v>1000</v>
      </c>
      <c r="H55" s="393">
        <f>冷水机组!E55+冷水机组!I55+冷水机组!M55+冷水机组!Q55+冷水机组!U55+冷水机组!Y55</f>
        <v/>
      </c>
      <c r="I55" s="393">
        <f>冷水机组!Z55</f>
        <v/>
      </c>
      <c r="J55" s="393">
        <f>IT!AD55</f>
        <v/>
      </c>
      <c r="K55" s="393">
        <f>[1]冷水机组!$E$53+[1]冷水机组!$I$53+[1]冷水机组!$M$53+[1]冷水机组!$Q$53+[1]冷水机组!$U$53+[1]冷水机组!$Y$53</f>
        <v/>
      </c>
      <c r="L55" s="393">
        <f>[1]冷水机组!$Z$53</f>
        <v/>
      </c>
      <c r="M55" s="393">
        <f>[1]IT!$Z$53</f>
        <v/>
      </c>
      <c r="N55" s="393">
        <f>B55/J55*1000</f>
        <v/>
      </c>
      <c r="O55" s="393">
        <f>E55/M55*1000</f>
        <v/>
      </c>
      <c r="P55" s="393">
        <f>冷水机组!AB55</f>
        <v/>
      </c>
      <c r="Q55" s="393">
        <f>冷水机组!AC55</f>
        <v/>
      </c>
    </row>
    <row r="56" spans="1:17">
      <c r="A56" s="6" t="n">
        <v>43301</v>
      </c>
      <c r="B56" s="394" t="n">
        <v>548</v>
      </c>
      <c r="C56" s="394" t="n">
        <v>8</v>
      </c>
      <c r="D56" s="394" t="n">
        <v>379.4</v>
      </c>
      <c r="E56" s="394" t="n">
        <v>162.6</v>
      </c>
      <c r="F56" s="394">
        <f>(G56/B56)*24</f>
        <v/>
      </c>
      <c r="G56" s="394" t="n">
        <v>1000</v>
      </c>
      <c r="H56" s="394">
        <f>冷水机组!E56+冷水机组!I56+冷水机组!M56+冷水机组!Q56+冷水机组!U56+冷水机组!Y56</f>
        <v/>
      </c>
      <c r="I56" s="394">
        <f>冷水机组!Z56</f>
        <v/>
      </c>
      <c r="J56" s="394">
        <f>IT!AD56</f>
        <v/>
      </c>
      <c r="K56" s="394">
        <f>[1]冷水机组!$E$54+[1]冷水机组!$I$54+[1]冷水机组!$M$54+[1]冷水机组!$Q$54+[1]冷水机组!$U$54+[1]冷水机组!$Y$54</f>
        <v/>
      </c>
      <c r="L56" s="394">
        <f>[1]冷水机组!$Z$54</f>
        <v/>
      </c>
      <c r="M56" s="394">
        <f>[1]IT!$Z$54</f>
        <v/>
      </c>
      <c r="N56" s="394">
        <f>B56/J56*1000</f>
        <v/>
      </c>
      <c r="O56" s="394">
        <f>E56/M56*1000</f>
        <v/>
      </c>
      <c r="P56" s="394">
        <f>冷水机组!AB56</f>
        <v/>
      </c>
      <c r="Q56" s="394">
        <f>冷水机组!AC56</f>
        <v/>
      </c>
    </row>
    <row r="57" spans="1:17">
      <c r="A57" s="6" t="n">
        <v>43302</v>
      </c>
      <c r="B57" s="393" t="n">
        <v>492</v>
      </c>
      <c r="C57" s="393" t="n">
        <v>2</v>
      </c>
      <c r="D57" s="393" t="n">
        <v>337.4</v>
      </c>
      <c r="E57" s="393" t="n">
        <v>144.6</v>
      </c>
      <c r="F57" s="393">
        <f>(G57/B57)*24</f>
        <v/>
      </c>
      <c r="G57" s="393" t="n">
        <v>1000</v>
      </c>
      <c r="H57" s="393">
        <f>冷水机组!E57+冷水机组!I57+冷水机组!M57+冷水机组!Q57+冷水机组!U57+冷水机组!Y57</f>
        <v/>
      </c>
      <c r="I57" s="393">
        <f>冷水机组!Z57</f>
        <v/>
      </c>
      <c r="J57" s="393">
        <f>IT!AD57</f>
        <v/>
      </c>
      <c r="K57" s="393">
        <f>[1]冷水机组!$E$55+[1]冷水机组!$I$55+[1]冷水机组!$M$55+[1]冷水机组!$Q$55+[1]冷水机组!$U$55+[1]冷水机组!$Y$55</f>
        <v/>
      </c>
      <c r="L57" s="393">
        <f>[1]冷水机组!$Z$55</f>
        <v/>
      </c>
      <c r="M57" s="393">
        <f>[1]IT!$Z$55</f>
        <v/>
      </c>
      <c r="N57" s="393">
        <f>B57/J57*1000</f>
        <v/>
      </c>
      <c r="O57" s="393">
        <f>E57/M57*1000</f>
        <v/>
      </c>
      <c r="P57" s="393">
        <f>冷水机组!AB57</f>
        <v/>
      </c>
      <c r="Q57" s="393">
        <f>冷水机组!AC57</f>
        <v/>
      </c>
    </row>
    <row r="58" spans="1:17">
      <c r="A58" s="6" t="n">
        <v>43303</v>
      </c>
      <c r="B58" s="394" t="n">
        <v>476</v>
      </c>
      <c r="C58" s="394" t="n">
        <v>4</v>
      </c>
      <c r="D58" s="394" t="n">
        <v>324.8</v>
      </c>
      <c r="E58" s="394" t="n">
        <v>139.2</v>
      </c>
      <c r="F58" s="394">
        <f>(G58/B58)*24</f>
        <v/>
      </c>
      <c r="G58" s="394" t="n">
        <v>1000</v>
      </c>
      <c r="H58" s="394">
        <f>冷水机组!E58+冷水机组!I58+冷水机组!M58+冷水机组!Q58+冷水机组!U58+冷水机组!Y58</f>
        <v/>
      </c>
      <c r="I58" s="394">
        <f>冷水机组!Z58</f>
        <v/>
      </c>
      <c r="J58" s="394">
        <f>IT!AD58</f>
        <v/>
      </c>
      <c r="K58" s="394">
        <f>[1]冷水机组!$E$56+[1]冷水机组!$I$56+[1]冷水机组!$M$56+[1]冷水机组!$Q$56+[1]冷水机组!$U$56+[1]冷水机组!$Y$56</f>
        <v/>
      </c>
      <c r="L58" s="394">
        <f>[1]冷水机组!$Z$56</f>
        <v/>
      </c>
      <c r="M58" s="394">
        <f>[1]IT!$Z$56</f>
        <v/>
      </c>
      <c r="N58" s="394">
        <f>B58/J58*1000</f>
        <v/>
      </c>
      <c r="O58" s="394">
        <f>E58/M58*1000</f>
        <v/>
      </c>
      <c r="P58" s="394">
        <f>冷水机组!AB58</f>
        <v/>
      </c>
      <c r="Q58" s="394">
        <f>冷水机组!AC58</f>
        <v/>
      </c>
    </row>
    <row r="59" spans="1:17">
      <c r="A59" s="6" t="n">
        <v>43304</v>
      </c>
      <c r="B59" s="393" t="n">
        <v>478</v>
      </c>
      <c r="C59" s="393" t="n">
        <v>6</v>
      </c>
      <c r="D59" s="393" t="n">
        <v>322.7</v>
      </c>
      <c r="E59" s="393" t="n">
        <v>138.3</v>
      </c>
      <c r="F59" s="393">
        <f>(G59/B59)*24</f>
        <v/>
      </c>
      <c r="G59" s="393" t="n">
        <v>1000</v>
      </c>
      <c r="H59" s="393">
        <f>冷水机组!E59+冷水机组!I59+冷水机组!M59+冷水机组!Q59+冷水机组!U59+冷水机组!Y59</f>
        <v/>
      </c>
      <c r="I59" s="393">
        <f>冷水机组!Z59</f>
        <v/>
      </c>
      <c r="J59" s="393">
        <f>IT!AD59</f>
        <v/>
      </c>
      <c r="K59" s="393">
        <f>[1]冷水机组!$E$57+[1]冷水机组!$I$57+[1]冷水机组!$M$57+[1]冷水机组!$Q$57+[1]冷水机组!$U$57+[1]冷水机组!$Y$57</f>
        <v/>
      </c>
      <c r="L59" s="393">
        <f>[1]冷水机组!$Z$57</f>
        <v/>
      </c>
      <c r="M59" s="393">
        <f>[1]IT!$Z$57</f>
        <v/>
      </c>
      <c r="N59" s="393">
        <f>B59/J59*1000</f>
        <v/>
      </c>
      <c r="O59" s="393">
        <f>E59/M59*1000</f>
        <v/>
      </c>
      <c r="P59" s="393">
        <f>冷水机组!AB59</f>
        <v/>
      </c>
      <c r="Q59" s="393">
        <f>冷水机组!AC59</f>
        <v/>
      </c>
    </row>
    <row r="60" spans="1:17">
      <c r="A60" s="6" t="n">
        <v>43305</v>
      </c>
      <c r="B60" s="394" t="n">
        <v>466</v>
      </c>
      <c r="C60" s="394" t="n">
        <v>6</v>
      </c>
      <c r="D60" s="394" t="n">
        <v>314.3</v>
      </c>
      <c r="E60" s="394" t="n">
        <v>134.7</v>
      </c>
      <c r="F60" s="394">
        <f>(G60/B60)*24</f>
        <v/>
      </c>
      <c r="G60" s="394" t="n">
        <v>1000</v>
      </c>
      <c r="H60" s="394">
        <f>冷水机组!E60+冷水机组!I60+冷水机组!M60+冷水机组!Q60+冷水机组!U60+冷水机组!Y60</f>
        <v/>
      </c>
      <c r="I60" s="394">
        <f>冷水机组!Z60</f>
        <v/>
      </c>
      <c r="J60" s="394">
        <f>IT!AD60</f>
        <v/>
      </c>
      <c r="K60" s="394">
        <f>[1]冷水机组!$E$58+[1]冷水机组!$I$58+[1]冷水机组!$M$58+[1]冷水机组!$Q$58+[1]冷水机组!$U$58+[1]冷水机组!$Y$58</f>
        <v/>
      </c>
      <c r="L60" s="394">
        <f>[1]冷水机组!$Z$58</f>
        <v/>
      </c>
      <c r="M60" s="394">
        <f>[1]IT!$Z$58</f>
        <v/>
      </c>
      <c r="N60" s="394">
        <f>B60/J60*1000</f>
        <v/>
      </c>
      <c r="O60" s="394">
        <f>E60/M60*1000</f>
        <v/>
      </c>
      <c r="P60" s="394">
        <f>冷水机组!AB60</f>
        <v/>
      </c>
      <c r="Q60" s="394">
        <f>冷水机组!AC60</f>
        <v/>
      </c>
    </row>
    <row r="61" spans="1:17">
      <c r="A61" s="6" t="n">
        <v>43306</v>
      </c>
      <c r="B61" s="393" t="n">
        <v>435</v>
      </c>
      <c r="C61" s="393" t="n">
        <v>12</v>
      </c>
      <c r="D61" s="393" t="n">
        <v>289.1</v>
      </c>
      <c r="E61" s="393" t="n">
        <v>123.9</v>
      </c>
      <c r="F61" s="393">
        <f>(G61/B61)*24</f>
        <v/>
      </c>
      <c r="G61" s="393" t="n">
        <v>1000</v>
      </c>
      <c r="H61" s="393">
        <f>冷水机组!E61+冷水机组!I61+冷水机组!M61+冷水机组!Q61+冷水机组!U61+冷水机组!Y61</f>
        <v/>
      </c>
      <c r="I61" s="393">
        <f>冷水机组!Z61</f>
        <v/>
      </c>
      <c r="J61" s="393">
        <f>IT!AD61</f>
        <v/>
      </c>
      <c r="K61" s="393">
        <f>[1]冷水机组!$E$59+[1]冷水机组!$I$59+[1]冷水机组!$M$59+[1]冷水机组!$Q$59+[1]冷水机组!$U$59+[1]冷水机组!$Y$59</f>
        <v/>
      </c>
      <c r="L61" s="393">
        <f>[1]冷水机组!$Z$59</f>
        <v/>
      </c>
      <c r="M61" s="393" t="n">
        <v>65952.27</v>
      </c>
      <c r="N61" s="393">
        <f>B61/J61*1000</f>
        <v/>
      </c>
      <c r="O61" s="393">
        <f>E61/M61*1000</f>
        <v/>
      </c>
      <c r="P61" s="393">
        <f>冷水机组!AB61</f>
        <v/>
      </c>
      <c r="Q61" s="393">
        <f>冷水机组!AC61</f>
        <v/>
      </c>
    </row>
    <row r="62" spans="1:17">
      <c r="A62" s="6" t="n">
        <v>43307</v>
      </c>
      <c r="B62" s="394" t="n">
        <v>416</v>
      </c>
      <c r="C62" s="394" t="n">
        <v>7</v>
      </c>
      <c r="D62" s="394" t="n">
        <v>277.9</v>
      </c>
      <c r="E62" s="394" t="n">
        <v>119.1</v>
      </c>
      <c r="F62" s="394">
        <f>(G62/B62)*24</f>
        <v/>
      </c>
      <c r="G62" s="394" t="n">
        <v>1000</v>
      </c>
      <c r="H62" s="394">
        <f>冷水机组!E62+冷水机组!I62+冷水机组!M62+冷水机组!Q62+冷水机组!U62+冷水机组!Y62</f>
        <v/>
      </c>
      <c r="I62" s="394">
        <f>冷水机组!Z62</f>
        <v/>
      </c>
      <c r="J62" s="394">
        <f>IT!AD62</f>
        <v/>
      </c>
      <c r="K62" s="394">
        <f>[1]冷水机组!$E$60+[1]冷水机组!$I$60+[1]冷水机组!$M$60+[1]冷水机组!$Q$60+[1]冷水机组!$U$60+[1]冷水机组!$Y$60</f>
        <v/>
      </c>
      <c r="L62" s="394">
        <f>[1]冷水机组!$Z$60</f>
        <v/>
      </c>
      <c r="M62" s="394" t="n">
        <v>66470.59</v>
      </c>
      <c r="N62" s="394">
        <f>B62/J62*1000</f>
        <v/>
      </c>
      <c r="O62" s="394">
        <f>E62/M62*1000</f>
        <v/>
      </c>
      <c r="P62" s="394">
        <f>冷水机组!AB62</f>
        <v/>
      </c>
      <c r="Q62" s="394">
        <f>冷水机组!AC62</f>
        <v/>
      </c>
    </row>
    <row r="63" spans="1:17">
      <c r="A63" s="6" t="n">
        <v>43308</v>
      </c>
      <c r="B63" s="393" t="n">
        <v>501</v>
      </c>
      <c r="C63" s="393" t="n">
        <v>6</v>
      </c>
      <c r="D63" s="393" t="n">
        <v>363</v>
      </c>
      <c r="E63" s="393" t="n">
        <v>121</v>
      </c>
      <c r="F63" s="393">
        <f>(G63/B63)*24</f>
        <v/>
      </c>
      <c r="G63" s="393" t="n">
        <v>1000</v>
      </c>
      <c r="H63" s="393">
        <f>冷水机组!E63+冷水机组!I63+冷水机组!M63+冷水机组!Q63+冷水机组!U63+冷水机组!Y63</f>
        <v/>
      </c>
      <c r="I63" s="393">
        <f>冷水机组!Z63</f>
        <v/>
      </c>
      <c r="J63" s="393">
        <f>IT!AD63</f>
        <v/>
      </c>
      <c r="K63" s="393">
        <f>[1]冷水机组!$E$61+[1]冷水机组!$I$61+[1]冷水机组!$M$61+[1]冷水机组!$Q$61+[1]冷水机组!$U$61+[1]冷水机组!$Y$61</f>
        <v/>
      </c>
      <c r="L63" s="393">
        <f>[1]冷水机组!$Z$61</f>
        <v/>
      </c>
      <c r="M63" s="393" t="n">
        <v>67601.41</v>
      </c>
      <c r="N63" s="393">
        <f>B63/J63*1000</f>
        <v/>
      </c>
      <c r="O63" s="393">
        <f>E63/M63*1000</f>
        <v/>
      </c>
      <c r="P63" s="393">
        <f>冷水机组!AB63</f>
        <v/>
      </c>
      <c r="Q63" s="393">
        <f>冷水机组!AC63</f>
        <v/>
      </c>
    </row>
    <row r="64" spans="1:17">
      <c r="A64" s="6" t="n">
        <v>43309</v>
      </c>
      <c r="B64" s="394" t="n">
        <v>500</v>
      </c>
      <c r="C64" s="394" t="n">
        <v>4</v>
      </c>
      <c r="D64" s="394" t="n">
        <v>360.75</v>
      </c>
      <c r="E64" s="394" t="n">
        <v>120.25</v>
      </c>
      <c r="F64" s="394">
        <f>(G64/B64)*24</f>
        <v/>
      </c>
      <c r="G64" s="394" t="n">
        <v>1000</v>
      </c>
      <c r="H64" s="394">
        <f>冷水机组!E64+冷水机组!I64+冷水机组!M64+冷水机组!Q64+冷水机组!U64+冷水机组!Y64</f>
        <v/>
      </c>
      <c r="I64" s="394">
        <f>冷水机组!Z64</f>
        <v/>
      </c>
      <c r="J64" s="394">
        <f>IT!AD64</f>
        <v/>
      </c>
      <c r="K64" s="394">
        <f>[1]冷水机组!$E$62+[1]冷水机组!$I$62+[1]冷水机组!$M$62+[1]冷水机组!$Q$62+[1]冷水机组!$U$62+[1]冷水机组!$Y$62</f>
        <v/>
      </c>
      <c r="L64" s="394">
        <f>[1]冷水机组!$Z$62</f>
        <v/>
      </c>
      <c r="M64" s="394" t="n">
        <v>69277.28</v>
      </c>
      <c r="N64" s="394">
        <f>B64/J64*1000</f>
        <v/>
      </c>
      <c r="O64" s="394">
        <f>E64/M64*1000</f>
        <v/>
      </c>
      <c r="P64" s="394">
        <f>冷水机组!AB64</f>
        <v/>
      </c>
      <c r="Q64" s="394">
        <f>冷水机组!AC64</f>
        <v/>
      </c>
    </row>
    <row r="65" spans="1:17">
      <c r="A65" s="6" t="n">
        <v>43310</v>
      </c>
      <c r="B65" s="393" t="n">
        <v>555</v>
      </c>
      <c r="C65" s="393" t="n">
        <v>4</v>
      </c>
      <c r="D65" s="393" t="n">
        <v>401.25</v>
      </c>
      <c r="E65" s="393" t="n">
        <v>133.75</v>
      </c>
      <c r="F65" s="393">
        <f>(G65/B65)*24</f>
        <v/>
      </c>
      <c r="G65" s="393" t="n">
        <v>1000</v>
      </c>
      <c r="H65" s="393">
        <f>冷水机组!E65+冷水机组!I65+冷水机组!M65+冷水机组!Q65+冷水机组!U65+冷水机组!Y65</f>
        <v/>
      </c>
      <c r="I65" s="393">
        <f>冷水机组!Z65</f>
        <v/>
      </c>
      <c r="J65" s="393">
        <f>IT!AD65</f>
        <v/>
      </c>
      <c r="K65" s="393">
        <f>[1]冷水机组!$E$63+[1]冷水机组!$I$63+[1]冷水机组!$M$63+[1]冷水机组!$Q$63+[1]冷水机组!$U$63+[1]冷水机组!$Y$63</f>
        <v/>
      </c>
      <c r="L65" s="393">
        <f>[1]冷水机组!$Z$63</f>
        <v/>
      </c>
      <c r="M65" s="393" t="n">
        <v>69264.69</v>
      </c>
      <c r="N65" s="393">
        <f>B65/J65*1000</f>
        <v/>
      </c>
      <c r="O65" s="393">
        <f>E65/M65*1000</f>
        <v/>
      </c>
      <c r="P65" s="393">
        <f>冷水机组!AB65</f>
        <v/>
      </c>
      <c r="Q65" s="393">
        <f>冷水机组!AC65</f>
        <v/>
      </c>
    </row>
    <row r="66" spans="1:17">
      <c r="A66" s="6" t="n">
        <v>43311</v>
      </c>
      <c r="B66" s="394" t="n">
        <v>537</v>
      </c>
      <c r="C66" s="394" t="n">
        <v>6</v>
      </c>
      <c r="D66" s="394" t="n">
        <v>357.7</v>
      </c>
      <c r="E66" s="394" t="n">
        <v>153.3</v>
      </c>
      <c r="F66" s="394">
        <f>(G66/B66)*24</f>
        <v/>
      </c>
      <c r="G66" s="394" t="n">
        <v>1000</v>
      </c>
      <c r="H66" s="394">
        <f>冷水机组!E66+冷水机组!I66+冷水机组!M66+冷水机组!Q66+冷水机组!U66+冷水机组!Y66</f>
        <v/>
      </c>
      <c r="I66" s="394">
        <f>冷水机组!Z66</f>
        <v/>
      </c>
      <c r="J66" s="394">
        <f>IT!AD66</f>
        <v/>
      </c>
      <c r="K66" s="394">
        <f>[1]冷水机组!$E$64+[1]冷水机组!$I$64+[1]冷水机组!$M$64+[1]冷水机组!$Q$64+[1]冷水机组!$U$64+[1]冷水机组!$Y$64</f>
        <v/>
      </c>
      <c r="L66" s="394">
        <f>[1]冷水机组!$Z$64</f>
        <v/>
      </c>
      <c r="M66" s="394" t="n">
        <v>69965.11</v>
      </c>
      <c r="N66" s="394">
        <f>B66/J66*1000</f>
        <v/>
      </c>
      <c r="O66" s="394">
        <f>E66/M66*1000</f>
        <v/>
      </c>
      <c r="P66" s="394">
        <f>冷水机组!AB66</f>
        <v/>
      </c>
      <c r="Q66" s="394">
        <f>冷水机组!AC66</f>
        <v/>
      </c>
    </row>
    <row r="67" spans="1:17">
      <c r="A67" s="6" t="n">
        <v>43312</v>
      </c>
      <c r="B67" s="393" t="n">
        <v>392</v>
      </c>
      <c r="C67" s="393" t="n">
        <v>9</v>
      </c>
      <c r="D67" s="393" t="n">
        <v>340.2</v>
      </c>
      <c r="E67" s="393" t="n">
        <v>145.8</v>
      </c>
      <c r="F67" s="393">
        <f>(G67/B67)*24</f>
        <v/>
      </c>
      <c r="G67" s="393" t="n">
        <v>1000</v>
      </c>
      <c r="H67" s="393">
        <f>冷水机组!E67+冷水机组!I67+冷水机组!M67+冷水机组!Q67+冷水机组!U67+冷水机组!Y67</f>
        <v/>
      </c>
      <c r="I67" s="393">
        <f>冷水机组!Z67</f>
        <v/>
      </c>
      <c r="J67" s="393">
        <f>IT!AD67</f>
        <v/>
      </c>
      <c r="K67" s="393">
        <f>[1]冷水机组!$E$65+[1]冷水机组!$I$65+[1]冷水机组!$M$65+[1]冷水机组!$Q$65+[1]冷水机组!$U$65+[1]冷水机组!$Y$65</f>
        <v/>
      </c>
      <c r="L67" s="393">
        <f>[1]冷水机组!$Z$65</f>
        <v/>
      </c>
      <c r="M67" s="393" t="n">
        <v>70465.38</v>
      </c>
      <c r="N67" s="393">
        <f>B67/J67*1000</f>
        <v/>
      </c>
      <c r="O67" s="393">
        <f>E67/M67*1000</f>
        <v/>
      </c>
      <c r="P67" s="393">
        <f>冷水机组!AB67</f>
        <v/>
      </c>
      <c r="Q67" s="393">
        <f>冷水机组!AC67</f>
        <v/>
      </c>
    </row>
    <row r="68" spans="1:17">
      <c r="A68" s="6" t="n">
        <v>43313</v>
      </c>
      <c r="B68" s="394" t="n">
        <v>568</v>
      </c>
      <c r="C68" s="394" t="n">
        <v>6</v>
      </c>
      <c r="D68" s="394" t="n">
        <v>294</v>
      </c>
      <c r="E68" s="394" t="n">
        <v>126</v>
      </c>
      <c r="F68" s="394">
        <f>(G68/B68)*24</f>
        <v/>
      </c>
      <c r="G68" s="394" t="n">
        <v>1000</v>
      </c>
      <c r="H68" s="394">
        <f>冷水机组!E68+冷水机组!I68+冷水机组!M68+冷水机组!Q68+冷水机组!U68+冷水机组!Y68</f>
        <v/>
      </c>
      <c r="I68" s="394">
        <f>冷水机组!Z68</f>
        <v/>
      </c>
      <c r="J68" s="394">
        <f>IT!AD68</f>
        <v/>
      </c>
      <c r="K68" s="394">
        <f>[1]冷水机组!$E$66+[1]冷水机组!$I$66+[1]冷水机组!$M$66+[1]冷水机组!$Q$66+[1]冷水机组!$U$66+[1]冷水机组!$Y$66</f>
        <v/>
      </c>
      <c r="L68" s="394">
        <f>[1]冷水机组!$Z$66</f>
        <v/>
      </c>
      <c r="M68" s="394" t="n">
        <v>73397.34</v>
      </c>
      <c r="N68" s="394">
        <f>B68/J68*1000</f>
        <v/>
      </c>
      <c r="O68" s="394">
        <f>E68/M68*1000</f>
        <v/>
      </c>
      <c r="P68" s="394">
        <f>冷水机组!AB68</f>
        <v/>
      </c>
      <c r="Q68" s="394">
        <f>冷水机组!AC68</f>
        <v/>
      </c>
    </row>
    <row r="69" spans="1:17">
      <c r="A69" s="6" t="n">
        <v>43314</v>
      </c>
      <c r="B69" s="393" t="n">
        <v>554</v>
      </c>
      <c r="C69" s="393" t="n">
        <v>6</v>
      </c>
      <c r="D69" s="393">
        <f>D68*0.7</f>
        <v/>
      </c>
      <c r="E69" s="393">
        <f>D68-D69</f>
        <v/>
      </c>
      <c r="F69" s="393">
        <f>(G69/B69)*24</f>
        <v/>
      </c>
      <c r="G69" s="393" t="n">
        <v>1000</v>
      </c>
      <c r="H69" s="393">
        <f>冷水机组!E69+冷水机组!I69+冷水机组!M69+冷水机组!Q69+冷水机组!U69+冷水机组!Y69</f>
        <v/>
      </c>
      <c r="I69" s="393">
        <f>冷水机组!Z69</f>
        <v/>
      </c>
      <c r="J69" s="393">
        <f>IT!AD69</f>
        <v/>
      </c>
      <c r="K69" s="393">
        <f>[1]冷水机组!$E$67+[1]冷水机组!$I$67+[1]冷水机组!$M$67+[1]冷水机组!$Q$67+[1]冷水机组!$U$67+[1]冷水机组!$Y$67</f>
        <v/>
      </c>
      <c r="L69" s="393">
        <f>[1]冷水机组!$Z$67</f>
        <v/>
      </c>
      <c r="M69" s="393" t="n">
        <v>73929.75999999999</v>
      </c>
      <c r="N69" s="393">
        <f>B69/J69*1000</f>
        <v/>
      </c>
      <c r="O69" s="393">
        <f>E69/M69*1000</f>
        <v/>
      </c>
      <c r="P69" s="393">
        <f>冷水机组!AB69</f>
        <v/>
      </c>
      <c r="Q69" s="393">
        <f>冷水机组!AC69</f>
        <v/>
      </c>
    </row>
    <row r="70" spans="1:17">
      <c r="A70" s="6" t="n">
        <v>43315</v>
      </c>
      <c r="B70" s="394" t="n">
        <v>413</v>
      </c>
      <c r="C70" s="394" t="n">
        <v>5</v>
      </c>
      <c r="D70" s="394" t="n">
        <v>277.2</v>
      </c>
      <c r="E70" s="394" t="n">
        <v>118.8</v>
      </c>
      <c r="F70" s="394">
        <f>(G70/B70)*24</f>
        <v/>
      </c>
      <c r="G70" s="394" t="n">
        <v>1000</v>
      </c>
      <c r="H70" s="394">
        <f>冷水机组!E70+冷水机组!I70+冷水机组!M70+冷水机组!Q70+冷水机组!U70+冷水机组!Y70</f>
        <v/>
      </c>
      <c r="I70" s="394">
        <f>冷水机组!Z70</f>
        <v/>
      </c>
      <c r="J70" s="394">
        <f>IT!AD70</f>
        <v/>
      </c>
      <c r="K70" s="394">
        <f>[1]冷水机组!$E$68+[1]冷水机组!$I$68+[1]冷水机组!$M$68+[1]冷水机组!$Q$68+[1]冷水机组!$U$68+[1]冷水机组!$Y$68</f>
        <v/>
      </c>
      <c r="L70" s="394">
        <f>[1]冷水机组!$Z$68</f>
        <v/>
      </c>
      <c r="M70" s="394" t="n">
        <v>75619.88</v>
      </c>
      <c r="N70" s="394">
        <f>B70/J70*1000</f>
        <v/>
      </c>
      <c r="O70" s="394">
        <f>E70/M70*1000</f>
        <v/>
      </c>
      <c r="P70" s="394">
        <f>冷水机组!AB70</f>
        <v/>
      </c>
      <c r="Q70" s="394">
        <f>冷水机组!AC70</f>
        <v/>
      </c>
    </row>
    <row r="71" spans="1:17">
      <c r="A71" s="6" t="n">
        <v>43316</v>
      </c>
      <c r="B71" s="393" t="n">
        <v>435</v>
      </c>
      <c r="C71" s="393" t="n">
        <v>8</v>
      </c>
      <c r="D71" s="393" t="n">
        <v>291.9</v>
      </c>
      <c r="E71" s="393" t="n">
        <v>125.1</v>
      </c>
      <c r="F71" s="393">
        <f>(G71/B71)*24</f>
        <v/>
      </c>
      <c r="G71" s="393" t="n">
        <v>1000</v>
      </c>
      <c r="H71" s="393">
        <f>冷水机组!E71+冷水机组!I71+冷水机组!M71+冷水机组!Q71+冷水机组!U71+冷水机组!Y71</f>
        <v/>
      </c>
      <c r="I71" s="393">
        <f>冷水机组!Z71</f>
        <v/>
      </c>
      <c r="J71" s="393">
        <f>IT!AD71</f>
        <v/>
      </c>
      <c r="K71" s="393">
        <f>[1]冷水机组!$E$69+[1]冷水机组!$I$69+[1]冷水机组!$M$69+[1]冷水机组!$Q$69+[1]冷水机组!$U$69+[1]冷水机组!$Y$69</f>
        <v/>
      </c>
      <c r="L71" s="393">
        <f>[1]冷水机组!$Z$69</f>
        <v/>
      </c>
      <c r="M71" s="393" t="n">
        <v>78161.45</v>
      </c>
      <c r="N71" s="393">
        <f>B71/J71*1000</f>
        <v/>
      </c>
      <c r="O71" s="393">
        <f>E71/M71*1000</f>
        <v/>
      </c>
      <c r="P71" s="393">
        <f>冷水机组!AB71</f>
        <v/>
      </c>
      <c r="Q71" s="393">
        <f>冷水机组!AC71</f>
        <v/>
      </c>
    </row>
    <row r="72" spans="1:17">
      <c r="A72" s="6" t="n">
        <v>43317</v>
      </c>
      <c r="B72" s="394" t="n">
        <v>638</v>
      </c>
      <c r="C72" s="394" t="n">
        <v>4</v>
      </c>
      <c r="D72" s="394" t="n">
        <v>429.1</v>
      </c>
      <c r="E72" s="394" t="n">
        <v>183.9</v>
      </c>
      <c r="F72" s="394">
        <f>(G72/B72)*24</f>
        <v/>
      </c>
      <c r="G72" s="394" t="n">
        <v>1000</v>
      </c>
      <c r="H72" s="394">
        <f>冷水机组!E72+冷水机组!I72+冷水机组!M72+冷水机组!Q72+冷水机组!U72+冷水机组!Y72</f>
        <v/>
      </c>
      <c r="I72" s="394">
        <f>冷水机组!Z72</f>
        <v/>
      </c>
      <c r="J72" s="394">
        <f>IT!AD72</f>
        <v/>
      </c>
      <c r="K72" s="394">
        <f>[1]冷水机组!$E$70+[1]冷水机组!$I$70+[1]冷水机组!$M$70+[1]冷水机组!$Q$70+[1]冷水机组!$U$70+[1]冷水机组!$Y$70</f>
        <v/>
      </c>
      <c r="L72" s="394">
        <f>[1]冷水机组!$Z$70</f>
        <v/>
      </c>
      <c r="M72" s="394" t="n">
        <v>78570.17</v>
      </c>
      <c r="N72" s="394">
        <f>B72/J72*1000</f>
        <v/>
      </c>
      <c r="O72" s="394">
        <f>E72/M72*1000</f>
        <v/>
      </c>
      <c r="P72" s="394">
        <f>冷水机组!AB72</f>
        <v/>
      </c>
      <c r="Q72" s="394">
        <f>冷水机组!AC72</f>
        <v/>
      </c>
    </row>
    <row r="73" spans="1:17">
      <c r="A73" s="6" t="n">
        <v>43318</v>
      </c>
      <c r="B73" s="393" t="n">
        <v>480</v>
      </c>
      <c r="C73" s="393" t="n">
        <v>5</v>
      </c>
      <c r="D73" s="393" t="n">
        <v>326.9</v>
      </c>
      <c r="E73" s="393" t="n">
        <v>140.1</v>
      </c>
      <c r="F73" s="393">
        <f>(G73/B73)*24</f>
        <v/>
      </c>
      <c r="G73" s="393" t="n">
        <v>1000</v>
      </c>
      <c r="H73" s="393">
        <f>冷水机组!E73+冷水机组!I73+冷水机组!M73+冷水机组!Q73+冷水机组!U73+冷水机组!Y73</f>
        <v/>
      </c>
      <c r="I73" s="393">
        <f>冷水机组!Z73</f>
        <v/>
      </c>
      <c r="J73" s="393">
        <f>IT!AD73</f>
        <v/>
      </c>
      <c r="K73" s="393">
        <f>[1]冷水机组!$E$71+[1]冷水机组!$I$71+[1]冷水机组!$M$71+[1]冷水机组!$Q$71+[1]冷水机组!$U$71+[1]冷水机组!$Y$71</f>
        <v/>
      </c>
      <c r="L73" s="393">
        <f>[1]冷水机组!$Z$71</f>
        <v/>
      </c>
      <c r="M73" s="393" t="n">
        <v>79539.99000000001</v>
      </c>
      <c r="N73" s="393">
        <f>B73/J73*1000</f>
        <v/>
      </c>
      <c r="O73" s="393">
        <f>E73/M73*1000</f>
        <v/>
      </c>
      <c r="P73" s="393">
        <f>冷水机组!AB73</f>
        <v/>
      </c>
      <c r="Q73" s="393">
        <f>冷水机组!AC73</f>
        <v/>
      </c>
    </row>
    <row r="74" spans="1:17">
      <c r="A74" s="6" t="n">
        <v>43319</v>
      </c>
      <c r="B74" s="394" t="n">
        <v>505</v>
      </c>
      <c r="C74" s="394" t="n">
        <v>7</v>
      </c>
      <c r="D74" s="394" t="n">
        <v>338.8</v>
      </c>
      <c r="E74" s="394" t="n">
        <v>145.2</v>
      </c>
      <c r="F74" s="394">
        <f>(G74/B74)*24</f>
        <v/>
      </c>
      <c r="G74" s="394" t="n">
        <v>1000</v>
      </c>
      <c r="H74" s="394">
        <f>冷水机组!E74+冷水机组!I74+冷水机组!M74+冷水机组!Q74+冷水机组!U74+冷水机组!Y74</f>
        <v/>
      </c>
      <c r="I74" s="394">
        <f>冷水机组!Z74</f>
        <v/>
      </c>
      <c r="J74" s="394">
        <f>IT!AD74</f>
        <v/>
      </c>
      <c r="K74" s="394">
        <f>[1]冷水机组!$E$72+[1]冷水机组!$I$72+[1]冷水机组!$M$72+[1]冷水机组!$Q$72+[1]冷水机组!$U$72+[1]冷水机组!$Y$72</f>
        <v/>
      </c>
      <c r="L74" s="394">
        <f>[1]冷水机组!$Z$72</f>
        <v/>
      </c>
      <c r="M74" s="394" t="n">
        <v>81000.33</v>
      </c>
      <c r="N74" s="394">
        <f>B74/J74*1000</f>
        <v/>
      </c>
      <c r="O74" s="394">
        <f>E74/M74*1000</f>
        <v/>
      </c>
      <c r="P74" s="394">
        <f>冷水机组!AB74</f>
        <v/>
      </c>
      <c r="Q74" s="394">
        <f>冷水机组!AC74</f>
        <v/>
      </c>
    </row>
    <row r="75" spans="1:17">
      <c r="A75" s="6" t="n">
        <v>43320</v>
      </c>
      <c r="B75" s="393" t="n">
        <v>506</v>
      </c>
      <c r="C75" s="393" t="n">
        <v>8</v>
      </c>
      <c r="D75" s="393" t="n">
        <v>347.9</v>
      </c>
      <c r="E75" s="393" t="n">
        <v>149.1</v>
      </c>
      <c r="F75" s="393">
        <f>(G75/B75)*24</f>
        <v/>
      </c>
      <c r="G75" s="393" t="n">
        <v>1000</v>
      </c>
      <c r="H75" s="393">
        <f>冷水机组!E75+冷水机组!I75+冷水机组!M75+冷水机组!Q75+冷水机组!U75+冷水机组!Y75</f>
        <v/>
      </c>
      <c r="I75" s="393">
        <f>冷水机组!Z75</f>
        <v/>
      </c>
      <c r="J75" s="393">
        <f>IT!AD75</f>
        <v/>
      </c>
      <c r="K75" s="393">
        <f>[1]冷水机组!$E$73+[1]冷水机组!$I$73+[1]冷水机组!$M$73+[1]冷水机组!$Q$73+[1]冷水机组!$U$73+[1]冷水机组!$Y$73</f>
        <v/>
      </c>
      <c r="L75" s="393">
        <f>[1]冷水机组!$Z$73</f>
        <v/>
      </c>
      <c r="M75" s="393" t="n">
        <v>81129.92999999999</v>
      </c>
      <c r="N75" s="393">
        <f>B75/J75*1000</f>
        <v/>
      </c>
      <c r="O75" s="393">
        <f>E75/M75*1000</f>
        <v/>
      </c>
      <c r="P75" s="393">
        <f>冷水机组!AB75</f>
        <v/>
      </c>
      <c r="Q75" s="393">
        <f>冷水机组!AC75</f>
        <v/>
      </c>
    </row>
    <row r="76" spans="1:17">
      <c r="A76" s="6" t="n">
        <v>43321</v>
      </c>
      <c r="B76" s="394" t="n">
        <v>548</v>
      </c>
      <c r="C76" s="394" t="n">
        <v>7</v>
      </c>
      <c r="D76" s="394" t="n">
        <v>361.9</v>
      </c>
      <c r="E76" s="394" t="n">
        <v>155.1</v>
      </c>
      <c r="F76" s="394">
        <f>(G76/B76)*24</f>
        <v/>
      </c>
      <c r="G76" s="394" t="n">
        <v>1000</v>
      </c>
      <c r="H76" s="394">
        <f>冷水机组!E76+冷水机组!I76+冷水机组!M76+冷水机组!Q76+冷水机组!U76+冷水机组!Y76</f>
        <v/>
      </c>
      <c r="I76" s="394">
        <f>冷水机组!Z76</f>
        <v/>
      </c>
      <c r="J76" s="394">
        <f>IT!AD76</f>
        <v/>
      </c>
      <c r="K76" s="394">
        <f>[1]冷水机组!$E$74+[1]冷水机组!$I$74+[1]冷水机组!$M$74+[1]冷水机组!$Q$74+[1]冷水机组!$U$74+[1]冷水机组!$Y$74</f>
        <v/>
      </c>
      <c r="L76" s="394">
        <f>[1]冷水机组!$Z$74</f>
        <v/>
      </c>
      <c r="M76" s="394" t="n">
        <v>83070.88</v>
      </c>
      <c r="N76" s="394">
        <f>B76/J76*1000</f>
        <v/>
      </c>
      <c r="O76" s="394">
        <f>E76/M76*1000</f>
        <v/>
      </c>
      <c r="P76" s="394">
        <f>冷水机组!AB76</f>
        <v/>
      </c>
      <c r="Q76" s="394">
        <f>冷水机组!AC76</f>
        <v/>
      </c>
    </row>
    <row r="77" spans="1:17">
      <c r="A77" s="6" t="n">
        <v>43322</v>
      </c>
      <c r="B77" s="393" t="n">
        <v>534</v>
      </c>
      <c r="C77" s="393" t="n">
        <v>5</v>
      </c>
      <c r="D77" s="393" t="n">
        <v>361.9</v>
      </c>
      <c r="E77" s="393" t="n">
        <v>155.1</v>
      </c>
      <c r="F77" s="393">
        <f>(G77/B77)*24</f>
        <v/>
      </c>
      <c r="G77" s="393" t="n">
        <v>1000</v>
      </c>
      <c r="H77" s="393">
        <f>冷水机组!E77+冷水机组!I77+冷水机组!M77+冷水机组!Q77+冷水机组!U77+冷水机组!Y77</f>
        <v/>
      </c>
      <c r="I77" s="393">
        <f>冷水机组!Z77</f>
        <v/>
      </c>
      <c r="J77" s="393">
        <f>IT!AD77</f>
        <v/>
      </c>
      <c r="K77" s="393">
        <f>[1]冷水机组!$E$75+[1]冷水机组!$I$75+[1]冷水机组!$M$75+[1]冷水机组!$Q$75+[1]冷水机组!$U$75+[1]冷水机组!$Y$75</f>
        <v/>
      </c>
      <c r="L77" s="393">
        <f>[1]冷水机组!$Z$75</f>
        <v/>
      </c>
      <c r="M77" s="393" t="n">
        <v>82507.66</v>
      </c>
      <c r="N77" s="393">
        <f>B77/J77*1000</f>
        <v/>
      </c>
      <c r="O77" s="393">
        <f>E77/M77*1000</f>
        <v/>
      </c>
      <c r="P77" s="393">
        <f>冷水机组!AB77</f>
        <v/>
      </c>
      <c r="Q77" s="393">
        <f>冷水机组!AC77</f>
        <v/>
      </c>
    </row>
    <row r="78" spans="1:17">
      <c r="A78" s="6" t="n">
        <v>43323</v>
      </c>
      <c r="B78" s="394" t="n">
        <v>437</v>
      </c>
      <c r="C78" s="394" t="n">
        <v>10</v>
      </c>
      <c r="D78" s="394" t="n">
        <v>289.8</v>
      </c>
      <c r="E78" s="394" t="n">
        <v>124.2</v>
      </c>
      <c r="F78" s="394">
        <f>(G78/B78)*24</f>
        <v/>
      </c>
      <c r="G78" s="394" t="n">
        <v>1000</v>
      </c>
      <c r="H78" s="394">
        <f>冷水机组!E78+冷水机组!I78+冷水机组!M78+冷水机组!Q78+冷水机组!U78+冷水机组!Y78</f>
        <v/>
      </c>
      <c r="I78" s="394">
        <f>冷水机组!Z78</f>
        <v/>
      </c>
      <c r="J78" s="394">
        <f>IT!AD78</f>
        <v/>
      </c>
      <c r="K78" s="394">
        <f>[1]冷水机组!$E$76+[1]冷水机组!$I$76+[1]冷水机组!$M$76+[1]冷水机组!$Q$76+[1]冷水机组!$U$76+[1]冷水机组!$Y$76</f>
        <v/>
      </c>
      <c r="L78" s="394">
        <f>[1]冷水机组!$Z$76</f>
        <v/>
      </c>
      <c r="M78" s="394" t="n">
        <v>82169.3</v>
      </c>
      <c r="N78" s="394">
        <f>B78/J78*1000</f>
        <v/>
      </c>
      <c r="O78" s="394">
        <f>E78/M78*1000</f>
        <v/>
      </c>
      <c r="P78" s="394">
        <f>冷水机组!AB78</f>
        <v/>
      </c>
      <c r="Q78" s="394">
        <f>冷水机组!AC78</f>
        <v/>
      </c>
    </row>
    <row r="79" spans="1:17">
      <c r="A79" s="6" t="n">
        <v>43324</v>
      </c>
      <c r="B79" s="393" t="n">
        <v>440</v>
      </c>
      <c r="C79" s="393" t="n">
        <v>9</v>
      </c>
      <c r="D79" s="393" t="n">
        <v>296.1</v>
      </c>
      <c r="E79" s="393" t="n">
        <v>126.9</v>
      </c>
      <c r="F79" s="393">
        <f>(G79/B79)*24</f>
        <v/>
      </c>
      <c r="G79" s="393" t="n">
        <v>1000</v>
      </c>
      <c r="H79" s="393">
        <f>冷水机组!E79+冷水机组!I79+冷水机组!M79+冷水机组!Q79+冷水机组!U79+冷水机组!Y79</f>
        <v/>
      </c>
      <c r="I79" s="393">
        <f>冷水机组!Z79</f>
        <v/>
      </c>
      <c r="J79" s="393">
        <f>IT!AD79</f>
        <v/>
      </c>
      <c r="K79" s="393">
        <f>[1]冷水机组!$E$77+[1]冷水机组!$I$77+[1]冷水机组!$M$77+[1]冷水机组!$Q$77+[1]冷水机组!$U$77+[1]冷水机组!$Y$77</f>
        <v/>
      </c>
      <c r="L79" s="393">
        <f>[1]冷水机组!$Z$77</f>
        <v/>
      </c>
      <c r="M79" s="393" t="n">
        <v>81570.39999999999</v>
      </c>
      <c r="N79" s="393">
        <f>B79/J79*1000</f>
        <v/>
      </c>
      <c r="O79" s="393">
        <f>E79/M79*1000</f>
        <v/>
      </c>
      <c r="P79" s="393">
        <f>冷水机组!AB79</f>
        <v/>
      </c>
      <c r="Q79" s="393">
        <f>冷水机组!AC79</f>
        <v/>
      </c>
    </row>
    <row r="80" spans="1:17">
      <c r="A80" s="6" t="n">
        <v>43325</v>
      </c>
      <c r="B80" s="394" t="n">
        <v>467</v>
      </c>
      <c r="C80" s="394" t="n">
        <v>9</v>
      </c>
      <c r="D80" s="394" t="n">
        <v>312.2</v>
      </c>
      <c r="E80" s="394" t="n">
        <v>133.8</v>
      </c>
      <c r="F80" s="394">
        <f>(G80/B80)*24</f>
        <v/>
      </c>
      <c r="G80" s="394" t="n">
        <v>1000</v>
      </c>
      <c r="H80" s="394">
        <f>冷水机组!E80+冷水机组!I80+冷水机组!M80+冷水机组!Q80+冷水机组!U80+冷水机组!Y80</f>
        <v/>
      </c>
      <c r="I80" s="394">
        <f>冷水机组!Z80</f>
        <v/>
      </c>
      <c r="J80" s="394">
        <f>IT!AD80</f>
        <v/>
      </c>
      <c r="K80" s="394">
        <f>[1]冷水机组!$E$78+[1]冷水机组!$I$78+[1]冷水机组!$M$78+[1]冷水机组!$Q$78+[1]冷水机组!$U$78+[1]冷水机组!$Y$78</f>
        <v/>
      </c>
      <c r="L80" s="394">
        <f>[1]冷水机组!$Z$78</f>
        <v/>
      </c>
      <c r="M80" s="394" t="n">
        <v>83843.3</v>
      </c>
      <c r="N80" s="394">
        <f>B80/J80*1000</f>
        <v/>
      </c>
      <c r="O80" s="394">
        <f>E80/M80*1000</f>
        <v/>
      </c>
      <c r="P80" s="394">
        <f>冷水机组!AB80</f>
        <v/>
      </c>
      <c r="Q80" s="394">
        <f>冷水机组!AC80</f>
        <v/>
      </c>
    </row>
    <row r="81" spans="1:17">
      <c r="A81" s="6" t="n">
        <v>43326</v>
      </c>
      <c r="B81" s="393" t="n">
        <v>488</v>
      </c>
      <c r="C81" s="393" t="n">
        <v>6</v>
      </c>
      <c r="D81" s="393" t="n">
        <v>327.6</v>
      </c>
      <c r="E81" s="393" t="n">
        <v>140.4</v>
      </c>
      <c r="F81" s="393">
        <f>(G81/B81)*24</f>
        <v/>
      </c>
      <c r="G81" s="393" t="n">
        <v>1000</v>
      </c>
      <c r="H81" s="393">
        <f>冷水机组!E81+冷水机组!I81+冷水机组!M81+冷水机组!Q81+冷水机组!U81+冷水机组!Y81</f>
        <v/>
      </c>
      <c r="I81" s="393">
        <f>冷水机组!Z81</f>
        <v/>
      </c>
      <c r="J81" s="393">
        <f>IT!AD81</f>
        <v/>
      </c>
      <c r="K81" s="393">
        <f>[1]冷水机组!$E$79+[1]冷水机组!$I$79+[1]冷水机组!$M$79+[1]冷水机组!$Q$79+[1]冷水机组!$U$79+[1]冷水机组!$Y$79</f>
        <v/>
      </c>
      <c r="L81" s="393">
        <f>[1]冷水机组!$Z$79</f>
        <v/>
      </c>
      <c r="M81" s="393" t="n">
        <v>85506.3</v>
      </c>
      <c r="N81" s="393">
        <f>B81/J81*1000</f>
        <v/>
      </c>
      <c r="O81" s="393">
        <f>E81/M81*1000</f>
        <v/>
      </c>
      <c r="P81" s="393">
        <f>冷水机组!AB81</f>
        <v/>
      </c>
      <c r="Q81" s="393">
        <f>冷水机组!AC81</f>
        <v/>
      </c>
    </row>
    <row r="82" spans="1:17">
      <c r="A82" s="6" t="n">
        <v>43327</v>
      </c>
      <c r="B82" s="394" t="n">
        <v>487</v>
      </c>
      <c r="C82" s="394" t="n">
        <v>7</v>
      </c>
      <c r="D82" s="394" t="n">
        <v>322.7</v>
      </c>
      <c r="E82" s="394" t="n">
        <v>138.3</v>
      </c>
      <c r="F82" s="394">
        <f>(G82/B82)*24</f>
        <v/>
      </c>
      <c r="G82" s="394" t="n">
        <v>1000</v>
      </c>
      <c r="H82" s="394">
        <f>冷水机组!E82+冷水机组!I82+冷水机组!M82+冷水机组!Q82+冷水机组!U82+冷水机组!Y82</f>
        <v/>
      </c>
      <c r="I82" s="394">
        <f>冷水机组!Z82</f>
        <v/>
      </c>
      <c r="J82" s="394">
        <f>IT!AD82</f>
        <v/>
      </c>
      <c r="K82" s="394">
        <f>[1]冷水机组!$E$80+[1]冷水机组!$I$80+[1]冷水机组!$M$80+[1]冷水机组!$Q$80+[1]冷水机组!$U$80+[1]冷水机组!$Y$80</f>
        <v/>
      </c>
      <c r="L82" s="394">
        <f>[1]冷水机组!$Z$80</f>
        <v/>
      </c>
      <c r="M82" s="394" t="n">
        <v>84321.10000000001</v>
      </c>
      <c r="N82" s="394">
        <f>B82/J82*1000</f>
        <v/>
      </c>
      <c r="O82" s="394">
        <f>E82/M82*1000</f>
        <v/>
      </c>
      <c r="P82" s="394">
        <f>冷水机组!AB82</f>
        <v/>
      </c>
      <c r="Q82" s="394">
        <f>冷水机组!AC82</f>
        <v/>
      </c>
    </row>
    <row r="83" spans="1:17">
      <c r="A83" s="6" t="n">
        <v>43328</v>
      </c>
      <c r="B83" s="393" t="n">
        <v>450</v>
      </c>
      <c r="C83" s="393" t="n">
        <v>5</v>
      </c>
      <c r="D83" s="393" t="n">
        <v>303.8</v>
      </c>
      <c r="E83" s="393" t="n">
        <v>130.2</v>
      </c>
      <c r="F83" s="393">
        <f>(G83/B83)*24</f>
        <v/>
      </c>
      <c r="G83" s="393" t="n">
        <v>1000</v>
      </c>
      <c r="H83" s="393">
        <f>冷水机组!E83+冷水机组!I83+冷水机组!M83+冷水机组!Q83+冷水机组!U83+冷水机组!Y83</f>
        <v/>
      </c>
      <c r="I83" s="393">
        <f>冷水机组!Z83</f>
        <v/>
      </c>
      <c r="J83" s="393">
        <f>IT!AD83</f>
        <v/>
      </c>
      <c r="K83" s="393">
        <f>[1]冷水机组!$E$81+[1]冷水机组!$I$81+[1]冷水机组!$M$81+[1]冷水机组!$Q$81+[1]冷水机组!$U$81+[1]冷水机组!$Y$81</f>
        <v/>
      </c>
      <c r="L83" s="393">
        <f>[1]冷水机组!$Z$81</f>
        <v/>
      </c>
      <c r="M83" s="393" t="n">
        <v>85014.60000000001</v>
      </c>
      <c r="N83" s="393">
        <f>B83/J83*1000</f>
        <v/>
      </c>
      <c r="O83" s="393">
        <f>E83/M83*1000</f>
        <v/>
      </c>
      <c r="P83" s="393">
        <f>冷水机组!AB83</f>
        <v/>
      </c>
      <c r="Q83" s="393">
        <f>冷水机组!AC83</f>
        <v/>
      </c>
    </row>
    <row r="84" spans="1:17">
      <c r="A84" s="6" t="n">
        <v>43329</v>
      </c>
      <c r="B84" s="394" t="n">
        <v>449</v>
      </c>
      <c r="C84" s="394" t="n">
        <v>11</v>
      </c>
      <c r="D84" s="394" t="n">
        <v>298.9</v>
      </c>
      <c r="E84" s="394" t="n">
        <v>128.1</v>
      </c>
      <c r="F84" s="394">
        <f>(G84/B84)*24</f>
        <v/>
      </c>
      <c r="G84" s="394" t="n">
        <v>1000</v>
      </c>
      <c r="H84" s="394">
        <f>冷水机组!E84+冷水机组!I84+冷水机组!M84+冷水机组!Q84+冷水机组!U84+冷水机组!Y84</f>
        <v/>
      </c>
      <c r="I84" s="394">
        <f>冷水机组!Z84</f>
        <v/>
      </c>
      <c r="J84" s="394">
        <f>IT!AD84</f>
        <v/>
      </c>
      <c r="K84" s="394">
        <f>[1]冷水机组!$E$82+[1]冷水机组!$I$82+[1]冷水机组!$M$82+[1]冷水机组!$Q$82+[1]冷水机组!$U$82+[1]冷水机组!$Y$82</f>
        <v/>
      </c>
      <c r="L84" s="394">
        <f>[1]冷水机组!$Z$82</f>
        <v/>
      </c>
      <c r="M84" s="394" t="n">
        <v>84812.52</v>
      </c>
      <c r="N84" s="394">
        <f>B84/J84*1000</f>
        <v/>
      </c>
      <c r="O84" s="394">
        <f>E84/M84*1000</f>
        <v/>
      </c>
      <c r="P84" s="394">
        <f>冷水机组!AB84</f>
        <v/>
      </c>
      <c r="Q84" s="394">
        <f>冷水机组!AC84</f>
        <v/>
      </c>
    </row>
    <row r="85" spans="1:17">
      <c r="A85" s="6" t="n">
        <v>43330</v>
      </c>
      <c r="B85" s="393" t="n">
        <v>435</v>
      </c>
      <c r="C85" s="393" t="n">
        <v>7</v>
      </c>
      <c r="D85" s="393" t="n">
        <v>289.8</v>
      </c>
      <c r="E85" s="393" t="n">
        <v>124.2</v>
      </c>
      <c r="F85" s="393">
        <f>(G85/B85)*24</f>
        <v/>
      </c>
      <c r="G85" s="393" t="n">
        <v>1000</v>
      </c>
      <c r="H85" s="393">
        <f>冷水机组!E85+冷水机组!I85+冷水机组!M85+冷水机组!Q85+冷水机组!U85+冷水机组!Y85</f>
        <v/>
      </c>
      <c r="I85" s="393">
        <f>冷水机组!Z85</f>
        <v/>
      </c>
      <c r="J85" s="393">
        <f>IT!AD85</f>
        <v/>
      </c>
      <c r="K85" s="393">
        <f>[1]冷水机组!$E$83+[1]冷水机组!$I$83+[1]冷水机组!$M$83+[1]冷水机组!$Q$83+[1]冷水机组!$U$83+[1]冷水机组!$Y$83</f>
        <v/>
      </c>
      <c r="L85" s="393">
        <f>[1]冷水机组!$Z$83</f>
        <v/>
      </c>
      <c r="M85" s="393" t="n">
        <v>84710.96000000001</v>
      </c>
      <c r="N85" s="393">
        <f>B85/J85*1000</f>
        <v/>
      </c>
      <c r="O85" s="393">
        <f>E85/M85*1000</f>
        <v/>
      </c>
      <c r="P85" s="393">
        <f>冷水机组!AB85</f>
        <v/>
      </c>
      <c r="Q85" s="393">
        <f>冷水机组!AC85</f>
        <v/>
      </c>
    </row>
    <row r="86" spans="1:17">
      <c r="A86" s="6" t="n">
        <v>43331</v>
      </c>
      <c r="B86" s="394" t="n">
        <v>525</v>
      </c>
      <c r="C86" s="394" t="n">
        <v>7</v>
      </c>
      <c r="D86" s="394" t="n">
        <v>359.1</v>
      </c>
      <c r="E86" s="394" t="n">
        <v>153.9</v>
      </c>
      <c r="F86" s="394">
        <f>(G86/B86)*24</f>
        <v/>
      </c>
      <c r="G86" s="394" t="n">
        <v>1000</v>
      </c>
      <c r="H86" s="394">
        <f>冷水机组!E86+冷水机组!I86+冷水机组!M86+冷水机组!Q86+冷水机组!U86+冷水机组!Y86</f>
        <v/>
      </c>
      <c r="I86" s="394">
        <f>冷水机组!Z86</f>
        <v/>
      </c>
      <c r="J86" s="394">
        <f>IT!AD86</f>
        <v/>
      </c>
      <c r="K86" s="394">
        <f>[1]冷水机组!$E$84+[1]冷水机组!$I$84+[1]冷水机组!$M$84+[1]冷水机组!$Q$84+[1]冷水机组!$U$84+[1]冷水机组!$Y$84</f>
        <v/>
      </c>
      <c r="L86" s="394">
        <f>[1]冷水机组!$Z$84</f>
        <v/>
      </c>
      <c r="M86" s="394" t="n">
        <v>84620.25</v>
      </c>
      <c r="N86" s="394">
        <f>B86/J86*1000</f>
        <v/>
      </c>
      <c r="O86" s="394">
        <f>E86/M86*1000</f>
        <v/>
      </c>
      <c r="P86" s="394">
        <f>冷水机组!AB86</f>
        <v/>
      </c>
      <c r="Q86" s="394">
        <f>冷水机组!AC86</f>
        <v/>
      </c>
    </row>
    <row r="87" spans="1:17">
      <c r="A87" s="6" t="n">
        <v>43332</v>
      </c>
      <c r="B87" s="393" t="n">
        <v>492</v>
      </c>
      <c r="C87" s="393" t="n">
        <v>8</v>
      </c>
      <c r="D87" s="393" t="n">
        <v>325.5</v>
      </c>
      <c r="E87" s="393" t="n">
        <v>139.5</v>
      </c>
      <c r="F87" s="393">
        <f>(G87/B87)*24</f>
        <v/>
      </c>
      <c r="G87" s="393" t="n">
        <v>1000</v>
      </c>
      <c r="H87" s="393">
        <f>冷水机组!E87+冷水机组!I87+冷水机组!M87+冷水机组!Q87+冷水机组!U87+冷水机组!Y87</f>
        <v/>
      </c>
      <c r="I87" s="393">
        <f>冷水机组!Z87</f>
        <v/>
      </c>
      <c r="J87" s="393">
        <f>IT!AD87</f>
        <v/>
      </c>
      <c r="K87" s="393">
        <f>[1]冷水机组!$E$85+[1]冷水机组!$I$85+[1]冷水机组!$M$85+[1]冷水机组!$Q$85+[1]冷水机组!$U$85+[1]冷水机组!$Y$85</f>
        <v/>
      </c>
      <c r="L87" s="393">
        <f>[1]冷水机组!$Z$85</f>
        <v/>
      </c>
      <c r="M87" s="393" t="n">
        <v>87999.08</v>
      </c>
      <c r="N87" s="393">
        <f>B87/J87*1000</f>
        <v/>
      </c>
      <c r="O87" s="393">
        <f>E87/M87*1000</f>
        <v/>
      </c>
      <c r="P87" s="393">
        <f>冷水机组!AB87</f>
        <v/>
      </c>
      <c r="Q87" s="393">
        <f>冷水机组!AC87</f>
        <v/>
      </c>
    </row>
    <row r="88" spans="1:17">
      <c r="A88" s="6" t="n">
        <v>43333</v>
      </c>
      <c r="B88" s="394" t="n">
        <v>479</v>
      </c>
      <c r="C88" s="394" t="n">
        <v>7</v>
      </c>
      <c r="D88" s="394" t="n">
        <v>320.6</v>
      </c>
      <c r="E88" s="394" t="n">
        <v>137.4</v>
      </c>
      <c r="F88" s="394">
        <f>(G88/B88)*24</f>
        <v/>
      </c>
      <c r="G88" s="394" t="n">
        <v>1000</v>
      </c>
      <c r="H88" s="394">
        <f>冷水机组!E88+冷水机组!I88+冷水机组!M88+冷水机组!Q88+冷水机组!U88+冷水机组!Y88</f>
        <v/>
      </c>
      <c r="I88" s="394">
        <f>冷水机组!Z88</f>
        <v/>
      </c>
      <c r="J88" s="394">
        <f>IT!AD88</f>
        <v/>
      </c>
      <c r="K88" s="394">
        <f>[1]冷水机组!$E$86+[1]冷水机组!$I$86+[1]冷水机组!$M$86+[1]冷水机组!$Q$86+[1]冷水机组!$U$86+[1]冷水机组!$Y$86</f>
        <v/>
      </c>
      <c r="L88" s="394">
        <f>[1]冷水机组!$Z$86</f>
        <v/>
      </c>
      <c r="M88" s="394" t="n">
        <v>91214.62</v>
      </c>
      <c r="N88" s="394">
        <f>B88/J88*1000</f>
        <v/>
      </c>
      <c r="O88" s="394">
        <f>E88/M88*1000</f>
        <v/>
      </c>
      <c r="P88" s="394">
        <f>冷水机组!AB88</f>
        <v/>
      </c>
      <c r="Q88" s="394">
        <f>冷水机组!AC88</f>
        <v/>
      </c>
    </row>
    <row r="89" spans="1:17">
      <c r="A89" s="6" t="n">
        <v>43334</v>
      </c>
      <c r="B89" s="393" t="n">
        <v>478</v>
      </c>
      <c r="C89" s="393" t="n">
        <v>9</v>
      </c>
      <c r="D89" s="393" t="n">
        <v>319.9</v>
      </c>
      <c r="E89" s="393" t="n">
        <v>137.1</v>
      </c>
      <c r="F89" s="393">
        <f>(G89/B89)*24</f>
        <v/>
      </c>
      <c r="G89" s="393" t="n">
        <v>1000</v>
      </c>
      <c r="H89" s="393">
        <f>冷水机组!E89+冷水机组!I89+冷水机组!M89+冷水机组!Q89+冷水机组!U89+冷水机组!Y89</f>
        <v/>
      </c>
      <c r="I89" s="393">
        <f>冷水机组!Z89</f>
        <v/>
      </c>
      <c r="J89" s="393">
        <f>IT!AD89</f>
        <v/>
      </c>
      <c r="K89" s="393">
        <f>[1]冷水机组!$E$87+[1]冷水机组!$I$87+[1]冷水机组!$M$87+[1]冷水机组!$Q$87+[1]冷水机组!$U$87+[1]冷水机组!$Y$87</f>
        <v/>
      </c>
      <c r="L89" s="393">
        <f>[1]冷水机组!$Z$87</f>
        <v/>
      </c>
      <c r="M89" s="393" t="n">
        <v>90524.53999999999</v>
      </c>
      <c r="N89" s="393">
        <f>B89/J89*1000</f>
        <v/>
      </c>
      <c r="O89" s="393">
        <f>E89/M89*1000</f>
        <v/>
      </c>
      <c r="P89" s="393">
        <f>冷水机组!AB89</f>
        <v/>
      </c>
      <c r="Q89" s="393">
        <f>冷水机组!AC89</f>
        <v/>
      </c>
    </row>
    <row r="90" spans="1:17">
      <c r="A90" s="6" t="s">
        <v>63</v>
      </c>
      <c r="B90" s="394" t="n"/>
      <c r="C90" s="394" t="n"/>
      <c r="D90" s="394" t="n"/>
      <c r="E90" s="394" t="n"/>
      <c r="F90" s="394">
        <f>(G90/B90)*24</f>
        <v/>
      </c>
      <c r="G90" s="394" t="s">
        <v>314</v>
      </c>
      <c r="H90" s="394">
        <f>冷水机组!E90+冷水机组!I90+冷水机组!M90+冷水机组!Q90+冷水机组!U90+冷水机组!Y90</f>
        <v/>
      </c>
      <c r="I90" s="394">
        <f>冷水机组!Z90</f>
        <v/>
      </c>
      <c r="J90" s="394">
        <f>IT!AD90</f>
        <v/>
      </c>
      <c r="K90" s="394">
        <f>[万国光明数据中心2期.xlsx]冷水机组!$E$90+[万国光明数据中心2期.xlsx]冷水机组!$I$90+[万国光明数据中心2期.xlsx]冷水机组!$M$90+[万国光明数据中心2期.xlsx]冷水机组!$Q$90+[万国光明数据中心2期.xlsx]冷水机组!$U$90+[万国光明数据中心2期.xlsx]冷水机组!$Y$90</f>
        <v/>
      </c>
      <c r="L90" s="394">
        <f>[万国光明数据中心2期.xlsx]冷水机组!$Z$90</f>
        <v/>
      </c>
      <c r="M90" s="394">
        <f>[万国光明数据中心2期.xlsx]IT!$Z$90</f>
        <v/>
      </c>
      <c r="N90" s="394">
        <f>B90/J90*1000</f>
        <v/>
      </c>
      <c r="O90" s="394">
        <f>E90/M90*1000</f>
        <v/>
      </c>
      <c r="P90" s="394">
        <f>冷水机组!AB90</f>
        <v/>
      </c>
      <c r="Q90" s="394">
        <f>冷水机组!AC90</f>
        <v/>
      </c>
    </row>
    <row r="91" spans="1:17">
      <c r="A91" s="6" t="n">
        <v>43336</v>
      </c>
      <c r="B91" s="393" t="n"/>
      <c r="C91" s="393" t="n"/>
      <c r="D91" s="393" t="n"/>
      <c r="E91" s="393" t="n"/>
      <c r="F91" s="393">
        <f>(G91/B91)*24</f>
        <v/>
      </c>
      <c r="G91" s="393" t="s">
        <v>314</v>
      </c>
      <c r="H91" s="393">
        <f>冷水机组!E91+冷水机组!I91+冷水机组!M91+冷水机组!Q91+冷水机组!U91+冷水机组!Y91</f>
        <v/>
      </c>
      <c r="I91" s="393">
        <f>冷水机组!Z91</f>
        <v/>
      </c>
      <c r="J91" s="393">
        <f>IT!AD91</f>
        <v/>
      </c>
      <c r="K91" s="393">
        <f>[1]冷水机组!$E$89+[1]冷水机组!$I$89+[1]冷水机组!$M$89+[1]冷水机组!$Q$89+[1]冷水机组!$U$89+[1]冷水机组!$Y$89</f>
        <v/>
      </c>
      <c r="L91" s="393">
        <f>[1]冷水机组!$Z$89</f>
        <v/>
      </c>
      <c r="M91" s="393">
        <f>[1]IT!$Z$89</f>
        <v/>
      </c>
      <c r="N91" s="393">
        <f>B91/J91*1000</f>
        <v/>
      </c>
      <c r="O91" s="393">
        <f>E91/M91*1000</f>
        <v/>
      </c>
      <c r="P91" s="393">
        <f>冷水机组!AB91</f>
        <v/>
      </c>
      <c r="Q91" s="393">
        <f>冷水机组!AC91</f>
        <v/>
      </c>
    </row>
    <row r="92" spans="1:17">
      <c r="A92" s="6" t="n">
        <v>43337</v>
      </c>
      <c r="B92" s="394" t="n"/>
      <c r="C92" s="394" t="n"/>
      <c r="D92" s="394" t="n"/>
      <c r="E92" s="394" t="n"/>
      <c r="F92" s="394">
        <f>(G92/B92)*24</f>
        <v/>
      </c>
      <c r="G92" s="394" t="s">
        <v>314</v>
      </c>
      <c r="H92" s="394">
        <f>冷水机组!E92+冷水机组!I92+冷水机组!M92+冷水机组!Q92+冷水机组!U92+冷水机组!Y92</f>
        <v/>
      </c>
      <c r="I92" s="394">
        <f>冷水机组!Z92</f>
        <v/>
      </c>
      <c r="J92" s="394">
        <f>IT!AD92</f>
        <v/>
      </c>
      <c r="K92" s="394">
        <f>[1]冷水机组!$E$90+[1]冷水机组!$I$90+[1]冷水机组!$M$90+[1]冷水机组!$Q$90+[1]冷水机组!$U$90+[1]冷水机组!$Y$90</f>
        <v/>
      </c>
      <c r="L92" s="394">
        <f>[1]冷水机组!$Z$90</f>
        <v/>
      </c>
      <c r="M92" s="394">
        <f>[1]IT!$Z$90</f>
        <v/>
      </c>
      <c r="N92" s="394">
        <f>B92/J92*1000</f>
        <v/>
      </c>
      <c r="O92" s="394">
        <f>E92/M92*1000</f>
        <v/>
      </c>
      <c r="P92" s="394">
        <f>冷水机组!AB92</f>
        <v/>
      </c>
      <c r="Q92" s="394">
        <f>冷水机组!AC92</f>
        <v/>
      </c>
    </row>
    <row r="93" spans="1:17">
      <c r="A93" s="6" t="s">
        <v>63</v>
      </c>
      <c r="B93" s="393" t="n"/>
      <c r="C93" s="393" t="n"/>
      <c r="D93" s="393" t="n"/>
      <c r="E93" s="393" t="n"/>
      <c r="F93" s="393">
        <f>(G93/B93)*24</f>
        <v/>
      </c>
      <c r="G93" s="393" t="s">
        <v>314</v>
      </c>
      <c r="H93" s="393">
        <f>冷水机组!E93+冷水机组!I93+冷水机组!M93+冷水机组!Q93+冷水机组!U93+冷水机组!Y93</f>
        <v/>
      </c>
      <c r="I93" s="393">
        <f>冷水机组!Z93</f>
        <v/>
      </c>
      <c r="J93" s="393">
        <f>IT!AD93</f>
        <v/>
      </c>
      <c r="K93" s="393">
        <f>[1]冷水机组!$E$93+[1]冷水机组!$I$93+[1]冷水机组!$M$93+[1]冷水机组!$Q$93+[1]冷水机组!$U$93+[1]冷水机组!$Y$93</f>
        <v/>
      </c>
      <c r="L93" s="393">
        <f>[1]冷水机组!$Z$93</f>
        <v/>
      </c>
      <c r="M93" s="393">
        <f>[1]IT!$Z$93</f>
        <v/>
      </c>
      <c r="N93" s="393">
        <f>B93/J93*1000</f>
        <v/>
      </c>
      <c r="O93" s="393">
        <f>E93/M93*1000</f>
        <v/>
      </c>
      <c r="P93" s="393">
        <f>冷水机组!AB93</f>
        <v/>
      </c>
      <c r="Q93" s="393">
        <f>冷水机组!AC93</f>
        <v/>
      </c>
    </row>
  </sheetData>
  <mergeCells count="2">
    <mergeCell ref="A2:Q2"/>
    <mergeCell ref="A3:Q3"/>
  </mergeCells>
  <pageMargins bottom="0.75" footer="0.3" header="0.3" left="0.699305555555556" right="0.699305555555556" top="0.75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A93"/>
  <sheetViews>
    <sheetView topLeftCell="A72" workbookViewId="0" zoomScale="85" zoomScaleNormal="85">
      <selection activeCell="A94" sqref="A94:XFD106"/>
    </sheetView>
  </sheetViews>
  <sheetFormatPr baseColWidth="8" defaultColWidth="9" defaultRowHeight="13.5" outlineLevelCol="0"/>
  <cols>
    <col customWidth="1" max="1" min="1" style="222" width="13.125"/>
    <col customWidth="1" max="3" min="3" style="211" width="9"/>
    <col customWidth="1" max="25" min="12" style="211" width="9"/>
  </cols>
  <sheetData>
    <row customHeight="1" ht="3" r="1" s="211" spans="1:27"/>
    <row customHeight="1" ht="4.5" r="2" s="211" spans="1:27"/>
    <row customHeight="1" ht="38.25" r="3" s="211" spans="1:27">
      <c r="A3" s="260" t="s">
        <v>315</v>
      </c>
    </row>
    <row customHeight="1" ht="25.5" r="4" s="211" spans="1:27">
      <c r="A4" s="225" t="s">
        <v>289</v>
      </c>
      <c r="B4" s="225" t="s">
        <v>316</v>
      </c>
      <c r="C4" s="225" t="s">
        <v>317</v>
      </c>
      <c r="D4" s="225" t="s">
        <v>318</v>
      </c>
      <c r="E4" s="225" t="s">
        <v>229</v>
      </c>
      <c r="F4" s="225" t="s">
        <v>319</v>
      </c>
      <c r="G4" s="225" t="s">
        <v>229</v>
      </c>
      <c r="H4" s="225" t="s">
        <v>320</v>
      </c>
      <c r="I4" s="225" t="s">
        <v>229</v>
      </c>
      <c r="J4" s="225" t="s">
        <v>321</v>
      </c>
      <c r="K4" s="225" t="s">
        <v>229</v>
      </c>
      <c r="L4" s="395" t="s">
        <v>322</v>
      </c>
      <c r="M4" s="225" t="s">
        <v>229</v>
      </c>
      <c r="N4" s="395" t="s">
        <v>323</v>
      </c>
      <c r="O4" s="225" t="s">
        <v>229</v>
      </c>
      <c r="P4" s="395" t="s">
        <v>324</v>
      </c>
      <c r="Q4" s="225" t="s">
        <v>229</v>
      </c>
      <c r="R4" s="395" t="s">
        <v>325</v>
      </c>
      <c r="S4" s="225" t="s">
        <v>229</v>
      </c>
      <c r="T4" s="395" t="s">
        <v>326</v>
      </c>
      <c r="U4" s="225" t="s">
        <v>229</v>
      </c>
      <c r="V4" s="395" t="s">
        <v>327</v>
      </c>
      <c r="W4" s="225" t="s">
        <v>229</v>
      </c>
      <c r="X4" s="395" t="s">
        <v>328</v>
      </c>
      <c r="Y4" s="225" t="s">
        <v>229</v>
      </c>
      <c r="Z4" s="225" t="s">
        <v>329</v>
      </c>
      <c r="AA4" s="225" t="s">
        <v>229</v>
      </c>
    </row>
    <row customFormat="1" customHeight="1" ht="25.5" r="5" s="232" spans="1:27">
      <c r="A5" s="396" t="s">
        <v>30</v>
      </c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  <c r="L5" s="396" t="s">
        <v>330</v>
      </c>
      <c r="M5" s="234" t="n"/>
      <c r="N5" s="396" t="s">
        <v>331</v>
      </c>
      <c r="O5" s="234" t="n"/>
      <c r="P5" s="396" t="s">
        <v>332</v>
      </c>
      <c r="Q5" s="234" t="n"/>
      <c r="R5" s="396" t="s">
        <v>333</v>
      </c>
      <c r="S5" s="234" t="n"/>
      <c r="T5" s="396" t="s">
        <v>334</v>
      </c>
      <c r="U5" s="234" t="n"/>
      <c r="V5" s="396" t="s">
        <v>335</v>
      </c>
      <c r="W5" s="234" t="n"/>
      <c r="X5" s="396" t="s">
        <v>336</v>
      </c>
      <c r="Y5" s="234" t="n"/>
      <c r="Z5" s="234" t="n"/>
      <c r="AA5" s="234" t="n"/>
    </row>
    <row customFormat="1" customHeight="1" ht="25.5" r="6" s="232" spans="1:27">
      <c r="A6" s="396" t="s">
        <v>58</v>
      </c>
      <c r="B6" s="234" t="s">
        <v>337</v>
      </c>
      <c r="C6" s="234" t="s">
        <v>338</v>
      </c>
      <c r="D6" s="234" t="s">
        <v>339</v>
      </c>
      <c r="E6" s="234" t="s">
        <v>340</v>
      </c>
      <c r="F6" s="234" t="s">
        <v>341</v>
      </c>
      <c r="G6" s="234" t="s">
        <v>342</v>
      </c>
      <c r="H6" s="234" t="s">
        <v>343</v>
      </c>
      <c r="I6" s="234" t="s">
        <v>344</v>
      </c>
      <c r="J6" s="234" t="s">
        <v>345</v>
      </c>
      <c r="K6" s="234" t="s">
        <v>346</v>
      </c>
      <c r="L6" s="397" t="s">
        <v>347</v>
      </c>
      <c r="M6" s="234" t="s">
        <v>348</v>
      </c>
      <c r="N6" s="396" t="s">
        <v>60</v>
      </c>
      <c r="O6" s="234" t="s">
        <v>349</v>
      </c>
      <c r="P6" s="396" t="s">
        <v>60</v>
      </c>
      <c r="Q6" s="234" t="s">
        <v>349</v>
      </c>
      <c r="R6" s="396" t="s">
        <v>60</v>
      </c>
      <c r="S6" s="234" t="s">
        <v>350</v>
      </c>
      <c r="T6" s="396" t="s">
        <v>146</v>
      </c>
      <c r="U6" s="234" t="s">
        <v>351</v>
      </c>
      <c r="V6" s="396" t="s">
        <v>146</v>
      </c>
      <c r="W6" s="234" t="s">
        <v>352</v>
      </c>
      <c r="X6" s="396" t="s">
        <v>60</v>
      </c>
      <c r="Y6" s="234" t="s">
        <v>353</v>
      </c>
      <c r="Z6" s="234" t="s">
        <v>354</v>
      </c>
      <c r="AA6" s="234" t="s">
        <v>355</v>
      </c>
    </row>
    <row r="7" spans="1:27">
      <c r="A7" s="3" t="n">
        <v>43252</v>
      </c>
      <c r="B7" s="398">
        <f>PUE!N7-PUE!F7-冷水机组!AA7-暖通!M7-暖通!O7-暖通!S7-暖通!W7-暖通!AA7</f>
        <v/>
      </c>
      <c r="C7" s="399">
        <f>B7/PUE!N7</f>
        <v/>
      </c>
      <c r="D7" s="400">
        <f>PUE!N7-IT!AM7</f>
        <v/>
      </c>
      <c r="E7" s="4">
        <f>D7/B7</f>
        <v/>
      </c>
      <c r="F7" s="400">
        <f>损耗抄表!B7-损耗抄表!C7</f>
        <v/>
      </c>
      <c r="G7" s="4">
        <f>F7/B7</f>
        <v/>
      </c>
      <c r="H7" s="400">
        <f>损耗抄表!D7-损耗抄表!E7</f>
        <v/>
      </c>
      <c r="I7" s="4">
        <f>H7/B7</f>
        <v/>
      </c>
      <c r="J7" s="400">
        <f>损耗抄表!F7-损耗抄表!G7</f>
        <v/>
      </c>
      <c r="K7" s="4">
        <f>J7/B7</f>
        <v/>
      </c>
      <c r="L7" s="400" t="n">
        <v>0</v>
      </c>
      <c r="M7" s="4">
        <f>L7/B7</f>
        <v/>
      </c>
      <c r="N7" s="400" t="n">
        <v>586.3</v>
      </c>
      <c r="O7" s="4">
        <f>N7/B7</f>
        <v/>
      </c>
      <c r="P7" s="400" t="n">
        <v>732.28</v>
      </c>
      <c r="Q7" s="4">
        <f>N7/B7</f>
        <v/>
      </c>
      <c r="R7" s="400" t="n">
        <v>65.3</v>
      </c>
      <c r="S7" s="4">
        <f>R7/B7</f>
        <v/>
      </c>
      <c r="T7" s="400" t="n">
        <v>15.5</v>
      </c>
      <c r="U7" s="4">
        <f>T7/B7</f>
        <v/>
      </c>
      <c r="V7" s="400" t="n">
        <v>175.2</v>
      </c>
      <c r="W7" s="4">
        <f>V7/B7</f>
        <v/>
      </c>
      <c r="X7" s="400" t="n">
        <v>378.3</v>
      </c>
      <c r="Y7" s="4">
        <f>X7/B7</f>
        <v/>
      </c>
      <c r="Z7" s="400">
        <f>B7-D7-F7-H7-J7-L7-N7-P7-T7-V7-X7</f>
        <v/>
      </c>
      <c r="AA7" s="4">
        <f>Z7/B7</f>
        <v/>
      </c>
    </row>
    <row r="8" spans="1:27">
      <c r="A8" s="3" t="n">
        <v>43253</v>
      </c>
      <c r="B8" s="401">
        <f>PUE!N8-PUE!F8-冷水机组!AA8-暖通!M8-暖通!O8-暖通!S8-暖通!W8-暖通!AA8</f>
        <v/>
      </c>
      <c r="C8" s="402">
        <f>B7/PUE!N8</f>
        <v/>
      </c>
      <c r="D8" s="403">
        <f>PUE!N8-IT!AM8</f>
        <v/>
      </c>
      <c r="E8" s="5">
        <f>D8/B8</f>
        <v/>
      </c>
      <c r="F8" s="403">
        <f>损耗抄表!B8-损耗抄表!C8</f>
        <v/>
      </c>
      <c r="G8" s="5">
        <f>F8/B8</f>
        <v/>
      </c>
      <c r="H8" s="403">
        <f>损耗抄表!D8-损耗抄表!E8</f>
        <v/>
      </c>
      <c r="I8" s="5">
        <f>H8/B8</f>
        <v/>
      </c>
      <c r="J8" s="403">
        <f>损耗抄表!F8-损耗抄表!G8</f>
        <v/>
      </c>
      <c r="K8" s="5">
        <f>J8/B8</f>
        <v/>
      </c>
      <c r="L8" s="403" t="n">
        <v>0</v>
      </c>
      <c r="M8" s="5">
        <f>L8/B8</f>
        <v/>
      </c>
      <c r="N8" s="403" t="n">
        <v>400.8</v>
      </c>
      <c r="O8" s="5">
        <f>N8/B8</f>
        <v/>
      </c>
      <c r="P8" s="403" t="n">
        <v>705.91</v>
      </c>
      <c r="Q8" s="5">
        <f>N8/B8</f>
        <v/>
      </c>
      <c r="R8" s="403" t="n">
        <v>53.3</v>
      </c>
      <c r="S8" s="5">
        <f>R8/B8</f>
        <v/>
      </c>
      <c r="T8" s="403" t="n">
        <v>14.5</v>
      </c>
      <c r="U8" s="5">
        <f>T8/B8</f>
        <v/>
      </c>
      <c r="V8" s="403" t="n">
        <v>171.5</v>
      </c>
      <c r="W8" s="5">
        <f>V8/B8</f>
        <v/>
      </c>
      <c r="X8" s="403" t="n">
        <v>380.3</v>
      </c>
      <c r="Y8" s="5">
        <f>X8/B8</f>
        <v/>
      </c>
      <c r="Z8" s="403">
        <f>B8-D8-F8-H8-J8-L8-N8-P8-T8-V8-X8</f>
        <v/>
      </c>
      <c r="AA8" s="5">
        <f>Z8/B8</f>
        <v/>
      </c>
    </row>
    <row r="9" spans="1:27">
      <c r="A9" s="3" t="n">
        <v>43254</v>
      </c>
      <c r="B9" s="398">
        <f>PUE!N9-PUE!F9-冷水机组!AA9-暖通!M9-暖通!O9-暖通!S9-暖通!W9-暖通!AA9</f>
        <v/>
      </c>
      <c r="C9" s="399">
        <f>B7/PUE!N9</f>
        <v/>
      </c>
      <c r="D9" s="400">
        <f>PUE!N9-IT!AM9</f>
        <v/>
      </c>
      <c r="E9" s="4">
        <f>D9/B9</f>
        <v/>
      </c>
      <c r="F9" s="400">
        <f>损耗抄表!B9-损耗抄表!C9</f>
        <v/>
      </c>
      <c r="G9" s="4">
        <f>F9/B9</f>
        <v/>
      </c>
      <c r="H9" s="400">
        <f>损耗抄表!D9-损耗抄表!E9</f>
        <v/>
      </c>
      <c r="I9" s="4">
        <f>H9/B9</f>
        <v/>
      </c>
      <c r="J9" s="400">
        <f>损耗抄表!F9-损耗抄表!G9</f>
        <v/>
      </c>
      <c r="K9" s="4">
        <f>J9/B9</f>
        <v/>
      </c>
      <c r="L9" s="400" t="n">
        <v>0</v>
      </c>
      <c r="M9" s="4">
        <f>L9/B9</f>
        <v/>
      </c>
      <c r="N9" s="400" t="n">
        <v>252.91</v>
      </c>
      <c r="O9" s="4">
        <f>N9/B9</f>
        <v/>
      </c>
      <c r="P9" s="400" t="n">
        <v>732.59</v>
      </c>
      <c r="Q9" s="4">
        <f>N9/B9</f>
        <v/>
      </c>
      <c r="R9" s="400" t="n">
        <v>46.1</v>
      </c>
      <c r="S9" s="4">
        <f>R9/B9</f>
        <v/>
      </c>
      <c r="T9" s="400" t="n">
        <v>15.5</v>
      </c>
      <c r="U9" s="4">
        <f>T9/B9</f>
        <v/>
      </c>
      <c r="V9" s="400" t="n">
        <v>154.9</v>
      </c>
      <c r="W9" s="4">
        <f>V9/B9</f>
        <v/>
      </c>
      <c r="X9" s="400" t="n">
        <v>375.4</v>
      </c>
      <c r="Y9" s="4">
        <f>X9/B9</f>
        <v/>
      </c>
      <c r="Z9" s="400">
        <f>B9-D9-F9-H9-J9-L9-N9-P9-T9-V9-X9</f>
        <v/>
      </c>
      <c r="AA9" s="4">
        <f>Z9/B9</f>
        <v/>
      </c>
    </row>
    <row r="10" spans="1:27">
      <c r="A10" s="3" t="n">
        <v>43255</v>
      </c>
      <c r="B10" s="401">
        <f>PUE!N10-PUE!F10-冷水机组!AA10-暖通!M10-暖通!O10-暖通!S10-暖通!W10-暖通!AA10</f>
        <v/>
      </c>
      <c r="C10" s="402">
        <f>B7/PUE!N10</f>
        <v/>
      </c>
      <c r="D10" s="403">
        <f>PUE!N10-IT!AM10</f>
        <v/>
      </c>
      <c r="E10" s="5">
        <f>D10/B10</f>
        <v/>
      </c>
      <c r="F10" s="403">
        <f>损耗抄表!B10-损耗抄表!C10</f>
        <v/>
      </c>
      <c r="G10" s="5">
        <f>F10/B10</f>
        <v/>
      </c>
      <c r="H10" s="403">
        <f>损耗抄表!D10-损耗抄表!E10</f>
        <v/>
      </c>
      <c r="I10" s="5">
        <f>H10/B10</f>
        <v/>
      </c>
      <c r="J10" s="403">
        <f>损耗抄表!F10-损耗抄表!G10</f>
        <v/>
      </c>
      <c r="K10" s="5">
        <f>J10/B10</f>
        <v/>
      </c>
      <c r="L10" s="403" t="n">
        <v>0</v>
      </c>
      <c r="M10" s="5">
        <f>L10/B10</f>
        <v/>
      </c>
      <c r="N10" s="403" t="n">
        <v>538</v>
      </c>
      <c r="O10" s="5">
        <f>N10/B10</f>
        <v/>
      </c>
      <c r="P10" s="403" t="n">
        <v>717.41</v>
      </c>
      <c r="Q10" s="5">
        <f>N10/B10</f>
        <v/>
      </c>
      <c r="R10" s="403" t="n">
        <v>59</v>
      </c>
      <c r="S10" s="5">
        <f>R10/B10</f>
        <v/>
      </c>
      <c r="T10" s="403" t="n">
        <v>15.3</v>
      </c>
      <c r="U10" s="5">
        <f>T10/B10</f>
        <v/>
      </c>
      <c r="V10" s="403" t="n">
        <v>373.1</v>
      </c>
      <c r="W10" s="5">
        <f>V10/B10</f>
        <v/>
      </c>
      <c r="X10" s="403" t="n">
        <v>378.1</v>
      </c>
      <c r="Y10" s="5">
        <f>X10/B10</f>
        <v/>
      </c>
      <c r="Z10" s="403">
        <f>B10-D10-F10-H10-J10-L10-N10-P10-T10-V10-X10</f>
        <v/>
      </c>
      <c r="AA10" s="5">
        <f>Z10/B10</f>
        <v/>
      </c>
    </row>
    <row r="11" spans="1:27">
      <c r="A11" s="3" t="n">
        <v>43256</v>
      </c>
      <c r="B11" s="398">
        <f>PUE!N11-PUE!F11-冷水机组!AA11-暖通!M11-暖通!O11-暖通!S11-暖通!W11-暖通!AA11</f>
        <v/>
      </c>
      <c r="C11" s="399">
        <f>B7/PUE!N11</f>
        <v/>
      </c>
      <c r="D11" s="400">
        <f>PUE!N11-IT!AM11</f>
        <v/>
      </c>
      <c r="E11" s="4">
        <f>D11/B11</f>
        <v/>
      </c>
      <c r="F11" s="400">
        <f>损耗抄表!B11-损耗抄表!C11</f>
        <v/>
      </c>
      <c r="G11" s="4">
        <f>F11/B11</f>
        <v/>
      </c>
      <c r="H11" s="400">
        <f>损耗抄表!D11-损耗抄表!E11</f>
        <v/>
      </c>
      <c r="I11" s="4">
        <f>H11/B11</f>
        <v/>
      </c>
      <c r="J11" s="400">
        <f>损耗抄表!F11-损耗抄表!G11</f>
        <v/>
      </c>
      <c r="K11" s="4">
        <f>J11/B11</f>
        <v/>
      </c>
      <c r="L11" s="400" t="n">
        <v>0</v>
      </c>
      <c r="M11" s="4">
        <f>L11/B11</f>
        <v/>
      </c>
      <c r="N11" s="400" t="n">
        <v>563.6900000000001</v>
      </c>
      <c r="O11" s="4">
        <f>N11/B11</f>
        <v/>
      </c>
      <c r="P11" s="400" t="n">
        <v>735.59</v>
      </c>
      <c r="Q11" s="4">
        <f>N11/B11</f>
        <v/>
      </c>
      <c r="R11" s="400" t="n">
        <v>62.8</v>
      </c>
      <c r="S11" s="4">
        <f>R11/B11</f>
        <v/>
      </c>
      <c r="T11" s="400" t="n">
        <v>15.5</v>
      </c>
      <c r="U11" s="4">
        <f>T11/B11</f>
        <v/>
      </c>
      <c r="V11" s="400" t="n">
        <v>343.4</v>
      </c>
      <c r="W11" s="4">
        <f>V11/B11</f>
        <v/>
      </c>
      <c r="X11" s="400" t="n">
        <v>402.9</v>
      </c>
      <c r="Y11" s="4">
        <f>X11/B11</f>
        <v/>
      </c>
      <c r="Z11" s="400">
        <f>B11-D11-F11-H11-J11-L11-N11-P11-T11-V11-X11</f>
        <v/>
      </c>
      <c r="AA11" s="4">
        <f>Z11/B11</f>
        <v/>
      </c>
    </row>
    <row r="12" spans="1:27">
      <c r="A12" s="3" t="n">
        <v>43257</v>
      </c>
      <c r="B12" s="401">
        <f>PUE!N12-PUE!F12-冷水机组!AA12-暖通!M12-暖通!O12-暖通!S12-暖通!W12-暖通!AA12</f>
        <v/>
      </c>
      <c r="C12" s="402">
        <f>B7/PUE!N12</f>
        <v/>
      </c>
      <c r="D12" s="403">
        <f>PUE!N12-IT!AM12</f>
        <v/>
      </c>
      <c r="E12" s="5">
        <f>D12/B12</f>
        <v/>
      </c>
      <c r="F12" s="403">
        <f>损耗抄表!B12-损耗抄表!C12</f>
        <v/>
      </c>
      <c r="G12" s="5">
        <f>F12/B12</f>
        <v/>
      </c>
      <c r="H12" s="403">
        <f>损耗抄表!D12-损耗抄表!E12</f>
        <v/>
      </c>
      <c r="I12" s="5">
        <f>H12/B12</f>
        <v/>
      </c>
      <c r="J12" s="403">
        <f>损耗抄表!F12-损耗抄表!G12</f>
        <v/>
      </c>
      <c r="K12" s="5">
        <f>J12/B12</f>
        <v/>
      </c>
      <c r="L12" s="403" t="n">
        <v>0</v>
      </c>
      <c r="M12" s="5">
        <f>L12/B12</f>
        <v/>
      </c>
      <c r="N12" s="403" t="n">
        <v>448.11</v>
      </c>
      <c r="O12" s="5">
        <f>N12/B12</f>
        <v/>
      </c>
      <c r="P12" s="403" t="n">
        <v>743.62</v>
      </c>
      <c r="Q12" s="5">
        <f>N12/B12</f>
        <v/>
      </c>
      <c r="R12" s="403" t="n">
        <v>69.90000000000001</v>
      </c>
      <c r="S12" s="5">
        <f>R12/B12</f>
        <v/>
      </c>
      <c r="T12" s="403" t="n">
        <v>14.4</v>
      </c>
      <c r="U12" s="5">
        <f>T12/B12</f>
        <v/>
      </c>
      <c r="V12" s="403" t="n">
        <v>128.7</v>
      </c>
      <c r="W12" s="5">
        <f>V12/B12</f>
        <v/>
      </c>
      <c r="X12" s="403" t="n">
        <v>393.2</v>
      </c>
      <c r="Y12" s="5">
        <f>X12/B12</f>
        <v/>
      </c>
      <c r="Z12" s="403">
        <f>B12-D12-F12-H12-J12-L12-N12-P12-T12-V12-X12</f>
        <v/>
      </c>
      <c r="AA12" s="5">
        <f>Z12/B12</f>
        <v/>
      </c>
    </row>
    <row r="13" spans="1:27">
      <c r="A13" s="3" t="n">
        <v>43258</v>
      </c>
      <c r="B13" s="398">
        <f>PUE!N13-PUE!F13-冷水机组!AA13-暖通!M13-暖通!O13-暖通!S13-暖通!W13-暖通!AA13</f>
        <v/>
      </c>
      <c r="C13" s="399">
        <f>B7/PUE!N13</f>
        <v/>
      </c>
      <c r="D13" s="400">
        <f>PUE!N13-IT!AM13</f>
        <v/>
      </c>
      <c r="E13" s="4">
        <f>D13/B13</f>
        <v/>
      </c>
      <c r="F13" s="400">
        <f>损耗抄表!B13-损耗抄表!C13</f>
        <v/>
      </c>
      <c r="G13" s="4">
        <f>F13/B13</f>
        <v/>
      </c>
      <c r="H13" s="400">
        <f>损耗抄表!D13-损耗抄表!E13</f>
        <v/>
      </c>
      <c r="I13" s="4">
        <f>H13/B13</f>
        <v/>
      </c>
      <c r="J13" s="400">
        <f>损耗抄表!F13-损耗抄表!G13</f>
        <v/>
      </c>
      <c r="K13" s="4">
        <f>J13/B13</f>
        <v/>
      </c>
      <c r="L13" s="400" t="n">
        <v>0</v>
      </c>
      <c r="M13" s="4">
        <f>L13/B13</f>
        <v/>
      </c>
      <c r="N13" s="400" t="n">
        <v>532.5</v>
      </c>
      <c r="O13" s="4">
        <f>N13/B13</f>
        <v/>
      </c>
      <c r="P13" s="400" t="n">
        <v>755</v>
      </c>
      <c r="Q13" s="4">
        <f>N13/B13</f>
        <v/>
      </c>
      <c r="R13" s="400" t="n">
        <v>77.5</v>
      </c>
      <c r="S13" s="4">
        <f>R13/B13</f>
        <v/>
      </c>
      <c r="T13" s="400" t="n">
        <v>16.3</v>
      </c>
      <c r="U13" s="4">
        <f>T13/B13</f>
        <v/>
      </c>
      <c r="V13" s="400" t="n">
        <v>120.7</v>
      </c>
      <c r="W13" s="4">
        <f>V13/B13</f>
        <v/>
      </c>
      <c r="X13" s="400" t="n">
        <v>394.5</v>
      </c>
      <c r="Y13" s="4">
        <f>X13/B13</f>
        <v/>
      </c>
      <c r="Z13" s="400">
        <f>B13-D13-F13-H13-J13-L13-N13-P13-T13-V13-X13</f>
        <v/>
      </c>
      <c r="AA13" s="4">
        <f>Z13/B13</f>
        <v/>
      </c>
    </row>
    <row r="14" spans="1:27">
      <c r="A14" s="3" t="n">
        <v>43259</v>
      </c>
      <c r="B14" s="401">
        <f>PUE!N14-PUE!F14-冷水机组!AA14-暖通!M14-暖通!O14-暖通!S14-暖通!W14-暖通!AA14</f>
        <v/>
      </c>
      <c r="C14" s="402">
        <f>B7/PUE!N14</f>
        <v/>
      </c>
      <c r="D14" s="403">
        <f>PUE!N14-IT!AM14</f>
        <v/>
      </c>
      <c r="E14" s="5">
        <f>D14/B14</f>
        <v/>
      </c>
      <c r="F14" s="403">
        <f>损耗抄表!B14-损耗抄表!C14</f>
        <v/>
      </c>
      <c r="G14" s="5">
        <f>F14/B14</f>
        <v/>
      </c>
      <c r="H14" s="403">
        <f>损耗抄表!D14-损耗抄表!E14</f>
        <v/>
      </c>
      <c r="I14" s="5">
        <f>H14/B14</f>
        <v/>
      </c>
      <c r="J14" s="403">
        <f>损耗抄表!F14-损耗抄表!G14</f>
        <v/>
      </c>
      <c r="K14" s="5">
        <f>J14/B14</f>
        <v/>
      </c>
      <c r="L14" s="403" t="n">
        <v>0</v>
      </c>
      <c r="M14" s="5">
        <f>L14/B14</f>
        <v/>
      </c>
      <c r="N14" s="403" t="n">
        <v>431.2</v>
      </c>
      <c r="O14" s="5">
        <f>N14/B14</f>
        <v/>
      </c>
      <c r="P14" s="403" t="n">
        <v>761.78</v>
      </c>
      <c r="Q14" s="5">
        <f>N14/B14</f>
        <v/>
      </c>
      <c r="R14" s="403" t="n">
        <v>63.4</v>
      </c>
      <c r="S14" s="5">
        <f>R14/B14</f>
        <v/>
      </c>
      <c r="T14" s="403" t="n">
        <v>14.7</v>
      </c>
      <c r="U14" s="5">
        <f>T14/B14</f>
        <v/>
      </c>
      <c r="V14" s="403" t="n">
        <v>102.4</v>
      </c>
      <c r="W14" s="5">
        <f>V14/B14</f>
        <v/>
      </c>
      <c r="X14" s="403" t="n">
        <v>376.4</v>
      </c>
      <c r="Y14" s="5">
        <f>X14/B14</f>
        <v/>
      </c>
      <c r="Z14" s="403">
        <f>B14-D14-F14-H14-J14-L14-N14-P14-T14-V14-X14</f>
        <v/>
      </c>
      <c r="AA14" s="5">
        <f>Z14/B14</f>
        <v/>
      </c>
    </row>
    <row r="15" spans="1:27">
      <c r="A15" s="3" t="n">
        <v>43260</v>
      </c>
      <c r="B15" s="398">
        <f>PUE!N15-PUE!F15-冷水机组!AA15-暖通!M15-暖通!O15-暖通!S15-暖通!W15-暖通!AA15</f>
        <v/>
      </c>
      <c r="C15" s="399">
        <f>B7/PUE!N15</f>
        <v/>
      </c>
      <c r="D15" s="400">
        <f>PUE!N15-IT!AM15</f>
        <v/>
      </c>
      <c r="E15" s="4">
        <f>D15/B15</f>
        <v/>
      </c>
      <c r="F15" s="400">
        <f>损耗抄表!B15-损耗抄表!C15</f>
        <v/>
      </c>
      <c r="G15" s="4">
        <f>F15/B15</f>
        <v/>
      </c>
      <c r="H15" s="400">
        <f>损耗抄表!D15-损耗抄表!E15</f>
        <v/>
      </c>
      <c r="I15" s="4">
        <f>H15/B15</f>
        <v/>
      </c>
      <c r="J15" s="400">
        <f>损耗抄表!F15-损耗抄表!G15</f>
        <v/>
      </c>
      <c r="K15" s="4">
        <f>J15/B15</f>
        <v/>
      </c>
      <c r="L15" s="400" t="n">
        <v>0</v>
      </c>
      <c r="M15" s="4">
        <f>L15/B15</f>
        <v/>
      </c>
      <c r="N15" s="400" t="n">
        <v>328.39</v>
      </c>
      <c r="O15" s="4">
        <f>N15/B15</f>
        <v/>
      </c>
      <c r="P15" s="400" t="n">
        <v>733.5</v>
      </c>
      <c r="Q15" s="4">
        <f>N15/B15</f>
        <v/>
      </c>
      <c r="R15" s="400" t="n">
        <v>60.3</v>
      </c>
      <c r="S15" s="4">
        <f>R15/B15</f>
        <v/>
      </c>
      <c r="T15" s="400" t="n">
        <v>14.7</v>
      </c>
      <c r="U15" s="4">
        <f>T15/B15</f>
        <v/>
      </c>
      <c r="V15" s="400" t="n">
        <v>379.7</v>
      </c>
      <c r="W15" s="4">
        <f>V15/B15</f>
        <v/>
      </c>
      <c r="X15" s="400" t="n">
        <v>376.4</v>
      </c>
      <c r="Y15" s="4">
        <f>X15/B15</f>
        <v/>
      </c>
      <c r="Z15" s="400">
        <f>B15-D15-F15-H15-J15-L15-N15-P15-T15-V15-X15</f>
        <v/>
      </c>
      <c r="AA15" s="4">
        <f>Z15/B15</f>
        <v/>
      </c>
    </row>
    <row r="16" spans="1:27">
      <c r="A16" s="3" t="n">
        <v>43261</v>
      </c>
      <c r="B16" s="401">
        <f>PUE!N16-PUE!F16-冷水机组!AA16-暖通!M16-暖通!O16-暖通!S16-暖通!W16-暖通!AA16</f>
        <v/>
      </c>
      <c r="C16" s="402">
        <f>B7/PUE!N16</f>
        <v/>
      </c>
      <c r="D16" s="403">
        <f>PUE!N16-IT!AM16</f>
        <v/>
      </c>
      <c r="E16" s="5">
        <f>D16/B16</f>
        <v/>
      </c>
      <c r="F16" s="403">
        <f>损耗抄表!B16-损耗抄表!C16</f>
        <v/>
      </c>
      <c r="G16" s="5">
        <f>F16/B16</f>
        <v/>
      </c>
      <c r="H16" s="403">
        <f>损耗抄表!D16-损耗抄表!E16</f>
        <v/>
      </c>
      <c r="I16" s="5">
        <f>H16/B16</f>
        <v/>
      </c>
      <c r="J16" s="403">
        <f>损耗抄表!F16-损耗抄表!G16</f>
        <v/>
      </c>
      <c r="K16" s="5">
        <f>J16/B16</f>
        <v/>
      </c>
      <c r="L16" s="403" t="n">
        <v>0</v>
      </c>
      <c r="M16" s="5">
        <f>L16/B16</f>
        <v/>
      </c>
      <c r="N16" s="403" t="n">
        <v>224.91</v>
      </c>
      <c r="O16" s="5">
        <f>N16/B16</f>
        <v/>
      </c>
      <c r="P16" s="403" t="n">
        <v>763.59</v>
      </c>
      <c r="Q16" s="5">
        <f>N16/B16</f>
        <v/>
      </c>
      <c r="R16" s="403" t="n">
        <v>53.9</v>
      </c>
      <c r="S16" s="5">
        <f>R16/B16</f>
        <v/>
      </c>
      <c r="T16" s="403" t="n">
        <v>15.5</v>
      </c>
      <c r="U16" s="5">
        <f>T16/B16</f>
        <v/>
      </c>
      <c r="V16" s="403" t="n">
        <v>462.9</v>
      </c>
      <c r="W16" s="5">
        <f>V16/B16</f>
        <v/>
      </c>
      <c r="X16" s="403" t="n">
        <v>375.2</v>
      </c>
      <c r="Y16" s="5">
        <f>X16/B16</f>
        <v/>
      </c>
      <c r="Z16" s="403">
        <f>B16-D16-F16-H16-J16-L16-N16-P16-T16-V16-X16</f>
        <v/>
      </c>
      <c r="AA16" s="5">
        <f>Z16/B16</f>
        <v/>
      </c>
    </row>
    <row r="17" spans="1:27">
      <c r="A17" s="3" t="n">
        <v>43262</v>
      </c>
      <c r="B17" s="398">
        <f>PUE!N17-PUE!F17-冷水机组!AA17-暖通!M17-暖通!O17-暖通!S17-暖通!W17-暖通!AA17</f>
        <v/>
      </c>
      <c r="C17" s="399">
        <f>B7/PUE!N17</f>
        <v/>
      </c>
      <c r="D17" s="400">
        <f>PUE!N17-IT!AM17</f>
        <v/>
      </c>
      <c r="E17" s="4">
        <f>D17/B17</f>
        <v/>
      </c>
      <c r="F17" s="400">
        <f>损耗抄表!B17-损耗抄表!C17</f>
        <v/>
      </c>
      <c r="G17" s="4">
        <f>F17/B17</f>
        <v/>
      </c>
      <c r="H17" s="400">
        <f>损耗抄表!D17-损耗抄表!E17</f>
        <v/>
      </c>
      <c r="I17" s="4">
        <f>H17/B17</f>
        <v/>
      </c>
      <c r="J17" s="400">
        <f>损耗抄表!F17-损耗抄表!G17</f>
        <v/>
      </c>
      <c r="K17" s="4">
        <f>J17/B17</f>
        <v/>
      </c>
      <c r="L17" s="400" t="n">
        <v>0</v>
      </c>
      <c r="M17" s="4">
        <f>L17/B17</f>
        <v/>
      </c>
      <c r="N17" s="400" t="n">
        <v>498.11</v>
      </c>
      <c r="O17" s="4">
        <f>N17/B17</f>
        <v/>
      </c>
      <c r="P17" s="400" t="n">
        <v>825.91</v>
      </c>
      <c r="Q17" s="4">
        <f>N17/B17</f>
        <v/>
      </c>
      <c r="R17" s="400" t="n">
        <v>63.6</v>
      </c>
      <c r="S17" s="4">
        <f>R17/B17</f>
        <v/>
      </c>
      <c r="T17" s="400" t="n">
        <v>15.9</v>
      </c>
      <c r="U17" s="4">
        <f>T17/B17</f>
        <v/>
      </c>
      <c r="V17" s="400" t="n">
        <v>477.6</v>
      </c>
      <c r="W17" s="4">
        <f>V17/B17</f>
        <v/>
      </c>
      <c r="X17" s="400" t="n">
        <v>377</v>
      </c>
      <c r="Y17" s="4">
        <f>X17/B17</f>
        <v/>
      </c>
      <c r="Z17" s="400">
        <f>B17-D17-F17-H17-J17-L17-N17-P17-T17-V17-X17</f>
        <v/>
      </c>
      <c r="AA17" s="4">
        <f>Z17/B17</f>
        <v/>
      </c>
    </row>
    <row r="18" spans="1:27">
      <c r="A18" s="3" t="n">
        <v>43263</v>
      </c>
      <c r="B18" s="401">
        <f>PUE!N18-PUE!F18-冷水机组!AA18-暖通!M18-暖通!O18-暖通!S18-暖通!W18-暖通!AA18</f>
        <v/>
      </c>
      <c r="C18" s="402">
        <f>B7/PUE!N18</f>
        <v/>
      </c>
      <c r="D18" s="403">
        <f>PUE!N18-IT!AM18</f>
        <v/>
      </c>
      <c r="E18" s="5">
        <f>D18/B18</f>
        <v/>
      </c>
      <c r="F18" s="403">
        <f>损耗抄表!B18-损耗抄表!C18</f>
        <v/>
      </c>
      <c r="G18" s="5">
        <f>F18/B18</f>
        <v/>
      </c>
      <c r="H18" s="403">
        <f>损耗抄表!D18-损耗抄表!E18</f>
        <v/>
      </c>
      <c r="I18" s="5">
        <f>H18/B18</f>
        <v/>
      </c>
      <c r="J18" s="403">
        <f>损耗抄表!F18-损耗抄表!G18</f>
        <v/>
      </c>
      <c r="K18" s="5">
        <f>J18/B18</f>
        <v/>
      </c>
      <c r="L18" s="403" t="n">
        <v>0</v>
      </c>
      <c r="M18" s="5">
        <f>L18/B18</f>
        <v/>
      </c>
      <c r="N18" s="403" t="n">
        <v>461.98</v>
      </c>
      <c r="O18" s="5">
        <f>N18/B18</f>
        <v/>
      </c>
      <c r="P18" s="403" t="n">
        <v>776</v>
      </c>
      <c r="Q18" s="5">
        <f>N18/B18</f>
        <v/>
      </c>
      <c r="R18" s="403" t="n">
        <v>59.1</v>
      </c>
      <c r="S18" s="5">
        <f>R18/B18</f>
        <v/>
      </c>
      <c r="T18" s="403" t="n">
        <v>14.6</v>
      </c>
      <c r="U18" s="5">
        <f>T18/B18</f>
        <v/>
      </c>
      <c r="V18" s="403" t="n">
        <v>158.1</v>
      </c>
      <c r="W18" s="5">
        <f>V18/B18</f>
        <v/>
      </c>
      <c r="X18" s="403" t="n">
        <v>382.1</v>
      </c>
      <c r="Y18" s="5">
        <f>X18/B18</f>
        <v/>
      </c>
      <c r="Z18" s="403">
        <f>B18-D18-F18-H18-J18-L18-N18-P18-T18-V18-X18</f>
        <v/>
      </c>
      <c r="AA18" s="5">
        <f>Z18/B18</f>
        <v/>
      </c>
    </row>
    <row r="19" spans="1:27">
      <c r="A19" s="3" t="n">
        <v>43264</v>
      </c>
      <c r="B19" s="398">
        <f>PUE!N19-PUE!F19-冷水机组!AA19-暖通!M19-暖通!O19-暖通!S19-暖通!W19-暖通!AA19</f>
        <v/>
      </c>
      <c r="C19" s="399">
        <f>B7/PUE!N19</f>
        <v/>
      </c>
      <c r="D19" s="400">
        <f>PUE!N19-IT!AM19</f>
        <v/>
      </c>
      <c r="E19" s="4">
        <f>D19/B19</f>
        <v/>
      </c>
      <c r="F19" s="400">
        <f>损耗抄表!B19-损耗抄表!C19</f>
        <v/>
      </c>
      <c r="G19" s="4">
        <f>F19/B19</f>
        <v/>
      </c>
      <c r="H19" s="400">
        <f>损耗抄表!D19-损耗抄表!E19</f>
        <v/>
      </c>
      <c r="I19" s="4">
        <f>H19/B19</f>
        <v/>
      </c>
      <c r="J19" s="400">
        <f>损耗抄表!F19-损耗抄表!G19</f>
        <v/>
      </c>
      <c r="K19" s="4">
        <f>J19/B19</f>
        <v/>
      </c>
      <c r="L19" s="400" t="n">
        <v>0</v>
      </c>
      <c r="M19" s="4">
        <f>L19/B19</f>
        <v/>
      </c>
      <c r="N19" s="400" t="n">
        <v>462.11</v>
      </c>
      <c r="O19" s="4">
        <f>N19/B19</f>
        <v/>
      </c>
      <c r="P19" s="400" t="n">
        <v>762.22</v>
      </c>
      <c r="Q19" s="4">
        <f>N19/B19</f>
        <v/>
      </c>
      <c r="R19" s="400" t="n">
        <v>63.3</v>
      </c>
      <c r="S19" s="4">
        <f>R19/B19</f>
        <v/>
      </c>
      <c r="T19" s="400" t="n">
        <v>15.9</v>
      </c>
      <c r="U19" s="4">
        <f>T19/B19</f>
        <v/>
      </c>
      <c r="V19" s="400" t="n">
        <v>147.6</v>
      </c>
      <c r="W19" s="4">
        <f>V19/B19</f>
        <v/>
      </c>
      <c r="X19" s="400" t="n">
        <v>376.8</v>
      </c>
      <c r="Y19" s="4">
        <f>X19/B19</f>
        <v/>
      </c>
      <c r="Z19" s="400">
        <f>B19-D19-F19-H19-J19-L19-N19-P19-T19-V19-X19</f>
        <v/>
      </c>
      <c r="AA19" s="4">
        <f>Z19/B19</f>
        <v/>
      </c>
    </row>
    <row r="20" spans="1:27">
      <c r="A20" s="3" t="n">
        <v>43265</v>
      </c>
      <c r="B20" s="401">
        <f>PUE!N20-PUE!F20-冷水机组!AA20-暖通!M20-暖通!O20-暖通!S20-暖通!W20-暖通!AA20</f>
        <v/>
      </c>
      <c r="C20" s="402">
        <f>B7/PUE!N20</f>
        <v/>
      </c>
      <c r="D20" s="403">
        <f>PUE!N20-IT!AM20</f>
        <v/>
      </c>
      <c r="E20" s="5">
        <f>D20/B20</f>
        <v/>
      </c>
      <c r="F20" s="403">
        <f>损耗抄表!B20-损耗抄表!C20</f>
        <v/>
      </c>
      <c r="G20" s="5">
        <f>F20/B20</f>
        <v/>
      </c>
      <c r="H20" s="403">
        <f>损耗抄表!D20-损耗抄表!E20</f>
        <v/>
      </c>
      <c r="I20" s="5">
        <f>H20/B20</f>
        <v/>
      </c>
      <c r="J20" s="403">
        <f>损耗抄表!F20-损耗抄表!G20</f>
        <v/>
      </c>
      <c r="K20" s="5">
        <f>J20/B20</f>
        <v/>
      </c>
      <c r="L20" s="403" t="n">
        <v>0</v>
      </c>
      <c r="M20" s="5">
        <f>L20/B20</f>
        <v/>
      </c>
      <c r="N20" s="403" t="n">
        <v>446</v>
      </c>
      <c r="O20" s="5">
        <f>N20/B20</f>
        <v/>
      </c>
      <c r="P20" s="403" t="n">
        <v>821.38</v>
      </c>
      <c r="Q20" s="5">
        <f>N20/B20</f>
        <v/>
      </c>
      <c r="R20" s="403" t="n">
        <v>65.90000000000001</v>
      </c>
      <c r="S20" s="5">
        <f>R20/B20</f>
        <v/>
      </c>
      <c r="T20" s="403" t="n">
        <v>14.4</v>
      </c>
      <c r="U20" s="5">
        <f>T20/B20</f>
        <v/>
      </c>
      <c r="V20" s="403" t="n">
        <v>151.5</v>
      </c>
      <c r="W20" s="5">
        <f>V20/B20</f>
        <v/>
      </c>
      <c r="X20" s="403" t="n">
        <v>378.4</v>
      </c>
      <c r="Y20" s="5">
        <f>X20/B20</f>
        <v/>
      </c>
      <c r="Z20" s="403">
        <f>B20-D20-F20-H20-J20-L20-N20-P20-T20-V20-X20</f>
        <v/>
      </c>
      <c r="AA20" s="5">
        <f>Z20/B20</f>
        <v/>
      </c>
    </row>
    <row r="21" spans="1:27">
      <c r="A21" s="3" t="n">
        <v>43266</v>
      </c>
      <c r="B21" s="398">
        <f>PUE!N21-PUE!F21-冷水机组!AA21-暖通!M21-暖通!O21-暖通!S21-暖通!W21-暖通!AA21</f>
        <v/>
      </c>
      <c r="C21" s="399">
        <f>B7/PUE!N21</f>
        <v/>
      </c>
      <c r="D21" s="400">
        <f>PUE!N21-IT!AM21</f>
        <v/>
      </c>
      <c r="E21" s="4">
        <f>D21/B21</f>
        <v/>
      </c>
      <c r="F21" s="400">
        <f>损耗抄表!B21-损耗抄表!C21</f>
        <v/>
      </c>
      <c r="G21" s="4">
        <f>F21/B21</f>
        <v/>
      </c>
      <c r="H21" s="400">
        <f>损耗抄表!D21-损耗抄表!E21</f>
        <v/>
      </c>
      <c r="I21" s="4">
        <f>H21/B21</f>
        <v/>
      </c>
      <c r="J21" s="400">
        <f>损耗抄表!F21-损耗抄表!G21</f>
        <v/>
      </c>
      <c r="K21" s="4">
        <f>J21/B21</f>
        <v/>
      </c>
      <c r="L21" s="400" t="n">
        <v>0</v>
      </c>
      <c r="M21" s="4">
        <f>L21/B21</f>
        <v/>
      </c>
      <c r="N21" s="400" t="n">
        <v>390.3</v>
      </c>
      <c r="O21" s="4">
        <f>N21/B21</f>
        <v/>
      </c>
      <c r="P21" s="400" t="n">
        <v>831.62</v>
      </c>
      <c r="Q21" s="4">
        <f>N21/B21</f>
        <v/>
      </c>
      <c r="R21" s="400" t="n">
        <v>74.09999999999999</v>
      </c>
      <c r="S21" s="4">
        <f>R21/B21</f>
        <v/>
      </c>
      <c r="T21" s="400" t="n">
        <v>15.8</v>
      </c>
      <c r="U21" s="4">
        <f>T21/B21</f>
        <v/>
      </c>
      <c r="V21" s="400" t="n">
        <v>171.8</v>
      </c>
      <c r="W21" s="4">
        <f>V21/B21</f>
        <v/>
      </c>
      <c r="X21" s="400" t="n">
        <v>374.6</v>
      </c>
      <c r="Y21" s="4">
        <f>X21/B21</f>
        <v/>
      </c>
      <c r="Z21" s="400">
        <f>B21-D21-F21-H21-J21-L21-N21-P21-T21-V21-X21</f>
        <v/>
      </c>
      <c r="AA21" s="4">
        <f>Z21/B21</f>
        <v/>
      </c>
    </row>
    <row r="22" spans="1:27">
      <c r="A22" s="3" t="n">
        <v>43267</v>
      </c>
      <c r="B22" s="401">
        <f>PUE!N22-PUE!F22-冷水机组!AA22-暖通!M22-暖通!O22-暖通!S22-暖通!W22-暖通!AA22</f>
        <v/>
      </c>
      <c r="C22" s="402">
        <f>B7/PUE!N22</f>
        <v/>
      </c>
      <c r="D22" s="403">
        <f>PUE!N22-IT!AM22</f>
        <v/>
      </c>
      <c r="E22" s="5">
        <f>D22/B22</f>
        <v/>
      </c>
      <c r="F22" s="403">
        <f>损耗抄表!B22-损耗抄表!C22</f>
        <v/>
      </c>
      <c r="G22" s="5">
        <f>F22/B22</f>
        <v/>
      </c>
      <c r="H22" s="403">
        <f>损耗抄表!D22-损耗抄表!E22</f>
        <v/>
      </c>
      <c r="I22" s="5">
        <f>H22/B22</f>
        <v/>
      </c>
      <c r="J22" s="403">
        <f>损耗抄表!F22-损耗抄表!G22</f>
        <v/>
      </c>
      <c r="K22" s="5">
        <f>J22/B22</f>
        <v/>
      </c>
      <c r="L22" s="403" t="n">
        <v>0</v>
      </c>
      <c r="M22" s="5">
        <f>L22/B22</f>
        <v/>
      </c>
      <c r="N22" s="403" t="n">
        <v>223.89</v>
      </c>
      <c r="O22" s="5">
        <f>N22/B22</f>
        <v/>
      </c>
      <c r="P22" s="403" t="n">
        <v>780.59</v>
      </c>
      <c r="Q22" s="5">
        <f>N22/B22</f>
        <v/>
      </c>
      <c r="R22" s="403" t="n">
        <v>71.59999999999999</v>
      </c>
      <c r="S22" s="5">
        <f>R22/B22</f>
        <v/>
      </c>
      <c r="T22" s="403" t="n">
        <v>14.4</v>
      </c>
      <c r="U22" s="5">
        <f>T22/B22</f>
        <v/>
      </c>
      <c r="V22" s="403" t="n">
        <v>166.7</v>
      </c>
      <c r="W22" s="5">
        <f>V22/B22</f>
        <v/>
      </c>
      <c r="X22" s="403" t="n">
        <v>374.6</v>
      </c>
      <c r="Y22" s="5">
        <f>X22/B22</f>
        <v/>
      </c>
      <c r="Z22" s="403">
        <f>B22-D22-F22-H22-J22-L22-N22-P22-T22-V22-X22</f>
        <v/>
      </c>
      <c r="AA22" s="5">
        <f>Z22/B22</f>
        <v/>
      </c>
    </row>
    <row r="23" spans="1:27">
      <c r="A23" s="3" t="n">
        <v>43268</v>
      </c>
      <c r="B23" s="398">
        <f>PUE!N23-PUE!F23-冷水机组!AA23-暖通!M23-暖通!O23-暖通!S23-暖通!W23-暖通!AA23</f>
        <v/>
      </c>
      <c r="C23" s="399">
        <f>B7/PUE!N23</f>
        <v/>
      </c>
      <c r="D23" s="400">
        <f>PUE!N23-IT!AM23</f>
        <v/>
      </c>
      <c r="E23" s="4">
        <f>D23/B23</f>
        <v/>
      </c>
      <c r="F23" s="400">
        <f>损耗抄表!B23-损耗抄表!C23</f>
        <v/>
      </c>
      <c r="G23" s="4">
        <f>F23/B23</f>
        <v/>
      </c>
      <c r="H23" s="400">
        <f>损耗抄表!D23-损耗抄表!E23</f>
        <v/>
      </c>
      <c r="I23" s="4">
        <f>H23/B23</f>
        <v/>
      </c>
      <c r="J23" s="400">
        <f>损耗抄表!F23-损耗抄表!G23</f>
        <v/>
      </c>
      <c r="K23" s="4">
        <f>J23/B23</f>
        <v/>
      </c>
      <c r="L23" s="400" t="n">
        <v>0</v>
      </c>
      <c r="M23" s="4">
        <f>L23/B23</f>
        <v/>
      </c>
      <c r="N23" s="400" t="n">
        <v>346.02</v>
      </c>
      <c r="O23" s="4">
        <f>N23/B23</f>
        <v/>
      </c>
      <c r="P23" s="400" t="n">
        <v>732</v>
      </c>
      <c r="Q23" s="4">
        <f>N23/B23</f>
        <v/>
      </c>
      <c r="R23" s="400" t="n">
        <v>63.4</v>
      </c>
      <c r="S23" s="4">
        <f>R23/B23</f>
        <v/>
      </c>
      <c r="T23" s="400" t="n">
        <v>15.8</v>
      </c>
      <c r="U23" s="4">
        <f>T23/B23</f>
        <v/>
      </c>
      <c r="V23" s="400" t="n">
        <v>177.8</v>
      </c>
      <c r="W23" s="4">
        <f>V23/B23</f>
        <v/>
      </c>
      <c r="X23" s="400" t="n">
        <v>374.6</v>
      </c>
      <c r="Y23" s="4">
        <f>X23/B23</f>
        <v/>
      </c>
      <c r="Z23" s="400">
        <f>B23-D23-F23-H23-J23-L23-N23-P23-T23-V23-X23</f>
        <v/>
      </c>
      <c r="AA23" s="4">
        <f>Z23/B23</f>
        <v/>
      </c>
    </row>
    <row r="24" spans="1:27">
      <c r="A24" s="3" t="n">
        <v>43269</v>
      </c>
      <c r="B24" s="401">
        <f>PUE!N24-PUE!F24-冷水机组!AA24-暖通!M24-暖通!O24-暖通!S24-暖通!W24-暖通!AA24</f>
        <v/>
      </c>
      <c r="C24" s="402">
        <f>B7/PUE!N24</f>
        <v/>
      </c>
      <c r="D24" s="403">
        <f>PUE!N24-IT!AM24</f>
        <v/>
      </c>
      <c r="E24" s="5">
        <f>D24/B24</f>
        <v/>
      </c>
      <c r="F24" s="403">
        <f>损耗抄表!B24-损耗抄表!C24</f>
        <v/>
      </c>
      <c r="G24" s="5">
        <f>F24/B24</f>
        <v/>
      </c>
      <c r="H24" s="403">
        <f>损耗抄表!D24-损耗抄表!E24</f>
        <v/>
      </c>
      <c r="I24" s="5">
        <f>H24/B24</f>
        <v/>
      </c>
      <c r="J24" s="403">
        <f>损耗抄表!F24-损耗抄表!G24</f>
        <v/>
      </c>
      <c r="K24" s="5">
        <f>J24/B24</f>
        <v/>
      </c>
      <c r="L24" s="403" t="n">
        <v>0</v>
      </c>
      <c r="M24" s="5">
        <f>L24/B24</f>
        <v/>
      </c>
      <c r="N24" s="403" t="n">
        <v>402.39</v>
      </c>
      <c r="O24" s="5">
        <f>N24/B24</f>
        <v/>
      </c>
      <c r="P24" s="403" t="n">
        <v>784.41</v>
      </c>
      <c r="Q24" s="5">
        <f>N24/B24</f>
        <v/>
      </c>
      <c r="R24" s="403" t="n">
        <v>40.6</v>
      </c>
      <c r="S24" s="5">
        <f>R24/B24</f>
        <v/>
      </c>
      <c r="T24" s="403" t="n">
        <v>16.1</v>
      </c>
      <c r="U24" s="5">
        <f>T24/B24</f>
        <v/>
      </c>
      <c r="V24" s="403" t="n">
        <v>115</v>
      </c>
      <c r="W24" s="5">
        <f>V24/B24</f>
        <v/>
      </c>
      <c r="X24" s="403" t="n">
        <v>373.4</v>
      </c>
      <c r="Y24" s="5">
        <f>X24/B24</f>
        <v/>
      </c>
      <c r="Z24" s="403">
        <f>B24-D24-F24-H24-J24-L24-N24-P24-T24-V24-X24</f>
        <v/>
      </c>
      <c r="AA24" s="5">
        <f>Z24/B24</f>
        <v/>
      </c>
    </row>
    <row r="25" spans="1:27">
      <c r="A25" s="3" t="n">
        <v>43270</v>
      </c>
      <c r="B25" s="398">
        <f>PUE!N25-PUE!F25-冷水机组!AA25-暖通!M25-暖通!O25-暖通!S25-暖通!W25-暖通!AA25</f>
        <v/>
      </c>
      <c r="C25" s="399">
        <f>B7/PUE!N25</f>
        <v/>
      </c>
      <c r="D25" s="400">
        <f>PUE!N25-IT!AM25</f>
        <v/>
      </c>
      <c r="E25" s="4">
        <f>D25/B25</f>
        <v/>
      </c>
      <c r="F25" s="400">
        <f>损耗抄表!B25-损耗抄表!C25</f>
        <v/>
      </c>
      <c r="G25" s="4">
        <f>F25/B25</f>
        <v/>
      </c>
      <c r="H25" s="400">
        <f>损耗抄表!D25-损耗抄表!E25</f>
        <v/>
      </c>
      <c r="I25" s="4">
        <f>H25/B25</f>
        <v/>
      </c>
      <c r="J25" s="400">
        <f>损耗抄表!F25-损耗抄表!G25</f>
        <v/>
      </c>
      <c r="K25" s="4">
        <f>J25/B25</f>
        <v/>
      </c>
      <c r="L25" s="400" t="n">
        <v>0</v>
      </c>
      <c r="M25" s="4">
        <f>L25/B25</f>
        <v/>
      </c>
      <c r="N25" s="400" t="n">
        <v>534.91</v>
      </c>
      <c r="O25" s="4">
        <f>N25/B25</f>
        <v/>
      </c>
      <c r="P25" s="400" t="n">
        <v>812.28</v>
      </c>
      <c r="Q25" s="4">
        <f>N25/B25</f>
        <v/>
      </c>
      <c r="R25" s="400" t="n">
        <v>57</v>
      </c>
      <c r="S25" s="4">
        <f>R25/B25</f>
        <v/>
      </c>
      <c r="T25" s="400" t="n">
        <v>14.9</v>
      </c>
      <c r="U25" s="4">
        <f>T25/B25</f>
        <v/>
      </c>
      <c r="V25" s="400" t="n">
        <v>137.3</v>
      </c>
      <c r="W25" s="4">
        <f>V25/B25</f>
        <v/>
      </c>
      <c r="X25" s="400" t="n">
        <v>376</v>
      </c>
      <c r="Y25" s="4">
        <f>X25/B25</f>
        <v/>
      </c>
      <c r="Z25" s="400">
        <f>B25-D25-F25-H25-J25-L25-N25-P25-T25-V25-X25</f>
        <v/>
      </c>
      <c r="AA25" s="4">
        <f>Z25/B25</f>
        <v/>
      </c>
    </row>
    <row r="26" spans="1:27">
      <c r="A26" s="3" t="n">
        <v>43271</v>
      </c>
      <c r="B26" s="401">
        <f>PUE!N26-PUE!F26-冷水机组!AA26-暖通!M26-暖通!O26-暖通!S26-暖通!W26-暖通!AA26</f>
        <v/>
      </c>
      <c r="C26" s="402">
        <f>B7/PUE!N26</f>
        <v/>
      </c>
      <c r="D26" s="403">
        <f>PUE!N26-IT!AM26</f>
        <v/>
      </c>
      <c r="E26" s="5">
        <f>D26/B26</f>
        <v/>
      </c>
      <c r="F26" s="403">
        <f>损耗抄表!B26-损耗抄表!C26</f>
        <v/>
      </c>
      <c r="G26" s="5">
        <f>F26/B26</f>
        <v/>
      </c>
      <c r="H26" s="403">
        <f>损耗抄表!D26-损耗抄表!E26</f>
        <v/>
      </c>
      <c r="I26" s="5">
        <f>H26/B26</f>
        <v/>
      </c>
      <c r="J26" s="403">
        <f>损耗抄表!F26-损耗抄表!G26</f>
        <v/>
      </c>
      <c r="K26" s="5">
        <f>J26/B26</f>
        <v/>
      </c>
      <c r="L26" s="403" t="n">
        <v>0</v>
      </c>
      <c r="M26" s="5">
        <f>L26/B26</f>
        <v/>
      </c>
      <c r="N26" s="403" t="n">
        <v>585.39</v>
      </c>
      <c r="O26" s="5">
        <f>N26/B26</f>
        <v/>
      </c>
      <c r="P26" s="403" t="n">
        <v>779.09</v>
      </c>
      <c r="Q26" s="5">
        <f>N26/B26</f>
        <v/>
      </c>
      <c r="R26" s="403" t="n">
        <v>64.3</v>
      </c>
      <c r="S26" s="5">
        <f>R26/B26</f>
        <v/>
      </c>
      <c r="T26" s="403" t="n">
        <v>13.6</v>
      </c>
      <c r="U26" s="5">
        <f>T26/B26</f>
        <v/>
      </c>
      <c r="V26" s="403" t="n">
        <v>152.5</v>
      </c>
      <c r="W26" s="5">
        <f>V26/B26</f>
        <v/>
      </c>
      <c r="X26" s="403" t="n">
        <v>376.1</v>
      </c>
      <c r="Y26" s="5">
        <f>X26/B26</f>
        <v/>
      </c>
      <c r="Z26" s="403">
        <f>B26-D26-F26-H26-J26-L26-N26-P26-T26-V26-X26</f>
        <v/>
      </c>
      <c r="AA26" s="5">
        <f>Z26/B26</f>
        <v/>
      </c>
    </row>
    <row r="27" spans="1:27">
      <c r="A27" s="3" t="n">
        <v>43272</v>
      </c>
      <c r="B27" s="398">
        <f>PUE!N27-PUE!F27-冷水机组!AA27-暖通!M27-暖通!O27-暖通!S27-暖通!W27-暖通!AA27</f>
        <v/>
      </c>
      <c r="C27" s="399">
        <f>B7/PUE!N27</f>
        <v/>
      </c>
      <c r="D27" s="400">
        <f>PUE!N27-IT!AM27</f>
        <v/>
      </c>
      <c r="E27" s="4">
        <f>D27/B27</f>
        <v/>
      </c>
      <c r="F27" s="400">
        <f>损耗抄表!B27-损耗抄表!C27</f>
        <v/>
      </c>
      <c r="G27" s="4">
        <f>F27/B27</f>
        <v/>
      </c>
      <c r="H27" s="400">
        <f>损耗抄表!D27-损耗抄表!E27</f>
        <v/>
      </c>
      <c r="I27" s="4">
        <f>H27/B27</f>
        <v/>
      </c>
      <c r="J27" s="400">
        <f>损耗抄表!F27-损耗抄表!G27</f>
        <v/>
      </c>
      <c r="K27" s="4">
        <f>J27/B27</f>
        <v/>
      </c>
      <c r="L27" s="400" t="n">
        <v>0</v>
      </c>
      <c r="M27" s="4">
        <f>L27/B27</f>
        <v/>
      </c>
      <c r="N27" s="400" t="n">
        <v>590</v>
      </c>
      <c r="O27" s="4">
        <f>N27/B27</f>
        <v/>
      </c>
      <c r="P27" s="400" t="n">
        <v>830.5</v>
      </c>
      <c r="Q27" s="4">
        <f>N27/B27</f>
        <v/>
      </c>
      <c r="R27" s="400" t="n">
        <v>60.8</v>
      </c>
      <c r="S27" s="4">
        <f>R27/B27</f>
        <v/>
      </c>
      <c r="T27" s="400" t="n">
        <v>11.9</v>
      </c>
      <c r="U27" s="4">
        <f>T27/B27</f>
        <v/>
      </c>
      <c r="V27" s="400" t="n">
        <v>177.3</v>
      </c>
      <c r="W27" s="4">
        <f>V27/B27</f>
        <v/>
      </c>
      <c r="X27" s="400" t="n">
        <v>378.7</v>
      </c>
      <c r="Y27" s="4">
        <f>X27/B27</f>
        <v/>
      </c>
      <c r="Z27" s="400">
        <f>B27-D27-F27-H27-J27-L27-N27-P27-T27-V27-X27</f>
        <v/>
      </c>
      <c r="AA27" s="4">
        <f>Z27/B27</f>
        <v/>
      </c>
    </row>
    <row r="28" spans="1:27">
      <c r="A28" s="3" t="n">
        <v>43273</v>
      </c>
      <c r="B28" s="401">
        <f>PUE!N28-PUE!F28-冷水机组!AA28-暖通!M28-暖通!O28-暖通!S28-暖通!W28-暖通!AA28</f>
        <v/>
      </c>
      <c r="C28" s="402">
        <f>B7/PUE!N28</f>
        <v/>
      </c>
      <c r="D28" s="403">
        <f>PUE!N28-IT!AM28</f>
        <v/>
      </c>
      <c r="E28" s="5">
        <f>D28/B28</f>
        <v/>
      </c>
      <c r="F28" s="403">
        <f>损耗抄表!B28-损耗抄表!C28</f>
        <v/>
      </c>
      <c r="G28" s="5">
        <f>F28/B28</f>
        <v/>
      </c>
      <c r="H28" s="403">
        <f>损耗抄表!D28-损耗抄表!E28</f>
        <v/>
      </c>
      <c r="I28" s="5">
        <f>H28/B28</f>
        <v/>
      </c>
      <c r="J28" s="403">
        <f>损耗抄表!F28-损耗抄表!G28</f>
        <v/>
      </c>
      <c r="K28" s="5">
        <f>J28/B28</f>
        <v/>
      </c>
      <c r="L28" s="403" t="n">
        <v>0</v>
      </c>
      <c r="M28" s="5">
        <f>L28/B28</f>
        <v/>
      </c>
      <c r="N28" s="403" t="n">
        <v>478.41</v>
      </c>
      <c r="O28" s="5">
        <f>N28/B28</f>
        <v/>
      </c>
      <c r="P28" s="403" t="n">
        <v>736.59</v>
      </c>
      <c r="Q28" s="5">
        <f>N28/B28</f>
        <v/>
      </c>
      <c r="R28" s="403" t="n">
        <v>62.3</v>
      </c>
      <c r="S28" s="5">
        <f>R28/B28</f>
        <v/>
      </c>
      <c r="T28" s="403" t="n">
        <v>12.1</v>
      </c>
      <c r="U28" s="5">
        <f>T28/B28</f>
        <v/>
      </c>
      <c r="V28" s="403" t="n">
        <v>152.3</v>
      </c>
      <c r="W28" s="5">
        <f>V28/B28</f>
        <v/>
      </c>
      <c r="X28" s="403" t="n">
        <v>379.3</v>
      </c>
      <c r="Y28" s="5">
        <f>X28/B28</f>
        <v/>
      </c>
      <c r="Z28" s="403">
        <f>B28-D28-F28-H28-J28-L28-N28-P28-T28-V28-X28</f>
        <v/>
      </c>
      <c r="AA28" s="5">
        <f>Z28/B28</f>
        <v/>
      </c>
    </row>
    <row r="29" spans="1:27">
      <c r="A29" s="3" t="n">
        <v>43274</v>
      </c>
      <c r="B29" s="398">
        <f>PUE!N29-PUE!F29-冷水机组!AA29-暖通!M29-暖通!O29-暖通!S29-暖通!W29-暖通!AA29</f>
        <v/>
      </c>
      <c r="C29" s="399">
        <f>B7/PUE!N29</f>
        <v/>
      </c>
      <c r="D29" s="400">
        <f>PUE!N29-IT!AM29</f>
        <v/>
      </c>
      <c r="E29" s="4">
        <f>D29/B29</f>
        <v/>
      </c>
      <c r="F29" s="400">
        <f>损耗抄表!B29-损耗抄表!C29</f>
        <v/>
      </c>
      <c r="G29" s="4">
        <f>F29/B29</f>
        <v/>
      </c>
      <c r="H29" s="400">
        <f>损耗抄表!D29-损耗抄表!E29</f>
        <v/>
      </c>
      <c r="I29" s="4">
        <f>H29/B29</f>
        <v/>
      </c>
      <c r="J29" s="400">
        <f>损耗抄表!F29-损耗抄表!G29</f>
        <v/>
      </c>
      <c r="K29" s="4">
        <f>J29/B29</f>
        <v/>
      </c>
      <c r="L29" s="400" t="n">
        <v>0</v>
      </c>
      <c r="M29" s="4">
        <f>L29/B29</f>
        <v/>
      </c>
      <c r="N29" s="400" t="n">
        <v>220.41</v>
      </c>
      <c r="O29" s="4">
        <f>N29/B29</f>
        <v/>
      </c>
      <c r="P29" s="400" t="n">
        <v>736.12</v>
      </c>
      <c r="Q29" s="4">
        <f>N29/B29</f>
        <v/>
      </c>
      <c r="R29" s="400" t="n">
        <v>51.7</v>
      </c>
      <c r="S29" s="4">
        <f>R29/B29</f>
        <v/>
      </c>
      <c r="T29" s="400" t="n">
        <v>15.7</v>
      </c>
      <c r="U29" s="4">
        <f>T29/B29</f>
        <v/>
      </c>
      <c r="V29" s="400" t="n">
        <v>120</v>
      </c>
      <c r="W29" s="4">
        <f>V29/B29</f>
        <v/>
      </c>
      <c r="X29" s="400" t="n">
        <v>375.9</v>
      </c>
      <c r="Y29" s="4">
        <f>X29/B29</f>
        <v/>
      </c>
      <c r="Z29" s="400">
        <f>B29-D29-F29-H29-J29-L29-N29-P29-T29-V29-X29</f>
        <v/>
      </c>
      <c r="AA29" s="4">
        <f>Z29/B29</f>
        <v/>
      </c>
    </row>
    <row r="30" spans="1:27">
      <c r="A30" s="3" t="n">
        <v>43275</v>
      </c>
      <c r="B30" s="401">
        <f>PUE!N30-PUE!F30-冷水机组!AA30-暖通!M30-暖通!O30-暖通!S30-暖通!W30-暖通!AA30</f>
        <v/>
      </c>
      <c r="C30" s="402">
        <f>B7/PUE!N30</f>
        <v/>
      </c>
      <c r="D30" s="403">
        <f>PUE!N30-IT!AM30</f>
        <v/>
      </c>
      <c r="E30" s="5">
        <f>D30/B30</f>
        <v/>
      </c>
      <c r="F30" s="403">
        <f>损耗抄表!B30-损耗抄表!C30</f>
        <v/>
      </c>
      <c r="G30" s="5">
        <f>F30/B30</f>
        <v/>
      </c>
      <c r="H30" s="403">
        <f>损耗抄表!D30-损耗抄表!E30</f>
        <v/>
      </c>
      <c r="I30" s="5">
        <f>H30/B30</f>
        <v/>
      </c>
      <c r="J30" s="403">
        <f>损耗抄表!F30-损耗抄表!G30</f>
        <v/>
      </c>
      <c r="K30" s="5">
        <f>J30/B30</f>
        <v/>
      </c>
      <c r="L30" s="403" t="n">
        <v>0</v>
      </c>
      <c r="M30" s="5">
        <f>L30/B30</f>
        <v/>
      </c>
      <c r="N30" s="403" t="n">
        <v>314.09</v>
      </c>
      <c r="O30" s="5">
        <f>N30/B30</f>
        <v/>
      </c>
      <c r="P30" s="403" t="n">
        <v>672.41</v>
      </c>
      <c r="Q30" s="5">
        <f>N30/B30</f>
        <v/>
      </c>
      <c r="R30" s="403" t="n">
        <v>51.1</v>
      </c>
      <c r="S30" s="5">
        <f>R30/B30</f>
        <v/>
      </c>
      <c r="T30" s="403" t="n">
        <v>14.4</v>
      </c>
      <c r="U30" s="5">
        <f>T30/B30</f>
        <v/>
      </c>
      <c r="V30" s="403" t="n">
        <v>142.9</v>
      </c>
      <c r="W30" s="5">
        <f>V30/B30</f>
        <v/>
      </c>
      <c r="X30" s="403" t="n">
        <v>376</v>
      </c>
      <c r="Y30" s="5">
        <f>X30/B30</f>
        <v/>
      </c>
      <c r="Z30" s="403">
        <f>B30-D30-F30-H30-J30-L30-N30-P30-T30-V30-X30</f>
        <v/>
      </c>
      <c r="AA30" s="5">
        <f>Z30/B30</f>
        <v/>
      </c>
    </row>
    <row r="31" spans="1:27">
      <c r="A31" s="3" t="n">
        <v>43276</v>
      </c>
      <c r="B31" s="398">
        <f>PUE!N31-PUE!F31-冷水机组!AA31-暖通!M31-暖通!O31-暖通!S31-暖通!W31-暖通!AA31</f>
        <v/>
      </c>
      <c r="C31" s="399">
        <f>B7/PUE!N31</f>
        <v/>
      </c>
      <c r="D31" s="400">
        <f>PUE!N31-IT!AM31</f>
        <v/>
      </c>
      <c r="E31" s="4">
        <f>D31/B31</f>
        <v/>
      </c>
      <c r="F31" s="400">
        <f>损耗抄表!B31-损耗抄表!C31</f>
        <v/>
      </c>
      <c r="G31" s="4">
        <f>F31/B31</f>
        <v/>
      </c>
      <c r="H31" s="400">
        <f>损耗抄表!D31-损耗抄表!E31</f>
        <v/>
      </c>
      <c r="I31" s="4">
        <f>H31/B31</f>
        <v/>
      </c>
      <c r="J31" s="400">
        <f>损耗抄表!F31-损耗抄表!G31</f>
        <v/>
      </c>
      <c r="K31" s="4">
        <f>J31/B31</f>
        <v/>
      </c>
      <c r="L31" s="400" t="n">
        <v>0</v>
      </c>
      <c r="M31" s="4">
        <f>L31/B31</f>
        <v/>
      </c>
      <c r="N31" s="400" t="n">
        <v>502.5</v>
      </c>
      <c r="O31" s="4">
        <f>N31/B31</f>
        <v/>
      </c>
      <c r="P31" s="400" t="n">
        <v>806.1900000000001</v>
      </c>
      <c r="Q31" s="4">
        <f>N31/B31</f>
        <v/>
      </c>
      <c r="R31" s="400" t="n">
        <v>65</v>
      </c>
      <c r="S31" s="4">
        <f>R31/B31</f>
        <v/>
      </c>
      <c r="T31" s="400" t="n">
        <v>14.4</v>
      </c>
      <c r="U31" s="4">
        <f>T31/B31</f>
        <v/>
      </c>
      <c r="V31" s="400" t="n">
        <v>142</v>
      </c>
      <c r="W31" s="4">
        <f>V31/B31</f>
        <v/>
      </c>
      <c r="X31" s="400" t="n">
        <v>382.3</v>
      </c>
      <c r="Y31" s="4">
        <f>X31/B31</f>
        <v/>
      </c>
      <c r="Z31" s="400">
        <f>B31-D31-F31-H31-J31-L31-N31-P31-T31-V31-X31</f>
        <v/>
      </c>
      <c r="AA31" s="4">
        <f>Z31/B31</f>
        <v/>
      </c>
    </row>
    <row r="32" spans="1:27">
      <c r="A32" s="3" t="n">
        <v>43277</v>
      </c>
      <c r="B32" s="401">
        <f>PUE!N32-PUE!F32-冷水机组!AA32-暖通!M32-暖通!O32-暖通!S32-暖通!W32-暖通!AA32</f>
        <v/>
      </c>
      <c r="C32" s="402">
        <f>B7/PUE!N32</f>
        <v/>
      </c>
      <c r="D32" s="403">
        <f>PUE!N32-IT!AM32</f>
        <v/>
      </c>
      <c r="E32" s="5">
        <f>D32/B32</f>
        <v/>
      </c>
      <c r="F32" s="403">
        <f>损耗抄表!B32-损耗抄表!C32</f>
        <v/>
      </c>
      <c r="G32" s="5">
        <f>F32/B32</f>
        <v/>
      </c>
      <c r="H32" s="403">
        <f>损耗抄表!D32-损耗抄表!E32</f>
        <v/>
      </c>
      <c r="I32" s="5">
        <f>H32/B32</f>
        <v/>
      </c>
      <c r="J32" s="403">
        <f>损耗抄表!F32-损耗抄表!G32</f>
        <v/>
      </c>
      <c r="K32" s="5">
        <f>J32/B32</f>
        <v/>
      </c>
      <c r="L32" s="403" t="n">
        <v>0</v>
      </c>
      <c r="M32" s="5">
        <f>L32/B32</f>
        <v/>
      </c>
      <c r="N32" s="403" t="n">
        <v>455.09</v>
      </c>
      <c r="O32" s="5">
        <f>N32/B32</f>
        <v/>
      </c>
      <c r="P32" s="403" t="n">
        <v>767.41</v>
      </c>
      <c r="Q32" s="5">
        <f>N32/B32</f>
        <v/>
      </c>
      <c r="R32" s="403" t="n">
        <v>58</v>
      </c>
      <c r="S32" s="5">
        <f>R32/B32</f>
        <v/>
      </c>
      <c r="T32" s="403" t="n">
        <v>15.3</v>
      </c>
      <c r="U32" s="5">
        <f>T32/B32</f>
        <v/>
      </c>
      <c r="V32" s="403" t="n">
        <v>164.5</v>
      </c>
      <c r="W32" s="5">
        <f>V32/B32</f>
        <v/>
      </c>
      <c r="X32" s="403" t="n">
        <v>376.2</v>
      </c>
      <c r="Y32" s="5">
        <f>X32/B32</f>
        <v/>
      </c>
      <c r="Z32" s="403">
        <f>B32-D32-F32-H32-J32-L32-N32-P32-T32-V32-X32</f>
        <v/>
      </c>
      <c r="AA32" s="5">
        <f>Z32/B32</f>
        <v/>
      </c>
    </row>
    <row r="33" spans="1:27">
      <c r="A33" s="3" t="n">
        <v>43278</v>
      </c>
      <c r="B33" s="398">
        <f>PUE!N33-PUE!F33-冷水机组!AA33-暖通!M33-暖通!O33-暖通!S33-暖通!W33-暖通!AA33</f>
        <v/>
      </c>
      <c r="C33" s="399">
        <f>B7/PUE!N33</f>
        <v/>
      </c>
      <c r="D33" s="400">
        <f>PUE!N33-IT!AM33</f>
        <v/>
      </c>
      <c r="E33" s="4">
        <f>D33/B33</f>
        <v/>
      </c>
      <c r="F33" s="400">
        <f>损耗抄表!B33-损耗抄表!C33</f>
        <v/>
      </c>
      <c r="G33" s="4">
        <f>F33/B33</f>
        <v/>
      </c>
      <c r="H33" s="400">
        <f>损耗抄表!D33-损耗抄表!E33</f>
        <v/>
      </c>
      <c r="I33" s="4">
        <f>H33/B33</f>
        <v/>
      </c>
      <c r="J33" s="400">
        <f>损耗抄表!F33-损耗抄表!G33</f>
        <v/>
      </c>
      <c r="K33" s="4">
        <f>J33/B33</f>
        <v/>
      </c>
      <c r="L33" s="400" t="n">
        <v>0</v>
      </c>
      <c r="M33" s="4">
        <f>L33/B33</f>
        <v/>
      </c>
      <c r="N33" s="400" t="n">
        <v>471.31</v>
      </c>
      <c r="O33" s="4">
        <f>N33/B33</f>
        <v/>
      </c>
      <c r="P33" s="400" t="n">
        <v>842.1900000000001</v>
      </c>
      <c r="Q33" s="4">
        <f>N33/B33</f>
        <v/>
      </c>
      <c r="R33" s="400" t="n">
        <v>56.2</v>
      </c>
      <c r="S33" s="4">
        <f>R33/B33</f>
        <v/>
      </c>
      <c r="T33" s="400" t="n">
        <v>14.3</v>
      </c>
      <c r="U33" s="4">
        <f>T33/B33</f>
        <v/>
      </c>
      <c r="V33" s="400" t="n">
        <v>174.8</v>
      </c>
      <c r="W33" s="4">
        <f>V33/B33</f>
        <v/>
      </c>
      <c r="X33" s="400" t="n">
        <v>371.6</v>
      </c>
      <c r="Y33" s="4">
        <f>X33/B33</f>
        <v/>
      </c>
      <c r="Z33" s="400">
        <f>B33-D33-F33-H33-J33-L33-N33-P33-T33-V33-X33</f>
        <v/>
      </c>
      <c r="AA33" s="4">
        <f>Z33/B33</f>
        <v/>
      </c>
    </row>
    <row r="34" spans="1:27">
      <c r="A34" s="3" t="n">
        <v>43279</v>
      </c>
      <c r="B34" s="401">
        <f>PUE!N34-PUE!F34-冷水机组!AA34-暖通!M34-暖通!O34-暖通!S34-暖通!W34-暖通!AA34</f>
        <v/>
      </c>
      <c r="C34" s="402">
        <f>B7/PUE!N34</f>
        <v/>
      </c>
      <c r="D34" s="403">
        <f>PUE!N34-IT!AM34</f>
        <v/>
      </c>
      <c r="E34" s="5">
        <f>D34/B34</f>
        <v/>
      </c>
      <c r="F34" s="403">
        <f>损耗抄表!B34-损耗抄表!C34</f>
        <v/>
      </c>
      <c r="G34" s="5">
        <f>F34/B34</f>
        <v/>
      </c>
      <c r="H34" s="403">
        <f>损耗抄表!D34-损耗抄表!E34</f>
        <v/>
      </c>
      <c r="I34" s="5">
        <f>H34/B34</f>
        <v/>
      </c>
      <c r="J34" s="403">
        <f>损耗抄表!F34-损耗抄表!G34</f>
        <v/>
      </c>
      <c r="K34" s="5">
        <f>J34/B34</f>
        <v/>
      </c>
      <c r="L34" s="403" t="n">
        <v>3600</v>
      </c>
      <c r="M34" s="5">
        <f>L34/B34</f>
        <v/>
      </c>
      <c r="N34" s="403" t="n">
        <v>589.59</v>
      </c>
      <c r="O34" s="5">
        <f>N34/B34</f>
        <v/>
      </c>
      <c r="P34" s="403" t="n">
        <v>776.5</v>
      </c>
      <c r="Q34" s="5">
        <f>N34/B34</f>
        <v/>
      </c>
      <c r="R34" s="403" t="n">
        <v>52.6</v>
      </c>
      <c r="S34" s="5">
        <f>R34/B34</f>
        <v/>
      </c>
      <c r="T34" s="403" t="n">
        <v>16.8</v>
      </c>
      <c r="U34" s="5">
        <f>T34/B34</f>
        <v/>
      </c>
      <c r="V34" s="403" t="n">
        <v>177.4</v>
      </c>
      <c r="W34" s="5">
        <f>V34/B34</f>
        <v/>
      </c>
      <c r="X34" s="403" t="n">
        <v>382</v>
      </c>
      <c r="Y34" s="5">
        <f>X34/B34</f>
        <v/>
      </c>
      <c r="Z34" s="403">
        <f>B34-D34-F34-H34-J34-L34-N34-P34-T34-V34-X34</f>
        <v/>
      </c>
      <c r="AA34" s="5">
        <f>Z34/B34</f>
        <v/>
      </c>
    </row>
    <row r="35" spans="1:27">
      <c r="A35" s="3" t="n">
        <v>43280</v>
      </c>
      <c r="B35" s="398">
        <f>PUE!N33-PUE!F33-冷水机组!AA33-暖通!M33-暖通!O33-暖通!S33-暖通!W33-暖通!AA33</f>
        <v/>
      </c>
      <c r="C35" s="399">
        <f>B3/PUE!N33</f>
        <v/>
      </c>
      <c r="D35" s="400">
        <f>PUE!N33-IT!AM33</f>
        <v/>
      </c>
      <c r="E35" s="4">
        <f>D35/B35</f>
        <v/>
      </c>
      <c r="F35" s="400">
        <f>损耗抄表!B33-损耗抄表!C33</f>
        <v/>
      </c>
      <c r="G35" s="4">
        <f>F35/B35</f>
        <v/>
      </c>
      <c r="H35" s="400">
        <f>损耗抄表!D33-损耗抄表!E33</f>
        <v/>
      </c>
      <c r="I35" s="4">
        <f>H35/B35</f>
        <v/>
      </c>
      <c r="J35" s="400">
        <f>损耗抄表!F33-损耗抄表!G33</f>
        <v/>
      </c>
      <c r="K35" s="4">
        <f>J35/B35</f>
        <v/>
      </c>
      <c r="L35" s="400" t="n">
        <v>3512.64</v>
      </c>
      <c r="M35" s="4">
        <f>L35/B35</f>
        <v/>
      </c>
      <c r="N35" s="400" t="n">
        <v>614.11</v>
      </c>
      <c r="O35" s="4">
        <f>N35/B35</f>
        <v/>
      </c>
      <c r="P35" s="400" t="n">
        <v>697.59</v>
      </c>
      <c r="Q35" s="4">
        <f>N35/B35</f>
        <v/>
      </c>
      <c r="R35" s="400" t="n">
        <v>52.8</v>
      </c>
      <c r="S35" s="4">
        <f>R35/B35</f>
        <v/>
      </c>
      <c r="T35" s="400" t="n">
        <v>14.3</v>
      </c>
      <c r="U35" s="4">
        <f>T35/B35</f>
        <v/>
      </c>
      <c r="V35" s="400" t="n">
        <v>175.4</v>
      </c>
      <c r="W35" s="4">
        <f>V35/B35</f>
        <v/>
      </c>
      <c r="X35" s="400" t="n">
        <v>383.9</v>
      </c>
      <c r="Y35" s="4">
        <f>X35/B35</f>
        <v/>
      </c>
      <c r="Z35" s="400">
        <f>B35-D35-F35-H35-J35-L35-N35-P35-T35-V35-X35</f>
        <v/>
      </c>
      <c r="AA35" s="4">
        <f>Z35/B35</f>
        <v/>
      </c>
    </row>
    <row r="36" spans="1:27">
      <c r="A36" s="3" t="n">
        <v>43281</v>
      </c>
      <c r="B36" s="401">
        <f>PUE!N34-PUE!F34-冷水机组!AA34-暖通!M34-暖通!O34-暖通!S34-暖通!W34-暖通!AA34</f>
        <v/>
      </c>
      <c r="C36" s="402">
        <f>B3/PUE!N34</f>
        <v/>
      </c>
      <c r="D36" s="403">
        <f>PUE!N34-IT!AM34</f>
        <v/>
      </c>
      <c r="E36" s="5">
        <f>D36/B36</f>
        <v/>
      </c>
      <c r="F36" s="403">
        <f>损耗抄表!B34-损耗抄表!C34</f>
        <v/>
      </c>
      <c r="G36" s="5">
        <f>F36/B36</f>
        <v/>
      </c>
      <c r="H36" s="403">
        <f>损耗抄表!D34-损耗抄表!E34</f>
        <v/>
      </c>
      <c r="I36" s="5">
        <f>H36/B36</f>
        <v/>
      </c>
      <c r="J36" s="403">
        <f>损耗抄表!F34-损耗抄表!G34</f>
        <v/>
      </c>
      <c r="K36" s="5">
        <f>J36/B36</f>
        <v/>
      </c>
      <c r="L36" s="403" t="n">
        <v>3588.96</v>
      </c>
      <c r="M36" s="5">
        <f>L36/B36</f>
        <v/>
      </c>
      <c r="N36" s="403" t="n">
        <v>334.19</v>
      </c>
      <c r="O36" s="5">
        <f>N36/B36</f>
        <v/>
      </c>
      <c r="P36" s="403" t="n">
        <v>691</v>
      </c>
      <c r="Q36" s="5">
        <f>N36/B36</f>
        <v/>
      </c>
      <c r="R36" s="403" t="n">
        <v>47.4</v>
      </c>
      <c r="S36" s="5">
        <f>R36/B36</f>
        <v/>
      </c>
      <c r="T36" s="403" t="n">
        <v>14.2</v>
      </c>
      <c r="U36" s="5">
        <f>T36/B36</f>
        <v/>
      </c>
      <c r="V36" s="403" t="n">
        <v>186.2</v>
      </c>
      <c r="W36" s="5">
        <f>V36/B36</f>
        <v/>
      </c>
      <c r="X36" s="403" t="n">
        <v>377.2</v>
      </c>
      <c r="Y36" s="5">
        <f>X36/B36</f>
        <v/>
      </c>
      <c r="Z36" s="403">
        <f>B36-D36-F36-H36-J36-L36-N36-P36-T36-V36-X36</f>
        <v/>
      </c>
      <c r="AA36" s="5">
        <f>Z36/B36</f>
        <v/>
      </c>
    </row>
    <row r="37" spans="1:27">
      <c r="A37" s="3" t="n">
        <v>43282</v>
      </c>
      <c r="B37" s="398">
        <f>PUE!N37-PUE!F37-冷水机组!AA37-暖通!M37-暖通!O37-暖通!S37-暖通!W37-暖通!AA37</f>
        <v/>
      </c>
      <c r="C37" s="399">
        <f>B37/PUE!N37</f>
        <v/>
      </c>
      <c r="D37" s="400">
        <f>PUE!N37-IT!AM37</f>
        <v/>
      </c>
      <c r="E37" s="4">
        <f>D37/B37</f>
        <v/>
      </c>
      <c r="F37" s="400">
        <f>损耗抄表!B37-损耗抄表!C37</f>
        <v/>
      </c>
      <c r="G37" s="4">
        <f>F37/B37</f>
        <v/>
      </c>
      <c r="H37" s="400">
        <f>损耗抄表!D37-损耗抄表!E37</f>
        <v/>
      </c>
      <c r="I37" s="4">
        <f>H37/B37</f>
        <v/>
      </c>
      <c r="J37" s="400">
        <f>损耗抄表!F37-损耗抄表!G37</f>
        <v/>
      </c>
      <c r="K37" s="4">
        <f>J37/B37</f>
        <v/>
      </c>
      <c r="L37" s="400" t="n">
        <v>3564.96</v>
      </c>
      <c r="M37" s="4">
        <f>L37/B37</f>
        <v/>
      </c>
      <c r="N37" s="400" t="n">
        <v>368.59</v>
      </c>
      <c r="O37" s="4">
        <f>N37/B37</f>
        <v/>
      </c>
      <c r="P37" s="400" t="n">
        <v>691.3099999999999</v>
      </c>
      <c r="Q37" s="4">
        <f>N37/B37</f>
        <v/>
      </c>
      <c r="R37" s="400" t="n">
        <v>44.5</v>
      </c>
      <c r="S37" s="4">
        <f>R37/B37</f>
        <v/>
      </c>
      <c r="T37" s="400" t="n">
        <v>15.7</v>
      </c>
      <c r="U37" s="4">
        <f>T37/B37</f>
        <v/>
      </c>
      <c r="V37" s="400" t="n">
        <v>194.7</v>
      </c>
      <c r="W37" s="4">
        <f>V37/B37</f>
        <v/>
      </c>
      <c r="X37" s="400" t="n">
        <v>381.8</v>
      </c>
      <c r="Y37" s="4">
        <f>X37/B37</f>
        <v/>
      </c>
      <c r="Z37" s="400">
        <f>B37-D37-F37-H37-J37-L37-N37-P37-T37-V37-X37</f>
        <v/>
      </c>
      <c r="AA37" s="4">
        <f>Z37/B37</f>
        <v/>
      </c>
    </row>
    <row r="38" spans="1:27">
      <c r="A38" s="3" t="n">
        <v>43283</v>
      </c>
      <c r="B38" s="401">
        <f>PUE!N38-PUE!F38-冷水机组!AA38-暖通!M38-暖通!O38-暖通!S38-暖通!W38-暖通!AA38</f>
        <v/>
      </c>
      <c r="C38" s="402">
        <f>B38/PUE!N38</f>
        <v/>
      </c>
      <c r="D38" s="403">
        <f>PUE!N38-IT!AM38</f>
        <v/>
      </c>
      <c r="E38" s="5">
        <f>D38/B38</f>
        <v/>
      </c>
      <c r="F38" s="403">
        <f>损耗抄表!B38-损耗抄表!C38</f>
        <v/>
      </c>
      <c r="G38" s="5">
        <f>F38/B38</f>
        <v/>
      </c>
      <c r="H38" s="403">
        <f>损耗抄表!D38-损耗抄表!E38</f>
        <v/>
      </c>
      <c r="I38" s="5">
        <f>H38/B38</f>
        <v/>
      </c>
      <c r="J38" s="403">
        <f>损耗抄表!F38-损耗抄表!G38</f>
        <v/>
      </c>
      <c r="K38" s="5">
        <f>J38/B38</f>
        <v/>
      </c>
      <c r="L38" s="403" t="n">
        <v>3591.84</v>
      </c>
      <c r="M38" s="5">
        <f>L38/B38</f>
        <v/>
      </c>
      <c r="N38" s="403" t="n">
        <v>564.61</v>
      </c>
      <c r="O38" s="5">
        <f>N38/B38</f>
        <v/>
      </c>
      <c r="P38" s="403" t="n">
        <v>803.5</v>
      </c>
      <c r="Q38" s="5">
        <f>N38/B38</f>
        <v/>
      </c>
      <c r="R38" s="403" t="n">
        <v>52.1</v>
      </c>
      <c r="S38" s="5">
        <f>R38/B38</f>
        <v/>
      </c>
      <c r="T38" s="403" t="n">
        <v>14.5</v>
      </c>
      <c r="U38" s="5">
        <f>T38/B38</f>
        <v/>
      </c>
      <c r="V38" s="403" t="n">
        <v>192.8</v>
      </c>
      <c r="W38" s="5">
        <f>V38/B38</f>
        <v/>
      </c>
      <c r="X38" s="403" t="n">
        <v>379.7</v>
      </c>
      <c r="Y38" s="5">
        <f>X38/B38</f>
        <v/>
      </c>
      <c r="Z38" s="403">
        <f>B38-D38-F38-H38-J38-L38-N38-P38-T38-V38-X38</f>
        <v/>
      </c>
      <c r="AA38" s="5">
        <f>Z38/B38</f>
        <v/>
      </c>
    </row>
    <row r="39" spans="1:27">
      <c r="A39" s="3" t="n">
        <v>43284</v>
      </c>
      <c r="B39" s="398">
        <f>PUE!N39-PUE!F39-冷水机组!AA39-暖通!M39-暖通!O39-暖通!S39-暖通!W39-暖通!AA39</f>
        <v/>
      </c>
      <c r="C39" s="399">
        <f>B39/PUE!N39</f>
        <v/>
      </c>
      <c r="D39" s="400">
        <f>PUE!N39-IT!AM39</f>
        <v/>
      </c>
      <c r="E39" s="4">
        <f>D39/B39</f>
        <v/>
      </c>
      <c r="F39" s="400">
        <f>损耗抄表!B39-损耗抄表!C39</f>
        <v/>
      </c>
      <c r="G39" s="4">
        <f>F39/B39</f>
        <v/>
      </c>
      <c r="H39" s="400">
        <f>损耗抄表!D39-损耗抄表!E39</f>
        <v/>
      </c>
      <c r="I39" s="4">
        <f>H39/B39</f>
        <v/>
      </c>
      <c r="J39" s="400">
        <f>损耗抄表!F39-损耗抄表!G39</f>
        <v/>
      </c>
      <c r="K39" s="4">
        <f>J39/B39</f>
        <v/>
      </c>
      <c r="L39" s="400" t="n">
        <v>3461.28</v>
      </c>
      <c r="M39" s="4">
        <f>L39/B39</f>
        <v/>
      </c>
      <c r="N39" s="400" t="n">
        <v>541</v>
      </c>
      <c r="O39" s="4">
        <f>N39/B39</f>
        <v/>
      </c>
      <c r="P39" s="400" t="n">
        <v>765.28</v>
      </c>
      <c r="Q39" s="4">
        <f>N39/B39</f>
        <v/>
      </c>
      <c r="R39" s="400" t="n">
        <v>54.5</v>
      </c>
      <c r="S39" s="4">
        <f>R39/B39</f>
        <v/>
      </c>
      <c r="T39" s="400" t="n">
        <v>15.6</v>
      </c>
      <c r="U39" s="4">
        <f>T39/B39</f>
        <v/>
      </c>
      <c r="V39" s="400" t="n">
        <v>192.3</v>
      </c>
      <c r="W39" s="4">
        <f>V39/B39</f>
        <v/>
      </c>
      <c r="X39" s="400" t="n">
        <v>378</v>
      </c>
      <c r="Y39" s="4">
        <f>X39/B39</f>
        <v/>
      </c>
      <c r="Z39" s="400">
        <f>B39-D39-F39-H39-J39-L39-N39-P39-T39-V39-X39</f>
        <v/>
      </c>
      <c r="AA39" s="4">
        <f>Z39/B39</f>
        <v/>
      </c>
    </row>
    <row r="40" spans="1:27">
      <c r="A40" s="3" t="n">
        <v>43285</v>
      </c>
      <c r="B40" s="401">
        <f>PUE!N40-PUE!F40-冷水机组!AA40-暖通!M40-暖通!O40-暖通!S40-暖通!W40-暖通!AA40</f>
        <v/>
      </c>
      <c r="C40" s="402">
        <f>B40/PUE!N40</f>
        <v/>
      </c>
      <c r="D40" s="403">
        <f>PUE!N40-IT!AM40</f>
        <v/>
      </c>
      <c r="E40" s="5">
        <f>D40/B40</f>
        <v/>
      </c>
      <c r="F40" s="403">
        <f>损耗抄表!B40-损耗抄表!C40</f>
        <v/>
      </c>
      <c r="G40" s="5">
        <f>F40/B40</f>
        <v/>
      </c>
      <c r="H40" s="403">
        <f>损耗抄表!D40-损耗抄表!E40</f>
        <v/>
      </c>
      <c r="I40" s="5">
        <f>H40/B40</f>
        <v/>
      </c>
      <c r="J40" s="403">
        <f>损耗抄表!F40-损耗抄表!G40</f>
        <v/>
      </c>
      <c r="K40" s="5">
        <f>J40/B40</f>
        <v/>
      </c>
      <c r="L40" s="403" t="n">
        <v>3410.16</v>
      </c>
      <c r="M40" s="5">
        <f>L40/B40</f>
        <v/>
      </c>
      <c r="N40" s="403" t="n">
        <v>617.39</v>
      </c>
      <c r="O40" s="5">
        <f>N40/B40</f>
        <v/>
      </c>
      <c r="P40" s="403" t="n">
        <v>824.72</v>
      </c>
      <c r="Q40" s="5">
        <f>N40/B40</f>
        <v/>
      </c>
      <c r="R40" s="403" t="n">
        <v>48.7</v>
      </c>
      <c r="S40" s="5">
        <f>R40/B40</f>
        <v/>
      </c>
      <c r="T40" s="403" t="n">
        <v>14.4</v>
      </c>
      <c r="U40" s="5">
        <f>T40/B40</f>
        <v/>
      </c>
      <c r="V40" s="403" t="n">
        <v>186.2</v>
      </c>
      <c r="W40" s="5">
        <f>V40/B40</f>
        <v/>
      </c>
      <c r="X40" s="403" t="n">
        <v>384.59</v>
      </c>
      <c r="Y40" s="5">
        <f>X40/B40</f>
        <v/>
      </c>
      <c r="Z40" s="403">
        <f>B40-D40-F40-H40-J40-L40-N40-P40-T40-V40-X40</f>
        <v/>
      </c>
      <c r="AA40" s="5">
        <f>Z40/B40</f>
        <v/>
      </c>
    </row>
    <row r="41" spans="1:27">
      <c r="A41" s="3" t="n">
        <v>43286</v>
      </c>
      <c r="B41" s="398">
        <f>PUE!N41-PUE!F41-冷水机组!AA41-暖通!M41-暖通!O41-暖通!S41-暖通!W41-暖通!AA41</f>
        <v/>
      </c>
      <c r="C41" s="399">
        <f>B41/PUE!N41</f>
        <v/>
      </c>
      <c r="D41" s="400">
        <f>PUE!N41-IT!AM41</f>
        <v/>
      </c>
      <c r="E41" s="4">
        <f>D41/B41</f>
        <v/>
      </c>
      <c r="F41" s="400">
        <f>损耗抄表!B41-损耗抄表!C41</f>
        <v/>
      </c>
      <c r="G41" s="4">
        <f>F41/B41</f>
        <v/>
      </c>
      <c r="H41" s="400">
        <f>损耗抄表!D41-损耗抄表!E41</f>
        <v/>
      </c>
      <c r="I41" s="4">
        <f>H41/B41</f>
        <v/>
      </c>
      <c r="J41" s="400">
        <f>损耗抄表!F41-损耗抄表!G41</f>
        <v/>
      </c>
      <c r="K41" s="4">
        <f>J41/B41</f>
        <v/>
      </c>
      <c r="L41" s="400" t="n">
        <v>3394.08</v>
      </c>
      <c r="M41" s="4">
        <f>L41/B41</f>
        <v/>
      </c>
      <c r="N41" s="400" t="n">
        <v>578.22</v>
      </c>
      <c r="O41" s="4">
        <f>N41/B41</f>
        <v/>
      </c>
      <c r="P41" s="400" t="n">
        <v>769.3099999999999</v>
      </c>
      <c r="Q41" s="4">
        <f>N41/B41</f>
        <v/>
      </c>
      <c r="R41" s="400" t="n">
        <v>56.1</v>
      </c>
      <c r="S41" s="4">
        <f>R41/B41</f>
        <v/>
      </c>
      <c r="T41" s="400" t="n">
        <v>15.4</v>
      </c>
      <c r="U41" s="4">
        <f>T41/B41</f>
        <v/>
      </c>
      <c r="V41" s="400" t="n">
        <v>172.8</v>
      </c>
      <c r="W41" s="4">
        <f>V41/B41</f>
        <v/>
      </c>
      <c r="X41" s="400" t="n">
        <v>394.5</v>
      </c>
      <c r="Y41" s="4">
        <f>X41/B41</f>
        <v/>
      </c>
      <c r="Z41" s="400">
        <f>B41-D41-F41-H41-J41-L41-N41-P41-T41-V41-X41</f>
        <v/>
      </c>
      <c r="AA41" s="4">
        <f>Z41/B41</f>
        <v/>
      </c>
    </row>
    <row r="42" spans="1:27">
      <c r="A42" s="3" t="n">
        <v>43287</v>
      </c>
      <c r="B42" s="401">
        <f>PUE!N42-PUE!F42-冷水机组!AA42-暖通!M42-暖通!O42-暖通!S42-暖通!W42-暖通!AA42</f>
        <v/>
      </c>
      <c r="C42" s="402">
        <f>B42/PUE!N42</f>
        <v/>
      </c>
      <c r="D42" s="403">
        <f>PUE!N42-IT!AM42</f>
        <v/>
      </c>
      <c r="E42" s="5">
        <f>D42/B42</f>
        <v/>
      </c>
      <c r="F42" s="403">
        <f>损耗抄表!B42-损耗抄表!C42</f>
        <v/>
      </c>
      <c r="G42" s="5">
        <f>F42/B42</f>
        <v/>
      </c>
      <c r="H42" s="403">
        <f>损耗抄表!D42-损耗抄表!E42</f>
        <v/>
      </c>
      <c r="I42" s="5">
        <f>H42/B42</f>
        <v/>
      </c>
      <c r="J42" s="403">
        <f>损耗抄表!F42-损耗抄表!G42</f>
        <v/>
      </c>
      <c r="K42" s="5">
        <f>J42/B42</f>
        <v/>
      </c>
      <c r="L42" s="403" t="n">
        <v>3466.56</v>
      </c>
      <c r="M42" s="5">
        <f>L42/B42</f>
        <v/>
      </c>
      <c r="N42" s="403" t="n">
        <v>561.5</v>
      </c>
      <c r="O42" s="5">
        <f>N42/B42</f>
        <v/>
      </c>
      <c r="P42" s="403" t="n">
        <v>733.78</v>
      </c>
      <c r="Q42" s="5">
        <f>N42/B42</f>
        <v/>
      </c>
      <c r="R42" s="403" t="n">
        <v>45</v>
      </c>
      <c r="S42" s="5">
        <f>R42/B42</f>
        <v/>
      </c>
      <c r="T42" s="403" t="n">
        <v>17.4</v>
      </c>
      <c r="U42" s="5">
        <f>T42/B42</f>
        <v/>
      </c>
      <c r="V42" s="403" t="n">
        <v>175.3</v>
      </c>
      <c r="W42" s="5">
        <f>V42/B42</f>
        <v/>
      </c>
      <c r="X42" s="403" t="n">
        <v>405</v>
      </c>
      <c r="Y42" s="5">
        <f>X42/B42</f>
        <v/>
      </c>
      <c r="Z42" s="403">
        <f>B42-D42-F42-H42-J42-L42-N42-P42-T42-V42-X42</f>
        <v/>
      </c>
      <c r="AA42" s="5">
        <f>Z42/B42</f>
        <v/>
      </c>
    </row>
    <row r="43" spans="1:27">
      <c r="A43" s="3" t="n">
        <v>43288</v>
      </c>
      <c r="B43" s="398">
        <f>PUE!N43-PUE!F43-冷水机组!AA43-暖通!M43-暖通!O43-暖通!S43-暖通!W43-暖通!AA43</f>
        <v/>
      </c>
      <c r="C43" s="399">
        <f>B43/PUE!N43</f>
        <v/>
      </c>
      <c r="D43" s="400">
        <f>PUE!N43-IT!AM43</f>
        <v/>
      </c>
      <c r="E43" s="4">
        <f>D43/B43</f>
        <v/>
      </c>
      <c r="F43" s="400">
        <f>损耗抄表!B43-损耗抄表!C43</f>
        <v/>
      </c>
      <c r="G43" s="4">
        <f>F43/B43</f>
        <v/>
      </c>
      <c r="H43" s="400">
        <f>损耗抄表!D43-损耗抄表!E43</f>
        <v/>
      </c>
      <c r="I43" s="4">
        <f>H43/B43</f>
        <v/>
      </c>
      <c r="J43" s="400">
        <f>损耗抄表!F43-损耗抄表!G43</f>
        <v/>
      </c>
      <c r="K43" s="4">
        <f>J43/B43</f>
        <v/>
      </c>
      <c r="L43" s="400" t="n">
        <v>3471.36</v>
      </c>
      <c r="M43" s="4">
        <f>L43/B43</f>
        <v/>
      </c>
      <c r="N43" s="400" t="n">
        <v>424.28</v>
      </c>
      <c r="O43" s="4">
        <f>N43/B43</f>
        <v/>
      </c>
      <c r="P43" s="400" t="n">
        <v>674.22</v>
      </c>
      <c r="Q43" s="4">
        <f>N43/B43</f>
        <v/>
      </c>
      <c r="R43" s="400" t="n">
        <v>41.2</v>
      </c>
      <c r="S43" s="4">
        <f>R43/B43</f>
        <v/>
      </c>
      <c r="T43" s="400" t="n">
        <v>14.6</v>
      </c>
      <c r="U43" s="4">
        <f>T43/B43</f>
        <v/>
      </c>
      <c r="V43" s="400" t="n">
        <v>169.4</v>
      </c>
      <c r="W43" s="4">
        <f>V43/B43</f>
        <v/>
      </c>
      <c r="X43" s="400" t="n">
        <v>380.1</v>
      </c>
      <c r="Y43" s="4">
        <f>X43/B43</f>
        <v/>
      </c>
      <c r="Z43" s="400">
        <f>B43-D43-F43-H43-J43-L43-N43-P43-T43-V43-X43</f>
        <v/>
      </c>
      <c r="AA43" s="4">
        <f>Z43/B43</f>
        <v/>
      </c>
    </row>
    <row r="44" spans="1:27">
      <c r="A44" s="3" t="n">
        <v>43289</v>
      </c>
      <c r="B44" s="401">
        <f>PUE!N44-PUE!F44-冷水机组!AA44-暖通!M44-暖通!O44-暖通!S44-暖通!W44-暖通!AA44</f>
        <v/>
      </c>
      <c r="C44" s="402">
        <f>B44/PUE!N44</f>
        <v/>
      </c>
      <c r="D44" s="403">
        <f>PUE!N44-IT!AM44</f>
        <v/>
      </c>
      <c r="E44" s="5">
        <f>D44/B44</f>
        <v/>
      </c>
      <c r="F44" s="403">
        <f>损耗抄表!B44-损耗抄表!C44</f>
        <v/>
      </c>
      <c r="G44" s="5">
        <f>F44/B44</f>
        <v/>
      </c>
      <c r="H44" s="403">
        <f>损耗抄表!D44-损耗抄表!E44</f>
        <v/>
      </c>
      <c r="I44" s="5">
        <f>H44/B44</f>
        <v/>
      </c>
      <c r="J44" s="403">
        <f>损耗抄表!F44-损耗抄表!G44</f>
        <v/>
      </c>
      <c r="K44" s="5">
        <f>J44/B44</f>
        <v/>
      </c>
      <c r="L44" s="403" t="n">
        <v>3467.04</v>
      </c>
      <c r="M44" s="5">
        <f>L44/B44</f>
        <v/>
      </c>
      <c r="N44" s="403" t="n">
        <v>434.11</v>
      </c>
      <c r="O44" s="5">
        <f>N44/B44</f>
        <v/>
      </c>
      <c r="P44" s="403" t="n">
        <v>634.5</v>
      </c>
      <c r="Q44" s="5">
        <f>N44/B44</f>
        <v/>
      </c>
      <c r="R44" s="403" t="n">
        <v>41.7</v>
      </c>
      <c r="S44" s="5">
        <f>R44/B44</f>
        <v/>
      </c>
      <c r="T44" s="403" t="n">
        <v>15.5</v>
      </c>
      <c r="U44" s="5">
        <f>T44/B44</f>
        <v/>
      </c>
      <c r="V44" s="403" t="n">
        <v>163.8</v>
      </c>
      <c r="W44" s="5">
        <f>V44/B44</f>
        <v/>
      </c>
      <c r="X44" s="403" t="n">
        <v>385.1</v>
      </c>
      <c r="Y44" s="5">
        <f>X44/B44</f>
        <v/>
      </c>
      <c r="Z44" s="403">
        <f>B44-D44-F44-H44-J44-L44-N44-P44-T44-V44-X44</f>
        <v/>
      </c>
      <c r="AA44" s="5">
        <f>Z44/B44</f>
        <v/>
      </c>
    </row>
    <row r="45" spans="1:27">
      <c r="A45" s="3" t="n">
        <v>43290</v>
      </c>
      <c r="B45" s="398">
        <f>PUE!N45-PUE!F45-冷水机组!AA45-暖通!M45-暖通!O45-暖通!S45-暖通!W45-暖通!AA45</f>
        <v/>
      </c>
      <c r="C45" s="399">
        <f>B45/PUE!N45</f>
        <v/>
      </c>
      <c r="D45" s="400">
        <f>PUE!N45-IT!AM45</f>
        <v/>
      </c>
      <c r="E45" s="4">
        <f>D45/B45</f>
        <v/>
      </c>
      <c r="F45" s="400">
        <f>损耗抄表!B45-损耗抄表!C45</f>
        <v/>
      </c>
      <c r="G45" s="4">
        <f>F45/B45</f>
        <v/>
      </c>
      <c r="H45" s="400">
        <f>损耗抄表!D45-损耗抄表!E45</f>
        <v/>
      </c>
      <c r="I45" s="4">
        <f>H45/B45</f>
        <v/>
      </c>
      <c r="J45" s="400">
        <f>损耗抄表!F45-损耗抄表!G45</f>
        <v/>
      </c>
      <c r="K45" s="4">
        <f>J45/B45</f>
        <v/>
      </c>
      <c r="L45" s="400" t="n">
        <v>3476.88</v>
      </c>
      <c r="M45" s="4">
        <f>L45/B45</f>
        <v/>
      </c>
      <c r="N45" s="400" t="n">
        <v>573.7</v>
      </c>
      <c r="O45" s="4">
        <f>N45/B45</f>
        <v/>
      </c>
      <c r="P45" s="400" t="n">
        <v>670.28</v>
      </c>
      <c r="Q45" s="4">
        <f>N45/B45</f>
        <v/>
      </c>
      <c r="R45" s="400" t="n">
        <v>57.8</v>
      </c>
      <c r="S45" s="4">
        <f>R45/B45</f>
        <v/>
      </c>
      <c r="T45" s="400" t="n">
        <v>14.3</v>
      </c>
      <c r="U45" s="4">
        <f>T45/B45</f>
        <v/>
      </c>
      <c r="V45" s="400" t="n">
        <v>181.6</v>
      </c>
      <c r="W45" s="4">
        <f>V45/B45</f>
        <v/>
      </c>
      <c r="X45" s="400" t="n">
        <v>378.8</v>
      </c>
      <c r="Y45" s="4">
        <f>X45/B45</f>
        <v/>
      </c>
      <c r="Z45" s="400">
        <f>B45-D45-F45-H45-J45-L45-N45-P45-T45-V45-X45</f>
        <v/>
      </c>
      <c r="AA45" s="4">
        <f>Z45/B45</f>
        <v/>
      </c>
    </row>
    <row r="46" spans="1:27">
      <c r="A46" s="3" t="n">
        <v>43291</v>
      </c>
      <c r="B46" s="401">
        <f>PUE!N46-PUE!F46-冷水机组!AA46-暖通!M46-暖通!O46-暖通!S46-暖通!W46-暖通!AA46</f>
        <v/>
      </c>
      <c r="C46" s="402">
        <f>B46/PUE!N46</f>
        <v/>
      </c>
      <c r="D46" s="403">
        <f>PUE!N46-IT!AM46</f>
        <v/>
      </c>
      <c r="E46" s="5">
        <f>D46/B46</f>
        <v/>
      </c>
      <c r="F46" s="403">
        <f>损耗抄表!B46-损耗抄表!C46</f>
        <v/>
      </c>
      <c r="G46" s="5">
        <f>F46/B46</f>
        <v/>
      </c>
      <c r="H46" s="403">
        <f>损耗抄表!D46-损耗抄表!E46</f>
        <v/>
      </c>
      <c r="I46" s="5">
        <f>H46/B46</f>
        <v/>
      </c>
      <c r="J46" s="403">
        <f>损耗抄表!F46-损耗抄表!G46</f>
        <v/>
      </c>
      <c r="K46" s="5">
        <f>J46/B46</f>
        <v/>
      </c>
      <c r="L46" s="403" t="n">
        <v>3549.84</v>
      </c>
      <c r="M46" s="5">
        <f>L46/B46</f>
        <v/>
      </c>
      <c r="N46" s="403" t="n">
        <v>569</v>
      </c>
      <c r="O46" s="5">
        <f>N46/B46</f>
        <v/>
      </c>
      <c r="P46" s="403" t="n">
        <v>748.5</v>
      </c>
      <c r="Q46" s="5">
        <f>N46/B46</f>
        <v/>
      </c>
      <c r="R46" s="403" t="n">
        <v>54.9</v>
      </c>
      <c r="S46" s="5">
        <f>R46/B46</f>
        <v/>
      </c>
      <c r="T46" s="403" t="n">
        <v>15.7</v>
      </c>
      <c r="U46" s="5">
        <f>T46/B46</f>
        <v/>
      </c>
      <c r="V46" s="403" t="n">
        <v>158.7</v>
      </c>
      <c r="W46" s="5">
        <f>V46/B46</f>
        <v/>
      </c>
      <c r="X46" s="403" t="n">
        <v>379.1</v>
      </c>
      <c r="Y46" s="5">
        <f>X46/B46</f>
        <v/>
      </c>
      <c r="Z46" s="403">
        <f>B46-D46-F46-H46-J46-L46-N46-P46-T46-V46-X46</f>
        <v/>
      </c>
      <c r="AA46" s="5">
        <f>Z46/B46</f>
        <v/>
      </c>
    </row>
    <row r="47" spans="1:27">
      <c r="A47" s="3" t="n">
        <v>43292</v>
      </c>
      <c r="B47" s="398">
        <f>PUE!N47-PUE!F47-冷水机组!AA47-暖通!M47-暖通!O47-暖通!S47-暖通!W47-暖通!AA47</f>
        <v/>
      </c>
      <c r="C47" s="399">
        <f>B47/PUE!N47</f>
        <v/>
      </c>
      <c r="D47" s="400">
        <f>PUE!N47-IT!AM47</f>
        <v/>
      </c>
      <c r="E47" s="4">
        <f>D47/B47</f>
        <v/>
      </c>
      <c r="F47" s="400">
        <f>损耗抄表!B47-损耗抄表!C47</f>
        <v/>
      </c>
      <c r="G47" s="4">
        <f>F47/B47</f>
        <v/>
      </c>
      <c r="H47" s="400">
        <f>损耗抄表!D47-损耗抄表!E47</f>
        <v/>
      </c>
      <c r="I47" s="4">
        <f>H47/B47</f>
        <v/>
      </c>
      <c r="J47" s="400">
        <f>损耗抄表!F47-损耗抄表!G47</f>
        <v/>
      </c>
      <c r="K47" s="4">
        <f>J47/B47</f>
        <v/>
      </c>
      <c r="L47" s="400" t="n">
        <v>3639.6</v>
      </c>
      <c r="M47" s="4">
        <f>L47/B47</f>
        <v/>
      </c>
      <c r="N47" s="400" t="n">
        <v>596.89</v>
      </c>
      <c r="O47" s="4">
        <f>N47/B47</f>
        <v/>
      </c>
      <c r="P47" s="400" t="n">
        <v>781.91</v>
      </c>
      <c r="Q47" s="4">
        <f>N47/B47</f>
        <v/>
      </c>
      <c r="R47" s="400" t="n">
        <v>42.4</v>
      </c>
      <c r="S47" s="4">
        <f>R47/B47</f>
        <v/>
      </c>
      <c r="T47" s="400" t="n">
        <v>14.5</v>
      </c>
      <c r="U47" s="4">
        <f>T47/B47</f>
        <v/>
      </c>
      <c r="V47" s="400" t="n">
        <v>166.4</v>
      </c>
      <c r="W47" s="4">
        <f>V47/B47</f>
        <v/>
      </c>
      <c r="X47" s="400" t="n">
        <v>384.9</v>
      </c>
      <c r="Y47" s="4">
        <f>X47/B47</f>
        <v/>
      </c>
      <c r="Z47" s="400">
        <f>B47-D47-F47-H47-J47-L47-P47-T47-V47-X47</f>
        <v/>
      </c>
      <c r="AA47" s="4">
        <f>Z47/B47</f>
        <v/>
      </c>
    </row>
    <row r="48" spans="1:27">
      <c r="A48" s="3" t="n">
        <v>43293</v>
      </c>
      <c r="B48" s="401">
        <f>PUE!N48-PUE!F48-冷水机组!AA48-暖通!M48-暖通!O48-暖通!S48-暖通!W48-暖通!AA48</f>
        <v/>
      </c>
      <c r="C48" s="402">
        <f>B48/PUE!N48</f>
        <v/>
      </c>
      <c r="D48" s="403">
        <f>PUE!N48-IT!AM48</f>
        <v/>
      </c>
      <c r="E48" s="5">
        <f>D48/B48</f>
        <v/>
      </c>
      <c r="F48" s="403">
        <f>损耗抄表!B48-损耗抄表!C48</f>
        <v/>
      </c>
      <c r="G48" s="5">
        <f>F48/B48</f>
        <v/>
      </c>
      <c r="H48" s="403">
        <f>损耗抄表!D48-损耗抄表!E48</f>
        <v/>
      </c>
      <c r="I48" s="5">
        <f>H48/B48</f>
        <v/>
      </c>
      <c r="J48" s="403">
        <f>损耗抄表!F48-损耗抄表!G48</f>
        <v/>
      </c>
      <c r="K48" s="5">
        <f>J48/B48</f>
        <v/>
      </c>
      <c r="L48" s="403" t="n">
        <v>3558.48</v>
      </c>
      <c r="M48" s="5">
        <f>L48/B48</f>
        <v/>
      </c>
      <c r="N48" s="403" t="n">
        <v>607.91</v>
      </c>
      <c r="O48" s="5">
        <f>N48/B48</f>
        <v/>
      </c>
      <c r="P48" s="403" t="n">
        <v>805.6900000000001</v>
      </c>
      <c r="Q48" s="5">
        <f>N48/B48</f>
        <v/>
      </c>
      <c r="R48" s="403" t="n">
        <v>45.6</v>
      </c>
      <c r="S48" s="5">
        <f>R48/B48</f>
        <v/>
      </c>
      <c r="T48" s="403" t="n">
        <v>15.9</v>
      </c>
      <c r="U48" s="5">
        <f>T48/B48</f>
        <v/>
      </c>
      <c r="V48" s="403" t="n">
        <v>187.3</v>
      </c>
      <c r="W48" s="5">
        <f>V48/B48</f>
        <v/>
      </c>
      <c r="X48" s="403" t="n">
        <v>371.2</v>
      </c>
      <c r="Y48" s="5">
        <f>X48/B48</f>
        <v/>
      </c>
      <c r="Z48" s="403">
        <f>B48-D48-F48-H48-J48-L48-N48-P48-T48-V48-X48</f>
        <v/>
      </c>
      <c r="AA48" s="5">
        <f>Z48/B48</f>
        <v/>
      </c>
    </row>
    <row r="49" spans="1:27">
      <c r="A49" s="3" t="n">
        <v>43294</v>
      </c>
      <c r="B49" s="398">
        <f>PUE!N49-PUE!F49-冷水机组!AA49-暖通!M49-暖通!O49-暖通!S49-暖通!W49-暖通!AA49</f>
        <v/>
      </c>
      <c r="C49" s="399">
        <f>B49/PUE!N49</f>
        <v/>
      </c>
      <c r="D49" s="400">
        <f>PUE!N49-IT!AM49</f>
        <v/>
      </c>
      <c r="E49" s="4">
        <f>D49/B49</f>
        <v/>
      </c>
      <c r="F49" s="400">
        <f>损耗抄表!B49-损耗抄表!C49</f>
        <v/>
      </c>
      <c r="G49" s="4">
        <f>F49/B49</f>
        <v/>
      </c>
      <c r="H49" s="400">
        <f>损耗抄表!D49-损耗抄表!E49</f>
        <v/>
      </c>
      <c r="I49" s="4">
        <f>H49/B49</f>
        <v/>
      </c>
      <c r="J49" s="400">
        <f>损耗抄表!F49-损耗抄表!G49</f>
        <v/>
      </c>
      <c r="K49" s="4">
        <f>J49/B49</f>
        <v/>
      </c>
      <c r="L49" s="400" t="n">
        <v>3525.36</v>
      </c>
      <c r="M49" s="4">
        <f>L49/B49</f>
        <v/>
      </c>
      <c r="N49" s="400" t="n">
        <v>511.11</v>
      </c>
      <c r="O49" s="4">
        <f>N49/B49</f>
        <v/>
      </c>
      <c r="P49" s="400" t="n">
        <v>816.72</v>
      </c>
      <c r="Q49" s="4">
        <f>N49/B49</f>
        <v/>
      </c>
      <c r="R49" s="400" t="n">
        <v>46.2</v>
      </c>
      <c r="S49" s="4">
        <f>R49/B49</f>
        <v/>
      </c>
      <c r="T49" s="400" t="n">
        <v>14.5</v>
      </c>
      <c r="U49" s="4">
        <f>T49/B49</f>
        <v/>
      </c>
      <c r="V49" s="400" t="n">
        <v>152.5</v>
      </c>
      <c r="W49" s="4">
        <f>V49/B49</f>
        <v/>
      </c>
      <c r="X49" s="400" t="n">
        <v>375.1</v>
      </c>
      <c r="Y49" s="4">
        <f>X49/B49</f>
        <v/>
      </c>
      <c r="Z49" s="400">
        <f>B49-D49-F49-H49-J49-L49-N49-P49-T49-V49-X49</f>
        <v/>
      </c>
      <c r="AA49" s="4">
        <f>Z49/B49</f>
        <v/>
      </c>
    </row>
    <row r="50" spans="1:27">
      <c r="A50" s="3" t="n">
        <v>43295</v>
      </c>
      <c r="B50" s="401">
        <f>PUE!N50-PUE!F50-冷水机组!AA50-暖通!M50-暖通!O50-暖通!S50-暖通!W50-暖通!AA50</f>
        <v/>
      </c>
      <c r="C50" s="402">
        <f>B50/PUE!N50</f>
        <v/>
      </c>
      <c r="D50" s="403">
        <f>PUE!N50-IT!AM50</f>
        <v/>
      </c>
      <c r="E50" s="5">
        <f>D50/B50</f>
        <v/>
      </c>
      <c r="F50" s="403">
        <f>损耗抄表!B50-损耗抄表!C50</f>
        <v/>
      </c>
      <c r="G50" s="5">
        <f>F50/B50</f>
        <v/>
      </c>
      <c r="H50" s="403">
        <f>损耗抄表!D50-损耗抄表!E50</f>
        <v/>
      </c>
      <c r="I50" s="5">
        <f>H50/B50</f>
        <v/>
      </c>
      <c r="J50" s="403">
        <f>损耗抄表!F50-损耗抄表!G50</f>
        <v/>
      </c>
      <c r="K50" s="5">
        <f>J50/B50</f>
        <v/>
      </c>
      <c r="L50" s="403" t="n">
        <v>3505.2</v>
      </c>
      <c r="M50" s="5">
        <f>L50/B50</f>
        <v/>
      </c>
      <c r="N50" s="403" t="n">
        <v>330.09</v>
      </c>
      <c r="O50" s="5">
        <f>N50/B50</f>
        <v/>
      </c>
      <c r="P50" s="403" t="n">
        <v>665.1900000000001</v>
      </c>
      <c r="Q50" s="5">
        <f>N50/B50</f>
        <v/>
      </c>
      <c r="R50" s="403" t="n">
        <v>39.2</v>
      </c>
      <c r="S50" s="5">
        <f>R50/B50</f>
        <v/>
      </c>
      <c r="T50" s="403" t="n">
        <v>15.6</v>
      </c>
      <c r="U50" s="5">
        <f>T50/B50</f>
        <v/>
      </c>
      <c r="V50" s="403" t="n">
        <v>141.5</v>
      </c>
      <c r="W50" s="5">
        <f>V50/B50</f>
        <v/>
      </c>
      <c r="X50" s="403" t="n">
        <v>383.6</v>
      </c>
      <c r="Y50" s="5">
        <f>X50/B50</f>
        <v/>
      </c>
      <c r="Z50" s="403">
        <f>B50-D50-F50-H50-J50-L50-N50-P50-T50-V50-X50</f>
        <v/>
      </c>
      <c r="AA50" s="5">
        <f>Z50/B50</f>
        <v/>
      </c>
    </row>
    <row r="51" spans="1:27">
      <c r="A51" s="3" t="n">
        <v>43296</v>
      </c>
      <c r="B51" s="398">
        <f>PUE!N51-PUE!F51-冷水机组!AA51-暖通!M51-暖通!O51-暖通!S51-暖通!W51-暖通!AA51</f>
        <v/>
      </c>
      <c r="C51" s="399">
        <f>B51/PUE!N51</f>
        <v/>
      </c>
      <c r="D51" s="400">
        <f>PUE!N51-IT!AM51</f>
        <v/>
      </c>
      <c r="E51" s="4">
        <f>D51/B51</f>
        <v/>
      </c>
      <c r="F51" s="400">
        <f>损耗抄表!B51-损耗抄表!C51</f>
        <v/>
      </c>
      <c r="G51" s="4">
        <f>F51/B51</f>
        <v/>
      </c>
      <c r="H51" s="400">
        <f>损耗抄表!D51-损耗抄表!E51</f>
        <v/>
      </c>
      <c r="I51" s="4">
        <f>H51/B51</f>
        <v/>
      </c>
      <c r="J51" s="400">
        <f>损耗抄表!F51-损耗抄表!G51</f>
        <v/>
      </c>
      <c r="K51" s="4">
        <f>J51/B51</f>
        <v/>
      </c>
      <c r="L51" s="400" t="n">
        <v>3625.44</v>
      </c>
      <c r="M51" s="4">
        <f>L51/B51</f>
        <v/>
      </c>
      <c r="N51" s="400" t="n">
        <v>307.59</v>
      </c>
      <c r="O51" s="4">
        <f>N51/B51</f>
        <v/>
      </c>
      <c r="P51" s="400" t="n">
        <v>656.5</v>
      </c>
      <c r="Q51" s="4">
        <f>N51/B51</f>
        <v/>
      </c>
      <c r="R51" s="400" t="n">
        <v>45.9</v>
      </c>
      <c r="S51" s="4">
        <f>R51/B51</f>
        <v/>
      </c>
      <c r="T51" s="400" t="n">
        <v>15.6</v>
      </c>
      <c r="U51" s="4">
        <f>T51/B51</f>
        <v/>
      </c>
      <c r="V51" s="400" t="n">
        <v>139.4</v>
      </c>
      <c r="W51" s="4">
        <f>V51/B51</f>
        <v/>
      </c>
      <c r="X51" s="400" t="n">
        <v>377.4</v>
      </c>
      <c r="Y51" s="4">
        <f>X51/B51</f>
        <v/>
      </c>
      <c r="Z51" s="400">
        <f>B51-D51-F51-H51-J51-L51-N51-P51-T51-V51-X51</f>
        <v/>
      </c>
      <c r="AA51" s="4">
        <f>Z51/B51</f>
        <v/>
      </c>
    </row>
    <row r="52" spans="1:27">
      <c r="A52" s="3" t="n">
        <v>43297</v>
      </c>
      <c r="B52" s="401">
        <f>PUE!N52-PUE!F52-冷水机组!AA52-暖通!M52-暖通!O52-暖通!S52-暖通!W52-暖通!AA52</f>
        <v/>
      </c>
      <c r="C52" s="402">
        <f>B52/PUE!N52</f>
        <v/>
      </c>
      <c r="D52" s="403">
        <f>PUE!N52-IT!AM52</f>
        <v/>
      </c>
      <c r="E52" s="5">
        <f>D52/B52</f>
        <v/>
      </c>
      <c r="F52" s="403">
        <f>损耗抄表!B52-损耗抄表!C52</f>
        <v/>
      </c>
      <c r="G52" s="5">
        <f>F52/B52</f>
        <v/>
      </c>
      <c r="H52" s="403">
        <f>损耗抄表!D52-损耗抄表!E52</f>
        <v/>
      </c>
      <c r="I52" s="5">
        <f>H52/B52</f>
        <v/>
      </c>
      <c r="J52" s="403">
        <f>损耗抄表!F52-损耗抄表!G52</f>
        <v/>
      </c>
      <c r="K52" s="5">
        <f>J52/B52</f>
        <v/>
      </c>
      <c r="L52" s="403" t="n">
        <v>3655.2</v>
      </c>
      <c r="M52" s="5">
        <f>L52/B52</f>
        <v/>
      </c>
      <c r="N52" s="403" t="n">
        <v>437</v>
      </c>
      <c r="O52" s="5">
        <f>N52/B52</f>
        <v/>
      </c>
      <c r="P52" s="403" t="n">
        <v>692.41</v>
      </c>
      <c r="Q52" s="5">
        <f>N52/B52</f>
        <v/>
      </c>
      <c r="R52" s="403" t="n">
        <v>56.6</v>
      </c>
      <c r="S52" s="5">
        <f>R52/B52</f>
        <v/>
      </c>
      <c r="T52" s="403" t="n">
        <v>14.2</v>
      </c>
      <c r="U52" s="5">
        <f>T52/B52</f>
        <v/>
      </c>
      <c r="V52" s="403" t="n">
        <v>154.3</v>
      </c>
      <c r="W52" s="5">
        <f>V52/B52</f>
        <v/>
      </c>
      <c r="X52" s="403" t="n">
        <v>380.5</v>
      </c>
      <c r="Y52" s="5">
        <f>X52/B52</f>
        <v/>
      </c>
      <c r="Z52" s="403">
        <f>B52-D52-F52-H52-J52-L52-N52-P52-T52-V52-X52</f>
        <v/>
      </c>
      <c r="AA52" s="5">
        <f>Z52/B52</f>
        <v/>
      </c>
    </row>
    <row r="53" spans="1:27">
      <c r="A53" s="3" t="n">
        <v>43298</v>
      </c>
      <c r="B53" s="398">
        <f>PUE!N53-PUE!F53-冷水机组!AA53-暖通!M53-暖通!O53-暖通!S53-暖通!W53-暖通!AA53</f>
        <v/>
      </c>
      <c r="C53" s="399">
        <f>B53/PUE!N53</f>
        <v/>
      </c>
      <c r="D53" s="400">
        <f>PUE!N53-IT!AM53</f>
        <v/>
      </c>
      <c r="E53" s="4">
        <f>D53/B53</f>
        <v/>
      </c>
      <c r="F53" s="400">
        <f>损耗抄表!B53-损耗抄表!C53</f>
        <v/>
      </c>
      <c r="G53" s="4">
        <f>F53/B53</f>
        <v/>
      </c>
      <c r="H53" s="400">
        <f>损耗抄表!D53-损耗抄表!E53</f>
        <v/>
      </c>
      <c r="I53" s="4">
        <f>H53/B53</f>
        <v/>
      </c>
      <c r="J53" s="400">
        <f>损耗抄表!F53-损耗抄表!G53</f>
        <v/>
      </c>
      <c r="K53" s="4">
        <f>J53/B53</f>
        <v/>
      </c>
      <c r="L53" s="400" t="n">
        <v>3551.76</v>
      </c>
      <c r="M53" s="4">
        <f>L53/B53</f>
        <v/>
      </c>
      <c r="N53" s="400" t="n">
        <v>572.7</v>
      </c>
      <c r="O53" s="4">
        <f>N53/B53</f>
        <v/>
      </c>
      <c r="P53" s="400" t="n">
        <v>741</v>
      </c>
      <c r="Q53" s="4">
        <f>N53/B53</f>
        <v/>
      </c>
      <c r="R53" s="400" t="n">
        <v>54.6</v>
      </c>
      <c r="S53" s="4">
        <f>R53/B53</f>
        <v/>
      </c>
      <c r="T53" s="400" t="n">
        <v>15.7</v>
      </c>
      <c r="U53" s="4">
        <f>T53/B53</f>
        <v/>
      </c>
      <c r="V53" s="400" t="n">
        <v>156.3</v>
      </c>
      <c r="W53" s="4">
        <f>V53/B53</f>
        <v/>
      </c>
      <c r="X53" s="400" t="n">
        <v>375.6</v>
      </c>
      <c r="Y53" s="4">
        <f>X53/B53</f>
        <v/>
      </c>
      <c r="Z53" s="400">
        <f>B53-D53-F53-H53-J53-L53-N53-P53-T53-V53-X53</f>
        <v/>
      </c>
      <c r="AA53" s="4">
        <f>Z53/B53</f>
        <v/>
      </c>
    </row>
    <row r="54" spans="1:27">
      <c r="A54" s="3" t="n">
        <v>43299</v>
      </c>
      <c r="B54" s="401">
        <f>PUE!N54-PUE!F54-冷水机组!AA54-暖通!M54-暖通!O54-暖通!S54-暖通!W54-暖通!AA54</f>
        <v/>
      </c>
      <c r="C54" s="402">
        <f>B54/PUE!N54</f>
        <v/>
      </c>
      <c r="D54" s="403">
        <f>PUE!N54-IT!AM54</f>
        <v/>
      </c>
      <c r="E54" s="5">
        <f>D54/B54</f>
        <v/>
      </c>
      <c r="F54" s="403">
        <f>损耗抄表!B54-损耗抄表!C54</f>
        <v/>
      </c>
      <c r="G54" s="5">
        <f>F54/B54</f>
        <v/>
      </c>
      <c r="H54" s="403">
        <f>损耗抄表!D54-损耗抄表!E54</f>
        <v/>
      </c>
      <c r="I54" s="5">
        <f>H54/B54</f>
        <v/>
      </c>
      <c r="J54" s="403">
        <f>损耗抄表!F54-损耗抄表!G54</f>
        <v/>
      </c>
      <c r="K54" s="5">
        <f>J54/B54</f>
        <v/>
      </c>
      <c r="L54" s="403" t="n">
        <v>3765.84</v>
      </c>
      <c r="M54" s="5">
        <f>L54/B54</f>
        <v/>
      </c>
      <c r="N54" s="403" t="n">
        <v>492.59</v>
      </c>
      <c r="O54" s="5">
        <f>N54/B54</f>
        <v/>
      </c>
      <c r="P54" s="403" t="n">
        <v>739.09</v>
      </c>
      <c r="Q54" s="5">
        <f>N54/B54</f>
        <v/>
      </c>
      <c r="R54" s="403" t="n">
        <v>42.9</v>
      </c>
      <c r="S54" s="5">
        <f>R54/B54</f>
        <v/>
      </c>
      <c r="T54" s="403" t="n">
        <v>14.5</v>
      </c>
      <c r="U54" s="5">
        <f>T54/B54</f>
        <v/>
      </c>
      <c r="V54" s="403" t="n">
        <v>194.6</v>
      </c>
      <c r="W54" s="5">
        <f>V54/B54</f>
        <v/>
      </c>
      <c r="X54" s="403" t="n">
        <v>374.59</v>
      </c>
      <c r="Y54" s="5">
        <f>X54/B54</f>
        <v/>
      </c>
      <c r="Z54" s="403">
        <f>B54-D54-F54-H54-J54-L54-N54-P54-T54-V54-X54</f>
        <v/>
      </c>
      <c r="AA54" s="5">
        <f>Z54/B54</f>
        <v/>
      </c>
    </row>
    <row r="55" spans="1:27">
      <c r="A55" s="3" t="n">
        <v>43300</v>
      </c>
      <c r="B55" s="398">
        <f>PUE!N55-PUE!F55-冷水机组!AA55-暖通!M55-暖通!O55-暖通!S55-暖通!W55-暖通!AA55</f>
        <v/>
      </c>
      <c r="C55" s="399">
        <f>B55/PUE!N55</f>
        <v/>
      </c>
      <c r="D55" s="400">
        <f>PUE!N55-IT!AM55</f>
        <v/>
      </c>
      <c r="E55" s="4">
        <f>D55/B55</f>
        <v/>
      </c>
      <c r="F55" s="400">
        <f>损耗抄表!B55-损耗抄表!C55</f>
        <v/>
      </c>
      <c r="G55" s="4">
        <f>F55/B55</f>
        <v/>
      </c>
      <c r="H55" s="400">
        <f>损耗抄表!D55-损耗抄表!E55</f>
        <v/>
      </c>
      <c r="I55" s="4">
        <f>H55/B55</f>
        <v/>
      </c>
      <c r="J55" s="400">
        <f>损耗抄表!F55-损耗抄表!G55</f>
        <v/>
      </c>
      <c r="K55" s="4">
        <f>J55/B55</f>
        <v/>
      </c>
      <c r="L55" s="400" t="n">
        <v>3783.36</v>
      </c>
      <c r="M55" s="4">
        <f>L55/B55</f>
        <v/>
      </c>
      <c r="N55" s="400" t="n">
        <v>535.3</v>
      </c>
      <c r="O55" s="4">
        <f>N55/B55</f>
        <v/>
      </c>
      <c r="P55" s="400" t="n">
        <v>751</v>
      </c>
      <c r="Q55" s="4">
        <f>N55/B55</f>
        <v/>
      </c>
      <c r="R55" s="400" t="n">
        <v>48.4</v>
      </c>
      <c r="S55" s="4">
        <f>R55/B55</f>
        <v/>
      </c>
      <c r="T55" s="400" t="n">
        <v>15.9</v>
      </c>
      <c r="U55" s="4">
        <f>T55/B55</f>
        <v/>
      </c>
      <c r="V55" s="400" t="n">
        <v>177.1</v>
      </c>
      <c r="W55" s="4">
        <f>V55/B55</f>
        <v/>
      </c>
      <c r="X55" s="400" t="n">
        <v>376.8</v>
      </c>
      <c r="Y55" s="4">
        <f>X55/B55</f>
        <v/>
      </c>
      <c r="Z55" s="400">
        <f>B55-D55-F55-H55-J55-L55-N55-P55-T55-V55-X55</f>
        <v/>
      </c>
      <c r="AA55" s="4">
        <f>Z55/B55</f>
        <v/>
      </c>
    </row>
    <row r="56" spans="1:27">
      <c r="A56" s="3" t="n">
        <v>43301</v>
      </c>
      <c r="B56" s="401">
        <f>PUE!N56-PUE!F56-冷水机组!AA56-暖通!M56-暖通!O56-暖通!S56-暖通!W56-暖通!AA56</f>
        <v/>
      </c>
      <c r="C56" s="402">
        <f>B56/PUE!N56</f>
        <v/>
      </c>
      <c r="D56" s="403">
        <f>PUE!N56-IT!AM56</f>
        <v/>
      </c>
      <c r="E56" s="5">
        <f>D56/B56</f>
        <v/>
      </c>
      <c r="F56" s="403">
        <f>损耗抄表!B56-损耗抄表!C56</f>
        <v/>
      </c>
      <c r="G56" s="5">
        <f>F56/B56</f>
        <v/>
      </c>
      <c r="H56" s="403">
        <f>损耗抄表!D56-损耗抄表!E56</f>
        <v/>
      </c>
      <c r="I56" s="5">
        <f>H56/B56</f>
        <v/>
      </c>
      <c r="J56" s="403">
        <f>损耗抄表!F56-损耗抄表!G56</f>
        <v/>
      </c>
      <c r="K56" s="5">
        <f>J56/B56</f>
        <v/>
      </c>
      <c r="L56" s="403" t="n">
        <v>3767.28</v>
      </c>
      <c r="M56" s="5">
        <f>L56/B56</f>
        <v/>
      </c>
      <c r="N56" s="403" t="n">
        <v>519.2</v>
      </c>
      <c r="O56" s="5">
        <f>N56/B56</f>
        <v/>
      </c>
      <c r="P56" s="403" t="n">
        <v>746</v>
      </c>
      <c r="Q56" s="5">
        <f>N56/B56</f>
        <v/>
      </c>
      <c r="R56" s="403" t="n">
        <v>46.6</v>
      </c>
      <c r="S56" s="5">
        <f>R56/B56</f>
        <v/>
      </c>
      <c r="T56" s="403" t="n">
        <v>15.2</v>
      </c>
      <c r="U56" s="5">
        <f>T56/B56</f>
        <v/>
      </c>
      <c r="V56" s="403" t="n">
        <v>152.8</v>
      </c>
      <c r="W56" s="5">
        <f>V56/B56</f>
        <v/>
      </c>
      <c r="X56" s="403" t="n">
        <v>380.2</v>
      </c>
      <c r="Y56" s="5">
        <f>X56/B56</f>
        <v/>
      </c>
      <c r="Z56" s="403">
        <f>B56-D56-F56-H56-J56-L56-N56-P56-T56-V56-X56</f>
        <v/>
      </c>
      <c r="AA56" s="5">
        <f>Z56/B56</f>
        <v/>
      </c>
    </row>
    <row r="57" spans="1:27">
      <c r="A57" s="3" t="n">
        <v>43302</v>
      </c>
      <c r="B57" s="398">
        <f>PUE!N57-PUE!F57-冷水机组!AA57-暖通!M57-暖通!O57-暖通!S57-暖通!W57-暖通!AA57</f>
        <v/>
      </c>
      <c r="C57" s="399">
        <f>B57/PUE!N57</f>
        <v/>
      </c>
      <c r="D57" s="400">
        <f>PUE!N57-IT!AM57</f>
        <v/>
      </c>
      <c r="E57" s="4">
        <f>D57/B57</f>
        <v/>
      </c>
      <c r="F57" s="400">
        <f>损耗抄表!B57-损耗抄表!C57</f>
        <v/>
      </c>
      <c r="G57" s="4">
        <f>F57/B57</f>
        <v/>
      </c>
      <c r="H57" s="400">
        <f>损耗抄表!D57-损耗抄表!E57</f>
        <v/>
      </c>
      <c r="I57" s="4">
        <f>H57/B57</f>
        <v/>
      </c>
      <c r="J57" s="400">
        <f>损耗抄表!F57-损耗抄表!G57</f>
        <v/>
      </c>
      <c r="K57" s="4">
        <f>J57/B57</f>
        <v/>
      </c>
      <c r="L57" s="400" t="n">
        <v>3747.36</v>
      </c>
      <c r="M57" s="4">
        <f>L57/B57</f>
        <v/>
      </c>
      <c r="N57" s="400" t="n">
        <v>401.5</v>
      </c>
      <c r="O57" s="4">
        <f>N57/B57</f>
        <v/>
      </c>
      <c r="P57" s="400" t="n">
        <v>671</v>
      </c>
      <c r="Q57" s="4">
        <f>N57/B57</f>
        <v/>
      </c>
      <c r="R57" s="400" t="n">
        <v>37.8</v>
      </c>
      <c r="S57" s="4">
        <f>R57/B57</f>
        <v/>
      </c>
      <c r="T57" s="400" t="n">
        <v>15.7</v>
      </c>
      <c r="U57" s="4">
        <f>T57/B57</f>
        <v/>
      </c>
      <c r="V57" s="400" t="n">
        <v>132.7</v>
      </c>
      <c r="W57" s="4">
        <f>V57/B57</f>
        <v/>
      </c>
      <c r="X57" s="400" t="n">
        <v>379.7</v>
      </c>
      <c r="Y57" s="4">
        <f>X57/B57</f>
        <v/>
      </c>
      <c r="Z57" s="400">
        <f>B57-D57-F57-H57-J57-L57-N57-P57-T57-V57-X57</f>
        <v/>
      </c>
      <c r="AA57" s="4">
        <f>Z57/B57</f>
        <v/>
      </c>
    </row>
    <row r="58" spans="1:27">
      <c r="A58" s="3" t="n">
        <v>43303</v>
      </c>
      <c r="B58" s="401">
        <f>PUE!N58-PUE!F58-冷水机组!AA58-暖通!M58-暖通!O58-暖通!S58-暖通!W58-暖通!AA58</f>
        <v/>
      </c>
      <c r="C58" s="402">
        <f>B58/PUE!N58</f>
        <v/>
      </c>
      <c r="D58" s="403">
        <f>PUE!N58-IT!AM58</f>
        <v/>
      </c>
      <c r="E58" s="5">
        <f>D58/B58</f>
        <v/>
      </c>
      <c r="F58" s="403">
        <f>损耗抄表!B58-损耗抄表!C58</f>
        <v/>
      </c>
      <c r="G58" s="5">
        <f>F58/B58</f>
        <v/>
      </c>
      <c r="H58" s="403">
        <f>损耗抄表!D58-损耗抄表!E58</f>
        <v/>
      </c>
      <c r="I58" s="5">
        <f>H58/B58</f>
        <v/>
      </c>
      <c r="J58" s="403">
        <f>损耗抄表!F58-损耗抄表!G58</f>
        <v/>
      </c>
      <c r="K58" s="5">
        <f>J58/B58</f>
        <v/>
      </c>
      <c r="L58" s="403" t="n">
        <v>3774.48</v>
      </c>
      <c r="M58" s="5">
        <f>L58/B58</f>
        <v/>
      </c>
      <c r="N58" s="403" t="n">
        <v>304.91</v>
      </c>
      <c r="O58" s="5">
        <f>N58/B58</f>
        <v/>
      </c>
      <c r="P58" s="403" t="n">
        <v>665.3099999999999</v>
      </c>
      <c r="Q58" s="5">
        <f>N58/B58</f>
        <v/>
      </c>
      <c r="R58" s="403" t="n">
        <v>27.9</v>
      </c>
      <c r="S58" s="5">
        <f>R58/B58</f>
        <v/>
      </c>
      <c r="T58" s="403" t="n">
        <v>15.9</v>
      </c>
      <c r="U58" s="5">
        <f>T58/B58</f>
        <v/>
      </c>
      <c r="V58" s="403" t="n">
        <v>124.5</v>
      </c>
      <c r="W58" s="5">
        <f>V58/B58</f>
        <v/>
      </c>
      <c r="X58" s="403" t="n">
        <v>389.5</v>
      </c>
      <c r="Y58" s="5">
        <f>X58/B58</f>
        <v/>
      </c>
      <c r="Z58" s="403">
        <f>B58-D58-F58-H58-J58-L58-N58-P58-T58-V58-X58</f>
        <v/>
      </c>
      <c r="AA58" s="5">
        <f>Z58/B58</f>
        <v/>
      </c>
    </row>
    <row r="59" spans="1:27">
      <c r="A59" s="3" t="n">
        <v>43304</v>
      </c>
      <c r="B59" s="398">
        <f>PUE!N59-PUE!F59-冷水机组!AA59-暖通!M59-暖通!O59-暖通!S59-暖通!W59-暖通!AA59</f>
        <v/>
      </c>
      <c r="C59" s="399">
        <f>B59/PUE!N59</f>
        <v/>
      </c>
      <c r="D59" s="400">
        <f>PUE!N59-IT!AM59</f>
        <v/>
      </c>
      <c r="E59" s="4">
        <f>D59/B59</f>
        <v/>
      </c>
      <c r="F59" s="400">
        <f>损耗抄表!B59-损耗抄表!C59</f>
        <v/>
      </c>
      <c r="G59" s="4">
        <f>F59/B59</f>
        <v/>
      </c>
      <c r="H59" s="400">
        <f>损耗抄表!D59-损耗抄表!E59</f>
        <v/>
      </c>
      <c r="I59" s="4">
        <f>H59/B59</f>
        <v/>
      </c>
      <c r="J59" s="400">
        <f>损耗抄表!F59-损耗抄表!G59</f>
        <v/>
      </c>
      <c r="K59" s="4">
        <f>J59/B59</f>
        <v/>
      </c>
      <c r="L59" s="400" t="n">
        <v>3814.56</v>
      </c>
      <c r="M59" s="4">
        <f>L59/B59</f>
        <v/>
      </c>
      <c r="N59" s="400" t="n">
        <v>553.3</v>
      </c>
      <c r="O59" s="4">
        <f>N59/B59</f>
        <v/>
      </c>
      <c r="P59" s="400" t="n">
        <v>700.59</v>
      </c>
      <c r="Q59" s="4">
        <f>N59/B59</f>
        <v/>
      </c>
      <c r="R59" s="400" t="n">
        <v>45.4</v>
      </c>
      <c r="S59" s="4">
        <f>R59/B59</f>
        <v/>
      </c>
      <c r="T59" s="400" t="n">
        <v>14.5</v>
      </c>
      <c r="U59" s="4">
        <f>T59/B59</f>
        <v/>
      </c>
      <c r="V59" s="400" t="n">
        <v>137.7</v>
      </c>
      <c r="W59" s="4">
        <f>V59/B59</f>
        <v/>
      </c>
      <c r="X59" s="400" t="n">
        <v>380.4</v>
      </c>
      <c r="Y59" s="4">
        <f>X59/B59</f>
        <v/>
      </c>
      <c r="Z59" s="400">
        <f>B59-D59-F59-H59-J59-L59-N59-P59-T59-V59-X59</f>
        <v/>
      </c>
      <c r="AA59" s="4">
        <f>Z59/B59</f>
        <v/>
      </c>
    </row>
    <row r="60" spans="1:27">
      <c r="A60" s="3" t="n">
        <v>43305</v>
      </c>
      <c r="B60" s="401">
        <f>PUE!N60-PUE!F60-冷水机组!AA60-暖通!M60-暖通!O60-暖通!S60-暖通!W60-暖通!AA60</f>
        <v/>
      </c>
      <c r="C60" s="402">
        <f>B60/PUE!N60</f>
        <v/>
      </c>
      <c r="D60" s="403">
        <f>PUE!N60-IT!AM60</f>
        <v/>
      </c>
      <c r="E60" s="5">
        <f>D60/B60</f>
        <v/>
      </c>
      <c r="F60" s="403">
        <f>损耗抄表!B60-损耗抄表!C60</f>
        <v/>
      </c>
      <c r="G60" s="5">
        <f>F60/B60</f>
        <v/>
      </c>
      <c r="H60" s="403">
        <f>损耗抄表!D60-损耗抄表!E60</f>
        <v/>
      </c>
      <c r="I60" s="5">
        <f>H60/B60</f>
        <v/>
      </c>
      <c r="J60" s="403">
        <f>损耗抄表!F60-损耗抄表!G60</f>
        <v/>
      </c>
      <c r="K60" s="5">
        <f>J60/B60</f>
        <v/>
      </c>
      <c r="L60" s="403" t="n">
        <v>3788.64</v>
      </c>
      <c r="M60" s="5">
        <f>L60/B60</f>
        <v/>
      </c>
      <c r="N60" s="403" t="n">
        <v>572.41</v>
      </c>
      <c r="O60" s="5">
        <f>N60/B60</f>
        <v/>
      </c>
      <c r="P60" s="403" t="n">
        <v>686.8099999999999</v>
      </c>
      <c r="Q60" s="5">
        <f>N60/B60</f>
        <v/>
      </c>
      <c r="R60" s="403" t="n">
        <v>38.3</v>
      </c>
      <c r="S60" s="5">
        <f>R60/B60</f>
        <v/>
      </c>
      <c r="T60" s="403" t="n">
        <v>15.9</v>
      </c>
      <c r="U60" s="5">
        <f>T60/B60</f>
        <v/>
      </c>
      <c r="V60" s="403" t="n">
        <v>126.2</v>
      </c>
      <c r="W60" s="5">
        <f>V60/B60</f>
        <v/>
      </c>
      <c r="X60" s="403" t="n">
        <v>377.1</v>
      </c>
      <c r="Y60" s="5">
        <f>X60/B60</f>
        <v/>
      </c>
      <c r="Z60" s="403">
        <f>B60-D60-F60-H60-J60-L60-N60-P60-T60-V60-X60</f>
        <v/>
      </c>
      <c r="AA60" s="5">
        <f>Z60/B60</f>
        <v/>
      </c>
    </row>
    <row r="61" spans="1:27">
      <c r="A61" s="3" t="n">
        <v>43306</v>
      </c>
      <c r="B61" s="398">
        <f>PUE!N61-PUE!F61-冷水机组!AA61-暖通!M61-暖通!O61-暖通!S61-暖通!W61-暖通!AA61</f>
        <v/>
      </c>
      <c r="C61" s="399">
        <f>B61/PUE!N61</f>
        <v/>
      </c>
      <c r="D61" s="400">
        <f>PUE!N61-IT!AM61</f>
        <v/>
      </c>
      <c r="E61" s="4">
        <f>D61/B61</f>
        <v/>
      </c>
      <c r="F61" s="400">
        <f>损耗抄表!B61-损耗抄表!C61</f>
        <v/>
      </c>
      <c r="G61" s="4">
        <f>F61/B61</f>
        <v/>
      </c>
      <c r="H61" s="400">
        <f>损耗抄表!D61-损耗抄表!E61</f>
        <v/>
      </c>
      <c r="I61" s="4">
        <f>H61/B61</f>
        <v/>
      </c>
      <c r="J61" s="400">
        <f>损耗抄表!F61-损耗抄表!G61</f>
        <v/>
      </c>
      <c r="K61" s="4">
        <f>J61/B61</f>
        <v/>
      </c>
      <c r="L61" s="400" t="n">
        <v>3761.76</v>
      </c>
      <c r="M61" s="4">
        <f>L61/B61</f>
        <v/>
      </c>
      <c r="N61" s="400" t="n">
        <v>491.09</v>
      </c>
      <c r="O61" s="4">
        <f>N61/B61</f>
        <v/>
      </c>
      <c r="P61" s="400" t="n">
        <v>680.38</v>
      </c>
      <c r="Q61" s="4">
        <f>N61/B61</f>
        <v/>
      </c>
      <c r="R61" s="400" t="n">
        <v>45.6</v>
      </c>
      <c r="S61" s="4">
        <f>R61/B61</f>
        <v/>
      </c>
      <c r="T61" s="400" t="n">
        <v>15.6</v>
      </c>
      <c r="U61" s="4">
        <f>T61/B61</f>
        <v/>
      </c>
      <c r="V61" s="400" t="n">
        <v>133.2</v>
      </c>
      <c r="W61" s="4">
        <f>V61/B61</f>
        <v/>
      </c>
      <c r="X61" s="400" t="n">
        <v>375.5</v>
      </c>
      <c r="Y61" s="4">
        <f>X61/B61</f>
        <v/>
      </c>
      <c r="Z61" s="400">
        <f>B61-D61-F61-H61-J61-L61-N61-P61-T61-V61-X61</f>
        <v/>
      </c>
      <c r="AA61" s="4">
        <f>Z61/B61</f>
        <v/>
      </c>
    </row>
    <row r="62" spans="1:27">
      <c r="A62" s="3" t="n">
        <v>43307</v>
      </c>
      <c r="B62" s="401">
        <f>PUE!N62-PUE!F62-冷水机组!AA62-暖通!M62-暖通!O62-暖通!S62-暖通!W62-暖通!AA62</f>
        <v/>
      </c>
      <c r="C62" s="402">
        <f>B62/PUE!N62</f>
        <v/>
      </c>
      <c r="D62" s="403">
        <f>PUE!N62-IT!AM62</f>
        <v/>
      </c>
      <c r="E62" s="5">
        <f>D62/B62</f>
        <v/>
      </c>
      <c r="F62" s="403">
        <f>损耗抄表!B62-损耗抄表!C62</f>
        <v/>
      </c>
      <c r="G62" s="5">
        <f>F62/B62</f>
        <v/>
      </c>
      <c r="H62" s="403">
        <f>损耗抄表!D62-损耗抄表!E62</f>
        <v/>
      </c>
      <c r="I62" s="5">
        <f>H62/B62</f>
        <v/>
      </c>
      <c r="J62" s="403">
        <f>损耗抄表!F62-损耗抄表!G62</f>
        <v/>
      </c>
      <c r="K62" s="5">
        <f>J62/B62</f>
        <v/>
      </c>
      <c r="L62" s="403" t="n">
        <v>3789.84</v>
      </c>
      <c r="M62" s="5">
        <f>L62/B62</f>
        <v/>
      </c>
      <c r="N62" s="403" t="n">
        <v>454.5</v>
      </c>
      <c r="O62" s="5">
        <f>N62/B62</f>
        <v/>
      </c>
      <c r="P62" s="403" t="n">
        <v>690.22</v>
      </c>
      <c r="Q62" s="5">
        <f>N62/B62</f>
        <v/>
      </c>
      <c r="R62" s="403" t="n">
        <v>35.4</v>
      </c>
      <c r="S62" s="5">
        <f>R62/B62</f>
        <v/>
      </c>
      <c r="T62" s="403" t="n">
        <v>14.5</v>
      </c>
      <c r="U62" s="5">
        <f>T62/B62</f>
        <v/>
      </c>
      <c r="V62" s="403" t="n">
        <v>133.8</v>
      </c>
      <c r="W62" s="5">
        <f>V62/B62</f>
        <v/>
      </c>
      <c r="X62" s="403" t="n">
        <v>374</v>
      </c>
      <c r="Y62" s="5">
        <f>X62/B62</f>
        <v/>
      </c>
      <c r="Z62" s="403">
        <f>B62-D62-F62-H62-J62-L62-N62-P62-T62-V62-X62</f>
        <v/>
      </c>
      <c r="AA62" s="5">
        <f>Z62/B62</f>
        <v/>
      </c>
    </row>
    <row r="63" spans="1:27">
      <c r="A63" s="3" t="n">
        <v>43308</v>
      </c>
      <c r="B63" s="398">
        <f>PUE!N63-PUE!F63-冷水机组!AA63-暖通!M63-暖通!O63-暖通!S63-暖通!W63-暖通!AA63</f>
        <v/>
      </c>
      <c r="C63" s="399">
        <f>B63/PUE!N63</f>
        <v/>
      </c>
      <c r="D63" s="400">
        <f>PUE!N63-IT!AM63</f>
        <v/>
      </c>
      <c r="E63" s="4">
        <f>D63/B63</f>
        <v/>
      </c>
      <c r="F63" s="400">
        <f>损耗抄表!B63-损耗抄表!C63</f>
        <v/>
      </c>
      <c r="G63" s="4">
        <f>F63/B63</f>
        <v/>
      </c>
      <c r="H63" s="400">
        <f>损耗抄表!D63-损耗抄表!E63</f>
        <v/>
      </c>
      <c r="I63" s="4">
        <f>H63/B63</f>
        <v/>
      </c>
      <c r="J63" s="400">
        <f>损耗抄表!F63-损耗抄表!G63</f>
        <v/>
      </c>
      <c r="K63" s="4">
        <f>J63/B63</f>
        <v/>
      </c>
      <c r="L63" s="400" t="n">
        <v>3786.24</v>
      </c>
      <c r="M63" s="4">
        <f>L63/B63</f>
        <v/>
      </c>
      <c r="N63" s="400" t="n">
        <v>484.61</v>
      </c>
      <c r="O63" s="4">
        <f>N63/B63</f>
        <v/>
      </c>
      <c r="P63" s="400" t="n">
        <v>729.28</v>
      </c>
      <c r="Q63" s="4">
        <f>N63/B63</f>
        <v/>
      </c>
      <c r="R63" s="400" t="n">
        <v>49.8</v>
      </c>
      <c r="S63" s="4">
        <f>R63/B63</f>
        <v/>
      </c>
      <c r="T63" s="400" t="n">
        <v>16</v>
      </c>
      <c r="U63" s="4">
        <f>T63/B63</f>
        <v/>
      </c>
      <c r="V63" s="400" t="n">
        <v>127.9</v>
      </c>
      <c r="W63" s="4">
        <f>V63/B63</f>
        <v/>
      </c>
      <c r="X63" s="400" t="n">
        <v>381.2</v>
      </c>
      <c r="Y63" s="4">
        <f>X63/B63</f>
        <v/>
      </c>
      <c r="Z63" s="400">
        <f>B63-D63-F63-H63-J63-L63-N63-P63-T63-V63-X63</f>
        <v/>
      </c>
      <c r="AA63" s="4">
        <f>Z63/B63</f>
        <v/>
      </c>
    </row>
    <row r="64" spans="1:27">
      <c r="A64" s="3" t="n">
        <v>43309</v>
      </c>
      <c r="B64" s="401">
        <f>PUE!N64-PUE!F64-冷水机组!AA64-暖通!M64-暖通!O64-暖通!S64-暖通!W64-暖通!AA64</f>
        <v/>
      </c>
      <c r="C64" s="402">
        <f>B64/PUE!N64</f>
        <v/>
      </c>
      <c r="D64" s="403">
        <f>PUE!N64-IT!AM64</f>
        <v/>
      </c>
      <c r="E64" s="5">
        <f>D64/B64</f>
        <v/>
      </c>
      <c r="F64" s="403">
        <f>损耗抄表!B64-损耗抄表!C64</f>
        <v/>
      </c>
      <c r="G64" s="5">
        <f>F64/B64</f>
        <v/>
      </c>
      <c r="H64" s="403">
        <f>损耗抄表!D64-损耗抄表!E64</f>
        <v/>
      </c>
      <c r="I64" s="5">
        <f>H64/B64</f>
        <v/>
      </c>
      <c r="J64" s="403">
        <f>损耗抄表!F64-损耗抄表!G64</f>
        <v/>
      </c>
      <c r="K64" s="5">
        <f>J64/B64</f>
        <v/>
      </c>
      <c r="L64" s="403" t="n">
        <v>3716.4</v>
      </c>
      <c r="M64" s="5">
        <f>L64/B64</f>
        <v/>
      </c>
      <c r="N64" s="403" t="n">
        <v>399.39</v>
      </c>
      <c r="O64" s="5">
        <f>N64/B64</f>
        <v/>
      </c>
      <c r="P64" s="403" t="n">
        <v>664.22</v>
      </c>
      <c r="Q64" s="5">
        <f>N64/B64</f>
        <v/>
      </c>
      <c r="R64" s="403" t="n">
        <v>32.6</v>
      </c>
      <c r="S64" s="5">
        <f>R64/B64</f>
        <v/>
      </c>
      <c r="T64" s="403" t="n">
        <v>15.8</v>
      </c>
      <c r="U64" s="5">
        <f>T64/B64</f>
        <v/>
      </c>
      <c r="V64" s="403" t="n">
        <v>124.7</v>
      </c>
      <c r="W64" s="5">
        <f>V64/B64</f>
        <v/>
      </c>
      <c r="X64" s="403" t="n">
        <v>378.5</v>
      </c>
      <c r="Y64" s="5">
        <f>X64/B64</f>
        <v/>
      </c>
      <c r="Z64" s="403">
        <f>B64-D64-F64-H64-J64-L64-N64-P64-T64-V64-X64</f>
        <v/>
      </c>
      <c r="AA64" s="5">
        <f>Z64/B64</f>
        <v/>
      </c>
    </row>
    <row r="65" spans="1:27">
      <c r="A65" s="3" t="n">
        <v>43310</v>
      </c>
      <c r="B65" s="398">
        <f>PUE!N65-PUE!F65-冷水机组!AA65-暖通!M65-暖通!O65-暖通!S65-暖通!W65-暖通!AA65</f>
        <v/>
      </c>
      <c r="C65" s="399">
        <f>B65/PUE!N65</f>
        <v/>
      </c>
      <c r="D65" s="400">
        <f>PUE!N65-IT!AM65</f>
        <v/>
      </c>
      <c r="E65" s="4">
        <f>D65/B65</f>
        <v/>
      </c>
      <c r="F65" s="400">
        <f>损耗抄表!B65-损耗抄表!C65</f>
        <v/>
      </c>
      <c r="G65" s="4">
        <f>F65/B65</f>
        <v/>
      </c>
      <c r="H65" s="400">
        <f>损耗抄表!D65-损耗抄表!E65</f>
        <v/>
      </c>
      <c r="I65" s="4">
        <f>H65/B65</f>
        <v/>
      </c>
      <c r="J65" s="400">
        <f>损耗抄表!F65-损耗抄表!G65</f>
        <v/>
      </c>
      <c r="K65" s="4">
        <f>J65/B65</f>
        <v/>
      </c>
      <c r="L65" s="400" t="n">
        <v>3721.44</v>
      </c>
      <c r="M65" s="4">
        <f>L65/B65</f>
        <v/>
      </c>
      <c r="N65" s="400" t="n">
        <v>355.5</v>
      </c>
      <c r="O65" s="4">
        <f>N65/B65</f>
        <v/>
      </c>
      <c r="P65" s="400" t="n">
        <v>645.59</v>
      </c>
      <c r="Q65" s="4">
        <f>N65/B65</f>
        <v/>
      </c>
      <c r="R65" s="400" t="n">
        <v>37</v>
      </c>
      <c r="S65" s="4">
        <f>R65/B65</f>
        <v/>
      </c>
      <c r="T65" s="400" t="n">
        <v>15.8</v>
      </c>
      <c r="U65" s="4">
        <f>T65/B65</f>
        <v/>
      </c>
      <c r="V65" s="400" t="n">
        <v>111.5</v>
      </c>
      <c r="W65" s="4">
        <f>V65/B65</f>
        <v/>
      </c>
      <c r="X65" s="400" t="n">
        <v>379.8</v>
      </c>
      <c r="Y65" s="4">
        <f>X65/B65</f>
        <v/>
      </c>
      <c r="Z65" s="400">
        <f>B65-D65-F65-H65-J65-L65-N65-P65-T65-V65-X65</f>
        <v/>
      </c>
      <c r="AA65" s="4">
        <f>Z65/B65</f>
        <v/>
      </c>
    </row>
    <row r="66" spans="1:27">
      <c r="A66" s="3" t="n">
        <v>43311</v>
      </c>
      <c r="B66" s="401">
        <f>PUE!N66-PUE!F66-冷水机组!AA66-暖通!M66-暖通!O66-暖通!S66-暖通!W66-暖通!AA66</f>
        <v/>
      </c>
      <c r="C66" s="402">
        <f>B66/PUE!N66</f>
        <v/>
      </c>
      <c r="D66" s="403">
        <f>PUE!N66-IT!AM66</f>
        <v/>
      </c>
      <c r="E66" s="5">
        <f>D66/B66</f>
        <v/>
      </c>
      <c r="F66" s="403">
        <f>损耗抄表!B66-损耗抄表!C66</f>
        <v/>
      </c>
      <c r="G66" s="5">
        <f>F66/B66</f>
        <v/>
      </c>
      <c r="H66" s="403">
        <f>损耗抄表!D66-损耗抄表!E66</f>
        <v/>
      </c>
      <c r="I66" s="5">
        <f>H66/B66</f>
        <v/>
      </c>
      <c r="J66" s="403">
        <f>损耗抄表!F66-损耗抄表!G66</f>
        <v/>
      </c>
      <c r="K66" s="5">
        <f>J66/B66</f>
        <v/>
      </c>
      <c r="L66" s="403" t="n">
        <v>3757.44</v>
      </c>
      <c r="M66" s="5">
        <f>L66/B66</f>
        <v/>
      </c>
      <c r="N66" s="403" t="n">
        <v>626.41</v>
      </c>
      <c r="O66" s="5">
        <f>N66/B66</f>
        <v/>
      </c>
      <c r="P66" s="403" t="n">
        <v>676</v>
      </c>
      <c r="Q66" s="5">
        <f>N66/B66</f>
        <v/>
      </c>
      <c r="R66" s="403" t="n">
        <v>60.8</v>
      </c>
      <c r="S66" s="5">
        <f>R66/B66</f>
        <v/>
      </c>
      <c r="T66" s="403" t="n">
        <v>14.5</v>
      </c>
      <c r="U66" s="5">
        <f>T66/B66</f>
        <v/>
      </c>
      <c r="V66" s="403" t="n">
        <v>161</v>
      </c>
      <c r="W66" s="5">
        <f>V66/B66</f>
        <v/>
      </c>
      <c r="X66" s="403" t="n">
        <v>388.6</v>
      </c>
      <c r="Y66" s="5">
        <f>X66/B66</f>
        <v/>
      </c>
      <c r="Z66" s="403">
        <f>B66-D66-F66-H66-J66-L66-N66-P66-T66-V66-X66</f>
        <v/>
      </c>
      <c r="AA66" s="5">
        <f>Z66/B66</f>
        <v/>
      </c>
    </row>
    <row r="67" spans="1:27">
      <c r="A67" s="3" t="n">
        <v>43312</v>
      </c>
      <c r="B67" s="398">
        <f>PUE!N67-PUE!F67-冷水机组!AA67-暖通!M67-暖通!O67-暖通!S67-暖通!W67-暖通!AA67</f>
        <v/>
      </c>
      <c r="C67" s="399">
        <f>B67/PUE!N67</f>
        <v/>
      </c>
      <c r="D67" s="400">
        <f>PUE!N67-IT!AM67</f>
        <v/>
      </c>
      <c r="E67" s="4">
        <f>D67/B67</f>
        <v/>
      </c>
      <c r="F67" s="400">
        <f>损耗抄表!B67-损耗抄表!C67</f>
        <v/>
      </c>
      <c r="G67" s="4">
        <f>F67/B67</f>
        <v/>
      </c>
      <c r="H67" s="400">
        <f>损耗抄表!D67-损耗抄表!E67</f>
        <v/>
      </c>
      <c r="I67" s="4">
        <f>H67/B67</f>
        <v/>
      </c>
      <c r="J67" s="400">
        <f>损耗抄表!F67-损耗抄表!G67</f>
        <v/>
      </c>
      <c r="K67" s="4">
        <f>J67/B67</f>
        <v/>
      </c>
      <c r="L67" s="400" t="n">
        <v>3744</v>
      </c>
      <c r="M67" s="4">
        <f>L67/B67</f>
        <v/>
      </c>
      <c r="N67" s="400" t="n">
        <v>585.39</v>
      </c>
      <c r="O67" s="4">
        <f>N67/B67</f>
        <v/>
      </c>
      <c r="P67" s="400" t="n">
        <v>635.5</v>
      </c>
      <c r="Q67" s="4">
        <f>N67/B67</f>
        <v/>
      </c>
      <c r="R67" s="400" t="n">
        <v>60.1</v>
      </c>
      <c r="S67" s="4">
        <f>R67/B67</f>
        <v/>
      </c>
      <c r="T67" s="400" t="n">
        <v>15.5</v>
      </c>
      <c r="U67" s="4">
        <f>T67/B67</f>
        <v/>
      </c>
      <c r="V67" s="400" t="n">
        <v>157.2</v>
      </c>
      <c r="W67" s="4">
        <f>V67/B67</f>
        <v/>
      </c>
      <c r="X67" s="400" t="n">
        <v>382.4</v>
      </c>
      <c r="Y67" s="4">
        <f>X67/B67</f>
        <v/>
      </c>
      <c r="Z67" s="400">
        <f>B67-D67-F67-H67-J67-L67-N67-P67-T67-V67-X67</f>
        <v/>
      </c>
      <c r="AA67" s="4">
        <f>Z67/B67</f>
        <v/>
      </c>
    </row>
    <row r="68" spans="1:27">
      <c r="A68" s="3" t="n">
        <v>43313</v>
      </c>
      <c r="B68" s="401">
        <f>PUE!N68-PUE!F68-冷水机组!AA68-暖通!M68-暖通!O68-暖通!S68-暖通!W68-暖通!AA68</f>
        <v/>
      </c>
      <c r="C68" s="402">
        <f>B68/PUE!N68</f>
        <v/>
      </c>
      <c r="D68" s="403">
        <f>PUE!N68-IT!AM68</f>
        <v/>
      </c>
      <c r="E68" s="5">
        <f>D68/B68</f>
        <v/>
      </c>
      <c r="F68" s="403">
        <f>损耗抄表!B68-损耗抄表!C68</f>
        <v/>
      </c>
      <c r="G68" s="5">
        <f>F68/B68</f>
        <v/>
      </c>
      <c r="H68" s="403">
        <f>损耗抄表!D68-损耗抄表!E68</f>
        <v/>
      </c>
      <c r="I68" s="5">
        <f>H68/B68</f>
        <v/>
      </c>
      <c r="J68" s="403">
        <f>损耗抄表!F68-损耗抄表!G68</f>
        <v/>
      </c>
      <c r="K68" s="5">
        <f>J68/B68</f>
        <v/>
      </c>
      <c r="L68" s="403" t="n">
        <v>3714.24</v>
      </c>
      <c r="M68" s="5">
        <f>L68/B68</f>
        <v/>
      </c>
      <c r="N68" s="403" t="n">
        <v>663.8</v>
      </c>
      <c r="O68" s="5">
        <f>N68/B68</f>
        <v/>
      </c>
      <c r="P68" s="403" t="n">
        <v>660.6900000000001</v>
      </c>
      <c r="Q68" s="5">
        <f>N68/B68</f>
        <v/>
      </c>
      <c r="R68" s="403" t="n">
        <v>65.90000000000001</v>
      </c>
      <c r="S68" s="5">
        <f>R68/B68</f>
        <v/>
      </c>
      <c r="T68" s="403" t="n">
        <v>14.7</v>
      </c>
      <c r="U68" s="5">
        <f>T68/B68</f>
        <v/>
      </c>
      <c r="V68" s="403" t="n">
        <v>152.2</v>
      </c>
      <c r="W68" s="5">
        <f>V68/B68</f>
        <v/>
      </c>
      <c r="X68" s="403" t="n">
        <v>375</v>
      </c>
      <c r="Y68" s="5">
        <f>X68/B68</f>
        <v/>
      </c>
      <c r="Z68" s="403">
        <f>B68-D68-F68-H68-J68-L68-N68-P68-T68-V68-X68</f>
        <v/>
      </c>
      <c r="AA68" s="5">
        <f>Z68/B68</f>
        <v/>
      </c>
    </row>
    <row r="69" spans="1:27">
      <c r="A69" s="3" t="n">
        <v>43314</v>
      </c>
      <c r="B69" s="398">
        <f>PUE!N69-PUE!F69-冷水机组!AA69-暖通!M69-暖通!O69-暖通!S69-暖通!W69-暖通!AA69</f>
        <v/>
      </c>
      <c r="C69" s="399">
        <f>B69/PUE!N69</f>
        <v/>
      </c>
      <c r="D69" s="400">
        <f>PUE!N69-IT!AM69</f>
        <v/>
      </c>
      <c r="E69" s="4">
        <f>D69/B69</f>
        <v/>
      </c>
      <c r="F69" s="400">
        <f>损耗抄表!B69-损耗抄表!C69</f>
        <v/>
      </c>
      <c r="G69" s="4">
        <f>F69/B69</f>
        <v/>
      </c>
      <c r="H69" s="400">
        <f>损耗抄表!D69-损耗抄表!E69</f>
        <v/>
      </c>
      <c r="I69" s="4">
        <f>H69/B69</f>
        <v/>
      </c>
      <c r="J69" s="400">
        <f>损耗抄表!F69-损耗抄表!G69</f>
        <v/>
      </c>
      <c r="K69" s="4">
        <f>J69/B69</f>
        <v/>
      </c>
      <c r="L69" s="400" t="n">
        <v>3731.04</v>
      </c>
      <c r="M69" s="4">
        <f>L69/B69</f>
        <v/>
      </c>
      <c r="N69" s="400" t="n">
        <v>634.72</v>
      </c>
      <c r="O69" s="4">
        <f>N69/B69</f>
        <v/>
      </c>
      <c r="P69" s="400" t="n">
        <v>656.72</v>
      </c>
      <c r="Q69" s="4">
        <f>N69/B69</f>
        <v/>
      </c>
      <c r="R69" s="400" t="n">
        <v>51.2</v>
      </c>
      <c r="S69" s="4">
        <f>R69/B69</f>
        <v/>
      </c>
      <c r="T69" s="400" t="n">
        <v>14.4</v>
      </c>
      <c r="U69" s="4">
        <f>T69/B69</f>
        <v/>
      </c>
      <c r="V69" s="400" t="n">
        <v>150.3</v>
      </c>
      <c r="W69" s="4">
        <f>V69/B69</f>
        <v/>
      </c>
      <c r="X69" s="400" t="n">
        <v>383.4</v>
      </c>
      <c r="Y69" s="4">
        <f>X69/B69</f>
        <v/>
      </c>
      <c r="Z69" s="400">
        <f>B69-D69-F69-H69-J69-L69-N69-P69-T69-V69-X69</f>
        <v/>
      </c>
      <c r="AA69" s="4">
        <f>Z69/B69</f>
        <v/>
      </c>
    </row>
    <row r="70" spans="1:27">
      <c r="A70" s="3" t="n">
        <v>43315</v>
      </c>
      <c r="B70" s="401">
        <f>PUE!N70-PUE!F70-冷水机组!AA70-暖通!M70-暖通!O70-暖通!S70-暖通!W70-暖通!AA70</f>
        <v/>
      </c>
      <c r="C70" s="402">
        <f>B70/PUE!N70</f>
        <v/>
      </c>
      <c r="D70" s="403">
        <f>PUE!N70-IT!AM70</f>
        <v/>
      </c>
      <c r="E70" s="5">
        <f>D70/B70</f>
        <v/>
      </c>
      <c r="F70" s="403">
        <f>损耗抄表!B70-损耗抄表!C70</f>
        <v/>
      </c>
      <c r="G70" s="5">
        <f>F70/B70</f>
        <v/>
      </c>
      <c r="H70" s="403">
        <f>损耗抄表!D70-损耗抄表!E70</f>
        <v/>
      </c>
      <c r="I70" s="5">
        <f>H70/B70</f>
        <v/>
      </c>
      <c r="J70" s="403">
        <f>损耗抄表!F70-损耗抄表!G70</f>
        <v/>
      </c>
      <c r="K70" s="5">
        <f>J70/B70</f>
        <v/>
      </c>
      <c r="L70" s="403" t="n">
        <v>3690.96</v>
      </c>
      <c r="M70" s="5">
        <f>L70/B70</f>
        <v/>
      </c>
      <c r="N70" s="403" t="n">
        <v>583.98</v>
      </c>
      <c r="O70" s="5">
        <f>N70/B70</f>
        <v/>
      </c>
      <c r="P70" s="403" t="n">
        <v>654.1900000000001</v>
      </c>
      <c r="Q70" s="5">
        <f>N70/B70</f>
        <v/>
      </c>
      <c r="R70" s="403" t="n">
        <v>60.9</v>
      </c>
      <c r="S70" s="5">
        <f>R70/B70</f>
        <v/>
      </c>
      <c r="T70" s="403" t="n">
        <v>15.7</v>
      </c>
      <c r="U70" s="5">
        <f>T70/B70</f>
        <v/>
      </c>
      <c r="V70" s="403" t="n">
        <v>135.2</v>
      </c>
      <c r="W70" s="5">
        <f>V70/B70</f>
        <v/>
      </c>
      <c r="X70" s="403" t="n">
        <v>375.6</v>
      </c>
      <c r="Y70" s="5">
        <f>X70/B70</f>
        <v/>
      </c>
      <c r="Z70" s="403">
        <f>B70-D70-F70-H70-J70-L70-N70-P70-T70-V70-X70</f>
        <v/>
      </c>
      <c r="AA70" s="5">
        <f>Z70/B70</f>
        <v/>
      </c>
    </row>
    <row r="71" spans="1:27">
      <c r="A71" s="3" t="n">
        <v>43316</v>
      </c>
      <c r="B71" s="398">
        <f>PUE!N71-PUE!F71-冷水机组!AA71-暖通!M71-暖通!O71-暖通!S71-暖通!W71-暖通!AA71</f>
        <v/>
      </c>
      <c r="C71" s="399">
        <f>B71/PUE!N71</f>
        <v/>
      </c>
      <c r="D71" s="400">
        <f>PUE!N71-IT!AM71</f>
        <v/>
      </c>
      <c r="E71" s="4">
        <f>D71/B71</f>
        <v/>
      </c>
      <c r="F71" s="400">
        <f>损耗抄表!B71-损耗抄表!C71</f>
        <v/>
      </c>
      <c r="G71" s="4">
        <f>F71/B71</f>
        <v/>
      </c>
      <c r="H71" s="400">
        <f>损耗抄表!D71-损耗抄表!E71</f>
        <v/>
      </c>
      <c r="I71" s="4">
        <f>H71/B71</f>
        <v/>
      </c>
      <c r="J71" s="400">
        <f>损耗抄表!F71-损耗抄表!G71</f>
        <v/>
      </c>
      <c r="K71" s="4">
        <f>J71/B71</f>
        <v/>
      </c>
      <c r="L71" s="400" t="n">
        <v>3696.96</v>
      </c>
      <c r="M71" s="4">
        <f>L71/B71</f>
        <v/>
      </c>
      <c r="N71" s="400" t="n">
        <v>406.81</v>
      </c>
      <c r="O71" s="4">
        <f>N71/B71</f>
        <v/>
      </c>
      <c r="P71" s="400" t="n">
        <v>612.41</v>
      </c>
      <c r="Q71" s="4">
        <f>N71/B71</f>
        <v/>
      </c>
      <c r="R71" s="400" t="n">
        <v>51.2</v>
      </c>
      <c r="S71" s="4">
        <f>R71/B71</f>
        <v/>
      </c>
      <c r="T71" s="400" t="n">
        <v>15.6</v>
      </c>
      <c r="U71" s="4">
        <f>T71/B71</f>
        <v/>
      </c>
      <c r="V71" s="400" t="n">
        <v>150.2</v>
      </c>
      <c r="W71" s="4">
        <f>V71/B71</f>
        <v/>
      </c>
      <c r="X71" s="400" t="n">
        <v>381</v>
      </c>
      <c r="Y71" s="4">
        <f>X71/B71</f>
        <v/>
      </c>
      <c r="Z71" s="400">
        <f>B71-D71-F71-H71-J71-L71-N71-P71-T71-V71-X71</f>
        <v/>
      </c>
      <c r="AA71" s="4">
        <f>Z71/B71</f>
        <v/>
      </c>
    </row>
    <row r="72" spans="1:27">
      <c r="A72" s="3" t="n">
        <v>43317</v>
      </c>
      <c r="B72" s="401">
        <f>PUE!N72-PUE!F72-冷水机组!AA72-暖通!M72-暖通!O72-暖通!S72-暖通!W72-暖通!AA72</f>
        <v/>
      </c>
      <c r="C72" s="402">
        <f>B72/PUE!N72</f>
        <v/>
      </c>
      <c r="D72" s="403">
        <f>PUE!N72-IT!AM72</f>
        <v/>
      </c>
      <c r="E72" s="5">
        <f>D72/B72</f>
        <v/>
      </c>
      <c r="F72" s="403">
        <f>损耗抄表!B72-损耗抄表!C72</f>
        <v/>
      </c>
      <c r="G72" s="5">
        <f>F72/B72</f>
        <v/>
      </c>
      <c r="H72" s="403">
        <f>损耗抄表!D72-损耗抄表!E72</f>
        <v/>
      </c>
      <c r="I72" s="5">
        <f>H72/B72</f>
        <v/>
      </c>
      <c r="J72" s="403">
        <f>损耗抄表!F72-损耗抄表!G72</f>
        <v/>
      </c>
      <c r="K72" s="5">
        <f>J72/B72</f>
        <v/>
      </c>
      <c r="L72" s="403" t="n">
        <v>3682.56</v>
      </c>
      <c r="M72" s="5">
        <f>L72/B72</f>
        <v/>
      </c>
      <c r="N72" s="403" t="n">
        <v>377.48</v>
      </c>
      <c r="O72" s="5">
        <f>N72/B72</f>
        <v/>
      </c>
      <c r="P72" s="403" t="n">
        <v>578.1900000000001</v>
      </c>
      <c r="Q72" s="5">
        <f>N72/B72</f>
        <v/>
      </c>
      <c r="R72" s="403" t="n">
        <v>43.6</v>
      </c>
      <c r="S72" s="5">
        <f>R72/B72</f>
        <v/>
      </c>
      <c r="T72" s="403" t="n">
        <v>14.7</v>
      </c>
      <c r="U72" s="5">
        <f>T72/B72</f>
        <v/>
      </c>
      <c r="V72" s="403" t="n">
        <v>142.8</v>
      </c>
      <c r="W72" s="5">
        <f>V72/B72</f>
        <v/>
      </c>
      <c r="X72" s="403" t="n">
        <v>378.3</v>
      </c>
      <c r="Y72" s="5">
        <f>X72/B72</f>
        <v/>
      </c>
      <c r="Z72" s="403">
        <f>B72-D72-F72-H72-J72-L72-N72-P72-T72-V72-X72</f>
        <v/>
      </c>
      <c r="AA72" s="5">
        <f>Z72/B72</f>
        <v/>
      </c>
    </row>
    <row r="73" spans="1:27">
      <c r="A73" s="3" t="n">
        <v>43318</v>
      </c>
      <c r="B73" s="398">
        <f>PUE!N73-PUE!F73-冷水机组!AA73-暖通!M73-暖通!O73-暖通!S73-暖通!W73-暖通!AA73</f>
        <v/>
      </c>
      <c r="C73" s="399">
        <f>B73/PUE!N73</f>
        <v/>
      </c>
      <c r="D73" s="400">
        <f>PUE!N73-IT!AM73</f>
        <v/>
      </c>
      <c r="E73" s="4">
        <f>D73/B73</f>
        <v/>
      </c>
      <c r="F73" s="400">
        <f>损耗抄表!B73-损耗抄表!C73</f>
        <v/>
      </c>
      <c r="G73" s="4">
        <f>F73/B73</f>
        <v/>
      </c>
      <c r="H73" s="400">
        <f>损耗抄表!D73-损耗抄表!E73</f>
        <v/>
      </c>
      <c r="I73" s="4">
        <f>H73/B73</f>
        <v/>
      </c>
      <c r="J73" s="400">
        <f>损耗抄表!F73-损耗抄表!G73</f>
        <v/>
      </c>
      <c r="K73" s="4">
        <f>J73/B73</f>
        <v/>
      </c>
      <c r="L73" s="400" t="n">
        <v>3708.48</v>
      </c>
      <c r="M73" s="4">
        <f>L73/B73</f>
        <v/>
      </c>
      <c r="N73" s="400" t="n">
        <v>599.7</v>
      </c>
      <c r="O73" s="4">
        <f>N73/B73</f>
        <v/>
      </c>
      <c r="P73" s="400" t="n">
        <v>660.3099999999999</v>
      </c>
      <c r="Q73" s="4">
        <f>N73/B73</f>
        <v/>
      </c>
      <c r="R73" s="400" t="n">
        <v>48.4</v>
      </c>
      <c r="S73" s="4">
        <f>R73/B73</f>
        <v/>
      </c>
      <c r="T73" s="400" t="n">
        <v>16.8</v>
      </c>
      <c r="U73" s="4">
        <f>T73/B73</f>
        <v/>
      </c>
      <c r="V73" s="400" t="n">
        <v>149.2</v>
      </c>
      <c r="W73" s="4">
        <f>V73/B73</f>
        <v/>
      </c>
      <c r="X73" s="400" t="n">
        <v>379.7</v>
      </c>
      <c r="Y73" s="4">
        <f>X73/B73</f>
        <v/>
      </c>
      <c r="Z73" s="400">
        <f>B73-D73-F73-H73-J73-L73-N73-P73-T73-V73-X73</f>
        <v/>
      </c>
      <c r="AA73" s="4">
        <f>Z73/B73</f>
        <v/>
      </c>
    </row>
    <row r="74" spans="1:27">
      <c r="A74" s="3" t="n">
        <v>43319</v>
      </c>
      <c r="B74" s="401">
        <f>PUE!N74-PUE!F74-冷水机组!AA74-暖通!M74-暖通!O74-暖通!S74-暖通!W74-暖通!AA74</f>
        <v/>
      </c>
      <c r="C74" s="402">
        <f>B74/PUE!N74</f>
        <v/>
      </c>
      <c r="D74" s="403">
        <f>PUE!N74-IT!AM74</f>
        <v/>
      </c>
      <c r="E74" s="5">
        <f>D74/B74</f>
        <v/>
      </c>
      <c r="F74" s="403">
        <f>损耗抄表!B74-损耗抄表!C74</f>
        <v/>
      </c>
      <c r="G74" s="5">
        <f>F74/B74</f>
        <v/>
      </c>
      <c r="H74" s="403">
        <f>损耗抄表!D74-损耗抄表!E74</f>
        <v/>
      </c>
      <c r="I74" s="5">
        <f>H74/B74</f>
        <v/>
      </c>
      <c r="J74" s="403">
        <f>损耗抄表!F74-损耗抄表!G74</f>
        <v/>
      </c>
      <c r="K74" s="5">
        <f>J74/B74</f>
        <v/>
      </c>
      <c r="L74" s="403" t="n">
        <v>3686.16</v>
      </c>
      <c r="M74" s="5">
        <f>L74/B74</f>
        <v/>
      </c>
      <c r="N74" s="403" t="n">
        <v>616.5</v>
      </c>
      <c r="O74" s="5">
        <f>N74/B74</f>
        <v/>
      </c>
      <c r="P74" s="403" t="n">
        <v>698.59</v>
      </c>
      <c r="Q74" s="5">
        <f>N74/B74</f>
        <v/>
      </c>
      <c r="R74" s="403" t="n">
        <v>54.7</v>
      </c>
      <c r="S74" s="5">
        <f>R74/B74</f>
        <v/>
      </c>
      <c r="T74" s="403" t="n">
        <v>14.3</v>
      </c>
      <c r="U74" s="5">
        <f>T74/B74</f>
        <v/>
      </c>
      <c r="V74" s="403" t="n">
        <v>161.9</v>
      </c>
      <c r="W74" s="5">
        <f>V74/B74</f>
        <v/>
      </c>
      <c r="X74" s="403" t="n">
        <v>381.1</v>
      </c>
      <c r="Y74" s="5">
        <f>X74/B74</f>
        <v/>
      </c>
      <c r="Z74" s="403">
        <f>B74-D74-F74-H74-J74-L74-N74-P74-T74-V74-X74</f>
        <v/>
      </c>
      <c r="AA74" s="5">
        <f>Z74/B74</f>
        <v/>
      </c>
    </row>
    <row r="75" spans="1:27">
      <c r="A75" s="3" t="n">
        <v>43320</v>
      </c>
      <c r="B75" s="398">
        <f>PUE!N75-PUE!F75-冷水机组!AA75-暖通!M75-暖通!O75-暖通!S75-暖通!W75-暖通!AA75</f>
        <v/>
      </c>
      <c r="C75" s="399">
        <f>B75/PUE!N75</f>
        <v/>
      </c>
      <c r="D75" s="400">
        <f>PUE!N75-IT!AM75</f>
        <v/>
      </c>
      <c r="E75" s="4">
        <f>D75/B75</f>
        <v/>
      </c>
      <c r="F75" s="400">
        <f>损耗抄表!B75-损耗抄表!C75</f>
        <v/>
      </c>
      <c r="G75" s="4">
        <f>F75/B75</f>
        <v/>
      </c>
      <c r="H75" s="400">
        <f>损耗抄表!D75-损耗抄表!E75</f>
        <v/>
      </c>
      <c r="I75" s="4">
        <f>H75/B75</f>
        <v/>
      </c>
      <c r="J75" s="400">
        <f>损耗抄表!F75-损耗抄表!G75</f>
        <v/>
      </c>
      <c r="K75" s="4">
        <f>J75/B75</f>
        <v/>
      </c>
      <c r="L75" s="400" t="n">
        <v>3704.64</v>
      </c>
      <c r="M75" s="4">
        <f>L75/B75</f>
        <v/>
      </c>
      <c r="N75" s="400" t="n">
        <v>676.11</v>
      </c>
      <c r="O75" s="4">
        <f>N75/B75</f>
        <v/>
      </c>
      <c r="P75" s="400" t="n">
        <v>704.72</v>
      </c>
      <c r="Q75" s="4">
        <f>N75/B75</f>
        <v/>
      </c>
      <c r="R75" s="400" t="n">
        <v>53.7</v>
      </c>
      <c r="S75" s="4">
        <f>R75/B75</f>
        <v/>
      </c>
      <c r="T75" s="400" t="n">
        <v>15.1</v>
      </c>
      <c r="U75" s="4">
        <f>T75/B75</f>
        <v/>
      </c>
      <c r="V75" s="400" t="n">
        <v>146.8</v>
      </c>
      <c r="W75" s="4">
        <f>V75/B75</f>
        <v/>
      </c>
      <c r="X75" s="400" t="n">
        <v>377.7</v>
      </c>
      <c r="Y75" s="4">
        <f>X75/B75</f>
        <v/>
      </c>
      <c r="Z75" s="400">
        <f>B75-D75-F75-H75-J75-L75-N75-P75-T75-V75-X75</f>
        <v/>
      </c>
      <c r="AA75" s="4">
        <f>Z75/B75</f>
        <v/>
      </c>
    </row>
    <row r="76" spans="1:27">
      <c r="A76" s="3" t="n">
        <v>43321</v>
      </c>
      <c r="B76" s="401">
        <f>PUE!N76-PUE!F76-冷水机组!AA76-暖通!M76-暖通!O76-暖通!S76-暖通!W76-暖通!AA76</f>
        <v/>
      </c>
      <c r="C76" s="402">
        <f>B76/PUE!N76</f>
        <v/>
      </c>
      <c r="D76" s="403">
        <f>PUE!N76-IT!AM76</f>
        <v/>
      </c>
      <c r="E76" s="5">
        <f>D76/B76</f>
        <v/>
      </c>
      <c r="F76" s="403">
        <f>损耗抄表!B76-损耗抄表!C76</f>
        <v/>
      </c>
      <c r="G76" s="5">
        <f>F76/B76</f>
        <v/>
      </c>
      <c r="H76" s="403">
        <f>损耗抄表!D76-损耗抄表!E76</f>
        <v/>
      </c>
      <c r="I76" s="5">
        <f>H76/B76</f>
        <v/>
      </c>
      <c r="J76" s="403">
        <f>损耗抄表!F76-损耗抄表!G76</f>
        <v/>
      </c>
      <c r="K76" s="5">
        <f>J76/B76</f>
        <v/>
      </c>
      <c r="L76" s="403" t="n">
        <v>3625.44</v>
      </c>
      <c r="M76" s="5">
        <f>L76/B76</f>
        <v/>
      </c>
      <c r="N76" s="403" t="n">
        <v>586.7</v>
      </c>
      <c r="O76" s="5">
        <f>N76/B76</f>
        <v/>
      </c>
      <c r="P76" s="403" t="n">
        <v>752</v>
      </c>
      <c r="Q76" s="5">
        <f>N76/B76</f>
        <v/>
      </c>
      <c r="R76" s="403" t="n">
        <v>60</v>
      </c>
      <c r="S76" s="5">
        <f>R76/B76</f>
        <v/>
      </c>
      <c r="T76" s="403" t="n">
        <v>15.7</v>
      </c>
      <c r="U76" s="5">
        <f>T76/B76</f>
        <v/>
      </c>
      <c r="V76" s="403" t="n">
        <v>157</v>
      </c>
      <c r="W76" s="5">
        <f>V76/B76</f>
        <v/>
      </c>
      <c r="X76" s="403" t="n">
        <v>376.91</v>
      </c>
      <c r="Y76" s="5">
        <f>X76/B76</f>
        <v/>
      </c>
      <c r="Z76" s="403">
        <f>B76-D76-F76-H76-J76-L76-N76-P76-T76-V76-X76</f>
        <v/>
      </c>
      <c r="AA76" s="5">
        <f>Z76/B76</f>
        <v/>
      </c>
    </row>
    <row r="77" spans="1:27">
      <c r="A77" s="3" t="n">
        <v>43322</v>
      </c>
      <c r="B77" s="398">
        <f>PUE!N77-PUE!F77-冷水机组!AA77-暖通!M77-暖通!O77-暖通!S77-暖通!W77-暖通!AA77</f>
        <v/>
      </c>
      <c r="C77" s="399">
        <f>B77/PUE!N77</f>
        <v/>
      </c>
      <c r="D77" s="400">
        <f>PUE!N77-IT!AM77</f>
        <v/>
      </c>
      <c r="E77" s="4">
        <f>D77/B77</f>
        <v/>
      </c>
      <c r="F77" s="400">
        <f>损耗抄表!B77-损耗抄表!C77</f>
        <v/>
      </c>
      <c r="G77" s="4">
        <f>F77/B77</f>
        <v/>
      </c>
      <c r="H77" s="400">
        <f>损耗抄表!D77-损耗抄表!E77</f>
        <v/>
      </c>
      <c r="I77" s="4">
        <f>H77/B77</f>
        <v/>
      </c>
      <c r="J77" s="400">
        <f>损耗抄表!F77-损耗抄表!G77</f>
        <v/>
      </c>
      <c r="K77" s="4">
        <f>J77/B77</f>
        <v/>
      </c>
      <c r="L77" s="400" t="n">
        <v>3578.16</v>
      </c>
      <c r="M77" s="4">
        <f>L77/B77</f>
        <v/>
      </c>
      <c r="N77" s="400" t="n">
        <v>597.98</v>
      </c>
      <c r="O77" s="4">
        <f>N77/B77</f>
        <v/>
      </c>
      <c r="P77" s="400" t="n">
        <v>776.38</v>
      </c>
      <c r="Q77" s="4">
        <f>N77/B77</f>
        <v/>
      </c>
      <c r="R77" s="400" t="n">
        <v>56.8</v>
      </c>
      <c r="S77" s="4">
        <f>R77/B77</f>
        <v/>
      </c>
      <c r="T77" s="400" t="n">
        <v>14.4</v>
      </c>
      <c r="U77" s="4">
        <f>T77/B77</f>
        <v/>
      </c>
      <c r="V77" s="400" t="n">
        <v>132.7</v>
      </c>
      <c r="W77" s="4">
        <f>V77/B77</f>
        <v/>
      </c>
      <c r="X77" s="400" t="n">
        <v>378.9</v>
      </c>
      <c r="Y77" s="4">
        <f>X77/B77</f>
        <v/>
      </c>
      <c r="Z77" s="400">
        <f>B77-D77-F77-H77-J77-L77-N77-P77-T77-V77-X77</f>
        <v/>
      </c>
      <c r="AA77" s="4">
        <f>Z77/B77</f>
        <v/>
      </c>
    </row>
    <row r="78" spans="1:27">
      <c r="A78" s="3" t="n">
        <v>43323</v>
      </c>
      <c r="B78" s="401">
        <f>PUE!N78-PUE!F78-冷水机组!AA78-暖通!M78-暖通!O78-暖通!S78-暖通!W78-暖通!AA78</f>
        <v/>
      </c>
      <c r="C78" s="402">
        <f>B78/PUE!N78</f>
        <v/>
      </c>
      <c r="D78" s="403">
        <f>PUE!N78-IT!AM78</f>
        <v/>
      </c>
      <c r="E78" s="5">
        <f>D78/B78</f>
        <v/>
      </c>
      <c r="F78" s="403">
        <f>损耗抄表!B78-损耗抄表!C78</f>
        <v/>
      </c>
      <c r="G78" s="5">
        <f>F78/B78</f>
        <v/>
      </c>
      <c r="H78" s="403">
        <f>损耗抄表!D78-损耗抄表!E78</f>
        <v/>
      </c>
      <c r="I78" s="5">
        <f>H78/B78</f>
        <v/>
      </c>
      <c r="J78" s="403">
        <f>损耗抄表!F78-损耗抄表!G78</f>
        <v/>
      </c>
      <c r="K78" s="5">
        <f>J78/B78</f>
        <v/>
      </c>
      <c r="L78" s="403" t="n">
        <v>3773.76</v>
      </c>
      <c r="M78" s="5">
        <f>L78/B78</f>
        <v/>
      </c>
      <c r="N78" s="403" t="n">
        <v>329.02</v>
      </c>
      <c r="O78" s="5">
        <f>N78/B78</f>
        <v/>
      </c>
      <c r="P78" s="403" t="n">
        <v>692.72</v>
      </c>
      <c r="Q78" s="5">
        <f>N78/B78</f>
        <v/>
      </c>
      <c r="R78" s="403" t="n">
        <v>46.7</v>
      </c>
      <c r="S78" s="5">
        <f>R78/B78</f>
        <v/>
      </c>
      <c r="T78" s="403" t="n">
        <v>15.6</v>
      </c>
      <c r="U78" s="5">
        <f>T78/B78</f>
        <v/>
      </c>
      <c r="V78" s="403" t="n">
        <v>126.3</v>
      </c>
      <c r="W78" s="5">
        <f>V78/B78</f>
        <v/>
      </c>
      <c r="X78" s="403" t="n">
        <v>377.5</v>
      </c>
      <c r="Y78" s="5">
        <f>X78/B78</f>
        <v/>
      </c>
      <c r="Z78" s="403">
        <f>B78-D78-F78-H78-J78-L78-N78-P78-T78-V78-X78</f>
        <v/>
      </c>
      <c r="AA78" s="5">
        <f>Z78/B78</f>
        <v/>
      </c>
    </row>
    <row r="79" spans="1:27">
      <c r="A79" s="3" t="n">
        <v>43324</v>
      </c>
      <c r="B79" s="398">
        <f>PUE!N79-PUE!F79-冷水机组!AA79-暖通!M79-暖通!O79-暖通!S79-暖通!W79-暖通!AA79</f>
        <v/>
      </c>
      <c r="C79" s="399">
        <f>B79/PUE!N79</f>
        <v/>
      </c>
      <c r="D79" s="400">
        <f>PUE!N79-IT!AM79</f>
        <v/>
      </c>
      <c r="E79" s="4">
        <f>D79/B79</f>
        <v/>
      </c>
      <c r="F79" s="400">
        <f>损耗抄表!B79-损耗抄表!C79</f>
        <v/>
      </c>
      <c r="G79" s="4">
        <f>F79/B79</f>
        <v/>
      </c>
      <c r="H79" s="400">
        <f>损耗抄表!D79-损耗抄表!E79</f>
        <v/>
      </c>
      <c r="I79" s="4">
        <f>H79/B79</f>
        <v/>
      </c>
      <c r="J79" s="400">
        <f>损耗抄表!F79-损耗抄表!G79</f>
        <v/>
      </c>
      <c r="K79" s="4">
        <f>J79/B79</f>
        <v/>
      </c>
      <c r="L79" s="400" t="n">
        <v>3778.32</v>
      </c>
      <c r="M79" s="4">
        <f>L79/B79</f>
        <v/>
      </c>
      <c r="N79" s="400" t="n">
        <v>255.2</v>
      </c>
      <c r="O79" s="4">
        <f>N79/B79</f>
        <v/>
      </c>
      <c r="P79" s="400" t="n">
        <v>612.6900000000001</v>
      </c>
      <c r="Q79" s="4">
        <f>N79/B79</f>
        <v/>
      </c>
      <c r="R79" s="400" t="n">
        <v>41.3</v>
      </c>
      <c r="S79" s="4">
        <f>R79/B79</f>
        <v/>
      </c>
      <c r="T79" s="400" t="n">
        <v>14.4</v>
      </c>
      <c r="U79" s="4">
        <f>T79/B79</f>
        <v/>
      </c>
      <c r="V79" s="400" t="n">
        <v>145.1</v>
      </c>
      <c r="W79" s="4">
        <f>V79/B79</f>
        <v/>
      </c>
      <c r="X79" s="400" t="n">
        <v>377.9</v>
      </c>
      <c r="Y79" s="4">
        <f>X79/B79</f>
        <v/>
      </c>
      <c r="Z79" s="400">
        <f>B79-D79-F79-H79-J79-L79-N79-P79-T79-V79-X79</f>
        <v/>
      </c>
      <c r="AA79" s="4">
        <f>Z79/B79</f>
        <v/>
      </c>
    </row>
    <row r="80" spans="1:27">
      <c r="A80" s="3" t="n">
        <v>43325</v>
      </c>
      <c r="B80" s="401">
        <f>PUE!N80-PUE!F80-冷水机组!AA80-暖通!M80-暖通!O80-暖通!S80-暖通!W80-暖通!AA80</f>
        <v/>
      </c>
      <c r="C80" s="402">
        <f>B80/PUE!N80</f>
        <v/>
      </c>
      <c r="D80" s="403">
        <f>PUE!N80-IT!AM80</f>
        <v/>
      </c>
      <c r="E80" s="5">
        <f>D80/B80</f>
        <v/>
      </c>
      <c r="F80" s="403">
        <f>损耗抄表!B80-损耗抄表!C80</f>
        <v/>
      </c>
      <c r="G80" s="5">
        <f>F80/B80</f>
        <v/>
      </c>
      <c r="H80" s="403">
        <f>损耗抄表!D80-损耗抄表!E80</f>
        <v/>
      </c>
      <c r="I80" s="5">
        <f>H80/B80</f>
        <v/>
      </c>
      <c r="J80" s="403">
        <f>损耗抄表!F80-损耗抄表!G80</f>
        <v/>
      </c>
      <c r="K80" s="5">
        <f>J80/B80</f>
        <v/>
      </c>
      <c r="L80" s="403" t="n">
        <v>3751.68</v>
      </c>
      <c r="M80" s="5">
        <f>L80/B80</f>
        <v/>
      </c>
      <c r="N80" s="403" t="n">
        <v>543.48</v>
      </c>
      <c r="O80" s="5">
        <f>N80/B80</f>
        <v/>
      </c>
      <c r="P80" s="403" t="n">
        <v>674.62</v>
      </c>
      <c r="Q80" s="5">
        <f>N80/B80</f>
        <v/>
      </c>
      <c r="R80" s="403" t="n">
        <v>55.9</v>
      </c>
      <c r="S80" s="5">
        <f>R80/B80</f>
        <v/>
      </c>
      <c r="T80" s="403" t="n">
        <v>15.7</v>
      </c>
      <c r="U80" s="5">
        <f>T80/B80</f>
        <v/>
      </c>
      <c r="V80" s="403" t="n">
        <v>141.1</v>
      </c>
      <c r="W80" s="5">
        <f>V80/B80</f>
        <v/>
      </c>
      <c r="X80" s="403" t="n">
        <v>376</v>
      </c>
      <c r="Y80" s="5">
        <f>X80/B80</f>
        <v/>
      </c>
      <c r="Z80" s="403">
        <f>B80-D80-F80-H80-J80-L80-N80-P80-T80-V80-X80</f>
        <v/>
      </c>
      <c r="AA80" s="5">
        <f>Z80/B80</f>
        <v/>
      </c>
    </row>
    <row r="81" spans="1:27">
      <c r="A81" s="3" t="n">
        <v>43326</v>
      </c>
      <c r="B81" s="398">
        <f>PUE!N81-PUE!F81-冷水机组!AA81-暖通!M81-暖通!O81-暖通!S81-暖通!W81-暖通!AA81</f>
        <v/>
      </c>
      <c r="C81" s="399">
        <f>B81/PUE!N81</f>
        <v/>
      </c>
      <c r="D81" s="400">
        <f>PUE!N81-IT!AM81</f>
        <v/>
      </c>
      <c r="E81" s="4">
        <f>D81/B81</f>
        <v/>
      </c>
      <c r="F81" s="400">
        <f>损耗抄表!B81-损耗抄表!C81</f>
        <v/>
      </c>
      <c r="G81" s="4">
        <f>F81/B81</f>
        <v/>
      </c>
      <c r="H81" s="400">
        <f>损耗抄表!D81-损耗抄表!E81</f>
        <v/>
      </c>
      <c r="I81" s="4">
        <f>H81/B81</f>
        <v/>
      </c>
      <c r="J81" s="400">
        <f>损耗抄表!F81-损耗抄表!G81</f>
        <v/>
      </c>
      <c r="K81" s="4">
        <f>J81/B81</f>
        <v/>
      </c>
      <c r="L81" s="400" t="n">
        <v>3645.36</v>
      </c>
      <c r="M81" s="4">
        <f>L81/B81</f>
        <v/>
      </c>
      <c r="N81" s="400" t="n">
        <v>587.52</v>
      </c>
      <c r="O81" s="4">
        <f>N81/B81</f>
        <v/>
      </c>
      <c r="P81" s="400" t="n">
        <v>792.47</v>
      </c>
      <c r="Q81" s="4">
        <f>N81/B81</f>
        <v/>
      </c>
      <c r="R81" s="400" t="n">
        <v>56.4</v>
      </c>
      <c r="S81" s="4">
        <f>R81/B81</f>
        <v/>
      </c>
      <c r="T81" s="400" t="n">
        <v>14.4</v>
      </c>
      <c r="U81" s="4">
        <f>T81/B81</f>
        <v/>
      </c>
      <c r="V81" s="400" t="n">
        <v>114.4</v>
      </c>
      <c r="W81" s="4">
        <f>V81/B81</f>
        <v/>
      </c>
      <c r="X81" s="400" t="n">
        <v>376.2</v>
      </c>
      <c r="Y81" s="4">
        <f>X81/B81</f>
        <v/>
      </c>
      <c r="Z81" s="400">
        <f>B81-D81-F81-H81-J81-L81-N81-P81-T81-V81-X81</f>
        <v/>
      </c>
      <c r="AA81" s="4">
        <f>Z81/B81</f>
        <v/>
      </c>
    </row>
    <row r="82" spans="1:27">
      <c r="A82" s="3" t="n">
        <v>43327</v>
      </c>
      <c r="B82" s="401">
        <f>PUE!N82-PUE!F82-冷水机组!AA82-暖通!M82-暖通!O82-暖通!S82-暖通!W82-暖通!AA82</f>
        <v/>
      </c>
      <c r="C82" s="402">
        <f>B82/PUE!N82</f>
        <v/>
      </c>
      <c r="D82" s="403">
        <f>PUE!N82-IT!AM82</f>
        <v/>
      </c>
      <c r="E82" s="5">
        <f>D82/B82</f>
        <v/>
      </c>
      <c r="F82" s="403">
        <f>损耗抄表!B82-损耗抄表!C82</f>
        <v/>
      </c>
      <c r="G82" s="5">
        <f>F82/B82</f>
        <v/>
      </c>
      <c r="H82" s="403">
        <f>损耗抄表!D82-损耗抄表!E82</f>
        <v/>
      </c>
      <c r="I82" s="5">
        <f>H82/B82</f>
        <v/>
      </c>
      <c r="J82" s="403">
        <f>损耗抄表!F82-损耗抄表!G82</f>
        <v/>
      </c>
      <c r="K82" s="5">
        <f>J82/B82</f>
        <v/>
      </c>
      <c r="L82" s="403" t="n">
        <v>3600.96</v>
      </c>
      <c r="M82" s="5">
        <f>L82/B82</f>
        <v/>
      </c>
      <c r="N82" s="403" t="n">
        <v>599.1900000000001</v>
      </c>
      <c r="O82" s="5">
        <f>N82/B82</f>
        <v/>
      </c>
      <c r="P82" s="403" t="n">
        <v>711.8099999999999</v>
      </c>
      <c r="Q82" s="5">
        <f>N82/B82</f>
        <v/>
      </c>
      <c r="R82" s="403" t="n">
        <v>49.9</v>
      </c>
      <c r="S82" s="5">
        <f>R82/B82</f>
        <v/>
      </c>
      <c r="T82" s="403" t="n">
        <v>14.4</v>
      </c>
      <c r="U82" s="5">
        <f>T82/B82</f>
        <v/>
      </c>
      <c r="V82" s="403" t="n">
        <v>106.3</v>
      </c>
      <c r="W82" s="5">
        <f>V82/B82</f>
        <v/>
      </c>
      <c r="X82" s="403" t="n">
        <v>377.7</v>
      </c>
      <c r="Y82" s="5">
        <f>X82/B82</f>
        <v/>
      </c>
      <c r="Z82" s="403">
        <f>B82-D82-F82-H82-J82-L82-N82-P82-T82-V82-X82</f>
        <v/>
      </c>
      <c r="AA82" s="5">
        <f>Z82/B82</f>
        <v/>
      </c>
    </row>
    <row r="83" spans="1:27">
      <c r="A83" s="3" t="n">
        <v>43328</v>
      </c>
      <c r="B83" s="398">
        <f>PUE!N83-PUE!F83-冷水机组!AA83-暖通!M83-暖通!O83-暖通!S83-暖通!W83-暖通!AA83</f>
        <v/>
      </c>
      <c r="C83" s="399">
        <f>B83/PUE!N83</f>
        <v/>
      </c>
      <c r="D83" s="400">
        <f>PUE!N83-IT!AM83</f>
        <v/>
      </c>
      <c r="E83" s="4">
        <f>D83/B83</f>
        <v/>
      </c>
      <c r="F83" s="400">
        <f>损耗抄表!B83-损耗抄表!C83</f>
        <v/>
      </c>
      <c r="G83" s="4">
        <f>F83/B83</f>
        <v/>
      </c>
      <c r="H83" s="400">
        <f>损耗抄表!D83-损耗抄表!E83</f>
        <v/>
      </c>
      <c r="I83" s="4">
        <f>H83/B83</f>
        <v/>
      </c>
      <c r="J83" s="400">
        <f>损耗抄表!F83-损耗抄表!G83</f>
        <v/>
      </c>
      <c r="K83" s="4">
        <f>J83/B83</f>
        <v/>
      </c>
      <c r="L83" s="400" t="n">
        <v>3710.64</v>
      </c>
      <c r="M83" s="4">
        <f>L83/B83</f>
        <v/>
      </c>
      <c r="N83" s="400" t="n">
        <v>569.59</v>
      </c>
      <c r="O83" s="4">
        <f>N83/B83</f>
        <v/>
      </c>
      <c r="P83" s="400" t="n">
        <v>686</v>
      </c>
      <c r="Q83" s="4">
        <f>N83/B83</f>
        <v/>
      </c>
      <c r="R83" s="400" t="n">
        <v>42.6</v>
      </c>
      <c r="S83" s="4">
        <f>R83/B83</f>
        <v/>
      </c>
      <c r="T83" s="400" t="n">
        <v>15.8</v>
      </c>
      <c r="U83" s="4">
        <f>T83/B83</f>
        <v/>
      </c>
      <c r="V83" s="400" t="n">
        <v>139.1</v>
      </c>
      <c r="W83" s="4">
        <f>V83/B83</f>
        <v/>
      </c>
      <c r="X83" s="400" t="n">
        <v>376.5</v>
      </c>
      <c r="Y83" s="4">
        <f>X83/B83</f>
        <v/>
      </c>
      <c r="Z83" s="400">
        <f>B83-D83-F83-H83-J83-L83-N83-P83-T83-V83-X83</f>
        <v/>
      </c>
      <c r="AA83" s="4">
        <f>Z83/B83</f>
        <v/>
      </c>
    </row>
    <row r="84" spans="1:27">
      <c r="A84" s="3" t="n">
        <v>43329</v>
      </c>
      <c r="B84" s="401">
        <f>PUE!N84-PUE!F84-冷水机组!AA84-暖通!M84-暖通!O84-暖通!S84-暖通!W84-暖通!AA84</f>
        <v/>
      </c>
      <c r="C84" s="402">
        <f>B84/PUE!N84</f>
        <v/>
      </c>
      <c r="D84" s="403">
        <f>PUE!N84-IT!AM84</f>
        <v/>
      </c>
      <c r="E84" s="5">
        <f>D84/B84</f>
        <v/>
      </c>
      <c r="F84" s="403">
        <f>损耗抄表!B84-损耗抄表!C84</f>
        <v/>
      </c>
      <c r="G84" s="5">
        <f>F84/B84</f>
        <v/>
      </c>
      <c r="H84" s="403">
        <f>损耗抄表!D84-损耗抄表!E84</f>
        <v/>
      </c>
      <c r="I84" s="5">
        <f>H84/B84</f>
        <v/>
      </c>
      <c r="J84" s="403">
        <f>损耗抄表!F84-损耗抄表!G84</f>
        <v/>
      </c>
      <c r="K84" s="5">
        <f>J84/B84</f>
        <v/>
      </c>
      <c r="L84" s="403" t="n">
        <v>3613.68</v>
      </c>
      <c r="M84" s="5">
        <f>L84/B84</f>
        <v/>
      </c>
      <c r="N84" s="403" t="n">
        <v>532.3099999999999</v>
      </c>
      <c r="O84" s="5">
        <f>N84/B84</f>
        <v/>
      </c>
      <c r="P84" s="403" t="n">
        <v>752.3099999999999</v>
      </c>
      <c r="Q84" s="5">
        <f>N84/B84</f>
        <v/>
      </c>
      <c r="R84" s="403" t="n">
        <v>44.4</v>
      </c>
      <c r="S84" s="5">
        <f>R84/B84</f>
        <v/>
      </c>
      <c r="T84" s="403" t="n">
        <v>14.4</v>
      </c>
      <c r="U84" s="5">
        <f>T84/B84</f>
        <v/>
      </c>
      <c r="V84" s="403" t="n">
        <v>211.3</v>
      </c>
      <c r="W84" s="5">
        <f>V84/B84</f>
        <v/>
      </c>
      <c r="X84" s="403" t="n">
        <v>376.9</v>
      </c>
      <c r="Y84" s="5">
        <f>X84/B84</f>
        <v/>
      </c>
      <c r="Z84" s="403">
        <f>B84-D84-F84-H84-J84-L84-N84-P84-T84-V84-X84</f>
        <v/>
      </c>
      <c r="AA84" s="5">
        <f>Z84/B84</f>
        <v/>
      </c>
    </row>
    <row r="85" spans="1:27">
      <c r="A85" s="3" t="n">
        <v>43330</v>
      </c>
      <c r="B85" s="398">
        <f>PUE!N85-PUE!F85-冷水机组!AA85-暖通!M85-暖通!O85-暖通!S85-暖通!W85-暖通!AA85</f>
        <v/>
      </c>
      <c r="C85" s="399">
        <f>B85/PUE!N85</f>
        <v/>
      </c>
      <c r="D85" s="400">
        <f>PUE!N85-IT!AM85</f>
        <v/>
      </c>
      <c r="E85" s="4">
        <f>D85/B85</f>
        <v/>
      </c>
      <c r="F85" s="400">
        <f>损耗抄表!B85-损耗抄表!C85</f>
        <v/>
      </c>
      <c r="G85" s="4">
        <f>F85/B85</f>
        <v/>
      </c>
      <c r="H85" s="400">
        <f>损耗抄表!D85-损耗抄表!E85</f>
        <v/>
      </c>
      <c r="I85" s="4">
        <f>H85/B85</f>
        <v/>
      </c>
      <c r="J85" s="400">
        <f>损耗抄表!F85-损耗抄表!G85</f>
        <v/>
      </c>
      <c r="K85" s="4">
        <f>J85/B85</f>
        <v/>
      </c>
      <c r="L85" s="400" t="n">
        <v>3568.32</v>
      </c>
      <c r="M85" s="4">
        <f>L85/B85</f>
        <v/>
      </c>
      <c r="N85" s="400" t="n">
        <v>590.6900000000001</v>
      </c>
      <c r="O85" s="4">
        <f>N85/B85</f>
        <v/>
      </c>
      <c r="P85" s="400" t="n">
        <v>693.41</v>
      </c>
      <c r="Q85" s="4">
        <f>N85/B85</f>
        <v/>
      </c>
      <c r="R85" s="400" t="n">
        <v>34.8</v>
      </c>
      <c r="S85" s="4">
        <f>R85/B85</f>
        <v/>
      </c>
      <c r="T85" s="400" t="n">
        <v>15.8</v>
      </c>
      <c r="U85" s="4">
        <f>T85/B85</f>
        <v/>
      </c>
      <c r="V85" s="400" t="n">
        <v>130.1</v>
      </c>
      <c r="W85" s="4">
        <f>V85/B85</f>
        <v/>
      </c>
      <c r="X85" s="400" t="n">
        <v>377.1</v>
      </c>
      <c r="Y85" s="4">
        <f>X85/B85</f>
        <v/>
      </c>
      <c r="Z85" s="400">
        <f>B85-D85-F85-H85-J85-L85-N85-P85-T85-V85-X85</f>
        <v/>
      </c>
      <c r="AA85" s="4">
        <f>Z85/B85</f>
        <v/>
      </c>
    </row>
    <row r="86" spans="1:27">
      <c r="A86" s="3" t="n">
        <v>43331</v>
      </c>
      <c r="B86" s="401">
        <f>PUE!N86-PUE!F86-冷水机组!AA86-暖通!M86-暖通!O86-暖通!S86-暖通!W86-暖通!AA86</f>
        <v/>
      </c>
      <c r="C86" s="402">
        <f>B86/PUE!N86</f>
        <v/>
      </c>
      <c r="D86" s="403">
        <f>PUE!N86-IT!AM86</f>
        <v/>
      </c>
      <c r="E86" s="5">
        <f>D86/B86</f>
        <v/>
      </c>
      <c r="F86" s="403">
        <f>损耗抄表!B86-损耗抄表!C86</f>
        <v/>
      </c>
      <c r="G86" s="5">
        <f>F86/B86</f>
        <v/>
      </c>
      <c r="H86" s="403">
        <f>损耗抄表!D86-损耗抄表!E86</f>
        <v/>
      </c>
      <c r="I86" s="5">
        <f>H86/B86</f>
        <v/>
      </c>
      <c r="J86" s="403">
        <f>损耗抄表!F86-损耗抄表!G86</f>
        <v/>
      </c>
      <c r="K86" s="5">
        <f>J86/B86</f>
        <v/>
      </c>
      <c r="L86" s="403" t="n">
        <v>3506.64</v>
      </c>
      <c r="M86" s="5">
        <f>L86/B86</f>
        <v/>
      </c>
      <c r="N86" s="403" t="n">
        <v>417.41</v>
      </c>
      <c r="O86" s="5">
        <f>N86/B86</f>
        <v/>
      </c>
      <c r="P86" s="403" t="n">
        <v>653.1900000000001</v>
      </c>
      <c r="Q86" s="5">
        <f>N86/B86</f>
        <v/>
      </c>
      <c r="R86" s="403" t="n">
        <v>40.7</v>
      </c>
      <c r="S86" s="5">
        <f>R86/B86</f>
        <v/>
      </c>
      <c r="T86" s="403" t="n">
        <v>14.5</v>
      </c>
      <c r="U86" s="5">
        <f>T86/B86</f>
        <v/>
      </c>
      <c r="V86" s="403" t="n">
        <v>108.6</v>
      </c>
      <c r="W86" s="5">
        <f>V86/B86</f>
        <v/>
      </c>
      <c r="X86" s="403" t="n">
        <v>378.2</v>
      </c>
      <c r="Y86" s="5">
        <f>X86/B86</f>
        <v/>
      </c>
      <c r="Z86" s="403">
        <f>B86-D86-F86-H86-J86-L86-N86-P86-T86-V86-X86</f>
        <v/>
      </c>
      <c r="AA86" s="5">
        <f>Z86/B86</f>
        <v/>
      </c>
    </row>
    <row r="87" spans="1:27">
      <c r="A87" s="3" t="n">
        <v>43332</v>
      </c>
      <c r="B87" s="398">
        <f>PUE!N87-PUE!F87-冷水机组!AA87-暖通!M87-暖通!O87-暖通!S87-暖通!W87-暖通!AA87</f>
        <v/>
      </c>
      <c r="C87" s="399">
        <f>B87/PUE!N87</f>
        <v/>
      </c>
      <c r="D87" s="400">
        <f>PUE!N87-IT!AM87</f>
        <v/>
      </c>
      <c r="E87" s="4">
        <f>D87/B87</f>
        <v/>
      </c>
      <c r="F87" s="400">
        <f>损耗抄表!B87-损耗抄表!C87</f>
        <v/>
      </c>
      <c r="G87" s="4">
        <f>F87/B87</f>
        <v/>
      </c>
      <c r="H87" s="400">
        <f>损耗抄表!D87-损耗抄表!E87</f>
        <v/>
      </c>
      <c r="I87" s="4">
        <f>H87/B87</f>
        <v/>
      </c>
      <c r="J87" s="400">
        <f>损耗抄表!F87-损耗抄表!G87</f>
        <v/>
      </c>
      <c r="K87" s="4">
        <f>J87/B87</f>
        <v/>
      </c>
      <c r="L87" s="400" t="n">
        <v>3646.32</v>
      </c>
      <c r="M87" s="4">
        <f>L87/B87</f>
        <v/>
      </c>
      <c r="N87" s="400" t="n">
        <v>511</v>
      </c>
      <c r="O87" s="4">
        <f>N87/B87</f>
        <v/>
      </c>
      <c r="P87" s="400" t="n">
        <v>721.5</v>
      </c>
      <c r="Q87" s="4">
        <f>N87/B87</f>
        <v/>
      </c>
      <c r="R87" s="400" t="n">
        <v>50.1</v>
      </c>
      <c r="S87" s="4">
        <f>R87/B87</f>
        <v/>
      </c>
      <c r="T87" s="400" t="n">
        <v>16</v>
      </c>
      <c r="U87" s="4">
        <f>T87/B87</f>
        <v/>
      </c>
      <c r="V87" s="400" t="n">
        <v>124.5</v>
      </c>
      <c r="W87" s="4">
        <f>V87/B87</f>
        <v/>
      </c>
      <c r="X87" s="400" t="n">
        <v>377.6</v>
      </c>
      <c r="Y87" s="4">
        <f>X87/B87</f>
        <v/>
      </c>
      <c r="Z87" s="400">
        <f>B87-D87-F87-H87-J87-L87-N87-P87-T87-V87-X87</f>
        <v/>
      </c>
      <c r="AA87" s="4">
        <f>Z87/B87</f>
        <v/>
      </c>
    </row>
    <row r="88" spans="1:27">
      <c r="A88" s="3" t="n">
        <v>43333</v>
      </c>
      <c r="B88" s="401">
        <f>PUE!N88-PUE!F88-冷水机组!AA88-暖通!M88-暖通!O88-暖通!S88-暖通!W88-暖通!AA88</f>
        <v/>
      </c>
      <c r="C88" s="402">
        <f>B88/PUE!N88</f>
        <v/>
      </c>
      <c r="D88" s="403">
        <f>PUE!N88-IT!AM88</f>
        <v/>
      </c>
      <c r="E88" s="5">
        <f>D88/B88</f>
        <v/>
      </c>
      <c r="F88" s="403">
        <f>损耗抄表!B88-损耗抄表!C88</f>
        <v/>
      </c>
      <c r="G88" s="5">
        <f>F88/B88</f>
        <v/>
      </c>
      <c r="H88" s="403">
        <f>损耗抄表!D88-损耗抄表!E88</f>
        <v/>
      </c>
      <c r="I88" s="5">
        <f>H88/B88</f>
        <v/>
      </c>
      <c r="J88" s="403">
        <f>损耗抄表!F88-损耗抄表!G88</f>
        <v/>
      </c>
      <c r="K88" s="5">
        <f>J88/B88</f>
        <v/>
      </c>
      <c r="L88" s="403" t="n">
        <v>3693.36</v>
      </c>
      <c r="M88" s="5">
        <f>L88/B88</f>
        <v/>
      </c>
      <c r="N88" s="403" t="n">
        <v>566.72</v>
      </c>
      <c r="O88" s="5">
        <f>N88/B88</f>
        <v/>
      </c>
      <c r="P88" s="403" t="n">
        <v>698.59</v>
      </c>
      <c r="Q88" s="5">
        <f>N88/B88</f>
        <v/>
      </c>
      <c r="R88" s="403" t="n">
        <v>44.6</v>
      </c>
      <c r="S88" s="5">
        <f>R88/B88</f>
        <v/>
      </c>
      <c r="T88" s="403" t="n">
        <v>14.1</v>
      </c>
      <c r="U88" s="5">
        <f>T88/B88</f>
        <v/>
      </c>
      <c r="V88" s="403" t="n">
        <v>128.4</v>
      </c>
      <c r="W88" s="5">
        <f>V88/B88</f>
        <v/>
      </c>
      <c r="X88" s="403" t="n">
        <v>379.4</v>
      </c>
      <c r="Y88" s="5">
        <f>X88/B88</f>
        <v/>
      </c>
      <c r="Z88" s="403">
        <f>B88-D88-F88-H88-J88-L88-N88-P88-T88-V88-X88</f>
        <v/>
      </c>
      <c r="AA88" s="5">
        <f>Z88/B88</f>
        <v/>
      </c>
    </row>
    <row r="89" spans="1:27">
      <c r="A89" s="3" t="n">
        <v>43334</v>
      </c>
      <c r="B89" s="398">
        <f>PUE!N89-PUE!F89-冷水机组!AA89-暖通!M89-暖通!O89-暖通!S89-暖通!W89-暖通!AA89</f>
        <v/>
      </c>
      <c r="C89" s="399">
        <f>B89/PUE!N89</f>
        <v/>
      </c>
      <c r="D89" s="400">
        <f>PUE!N89-IT!AM89</f>
        <v/>
      </c>
      <c r="E89" s="4">
        <f>D89/B89</f>
        <v/>
      </c>
      <c r="F89" s="400">
        <f>损耗抄表!B89-损耗抄表!C89</f>
        <v/>
      </c>
      <c r="G89" s="4">
        <f>F89/B89</f>
        <v/>
      </c>
      <c r="H89" s="400">
        <f>损耗抄表!D89-损耗抄表!E89</f>
        <v/>
      </c>
      <c r="I89" s="4">
        <f>H89/B89</f>
        <v/>
      </c>
      <c r="J89" s="400">
        <f>损耗抄表!F89-损耗抄表!G89</f>
        <v/>
      </c>
      <c r="K89" s="4">
        <f>J89/B89</f>
        <v/>
      </c>
      <c r="L89" s="400" t="n">
        <v>3720.48</v>
      </c>
      <c r="M89" s="4">
        <f>L89/B89</f>
        <v/>
      </c>
      <c r="N89" s="400" t="n">
        <v>641.78</v>
      </c>
      <c r="O89" s="4">
        <f>N89/B89</f>
        <v/>
      </c>
      <c r="P89" s="400" t="n">
        <v>625</v>
      </c>
      <c r="Q89" s="4">
        <f>N89/B89</f>
        <v/>
      </c>
      <c r="R89" s="400" t="n">
        <v>50.2</v>
      </c>
      <c r="S89" s="4">
        <f>R89/B89</f>
        <v/>
      </c>
      <c r="T89" s="400" t="n">
        <v>15</v>
      </c>
      <c r="U89" s="4">
        <f>T89/B89</f>
        <v/>
      </c>
      <c r="V89" s="400" t="n">
        <v>125.71</v>
      </c>
      <c r="W89" s="4">
        <f>V89/B89</f>
        <v/>
      </c>
      <c r="X89" s="400" t="n">
        <v>386.3</v>
      </c>
      <c r="Y89" s="4">
        <f>X89/B89</f>
        <v/>
      </c>
      <c r="Z89" s="400">
        <f>B89-D89-F89-H89-J89-L89-N89-P89-T89-V89-X89</f>
        <v/>
      </c>
      <c r="AA89" s="4">
        <f>Z89/B89</f>
        <v/>
      </c>
    </row>
    <row r="90" spans="1:27">
      <c r="A90" s="3" t="s">
        <v>63</v>
      </c>
      <c r="B90" s="401">
        <f>PUE!N90-PUE!F90-冷水机组!AA90-暖通!M90-暖通!O90-暖通!S90-暖通!W90-暖通!AA90</f>
        <v/>
      </c>
      <c r="C90" s="402">
        <f>B90/PUE!N90</f>
        <v/>
      </c>
      <c r="D90" s="403">
        <f>PUE!N90-IT!AM90</f>
        <v/>
      </c>
      <c r="E90" s="5">
        <f>D90/B90</f>
        <v/>
      </c>
      <c r="F90" s="403">
        <f>损耗抄表!B90-损耗抄表!C90</f>
        <v/>
      </c>
      <c r="G90" s="5">
        <f>F90/B90</f>
        <v/>
      </c>
      <c r="H90" s="403">
        <f>损耗抄表!D90-损耗抄表!E90</f>
        <v/>
      </c>
      <c r="I90" s="5">
        <f>H90/B90</f>
        <v/>
      </c>
      <c r="J90" s="403">
        <f>损耗抄表!F90-损耗抄表!G90</f>
        <v/>
      </c>
      <c r="K90" s="5">
        <f>J90/B90</f>
        <v/>
      </c>
      <c r="L90" s="403" t="n">
        <v>3669.6</v>
      </c>
      <c r="M90" s="5">
        <f>L90/B90</f>
        <v/>
      </c>
      <c r="N90" s="403" t="n">
        <v>516.09</v>
      </c>
      <c r="O90" s="5">
        <f>N90/B90</f>
        <v/>
      </c>
      <c r="P90" s="403" t="n">
        <v>654.5</v>
      </c>
      <c r="Q90" s="5">
        <f>N90/B90</f>
        <v/>
      </c>
      <c r="R90" s="403" t="n">
        <v>48</v>
      </c>
      <c r="S90" s="5">
        <f>R90/B90</f>
        <v/>
      </c>
      <c r="T90" s="403" t="n">
        <v>14.8</v>
      </c>
      <c r="U90" s="5">
        <f>T90/B90</f>
        <v/>
      </c>
      <c r="V90" s="403" t="n">
        <v>132.7</v>
      </c>
      <c r="W90" s="5">
        <f>v90/B90</f>
        <v/>
      </c>
      <c r="X90" s="403" t="n">
        <v>380.8</v>
      </c>
      <c r="Y90" s="5">
        <f>x90/B90</f>
        <v/>
      </c>
      <c r="Z90" s="403">
        <f>=B90-D90-F90-H90-J90-L90-N90-P90-T90-V90-X90</f>
        <v/>
      </c>
      <c r="AA90" s="5">
        <f>z90/B90</f>
        <v/>
      </c>
    </row>
    <row r="91" spans="1:27">
      <c r="A91" s="3" t="n">
        <v>43336</v>
      </c>
      <c r="B91" s="398">
        <f>PUE!N91-PUE!F91-冷水机组!AA91-暖通!M91-暖通!O91-暖通!S91-暖通!W91-暖通!AA91</f>
        <v/>
      </c>
      <c r="C91" s="399">
        <f>B91/PUE!N91</f>
        <v/>
      </c>
      <c r="D91" s="400">
        <f>PUE!N91-IT!AM91</f>
        <v/>
      </c>
      <c r="E91" s="4">
        <f>D91/B91</f>
        <v/>
      </c>
      <c r="F91" s="400">
        <f>损耗抄表!B91-损耗抄表!C91</f>
        <v/>
      </c>
      <c r="G91" s="4">
        <f>F91/B91</f>
        <v/>
      </c>
      <c r="H91" s="400">
        <f>损耗抄表!D91-损耗抄表!E91</f>
        <v/>
      </c>
      <c r="I91" s="4">
        <f>H91/B91</f>
        <v/>
      </c>
      <c r="J91" s="400">
        <f>损耗抄表!F91-损耗抄表!G91</f>
        <v/>
      </c>
      <c r="K91" s="4">
        <f>J91/B91</f>
        <v/>
      </c>
      <c r="L91" s="400" t="n">
        <v>3651.36</v>
      </c>
      <c r="M91" s="4">
        <f>L91/B91</f>
        <v/>
      </c>
      <c r="N91" s="400" t="n">
        <v>478</v>
      </c>
      <c r="O91" s="4">
        <f>N91/B91</f>
        <v/>
      </c>
      <c r="P91" s="400" t="n">
        <v>711.6900000000001</v>
      </c>
      <c r="Q91" s="4">
        <f>N91/B91</f>
        <v/>
      </c>
      <c r="R91" s="400" t="n">
        <v>46.9</v>
      </c>
      <c r="S91" s="4">
        <f>R91/B91</f>
        <v/>
      </c>
      <c r="T91" s="400" t="n">
        <v>14.1</v>
      </c>
      <c r="U91" s="4">
        <f>T91/B91</f>
        <v/>
      </c>
      <c r="V91" s="400" t="n">
        <v>128.5</v>
      </c>
      <c r="W91" s="4">
        <f>V91/B91</f>
        <v/>
      </c>
      <c r="X91" s="400" t="n">
        <v>385.3</v>
      </c>
      <c r="Y91" s="4">
        <f>X91/B91</f>
        <v/>
      </c>
      <c r="Z91" s="400">
        <f>B91-D91-F91-H91-J91-L91-N91-P91-T91-V91-X91</f>
        <v/>
      </c>
      <c r="AA91" s="4">
        <f>Z91/B91</f>
        <v/>
      </c>
    </row>
    <row r="92" spans="1:27">
      <c r="A92" s="3" t="n">
        <v>43337</v>
      </c>
      <c r="B92" s="401">
        <f>PUE!N92-PUE!F92-冷水机组!AA92-暖通!M92-暖通!O92-暖通!S92-暖通!W92-暖通!AA92</f>
        <v/>
      </c>
      <c r="C92" s="402">
        <f>B92/PUE!N92</f>
        <v/>
      </c>
      <c r="D92" s="403">
        <f>PUE!N92-IT!AM92</f>
        <v/>
      </c>
      <c r="E92" s="5">
        <f>D92/B92</f>
        <v/>
      </c>
      <c r="F92" s="403">
        <f>损耗抄表!B92-损耗抄表!C92</f>
        <v/>
      </c>
      <c r="G92" s="5">
        <f>F92/B92</f>
        <v/>
      </c>
      <c r="H92" s="403">
        <f>损耗抄表!D92-损耗抄表!E92</f>
        <v/>
      </c>
      <c r="I92" s="5">
        <f>H92/B92</f>
        <v/>
      </c>
      <c r="J92" s="403">
        <f>损耗抄表!F92-损耗抄表!G92</f>
        <v/>
      </c>
      <c r="K92" s="5">
        <f>J92/B92</f>
        <v/>
      </c>
      <c r="L92" s="403" t="n">
        <v>3625.68</v>
      </c>
      <c r="M92" s="5">
        <f>L92/B92</f>
        <v/>
      </c>
      <c r="N92" s="403" t="n">
        <v>315.72</v>
      </c>
      <c r="O92" s="5">
        <f>N92/B92</f>
        <v/>
      </c>
      <c r="P92" s="403" t="n">
        <v>663.12</v>
      </c>
      <c r="Q92" s="5">
        <f>N92/B92</f>
        <v/>
      </c>
      <c r="R92" s="403" t="n">
        <v>48.8</v>
      </c>
      <c r="S92" s="5">
        <f>R92/B92</f>
        <v/>
      </c>
      <c r="T92" s="403" t="n">
        <v>14.1</v>
      </c>
      <c r="U92" s="5">
        <f>T92/B92</f>
        <v/>
      </c>
      <c r="V92" s="403" t="n">
        <v>103</v>
      </c>
      <c r="W92" s="5">
        <f>V92/B92</f>
        <v/>
      </c>
      <c r="X92" s="403" t="n">
        <v>379.4</v>
      </c>
      <c r="Y92" s="5">
        <f>X92/B92</f>
        <v/>
      </c>
      <c r="Z92" s="403">
        <f>B92-D92-F92-H92-J92-L92-N92-P92-T92-V92-X92</f>
        <v/>
      </c>
      <c r="AA92" s="5">
        <f>Z92/B92</f>
        <v/>
      </c>
    </row>
    <row r="93" spans="1:27">
      <c r="A93" s="3" t="s">
        <v>63</v>
      </c>
      <c r="B93" s="398">
        <f>PUE!N93-PUE!F93-冷水机组!AA93-暖通!M93-暖通!O93-暖通!S93-暖通!W93-暖通!AA93</f>
        <v/>
      </c>
      <c r="C93" s="399">
        <f>B93/PUE!N93</f>
        <v/>
      </c>
      <c r="D93" s="400">
        <f>PUE!N93-IT!AM93</f>
        <v/>
      </c>
      <c r="E93" s="4">
        <f>D93/B93</f>
        <v/>
      </c>
      <c r="F93" s="400">
        <f>损耗抄表!B93-损耗抄表!C93</f>
        <v/>
      </c>
      <c r="G93" s="4">
        <f>F93/B93</f>
        <v/>
      </c>
      <c r="H93" s="400">
        <f>损耗抄表!D93-损耗抄表!E93</f>
        <v/>
      </c>
      <c r="I93" s="4">
        <f>H93/B93</f>
        <v/>
      </c>
      <c r="J93" s="400">
        <f>损耗抄表!F93-损耗抄表!G93</f>
        <v/>
      </c>
      <c r="K93" s="4">
        <f>J93/B93</f>
        <v/>
      </c>
      <c r="L93" s="400" t="n">
        <v>3582.654518618181</v>
      </c>
      <c r="M93" s="4">
        <f>L93/B93</f>
        <v/>
      </c>
      <c r="N93" s="400" t="n">
        <v>96.796875</v>
      </c>
      <c r="O93" s="4">
        <f>N93/B93</f>
        <v/>
      </c>
      <c r="P93" s="400" t="n">
        <v>194.09375</v>
      </c>
      <c r="Q93" s="4">
        <f>N93/B93</f>
        <v/>
      </c>
      <c r="R93" s="400" t="n">
        <v>9.1015625</v>
      </c>
      <c r="S93" s="4">
        <f>R93/B93</f>
        <v/>
      </c>
      <c r="T93" s="400" t="n">
        <v>4.899902400000428</v>
      </c>
      <c r="U93" s="4">
        <f>T93/B93</f>
        <v/>
      </c>
      <c r="V93" s="400" t="n">
        <v>25.296875</v>
      </c>
      <c r="W93" s="4">
        <f>V93/B93</f>
        <v/>
      </c>
      <c r="X93" s="400" t="n">
        <v>128.3984375</v>
      </c>
      <c r="Y93" s="4">
        <f>X93/B93</f>
        <v/>
      </c>
      <c r="Z93" s="400">
        <f>B93-D93-F93-H93-J93-L93-N93-P93-T93-V93-X93</f>
        <v/>
      </c>
      <c r="AA93" s="4">
        <f>Z93/B93</f>
        <v/>
      </c>
    </row>
  </sheetData>
  <mergeCells count="1">
    <mergeCell ref="A3:AA3"/>
  </mergeCell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I93"/>
  <sheetViews>
    <sheetView topLeftCell="A76" workbookViewId="0">
      <selection activeCell="A94" sqref="A94:XFD107"/>
    </sheetView>
  </sheetViews>
  <sheetFormatPr baseColWidth="8" defaultColWidth="9" defaultRowHeight="13.5" outlineLevelCol="0"/>
  <cols>
    <col customWidth="1" max="1" min="1" style="222" width="12"/>
  </cols>
  <sheetData>
    <row customHeight="1" ht="3" r="1" s="211" spans="1:9"/>
    <row customHeight="1" ht="4.5" r="2" s="211" spans="1:9"/>
    <row customHeight="1" ht="38.25" r="3" s="211" spans="1:9">
      <c r="A3" s="260" t="s">
        <v>315</v>
      </c>
    </row>
    <row customHeight="1" ht="24.75" r="4" s="211" spans="1:9">
      <c r="A4" s="404" t="s">
        <v>289</v>
      </c>
      <c r="B4" s="404" t="s">
        <v>356</v>
      </c>
      <c r="C4" s="404" t="s">
        <v>357</v>
      </c>
      <c r="D4" s="404" t="s">
        <v>358</v>
      </c>
      <c r="E4" s="404" t="s">
        <v>359</v>
      </c>
      <c r="F4" s="404" t="s">
        <v>360</v>
      </c>
      <c r="G4" s="404" t="s">
        <v>361</v>
      </c>
      <c r="H4" s="405" t="n"/>
      <c r="I4" s="404" t="n"/>
    </row>
    <row customHeight="1" ht="24.75" r="5" s="211" spans="1:9">
      <c r="A5" s="405" t="s">
        <v>30</v>
      </c>
      <c r="B5" s="404" t="s">
        <v>362</v>
      </c>
      <c r="C5" s="404" t="s">
        <v>138</v>
      </c>
      <c r="D5" s="404" t="s">
        <v>363</v>
      </c>
      <c r="E5" s="404" t="s">
        <v>364</v>
      </c>
      <c r="F5" s="404" t="s">
        <v>365</v>
      </c>
      <c r="G5" s="404" t="s">
        <v>366</v>
      </c>
      <c r="H5" s="405" t="n"/>
      <c r="I5" s="404" t="n"/>
    </row>
    <row customHeight="1" ht="24.75" r="6" s="211" spans="1:9">
      <c r="A6" s="405" t="s">
        <v>58</v>
      </c>
      <c r="B6" s="404" t="s">
        <v>367</v>
      </c>
      <c r="C6" s="404" t="s">
        <v>161</v>
      </c>
      <c r="D6" s="404" t="s">
        <v>164</v>
      </c>
      <c r="E6" s="404" t="s">
        <v>146</v>
      </c>
      <c r="F6" s="404" t="s">
        <v>146</v>
      </c>
      <c r="G6" s="404" t="s">
        <v>146</v>
      </c>
      <c r="H6" s="405" t="n"/>
      <c r="I6" s="404" t="n"/>
    </row>
    <row r="7" spans="1:9">
      <c r="A7" s="2" t="n">
        <v>43252</v>
      </c>
      <c r="B7" s="406" t="n">
        <v>9871.059999999999</v>
      </c>
      <c r="C7" s="406" t="n">
        <v>9349.780000000001</v>
      </c>
      <c r="D7" s="406" t="n">
        <v>2082.11</v>
      </c>
      <c r="E7" s="406" t="n">
        <v>1703.38</v>
      </c>
      <c r="F7" s="406" t="n">
        <v>2653.7</v>
      </c>
      <c r="G7" s="406" t="n">
        <v>1285.91</v>
      </c>
      <c r="H7" s="406" t="n"/>
      <c r="I7" s="406" t="n"/>
    </row>
    <row r="8" spans="1:9">
      <c r="A8" s="2" t="n">
        <v>43253</v>
      </c>
      <c r="B8" s="406" t="n">
        <v>10228.5</v>
      </c>
      <c r="C8" s="406" t="n">
        <v>9697.5</v>
      </c>
      <c r="D8" s="406" t="n">
        <v>2052.09</v>
      </c>
      <c r="E8" s="406" t="n">
        <v>1674.71</v>
      </c>
      <c r="F8" s="406" t="n">
        <v>2651.81</v>
      </c>
      <c r="G8" s="406" t="n">
        <v>1283.6</v>
      </c>
      <c r="H8" s="406" t="n"/>
      <c r="I8" s="406" t="n"/>
    </row>
    <row r="9" spans="1:9">
      <c r="A9" s="2" t="n">
        <v>43254</v>
      </c>
      <c r="B9" s="406" t="n">
        <v>10205.5</v>
      </c>
      <c r="C9" s="406" t="n">
        <v>9670.09</v>
      </c>
      <c r="D9" s="406" t="n">
        <v>2046.8</v>
      </c>
      <c r="E9" s="406" t="n">
        <v>1670.91</v>
      </c>
      <c r="F9" s="406" t="n">
        <v>2650.69</v>
      </c>
      <c r="G9" s="406" t="n">
        <v>1283.49</v>
      </c>
      <c r="H9" s="406" t="n"/>
      <c r="I9" s="406" t="n"/>
    </row>
    <row r="10" spans="1:9">
      <c r="A10" s="2" t="n">
        <v>43255</v>
      </c>
      <c r="B10" s="406" t="n">
        <v>9361</v>
      </c>
      <c r="C10" s="406" t="n">
        <v>8853.450000000001</v>
      </c>
      <c r="D10" s="406" t="n">
        <v>1734.91</v>
      </c>
      <c r="E10" s="406" t="n">
        <v>1666.8</v>
      </c>
      <c r="F10" s="406" t="n">
        <v>2651.41</v>
      </c>
      <c r="G10" s="406" t="n">
        <v>1887.8</v>
      </c>
      <c r="H10" s="406" t="n"/>
      <c r="I10" s="406" t="n"/>
    </row>
    <row r="11" spans="1:9">
      <c r="A11" s="2" t="n">
        <v>43256</v>
      </c>
      <c r="B11" s="406" t="n">
        <v>10462.69</v>
      </c>
      <c r="C11" s="406" t="n">
        <v>9894.639999999999</v>
      </c>
      <c r="D11" s="406" t="n">
        <v>2049.2</v>
      </c>
      <c r="E11" s="406" t="n">
        <v>1669.41</v>
      </c>
      <c r="F11" s="406" t="n">
        <v>2653.91</v>
      </c>
      <c r="G11" s="406" t="n">
        <v>2281.2</v>
      </c>
      <c r="H11" s="406" t="n"/>
      <c r="I11" s="406" t="n"/>
    </row>
    <row r="12" spans="1:9">
      <c r="A12" s="2" t="n">
        <v>43257</v>
      </c>
      <c r="B12" s="406" t="n">
        <v>10652.09</v>
      </c>
      <c r="C12" s="406" t="n">
        <v>10067.39</v>
      </c>
      <c r="D12" s="406" t="n">
        <v>2032</v>
      </c>
      <c r="E12" s="406" t="n">
        <v>1658.3</v>
      </c>
      <c r="F12" s="406" t="n">
        <v>2654.91</v>
      </c>
      <c r="G12" s="406" t="n">
        <v>1825.8</v>
      </c>
      <c r="H12" s="406" t="n"/>
      <c r="I12" s="406" t="n"/>
    </row>
    <row r="13" spans="1:9">
      <c r="A13" s="2" t="n">
        <v>43258</v>
      </c>
      <c r="B13" s="406" t="n">
        <v>10647</v>
      </c>
      <c r="C13" s="406" t="n">
        <v>10077.59</v>
      </c>
      <c r="D13" s="406" t="n">
        <v>2027.39</v>
      </c>
      <c r="E13" s="406" t="n">
        <v>1655.78</v>
      </c>
      <c r="F13" s="406" t="n">
        <v>2655.48</v>
      </c>
      <c r="G13" s="406" t="n">
        <v>1844</v>
      </c>
      <c r="H13" s="406" t="n"/>
      <c r="I13" s="406" t="n"/>
    </row>
    <row r="14" spans="1:9">
      <c r="A14" s="2" t="n">
        <v>43259</v>
      </c>
      <c r="B14" s="406" t="n">
        <v>10690.91</v>
      </c>
      <c r="C14" s="406" t="n">
        <v>10127.62</v>
      </c>
      <c r="D14" s="406" t="n">
        <v>2025.3</v>
      </c>
      <c r="E14" s="406" t="n">
        <v>1654.8</v>
      </c>
      <c r="F14" s="406" t="n">
        <v>2654.69</v>
      </c>
      <c r="G14" s="406" t="n">
        <v>1845.41</v>
      </c>
      <c r="H14" s="406" t="n"/>
      <c r="I14" s="406" t="n"/>
    </row>
    <row r="15" spans="1:9">
      <c r="A15" s="2" t="n">
        <v>43260</v>
      </c>
      <c r="B15" s="406" t="n">
        <v>10740</v>
      </c>
      <c r="C15" s="406" t="n">
        <v>10176.59</v>
      </c>
      <c r="D15" s="406" t="n">
        <v>2024.41</v>
      </c>
      <c r="E15" s="406" t="n">
        <v>1654.21</v>
      </c>
      <c r="F15" s="406" t="n">
        <v>2655.91</v>
      </c>
      <c r="G15" s="406" t="n">
        <v>1843.2</v>
      </c>
      <c r="H15" s="406" t="n"/>
      <c r="I15" s="406" t="n"/>
    </row>
    <row r="16" spans="1:9">
      <c r="A16" s="2" t="n">
        <v>43261</v>
      </c>
      <c r="B16" s="406" t="n">
        <v>10769.34</v>
      </c>
      <c r="C16" s="406" t="n">
        <v>10202.19</v>
      </c>
      <c r="D16" s="406" t="n">
        <v>2023.31</v>
      </c>
      <c r="E16" s="406" t="n">
        <v>1654.1</v>
      </c>
      <c r="F16" s="406" t="n">
        <v>2654.91</v>
      </c>
      <c r="G16" s="406" t="n">
        <v>1834.79</v>
      </c>
      <c r="H16" s="406" t="n"/>
      <c r="I16" s="406" t="n"/>
    </row>
    <row r="17" spans="1:9">
      <c r="A17" s="2" t="n">
        <v>43262</v>
      </c>
      <c r="B17" s="406" t="n">
        <v>10781.56</v>
      </c>
      <c r="C17" s="406" t="n">
        <v>10215.78</v>
      </c>
      <c r="D17" s="406" t="n">
        <v>2022.89</v>
      </c>
      <c r="E17" s="406" t="n">
        <v>1653.7</v>
      </c>
      <c r="F17" s="406" t="n">
        <v>2653.09</v>
      </c>
      <c r="G17" s="406" t="n">
        <v>1844.21</v>
      </c>
      <c r="H17" s="406" t="n"/>
      <c r="I17" s="406" t="n"/>
    </row>
    <row r="18" spans="1:9">
      <c r="A18" s="2" t="n">
        <v>43263</v>
      </c>
      <c r="B18" s="406" t="n">
        <v>10833.56</v>
      </c>
      <c r="C18" s="406" t="n">
        <v>10266.03</v>
      </c>
      <c r="D18" s="406" t="n">
        <v>2022.8</v>
      </c>
      <c r="E18" s="406" t="n">
        <v>1654</v>
      </c>
      <c r="F18" s="406" t="n">
        <v>2655.02</v>
      </c>
      <c r="G18" s="406" t="n">
        <v>1845.3</v>
      </c>
      <c r="H18" s="406" t="n"/>
      <c r="I18" s="406" t="n"/>
    </row>
    <row r="19" spans="1:9">
      <c r="A19" s="2" t="n">
        <v>43264</v>
      </c>
      <c r="B19" s="406" t="n">
        <v>11087.44</v>
      </c>
      <c r="C19" s="406" t="n">
        <v>10513.97</v>
      </c>
      <c r="D19" s="406" t="n">
        <v>2021.61</v>
      </c>
      <c r="E19" s="406" t="n">
        <v>1652.79</v>
      </c>
      <c r="F19" s="406" t="n">
        <v>2655.8</v>
      </c>
      <c r="G19" s="406" t="n">
        <v>1843.59</v>
      </c>
      <c r="H19" s="406" t="n"/>
      <c r="I19" s="406" t="n"/>
    </row>
    <row r="20" spans="1:9">
      <c r="A20" s="2" t="n">
        <v>43265</v>
      </c>
      <c r="B20" s="406" t="n">
        <v>11148.28</v>
      </c>
      <c r="C20" s="406" t="n">
        <v>10574.34</v>
      </c>
      <c r="D20" s="406" t="n">
        <v>2022.98</v>
      </c>
      <c r="E20" s="406" t="n">
        <v>1654.31</v>
      </c>
      <c r="F20" s="406" t="n">
        <v>2654.8</v>
      </c>
      <c r="G20" s="406" t="n">
        <v>1841.09</v>
      </c>
      <c r="H20" s="406" t="n"/>
      <c r="I20" s="406" t="n"/>
    </row>
    <row r="21" spans="1:9">
      <c r="A21" s="2" t="n">
        <v>43266</v>
      </c>
      <c r="B21" s="406" t="n">
        <v>11164.38</v>
      </c>
      <c r="C21" s="406" t="n">
        <v>10588.09</v>
      </c>
      <c r="D21" s="406" t="n">
        <v>2035.91</v>
      </c>
      <c r="E21" s="406" t="n">
        <v>1667.2</v>
      </c>
      <c r="F21" s="406" t="n">
        <v>2682.41</v>
      </c>
      <c r="G21" s="406" t="n">
        <v>1854.12</v>
      </c>
      <c r="H21" s="406" t="n"/>
      <c r="I21" s="406" t="n"/>
    </row>
    <row r="22" spans="1:9">
      <c r="A22" s="2" t="n">
        <v>43267</v>
      </c>
      <c r="B22" s="406" t="n">
        <v>11152.72</v>
      </c>
      <c r="C22" s="406" t="n">
        <v>10577.97</v>
      </c>
      <c r="D22" s="406" t="n">
        <v>2019.8</v>
      </c>
      <c r="E22" s="406" t="n">
        <v>1651.89</v>
      </c>
      <c r="F22" s="406" t="n">
        <v>2715.69</v>
      </c>
      <c r="G22" s="406" t="n">
        <v>1838.59</v>
      </c>
      <c r="H22" s="406" t="n"/>
      <c r="I22" s="406" t="n"/>
    </row>
    <row r="23" spans="1:9">
      <c r="A23" s="2" t="n">
        <v>43268</v>
      </c>
      <c r="B23" s="406" t="n">
        <v>11432.59</v>
      </c>
      <c r="C23" s="406" t="n">
        <v>10845.5</v>
      </c>
      <c r="D23" s="406" t="n">
        <v>2019.2</v>
      </c>
      <c r="E23" s="406" t="n">
        <v>1652.3</v>
      </c>
      <c r="F23" s="406" t="n">
        <v>2716.31</v>
      </c>
      <c r="G23" s="406" t="n">
        <v>1834.61</v>
      </c>
      <c r="H23" s="406" t="n"/>
      <c r="I23" s="406" t="n"/>
    </row>
    <row r="24" spans="1:9">
      <c r="A24" s="2" t="n">
        <v>43269</v>
      </c>
      <c r="B24" s="406" t="n">
        <v>11426.62</v>
      </c>
      <c r="C24" s="406" t="n">
        <v>10842.12</v>
      </c>
      <c r="D24" s="406" t="n">
        <v>2019.81</v>
      </c>
      <c r="E24" s="406" t="n">
        <v>1652.1</v>
      </c>
      <c r="F24" s="406" t="n">
        <v>2717.09</v>
      </c>
      <c r="G24" s="406" t="n">
        <v>1841.4</v>
      </c>
      <c r="H24" s="406" t="n"/>
      <c r="I24" s="406" t="n"/>
    </row>
    <row r="25" spans="1:9">
      <c r="A25" s="2" t="n">
        <v>43270</v>
      </c>
      <c r="B25" s="406" t="n">
        <v>11435.97</v>
      </c>
      <c r="C25" s="406" t="n">
        <v>10851.28</v>
      </c>
      <c r="D25" s="406" t="n">
        <v>2020.39</v>
      </c>
      <c r="E25" s="406" t="n">
        <v>1652.89</v>
      </c>
      <c r="F25" s="406" t="n">
        <v>2716</v>
      </c>
      <c r="G25" s="406" t="n">
        <v>1840</v>
      </c>
      <c r="H25" s="406" t="n"/>
      <c r="I25" s="406" t="n"/>
    </row>
    <row r="26" spans="1:9">
      <c r="A26" s="2" t="n">
        <v>43271</v>
      </c>
      <c r="B26" s="406" t="n">
        <v>11556.91</v>
      </c>
      <c r="C26" s="406" t="n">
        <v>10950.06</v>
      </c>
      <c r="D26" s="406" t="n">
        <v>2007.31</v>
      </c>
      <c r="E26" s="406" t="n">
        <v>1639.5</v>
      </c>
      <c r="F26" s="406" t="n">
        <v>2716.39</v>
      </c>
      <c r="G26" s="406" t="n">
        <v>1832.41</v>
      </c>
      <c r="H26" s="406" t="n"/>
      <c r="I26" s="406" t="n"/>
    </row>
    <row r="27" spans="1:9">
      <c r="A27" s="2" t="n">
        <v>43272</v>
      </c>
      <c r="B27" s="406" t="n">
        <v>11640.38</v>
      </c>
      <c r="C27" s="406" t="n">
        <v>11039.25</v>
      </c>
      <c r="D27" s="406" t="n">
        <v>2068.58</v>
      </c>
      <c r="E27" s="406" t="n">
        <v>1694.89</v>
      </c>
      <c r="F27" s="406" t="n">
        <v>2713.7</v>
      </c>
      <c r="G27" s="406" t="n">
        <v>2009.7</v>
      </c>
      <c r="H27" s="406" t="n"/>
      <c r="I27" s="406" t="n"/>
    </row>
    <row r="28" spans="1:9">
      <c r="A28" s="2" t="n">
        <v>43273</v>
      </c>
      <c r="B28" s="406" t="n">
        <v>11817.31</v>
      </c>
      <c r="C28" s="406" t="n">
        <v>11133.41</v>
      </c>
      <c r="D28" s="406" t="n">
        <v>2082.81</v>
      </c>
      <c r="E28" s="406" t="n">
        <v>1705.7</v>
      </c>
      <c r="F28" s="406" t="n">
        <v>2713.61</v>
      </c>
      <c r="G28" s="406" t="n">
        <v>2099.39</v>
      </c>
      <c r="H28" s="406" t="n"/>
      <c r="I28" s="406" t="n"/>
    </row>
    <row r="29" spans="1:9">
      <c r="A29" s="2" t="n">
        <v>43274</v>
      </c>
      <c r="B29" s="406" t="n">
        <v>11929.16</v>
      </c>
      <c r="C29" s="406" t="n">
        <v>11137</v>
      </c>
      <c r="D29" s="406" t="n">
        <v>2081.19</v>
      </c>
      <c r="E29" s="406" t="n">
        <v>1704.3</v>
      </c>
      <c r="F29" s="406" t="n">
        <v>2713.39</v>
      </c>
      <c r="G29" s="406" t="n">
        <v>2095.2</v>
      </c>
      <c r="H29" s="406" t="n"/>
      <c r="I29" s="406" t="n"/>
    </row>
    <row r="30" spans="1:9">
      <c r="A30" s="2" t="n">
        <v>43275</v>
      </c>
      <c r="B30" s="406" t="n">
        <v>11911.88</v>
      </c>
      <c r="C30" s="406" t="n">
        <v>11132.56</v>
      </c>
      <c r="D30" s="406" t="n">
        <v>2079.52</v>
      </c>
      <c r="E30" s="406" t="n">
        <v>1702.41</v>
      </c>
      <c r="F30" s="406" t="n">
        <v>2712.8</v>
      </c>
      <c r="G30" s="406" t="n">
        <v>2099.41</v>
      </c>
      <c r="H30" s="406" t="n"/>
      <c r="I30" s="406" t="n"/>
    </row>
    <row r="31" spans="1:9">
      <c r="A31" s="2" t="n">
        <v>43276</v>
      </c>
      <c r="B31" s="406" t="n">
        <v>11995.44</v>
      </c>
      <c r="C31" s="406" t="n">
        <v>11217.84</v>
      </c>
      <c r="D31" s="406" t="n">
        <v>2040.41</v>
      </c>
      <c r="E31" s="406" t="n">
        <v>1664.81</v>
      </c>
      <c r="F31" s="406" t="n">
        <v>2715.7</v>
      </c>
      <c r="G31" s="406" t="n">
        <v>2078.4</v>
      </c>
      <c r="H31" s="406" t="n"/>
      <c r="I31" s="406" t="n"/>
    </row>
    <row r="32" spans="1:9">
      <c r="A32" s="2" t="n">
        <v>43277</v>
      </c>
      <c r="B32" s="406" t="n">
        <v>11748.88</v>
      </c>
      <c r="C32" s="406" t="n">
        <v>11037.81</v>
      </c>
      <c r="D32" s="406" t="n">
        <v>2209.69</v>
      </c>
      <c r="E32" s="406" t="n">
        <v>1831.6</v>
      </c>
      <c r="F32" s="406" t="n">
        <v>2719.02</v>
      </c>
      <c r="G32" s="406" t="n">
        <v>2313.4</v>
      </c>
      <c r="H32" s="406" t="n"/>
      <c r="I32" s="406" t="n"/>
    </row>
    <row r="33" spans="1:9">
      <c r="A33" s="2" t="n">
        <v>43278</v>
      </c>
      <c r="B33" s="406" t="n">
        <v>12171.12</v>
      </c>
      <c r="C33" s="406" t="n">
        <v>11593.38</v>
      </c>
      <c r="D33" s="406" t="n">
        <v>2025</v>
      </c>
      <c r="E33" s="406" t="n">
        <v>1654.99</v>
      </c>
      <c r="F33" s="406" t="n">
        <v>2723.39</v>
      </c>
      <c r="G33" s="406" t="n">
        <v>2430.3</v>
      </c>
      <c r="H33" s="406" t="n"/>
      <c r="I33" s="406" t="n"/>
    </row>
    <row r="34" spans="1:9">
      <c r="A34" s="2" t="n">
        <v>43279</v>
      </c>
      <c r="B34" s="406" t="n">
        <v>12166.47</v>
      </c>
      <c r="C34" s="406" t="n">
        <v>11584.44</v>
      </c>
      <c r="D34" s="406" t="n">
        <v>1933.41</v>
      </c>
      <c r="E34" s="406" t="n">
        <v>1566.6</v>
      </c>
      <c r="F34" s="406" t="n">
        <v>2726.59</v>
      </c>
      <c r="G34" s="406" t="n">
        <v>2366.91</v>
      </c>
      <c r="H34" s="406" t="n"/>
      <c r="I34" s="406" t="n"/>
    </row>
    <row r="35" spans="1:9">
      <c r="A35" s="2" t="n">
        <v>43280</v>
      </c>
      <c r="B35" t="n">
        <v>12173.38</v>
      </c>
      <c r="C35" t="n">
        <v>11599.66</v>
      </c>
      <c r="D35" t="n">
        <v>1932.78</v>
      </c>
      <c r="E35" t="n">
        <v>1566.31</v>
      </c>
      <c r="F35" t="n">
        <v>2728.31</v>
      </c>
      <c r="G35" t="n">
        <v>2370.49</v>
      </c>
    </row>
    <row r="36" spans="1:9">
      <c r="A36" s="2" t="n">
        <v>43281</v>
      </c>
      <c r="B36" t="n">
        <v>12190.75</v>
      </c>
      <c r="C36" t="n">
        <v>11617.31</v>
      </c>
      <c r="D36" t="n">
        <v>1932.92</v>
      </c>
      <c r="E36" t="n">
        <v>1565.99</v>
      </c>
      <c r="F36" t="n">
        <v>2728.48</v>
      </c>
      <c r="G36" t="n">
        <v>2370</v>
      </c>
    </row>
    <row r="37" spans="1:9">
      <c r="A37" s="2" t="n">
        <v>43282</v>
      </c>
      <c r="B37" t="n">
        <v>12182.38</v>
      </c>
      <c r="C37" t="n">
        <v>11617</v>
      </c>
      <c r="D37" t="n">
        <v>1934.09</v>
      </c>
      <c r="E37" t="n">
        <v>1566.61</v>
      </c>
      <c r="F37" t="n">
        <v>2727.91</v>
      </c>
      <c r="G37" t="n">
        <v>2369.9</v>
      </c>
    </row>
    <row r="38" spans="1:9">
      <c r="A38" s="2" t="n">
        <v>43283</v>
      </c>
      <c r="B38" t="n">
        <v>12232.91</v>
      </c>
      <c r="C38" t="n">
        <v>11664.19</v>
      </c>
      <c r="D38" t="n">
        <v>1935.48</v>
      </c>
      <c r="E38" t="n">
        <v>1568.08</v>
      </c>
      <c r="F38" t="n">
        <v>2748.59</v>
      </c>
      <c r="G38" t="n">
        <v>2375.7</v>
      </c>
    </row>
    <row r="39" spans="1:9">
      <c r="A39" s="2" t="n">
        <v>43284</v>
      </c>
      <c r="B39" t="n">
        <v>12565.19</v>
      </c>
      <c r="C39" t="n">
        <v>11979.81</v>
      </c>
      <c r="D39" t="n">
        <v>1803.42</v>
      </c>
      <c r="E39" t="n">
        <v>1439.91</v>
      </c>
      <c r="F39" t="n">
        <v>2789.7</v>
      </c>
      <c r="G39" t="n">
        <v>2295.11</v>
      </c>
    </row>
    <row r="40" spans="1:9">
      <c r="A40" s="2" t="n">
        <v>43285</v>
      </c>
      <c r="B40" t="n">
        <v>11466.28</v>
      </c>
      <c r="C40" t="n">
        <v>10936.41</v>
      </c>
      <c r="D40" t="n">
        <v>1611.89</v>
      </c>
      <c r="E40" t="n">
        <v>1431.8</v>
      </c>
      <c r="F40" t="n">
        <v>2798.5</v>
      </c>
      <c r="G40" t="n">
        <v>1724.4</v>
      </c>
    </row>
    <row r="41" spans="1:9">
      <c r="A41" s="2" t="n">
        <v>43286</v>
      </c>
      <c r="B41" t="n">
        <v>12337.09</v>
      </c>
      <c r="C41" t="n">
        <v>11773.22</v>
      </c>
      <c r="D41" t="n">
        <v>1823.3</v>
      </c>
      <c r="E41" t="n">
        <v>1430.99</v>
      </c>
      <c r="F41" t="n">
        <v>2809</v>
      </c>
      <c r="G41" t="n">
        <v>1351.31</v>
      </c>
    </row>
    <row r="42" spans="1:9">
      <c r="A42" s="2" t="n">
        <v>43287</v>
      </c>
      <c r="B42" t="n">
        <v>12188.22</v>
      </c>
      <c r="C42" t="n">
        <v>11617.81</v>
      </c>
      <c r="D42" t="n">
        <v>1808.42</v>
      </c>
      <c r="E42" t="n">
        <v>1430.4</v>
      </c>
      <c r="F42" t="n">
        <v>2810.7</v>
      </c>
      <c r="G42" t="n">
        <v>1358.39</v>
      </c>
    </row>
    <row r="43" spans="1:9">
      <c r="A43" s="2" t="n">
        <v>43288</v>
      </c>
      <c r="B43" t="n">
        <v>12195.72</v>
      </c>
      <c r="C43" t="n">
        <v>11639.56</v>
      </c>
      <c r="D43" t="n">
        <v>1806.5</v>
      </c>
      <c r="E43" t="n">
        <v>1430.81</v>
      </c>
      <c r="F43" t="n">
        <v>2810.61</v>
      </c>
      <c r="G43" t="n">
        <v>1355.52</v>
      </c>
    </row>
    <row r="44" spans="1:9">
      <c r="A44" s="2" t="n">
        <v>43289</v>
      </c>
      <c r="B44" t="n">
        <v>12209.88</v>
      </c>
      <c r="C44" t="n">
        <v>11655.03</v>
      </c>
      <c r="D44" t="n">
        <v>1805.89</v>
      </c>
      <c r="E44" t="n">
        <v>1430.58</v>
      </c>
      <c r="F44" t="n">
        <v>2809.69</v>
      </c>
      <c r="G44" t="n">
        <v>1351.59</v>
      </c>
    </row>
    <row r="45" spans="1:9">
      <c r="A45" s="2" t="n">
        <v>43290</v>
      </c>
      <c r="B45" t="n">
        <v>12379.59</v>
      </c>
      <c r="C45" t="n">
        <v>11823.72</v>
      </c>
      <c r="D45" t="n">
        <v>1805.89</v>
      </c>
      <c r="E45" t="n">
        <v>1430.8</v>
      </c>
      <c r="F45" t="n">
        <v>2809.91</v>
      </c>
      <c r="G45" t="n">
        <v>1348.4</v>
      </c>
    </row>
    <row r="46" spans="1:9">
      <c r="A46" s="2" t="n">
        <v>43291</v>
      </c>
      <c r="B46" t="n">
        <v>12451.03</v>
      </c>
      <c r="C46" t="n">
        <v>11895.84</v>
      </c>
      <c r="D46" t="n">
        <v>2052.31</v>
      </c>
      <c r="E46" t="n">
        <v>1669.6</v>
      </c>
      <c r="F46" t="n">
        <v>2802.81</v>
      </c>
      <c r="G46" t="n">
        <v>1356.7</v>
      </c>
    </row>
    <row r="47" spans="1:9">
      <c r="A47" s="2" t="n">
        <v>43292</v>
      </c>
      <c r="B47" t="n">
        <v>12504.12</v>
      </c>
      <c r="C47" t="n">
        <v>11946.5</v>
      </c>
      <c r="D47" t="n">
        <v>1919.3</v>
      </c>
      <c r="E47" t="n">
        <v>1542.21</v>
      </c>
      <c r="F47" t="n">
        <v>2809.59</v>
      </c>
      <c r="G47" t="n">
        <v>1353.09</v>
      </c>
    </row>
    <row r="48" spans="1:9">
      <c r="A48" s="2" t="n">
        <v>43293</v>
      </c>
      <c r="B48" t="n">
        <v>12632.78</v>
      </c>
      <c r="C48" t="n">
        <v>12071.12</v>
      </c>
      <c r="D48" t="n">
        <v>1962.09</v>
      </c>
      <c r="E48" t="n">
        <v>1585.2</v>
      </c>
      <c r="F48" t="n">
        <v>2815.61</v>
      </c>
      <c r="G48" t="n">
        <v>1351.81</v>
      </c>
    </row>
    <row r="49" spans="1:9">
      <c r="A49" s="2" t="n">
        <v>43294</v>
      </c>
      <c r="B49" t="n">
        <v>12804.78</v>
      </c>
      <c r="C49" t="n">
        <v>12238.09</v>
      </c>
      <c r="D49" t="n">
        <v>2081.41</v>
      </c>
      <c r="E49" t="n">
        <v>1701.52</v>
      </c>
      <c r="F49" t="n">
        <v>2813.38</v>
      </c>
      <c r="G49" t="n">
        <v>1347.5</v>
      </c>
    </row>
    <row r="50" spans="1:9">
      <c r="A50" s="2" t="n">
        <v>43295</v>
      </c>
      <c r="B50" t="n">
        <v>12815.72</v>
      </c>
      <c r="C50" t="n">
        <v>12250.59</v>
      </c>
      <c r="D50" t="n">
        <v>2055.5</v>
      </c>
      <c r="E50" t="n">
        <v>1676.8</v>
      </c>
      <c r="F50" t="n">
        <v>2810.31</v>
      </c>
      <c r="G50" t="n">
        <v>1346.5</v>
      </c>
    </row>
    <row r="51" spans="1:9">
      <c r="A51" s="2" t="n">
        <v>43296</v>
      </c>
      <c r="B51" t="n">
        <v>12764.84</v>
      </c>
      <c r="C51" t="n">
        <v>12197.44</v>
      </c>
      <c r="D51" t="n">
        <v>1923.5</v>
      </c>
      <c r="E51" t="n">
        <v>1548.6</v>
      </c>
      <c r="F51" t="n">
        <v>2810.69</v>
      </c>
      <c r="G51" t="n">
        <v>1339.59</v>
      </c>
    </row>
    <row r="52" spans="1:9">
      <c r="A52" s="2" t="n">
        <v>43297</v>
      </c>
      <c r="B52" t="n">
        <v>11721.47</v>
      </c>
      <c r="C52" t="n">
        <v>11182.62</v>
      </c>
      <c r="D52" t="n">
        <v>1653.09</v>
      </c>
      <c r="E52" t="n">
        <v>1549.6</v>
      </c>
      <c r="F52" t="n">
        <v>2810.91</v>
      </c>
      <c r="G52" t="n">
        <v>1480.3</v>
      </c>
    </row>
    <row r="53" spans="1:9">
      <c r="A53" s="2" t="n">
        <v>43298</v>
      </c>
      <c r="B53" t="n">
        <v>12879.28</v>
      </c>
      <c r="C53" t="n">
        <v>12229</v>
      </c>
      <c r="D53" t="n">
        <v>1936.81</v>
      </c>
      <c r="E53" t="n">
        <v>1545.2</v>
      </c>
      <c r="F53" t="n">
        <v>2811</v>
      </c>
      <c r="G53" t="n">
        <v>2052.41</v>
      </c>
    </row>
    <row r="54" spans="1:9">
      <c r="A54" s="2" t="n">
        <v>43299</v>
      </c>
      <c r="B54" t="n">
        <v>13112.59</v>
      </c>
      <c r="C54" t="n">
        <v>12452.41</v>
      </c>
      <c r="D54" t="n">
        <v>1965.7</v>
      </c>
      <c r="E54" t="n">
        <v>1589.41</v>
      </c>
      <c r="F54" t="n">
        <v>2806.59</v>
      </c>
      <c r="G54" t="n">
        <v>2078.69</v>
      </c>
    </row>
    <row r="55" spans="1:9">
      <c r="A55" s="2" t="n">
        <v>43300</v>
      </c>
      <c r="B55" t="n">
        <v>13536.47</v>
      </c>
      <c r="C55" t="n">
        <v>12870.81</v>
      </c>
      <c r="D55" t="n">
        <v>1931.39</v>
      </c>
      <c r="E55" t="n">
        <v>1558.09</v>
      </c>
      <c r="F55" t="n">
        <v>2812.03</v>
      </c>
      <c r="G55" t="n">
        <v>2065.3</v>
      </c>
    </row>
    <row r="56" spans="1:9">
      <c r="A56" s="2" t="n">
        <v>43301</v>
      </c>
      <c r="B56" t="n">
        <v>13726.25</v>
      </c>
      <c r="C56" t="n">
        <v>13056.72</v>
      </c>
      <c r="D56" t="n">
        <v>1974.91</v>
      </c>
      <c r="E56" t="n">
        <v>1600.09</v>
      </c>
      <c r="F56" t="n">
        <v>2815.56</v>
      </c>
      <c r="G56" t="n">
        <v>2082.2</v>
      </c>
    </row>
    <row r="57" spans="1:9">
      <c r="A57" s="2" t="n">
        <v>43302</v>
      </c>
      <c r="B57" t="n">
        <v>13412.78</v>
      </c>
      <c r="C57" t="n">
        <v>12760.56</v>
      </c>
      <c r="D57" t="n">
        <v>1944.11</v>
      </c>
      <c r="E57" t="n">
        <v>1571.91</v>
      </c>
      <c r="F57" t="n">
        <v>2815</v>
      </c>
      <c r="G57" t="n">
        <v>2072</v>
      </c>
    </row>
    <row r="58" spans="1:9">
      <c r="A58" s="2" t="n">
        <v>43303</v>
      </c>
      <c r="B58" t="n">
        <v>13376.31</v>
      </c>
      <c r="C58" t="n">
        <v>12723.62</v>
      </c>
      <c r="D58" t="n">
        <v>1943.89</v>
      </c>
      <c r="E58" t="n">
        <v>1571.59</v>
      </c>
      <c r="F58" t="n">
        <v>2815.62</v>
      </c>
      <c r="G58" t="n">
        <v>2067.2</v>
      </c>
    </row>
    <row r="59" spans="1:9">
      <c r="A59" s="2" t="n">
        <v>43304</v>
      </c>
      <c r="B59" t="n">
        <v>13499.72</v>
      </c>
      <c r="C59" t="n">
        <v>12842.91</v>
      </c>
      <c r="D59" t="n">
        <v>1942.3</v>
      </c>
      <c r="E59" t="n">
        <v>1570.81</v>
      </c>
      <c r="F59" t="n">
        <v>2817.52</v>
      </c>
      <c r="G59" t="n">
        <v>2063.61</v>
      </c>
    </row>
    <row r="60" spans="1:9">
      <c r="A60" s="2" t="n">
        <v>43305</v>
      </c>
      <c r="B60" t="n">
        <v>13629.75</v>
      </c>
      <c r="C60" t="n">
        <v>12966.97</v>
      </c>
      <c r="D60" t="n">
        <v>1942.59</v>
      </c>
      <c r="E60" t="n">
        <v>1571.09</v>
      </c>
      <c r="F60" t="n">
        <v>2817.48</v>
      </c>
      <c r="G60" t="n">
        <v>2063.48</v>
      </c>
    </row>
    <row r="61" spans="1:9">
      <c r="A61" s="2" t="n">
        <v>43306</v>
      </c>
      <c r="B61" t="n">
        <v>13934.31</v>
      </c>
      <c r="C61" t="n">
        <v>13261.09</v>
      </c>
      <c r="D61" t="n">
        <v>1945.02</v>
      </c>
      <c r="E61" t="n">
        <v>1572.8</v>
      </c>
      <c r="F61" t="n">
        <v>2817.41</v>
      </c>
      <c r="G61" t="n">
        <v>2063.1</v>
      </c>
    </row>
    <row r="62" spans="1:9">
      <c r="A62" s="2" t="n">
        <v>43307</v>
      </c>
      <c r="B62" t="n">
        <v>14106.69</v>
      </c>
      <c r="C62" t="n">
        <v>13429</v>
      </c>
      <c r="D62" t="n">
        <v>1996.39</v>
      </c>
      <c r="E62" t="n">
        <v>1622.7</v>
      </c>
      <c r="F62" t="n">
        <v>2817.78</v>
      </c>
      <c r="G62" t="n">
        <v>2097.41</v>
      </c>
    </row>
    <row r="63" spans="1:9">
      <c r="A63" s="2" t="n">
        <v>43308</v>
      </c>
      <c r="B63" t="n">
        <v>14309.59</v>
      </c>
      <c r="C63" t="n">
        <v>13625.91</v>
      </c>
      <c r="D63" t="n">
        <v>2103.3</v>
      </c>
      <c r="E63" t="n">
        <v>1726.5</v>
      </c>
      <c r="F63" t="n">
        <v>2818.11</v>
      </c>
      <c r="G63" t="n">
        <v>2152.41</v>
      </c>
    </row>
    <row r="64" spans="1:9">
      <c r="A64" s="2" t="n">
        <v>43309</v>
      </c>
      <c r="B64" t="n">
        <v>14210.66</v>
      </c>
      <c r="C64" t="n">
        <v>13528.31</v>
      </c>
      <c r="D64" t="n">
        <v>2384.91</v>
      </c>
      <c r="E64" t="n">
        <v>2000.4</v>
      </c>
      <c r="F64" t="n">
        <v>2816.38</v>
      </c>
      <c r="G64" t="n">
        <v>2291.7</v>
      </c>
    </row>
    <row r="65" spans="1:9">
      <c r="A65" s="2" t="n">
        <v>43310</v>
      </c>
      <c r="B65" t="n">
        <v>14273.75</v>
      </c>
      <c r="C65" t="n">
        <v>13588.78</v>
      </c>
      <c r="D65" t="n">
        <v>2307.5</v>
      </c>
      <c r="E65" t="n">
        <v>1925.59</v>
      </c>
      <c r="F65" t="n">
        <v>2817.12</v>
      </c>
      <c r="G65" t="n">
        <v>2253.89</v>
      </c>
    </row>
    <row r="66" spans="1:9">
      <c r="A66" s="2" t="n">
        <v>43311</v>
      </c>
      <c r="B66" t="n">
        <v>14523.62</v>
      </c>
      <c r="C66" t="n">
        <v>13827.91</v>
      </c>
      <c r="D66" t="n">
        <v>2307.3</v>
      </c>
      <c r="E66" t="n">
        <v>1925.2</v>
      </c>
      <c r="F66" t="n">
        <v>2817.59</v>
      </c>
      <c r="G66" t="n">
        <v>2251.11</v>
      </c>
    </row>
    <row r="67" spans="1:9">
      <c r="A67" s="2" t="n">
        <v>43312</v>
      </c>
      <c r="B67" t="n">
        <v>14773.91</v>
      </c>
      <c r="C67" t="n">
        <v>14068.62</v>
      </c>
      <c r="D67" t="n">
        <v>2303.61</v>
      </c>
      <c r="E67" t="n">
        <v>1921.8</v>
      </c>
      <c r="F67" t="n">
        <v>2818.22</v>
      </c>
      <c r="G67" t="n">
        <v>2243.5</v>
      </c>
    </row>
    <row r="68" spans="1:9">
      <c r="A68" s="2" t="n">
        <v>43313</v>
      </c>
      <c r="B68" t="n">
        <v>15394.59</v>
      </c>
      <c r="C68" t="n">
        <v>14670.97</v>
      </c>
      <c r="D68" t="n">
        <v>2502.89</v>
      </c>
      <c r="E68" t="n">
        <v>2116.12</v>
      </c>
      <c r="F68" t="n">
        <v>2818.77</v>
      </c>
      <c r="G68" t="n">
        <v>2342.3</v>
      </c>
    </row>
    <row r="69" spans="1:9">
      <c r="A69" s="2" t="n">
        <v>43314</v>
      </c>
      <c r="B69" t="n">
        <v>15172</v>
      </c>
      <c r="C69" t="n">
        <v>14453.62</v>
      </c>
      <c r="D69" t="n">
        <v>2687</v>
      </c>
      <c r="E69" t="n">
        <v>2295.8</v>
      </c>
      <c r="F69" t="n">
        <v>2818.83</v>
      </c>
      <c r="G69" t="n">
        <v>2434.09</v>
      </c>
    </row>
    <row r="70" spans="1:9">
      <c r="A70" s="2" t="n">
        <v>43315</v>
      </c>
      <c r="B70" t="n">
        <v>15268.62</v>
      </c>
      <c r="C70" t="n">
        <v>14549.72</v>
      </c>
      <c r="D70" t="n">
        <v>2495.7</v>
      </c>
      <c r="E70" t="n">
        <v>2110.01</v>
      </c>
      <c r="F70" t="n">
        <v>2818.5</v>
      </c>
      <c r="G70" t="n">
        <v>2342.2</v>
      </c>
    </row>
    <row r="71" spans="1:9">
      <c r="A71" s="2" t="n">
        <v>43316</v>
      </c>
      <c r="B71" t="n">
        <v>15588.97</v>
      </c>
      <c r="C71" t="n">
        <v>14858.41</v>
      </c>
      <c r="D71" t="n">
        <v>2476.5</v>
      </c>
      <c r="E71" t="n">
        <v>2091.39</v>
      </c>
      <c r="F71" t="n">
        <v>2817.8</v>
      </c>
      <c r="G71" t="n">
        <v>2331.8</v>
      </c>
    </row>
    <row r="72" spans="1:9">
      <c r="A72" s="2" t="n">
        <v>43317</v>
      </c>
      <c r="B72" t="n">
        <v>15471.94</v>
      </c>
      <c r="C72" t="n">
        <v>14726.88</v>
      </c>
      <c r="D72" t="n">
        <v>2456.91</v>
      </c>
      <c r="E72" t="n">
        <v>2071.9</v>
      </c>
      <c r="F72" t="n">
        <v>2817.61</v>
      </c>
      <c r="G72" t="n">
        <v>2323.2</v>
      </c>
    </row>
    <row r="73" spans="1:9">
      <c r="A73" s="2" t="n">
        <v>43318</v>
      </c>
      <c r="B73" t="n">
        <v>15657.31</v>
      </c>
      <c r="C73" t="n">
        <v>14912.62</v>
      </c>
      <c r="D73" t="n">
        <v>2456.89</v>
      </c>
      <c r="E73" t="n">
        <v>2071.89</v>
      </c>
      <c r="F73" t="n">
        <v>2818.41</v>
      </c>
      <c r="G73" t="n">
        <v>2320.3</v>
      </c>
    </row>
    <row r="74" spans="1:9">
      <c r="A74" s="2" t="n">
        <v>43319</v>
      </c>
      <c r="B74" t="n">
        <v>15700.25</v>
      </c>
      <c r="C74" t="n">
        <v>14945.47</v>
      </c>
      <c r="D74" t="n">
        <v>2423.61</v>
      </c>
      <c r="E74" t="n">
        <v>2040.5</v>
      </c>
      <c r="F74" t="n">
        <v>2820.86</v>
      </c>
      <c r="G74" t="n">
        <v>2494.3</v>
      </c>
    </row>
    <row r="75" spans="1:9">
      <c r="A75" s="2" t="n">
        <v>43320</v>
      </c>
      <c r="B75" t="n">
        <v>15872.72</v>
      </c>
      <c r="C75" t="n">
        <v>15125.88</v>
      </c>
      <c r="D75" t="n">
        <v>2374.5</v>
      </c>
      <c r="E75" t="n">
        <v>1993.81</v>
      </c>
      <c r="F75" t="n">
        <v>2826.42</v>
      </c>
      <c r="G75" t="n">
        <v>2703.51</v>
      </c>
    </row>
    <row r="76" spans="1:9">
      <c r="A76" s="2" t="n">
        <v>43321</v>
      </c>
      <c r="B76" t="n">
        <v>15862.19</v>
      </c>
      <c r="C76" t="n">
        <v>15125.19</v>
      </c>
      <c r="D76" t="n">
        <v>2380.19</v>
      </c>
      <c r="E76" t="n">
        <v>1999.09</v>
      </c>
      <c r="F76" t="n">
        <v>2831.5</v>
      </c>
      <c r="G76" t="n">
        <v>2723.48</v>
      </c>
    </row>
    <row r="77" spans="1:9">
      <c r="A77" s="2" t="n">
        <v>43322</v>
      </c>
      <c r="B77" t="n">
        <v>15905</v>
      </c>
      <c r="C77" t="n">
        <v>15163.66</v>
      </c>
      <c r="D77" t="n">
        <v>2369.81</v>
      </c>
      <c r="E77" t="n">
        <v>1989.5</v>
      </c>
      <c r="F77" t="n">
        <v>2826.7</v>
      </c>
      <c r="G77" t="n">
        <v>2709.41</v>
      </c>
    </row>
    <row r="78" spans="1:9">
      <c r="A78" s="2" t="n">
        <v>43323</v>
      </c>
      <c r="B78" t="n">
        <v>15584.59</v>
      </c>
      <c r="C78" t="n">
        <v>14853.12</v>
      </c>
      <c r="D78" t="n">
        <v>2378</v>
      </c>
      <c r="E78" t="n">
        <v>1997.4</v>
      </c>
      <c r="F78" t="n">
        <v>2830.81</v>
      </c>
      <c r="G78" t="n">
        <v>2714.59</v>
      </c>
    </row>
    <row r="79" spans="1:9">
      <c r="A79" s="2" t="n">
        <v>43324</v>
      </c>
      <c r="B79" t="n">
        <v>15627.81</v>
      </c>
      <c r="C79" t="n">
        <v>14892.75</v>
      </c>
      <c r="D79" t="n">
        <v>2333</v>
      </c>
      <c r="E79" t="n">
        <v>1953.8</v>
      </c>
      <c r="F79" t="n">
        <v>2831.58</v>
      </c>
      <c r="G79" t="n">
        <v>2683.59</v>
      </c>
    </row>
    <row r="80" spans="1:9">
      <c r="A80" s="2" t="n">
        <v>43325</v>
      </c>
      <c r="B80" t="n">
        <v>15880.5</v>
      </c>
      <c r="C80" t="n">
        <v>15144.44</v>
      </c>
      <c r="D80" t="n">
        <v>2326.5</v>
      </c>
      <c r="E80" t="n">
        <v>1947.29</v>
      </c>
      <c r="F80" t="n">
        <v>2832.91</v>
      </c>
      <c r="G80" t="n">
        <v>2679.91</v>
      </c>
    </row>
    <row r="81" spans="1:9">
      <c r="A81" s="2" t="n">
        <v>43326</v>
      </c>
      <c r="B81" t="n">
        <v>15815.12</v>
      </c>
      <c r="C81" t="n">
        <v>15080.38</v>
      </c>
      <c r="D81" t="n">
        <v>2325.98</v>
      </c>
      <c r="E81" t="n">
        <v>1946.91</v>
      </c>
      <c r="F81" t="n">
        <v>2835.62</v>
      </c>
      <c r="G81" t="n">
        <v>2678</v>
      </c>
    </row>
    <row r="82" spans="1:9">
      <c r="A82" s="2" t="n">
        <v>43327</v>
      </c>
      <c r="B82" t="n">
        <v>15867.59</v>
      </c>
      <c r="C82" t="n">
        <v>15129.41</v>
      </c>
      <c r="D82" t="n">
        <v>2326.7</v>
      </c>
      <c r="E82" t="n">
        <v>1947.71</v>
      </c>
      <c r="F82" t="n">
        <v>2834.48</v>
      </c>
      <c r="G82" t="n">
        <v>2680.11</v>
      </c>
    </row>
    <row r="83" spans="1:9">
      <c r="A83" s="2" t="n">
        <v>43328</v>
      </c>
      <c r="B83" t="n">
        <v>16076.06</v>
      </c>
      <c r="C83" t="n">
        <v>15330.78</v>
      </c>
      <c r="D83" t="n">
        <v>2335.91</v>
      </c>
      <c r="E83" t="n">
        <v>1954.88</v>
      </c>
      <c r="F83" t="n">
        <v>2833.39</v>
      </c>
      <c r="G83" t="n">
        <v>2460.48</v>
      </c>
    </row>
    <row r="84" spans="1:9">
      <c r="A84" s="2" t="n">
        <v>43329</v>
      </c>
      <c r="B84" t="n">
        <v>14583.75</v>
      </c>
      <c r="C84" t="n">
        <v>13897.06</v>
      </c>
      <c r="D84" t="n">
        <v>1971.7</v>
      </c>
      <c r="E84" t="n">
        <v>1877.41</v>
      </c>
      <c r="F84" t="n">
        <v>2830.83</v>
      </c>
      <c r="G84" t="n">
        <v>1993.91</v>
      </c>
    </row>
    <row r="85" spans="1:9">
      <c r="A85" s="2" t="n">
        <v>43330</v>
      </c>
      <c r="B85" t="n">
        <v>15632.88</v>
      </c>
      <c r="C85" t="n">
        <v>14928.22</v>
      </c>
      <c r="D85" t="n">
        <v>2177.5</v>
      </c>
      <c r="E85" t="n">
        <v>1734.11</v>
      </c>
      <c r="F85" t="n">
        <v>2828.56</v>
      </c>
      <c r="G85" t="n">
        <v>1339.61</v>
      </c>
    </row>
    <row r="86" spans="1:9">
      <c r="A86" s="2" t="n">
        <v>43331</v>
      </c>
      <c r="B86" t="n">
        <v>15563.31</v>
      </c>
      <c r="C86" t="n">
        <v>14857.38</v>
      </c>
      <c r="D86" t="n">
        <v>2131.8</v>
      </c>
      <c r="E86" t="n">
        <v>1735.09</v>
      </c>
      <c r="F86" t="n">
        <v>2828.23</v>
      </c>
      <c r="G86" t="n">
        <v>1341.08</v>
      </c>
    </row>
    <row r="87" spans="1:9">
      <c r="A87" s="2" t="n">
        <v>43332</v>
      </c>
      <c r="B87" t="n">
        <v>15936.41</v>
      </c>
      <c r="C87" t="n">
        <v>15230.12</v>
      </c>
      <c r="D87" t="n">
        <v>2129.7</v>
      </c>
      <c r="E87" t="n">
        <v>1735.62</v>
      </c>
      <c r="F87" t="n">
        <v>2829.19</v>
      </c>
      <c r="G87" t="n">
        <v>1336.31</v>
      </c>
    </row>
    <row r="88" spans="1:9">
      <c r="A88" s="2" t="n">
        <v>43333</v>
      </c>
      <c r="B88" t="n">
        <v>15834.81</v>
      </c>
      <c r="C88" t="n">
        <v>15137.69</v>
      </c>
      <c r="D88" t="n">
        <v>2129.11</v>
      </c>
      <c r="E88" t="n">
        <v>1735.08</v>
      </c>
      <c r="F88" t="n">
        <v>2830.28</v>
      </c>
      <c r="G88" t="n">
        <v>1334.61</v>
      </c>
    </row>
    <row r="89" spans="1:9">
      <c r="A89" s="2" t="n">
        <v>43334</v>
      </c>
      <c r="B89" t="n">
        <v>15718.56</v>
      </c>
      <c r="C89" t="n">
        <v>15038</v>
      </c>
      <c r="D89" t="n">
        <v>2127.69</v>
      </c>
      <c r="E89" t="n">
        <v>1734.3</v>
      </c>
      <c r="F89" t="n">
        <v>2830.09</v>
      </c>
      <c r="G89" t="n">
        <v>1339.41</v>
      </c>
    </row>
    <row r="90" spans="1:9">
      <c r="A90" s="2" t="s">
        <v>63</v>
      </c>
      <c r="B90" t="n">
        <v>15783.03</v>
      </c>
      <c r="C90" t="n">
        <v>15102.72</v>
      </c>
      <c r="D90" t="n">
        <v>2126.2</v>
      </c>
      <c r="E90" t="n">
        <v>1733.19</v>
      </c>
      <c r="F90" t="n">
        <v>2829.81</v>
      </c>
      <c r="G90" t="n">
        <v>1342.39</v>
      </c>
    </row>
    <row r="91" spans="1:9">
      <c r="A91" s="2" t="n">
        <v>43336</v>
      </c>
      <c r="B91" t="n">
        <v>15760.5</v>
      </c>
      <c r="C91" t="n">
        <v>15084.5</v>
      </c>
      <c r="D91" t="n">
        <v>2163.2</v>
      </c>
      <c r="E91" t="n">
        <v>1769.81</v>
      </c>
      <c r="F91" t="n">
        <v>2830.81</v>
      </c>
      <c r="G91" t="n">
        <v>1341.11</v>
      </c>
    </row>
    <row r="92" spans="1:9">
      <c r="A92" s="2" t="n">
        <v>43337</v>
      </c>
      <c r="B92" t="n">
        <v>15697.5</v>
      </c>
      <c r="C92" t="n">
        <v>15019.97</v>
      </c>
      <c r="D92" t="n">
        <v>2161.61</v>
      </c>
      <c r="E92" t="n">
        <v>1767.4</v>
      </c>
      <c r="F92" t="n">
        <v>2832.52</v>
      </c>
      <c r="G92" t="n">
        <v>1340.8</v>
      </c>
    </row>
    <row r="93" spans="1:9">
      <c r="A93" s="2" t="s">
        <v>63</v>
      </c>
      <c r="B93" t="n">
        <v>5332.375</v>
      </c>
      <c r="C93" t="n">
        <v>5105.90625</v>
      </c>
      <c r="D93" t="n">
        <v>713.5</v>
      </c>
      <c r="E93" t="n">
        <v>582.6835938000004</v>
      </c>
      <c r="F93" t="n">
        <v>939.828125</v>
      </c>
      <c r="G93" t="n">
        <v>448.90625</v>
      </c>
    </row>
  </sheetData>
  <mergeCells count="1">
    <mergeCell ref="A3:I3"/>
  </mergeCells>
  <pageMargins bottom="0.75" footer="0.3" header="0.3" left="0.699305555555556" right="0.699305555555556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93"/>
  <sheetViews>
    <sheetView topLeftCell="A81" workbookViewId="0">
      <selection activeCell="C100" sqref="C100"/>
    </sheetView>
  </sheetViews>
  <sheetFormatPr baseColWidth="8" defaultColWidth="9" defaultRowHeight="13.5" outlineLevelCol="0"/>
  <cols>
    <col customWidth="1" max="1" min="1" style="211" width="13.75"/>
    <col customWidth="1" max="3" min="2" style="222" width="11.875"/>
    <col customWidth="1" max="4" min="4" style="222" width="10.5"/>
    <col customWidth="1" max="5" min="5" style="222" width="9.5"/>
    <col customWidth="1" max="6" min="6" style="222" width="8.875"/>
    <col customWidth="1" max="7" min="7" style="222" width="11.875"/>
    <col customWidth="1" max="8" min="8" style="222" width="16.625"/>
    <col customWidth="1" max="9" min="9" style="222" width="19.5"/>
  </cols>
  <sheetData>
    <row customHeight="1" ht="14.25" r="1" s="211" spans="1:9">
      <c r="A1" s="407" t="n"/>
      <c r="B1" s="408" t="s">
        <v>368</v>
      </c>
      <c r="C1" s="408" t="s">
        <v>369</v>
      </c>
      <c r="D1" s="408" t="s">
        <v>370</v>
      </c>
      <c r="E1" s="409" t="s">
        <v>371</v>
      </c>
      <c r="F1" s="409" t="s">
        <v>372</v>
      </c>
      <c r="G1" s="409" t="s">
        <v>318</v>
      </c>
      <c r="H1" s="409" t="s">
        <v>373</v>
      </c>
    </row>
    <row customHeight="1" ht="39.75" r="2" s="211" spans="1:9">
      <c r="A2" s="407" t="n"/>
      <c r="I2" t="s">
        <v>374</v>
      </c>
    </row>
    <row customHeight="1" ht="14.25" r="3" s="211" spans="1:9">
      <c r="A3" s="1" t="n">
        <v>43252</v>
      </c>
      <c r="B3" s="407">
        <f>IT!AM7</f>
        <v/>
      </c>
      <c r="C3" s="410">
        <f>PUE!O7</f>
        <v/>
      </c>
      <c r="D3" s="410">
        <f>IT!AD7</f>
        <v/>
      </c>
      <c r="E3" s="410">
        <f>暖通!E7+暖通!G7+暖通!I7</f>
        <v/>
      </c>
      <c r="F3" s="407">
        <f>暖通!M7+暖通!O7+暖通!S7+暖通!W7+暖通!AA7</f>
        <v/>
      </c>
      <c r="G3" s="407">
        <f>C3-B3</f>
        <v/>
      </c>
      <c r="H3" s="407">
        <f>B3-D3-E3-F3</f>
        <v/>
      </c>
      <c r="I3" s="407">
        <f>H3/24</f>
        <v/>
      </c>
    </row>
    <row customHeight="1" ht="14.25" r="4" s="211" spans="1:9">
      <c r="A4" s="1" t="n">
        <v>43253</v>
      </c>
      <c r="B4" s="407">
        <f>IT!AM8</f>
        <v/>
      </c>
      <c r="C4" s="410">
        <f>PUE!O8</f>
        <v/>
      </c>
      <c r="D4" s="410">
        <f>IT!AD8</f>
        <v/>
      </c>
      <c r="E4" s="410">
        <f>暖通!E8+暖通!G8+暖通!I8</f>
        <v/>
      </c>
      <c r="F4" s="407">
        <f>暖通!M8+暖通!O8+暖通!S8+暖通!W8+暖通!AA8</f>
        <v/>
      </c>
      <c r="G4" s="407">
        <f>C4-B4</f>
        <v/>
      </c>
      <c r="H4" s="407">
        <f>B4-D4-E4-F4</f>
        <v/>
      </c>
      <c r="I4" s="407">
        <f>H4/24</f>
        <v/>
      </c>
    </row>
    <row customHeight="1" ht="14.25" r="5" s="211" spans="1:9">
      <c r="A5" s="1" t="n">
        <v>43254</v>
      </c>
      <c r="B5" s="407">
        <f>IT!AM9</f>
        <v/>
      </c>
      <c r="C5" s="410">
        <f>PUE!O9</f>
        <v/>
      </c>
      <c r="D5" s="410">
        <f>IT!AD9</f>
        <v/>
      </c>
      <c r="E5" s="410">
        <f>暖通!E9+暖通!G9+暖通!I9</f>
        <v/>
      </c>
      <c r="F5" s="407">
        <f>暖通!M9+暖通!O9+暖通!S9+暖通!W9+暖通!AA9</f>
        <v/>
      </c>
      <c r="G5" s="407">
        <f>C5-B5</f>
        <v/>
      </c>
      <c r="H5" s="407">
        <f>B5-D5-E5-F5</f>
        <v/>
      </c>
      <c r="I5" s="407">
        <f>H5/24</f>
        <v/>
      </c>
    </row>
    <row customHeight="1" ht="14.25" r="6" s="211" spans="1:9">
      <c r="A6" s="1" t="n">
        <v>43255</v>
      </c>
      <c r="B6" s="407">
        <f>IT!AM10</f>
        <v/>
      </c>
      <c r="C6" s="410">
        <f>PUE!O10</f>
        <v/>
      </c>
      <c r="D6" s="410">
        <f>IT!AD10</f>
        <v/>
      </c>
      <c r="E6" s="410">
        <f>暖通!E10+暖通!G10+暖通!I10</f>
        <v/>
      </c>
      <c r="F6" s="407">
        <f>暖通!M10+暖通!O10+暖通!S10+暖通!W10+暖通!AA10</f>
        <v/>
      </c>
      <c r="G6" s="407">
        <f>C6-B6</f>
        <v/>
      </c>
      <c r="H6" s="407">
        <f>B6-D6-E6-F6</f>
        <v/>
      </c>
      <c r="I6" s="407">
        <f>H6/24</f>
        <v/>
      </c>
    </row>
    <row customHeight="1" ht="14.25" r="7" s="211" spans="1:9">
      <c r="A7" s="1" t="n">
        <v>43256</v>
      </c>
      <c r="B7" s="407">
        <f>IT!AM11</f>
        <v/>
      </c>
      <c r="C7" s="410">
        <f>PUE!O11</f>
        <v/>
      </c>
      <c r="D7" s="410">
        <f>IT!AD11</f>
        <v/>
      </c>
      <c r="E7" s="410">
        <f>暖通!E11+暖通!G11+暖通!I11</f>
        <v/>
      </c>
      <c r="F7" s="407">
        <f>暖通!M11+暖通!O11+暖通!S11+暖通!W11+暖通!AA11</f>
        <v/>
      </c>
      <c r="G7" s="407">
        <f>C7-B7</f>
        <v/>
      </c>
      <c r="H7" s="407">
        <f>B7-D7-E7-F7</f>
        <v/>
      </c>
      <c r="I7" s="407">
        <f>H7/24</f>
        <v/>
      </c>
    </row>
    <row customHeight="1" ht="14.25" r="8" s="211" spans="1:9">
      <c r="A8" s="1" t="n">
        <v>43257</v>
      </c>
      <c r="B8" s="407">
        <f>IT!AM12</f>
        <v/>
      </c>
      <c r="C8" s="410">
        <f>PUE!O12</f>
        <v/>
      </c>
      <c r="D8" s="410">
        <f>IT!AD12</f>
        <v/>
      </c>
      <c r="E8" s="410">
        <f>暖通!E12+暖通!G12+暖通!I12</f>
        <v/>
      </c>
      <c r="F8" s="407">
        <f>暖通!M12+暖通!O12+暖通!S12+暖通!W12+暖通!AA12</f>
        <v/>
      </c>
      <c r="G8" s="407">
        <f>C8-B8</f>
        <v/>
      </c>
      <c r="H8" s="407">
        <f>B8-D8-E8-F8</f>
        <v/>
      </c>
      <c r="I8" s="407">
        <f>H8/24</f>
        <v/>
      </c>
    </row>
    <row customHeight="1" ht="14.25" r="9" s="211" spans="1:9">
      <c r="A9" s="1" t="n">
        <v>43258</v>
      </c>
      <c r="B9" s="407">
        <f>IT!AM13</f>
        <v/>
      </c>
      <c r="C9" s="410">
        <f>PUE!O13</f>
        <v/>
      </c>
      <c r="D9" s="410">
        <f>IT!AD13</f>
        <v/>
      </c>
      <c r="E9" s="410">
        <f>暖通!E13+暖通!G13+暖通!I13</f>
        <v/>
      </c>
      <c r="F9" s="407">
        <f>暖通!M13+暖通!O13+暖通!S13+暖通!W13+暖通!AA13</f>
        <v/>
      </c>
      <c r="G9" s="407">
        <f>C9-B9</f>
        <v/>
      </c>
      <c r="H9" s="407">
        <f>B9-D9-E9-F9</f>
        <v/>
      </c>
      <c r="I9" s="407">
        <f>H9/24</f>
        <v/>
      </c>
    </row>
    <row customHeight="1" ht="14.25" r="10" s="211" spans="1:9">
      <c r="A10" s="1" t="n">
        <v>43259</v>
      </c>
      <c r="B10" s="407">
        <f>IT!AM14</f>
        <v/>
      </c>
      <c r="C10" s="410">
        <f>PUE!O14</f>
        <v/>
      </c>
      <c r="D10" s="410">
        <f>IT!AD14</f>
        <v/>
      </c>
      <c r="E10" s="410">
        <f>暖通!E14+暖通!G14+暖通!I14</f>
        <v/>
      </c>
      <c r="F10" s="407">
        <f>暖通!M14+暖通!O14+暖通!S14+暖通!W14+暖通!AA14</f>
        <v/>
      </c>
      <c r="G10" s="407">
        <f>C10-B10</f>
        <v/>
      </c>
      <c r="H10" s="407">
        <f>B10-D10-E10-F10</f>
        <v/>
      </c>
      <c r="I10" s="407">
        <f>H10/24</f>
        <v/>
      </c>
    </row>
    <row customHeight="1" ht="14.25" r="11" s="211" spans="1:9">
      <c r="A11" s="1" t="n">
        <v>43260</v>
      </c>
      <c r="B11" s="407">
        <f>IT!AM15</f>
        <v/>
      </c>
      <c r="C11" s="410">
        <f>PUE!O15</f>
        <v/>
      </c>
      <c r="D11" s="410">
        <f>IT!AD15</f>
        <v/>
      </c>
      <c r="E11" s="410">
        <f>暖通!E15+暖通!G15+暖通!I15</f>
        <v/>
      </c>
      <c r="F11" s="407">
        <f>暖通!M15+暖通!O15+暖通!S15+暖通!W15+暖通!AA15</f>
        <v/>
      </c>
      <c r="G11" s="407">
        <f>C11-B11</f>
        <v/>
      </c>
      <c r="H11" s="407">
        <f>B11-D11-E11-F11</f>
        <v/>
      </c>
      <c r="I11" s="407">
        <f>H11/24</f>
        <v/>
      </c>
    </row>
    <row customHeight="1" ht="14.25" r="12" s="211" spans="1:9">
      <c r="A12" s="1" t="n">
        <v>43261</v>
      </c>
      <c r="B12" s="407">
        <f>IT!AM16</f>
        <v/>
      </c>
      <c r="C12" s="410">
        <f>PUE!O16</f>
        <v/>
      </c>
      <c r="D12" s="410">
        <f>IT!AD16</f>
        <v/>
      </c>
      <c r="E12" s="410">
        <f>暖通!E16+暖通!G16+暖通!I16</f>
        <v/>
      </c>
      <c r="F12" s="407">
        <f>暖通!M16+暖通!O16+暖通!S16+暖通!W16+暖通!AA16</f>
        <v/>
      </c>
      <c r="G12" s="407">
        <f>C12-B12</f>
        <v/>
      </c>
      <c r="H12" s="407">
        <f>B12-D12-E12-F12</f>
        <v/>
      </c>
      <c r="I12" s="407">
        <f>H12/24</f>
        <v/>
      </c>
    </row>
    <row customHeight="1" ht="14.25" r="13" s="211" spans="1:9">
      <c r="A13" s="1" t="n">
        <v>43262</v>
      </c>
      <c r="B13" s="407">
        <f>IT!AM17</f>
        <v/>
      </c>
      <c r="C13" s="410">
        <f>PUE!O17</f>
        <v/>
      </c>
      <c r="D13" s="410">
        <f>IT!AD17</f>
        <v/>
      </c>
      <c r="E13" s="410">
        <f>暖通!E17+暖通!G17+暖通!I17</f>
        <v/>
      </c>
      <c r="F13" s="407">
        <f>暖通!M17+暖通!O17+暖通!S17+暖通!W17+暖通!AA17</f>
        <v/>
      </c>
      <c r="G13" s="407">
        <f>C13-B13</f>
        <v/>
      </c>
      <c r="H13" s="407">
        <f>B13-D13-E13-F13</f>
        <v/>
      </c>
      <c r="I13" s="407">
        <f>H13/24</f>
        <v/>
      </c>
    </row>
    <row customHeight="1" ht="14.25" r="14" s="211" spans="1:9">
      <c r="A14" s="1" t="n">
        <v>43263</v>
      </c>
      <c r="B14" s="407">
        <f>IT!AM18</f>
        <v/>
      </c>
      <c r="C14" s="410">
        <f>PUE!O18</f>
        <v/>
      </c>
      <c r="D14" s="410">
        <f>IT!AD18</f>
        <v/>
      </c>
      <c r="E14" s="410">
        <f>暖通!E18+暖通!G18+暖通!I18</f>
        <v/>
      </c>
      <c r="F14" s="407">
        <f>暖通!M18+暖通!O18+暖通!S18+暖通!W18+暖通!AA18</f>
        <v/>
      </c>
      <c r="G14" s="407">
        <f>C14-B14</f>
        <v/>
      </c>
      <c r="H14" s="407">
        <f>B14-D14-E14-F14</f>
        <v/>
      </c>
      <c r="I14" s="407">
        <f>H14/24</f>
        <v/>
      </c>
    </row>
    <row customHeight="1" ht="14.25" r="15" s="211" spans="1:9">
      <c r="A15" s="1" t="n">
        <v>43264</v>
      </c>
      <c r="B15" s="407">
        <f>IT!AM19</f>
        <v/>
      </c>
      <c r="C15" s="410">
        <f>PUE!O19</f>
        <v/>
      </c>
      <c r="D15" s="410">
        <f>IT!AD19</f>
        <v/>
      </c>
      <c r="E15" s="410">
        <f>暖通!E19+暖通!G19+暖通!I19</f>
        <v/>
      </c>
      <c r="F15" s="407">
        <f>暖通!M19+暖通!O19+暖通!S19+暖通!W19+暖通!AA19</f>
        <v/>
      </c>
      <c r="G15" s="407">
        <f>C15-B15</f>
        <v/>
      </c>
      <c r="H15" s="407">
        <f>B15-D15-E15-F15</f>
        <v/>
      </c>
      <c r="I15" s="407">
        <f>H15/24</f>
        <v/>
      </c>
    </row>
    <row customHeight="1" ht="14.25" r="16" s="211" spans="1:9">
      <c r="A16" s="1" t="n">
        <v>43265</v>
      </c>
      <c r="B16" s="407">
        <f>IT!AM20</f>
        <v/>
      </c>
      <c r="C16" s="410">
        <f>PUE!O20</f>
        <v/>
      </c>
      <c r="D16" s="410">
        <f>IT!AD20</f>
        <v/>
      </c>
      <c r="E16" s="410">
        <f>暖通!E20+暖通!G20+暖通!I20</f>
        <v/>
      </c>
      <c r="F16" s="407">
        <f>暖通!M20+暖通!O20+暖通!S20+暖通!W20+暖通!AA20</f>
        <v/>
      </c>
      <c r="G16" s="407">
        <f>C16-B16</f>
        <v/>
      </c>
      <c r="H16" s="407">
        <f>B16-D16-E16-F16</f>
        <v/>
      </c>
      <c r="I16" s="407">
        <f>H16/24</f>
        <v/>
      </c>
    </row>
    <row customHeight="1" ht="14.25" r="17" s="211" spans="1:9">
      <c r="A17" s="1" t="n">
        <v>43266</v>
      </c>
      <c r="B17" s="407">
        <f>IT!AM21</f>
        <v/>
      </c>
      <c r="C17" s="410">
        <f>PUE!O21</f>
        <v/>
      </c>
      <c r="D17" s="410">
        <f>IT!AD21</f>
        <v/>
      </c>
      <c r="E17" s="410">
        <f>暖通!E21+暖通!G21+暖通!I21</f>
        <v/>
      </c>
      <c r="F17" s="407">
        <f>暖通!M21+暖通!O21+暖通!S21+暖通!W21+暖通!AA21</f>
        <v/>
      </c>
      <c r="G17" s="407">
        <f>C17-B17</f>
        <v/>
      </c>
      <c r="H17" s="407">
        <f>B17-D17-E17-F17</f>
        <v/>
      </c>
      <c r="I17" s="407">
        <f>H17/24</f>
        <v/>
      </c>
    </row>
    <row customHeight="1" ht="14.25" r="18" s="211" spans="1:9">
      <c r="A18" s="1" t="n">
        <v>43267</v>
      </c>
      <c r="B18" s="407">
        <f>IT!AM22</f>
        <v/>
      </c>
      <c r="C18" s="410">
        <f>PUE!O22</f>
        <v/>
      </c>
      <c r="D18" s="410">
        <f>IT!AD22</f>
        <v/>
      </c>
      <c r="E18" s="410">
        <f>暖通!E22+暖通!G22+暖通!I22</f>
        <v/>
      </c>
      <c r="F18" s="407">
        <f>暖通!M22+暖通!O22+暖通!S22+暖通!W22+暖通!AA22</f>
        <v/>
      </c>
      <c r="G18" s="407">
        <f>C18-B18</f>
        <v/>
      </c>
      <c r="H18" s="407">
        <f>B18-D18-E18-F18</f>
        <v/>
      </c>
      <c r="I18" s="407">
        <f>H18/24</f>
        <v/>
      </c>
    </row>
    <row customHeight="1" ht="14.25" r="19" s="211" spans="1:9">
      <c r="A19" s="1" t="n">
        <v>43268</v>
      </c>
      <c r="B19" s="407">
        <f>IT!AM23</f>
        <v/>
      </c>
      <c r="C19" s="410">
        <f>PUE!O23</f>
        <v/>
      </c>
      <c r="D19" s="410">
        <f>IT!AD23</f>
        <v/>
      </c>
      <c r="E19" s="410">
        <f>暖通!E23+暖通!G23+暖通!I23</f>
        <v/>
      </c>
      <c r="F19" s="407">
        <f>暖通!M23+暖通!O23+暖通!S23+暖通!W23+暖通!AA23</f>
        <v/>
      </c>
      <c r="G19" s="407">
        <f>C19-B19</f>
        <v/>
      </c>
      <c r="H19" s="407">
        <f>B19-D19-E19-F19</f>
        <v/>
      </c>
      <c r="I19" s="407">
        <f>H19/24</f>
        <v/>
      </c>
    </row>
    <row customHeight="1" ht="14.25" r="20" s="211" spans="1:9">
      <c r="A20" s="1" t="n">
        <v>43269</v>
      </c>
      <c r="B20" s="407">
        <f>IT!AM24</f>
        <v/>
      </c>
      <c r="C20" s="410">
        <f>PUE!O24</f>
        <v/>
      </c>
      <c r="D20" s="410">
        <f>IT!AD24</f>
        <v/>
      </c>
      <c r="E20" s="410">
        <f>暖通!E24+暖通!G24+暖通!I24</f>
        <v/>
      </c>
      <c r="F20" s="407">
        <f>暖通!M24+暖通!O24+暖通!S24+暖通!W24+暖通!AA24</f>
        <v/>
      </c>
      <c r="G20" s="407">
        <f>C20-B20</f>
        <v/>
      </c>
      <c r="H20" s="407">
        <f>B20-D20-E20-F20</f>
        <v/>
      </c>
      <c r="I20" s="407">
        <f>H20/24</f>
        <v/>
      </c>
    </row>
    <row customHeight="1" ht="14.25" r="21" s="211" spans="1:9">
      <c r="A21" s="1" t="n">
        <v>43270</v>
      </c>
      <c r="B21" s="407">
        <f>IT!AM25</f>
        <v/>
      </c>
      <c r="C21" s="410">
        <f>PUE!O25</f>
        <v/>
      </c>
      <c r="D21" s="410">
        <f>IT!AD25</f>
        <v/>
      </c>
      <c r="E21" s="410">
        <f>暖通!E25+暖通!G25+暖通!I25</f>
        <v/>
      </c>
      <c r="F21" s="407">
        <f>暖通!M25+暖通!O25+暖通!S25+暖通!W25+暖通!AA25</f>
        <v/>
      </c>
      <c r="G21" s="407">
        <f>C21-B21</f>
        <v/>
      </c>
      <c r="H21" s="407">
        <f>B21-D21-E21-F21</f>
        <v/>
      </c>
      <c r="I21" s="407">
        <f>H21/24</f>
        <v/>
      </c>
    </row>
    <row customHeight="1" ht="14.25" r="22" s="211" spans="1:9">
      <c r="A22" s="1" t="n">
        <v>43271</v>
      </c>
      <c r="B22" s="407">
        <f>IT!AM26</f>
        <v/>
      </c>
      <c r="C22" s="410">
        <f>PUE!O26</f>
        <v/>
      </c>
      <c r="D22" s="410">
        <f>IT!AD26</f>
        <v/>
      </c>
      <c r="E22" s="410">
        <f>暖通!E26+暖通!G26+暖通!I26</f>
        <v/>
      </c>
      <c r="F22" s="407">
        <f>暖通!M26+暖通!O26+暖通!S26+暖通!W26+暖通!AA26</f>
        <v/>
      </c>
      <c r="G22" s="407">
        <f>C22-B22</f>
        <v/>
      </c>
      <c r="H22" s="407">
        <f>B22-D22-E22-F22</f>
        <v/>
      </c>
      <c r="I22" s="407">
        <f>H22/24</f>
        <v/>
      </c>
    </row>
    <row customHeight="1" ht="14.25" r="23" s="211" spans="1:9">
      <c r="A23" s="1" t="n">
        <v>43272</v>
      </c>
      <c r="B23" s="407">
        <f>IT!AM27</f>
        <v/>
      </c>
      <c r="C23" s="410">
        <f>PUE!O27</f>
        <v/>
      </c>
      <c r="D23" s="410">
        <f>IT!AD27</f>
        <v/>
      </c>
      <c r="E23" s="410">
        <f>暖通!E27+暖通!G27+暖通!I27</f>
        <v/>
      </c>
      <c r="F23" s="407">
        <f>暖通!M27+暖通!O27+暖通!S27+暖通!W27+暖通!AA27</f>
        <v/>
      </c>
      <c r="G23" s="407">
        <f>C23-B23</f>
        <v/>
      </c>
      <c r="H23" s="407">
        <f>B23-D23-E23-F23</f>
        <v/>
      </c>
      <c r="I23" s="407">
        <f>H23/24</f>
        <v/>
      </c>
    </row>
    <row customHeight="1" ht="14.25" r="24" s="211" spans="1:9">
      <c r="A24" s="1" t="n">
        <v>43273</v>
      </c>
      <c r="B24" s="407">
        <f>IT!AM28</f>
        <v/>
      </c>
      <c r="C24" s="410">
        <f>PUE!O28</f>
        <v/>
      </c>
      <c r="D24" s="410">
        <f>IT!AD28</f>
        <v/>
      </c>
      <c r="E24" s="410">
        <f>暖通!E28+暖通!G28+暖通!I28</f>
        <v/>
      </c>
      <c r="F24" s="407">
        <f>暖通!M28+暖通!O28+暖通!S28+暖通!W28+暖通!AA28</f>
        <v/>
      </c>
      <c r="G24" s="407">
        <f>C24-B24</f>
        <v/>
      </c>
      <c r="H24" s="407">
        <f>B24-D24-E24-F24</f>
        <v/>
      </c>
      <c r="I24" s="407">
        <f>H24/24</f>
        <v/>
      </c>
    </row>
    <row customHeight="1" ht="14.25" r="25" s="211" spans="1:9">
      <c r="A25" s="1" t="n">
        <v>43274</v>
      </c>
      <c r="B25" s="407">
        <f>IT!AM29</f>
        <v/>
      </c>
      <c r="C25" s="410">
        <f>PUE!O29</f>
        <v/>
      </c>
      <c r="D25" s="410">
        <f>IT!AD29</f>
        <v/>
      </c>
      <c r="E25" s="410">
        <f>暖通!E29+暖通!G29+暖通!I29</f>
        <v/>
      </c>
      <c r="F25" s="407">
        <f>暖通!M29+暖通!O29+暖通!S29+暖通!W29+暖通!AA29</f>
        <v/>
      </c>
      <c r="G25" s="407">
        <f>C25-B25</f>
        <v/>
      </c>
      <c r="H25" s="407">
        <f>B25-D25-E25-F25</f>
        <v/>
      </c>
      <c r="I25" s="407">
        <f>H25/24</f>
        <v/>
      </c>
    </row>
    <row customHeight="1" ht="14.25" r="26" s="211" spans="1:9">
      <c r="A26" s="1" t="n">
        <v>43275</v>
      </c>
      <c r="B26" s="407">
        <f>IT!AM30</f>
        <v/>
      </c>
      <c r="C26" s="410">
        <f>PUE!O30</f>
        <v/>
      </c>
      <c r="D26" s="410">
        <f>IT!AD30</f>
        <v/>
      </c>
      <c r="E26" s="410">
        <f>暖通!E30+暖通!G30+暖通!I30</f>
        <v/>
      </c>
      <c r="F26" s="407">
        <f>暖通!M30+暖通!O30+暖通!S30+暖通!W30+暖通!AA30</f>
        <v/>
      </c>
      <c r="G26" s="407">
        <f>C26-B26</f>
        <v/>
      </c>
      <c r="H26" s="407">
        <f>B26-D26-E26-F26</f>
        <v/>
      </c>
      <c r="I26" s="407">
        <f>H26/24</f>
        <v/>
      </c>
    </row>
    <row customHeight="1" ht="14.25" r="27" s="211" spans="1:9">
      <c r="A27" s="1" t="n">
        <v>43276</v>
      </c>
      <c r="B27" s="407">
        <f>IT!AM31</f>
        <v/>
      </c>
      <c r="C27" s="410">
        <f>PUE!O31</f>
        <v/>
      </c>
      <c r="D27" s="410">
        <f>IT!AD31</f>
        <v/>
      </c>
      <c r="E27" s="410">
        <f>暖通!E31+暖通!G31+暖通!I31</f>
        <v/>
      </c>
      <c r="F27" s="407">
        <f>暖通!M31+暖通!O31+暖通!S31+暖通!W31+暖通!AA31</f>
        <v/>
      </c>
      <c r="G27" s="407">
        <f>C27-B27</f>
        <v/>
      </c>
      <c r="H27" s="407">
        <f>B27-D27-E27-F27</f>
        <v/>
      </c>
      <c r="I27" s="407">
        <f>H27/24</f>
        <v/>
      </c>
    </row>
    <row customHeight="1" ht="14.25" r="28" s="211" spans="1:9">
      <c r="A28" s="1" t="n">
        <v>43277</v>
      </c>
      <c r="B28" s="407">
        <f>IT!AM32</f>
        <v/>
      </c>
      <c r="C28" s="410">
        <f>PUE!O32</f>
        <v/>
      </c>
      <c r="D28" s="410">
        <f>IT!AD32</f>
        <v/>
      </c>
      <c r="E28" s="410">
        <f>暖通!E32+暖通!G32+暖通!I32</f>
        <v/>
      </c>
      <c r="F28" s="407">
        <f>暖通!M32+暖通!O32+暖通!S32+暖通!W32+暖通!AA32</f>
        <v/>
      </c>
      <c r="G28" s="407">
        <f>C28-B28</f>
        <v/>
      </c>
      <c r="H28" s="407">
        <f>B28-D28-E28-F28</f>
        <v/>
      </c>
      <c r="I28" s="407">
        <f>H28/24</f>
        <v/>
      </c>
    </row>
    <row customHeight="1" ht="14.25" r="29" s="211" spans="1:9">
      <c r="A29" s="1" t="n">
        <v>43278</v>
      </c>
      <c r="B29" s="407">
        <f>IT!AM33</f>
        <v/>
      </c>
      <c r="C29" s="410">
        <f>PUE!O33</f>
        <v/>
      </c>
      <c r="D29" s="410">
        <f>IT!AD33</f>
        <v/>
      </c>
      <c r="E29" s="410">
        <f>暖通!E33+暖通!G33+暖通!I33</f>
        <v/>
      </c>
      <c r="F29" s="407">
        <f>暖通!M33+暖通!O33+暖通!S33+暖通!W33+暖通!AA33</f>
        <v/>
      </c>
      <c r="G29" s="407">
        <f>C29-B29</f>
        <v/>
      </c>
      <c r="H29" s="407">
        <f>B29-D29-E29-F29</f>
        <v/>
      </c>
      <c r="I29" s="407">
        <f>H29/24</f>
        <v/>
      </c>
    </row>
    <row customHeight="1" ht="14.25" r="30" s="211" spans="1:9">
      <c r="A30" s="1" t="n">
        <v>43279</v>
      </c>
      <c r="B30" s="407">
        <f>IT!AM34</f>
        <v/>
      </c>
      <c r="C30" s="410">
        <f>PUE!O34</f>
        <v/>
      </c>
      <c r="D30" s="410">
        <f>IT!AD34</f>
        <v/>
      </c>
      <c r="E30" s="410">
        <f>暖通!E34+暖通!G34+暖通!I34</f>
        <v/>
      </c>
      <c r="F30" s="407">
        <f>暖通!M34+暖通!O34+暖通!S34+暖通!W34+暖通!AA34</f>
        <v/>
      </c>
      <c r="G30" s="407">
        <f>C30-B30</f>
        <v/>
      </c>
      <c r="H30" s="407">
        <f>B30-D30-E30-F30</f>
        <v/>
      </c>
      <c r="I30" s="407">
        <f>H30/24</f>
        <v/>
      </c>
    </row>
    <row customHeight="1" ht="14.25" r="31" s="211" spans="1:9">
      <c r="A31" s="1" t="n">
        <v>43280</v>
      </c>
      <c r="B31" s="407">
        <f>IT!AM35</f>
        <v/>
      </c>
      <c r="C31" s="410">
        <f>PUE!O35</f>
        <v/>
      </c>
      <c r="D31" s="410">
        <f>IT!AD35</f>
        <v/>
      </c>
      <c r="E31" s="410">
        <f>暖通!E35+暖通!G35+暖通!I35</f>
        <v/>
      </c>
      <c r="F31" s="407">
        <f>暖通!M35+暖通!O35+暖通!S35+暖通!W35+暖通!AA35</f>
        <v/>
      </c>
      <c r="G31" s="407">
        <f>C31-B31</f>
        <v/>
      </c>
      <c r="H31" s="407">
        <f>B31-D31-E31-F31</f>
        <v/>
      </c>
      <c r="I31" s="407">
        <f>H31/24</f>
        <v/>
      </c>
    </row>
    <row customHeight="1" ht="14.25" r="32" s="211" spans="1:9">
      <c r="A32" s="1" t="n">
        <v>43281</v>
      </c>
      <c r="B32" s="407">
        <f>IT!AM36</f>
        <v/>
      </c>
      <c r="C32" s="410">
        <f>PUE!O36</f>
        <v/>
      </c>
      <c r="D32" s="410">
        <f>IT!AD36</f>
        <v/>
      </c>
      <c r="E32" s="410">
        <f>暖通!E36+暖通!G36+暖通!I36</f>
        <v/>
      </c>
      <c r="F32" s="407">
        <f>暖通!M36+暖通!O36+暖通!S36+暖通!W36+暖通!AA36</f>
        <v/>
      </c>
      <c r="G32" s="407">
        <f>C32-B32</f>
        <v/>
      </c>
      <c r="H32" s="407">
        <f>B32-D32-E32-F32</f>
        <v/>
      </c>
      <c r="I32" s="407">
        <f>H32/24</f>
        <v/>
      </c>
    </row>
    <row customHeight="1" ht="14.25" r="33" s="211" spans="1:9">
      <c r="A33" s="1" t="n">
        <v>43282</v>
      </c>
      <c r="B33" s="407">
        <f>IT!AM37</f>
        <v/>
      </c>
      <c r="C33" s="410">
        <f>PUE!O37</f>
        <v/>
      </c>
      <c r="D33" s="410">
        <f>IT!AD37</f>
        <v/>
      </c>
      <c r="E33" s="410">
        <f>暖通!E37+暖通!G37+暖通!I37</f>
        <v/>
      </c>
      <c r="F33" s="407">
        <f>暖通!M37+暖通!O37+暖通!S37+暖通!W37+暖通!AA37</f>
        <v/>
      </c>
      <c r="G33" s="407">
        <f>C33-B33</f>
        <v/>
      </c>
      <c r="H33" s="407">
        <f>B33-D33-E33-F33</f>
        <v/>
      </c>
      <c r="I33" s="407">
        <f>H33/24</f>
        <v/>
      </c>
    </row>
    <row customHeight="1" ht="14.25" r="34" s="211" spans="1:9">
      <c r="A34" s="1" t="n">
        <v>43283</v>
      </c>
      <c r="B34" s="407">
        <f>IT!AM38</f>
        <v/>
      </c>
      <c r="C34" s="410">
        <f>PUE!O38</f>
        <v/>
      </c>
      <c r="D34" s="410">
        <f>IT!AD38</f>
        <v/>
      </c>
      <c r="E34" s="410">
        <f>暖通!E38+暖通!G38+暖通!I38</f>
        <v/>
      </c>
      <c r="F34" s="407">
        <f>暖通!M38+暖通!O38+暖通!S38+暖通!W38+暖通!AA38</f>
        <v/>
      </c>
      <c r="G34" s="407">
        <f>C34-B34</f>
        <v/>
      </c>
      <c r="H34" s="407">
        <f>B34-D34-E34-F34</f>
        <v/>
      </c>
      <c r="I34" s="407">
        <f>H34/24</f>
        <v/>
      </c>
    </row>
    <row customHeight="1" ht="14.25" r="35" s="211" spans="1:9">
      <c r="A35" s="1" t="n">
        <v>43284</v>
      </c>
      <c r="B35" s="407">
        <f>IT!AM39</f>
        <v/>
      </c>
      <c r="C35" s="410">
        <f>PUE!O39</f>
        <v/>
      </c>
      <c r="D35" s="410">
        <f>IT!AD39</f>
        <v/>
      </c>
      <c r="E35" s="410">
        <f>暖通!E39+暖通!G39+暖通!I39</f>
        <v/>
      </c>
      <c r="F35" s="407">
        <f>暖通!M39+暖通!O39+暖通!S39+暖通!W39+暖通!AA39</f>
        <v/>
      </c>
      <c r="G35" s="407">
        <f>C35-B35</f>
        <v/>
      </c>
      <c r="H35" s="407">
        <f>B35-D35-E35-F35</f>
        <v/>
      </c>
      <c r="I35" s="407">
        <f>H35/24</f>
        <v/>
      </c>
    </row>
    <row customHeight="1" ht="14.25" r="36" s="211" spans="1:9">
      <c r="A36" s="1" t="n">
        <v>43285</v>
      </c>
      <c r="B36" s="407">
        <f>IT!AM40</f>
        <v/>
      </c>
      <c r="C36" s="410">
        <f>PUE!O40</f>
        <v/>
      </c>
      <c r="D36" s="410">
        <f>IT!AD40</f>
        <v/>
      </c>
      <c r="E36" s="410">
        <f>暖通!E40+暖通!G40+暖通!I40</f>
        <v/>
      </c>
      <c r="F36" s="407">
        <f>暖通!M40+暖通!O40+暖通!S40+暖通!W40+暖通!AA40</f>
        <v/>
      </c>
      <c r="G36" s="407">
        <f>C36-B36</f>
        <v/>
      </c>
      <c r="H36" s="407">
        <f>B36-D36-E36-F36</f>
        <v/>
      </c>
      <c r="I36" s="407">
        <f>H36/24</f>
        <v/>
      </c>
    </row>
    <row customHeight="1" ht="14.25" r="37" s="211" spans="1:9">
      <c r="A37" s="1" t="n">
        <v>43286</v>
      </c>
      <c r="B37" s="407">
        <f>IT!AM41</f>
        <v/>
      </c>
      <c r="C37" s="410">
        <f>PUE!O41</f>
        <v/>
      </c>
      <c r="D37" s="410">
        <f>IT!AD41</f>
        <v/>
      </c>
      <c r="E37" s="410">
        <f>暖通!E41+暖通!G41+暖通!I41</f>
        <v/>
      </c>
      <c r="F37" s="407">
        <f>暖通!M41+暖通!O41+暖通!S41+暖通!W41+暖通!AA41</f>
        <v/>
      </c>
      <c r="G37" s="407">
        <f>C37-B37</f>
        <v/>
      </c>
      <c r="H37" s="407">
        <f>B37-D37-E37-F37</f>
        <v/>
      </c>
      <c r="I37" s="407">
        <f>H37/24</f>
        <v/>
      </c>
    </row>
    <row customHeight="1" ht="14.25" r="38" s="211" spans="1:9">
      <c r="A38" s="1" t="n">
        <v>43287</v>
      </c>
      <c r="B38" s="407">
        <f>IT!AM42</f>
        <v/>
      </c>
      <c r="C38" s="410">
        <f>PUE!O42</f>
        <v/>
      </c>
      <c r="D38" s="410">
        <f>IT!AD42</f>
        <v/>
      </c>
      <c r="E38" s="410">
        <f>暖通!E42+暖通!G42+暖通!I42</f>
        <v/>
      </c>
      <c r="F38" s="407">
        <f>暖通!M42+暖通!O42+暖通!S42+暖通!W42+暖通!AA42</f>
        <v/>
      </c>
      <c r="G38" s="407">
        <f>C38-B38</f>
        <v/>
      </c>
      <c r="H38" s="407">
        <f>B38-D38-E38-F38</f>
        <v/>
      </c>
      <c r="I38" s="407">
        <f>H38/24</f>
        <v/>
      </c>
    </row>
    <row customHeight="1" ht="14.25" r="39" s="211" spans="1:9">
      <c r="A39" s="1" t="n">
        <v>43288</v>
      </c>
      <c r="B39" s="407">
        <f>IT!AM43</f>
        <v/>
      </c>
      <c r="C39" s="410">
        <f>PUE!O43</f>
        <v/>
      </c>
      <c r="D39" s="410">
        <f>IT!AD43</f>
        <v/>
      </c>
      <c r="E39" s="410">
        <f>暖通!E43+暖通!G43+暖通!I43</f>
        <v/>
      </c>
      <c r="F39" s="407">
        <f>暖通!M43+暖通!O43+暖通!S43+暖通!W43+暖通!AA43</f>
        <v/>
      </c>
      <c r="G39" s="407">
        <f>C39-B39</f>
        <v/>
      </c>
      <c r="H39" s="407">
        <f>B39-D39-E39-F39</f>
        <v/>
      </c>
      <c r="I39" s="407">
        <f>H39/24</f>
        <v/>
      </c>
    </row>
    <row customHeight="1" ht="14.25" r="40" s="211" spans="1:9">
      <c r="A40" s="1" t="n">
        <v>43289</v>
      </c>
      <c r="B40" s="407">
        <f>IT!AM44</f>
        <v/>
      </c>
      <c r="C40" s="410">
        <f>PUE!O44</f>
        <v/>
      </c>
      <c r="D40" s="410">
        <f>IT!AD44</f>
        <v/>
      </c>
      <c r="E40" s="410">
        <f>暖通!E44+暖通!G44+暖通!I44</f>
        <v/>
      </c>
      <c r="F40" s="407">
        <f>暖通!M44+暖通!O44+暖通!S44+暖通!W44+暖通!AA44</f>
        <v/>
      </c>
      <c r="G40" s="407">
        <f>C40-B40</f>
        <v/>
      </c>
      <c r="H40" s="407">
        <f>B40-D40-E40-F40</f>
        <v/>
      </c>
      <c r="I40" s="407">
        <f>H40/24</f>
        <v/>
      </c>
    </row>
    <row customHeight="1" ht="14.25" r="41" s="211" spans="1:9">
      <c r="A41" s="1" t="n">
        <v>43290</v>
      </c>
      <c r="B41" s="407">
        <f>IT!AM45</f>
        <v/>
      </c>
      <c r="C41" s="410">
        <f>PUE!O45</f>
        <v/>
      </c>
      <c r="D41" s="410">
        <f>IT!AD45</f>
        <v/>
      </c>
      <c r="E41" s="410">
        <f>暖通!E45+暖通!G45+暖通!I45</f>
        <v/>
      </c>
      <c r="F41" s="407">
        <f>暖通!M45+暖通!O45+暖通!S45+暖通!W45+暖通!AA45</f>
        <v/>
      </c>
      <c r="G41" s="407">
        <f>C41-B41</f>
        <v/>
      </c>
      <c r="H41" s="407">
        <f>B41-D41-E41-F41</f>
        <v/>
      </c>
      <c r="I41" s="407">
        <f>H41/24</f>
        <v/>
      </c>
    </row>
    <row customHeight="1" ht="14.25" r="42" s="211" spans="1:9">
      <c r="A42" s="1" t="n">
        <v>43291</v>
      </c>
      <c r="B42" s="407">
        <f>IT!AM46</f>
        <v/>
      </c>
      <c r="C42" s="410">
        <f>PUE!O46</f>
        <v/>
      </c>
      <c r="D42" s="410">
        <f>IT!AD46</f>
        <v/>
      </c>
      <c r="E42" s="410">
        <f>暖通!E46+暖通!G46+暖通!I46</f>
        <v/>
      </c>
      <c r="F42" s="407">
        <f>暖通!M46+暖通!O46+暖通!S46+暖通!W46+暖通!AA46</f>
        <v/>
      </c>
      <c r="G42" s="407">
        <f>C42-B42</f>
        <v/>
      </c>
      <c r="H42" s="407">
        <f>B42-D42-E42-F42</f>
        <v/>
      </c>
      <c r="I42" s="407">
        <f>H42/24</f>
        <v/>
      </c>
    </row>
    <row customHeight="1" ht="14.25" r="43" s="211" spans="1:9">
      <c r="A43" s="1" t="n">
        <v>43292</v>
      </c>
      <c r="B43" s="407">
        <f>IT!AM47</f>
        <v/>
      </c>
      <c r="C43" s="410">
        <f>PUE!O47</f>
        <v/>
      </c>
      <c r="D43" s="410">
        <f>IT!AD47</f>
        <v/>
      </c>
      <c r="E43" s="410">
        <f>暖通!E47+暖通!G47+暖通!I47</f>
        <v/>
      </c>
      <c r="F43" s="407">
        <f>暖通!M47+暖通!O47+暖通!S47+暖通!W47+暖通!AA47</f>
        <v/>
      </c>
      <c r="G43" s="407">
        <f>C43-B43</f>
        <v/>
      </c>
      <c r="H43" s="407">
        <f>B43-D43-E43-F43</f>
        <v/>
      </c>
      <c r="I43" s="407">
        <f>H43/24</f>
        <v/>
      </c>
    </row>
    <row customHeight="1" ht="14.25" r="44" s="211" spans="1:9">
      <c r="A44" s="1" t="n">
        <v>43293</v>
      </c>
      <c r="B44" s="407">
        <f>IT!AM48</f>
        <v/>
      </c>
      <c r="C44" s="410">
        <f>PUE!O48</f>
        <v/>
      </c>
      <c r="D44" s="410">
        <f>IT!AD48</f>
        <v/>
      </c>
      <c r="E44" s="410">
        <f>暖通!E48+暖通!G48+暖通!I48</f>
        <v/>
      </c>
      <c r="F44" s="407">
        <f>暖通!M48+暖通!O48+暖通!S48+暖通!W48+暖通!AA48</f>
        <v/>
      </c>
      <c r="G44" s="407">
        <f>C44-B44</f>
        <v/>
      </c>
      <c r="H44" s="407">
        <f>B44-D44-E44-F44</f>
        <v/>
      </c>
      <c r="I44" s="407">
        <f>H44/24</f>
        <v/>
      </c>
    </row>
    <row customHeight="1" ht="14.25" r="45" s="211" spans="1:9">
      <c r="A45" s="1" t="n">
        <v>43294</v>
      </c>
      <c r="B45" s="407">
        <f>IT!AM49</f>
        <v/>
      </c>
      <c r="C45" s="410">
        <f>PUE!O49</f>
        <v/>
      </c>
      <c r="D45" s="410">
        <f>IT!AD49</f>
        <v/>
      </c>
      <c r="E45" s="410">
        <f>暖通!E49+暖通!G49+暖通!I49</f>
        <v/>
      </c>
      <c r="F45" s="407">
        <f>暖通!M49+暖通!O49+暖通!S49+暖通!W49+暖通!AA49</f>
        <v/>
      </c>
      <c r="G45" s="407">
        <f>C45-B45</f>
        <v/>
      </c>
      <c r="H45" s="407">
        <f>B45-D45-E45-F45</f>
        <v/>
      </c>
      <c r="I45" s="407">
        <f>H45/24</f>
        <v/>
      </c>
    </row>
    <row customHeight="1" ht="14.25" r="46" s="211" spans="1:9">
      <c r="A46" s="1" t="n">
        <v>43295</v>
      </c>
      <c r="B46" s="407">
        <f>IT!AM50</f>
        <v/>
      </c>
      <c r="C46" s="410">
        <f>PUE!O50</f>
        <v/>
      </c>
      <c r="D46" s="410">
        <f>IT!AD50</f>
        <v/>
      </c>
      <c r="E46" s="410">
        <f>暖通!E50+暖通!G50+暖通!I50</f>
        <v/>
      </c>
      <c r="F46" s="407">
        <f>暖通!M50+暖通!O50+暖通!S50+暖通!W50+暖通!AA50</f>
        <v/>
      </c>
      <c r="G46" s="407">
        <f>C46-B46</f>
        <v/>
      </c>
      <c r="H46" s="407">
        <f>B46-D46-E46-F46</f>
        <v/>
      </c>
      <c r="I46" s="407">
        <f>H46/24</f>
        <v/>
      </c>
    </row>
    <row customHeight="1" ht="14.25" r="47" s="211" spans="1:9">
      <c r="A47" s="1" t="n">
        <v>43296</v>
      </c>
      <c r="B47" s="407">
        <f>IT!AM51</f>
        <v/>
      </c>
      <c r="C47" s="410">
        <f>PUE!O51</f>
        <v/>
      </c>
      <c r="D47" s="410">
        <f>IT!AD51</f>
        <v/>
      </c>
      <c r="E47" s="410">
        <f>暖通!E51+暖通!G51+暖通!I51</f>
        <v/>
      </c>
      <c r="F47" s="407">
        <f>暖通!M51+暖通!O51+暖通!S51+暖通!W51+暖通!AA51</f>
        <v/>
      </c>
      <c r="G47" s="407">
        <f>C47-B47</f>
        <v/>
      </c>
      <c r="H47" s="407">
        <f>B47-D47-E47-F47</f>
        <v/>
      </c>
      <c r="I47" s="407">
        <f>H47/24</f>
        <v/>
      </c>
    </row>
    <row customHeight="1" ht="14.25" r="48" s="211" spans="1:9">
      <c r="A48" s="1" t="n">
        <v>43297</v>
      </c>
      <c r="B48" s="407">
        <f>IT!AM52</f>
        <v/>
      </c>
      <c r="C48" s="410">
        <f>PUE!O52</f>
        <v/>
      </c>
      <c r="D48" s="410">
        <f>IT!AD52</f>
        <v/>
      </c>
      <c r="E48" s="410">
        <f>暖通!E52+暖通!G52+暖通!I52</f>
        <v/>
      </c>
      <c r="F48" s="407">
        <f>暖通!M52+暖通!O52+暖通!S52+暖通!W52+暖通!AA52</f>
        <v/>
      </c>
      <c r="G48" s="407">
        <f>C48-B48</f>
        <v/>
      </c>
      <c r="H48" s="407">
        <f>B48-D48-E48-F48</f>
        <v/>
      </c>
      <c r="I48" s="407">
        <f>H48/24</f>
        <v/>
      </c>
    </row>
    <row customHeight="1" ht="14.25" r="49" s="211" spans="1:9">
      <c r="A49" s="1" t="n">
        <v>43298</v>
      </c>
      <c r="B49" s="407">
        <f>IT!AM53</f>
        <v/>
      </c>
      <c r="C49" s="410">
        <f>PUE!O53</f>
        <v/>
      </c>
      <c r="D49" s="410">
        <f>IT!AD53</f>
        <v/>
      </c>
      <c r="E49" s="410">
        <f>暖通!E53+暖通!G53+暖通!I53</f>
        <v/>
      </c>
      <c r="F49" s="407">
        <f>暖通!M53+暖通!O53+暖通!S53+暖通!W53+暖通!AA53</f>
        <v/>
      </c>
      <c r="G49" s="407">
        <f>C49-B49</f>
        <v/>
      </c>
      <c r="H49" s="407">
        <f>B49-D49-E49-F49</f>
        <v/>
      </c>
      <c r="I49" s="407">
        <f>H49/24</f>
        <v/>
      </c>
    </row>
    <row customHeight="1" ht="14.25" r="50" s="211" spans="1:9">
      <c r="A50" s="1" t="n">
        <v>43299</v>
      </c>
      <c r="B50" s="407">
        <f>IT!AM54</f>
        <v/>
      </c>
      <c r="C50" s="410">
        <f>PUE!O54</f>
        <v/>
      </c>
      <c r="D50" s="410">
        <f>IT!AD54</f>
        <v/>
      </c>
      <c r="E50" s="410">
        <f>暖通!E54+暖通!G54+暖通!I54</f>
        <v/>
      </c>
      <c r="F50" s="407">
        <f>暖通!M54+暖通!O54+暖通!S54+暖通!W54+暖通!AA54</f>
        <v/>
      </c>
      <c r="G50" s="407">
        <f>C50-B50</f>
        <v/>
      </c>
      <c r="H50" s="407">
        <f>B50-D50-E50-F50</f>
        <v/>
      </c>
      <c r="I50" s="407">
        <f>H50/24</f>
        <v/>
      </c>
    </row>
    <row customHeight="1" ht="14.25" r="51" s="211" spans="1:9">
      <c r="A51" s="1" t="n">
        <v>43300</v>
      </c>
      <c r="B51" s="407">
        <f>IT!AM55</f>
        <v/>
      </c>
      <c r="C51" s="410">
        <f>PUE!O55</f>
        <v/>
      </c>
      <c r="D51" s="410">
        <f>IT!AD55</f>
        <v/>
      </c>
      <c r="E51" s="410">
        <f>暖通!E55+暖通!G55+暖通!I55</f>
        <v/>
      </c>
      <c r="F51" s="407">
        <f>暖通!M55+暖通!O55+暖通!S55+暖通!W55+暖通!AA55</f>
        <v/>
      </c>
      <c r="G51" s="407">
        <f>C51-B51</f>
        <v/>
      </c>
      <c r="H51" s="407">
        <f>B51-D51-E51-F51</f>
        <v/>
      </c>
      <c r="I51" s="407">
        <f>H51/24</f>
        <v/>
      </c>
    </row>
    <row customHeight="1" ht="14.25" r="52" s="211" spans="1:9">
      <c r="A52" s="1" t="n">
        <v>43301</v>
      </c>
      <c r="B52" s="407">
        <f>IT!AM56</f>
        <v/>
      </c>
      <c r="C52" s="410">
        <f>PUE!O56</f>
        <v/>
      </c>
      <c r="D52" s="410">
        <f>IT!AD56</f>
        <v/>
      </c>
      <c r="E52" s="410">
        <f>暖通!E56+暖通!G56+暖通!I56</f>
        <v/>
      </c>
      <c r="F52" s="407">
        <f>暖通!M56+暖通!O56+暖通!S56+暖通!W56+暖通!AA56</f>
        <v/>
      </c>
      <c r="G52" s="407">
        <f>C52-B52</f>
        <v/>
      </c>
      <c r="H52" s="407">
        <f>B52-D52-E52-F52</f>
        <v/>
      </c>
      <c r="I52" s="407">
        <f>H52/24</f>
        <v/>
      </c>
    </row>
    <row customHeight="1" ht="14.25" r="53" s="211" spans="1:9">
      <c r="A53" s="1" t="n">
        <v>43302</v>
      </c>
      <c r="B53" s="407">
        <f>IT!AM57</f>
        <v/>
      </c>
      <c r="C53" s="410">
        <f>PUE!O57</f>
        <v/>
      </c>
      <c r="D53" s="410">
        <f>IT!AD57</f>
        <v/>
      </c>
      <c r="E53" s="410">
        <f>暖通!E57+暖通!G57+暖通!I57</f>
        <v/>
      </c>
      <c r="F53" s="407">
        <f>暖通!M57+暖通!O57+暖通!S57+暖通!W57+暖通!AA57</f>
        <v/>
      </c>
      <c r="G53" s="407">
        <f>C53-B53</f>
        <v/>
      </c>
      <c r="H53" s="407">
        <f>B53-D53-E53-F53</f>
        <v/>
      </c>
      <c r="I53" s="407">
        <f>H53/24</f>
        <v/>
      </c>
    </row>
    <row customHeight="1" ht="14.25" r="54" s="211" spans="1:9">
      <c r="A54" s="1" t="n">
        <v>43303</v>
      </c>
      <c r="B54" s="407">
        <f>IT!AM58</f>
        <v/>
      </c>
      <c r="C54" s="410">
        <f>PUE!O58</f>
        <v/>
      </c>
      <c r="D54" s="410">
        <f>IT!AD58</f>
        <v/>
      </c>
      <c r="E54" s="410">
        <f>暖通!E58+暖通!G58+暖通!I58</f>
        <v/>
      </c>
      <c r="F54" s="407">
        <f>暖通!M58+暖通!O58+暖通!S58+暖通!W58+暖通!AA58</f>
        <v/>
      </c>
      <c r="G54" s="407">
        <f>C54-B54</f>
        <v/>
      </c>
      <c r="H54" s="407">
        <f>B54-D54-E54-F54</f>
        <v/>
      </c>
      <c r="I54" s="407">
        <f>H54/24</f>
        <v/>
      </c>
    </row>
    <row customHeight="1" ht="14.25" r="55" s="211" spans="1:9">
      <c r="A55" s="1" t="n">
        <v>43304</v>
      </c>
      <c r="B55" s="407">
        <f>IT!AM59</f>
        <v/>
      </c>
      <c r="C55" s="410">
        <f>PUE!O59</f>
        <v/>
      </c>
      <c r="D55" s="410">
        <f>IT!AD59</f>
        <v/>
      </c>
      <c r="E55" s="410">
        <f>暖通!E59+暖通!G59+暖通!I59</f>
        <v/>
      </c>
      <c r="F55" s="407">
        <f>暖通!M59+暖通!O59+暖通!S59+暖通!W59+暖通!AA59</f>
        <v/>
      </c>
      <c r="G55" s="407">
        <f>C55-B55</f>
        <v/>
      </c>
      <c r="H55" s="407">
        <f>B55-D55-E55-F55</f>
        <v/>
      </c>
      <c r="I55" s="407">
        <f>H55/24</f>
        <v/>
      </c>
    </row>
    <row customHeight="1" ht="14.25" r="56" s="211" spans="1:9">
      <c r="A56" s="1" t="n">
        <v>43305</v>
      </c>
      <c r="B56" s="407">
        <f>IT!AM60</f>
        <v/>
      </c>
      <c r="C56" s="410">
        <f>PUE!O60</f>
        <v/>
      </c>
      <c r="D56" s="410">
        <f>IT!AD60</f>
        <v/>
      </c>
      <c r="E56" s="410">
        <f>暖通!E60+暖通!G60+暖通!I60</f>
        <v/>
      </c>
      <c r="F56" s="407">
        <f>暖通!M60+暖通!O60+暖通!S60+暖通!W60+暖通!AA60</f>
        <v/>
      </c>
      <c r="G56" s="407">
        <f>C56-B56</f>
        <v/>
      </c>
      <c r="H56" s="407">
        <f>B56-D56-E56-F56</f>
        <v/>
      </c>
      <c r="I56" s="407">
        <f>H56/24</f>
        <v/>
      </c>
    </row>
    <row customHeight="1" ht="14.25" r="57" s="211" spans="1:9">
      <c r="A57" s="1" t="n">
        <v>43306</v>
      </c>
      <c r="B57" s="407">
        <f>IT!AM61</f>
        <v/>
      </c>
      <c r="C57" s="410">
        <f>PUE!O61</f>
        <v/>
      </c>
      <c r="D57" s="410">
        <f>IT!AD61</f>
        <v/>
      </c>
      <c r="E57" s="410">
        <f>暖通!E61+暖通!G61+暖通!I61</f>
        <v/>
      </c>
      <c r="F57" s="407">
        <f>暖通!M61+暖通!O61+暖通!S61+暖通!W61+暖通!AA61</f>
        <v/>
      </c>
      <c r="G57" s="407">
        <f>C57-B57</f>
        <v/>
      </c>
      <c r="H57" s="407">
        <f>B57-D57-E57-F57</f>
        <v/>
      </c>
      <c r="I57" s="407">
        <f>H57/24</f>
        <v/>
      </c>
    </row>
    <row customHeight="1" ht="14.25" r="58" s="211" spans="1:9">
      <c r="A58" s="1" t="n">
        <v>43307</v>
      </c>
      <c r="B58" s="407">
        <f>IT!AM62</f>
        <v/>
      </c>
      <c r="C58" s="410">
        <f>PUE!O62</f>
        <v/>
      </c>
      <c r="D58" s="410">
        <f>IT!AD62</f>
        <v/>
      </c>
      <c r="E58" s="410">
        <f>暖通!E62+暖通!G62+暖通!I62</f>
        <v/>
      </c>
      <c r="F58" s="407">
        <f>暖通!M62+暖通!O62+暖通!S62+暖通!W62+暖通!AA62</f>
        <v/>
      </c>
      <c r="G58" s="407">
        <f>C58-B58</f>
        <v/>
      </c>
      <c r="H58" s="407">
        <f>B58-D58-E58-F58</f>
        <v/>
      </c>
      <c r="I58" s="407">
        <f>H58/24</f>
        <v/>
      </c>
    </row>
    <row customHeight="1" ht="14.25" r="59" s="211" spans="1:9">
      <c r="A59" s="1" t="n">
        <v>43308</v>
      </c>
      <c r="B59" s="407">
        <f>IT!AM63</f>
        <v/>
      </c>
      <c r="C59" s="410">
        <f>PUE!O63</f>
        <v/>
      </c>
      <c r="D59" s="410">
        <f>IT!AD63</f>
        <v/>
      </c>
      <c r="E59" s="410">
        <f>暖通!E63+暖通!G63+暖通!I63</f>
        <v/>
      </c>
      <c r="F59" s="407">
        <f>暖通!M63+暖通!O63+暖通!S63+暖通!W63+暖通!AA63</f>
        <v/>
      </c>
      <c r="G59" s="407">
        <f>C59-B59</f>
        <v/>
      </c>
      <c r="H59" s="407">
        <f>B59-D59-E59-F59</f>
        <v/>
      </c>
      <c r="I59" s="407">
        <f>H59/24</f>
        <v/>
      </c>
    </row>
    <row customHeight="1" ht="14.25" r="60" s="211" spans="1:9">
      <c r="A60" s="1" t="n">
        <v>43309</v>
      </c>
      <c r="B60" s="407">
        <f>IT!AM64</f>
        <v/>
      </c>
      <c r="C60" s="410">
        <f>PUE!O64</f>
        <v/>
      </c>
      <c r="D60" s="410">
        <f>IT!AD64</f>
        <v/>
      </c>
      <c r="E60" s="410">
        <f>暖通!E64+暖通!G64+暖通!I64</f>
        <v/>
      </c>
      <c r="F60" s="407">
        <f>暖通!M64+暖通!O64+暖通!S64+暖通!W64+暖通!AA64</f>
        <v/>
      </c>
      <c r="G60" s="407">
        <f>C60-B60</f>
        <v/>
      </c>
      <c r="H60" s="407">
        <f>B60-D60-E60-F60</f>
        <v/>
      </c>
      <c r="I60" s="407">
        <f>H60/24</f>
        <v/>
      </c>
    </row>
    <row customHeight="1" ht="14.25" r="61" s="211" spans="1:9">
      <c r="A61" s="1" t="n">
        <v>43310</v>
      </c>
      <c r="B61" s="407">
        <f>IT!AM65</f>
        <v/>
      </c>
      <c r="C61" s="410">
        <f>PUE!O65</f>
        <v/>
      </c>
      <c r="D61" s="410">
        <f>IT!AD65</f>
        <v/>
      </c>
      <c r="E61" s="410">
        <f>暖通!E65+暖通!G65+暖通!I65</f>
        <v/>
      </c>
      <c r="F61" s="407">
        <f>暖通!M65+暖通!O65+暖通!S65+暖通!W65+暖通!AA65</f>
        <v/>
      </c>
      <c r="G61" s="407">
        <f>C61-B61</f>
        <v/>
      </c>
      <c r="H61" s="407">
        <f>B61-D61-E61-F61</f>
        <v/>
      </c>
      <c r="I61" s="407">
        <f>H61/24</f>
        <v/>
      </c>
    </row>
    <row customHeight="1" ht="14.25" r="62" s="211" spans="1:9">
      <c r="A62" s="1" t="n">
        <v>43311</v>
      </c>
      <c r="B62" s="407">
        <f>IT!AM66</f>
        <v/>
      </c>
      <c r="C62" s="410">
        <f>PUE!O66</f>
        <v/>
      </c>
      <c r="D62" s="410">
        <f>IT!AD66</f>
        <v/>
      </c>
      <c r="E62" s="410">
        <f>暖通!E66+暖通!G66+暖通!I66</f>
        <v/>
      </c>
      <c r="F62" s="407">
        <f>暖通!M66+暖通!O66+暖通!S66+暖通!W66+暖通!AA66</f>
        <v/>
      </c>
      <c r="G62" s="407">
        <f>C62-B62</f>
        <v/>
      </c>
      <c r="H62" s="407">
        <f>B62-D62-E62-F62</f>
        <v/>
      </c>
      <c r="I62" s="407">
        <f>H62/24</f>
        <v/>
      </c>
    </row>
    <row customHeight="1" ht="14.25" r="63" s="211" spans="1:9">
      <c r="A63" s="1" t="n">
        <v>43312</v>
      </c>
      <c r="B63" s="407">
        <f>IT!AM67</f>
        <v/>
      </c>
      <c r="C63" s="410">
        <f>PUE!O67</f>
        <v/>
      </c>
      <c r="D63" s="410">
        <f>IT!AD67</f>
        <v/>
      </c>
      <c r="E63" s="410">
        <f>暖通!E67+暖通!G67+暖通!I67</f>
        <v/>
      </c>
      <c r="F63" s="407">
        <f>暖通!M67+暖通!O67+暖通!S67+暖通!W67+暖通!AA67</f>
        <v/>
      </c>
      <c r="G63" s="407">
        <f>C63-B63</f>
        <v/>
      </c>
      <c r="H63" s="407">
        <f>B63-D63-E63-F63</f>
        <v/>
      </c>
      <c r="I63" s="407">
        <f>H63/24</f>
        <v/>
      </c>
    </row>
    <row customHeight="1" ht="14.25" r="64" s="211" spans="1:9">
      <c r="A64" s="1" t="n">
        <v>43313</v>
      </c>
      <c r="B64" s="407">
        <f>IT!AM68</f>
        <v/>
      </c>
      <c r="C64" s="410">
        <f>PUE!O68</f>
        <v/>
      </c>
      <c r="D64" s="410">
        <f>IT!AD68</f>
        <v/>
      </c>
      <c r="E64" s="410">
        <f>暖通!E68+暖通!G68+暖通!I68</f>
        <v/>
      </c>
      <c r="F64" s="407">
        <f>暖通!M68+暖通!O68+暖通!S68+暖通!W68+暖通!AA68</f>
        <v/>
      </c>
      <c r="G64" s="407">
        <f>C64-B64</f>
        <v/>
      </c>
      <c r="H64" s="407">
        <f>B64-D64-E64-F64</f>
        <v/>
      </c>
      <c r="I64" s="407">
        <f>H64/24</f>
        <v/>
      </c>
    </row>
    <row customHeight="1" ht="14.25" r="65" s="211" spans="1:9">
      <c r="A65" s="1" t="n">
        <v>43314</v>
      </c>
      <c r="B65" s="407">
        <f>IT!AM69</f>
        <v/>
      </c>
      <c r="C65" s="410">
        <f>PUE!O69</f>
        <v/>
      </c>
      <c r="D65" s="410">
        <f>IT!AD69</f>
        <v/>
      </c>
      <c r="E65" s="410">
        <f>暖通!E69+暖通!G69+暖通!I69</f>
        <v/>
      </c>
      <c r="F65" s="407">
        <f>暖通!M69+暖通!O69+暖通!S69+暖通!W69+暖通!AA69</f>
        <v/>
      </c>
      <c r="G65" s="407">
        <f>C65-B65</f>
        <v/>
      </c>
      <c r="H65" s="407">
        <f>B65-D65-E65-F65</f>
        <v/>
      </c>
      <c r="I65" s="407">
        <f>H65/24</f>
        <v/>
      </c>
    </row>
    <row customHeight="1" ht="14.25" r="66" s="211" spans="1:9">
      <c r="A66" s="1" t="n">
        <v>43315</v>
      </c>
      <c r="B66" s="407">
        <f>IT!AM70</f>
        <v/>
      </c>
      <c r="C66" s="410">
        <f>PUE!O70</f>
        <v/>
      </c>
      <c r="D66" s="410">
        <f>IT!AD70</f>
        <v/>
      </c>
      <c r="E66" s="410">
        <f>暖通!E70+暖通!G70+暖通!I70</f>
        <v/>
      </c>
      <c r="F66" s="407">
        <f>暖通!M70+暖通!O70+暖通!S70+暖通!W70+暖通!AA70</f>
        <v/>
      </c>
      <c r="G66" s="407">
        <f>C66-B66</f>
        <v/>
      </c>
      <c r="H66" s="407">
        <f>B66-D66-E66-F66</f>
        <v/>
      </c>
      <c r="I66" s="407">
        <f>H66/24</f>
        <v/>
      </c>
    </row>
    <row customHeight="1" ht="14.25" r="67" s="211" spans="1:9">
      <c r="A67" s="1" t="n">
        <v>43316</v>
      </c>
      <c r="B67" s="407">
        <f>IT!AM71</f>
        <v/>
      </c>
      <c r="C67" s="410">
        <f>PUE!O71</f>
        <v/>
      </c>
      <c r="D67" s="410">
        <f>IT!AD71</f>
        <v/>
      </c>
      <c r="E67" s="410">
        <f>暖通!E71+暖通!G71+暖通!I71</f>
        <v/>
      </c>
      <c r="F67" s="407">
        <f>暖通!M71+暖通!O71+暖通!S71+暖通!W71+暖通!AA71</f>
        <v/>
      </c>
      <c r="G67" s="407">
        <f>C67-B67</f>
        <v/>
      </c>
      <c r="H67" s="407">
        <f>B67-D67-E67-F67</f>
        <v/>
      </c>
      <c r="I67" s="407">
        <f>H67/24</f>
        <v/>
      </c>
    </row>
    <row customHeight="1" ht="14.25" r="68" s="211" spans="1:9">
      <c r="A68" s="1" t="n">
        <v>43317</v>
      </c>
      <c r="B68" s="407">
        <f>IT!AM72</f>
        <v/>
      </c>
      <c r="C68" s="410">
        <f>PUE!O72</f>
        <v/>
      </c>
      <c r="D68" s="410">
        <f>IT!AD72</f>
        <v/>
      </c>
      <c r="E68" s="410">
        <f>暖通!E72+暖通!G72+暖通!I72</f>
        <v/>
      </c>
      <c r="F68" s="407">
        <f>暖通!M72+暖通!O72+暖通!S72+暖通!W72+暖通!AA72</f>
        <v/>
      </c>
      <c r="G68" s="407">
        <f>C68-B68</f>
        <v/>
      </c>
      <c r="H68" s="407">
        <f>B68-D68-E68-F68</f>
        <v/>
      </c>
      <c r="I68" s="407">
        <f>H68/24</f>
        <v/>
      </c>
    </row>
    <row customHeight="1" ht="14.25" r="69" s="211" spans="1:9">
      <c r="A69" s="1" t="n">
        <v>43318</v>
      </c>
      <c r="B69" s="407">
        <f>IT!AM73</f>
        <v/>
      </c>
      <c r="C69" s="410">
        <f>PUE!O73</f>
        <v/>
      </c>
      <c r="D69" s="410">
        <f>IT!AD73</f>
        <v/>
      </c>
      <c r="E69" s="410">
        <f>暖通!E73+暖通!G73+暖通!I73</f>
        <v/>
      </c>
      <c r="F69" s="407">
        <f>暖通!M73+暖通!O73+暖通!S73+暖通!W73+暖通!AA73</f>
        <v/>
      </c>
      <c r="G69" s="407">
        <f>C69-B69</f>
        <v/>
      </c>
      <c r="H69" s="407">
        <f>B69-D69-E69-F69</f>
        <v/>
      </c>
      <c r="I69" s="407">
        <f>H69/24</f>
        <v/>
      </c>
    </row>
    <row customHeight="1" ht="14.25" r="70" s="211" spans="1:9">
      <c r="A70" s="1" t="n">
        <v>43319</v>
      </c>
      <c r="B70" s="407">
        <f>IT!AM74</f>
        <v/>
      </c>
      <c r="C70" s="410">
        <f>PUE!O74</f>
        <v/>
      </c>
      <c r="D70" s="410">
        <f>IT!AD74</f>
        <v/>
      </c>
      <c r="E70" s="410">
        <f>暖通!E74+暖通!G74+暖通!I74</f>
        <v/>
      </c>
      <c r="F70" s="407">
        <f>暖通!M74+暖通!O74+暖通!S74+暖通!W74+暖通!AA74</f>
        <v/>
      </c>
      <c r="G70" s="407">
        <f>C70-B70</f>
        <v/>
      </c>
      <c r="H70" s="407">
        <f>B70-D70-E70-F70</f>
        <v/>
      </c>
      <c r="I70" s="407">
        <f>H70/24</f>
        <v/>
      </c>
    </row>
    <row customHeight="1" ht="14.25" r="71" s="211" spans="1:9">
      <c r="A71" s="1" t="n">
        <v>43320</v>
      </c>
      <c r="B71" s="407">
        <f>IT!AM75</f>
        <v/>
      </c>
      <c r="C71" s="410">
        <f>PUE!O75</f>
        <v/>
      </c>
      <c r="D71" s="410">
        <f>IT!AD75</f>
        <v/>
      </c>
      <c r="E71" s="410">
        <f>暖通!E75+暖通!G75+暖通!I75</f>
        <v/>
      </c>
      <c r="F71" s="407">
        <f>暖通!M75+暖通!O75+暖通!S75+暖通!W75+暖通!AA75</f>
        <v/>
      </c>
      <c r="G71" s="407">
        <f>C71-B71</f>
        <v/>
      </c>
      <c r="H71" s="407">
        <f>B71-D71-E71-F71</f>
        <v/>
      </c>
      <c r="I71" s="407">
        <f>H71/24</f>
        <v/>
      </c>
    </row>
    <row customHeight="1" ht="14.25" r="72" s="211" spans="1:9">
      <c r="A72" s="1" t="n">
        <v>43321</v>
      </c>
      <c r="B72" s="407">
        <f>IT!AM76</f>
        <v/>
      </c>
      <c r="C72" s="410">
        <f>PUE!O76</f>
        <v/>
      </c>
      <c r="D72" s="410">
        <f>IT!AD76</f>
        <v/>
      </c>
      <c r="E72" s="410">
        <f>暖通!E76+暖通!G76+暖通!I76</f>
        <v/>
      </c>
      <c r="F72" s="407">
        <f>暖通!M76+暖通!O76+暖通!S76+暖通!W76+暖通!AA76</f>
        <v/>
      </c>
      <c r="G72" s="407">
        <f>C72-B72</f>
        <v/>
      </c>
      <c r="H72" s="407">
        <f>B72-D72-E72-F72</f>
        <v/>
      </c>
      <c r="I72" s="407">
        <f>H72/24</f>
        <v/>
      </c>
    </row>
    <row customHeight="1" ht="14.25" r="73" s="211" spans="1:9">
      <c r="A73" s="1" t="n">
        <v>43322</v>
      </c>
      <c r="B73" s="407">
        <f>IT!AM77</f>
        <v/>
      </c>
      <c r="C73" s="410">
        <f>PUE!O77</f>
        <v/>
      </c>
      <c r="D73" s="410">
        <f>IT!AD77</f>
        <v/>
      </c>
      <c r="E73" s="410">
        <f>暖通!E77+暖通!G77+暖通!I77</f>
        <v/>
      </c>
      <c r="F73" s="407">
        <f>暖通!M77+暖通!O77+暖通!S77+暖通!W77+暖通!AA77</f>
        <v/>
      </c>
      <c r="G73" s="407">
        <f>C73-B73</f>
        <v/>
      </c>
      <c r="H73" s="407">
        <f>B73-D73-E73-F73</f>
        <v/>
      </c>
      <c r="I73" s="407">
        <f>H73/24</f>
        <v/>
      </c>
    </row>
    <row customHeight="1" ht="14.25" r="74" s="211" spans="1:9">
      <c r="A74" s="1" t="n">
        <v>43323</v>
      </c>
      <c r="B74" s="407">
        <f>IT!AM78</f>
        <v/>
      </c>
      <c r="C74" s="410">
        <f>PUE!O78</f>
        <v/>
      </c>
      <c r="D74" s="410">
        <f>IT!AD78</f>
        <v/>
      </c>
      <c r="E74" s="410">
        <f>暖通!E78+暖通!G78+暖通!I78</f>
        <v/>
      </c>
      <c r="F74" s="407">
        <f>暖通!M78+暖通!O78+暖通!S78+暖通!W78+暖通!AA78</f>
        <v/>
      </c>
      <c r="G74" s="407">
        <f>C74-B74</f>
        <v/>
      </c>
      <c r="H74" s="407">
        <f>B74-D74-E74-F74</f>
        <v/>
      </c>
      <c r="I74" s="407">
        <f>H74/24</f>
        <v/>
      </c>
    </row>
    <row customHeight="1" ht="14.25" r="75" s="211" spans="1:9">
      <c r="A75" s="1" t="n">
        <v>43324</v>
      </c>
      <c r="B75" s="407">
        <f>IT!AM79</f>
        <v/>
      </c>
      <c r="C75" s="410">
        <f>PUE!O79</f>
        <v/>
      </c>
      <c r="D75" s="410">
        <f>IT!AD79</f>
        <v/>
      </c>
      <c r="E75" s="410">
        <f>暖通!E79+暖通!G79+暖通!I79</f>
        <v/>
      </c>
      <c r="F75" s="407">
        <f>暖通!M79+暖通!O79+暖通!S79+暖通!W79+暖通!AA79</f>
        <v/>
      </c>
      <c r="G75" s="407">
        <f>C75-B75</f>
        <v/>
      </c>
      <c r="H75" s="407">
        <f>B75-D75-E75-F75</f>
        <v/>
      </c>
      <c r="I75" s="407">
        <f>H75/24</f>
        <v/>
      </c>
    </row>
    <row customHeight="1" ht="14.25" r="76" s="211" spans="1:9">
      <c r="A76" s="1" t="n">
        <v>43325</v>
      </c>
      <c r="B76" s="407">
        <f>IT!AM80</f>
        <v/>
      </c>
      <c r="C76" s="410">
        <f>PUE!O80</f>
        <v/>
      </c>
      <c r="D76" s="410">
        <f>IT!AD80</f>
        <v/>
      </c>
      <c r="E76" s="410">
        <f>暖通!E80+暖通!G80+暖通!I80</f>
        <v/>
      </c>
      <c r="F76" s="407">
        <f>暖通!M80+暖通!O80+暖通!S80+暖通!W80+暖通!AA80</f>
        <v/>
      </c>
      <c r="G76" s="407">
        <f>C76-B76</f>
        <v/>
      </c>
      <c r="H76" s="407">
        <f>B76-D76-E76-F76</f>
        <v/>
      </c>
      <c r="I76" s="407">
        <f>H76/24</f>
        <v/>
      </c>
    </row>
    <row customHeight="1" ht="14.25" r="77" s="211" spans="1:9">
      <c r="A77" s="1" t="n">
        <v>43326</v>
      </c>
      <c r="B77" s="407">
        <f>IT!AM81</f>
        <v/>
      </c>
      <c r="C77" s="410">
        <f>PUE!O81</f>
        <v/>
      </c>
      <c r="D77" s="410">
        <f>IT!AD81</f>
        <v/>
      </c>
      <c r="E77" s="410">
        <f>暖通!E81+暖通!G81+暖通!I81</f>
        <v/>
      </c>
      <c r="F77" s="407">
        <f>暖通!M81+暖通!O81+暖通!S81+暖通!W81+暖通!AA81</f>
        <v/>
      </c>
      <c r="G77" s="407">
        <f>C77-B77</f>
        <v/>
      </c>
      <c r="H77" s="407">
        <f>B77-D77-E77-F77</f>
        <v/>
      </c>
      <c r="I77" s="407">
        <f>H77/24</f>
        <v/>
      </c>
    </row>
    <row customHeight="1" ht="14.25" r="78" s="211" spans="1:9">
      <c r="A78" s="1" t="n">
        <v>43327</v>
      </c>
      <c r="B78" s="407">
        <f>IT!AM82</f>
        <v/>
      </c>
      <c r="C78" s="410">
        <f>PUE!O82</f>
        <v/>
      </c>
      <c r="D78" s="410">
        <f>IT!AD82</f>
        <v/>
      </c>
      <c r="E78" s="410">
        <f>暖通!E82+暖通!G82+暖通!I82</f>
        <v/>
      </c>
      <c r="F78" s="407">
        <f>暖通!M82+暖通!O82+暖通!S82+暖通!W82+暖通!AA82</f>
        <v/>
      </c>
      <c r="G78" s="407">
        <f>C78-B78</f>
        <v/>
      </c>
      <c r="H78" s="407">
        <f>B78-D78-E78-F78</f>
        <v/>
      </c>
      <c r="I78" s="407">
        <f>H78/24</f>
        <v/>
      </c>
    </row>
    <row customHeight="1" ht="14.25" r="79" s="211" spans="1:9">
      <c r="A79" s="1" t="n">
        <v>43328</v>
      </c>
      <c r="B79" s="407">
        <f>IT!AM83</f>
        <v/>
      </c>
      <c r="C79" s="410">
        <f>PUE!O83</f>
        <v/>
      </c>
      <c r="D79" s="410">
        <f>IT!AD83</f>
        <v/>
      </c>
      <c r="E79" s="410">
        <f>暖通!E83+暖通!G83+暖通!I83</f>
        <v/>
      </c>
      <c r="F79" s="407">
        <f>暖通!M83+暖通!O83+暖通!S83+暖通!W83+暖通!AA83</f>
        <v/>
      </c>
      <c r="G79" s="407">
        <f>C79-B79</f>
        <v/>
      </c>
      <c r="H79" s="407">
        <f>B79-D79-E79-F79</f>
        <v/>
      </c>
      <c r="I79" s="407">
        <f>H79/24</f>
        <v/>
      </c>
    </row>
    <row customHeight="1" ht="14.25" r="80" s="211" spans="1:9">
      <c r="A80" s="1" t="n">
        <v>43329</v>
      </c>
      <c r="B80" s="407">
        <f>IT!AM84</f>
        <v/>
      </c>
      <c r="C80" s="410">
        <f>PUE!O84</f>
        <v/>
      </c>
      <c r="D80" s="410">
        <f>IT!AD84</f>
        <v/>
      </c>
      <c r="E80" s="410">
        <f>暖通!E84+暖通!G84+暖通!I84</f>
        <v/>
      </c>
      <c r="F80" s="407">
        <f>暖通!M84+暖通!O84+暖通!S84+暖通!W84+暖通!AA84</f>
        <v/>
      </c>
      <c r="G80" s="407">
        <f>C80-B80</f>
        <v/>
      </c>
      <c r="H80" s="407">
        <f>B80-D80-E80-F80</f>
        <v/>
      </c>
      <c r="I80" s="407">
        <f>H80/24</f>
        <v/>
      </c>
    </row>
    <row customHeight="1" ht="14.25" r="81" s="211" spans="1:9">
      <c r="A81" s="1" t="n">
        <v>43330</v>
      </c>
      <c r="B81" s="407">
        <f>IT!AM85</f>
        <v/>
      </c>
      <c r="C81" s="410">
        <f>PUE!O85</f>
        <v/>
      </c>
      <c r="D81" s="410">
        <f>IT!AD85</f>
        <v/>
      </c>
      <c r="E81" s="410">
        <f>暖通!E85+暖通!G85+暖通!I85</f>
        <v/>
      </c>
      <c r="F81" s="407">
        <f>暖通!M85+暖通!O85+暖通!S85+暖通!W85+暖通!AA85</f>
        <v/>
      </c>
      <c r="G81" s="407">
        <f>C81-B81</f>
        <v/>
      </c>
      <c r="H81" s="407">
        <f>B81-D81-E81-F81</f>
        <v/>
      </c>
      <c r="I81" s="407">
        <f>H81/24</f>
        <v/>
      </c>
    </row>
    <row customHeight="1" ht="14.25" r="82" s="211" spans="1:9">
      <c r="A82" s="1" t="n">
        <v>43331</v>
      </c>
      <c r="B82" s="407">
        <f>IT!AM86</f>
        <v/>
      </c>
      <c r="C82" s="410">
        <f>PUE!O86</f>
        <v/>
      </c>
      <c r="D82" s="410">
        <f>IT!AD86</f>
        <v/>
      </c>
      <c r="E82" s="410">
        <f>暖通!E86+暖通!G86+暖通!I86</f>
        <v/>
      </c>
      <c r="F82" s="407">
        <f>暖通!M86+暖通!O86+暖通!S86+暖通!W86+暖通!AA86</f>
        <v/>
      </c>
      <c r="G82" s="407">
        <f>C82-B82</f>
        <v/>
      </c>
      <c r="H82" s="407">
        <f>B82-D82-E82-F82</f>
        <v/>
      </c>
      <c r="I82" s="407">
        <f>H82/24</f>
        <v/>
      </c>
    </row>
    <row customHeight="1" ht="14.25" r="83" s="211" spans="1:9">
      <c r="A83" s="1" t="n">
        <v>43332</v>
      </c>
      <c r="B83" s="407">
        <f>IT!AM87</f>
        <v/>
      </c>
      <c r="C83" s="410">
        <f>PUE!O87</f>
        <v/>
      </c>
      <c r="D83" s="410">
        <f>IT!AD87</f>
        <v/>
      </c>
      <c r="E83" s="410">
        <f>暖通!E87+暖通!G87+暖通!I87</f>
        <v/>
      </c>
      <c r="F83" s="407">
        <f>暖通!M87+暖通!O87+暖通!S87+暖通!W87+暖通!AA87</f>
        <v/>
      </c>
      <c r="G83" s="407">
        <f>C83-B83</f>
        <v/>
      </c>
      <c r="H83" s="407">
        <f>B83-D83-E83-F83</f>
        <v/>
      </c>
      <c r="I83" s="407">
        <f>H83/24</f>
        <v/>
      </c>
    </row>
    <row customHeight="1" ht="14.25" r="84" s="211" spans="1:9">
      <c r="A84" s="1" t="n">
        <v>43333</v>
      </c>
      <c r="B84" s="407">
        <f>IT!AM88</f>
        <v/>
      </c>
      <c r="C84" s="410">
        <f>PUE!O88</f>
        <v/>
      </c>
      <c r="D84" s="410">
        <f>IT!AD88</f>
        <v/>
      </c>
      <c r="E84" s="410">
        <f>暖通!E88+暖通!G88+暖通!I88</f>
        <v/>
      </c>
      <c r="F84" s="407">
        <f>暖通!M88+暖通!O88+暖通!S88+暖通!W88+暖通!AA88</f>
        <v/>
      </c>
      <c r="G84" s="407">
        <f>C84-B84</f>
        <v/>
      </c>
      <c r="H84" s="407">
        <f>B84-D84-E84-F84</f>
        <v/>
      </c>
      <c r="I84" s="407">
        <f>H84/24</f>
        <v/>
      </c>
    </row>
    <row customHeight="1" ht="14.25" r="85" s="211" spans="1:9">
      <c r="A85" s="1" t="n">
        <v>43334</v>
      </c>
      <c r="B85" s="407">
        <f>IT!AM89</f>
        <v/>
      </c>
      <c r="C85" s="410">
        <f>PUE!O89</f>
        <v/>
      </c>
      <c r="D85" s="410">
        <f>IT!AD89</f>
        <v/>
      </c>
      <c r="E85" s="410">
        <f>暖通!E89+暖通!G89+暖通!I89</f>
        <v/>
      </c>
      <c r="F85" s="407">
        <f>暖通!M89+暖通!O89+暖通!S89+暖通!W89+暖通!AA89</f>
        <v/>
      </c>
      <c r="G85" s="407">
        <f>C85-B85</f>
        <v/>
      </c>
      <c r="H85" s="407">
        <f>B85-D85-E85-F85</f>
        <v/>
      </c>
      <c r="I85" s="407">
        <f>H85/24</f>
        <v/>
      </c>
    </row>
    <row customHeight="1" ht="14.25" r="86" s="211" spans="1:9">
      <c r="A86" s="1" t="n">
        <v>43335</v>
      </c>
      <c r="B86" s="407">
        <f>IT!AM90</f>
        <v/>
      </c>
      <c r="C86" s="410">
        <f>PUE!O90</f>
        <v/>
      </c>
      <c r="D86" s="410">
        <f>IT!AD90</f>
        <v/>
      </c>
      <c r="E86" s="410">
        <f>暖通!E90+暖通!G90+暖通!I90</f>
        <v/>
      </c>
      <c r="F86" s="407">
        <f>暖通!M90+暖通!O90+暖通!S90+暖通!W90+暖通!AA90</f>
        <v/>
      </c>
      <c r="G86" s="407">
        <f>C86-B86</f>
        <v/>
      </c>
      <c r="H86" s="407">
        <f>B86-D86-E86-F86</f>
        <v/>
      </c>
      <c r="I86" s="407">
        <f>H86/24</f>
        <v/>
      </c>
    </row>
    <row customHeight="1" ht="14.25" r="87" s="211" spans="1:9">
      <c r="A87" s="1" t="n">
        <v>43336</v>
      </c>
      <c r="B87" s="407">
        <f>IT!AM91</f>
        <v/>
      </c>
      <c r="C87" s="410">
        <f>PUE!O91</f>
        <v/>
      </c>
      <c r="D87" s="410">
        <f>IT!AD91</f>
        <v/>
      </c>
      <c r="E87" s="410">
        <f>暖通!E91+暖通!G91+暖通!I91</f>
        <v/>
      </c>
      <c r="F87" s="407">
        <f>暖通!M91+暖通!O91+暖通!S91+暖通!W91+暖通!AA91</f>
        <v/>
      </c>
      <c r="G87" s="407">
        <f>C87-B87</f>
        <v/>
      </c>
      <c r="H87" s="407">
        <f>B87-D87-E87-F87</f>
        <v/>
      </c>
      <c r="I87" s="407">
        <f>H87/24</f>
        <v/>
      </c>
    </row>
    <row customHeight="1" ht="14.25" r="88" s="211" spans="1:9">
      <c r="A88" s="1" t="n">
        <v>43337</v>
      </c>
      <c r="B88" s="407">
        <f>IT!AM92</f>
        <v/>
      </c>
      <c r="C88" s="410">
        <f>PUE!O92</f>
        <v/>
      </c>
      <c r="D88" s="410">
        <f>IT!AD92</f>
        <v/>
      </c>
      <c r="E88" s="410">
        <f>暖通!E92+暖通!G92+暖通!I92</f>
        <v/>
      </c>
      <c r="F88" s="407">
        <f>暖通!M92+暖通!O92+暖通!S92+暖通!W92+暖通!AA92</f>
        <v/>
      </c>
      <c r="G88" s="407">
        <f>C88-B88</f>
        <v/>
      </c>
      <c r="H88" s="407">
        <f>B88-D88-E88-F88</f>
        <v/>
      </c>
      <c r="I88" s="407">
        <f>H88/24</f>
        <v/>
      </c>
    </row>
    <row customHeight="1" ht="14.25" r="89" s="211" spans="1:9">
      <c r="A89" s="1" t="n">
        <v>43338</v>
      </c>
      <c r="B89" s="407">
        <f>IT!AM93</f>
        <v/>
      </c>
      <c r="C89" s="410">
        <f>PUE!O93</f>
        <v/>
      </c>
      <c r="D89" s="410">
        <f>IT!AD93</f>
        <v/>
      </c>
      <c r="E89" s="410">
        <f>暖通!E93+暖通!G93+暖通!I93</f>
        <v/>
      </c>
      <c r="F89" s="407">
        <f>暖通!M93+暖通!O93+暖通!S93+暖通!W93+暖通!AA93</f>
        <v/>
      </c>
      <c r="G89" s="407">
        <f>C89-B89</f>
        <v/>
      </c>
      <c r="H89" s="407">
        <f>B89-D89-E89-F89</f>
        <v/>
      </c>
      <c r="I89" s="407">
        <f>H89/24</f>
        <v/>
      </c>
    </row>
    <row customHeight="1" ht="14.25" r="90" s="211" spans="1:9">
      <c r="A90" s="1" t="s">
        <v>63</v>
      </c>
      <c r="B90" s="407">
        <f>IT!#REF!</f>
        <v/>
      </c>
      <c r="C90" s="410">
        <f>PUE!#REF!</f>
        <v/>
      </c>
      <c r="D90" s="410">
        <f>IT!#REF!</f>
        <v/>
      </c>
      <c r="E90" s="410">
        <f>暖通!#REF!+暖通!#REF!+暖通!#REF!</f>
        <v/>
      </c>
      <c r="F90" s="407">
        <f>暖通!#REF!+暖通!#REF!+暖通!#REF!+暖通!#REF!+暖通!#REF!</f>
        <v/>
      </c>
      <c r="G90" s="407">
        <f>C90-B90</f>
        <v/>
      </c>
      <c r="H90" s="407">
        <f>B90-D90-E90-F90</f>
        <v/>
      </c>
      <c r="I90" s="407">
        <f>H90/24</f>
        <v/>
      </c>
    </row>
    <row customHeight="1" ht="14.25" r="91" s="211" spans="1:9">
      <c r="A91" s="1" t="n">
        <v>43340</v>
      </c>
      <c r="B91" s="407">
        <f>IT!#REF!</f>
        <v/>
      </c>
      <c r="C91" s="410">
        <f>PUE!#REF!</f>
        <v/>
      </c>
      <c r="D91" s="410">
        <f>IT!#REF!</f>
        <v/>
      </c>
      <c r="E91" s="410">
        <f>暖通!#REF!+暖通!#REF!+暖通!#REF!</f>
        <v/>
      </c>
      <c r="F91" s="407">
        <f>暖通!#REF!+暖通!#REF!+暖通!#REF!+暖通!#REF!+暖通!#REF!</f>
        <v/>
      </c>
      <c r="G91" s="407">
        <f>C91-B91</f>
        <v/>
      </c>
      <c r="H91" s="407">
        <f>B91-D91-E91-F91</f>
        <v/>
      </c>
      <c r="I91" s="407">
        <f>H91/24</f>
        <v/>
      </c>
    </row>
    <row customHeight="1" ht="14.25" r="92" s="211" spans="1:9">
      <c r="A92" s="1" t="n">
        <v>43341</v>
      </c>
      <c r="B92" s="407">
        <f>IT!#REF!</f>
        <v/>
      </c>
      <c r="C92" s="410">
        <f>PUE!#REF!</f>
        <v/>
      </c>
      <c r="D92" s="410">
        <f>IT!#REF!</f>
        <v/>
      </c>
      <c r="E92" s="410">
        <f>暖通!#REF!+暖通!#REF!+暖通!#REF!</f>
        <v/>
      </c>
      <c r="F92" s="407">
        <f>暖通!#REF!+暖通!#REF!+暖通!#REF!+暖通!#REF!+暖通!#REF!</f>
        <v/>
      </c>
      <c r="G92" s="407">
        <f>C92-B92</f>
        <v/>
      </c>
      <c r="H92" s="407">
        <f>B92-D92-E92-F92</f>
        <v/>
      </c>
      <c r="I92" s="407">
        <f>H92/24</f>
        <v/>
      </c>
    </row>
    <row customHeight="1" ht="14.25" r="93" s="211" spans="1:9" thickBot="1">
      <c r="A93" s="1" t="n">
        <v>43342</v>
      </c>
      <c r="B93" s="407">
        <f>IT!#REF!</f>
        <v/>
      </c>
      <c r="C93" s="410">
        <f>PUE!#REF!</f>
        <v/>
      </c>
      <c r="D93" s="410">
        <f>IT!#REF!</f>
        <v/>
      </c>
      <c r="E93" s="410">
        <f>暖通!#REF!+暖通!#REF!+暖通!#REF!</f>
        <v/>
      </c>
      <c r="F93" s="407">
        <f>暖通!#REF!+暖通!#REF!+暖通!#REF!+暖通!#REF!+暖通!#REF!</f>
        <v/>
      </c>
      <c r="G93" s="407">
        <f>C93-B93</f>
        <v/>
      </c>
      <c r="H93" s="407">
        <f>B93-D93-E93-F93</f>
        <v/>
      </c>
      <c r="I93" s="407">
        <f>H93/24</f>
        <v/>
      </c>
    </row>
  </sheetData>
  <mergeCells count="7">
    <mergeCell ref="G1:G2"/>
    <mergeCell ref="H1:H2"/>
    <mergeCell ref="B1:B2"/>
    <mergeCell ref="C1:C2"/>
    <mergeCell ref="D1:D2"/>
    <mergeCell ref="E1:E2"/>
    <mergeCell ref="F1:F2"/>
  </mergeCells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FMDC5#BAK</dc:creator>
  <dcterms:created xsi:type="dcterms:W3CDTF">2017-11-25T04:34:00Z</dcterms:created>
  <dcterms:modified xsi:type="dcterms:W3CDTF">2018-08-27T03:12:39Z</dcterms:modified>
  <cp:lastModifiedBy>FMDC5#BAK</cp:lastModifiedBy>
</cp:coreProperties>
</file>