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Quotes\TN-Magnafusion\"/>
    </mc:Choice>
  </mc:AlternateContent>
  <bookViews>
    <workbookView xWindow="0" yWindow="0" windowWidth="20580" windowHeight="11640"/>
  </bookViews>
  <sheets>
    <sheet name="20160516" sheetId="6" r:id="rId1"/>
    <sheet name="VAR Pricing" sheetId="3" r:id="rId2"/>
    <sheet name="Examples" sheetId="4" r:id="rId3"/>
  </sheets>
  <definedNames>
    <definedName name="_xlnm.Print_Area" localSheetId="0">'20160516'!$A$1:$C$32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" l="1"/>
  <c r="C16" i="6"/>
  <c r="D16" i="6" s="1"/>
  <c r="C15" i="6"/>
  <c r="D15" i="6" s="1"/>
  <c r="C14" i="6"/>
  <c r="D14" i="6" s="1"/>
  <c r="C12" i="6"/>
  <c r="D12" i="6" s="1"/>
  <c r="C11" i="6"/>
  <c r="D11" i="6" s="1"/>
  <c r="C8" i="6"/>
  <c r="D8" i="6" s="1"/>
  <c r="C7" i="6"/>
  <c r="D7" i="6" s="1"/>
  <c r="C4" i="6"/>
  <c r="C20" i="6" l="1"/>
  <c r="B24" i="6" s="1"/>
  <c r="D4" i="6"/>
  <c r="D20" i="6"/>
  <c r="B26" i="6" s="1"/>
  <c r="E45" i="4" l="1"/>
  <c r="C45" i="4" l="1"/>
  <c r="L31" i="4" l="1"/>
  <c r="E13" i="4"/>
  <c r="E14" i="4" s="1"/>
  <c r="G7" i="3" l="1"/>
  <c r="H7" i="3" s="1"/>
  <c r="G8" i="3"/>
  <c r="H8" i="3" s="1"/>
  <c r="G11" i="3"/>
  <c r="H11" i="3" s="1"/>
  <c r="G5" i="3"/>
  <c r="H5" i="3" s="1"/>
  <c r="D6" i="3"/>
  <c r="G6" i="3" s="1"/>
  <c r="H6" i="3" s="1"/>
  <c r="D7" i="3"/>
  <c r="D8" i="3"/>
  <c r="D9" i="3"/>
  <c r="G9" i="3" s="1"/>
  <c r="H9" i="3" s="1"/>
  <c r="D10" i="3"/>
  <c r="G10" i="3" s="1"/>
  <c r="H10" i="3" s="1"/>
  <c r="D11" i="3"/>
  <c r="D5" i="3"/>
  <c r="C8" i="4"/>
  <c r="O8" i="3" l="1"/>
  <c r="O9" i="3"/>
  <c r="O10" i="3"/>
  <c r="M8" i="3"/>
  <c r="M9" i="3"/>
  <c r="M10" i="3"/>
  <c r="J10" i="3"/>
  <c r="B8" i="3"/>
  <c r="B9" i="3"/>
  <c r="B10" i="3"/>
  <c r="O6" i="3"/>
  <c r="M6" i="3"/>
  <c r="B6" i="3"/>
  <c r="J6" i="3" l="1"/>
  <c r="J9" i="3"/>
  <c r="J8" i="3"/>
  <c r="B7" i="3"/>
  <c r="B11" i="3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2" i="3"/>
  <c r="H22" i="3" s="1"/>
  <c r="G23" i="3"/>
  <c r="H23" i="3" s="1"/>
  <c r="G24" i="3"/>
  <c r="H24" i="3" s="1"/>
  <c r="G27" i="3"/>
  <c r="H27" i="3" s="1"/>
  <c r="G28" i="3"/>
  <c r="H28" i="3" s="1"/>
  <c r="G29" i="3"/>
  <c r="H29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40" i="3"/>
  <c r="H40" i="3" s="1"/>
  <c r="G41" i="3"/>
  <c r="H41" i="3" s="1"/>
  <c r="G42" i="3"/>
  <c r="H42" i="3" s="1"/>
  <c r="G43" i="3"/>
  <c r="H43" i="3" s="1"/>
  <c r="B5" i="3"/>
  <c r="O43" i="3"/>
  <c r="O21" i="3"/>
  <c r="J21" i="3" s="1"/>
  <c r="O22" i="3"/>
  <c r="O23" i="3"/>
  <c r="O24" i="3"/>
  <c r="O25" i="3"/>
  <c r="J25" i="3" s="1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O7" i="3"/>
  <c r="O11" i="3"/>
  <c r="O12" i="3"/>
  <c r="J12" i="3" s="1"/>
  <c r="O13" i="3"/>
  <c r="J13" i="3" s="1"/>
  <c r="O14" i="3"/>
  <c r="O15" i="3"/>
  <c r="O16" i="3"/>
  <c r="O17" i="3"/>
  <c r="O18" i="3"/>
  <c r="O19" i="3"/>
  <c r="O20" i="3"/>
  <c r="O5" i="3"/>
  <c r="T5" i="3"/>
  <c r="M15" i="3"/>
  <c r="M16" i="3"/>
  <c r="M17" i="3"/>
  <c r="M18" i="3"/>
  <c r="M19" i="3"/>
  <c r="M20" i="3"/>
  <c r="M14" i="3"/>
  <c r="M7" i="3"/>
  <c r="M11" i="3"/>
  <c r="M5" i="3"/>
  <c r="J27" i="3" l="1"/>
  <c r="J19" i="3"/>
  <c r="J11" i="3"/>
  <c r="J30" i="3"/>
  <c r="J5" i="3"/>
  <c r="J20" i="3"/>
  <c r="J16" i="3"/>
  <c r="J43" i="3"/>
  <c r="J40" i="3"/>
  <c r="J36" i="3"/>
  <c r="J32" i="3"/>
  <c r="J24" i="3"/>
  <c r="J15" i="3"/>
  <c r="J26" i="3"/>
  <c r="J41" i="3"/>
  <c r="J37" i="3"/>
  <c r="J33" i="3"/>
  <c r="J14" i="3"/>
  <c r="J17" i="3"/>
  <c r="J7" i="3"/>
  <c r="J39" i="3"/>
  <c r="J35" i="3"/>
  <c r="J31" i="3"/>
  <c r="J29" i="3"/>
  <c r="J23" i="3"/>
  <c r="J18" i="3"/>
  <c r="J42" i="3"/>
  <c r="J38" i="3"/>
  <c r="J34" i="3"/>
  <c r="J28" i="3"/>
  <c r="J22" i="3"/>
</calcChain>
</file>

<file path=xl/sharedStrings.xml><?xml version="1.0" encoding="utf-8"?>
<sst xmlns="http://schemas.openxmlformats.org/spreadsheetml/2006/main" count="93" uniqueCount="71">
  <si>
    <t>Product Description</t>
  </si>
  <si>
    <t>Processes</t>
  </si>
  <si>
    <t>Apollo Lab Automation</t>
  </si>
  <si>
    <t>Apollo Web Order Entry</t>
  </si>
  <si>
    <t>Apollo eXchange</t>
  </si>
  <si>
    <t>Monthly</t>
  </si>
  <si>
    <t>Monthly SaaS Fee</t>
  </si>
  <si>
    <t>Implementation Fee</t>
  </si>
  <si>
    <t>Apollo Imaging</t>
  </si>
  <si>
    <t>Apollo Web Reporting (Includes 5 Apollo Web User Licenses)</t>
  </si>
  <si>
    <t>Apollo Supply Orders</t>
  </si>
  <si>
    <t>Apollo Quality Assurance</t>
  </si>
  <si>
    <t>ApolloLIMS Base License (2 Concurrent User)</t>
  </si>
  <si>
    <t>ApolloLIMS Base License (4 Concurrent User)</t>
  </si>
  <si>
    <t>ApolloLIMS Base License (8 Concurrent User)</t>
  </si>
  <si>
    <t>Instrument #1</t>
  </si>
  <si>
    <r>
      <t xml:space="preserve">Instrument #2 </t>
    </r>
    <r>
      <rPr>
        <i/>
        <sz val="10"/>
        <rFont val="Arial"/>
        <family val="2"/>
      </rPr>
      <t>(identical manufacturer and method)</t>
    </r>
  </si>
  <si>
    <r>
      <t xml:space="preserve">Instrument #3 </t>
    </r>
    <r>
      <rPr>
        <i/>
        <sz val="10"/>
        <rFont val="Arial"/>
        <family val="2"/>
      </rPr>
      <t>(identical manufacturer and method)</t>
    </r>
  </si>
  <si>
    <r>
      <t xml:space="preserve">Instrument #4 </t>
    </r>
    <r>
      <rPr>
        <i/>
        <sz val="10"/>
        <rFont val="Arial"/>
        <family val="2"/>
      </rPr>
      <t>(identical manufacturer and method)</t>
    </r>
  </si>
  <si>
    <r>
      <t xml:space="preserve">Instrument #5 </t>
    </r>
    <r>
      <rPr>
        <i/>
        <sz val="10"/>
        <rFont val="Arial"/>
        <family val="2"/>
      </rPr>
      <t>(identical manufacturer and method)</t>
    </r>
  </si>
  <si>
    <r>
      <t xml:space="preserve">Instrument #6 </t>
    </r>
    <r>
      <rPr>
        <i/>
        <sz val="10"/>
        <rFont val="Arial"/>
        <family val="2"/>
      </rPr>
      <t>(identical manufacturer and method)</t>
    </r>
  </si>
  <si>
    <r>
      <t xml:space="preserve">Instrument #7 </t>
    </r>
    <r>
      <rPr>
        <i/>
        <sz val="10"/>
        <rFont val="Arial"/>
        <family val="2"/>
      </rPr>
      <t>(identical manufacturer and method)</t>
    </r>
  </si>
  <si>
    <t>Apollo Specimen Storage</t>
  </si>
  <si>
    <t>Apollo Image Library</t>
  </si>
  <si>
    <t xml:space="preserve">Apollo Image Batch Scanning Station </t>
  </si>
  <si>
    <t xml:space="preserve">Apollo Image Automation Server </t>
  </si>
  <si>
    <t>Incoming –or- Outgoing Orders (per occurrence)</t>
  </si>
  <si>
    <t>Outgoing Results (per occurrence)</t>
  </si>
  <si>
    <t>Outgoing PDF Specimen Reports (per occurrence)</t>
  </si>
  <si>
    <t>Outgoing Results and PDF Specimen Reports (per occurrence)</t>
  </si>
  <si>
    <t>Incoming Results (per occurrence)</t>
  </si>
  <si>
    <t>Automated Fax Interface</t>
  </si>
  <si>
    <t xml:space="preserve">Apollo Web Requisition </t>
  </si>
  <si>
    <t>Apollo Web User License</t>
  </si>
  <si>
    <t>Hosting</t>
  </si>
  <si>
    <t>Support &amp; Maint</t>
  </si>
  <si>
    <t>SaaS Agreement</t>
  </si>
  <si>
    <t>ApolloLIMS Base License (3 Concurrent User)</t>
  </si>
  <si>
    <t>Apollo Web Reporting (Includes 5 Apollo  Web User Licenses</t>
  </si>
  <si>
    <t>ApolloLIMS Base License (5 Concurrent User)</t>
  </si>
  <si>
    <t>ApolloLIMS Base License (6 Concurrent User)</t>
  </si>
  <si>
    <t>ApolloLIMS Base License (7 Concurrent User)</t>
  </si>
  <si>
    <t>License Value</t>
  </si>
  <si>
    <t>ApolloLIMS</t>
  </si>
  <si>
    <t>Apollo Web Portal</t>
  </si>
  <si>
    <t>Instrument #1 (Screening)</t>
  </si>
  <si>
    <t>Instrument #1 (Confirmation)</t>
  </si>
  <si>
    <t>Standard SaaS Fee</t>
  </si>
  <si>
    <t>VAR SaaS Fee</t>
  </si>
  <si>
    <t>Zetafax Fax Server Software (Does not include Server Hardware)</t>
  </si>
  <si>
    <t>Outgoing HL7 Results Interface</t>
  </si>
  <si>
    <t>Database Configutation (8 hours at $90 per hour)</t>
  </si>
  <si>
    <t>Concurrent Database Licenses</t>
  </si>
  <si>
    <t>Implementation Fee Calculation Example</t>
  </si>
  <si>
    <t>Monthly SaaS Fee Calculation Example</t>
  </si>
  <si>
    <t>System Services</t>
  </si>
  <si>
    <t>Calculating Number of Database Licenses</t>
  </si>
  <si>
    <t>WOE</t>
  </si>
  <si>
    <t>WRPT</t>
  </si>
  <si>
    <t xml:space="preserve">    -  Apollo HL7 Billing Interface</t>
  </si>
  <si>
    <t xml:space="preserve">    -  Apollo Automated Fax Interface</t>
  </si>
  <si>
    <t>Apollo Web Requisition</t>
  </si>
  <si>
    <t>Zetafax Server Software</t>
  </si>
  <si>
    <t>Magnafusion</t>
  </si>
  <si>
    <t>Apollo Base License (2 Concurrent User)</t>
  </si>
  <si>
    <t xml:space="preserve">    - Screening Instrument Interface #1</t>
  </si>
  <si>
    <t xml:space="preserve">    - LC/MS/MS Instrument Interface #1</t>
  </si>
  <si>
    <t>Standard SaaS</t>
  </si>
  <si>
    <t>VAR</t>
  </si>
  <si>
    <t>Implemention Fee (initial project)</t>
  </si>
  <si>
    <t>Monthly Fee -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</si>
</sst>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2" applyFont="1"/>
    <xf numFmtId="0" fontId="0" fillId="0" borderId="0" xfId="0" applyAlignment="1">
      <alignment horizontal="center"/>
    </xf>
    <xf numFmtId="0" fontId="4" fillId="0" borderId="0" xfId="0" applyFont="1"/>
    <xf numFmtId="44" fontId="4" fillId="0" borderId="0" xfId="2" applyFont="1" applyAlignment="1">
      <alignment horizontal="center"/>
    </xf>
    <xf numFmtId="0" fontId="3" fillId="0" borderId="0" xfId="0" applyFont="1"/>
    <xf numFmtId="44" fontId="0" fillId="0" borderId="0" xfId="2" applyFont="1" applyBorder="1"/>
    <xf numFmtId="0" fontId="3" fillId="0" borderId="1" xfId="0" applyFont="1" applyBorder="1"/>
    <xf numFmtId="44" fontId="0" fillId="0" borderId="1" xfId="2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44" fontId="0" fillId="0" borderId="0" xfId="0" applyNumberFormat="1"/>
    <xf numFmtId="0" fontId="3" fillId="0" borderId="0" xfId="0" applyFont="1" applyBorder="1"/>
    <xf numFmtId="0" fontId="0" fillId="0" borderId="0" xfId="0" applyBorder="1"/>
    <xf numFmtId="1" fontId="0" fillId="0" borderId="0" xfId="2" applyNumberFormat="1" applyFont="1" applyBorder="1"/>
    <xf numFmtId="0" fontId="5" fillId="0" borderId="0" xfId="0" applyFont="1" applyBorder="1"/>
    <xf numFmtId="9" fontId="0" fillId="0" borderId="0" xfId="5" applyFont="1"/>
    <xf numFmtId="6" fontId="0" fillId="0" borderId="0" xfId="0" applyNumberForma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44" fontId="3" fillId="0" borderId="0" xfId="1" applyFont="1"/>
    <xf numFmtId="44" fontId="0" fillId="0" borderId="0" xfId="1" applyFont="1"/>
    <xf numFmtId="44" fontId="3" fillId="0" borderId="0" xfId="1" applyFont="1" applyAlignment="1">
      <alignment horizontal="right" vertical="center"/>
    </xf>
    <xf numFmtId="0" fontId="0" fillId="2" borderId="0" xfId="0" applyFill="1"/>
    <xf numFmtId="6" fontId="0" fillId="2" borderId="0" xfId="0" applyNumberFormat="1" applyFill="1"/>
    <xf numFmtId="0" fontId="3" fillId="2" borderId="0" xfId="0" applyFont="1" applyFill="1"/>
    <xf numFmtId="0" fontId="5" fillId="0" borderId="0" xfId="0" applyFont="1" applyAlignment="1">
      <alignment horizontal="left" vertical="center"/>
    </xf>
    <xf numFmtId="44" fontId="3" fillId="0" borderId="0" xfId="1" applyFont="1" applyAlignment="1"/>
    <xf numFmtId="44" fontId="0" fillId="0" borderId="1" xfId="1" applyFont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1" applyFont="1" applyBorder="1"/>
    <xf numFmtId="0" fontId="3" fillId="0" borderId="0" xfId="0" applyFont="1" applyFill="1" applyBorder="1"/>
    <xf numFmtId="37" fontId="0" fillId="0" borderId="0" xfId="1" applyNumberFormat="1" applyFont="1"/>
    <xf numFmtId="0" fontId="3" fillId="0" borderId="1" xfId="0" applyFont="1" applyBorder="1" applyAlignment="1">
      <alignment horizontal="left" vertical="center"/>
    </xf>
    <xf numFmtId="37" fontId="0" fillId="0" borderId="1" xfId="1" applyNumberFormat="1" applyFont="1" applyBorder="1"/>
    <xf numFmtId="37" fontId="0" fillId="0" borderId="0" xfId="0" applyNumberFormat="1"/>
    <xf numFmtId="44" fontId="3" fillId="0" borderId="1" xfId="1" applyFont="1" applyBorder="1"/>
    <xf numFmtId="44" fontId="7" fillId="0" borderId="0" xfId="2" applyFont="1"/>
    <xf numFmtId="44" fontId="5" fillId="0" borderId="0" xfId="0" applyNumberFormat="1" applyFont="1"/>
  </cellXfs>
  <cellStyles count="7">
    <cellStyle name="Currency" xfId="1" builtinId="4"/>
    <cellStyle name="Currency 2 2" xfId="2"/>
    <cellStyle name="Currency 2 2 2" xfId="4"/>
    <cellStyle name="Normal" xfId="0" builtinId="0"/>
    <cellStyle name="Normal 2" xfId="6"/>
    <cellStyle name="Percent" xfId="5" builtinId="5"/>
    <cellStyle name="Percent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zoomScale="80" zoomScaleNormal="80" workbookViewId="0">
      <selection activeCell="I33" sqref="I33"/>
    </sheetView>
  </sheetViews>
  <sheetFormatPr defaultRowHeight="12.75" x14ac:dyDescent="0.2"/>
  <cols>
    <col min="1" max="1" width="70.5703125" bestFit="1" customWidth="1"/>
    <col min="2" max="2" width="15.28515625" bestFit="1" customWidth="1"/>
    <col min="3" max="3" width="16.7109375" style="2" bestFit="1" customWidth="1"/>
    <col min="4" max="4" width="11.28515625" bestFit="1" customWidth="1"/>
  </cols>
  <sheetData>
    <row r="1" spans="1:6" ht="15.75" x14ac:dyDescent="0.25">
      <c r="A1" s="1" t="s">
        <v>63</v>
      </c>
      <c r="B1" s="1"/>
    </row>
    <row r="3" spans="1:6" ht="15" x14ac:dyDescent="0.35">
      <c r="A3" s="4" t="s">
        <v>0</v>
      </c>
      <c r="B3" s="4" t="s">
        <v>42</v>
      </c>
      <c r="C3" s="40" t="s">
        <v>67</v>
      </c>
      <c r="D3" s="5" t="s">
        <v>68</v>
      </c>
      <c r="F3" s="6" t="s">
        <v>1</v>
      </c>
    </row>
    <row r="4" spans="1:6" x14ac:dyDescent="0.2">
      <c r="A4" s="6" t="s">
        <v>64</v>
      </c>
      <c r="B4" s="22">
        <v>24365</v>
      </c>
      <c r="C4" s="2">
        <f>B4*0.05</f>
        <v>1218.25</v>
      </c>
      <c r="D4" s="13">
        <f>C4-(C4*0.3)</f>
        <v>852.77500000000009</v>
      </c>
      <c r="F4">
        <v>2</v>
      </c>
    </row>
    <row r="5" spans="1:6" x14ac:dyDescent="0.2">
      <c r="B5" s="23"/>
    </row>
    <row r="6" spans="1:6" x14ac:dyDescent="0.2">
      <c r="A6" t="s">
        <v>2</v>
      </c>
      <c r="B6" s="23"/>
    </row>
    <row r="7" spans="1:6" x14ac:dyDescent="0.2">
      <c r="A7" t="s">
        <v>65</v>
      </c>
      <c r="B7" s="23">
        <v>4995</v>
      </c>
      <c r="C7" s="2">
        <f>B7*0.05</f>
        <v>249.75</v>
      </c>
      <c r="D7" s="13">
        <f>C7-(C7*0.3)</f>
        <v>174.82499999999999</v>
      </c>
      <c r="F7">
        <v>1</v>
      </c>
    </row>
    <row r="8" spans="1:6" x14ac:dyDescent="0.2">
      <c r="A8" t="s">
        <v>66</v>
      </c>
      <c r="B8" s="23">
        <v>4995</v>
      </c>
      <c r="C8" s="2">
        <f>B8*0.05</f>
        <v>249.75</v>
      </c>
      <c r="D8" s="13">
        <f>C8-(C8*0.3)</f>
        <v>174.82499999999999</v>
      </c>
      <c r="F8">
        <v>1</v>
      </c>
    </row>
    <row r="9" spans="1:6" x14ac:dyDescent="0.2">
      <c r="B9" s="23"/>
    </row>
    <row r="10" spans="1:6" x14ac:dyDescent="0.2">
      <c r="A10" t="s">
        <v>4</v>
      </c>
      <c r="B10" s="23"/>
    </row>
    <row r="11" spans="1:6" x14ac:dyDescent="0.2">
      <c r="A11" s="15" t="s">
        <v>59</v>
      </c>
      <c r="B11" s="33">
        <v>4995</v>
      </c>
      <c r="C11" s="2">
        <f>B11*0.05</f>
        <v>249.75</v>
      </c>
      <c r="D11" s="13">
        <f>C11-(C11*0.3)</f>
        <v>174.82499999999999</v>
      </c>
      <c r="F11">
        <v>1</v>
      </c>
    </row>
    <row r="12" spans="1:6" x14ac:dyDescent="0.2">
      <c r="A12" s="15" t="s">
        <v>60</v>
      </c>
      <c r="B12" s="33">
        <v>2497.5</v>
      </c>
      <c r="C12" s="2">
        <f>B12*0.05</f>
        <v>124.875</v>
      </c>
      <c r="D12" s="13">
        <f>C12-(C12*0.3)</f>
        <v>87.412499999999994</v>
      </c>
      <c r="F12">
        <v>1</v>
      </c>
    </row>
    <row r="13" spans="1:6" x14ac:dyDescent="0.2">
      <c r="B13" s="23"/>
    </row>
    <row r="14" spans="1:6" x14ac:dyDescent="0.2">
      <c r="A14" t="s">
        <v>9</v>
      </c>
      <c r="B14" s="23">
        <v>7497.5</v>
      </c>
      <c r="C14" s="2">
        <f>B14*0.05</f>
        <v>374.875</v>
      </c>
      <c r="D14" s="13">
        <f>C14-(C14*0.3)</f>
        <v>262.41250000000002</v>
      </c>
      <c r="F14">
        <v>5</v>
      </c>
    </row>
    <row r="15" spans="1:6" x14ac:dyDescent="0.2">
      <c r="A15" s="6" t="s">
        <v>3</v>
      </c>
      <c r="B15" s="22">
        <v>4997.5</v>
      </c>
      <c r="C15" s="2">
        <f>B15*0.05</f>
        <v>249.875</v>
      </c>
      <c r="D15" s="13">
        <f>C15-(C15*0.3)</f>
        <v>174.91250000000002</v>
      </c>
      <c r="F15">
        <v>1</v>
      </c>
    </row>
    <row r="16" spans="1:6" x14ac:dyDescent="0.2">
      <c r="A16" s="6" t="s">
        <v>61</v>
      </c>
      <c r="B16" s="22">
        <v>2497.5</v>
      </c>
      <c r="C16" s="2">
        <f>B16*0.05</f>
        <v>124.875</v>
      </c>
      <c r="D16" s="13">
        <f>C16-(C16*0.3)</f>
        <v>87.412499999999994</v>
      </c>
      <c r="F16">
        <v>0</v>
      </c>
    </row>
    <row r="17" spans="1:6" x14ac:dyDescent="0.2">
      <c r="B17" s="23"/>
    </row>
    <row r="18" spans="1:6" x14ac:dyDescent="0.2">
      <c r="A18" s="6" t="s">
        <v>62</v>
      </c>
      <c r="B18" s="22">
        <v>2836</v>
      </c>
      <c r="C18" s="2">
        <v>134</v>
      </c>
      <c r="D18" s="13">
        <v>134</v>
      </c>
      <c r="F18">
        <v>0</v>
      </c>
    </row>
    <row r="19" spans="1:6" x14ac:dyDescent="0.2">
      <c r="A19" s="8"/>
      <c r="B19" s="39"/>
      <c r="C19" s="9"/>
      <c r="D19" s="11"/>
    </row>
    <row r="20" spans="1:6" x14ac:dyDescent="0.2">
      <c r="A20" s="12"/>
      <c r="B20" s="2">
        <f>SUM(B4:B19)</f>
        <v>59676</v>
      </c>
      <c r="C20" s="2">
        <f>SUM(C4:C19)</f>
        <v>2976</v>
      </c>
      <c r="D20" s="2">
        <f>SUM(D4:D19)</f>
        <v>2123.4</v>
      </c>
    </row>
    <row r="22" spans="1:6" x14ac:dyDescent="0.2">
      <c r="A22" s="12"/>
      <c r="B22" s="12"/>
    </row>
    <row r="23" spans="1:6" x14ac:dyDescent="0.2">
      <c r="A23" s="12"/>
      <c r="B23" s="12"/>
    </row>
    <row r="24" spans="1:6" x14ac:dyDescent="0.2">
      <c r="A24" s="12" t="s">
        <v>69</v>
      </c>
      <c r="B24" s="41">
        <f>C20*4</f>
        <v>11904</v>
      </c>
    </row>
    <row r="25" spans="1:6" x14ac:dyDescent="0.2">
      <c r="A25" s="12"/>
      <c r="B25" s="12"/>
    </row>
    <row r="26" spans="1:6" x14ac:dyDescent="0.2">
      <c r="A26" s="12" t="s">
        <v>70</v>
      </c>
      <c r="B26" s="41">
        <f>D20</f>
        <v>2123.4</v>
      </c>
    </row>
    <row r="33" spans="1:3" x14ac:dyDescent="0.2">
      <c r="A33" s="15"/>
      <c r="B33" s="15"/>
      <c r="C33" s="7"/>
    </row>
    <row r="34" spans="1:3" x14ac:dyDescent="0.2">
      <c r="A34" s="15"/>
      <c r="B34" s="15"/>
      <c r="C34" s="7"/>
    </row>
    <row r="35" spans="1:3" x14ac:dyDescent="0.2">
      <c r="A35" s="14"/>
      <c r="B35" s="14"/>
      <c r="C35" s="7"/>
    </row>
    <row r="36" spans="1:3" x14ac:dyDescent="0.2">
      <c r="A36" s="15"/>
      <c r="B36" s="15"/>
      <c r="C36" s="7"/>
    </row>
    <row r="37" spans="1:3" x14ac:dyDescent="0.2">
      <c r="A37" s="14"/>
      <c r="B37" s="14"/>
      <c r="C37" s="7"/>
    </row>
    <row r="38" spans="1:3" x14ac:dyDescent="0.2">
      <c r="A38" s="14"/>
      <c r="B38" s="14"/>
      <c r="C38" s="16"/>
    </row>
    <row r="39" spans="1:3" x14ac:dyDescent="0.2">
      <c r="A39" s="17"/>
      <c r="B39" s="17"/>
      <c r="C39" s="7"/>
    </row>
    <row r="42" spans="1:3" x14ac:dyDescent="0.2">
      <c r="A42" s="14"/>
      <c r="B42" s="14"/>
      <c r="C42" s="7"/>
    </row>
    <row r="43" spans="1:3" x14ac:dyDescent="0.2">
      <c r="A43" s="15"/>
      <c r="B43" s="15"/>
      <c r="C43" s="7"/>
    </row>
    <row r="44" spans="1:3" x14ac:dyDescent="0.2">
      <c r="A44" s="15"/>
      <c r="B44" s="15"/>
      <c r="C44" s="7"/>
    </row>
    <row r="45" spans="1:3" x14ac:dyDescent="0.2">
      <c r="A45" s="15"/>
      <c r="B45" s="15"/>
      <c r="C45" s="7"/>
    </row>
    <row r="46" spans="1:3" x14ac:dyDescent="0.2">
      <c r="A46" s="15"/>
      <c r="B46" s="15"/>
      <c r="C46" s="7"/>
    </row>
    <row r="47" spans="1:3" x14ac:dyDescent="0.2">
      <c r="A47" s="15"/>
      <c r="B47" s="15"/>
      <c r="C47" s="7"/>
    </row>
    <row r="48" spans="1:3" x14ac:dyDescent="0.2">
      <c r="A48" s="15"/>
      <c r="B48" s="15"/>
      <c r="C48" s="7"/>
    </row>
    <row r="49" spans="1:3" x14ac:dyDescent="0.2">
      <c r="A49" s="15"/>
      <c r="B49" s="15"/>
      <c r="C49" s="7"/>
    </row>
    <row r="50" spans="1:3" x14ac:dyDescent="0.2">
      <c r="A50" s="15"/>
      <c r="B50" s="15"/>
      <c r="C50" s="7"/>
    </row>
  </sheetData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9" workbookViewId="0">
      <selection activeCell="D50" sqref="D50"/>
    </sheetView>
  </sheetViews>
  <sheetFormatPr defaultRowHeight="12.75" x14ac:dyDescent="0.2"/>
  <cols>
    <col min="1" max="1" width="11.28515625" bestFit="1" customWidth="1"/>
    <col min="2" max="2" width="11.28515625" customWidth="1"/>
    <col min="3" max="3" width="54.7109375" customWidth="1"/>
    <col min="4" max="4" width="14" style="23" customWidth="1"/>
    <col min="5" max="6" width="11.28515625" customWidth="1"/>
    <col min="7" max="7" width="17.5703125" bestFit="1" customWidth="1"/>
    <col min="8" max="8" width="15" bestFit="1" customWidth="1"/>
    <col min="9" max="9" width="11.42578125" customWidth="1"/>
    <col min="10" max="10" width="12.28515625" bestFit="1" customWidth="1"/>
    <col min="15" max="15" width="14.5703125" bestFit="1" customWidth="1"/>
  </cols>
  <sheetData>
    <row r="1" spans="1:20" x14ac:dyDescent="0.2">
      <c r="D1" s="13">
        <v>12182.5</v>
      </c>
      <c r="J1" s="6" t="s">
        <v>36</v>
      </c>
      <c r="L1" s="27" t="s">
        <v>34</v>
      </c>
      <c r="M1" s="25"/>
      <c r="O1" s="6" t="s">
        <v>35</v>
      </c>
    </row>
    <row r="2" spans="1:20" x14ac:dyDescent="0.2">
      <c r="E2" s="18"/>
      <c r="F2" s="18"/>
      <c r="G2" s="18"/>
      <c r="L2" s="25"/>
      <c r="M2" s="26">
        <v>75</v>
      </c>
      <c r="O2" s="18">
        <v>0.21</v>
      </c>
    </row>
    <row r="3" spans="1:20" x14ac:dyDescent="0.2">
      <c r="D3" s="29" t="s">
        <v>42</v>
      </c>
      <c r="E3" s="6"/>
      <c r="F3" s="6"/>
      <c r="G3" s="6" t="s">
        <v>47</v>
      </c>
      <c r="H3" t="s">
        <v>48</v>
      </c>
      <c r="I3" t="s">
        <v>1</v>
      </c>
      <c r="J3" s="6" t="s">
        <v>5</v>
      </c>
      <c r="L3" s="27" t="s">
        <v>1</v>
      </c>
      <c r="M3" s="25"/>
    </row>
    <row r="4" spans="1:20" x14ac:dyDescent="0.2">
      <c r="C4" s="12" t="s">
        <v>43</v>
      </c>
    </row>
    <row r="5" spans="1:20" x14ac:dyDescent="0.2">
      <c r="A5" s="23">
        <v>49990</v>
      </c>
      <c r="B5" s="13">
        <f t="shared" ref="B5:B11" si="0">A5*0.05</f>
        <v>2499.5</v>
      </c>
      <c r="C5" s="6" t="s">
        <v>12</v>
      </c>
      <c r="D5" s="13">
        <f t="shared" ref="D5:D11" si="1">$D$1*L5</f>
        <v>24365</v>
      </c>
      <c r="G5" s="13">
        <f t="shared" ref="G5:G11" si="2">(D5*0.05)</f>
        <v>1218.25</v>
      </c>
      <c r="H5" s="13">
        <f>G5-(G5*0.3)</f>
        <v>852.77500000000009</v>
      </c>
      <c r="I5" s="32">
        <v>2</v>
      </c>
      <c r="J5" s="13">
        <f t="shared" ref="J5:J11" si="3">(A5+(M5*36)+(O5*3))/36</f>
        <v>2413.4361111111111</v>
      </c>
      <c r="L5">
        <v>2</v>
      </c>
      <c r="M5" s="19">
        <f>$M$2*L5</f>
        <v>150</v>
      </c>
      <c r="O5" s="13">
        <f t="shared" ref="O5:O11" si="4">$O$2*A5</f>
        <v>10497.9</v>
      </c>
      <c r="Q5">
        <v>49990</v>
      </c>
      <c r="R5">
        <v>150</v>
      </c>
      <c r="S5">
        <v>10497.9</v>
      </c>
      <c r="T5">
        <f>(Q5+(R5*36)+(S5*3))/36</f>
        <v>2413.4361111111111</v>
      </c>
    </row>
    <row r="6" spans="1:20" x14ac:dyDescent="0.2">
      <c r="A6" s="23">
        <v>62485</v>
      </c>
      <c r="B6" s="13">
        <f t="shared" si="0"/>
        <v>3124.25</v>
      </c>
      <c r="C6" s="6" t="s">
        <v>37</v>
      </c>
      <c r="D6" s="13">
        <f t="shared" si="1"/>
        <v>36547.5</v>
      </c>
      <c r="G6" s="13">
        <f t="shared" si="2"/>
        <v>1827.375</v>
      </c>
      <c r="H6" s="13">
        <f t="shared" ref="H6:H43" si="5">G6-(G6*0.3)</f>
        <v>1279.1624999999999</v>
      </c>
      <c r="I6" s="32">
        <v>3</v>
      </c>
      <c r="J6" s="13">
        <f t="shared" si="3"/>
        <v>3054.1819444444445</v>
      </c>
      <c r="L6">
        <v>3</v>
      </c>
      <c r="M6" s="19">
        <f>$M$2*L6</f>
        <v>225</v>
      </c>
      <c r="O6" s="13">
        <f t="shared" si="4"/>
        <v>13121.85</v>
      </c>
    </row>
    <row r="7" spans="1:20" x14ac:dyDescent="0.2">
      <c r="A7" s="23">
        <v>71480</v>
      </c>
      <c r="B7" s="13">
        <f t="shared" si="0"/>
        <v>3574</v>
      </c>
      <c r="C7" s="6" t="s">
        <v>13</v>
      </c>
      <c r="D7" s="13">
        <f t="shared" si="1"/>
        <v>48730</v>
      </c>
      <c r="G7" s="13">
        <f t="shared" si="2"/>
        <v>2436.5</v>
      </c>
      <c r="H7" s="13">
        <f t="shared" si="5"/>
        <v>1705.5500000000002</v>
      </c>
      <c r="I7" s="32">
        <v>4</v>
      </c>
      <c r="J7" s="13">
        <f t="shared" si="3"/>
        <v>3536.4555555555553</v>
      </c>
      <c r="L7">
        <v>4</v>
      </c>
      <c r="M7" s="19">
        <f t="shared" ref="M7:M11" si="6">$M$2*L7</f>
        <v>300</v>
      </c>
      <c r="O7" s="13">
        <f t="shared" si="4"/>
        <v>15010.8</v>
      </c>
    </row>
    <row r="8" spans="1:20" x14ac:dyDescent="0.2">
      <c r="A8" s="23">
        <v>79475</v>
      </c>
      <c r="B8" s="13">
        <f t="shared" si="0"/>
        <v>3973.75</v>
      </c>
      <c r="C8" s="6" t="s">
        <v>39</v>
      </c>
      <c r="D8" s="13">
        <f t="shared" si="1"/>
        <v>60912.5</v>
      </c>
      <c r="G8" s="13">
        <f t="shared" si="2"/>
        <v>3045.625</v>
      </c>
      <c r="H8" s="13">
        <f t="shared" si="5"/>
        <v>2131.9375</v>
      </c>
      <c r="I8" s="32">
        <v>5</v>
      </c>
      <c r="J8" s="13">
        <f t="shared" si="3"/>
        <v>3973.4513888888887</v>
      </c>
      <c r="L8">
        <v>5</v>
      </c>
      <c r="M8" s="19">
        <f t="shared" si="6"/>
        <v>375</v>
      </c>
      <c r="O8" s="13">
        <f t="shared" si="4"/>
        <v>16689.75</v>
      </c>
    </row>
    <row r="9" spans="1:20" x14ac:dyDescent="0.2">
      <c r="A9" s="23">
        <v>86470</v>
      </c>
      <c r="B9" s="13">
        <f t="shared" si="0"/>
        <v>4323.5</v>
      </c>
      <c r="C9" s="6" t="s">
        <v>40</v>
      </c>
      <c r="D9" s="13">
        <f t="shared" si="1"/>
        <v>73095</v>
      </c>
      <c r="G9" s="13">
        <f t="shared" si="2"/>
        <v>3654.75</v>
      </c>
      <c r="H9" s="13">
        <f t="shared" si="5"/>
        <v>2558.3249999999998</v>
      </c>
      <c r="I9" s="32">
        <v>6</v>
      </c>
      <c r="J9" s="13">
        <f t="shared" si="3"/>
        <v>4365.1694444444447</v>
      </c>
      <c r="L9">
        <v>6</v>
      </c>
      <c r="M9" s="19">
        <f t="shared" si="6"/>
        <v>450</v>
      </c>
      <c r="O9" s="13">
        <f t="shared" si="4"/>
        <v>18158.7</v>
      </c>
    </row>
    <row r="10" spans="1:20" x14ac:dyDescent="0.2">
      <c r="A10" s="23">
        <v>92465</v>
      </c>
      <c r="B10" s="13">
        <f t="shared" si="0"/>
        <v>4623.25</v>
      </c>
      <c r="C10" s="6" t="s">
        <v>41</v>
      </c>
      <c r="D10" s="13">
        <f t="shared" si="1"/>
        <v>85277.5</v>
      </c>
      <c r="G10" s="13">
        <f t="shared" si="2"/>
        <v>4263.875</v>
      </c>
      <c r="H10" s="13">
        <f t="shared" si="5"/>
        <v>2984.7125000000001</v>
      </c>
      <c r="I10" s="32">
        <v>7</v>
      </c>
      <c r="J10" s="13">
        <f t="shared" si="3"/>
        <v>4711.6097222222224</v>
      </c>
      <c r="L10">
        <v>7</v>
      </c>
      <c r="M10" s="19">
        <f t="shared" si="6"/>
        <v>525</v>
      </c>
      <c r="O10" s="13">
        <f t="shared" si="4"/>
        <v>19417.649999999998</v>
      </c>
    </row>
    <row r="11" spans="1:20" x14ac:dyDescent="0.2">
      <c r="A11" s="23">
        <v>97460</v>
      </c>
      <c r="B11" s="13">
        <f t="shared" si="0"/>
        <v>4873</v>
      </c>
      <c r="C11" s="6" t="s">
        <v>14</v>
      </c>
      <c r="D11" s="13">
        <f t="shared" si="1"/>
        <v>97460</v>
      </c>
      <c r="G11" s="13">
        <f t="shared" si="2"/>
        <v>4873</v>
      </c>
      <c r="H11" s="13">
        <f t="shared" si="5"/>
        <v>3411.1000000000004</v>
      </c>
      <c r="I11" s="32">
        <v>8</v>
      </c>
      <c r="J11" s="13">
        <f t="shared" si="3"/>
        <v>5012.7722222222219</v>
      </c>
      <c r="L11">
        <v>8</v>
      </c>
      <c r="M11" s="19">
        <f t="shared" si="6"/>
        <v>600</v>
      </c>
      <c r="O11" s="13">
        <f t="shared" si="4"/>
        <v>20466.599999999999</v>
      </c>
    </row>
    <row r="12" spans="1:20" x14ac:dyDescent="0.2">
      <c r="E12" s="13"/>
      <c r="F12" s="13"/>
      <c r="G12" s="13"/>
      <c r="H12" s="13"/>
      <c r="I12" s="32"/>
      <c r="J12" s="13">
        <f t="shared" ref="J12:J43" si="7">(D12+(M12*36)+(O12*3))/36</f>
        <v>0</v>
      </c>
      <c r="O12" s="13">
        <f t="shared" ref="O12:O43" si="8">$O$2*D12</f>
        <v>0</v>
      </c>
    </row>
    <row r="13" spans="1:20" x14ac:dyDescent="0.2">
      <c r="C13" s="12" t="s">
        <v>2</v>
      </c>
      <c r="E13" s="13"/>
      <c r="F13" s="13"/>
      <c r="G13" s="13"/>
      <c r="H13" s="13"/>
      <c r="I13" s="32"/>
      <c r="J13" s="13">
        <f t="shared" si="7"/>
        <v>0</v>
      </c>
      <c r="O13" s="13">
        <f t="shared" si="8"/>
        <v>0</v>
      </c>
    </row>
    <row r="14" spans="1:20" x14ac:dyDescent="0.2">
      <c r="C14" s="21" t="s">
        <v>15</v>
      </c>
      <c r="D14" s="24">
        <v>4995</v>
      </c>
      <c r="E14" s="13"/>
      <c r="F14" s="13"/>
      <c r="G14" s="13">
        <f t="shared" ref="G14:G20" si="9">D14*0.05</f>
        <v>249.75</v>
      </c>
      <c r="H14" s="13">
        <f t="shared" si="5"/>
        <v>174.82499999999999</v>
      </c>
      <c r="I14" s="32">
        <v>1</v>
      </c>
      <c r="J14" s="13">
        <f t="shared" si="7"/>
        <v>301.16250000000002</v>
      </c>
      <c r="L14">
        <v>1</v>
      </c>
      <c r="M14" s="19">
        <f t="shared" ref="M14:M43" si="10">$M$2*L14</f>
        <v>75</v>
      </c>
      <c r="O14" s="13">
        <f t="shared" si="8"/>
        <v>1048.95</v>
      </c>
    </row>
    <row r="15" spans="1:20" x14ac:dyDescent="0.2">
      <c r="C15" s="21" t="s">
        <v>16</v>
      </c>
      <c r="D15" s="24">
        <v>4495</v>
      </c>
      <c r="E15" s="13"/>
      <c r="F15" s="13"/>
      <c r="G15" s="13">
        <f t="shared" si="9"/>
        <v>224.75</v>
      </c>
      <c r="H15" s="13">
        <f t="shared" si="5"/>
        <v>157.32499999999999</v>
      </c>
      <c r="I15" s="32">
        <v>1</v>
      </c>
      <c r="J15" s="13">
        <f t="shared" si="7"/>
        <v>278.52361111111111</v>
      </c>
      <c r="L15">
        <v>1</v>
      </c>
      <c r="M15" s="19">
        <f t="shared" si="10"/>
        <v>75</v>
      </c>
      <c r="O15" s="13">
        <f t="shared" si="8"/>
        <v>943.94999999999993</v>
      </c>
    </row>
    <row r="16" spans="1:20" x14ac:dyDescent="0.2">
      <c r="C16" s="21" t="s">
        <v>17</v>
      </c>
      <c r="D16" s="24">
        <v>3995</v>
      </c>
      <c r="E16" s="13"/>
      <c r="F16" s="13"/>
      <c r="G16" s="13">
        <f t="shared" si="9"/>
        <v>199.75</v>
      </c>
      <c r="H16" s="13">
        <f t="shared" si="5"/>
        <v>139.82499999999999</v>
      </c>
      <c r="I16" s="32">
        <v>1</v>
      </c>
      <c r="J16" s="13">
        <f t="shared" si="7"/>
        <v>255.88472222222222</v>
      </c>
      <c r="L16">
        <v>1</v>
      </c>
      <c r="M16" s="19">
        <f t="shared" si="10"/>
        <v>75</v>
      </c>
      <c r="O16" s="13">
        <f t="shared" si="8"/>
        <v>838.94999999999993</v>
      </c>
    </row>
    <row r="17" spans="3:15" x14ac:dyDescent="0.2">
      <c r="C17" s="21" t="s">
        <v>18</v>
      </c>
      <c r="D17" s="24">
        <v>3495</v>
      </c>
      <c r="E17" s="13"/>
      <c r="F17" s="13"/>
      <c r="G17" s="13">
        <f t="shared" si="9"/>
        <v>174.75</v>
      </c>
      <c r="H17" s="13">
        <f t="shared" si="5"/>
        <v>122.325</v>
      </c>
      <c r="I17" s="32">
        <v>1</v>
      </c>
      <c r="J17" s="13">
        <f t="shared" si="7"/>
        <v>233.24583333333334</v>
      </c>
      <c r="L17">
        <v>1</v>
      </c>
      <c r="M17" s="19">
        <f t="shared" si="10"/>
        <v>75</v>
      </c>
      <c r="O17" s="13">
        <f t="shared" si="8"/>
        <v>733.94999999999993</v>
      </c>
    </row>
    <row r="18" spans="3:15" x14ac:dyDescent="0.2">
      <c r="C18" s="21" t="s">
        <v>19</v>
      </c>
      <c r="D18" s="24">
        <v>2995</v>
      </c>
      <c r="E18" s="13"/>
      <c r="F18" s="13"/>
      <c r="G18" s="13">
        <f t="shared" si="9"/>
        <v>149.75</v>
      </c>
      <c r="H18" s="13">
        <f t="shared" si="5"/>
        <v>104.825</v>
      </c>
      <c r="I18" s="32">
        <v>1</v>
      </c>
      <c r="J18" s="13">
        <f t="shared" si="7"/>
        <v>210.60694444444445</v>
      </c>
      <c r="L18">
        <v>1</v>
      </c>
      <c r="M18" s="19">
        <f t="shared" si="10"/>
        <v>75</v>
      </c>
      <c r="O18" s="13">
        <f t="shared" si="8"/>
        <v>628.94999999999993</v>
      </c>
    </row>
    <row r="19" spans="3:15" x14ac:dyDescent="0.2">
      <c r="C19" s="21" t="s">
        <v>20</v>
      </c>
      <c r="D19" s="24">
        <v>2495</v>
      </c>
      <c r="E19" s="13"/>
      <c r="F19" s="13"/>
      <c r="G19" s="13">
        <f t="shared" si="9"/>
        <v>124.75</v>
      </c>
      <c r="H19" s="13">
        <f t="shared" si="5"/>
        <v>87.325000000000003</v>
      </c>
      <c r="I19" s="32">
        <v>1</v>
      </c>
      <c r="J19" s="13">
        <f t="shared" si="7"/>
        <v>187.96805555555557</v>
      </c>
      <c r="L19">
        <v>1</v>
      </c>
      <c r="M19" s="19">
        <f t="shared" si="10"/>
        <v>75</v>
      </c>
      <c r="O19" s="13">
        <f t="shared" si="8"/>
        <v>523.94999999999993</v>
      </c>
    </row>
    <row r="20" spans="3:15" x14ac:dyDescent="0.2">
      <c r="C20" s="21" t="s">
        <v>21</v>
      </c>
      <c r="D20" s="22">
        <v>1995</v>
      </c>
      <c r="E20" s="13"/>
      <c r="F20" s="13"/>
      <c r="G20" s="13">
        <f t="shared" si="9"/>
        <v>99.75</v>
      </c>
      <c r="H20" s="13">
        <f t="shared" si="5"/>
        <v>69.825000000000003</v>
      </c>
      <c r="I20" s="32">
        <v>1</v>
      </c>
      <c r="J20" s="13">
        <f t="shared" si="7"/>
        <v>165.32916666666668</v>
      </c>
      <c r="L20">
        <v>1</v>
      </c>
      <c r="M20" s="19">
        <f t="shared" si="10"/>
        <v>75</v>
      </c>
      <c r="O20" s="13">
        <f t="shared" si="8"/>
        <v>418.95</v>
      </c>
    </row>
    <row r="21" spans="3:15" x14ac:dyDescent="0.2">
      <c r="E21" s="13"/>
      <c r="F21" s="13"/>
      <c r="G21" s="13"/>
      <c r="H21" s="13"/>
      <c r="I21" s="32"/>
      <c r="J21" s="13">
        <f t="shared" si="7"/>
        <v>0</v>
      </c>
      <c r="M21" s="19">
        <f t="shared" si="10"/>
        <v>0</v>
      </c>
      <c r="O21" s="13">
        <f t="shared" si="8"/>
        <v>0</v>
      </c>
    </row>
    <row r="22" spans="3:15" x14ac:dyDescent="0.2">
      <c r="C22" s="28" t="s">
        <v>22</v>
      </c>
      <c r="D22" s="23">
        <v>4995</v>
      </c>
      <c r="E22" s="13"/>
      <c r="F22" s="13"/>
      <c r="G22" s="13">
        <f>D22*0.05</f>
        <v>249.75</v>
      </c>
      <c r="H22" s="13">
        <f t="shared" si="5"/>
        <v>174.82499999999999</v>
      </c>
      <c r="I22" s="32">
        <v>1</v>
      </c>
      <c r="J22" s="13">
        <f t="shared" si="7"/>
        <v>301.16250000000002</v>
      </c>
      <c r="L22">
        <v>1</v>
      </c>
      <c r="M22" s="19">
        <f t="shared" si="10"/>
        <v>75</v>
      </c>
      <c r="O22" s="13">
        <f t="shared" si="8"/>
        <v>1048.95</v>
      </c>
    </row>
    <row r="23" spans="3:15" x14ac:dyDescent="0.2">
      <c r="C23" s="12" t="s">
        <v>11</v>
      </c>
      <c r="D23" s="23">
        <v>14995</v>
      </c>
      <c r="E23" s="13"/>
      <c r="F23" s="13"/>
      <c r="G23" s="13">
        <f>D23*0.05</f>
        <v>749.75</v>
      </c>
      <c r="H23" s="13">
        <f t="shared" si="5"/>
        <v>524.82500000000005</v>
      </c>
      <c r="I23" s="32">
        <v>1</v>
      </c>
      <c r="J23" s="13">
        <f t="shared" si="7"/>
        <v>753.94027777777774</v>
      </c>
      <c r="L23">
        <v>1</v>
      </c>
      <c r="M23" s="19">
        <f t="shared" si="10"/>
        <v>75</v>
      </c>
      <c r="O23" s="13">
        <f t="shared" si="8"/>
        <v>3148.95</v>
      </c>
    </row>
    <row r="24" spans="3:15" x14ac:dyDescent="0.2">
      <c r="C24" s="12" t="s">
        <v>10</v>
      </c>
      <c r="D24" s="23">
        <v>4995</v>
      </c>
      <c r="E24" s="13"/>
      <c r="F24" s="13"/>
      <c r="G24" s="13">
        <f>D24*0.05</f>
        <v>249.75</v>
      </c>
      <c r="H24" s="13">
        <f t="shared" si="5"/>
        <v>174.82499999999999</v>
      </c>
      <c r="I24" s="32">
        <v>1</v>
      </c>
      <c r="J24" s="13">
        <f t="shared" si="7"/>
        <v>301.16250000000002</v>
      </c>
      <c r="L24">
        <v>1</v>
      </c>
      <c r="M24" s="19">
        <f t="shared" si="10"/>
        <v>75</v>
      </c>
      <c r="O24" s="13">
        <f t="shared" si="8"/>
        <v>1048.95</v>
      </c>
    </row>
    <row r="25" spans="3:15" x14ac:dyDescent="0.2">
      <c r="E25" s="13"/>
      <c r="F25" s="13"/>
      <c r="G25" s="13"/>
      <c r="H25" s="13"/>
      <c r="I25" s="32"/>
      <c r="J25" s="13">
        <f t="shared" si="7"/>
        <v>0</v>
      </c>
      <c r="M25" s="19">
        <f t="shared" si="10"/>
        <v>0</v>
      </c>
      <c r="O25" s="13">
        <f t="shared" si="8"/>
        <v>0</v>
      </c>
    </row>
    <row r="26" spans="3:15" x14ac:dyDescent="0.2">
      <c r="C26" s="12" t="s">
        <v>8</v>
      </c>
      <c r="E26" s="13"/>
      <c r="F26" s="13"/>
      <c r="G26" s="13"/>
      <c r="H26" s="13"/>
      <c r="I26" s="32"/>
      <c r="J26" s="13">
        <f t="shared" si="7"/>
        <v>0</v>
      </c>
      <c r="M26" s="19">
        <f t="shared" si="10"/>
        <v>0</v>
      </c>
      <c r="O26" s="13">
        <f t="shared" si="8"/>
        <v>0</v>
      </c>
    </row>
    <row r="27" spans="3:15" x14ac:dyDescent="0.2">
      <c r="C27" s="6" t="s">
        <v>23</v>
      </c>
      <c r="D27" s="23">
        <v>19995</v>
      </c>
      <c r="E27" s="13"/>
      <c r="F27" s="13"/>
      <c r="G27" s="13">
        <f>D27*0.05</f>
        <v>999.75</v>
      </c>
      <c r="H27" s="13">
        <f t="shared" si="5"/>
        <v>699.82500000000005</v>
      </c>
      <c r="I27" s="32">
        <v>0</v>
      </c>
      <c r="J27" s="13">
        <f t="shared" si="7"/>
        <v>980.32916666666665</v>
      </c>
      <c r="L27">
        <v>1</v>
      </c>
      <c r="M27" s="19">
        <f t="shared" si="10"/>
        <v>75</v>
      </c>
      <c r="O27" s="13">
        <f t="shared" si="8"/>
        <v>4198.95</v>
      </c>
    </row>
    <row r="28" spans="3:15" x14ac:dyDescent="0.2">
      <c r="C28" s="20" t="s">
        <v>24</v>
      </c>
      <c r="D28" s="23">
        <v>3750</v>
      </c>
      <c r="E28" s="13"/>
      <c r="F28" s="13"/>
      <c r="G28" s="13">
        <f>D28*0.05</f>
        <v>187.5</v>
      </c>
      <c r="H28" s="13">
        <f t="shared" si="5"/>
        <v>131.25</v>
      </c>
      <c r="I28" s="32">
        <v>1</v>
      </c>
      <c r="J28" s="13">
        <f t="shared" si="7"/>
        <v>169.79166666666666</v>
      </c>
      <c r="L28">
        <v>0</v>
      </c>
      <c r="M28" s="19">
        <f t="shared" si="10"/>
        <v>0</v>
      </c>
      <c r="O28" s="13">
        <f t="shared" si="8"/>
        <v>787.5</v>
      </c>
    </row>
    <row r="29" spans="3:15" x14ac:dyDescent="0.2">
      <c r="C29" s="20" t="s">
        <v>25</v>
      </c>
      <c r="D29" s="23">
        <v>9995</v>
      </c>
      <c r="E29" s="13"/>
      <c r="F29" s="13"/>
      <c r="G29" s="13">
        <f>D29*0.05</f>
        <v>499.75</v>
      </c>
      <c r="H29" s="13">
        <f t="shared" si="5"/>
        <v>349.82500000000005</v>
      </c>
      <c r="I29" s="32">
        <v>1</v>
      </c>
      <c r="J29" s="13">
        <f t="shared" si="7"/>
        <v>527.55138888888882</v>
      </c>
      <c r="L29">
        <v>1</v>
      </c>
      <c r="M29" s="19">
        <f t="shared" si="10"/>
        <v>75</v>
      </c>
      <c r="O29" s="13">
        <f t="shared" si="8"/>
        <v>2098.9499999999998</v>
      </c>
    </row>
    <row r="30" spans="3:15" x14ac:dyDescent="0.2">
      <c r="E30" s="13"/>
      <c r="F30" s="13"/>
      <c r="G30" s="13"/>
      <c r="H30" s="13"/>
      <c r="I30" s="32"/>
      <c r="J30" s="13">
        <f t="shared" si="7"/>
        <v>0</v>
      </c>
      <c r="M30" s="19">
        <f t="shared" si="10"/>
        <v>0</v>
      </c>
      <c r="O30" s="13">
        <f t="shared" si="8"/>
        <v>0</v>
      </c>
    </row>
    <row r="31" spans="3:15" x14ac:dyDescent="0.2">
      <c r="C31" s="12" t="s">
        <v>4</v>
      </c>
      <c r="E31" s="13"/>
      <c r="F31" s="13"/>
      <c r="G31" s="13"/>
      <c r="H31" s="13"/>
      <c r="I31" s="32"/>
      <c r="J31" s="13">
        <f t="shared" si="7"/>
        <v>0</v>
      </c>
      <c r="M31" s="19">
        <f t="shared" si="10"/>
        <v>0</v>
      </c>
      <c r="O31" s="13">
        <f t="shared" si="8"/>
        <v>0</v>
      </c>
    </row>
    <row r="32" spans="3:15" x14ac:dyDescent="0.2">
      <c r="C32" s="21" t="s">
        <v>26</v>
      </c>
      <c r="D32" s="24">
        <v>4995</v>
      </c>
      <c r="E32" s="13"/>
      <c r="F32" s="13"/>
      <c r="G32" s="13">
        <f t="shared" ref="G32:G37" si="11">D32*0.05</f>
        <v>249.75</v>
      </c>
      <c r="H32" s="13">
        <f t="shared" si="5"/>
        <v>174.82499999999999</v>
      </c>
      <c r="I32" s="32">
        <v>1</v>
      </c>
      <c r="J32" s="13">
        <f t="shared" si="7"/>
        <v>301.16250000000002</v>
      </c>
      <c r="L32">
        <v>1</v>
      </c>
      <c r="M32" s="19">
        <f t="shared" si="10"/>
        <v>75</v>
      </c>
      <c r="O32" s="13">
        <f t="shared" si="8"/>
        <v>1048.95</v>
      </c>
    </row>
    <row r="33" spans="3:15" x14ac:dyDescent="0.2">
      <c r="C33" s="21" t="s">
        <v>27</v>
      </c>
      <c r="D33" s="24">
        <v>4995</v>
      </c>
      <c r="E33" s="13"/>
      <c r="F33" s="13"/>
      <c r="G33" s="13">
        <f t="shared" si="11"/>
        <v>249.75</v>
      </c>
      <c r="H33" s="13">
        <f t="shared" si="5"/>
        <v>174.82499999999999</v>
      </c>
      <c r="I33" s="32">
        <v>1</v>
      </c>
      <c r="J33" s="13">
        <f t="shared" si="7"/>
        <v>301.16250000000002</v>
      </c>
      <c r="L33">
        <v>1</v>
      </c>
      <c r="M33" s="19">
        <f t="shared" si="10"/>
        <v>75</v>
      </c>
      <c r="O33" s="13">
        <f t="shared" si="8"/>
        <v>1048.95</v>
      </c>
    </row>
    <row r="34" spans="3:15" x14ac:dyDescent="0.2">
      <c r="C34" s="21" t="s">
        <v>28</v>
      </c>
      <c r="D34" s="24">
        <v>4995</v>
      </c>
      <c r="E34" s="13"/>
      <c r="F34" s="13"/>
      <c r="G34" s="13">
        <f t="shared" si="11"/>
        <v>249.75</v>
      </c>
      <c r="H34" s="13">
        <f t="shared" si="5"/>
        <v>174.82499999999999</v>
      </c>
      <c r="I34" s="32">
        <v>1</v>
      </c>
      <c r="J34" s="13">
        <f t="shared" si="7"/>
        <v>301.16250000000002</v>
      </c>
      <c r="L34">
        <v>1</v>
      </c>
      <c r="M34" s="19">
        <f t="shared" si="10"/>
        <v>75</v>
      </c>
      <c r="O34" s="13">
        <f t="shared" si="8"/>
        <v>1048.95</v>
      </c>
    </row>
    <row r="35" spans="3:15" x14ac:dyDescent="0.2">
      <c r="C35" s="21" t="s">
        <v>29</v>
      </c>
      <c r="D35" s="24">
        <v>7495</v>
      </c>
      <c r="E35" s="13"/>
      <c r="F35" s="13"/>
      <c r="G35" s="13">
        <f t="shared" si="11"/>
        <v>374.75</v>
      </c>
      <c r="H35" s="13">
        <f t="shared" si="5"/>
        <v>262.32499999999999</v>
      </c>
      <c r="I35" s="32">
        <v>1</v>
      </c>
      <c r="J35" s="13">
        <f t="shared" si="7"/>
        <v>414.35694444444448</v>
      </c>
      <c r="L35">
        <v>1</v>
      </c>
      <c r="M35" s="19">
        <f t="shared" si="10"/>
        <v>75</v>
      </c>
      <c r="O35" s="13">
        <f t="shared" si="8"/>
        <v>1573.95</v>
      </c>
    </row>
    <row r="36" spans="3:15" x14ac:dyDescent="0.2">
      <c r="C36" s="21" t="s">
        <v>30</v>
      </c>
      <c r="D36" s="24">
        <v>9995</v>
      </c>
      <c r="E36" s="13"/>
      <c r="F36" s="13"/>
      <c r="G36" s="13">
        <f t="shared" si="11"/>
        <v>499.75</v>
      </c>
      <c r="H36" s="13">
        <f t="shared" si="5"/>
        <v>349.82500000000005</v>
      </c>
      <c r="I36" s="32">
        <v>1</v>
      </c>
      <c r="J36" s="13">
        <f t="shared" si="7"/>
        <v>527.55138888888882</v>
      </c>
      <c r="L36">
        <v>1</v>
      </c>
      <c r="M36" s="19">
        <f t="shared" si="10"/>
        <v>75</v>
      </c>
      <c r="O36" s="13">
        <f t="shared" si="8"/>
        <v>2098.9499999999998</v>
      </c>
    </row>
    <row r="37" spans="3:15" x14ac:dyDescent="0.2">
      <c r="C37" s="21" t="s">
        <v>31</v>
      </c>
      <c r="D37" s="24">
        <v>4995</v>
      </c>
      <c r="E37" s="13"/>
      <c r="F37" s="13"/>
      <c r="G37" s="13">
        <f t="shared" si="11"/>
        <v>249.75</v>
      </c>
      <c r="H37" s="13">
        <f t="shared" si="5"/>
        <v>174.82499999999999</v>
      </c>
      <c r="I37" s="32">
        <v>1</v>
      </c>
      <c r="J37" s="13">
        <f t="shared" si="7"/>
        <v>301.16250000000002</v>
      </c>
      <c r="L37">
        <v>1</v>
      </c>
      <c r="M37" s="19">
        <f t="shared" si="10"/>
        <v>75</v>
      </c>
      <c r="O37" s="13">
        <f t="shared" si="8"/>
        <v>1048.95</v>
      </c>
    </row>
    <row r="38" spans="3:15" x14ac:dyDescent="0.2">
      <c r="E38" s="13"/>
      <c r="F38" s="13"/>
      <c r="G38" s="13"/>
      <c r="H38" s="13"/>
      <c r="I38" s="32"/>
      <c r="J38" s="13">
        <f t="shared" si="7"/>
        <v>0</v>
      </c>
      <c r="M38" s="19">
        <f t="shared" si="10"/>
        <v>0</v>
      </c>
      <c r="O38" s="13">
        <f t="shared" si="8"/>
        <v>0</v>
      </c>
    </row>
    <row r="39" spans="3:15" x14ac:dyDescent="0.2">
      <c r="C39" s="28" t="s">
        <v>44</v>
      </c>
      <c r="E39" s="13"/>
      <c r="F39" s="13"/>
      <c r="G39" s="13"/>
      <c r="H39" s="13"/>
      <c r="I39" s="32"/>
      <c r="J39" s="13">
        <f t="shared" si="7"/>
        <v>0</v>
      </c>
      <c r="M39" s="19">
        <f t="shared" si="10"/>
        <v>0</v>
      </c>
      <c r="O39" s="13">
        <f t="shared" si="8"/>
        <v>0</v>
      </c>
    </row>
    <row r="40" spans="3:15" x14ac:dyDescent="0.2">
      <c r="C40" s="21" t="s">
        <v>38</v>
      </c>
      <c r="D40" s="24">
        <v>14995</v>
      </c>
      <c r="E40" s="13"/>
      <c r="F40" s="13"/>
      <c r="G40" s="13">
        <f>D40*0.05</f>
        <v>749.75</v>
      </c>
      <c r="H40" s="13">
        <f t="shared" si="5"/>
        <v>524.82500000000005</v>
      </c>
      <c r="I40" s="32">
        <v>5</v>
      </c>
      <c r="J40" s="13">
        <f t="shared" si="7"/>
        <v>1053.9402777777777</v>
      </c>
      <c r="L40">
        <v>5</v>
      </c>
      <c r="M40" s="19">
        <f t="shared" si="10"/>
        <v>375</v>
      </c>
      <c r="O40" s="13">
        <f t="shared" si="8"/>
        <v>3148.95</v>
      </c>
    </row>
    <row r="41" spans="3:15" x14ac:dyDescent="0.2">
      <c r="C41" s="6" t="s">
        <v>3</v>
      </c>
      <c r="D41" s="24">
        <v>9995</v>
      </c>
      <c r="E41" s="13"/>
      <c r="F41" s="13"/>
      <c r="G41" s="13">
        <f>D41*0.05</f>
        <v>499.75</v>
      </c>
      <c r="H41" s="13">
        <f t="shared" si="5"/>
        <v>349.82500000000005</v>
      </c>
      <c r="I41" s="32">
        <v>1</v>
      </c>
      <c r="J41" s="13">
        <f t="shared" si="7"/>
        <v>527.55138888888882</v>
      </c>
      <c r="L41">
        <v>1</v>
      </c>
      <c r="M41" s="19">
        <f t="shared" si="10"/>
        <v>75</v>
      </c>
      <c r="O41" s="13">
        <f t="shared" si="8"/>
        <v>2098.9499999999998</v>
      </c>
    </row>
    <row r="42" spans="3:15" x14ac:dyDescent="0.2">
      <c r="C42" s="6" t="s">
        <v>32</v>
      </c>
      <c r="D42" s="24">
        <v>4995</v>
      </c>
      <c r="E42" s="13"/>
      <c r="F42" s="13"/>
      <c r="G42" s="13">
        <f>D42*0.05</f>
        <v>249.75</v>
      </c>
      <c r="H42" s="13">
        <f t="shared" si="5"/>
        <v>174.82499999999999</v>
      </c>
      <c r="I42" s="32">
        <v>0</v>
      </c>
      <c r="J42" s="13">
        <f t="shared" si="7"/>
        <v>226.16250000000002</v>
      </c>
      <c r="M42" s="19">
        <f t="shared" si="10"/>
        <v>0</v>
      </c>
      <c r="O42" s="13">
        <f t="shared" si="8"/>
        <v>1048.95</v>
      </c>
    </row>
    <row r="43" spans="3:15" x14ac:dyDescent="0.2">
      <c r="C43" s="6" t="s">
        <v>33</v>
      </c>
      <c r="D43" s="24">
        <v>695</v>
      </c>
      <c r="E43" s="13"/>
      <c r="F43" s="13"/>
      <c r="G43" s="13">
        <f>D43*0.05</f>
        <v>34.75</v>
      </c>
      <c r="H43" s="13">
        <f t="shared" si="5"/>
        <v>24.325000000000003</v>
      </c>
      <c r="I43" s="32">
        <v>1</v>
      </c>
      <c r="J43" s="13">
        <f t="shared" si="7"/>
        <v>106.46805555555555</v>
      </c>
      <c r="L43">
        <v>1</v>
      </c>
      <c r="M43" s="19">
        <f t="shared" si="10"/>
        <v>75</v>
      </c>
      <c r="O43" s="13">
        <f t="shared" si="8"/>
        <v>145.94999999999999</v>
      </c>
    </row>
    <row r="44" spans="3:15" x14ac:dyDescent="0.2">
      <c r="I44" s="31"/>
    </row>
    <row r="45" spans="3:15" x14ac:dyDescent="0.2">
      <c r="C45" s="6" t="s">
        <v>49</v>
      </c>
      <c r="D45" s="23">
        <v>2846</v>
      </c>
      <c r="G45" s="23">
        <v>134</v>
      </c>
      <c r="H45" s="23">
        <v>134</v>
      </c>
      <c r="I45" s="3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5"/>
  <sheetViews>
    <sheetView workbookViewId="0">
      <selection activeCell="H48" sqref="H48"/>
    </sheetView>
  </sheetViews>
  <sheetFormatPr defaultRowHeight="12.75" x14ac:dyDescent="0.2"/>
  <cols>
    <col min="2" max="2" width="42.140625" bestFit="1" customWidth="1"/>
    <col min="3" max="3" width="10.28515625" style="23" bestFit="1" customWidth="1"/>
    <col min="4" max="4" width="3.42578125" style="3" customWidth="1"/>
    <col min="5" max="5" width="10.28515625" bestFit="1" customWidth="1"/>
    <col min="11" max="11" width="40" bestFit="1" customWidth="1"/>
  </cols>
  <sheetData>
    <row r="3" spans="2:6" x14ac:dyDescent="0.2">
      <c r="B3" s="12" t="s">
        <v>54</v>
      </c>
      <c r="E3" s="15"/>
    </row>
    <row r="4" spans="2:6" x14ac:dyDescent="0.2">
      <c r="B4" s="6" t="s">
        <v>12</v>
      </c>
      <c r="C4" s="23">
        <v>852.78</v>
      </c>
      <c r="E4" s="33"/>
    </row>
    <row r="5" spans="2:6" x14ac:dyDescent="0.2">
      <c r="B5" s="21" t="s">
        <v>45</v>
      </c>
      <c r="C5" s="23">
        <v>174.83</v>
      </c>
      <c r="E5" s="33"/>
    </row>
    <row r="6" spans="2:6" x14ac:dyDescent="0.2">
      <c r="B6" s="21" t="s">
        <v>46</v>
      </c>
      <c r="C6" s="23">
        <v>174.83</v>
      </c>
      <c r="E6" s="33"/>
    </row>
    <row r="7" spans="2:6" x14ac:dyDescent="0.2">
      <c r="B7" s="21" t="s">
        <v>50</v>
      </c>
      <c r="C7" s="30">
        <v>174.83</v>
      </c>
      <c r="E7" s="33"/>
    </row>
    <row r="8" spans="2:6" x14ac:dyDescent="0.2">
      <c r="B8" s="6" t="s">
        <v>6</v>
      </c>
      <c r="C8" s="23">
        <f>SUM(C4:C7)</f>
        <v>1377.2699999999998</v>
      </c>
      <c r="E8" s="33"/>
    </row>
    <row r="9" spans="2:6" x14ac:dyDescent="0.2">
      <c r="E9" s="33"/>
    </row>
    <row r="10" spans="2:6" x14ac:dyDescent="0.2">
      <c r="B10" s="18"/>
      <c r="E10" s="33"/>
      <c r="F10" s="18"/>
    </row>
    <row r="11" spans="2:6" x14ac:dyDescent="0.2">
      <c r="B11" s="12" t="s">
        <v>53</v>
      </c>
      <c r="E11" s="23"/>
    </row>
    <row r="12" spans="2:6" x14ac:dyDescent="0.2">
      <c r="B12" s="6" t="s">
        <v>51</v>
      </c>
      <c r="E12" s="23">
        <v>720</v>
      </c>
    </row>
    <row r="13" spans="2:6" x14ac:dyDescent="0.2">
      <c r="B13" s="8" t="s">
        <v>52</v>
      </c>
      <c r="C13" s="30">
        <v>202.16</v>
      </c>
      <c r="D13" s="10">
        <v>7</v>
      </c>
      <c r="E13" s="30">
        <f>C13*D13</f>
        <v>1415.12</v>
      </c>
    </row>
    <row r="14" spans="2:6" x14ac:dyDescent="0.2">
      <c r="B14" s="34" t="s">
        <v>7</v>
      </c>
      <c r="E14" s="23">
        <f>SUM(E12:E13)</f>
        <v>2135.12</v>
      </c>
    </row>
    <row r="15" spans="2:6" x14ac:dyDescent="0.2">
      <c r="E15" s="23"/>
    </row>
    <row r="16" spans="2:6" x14ac:dyDescent="0.2">
      <c r="B16" s="6"/>
      <c r="E16" s="23"/>
    </row>
    <row r="17" spans="2:12" x14ac:dyDescent="0.2">
      <c r="E17" s="23"/>
    </row>
    <row r="18" spans="2:12" x14ac:dyDescent="0.2">
      <c r="B18" s="6"/>
      <c r="E18" s="23"/>
    </row>
    <row r="19" spans="2:12" x14ac:dyDescent="0.2">
      <c r="B19" s="6"/>
      <c r="E19" s="23"/>
    </row>
    <row r="20" spans="2:12" x14ac:dyDescent="0.2">
      <c r="E20" s="23"/>
    </row>
    <row r="21" spans="2:12" x14ac:dyDescent="0.2">
      <c r="B21" s="6"/>
      <c r="E21" s="23"/>
    </row>
    <row r="22" spans="2:12" x14ac:dyDescent="0.2">
      <c r="E22" s="23"/>
    </row>
    <row r="23" spans="2:12" x14ac:dyDescent="0.2">
      <c r="C23" s="30"/>
      <c r="E23" s="30"/>
    </row>
    <row r="24" spans="2:12" x14ac:dyDescent="0.2">
      <c r="E24" s="23"/>
    </row>
    <row r="25" spans="2:12" x14ac:dyDescent="0.2">
      <c r="E25" s="23"/>
      <c r="K25" s="12" t="s">
        <v>56</v>
      </c>
    </row>
    <row r="26" spans="2:12" x14ac:dyDescent="0.2">
      <c r="E26" s="23"/>
      <c r="K26" s="6" t="s">
        <v>12</v>
      </c>
      <c r="L26" s="35">
        <v>2</v>
      </c>
    </row>
    <row r="27" spans="2:12" x14ac:dyDescent="0.2">
      <c r="B27" s="6" t="s">
        <v>12</v>
      </c>
      <c r="C27" s="35">
        <v>2</v>
      </c>
      <c r="K27" s="21" t="s">
        <v>45</v>
      </c>
      <c r="L27" s="35">
        <v>1</v>
      </c>
    </row>
    <row r="28" spans="2:12" x14ac:dyDescent="0.2">
      <c r="B28" s="21" t="s">
        <v>45</v>
      </c>
      <c r="C28" s="35">
        <v>1</v>
      </c>
      <c r="K28" s="21" t="s">
        <v>46</v>
      </c>
      <c r="L28" s="35">
        <v>1</v>
      </c>
    </row>
    <row r="29" spans="2:12" x14ac:dyDescent="0.2">
      <c r="B29" s="21" t="s">
        <v>46</v>
      </c>
      <c r="C29" s="35">
        <v>1</v>
      </c>
      <c r="K29" s="21" t="s">
        <v>50</v>
      </c>
      <c r="L29" s="35">
        <v>1</v>
      </c>
    </row>
    <row r="30" spans="2:12" x14ac:dyDescent="0.2">
      <c r="B30" s="21" t="s">
        <v>50</v>
      </c>
      <c r="C30" s="35">
        <v>1</v>
      </c>
      <c r="K30" s="36" t="s">
        <v>55</v>
      </c>
      <c r="L30" s="37">
        <v>2</v>
      </c>
    </row>
    <row r="31" spans="2:12" x14ac:dyDescent="0.2">
      <c r="B31" s="21" t="s">
        <v>55</v>
      </c>
      <c r="C31" s="35">
        <v>2</v>
      </c>
      <c r="L31" s="38">
        <f>SUM(L26:L30)</f>
        <v>7</v>
      </c>
    </row>
    <row r="36" spans="2:8" x14ac:dyDescent="0.2">
      <c r="B36" s="12" t="s">
        <v>54</v>
      </c>
    </row>
    <row r="37" spans="2:8" x14ac:dyDescent="0.2">
      <c r="B37" s="6" t="s">
        <v>12</v>
      </c>
      <c r="C37" s="23">
        <v>852.78</v>
      </c>
      <c r="E37">
        <v>1218.25</v>
      </c>
    </row>
    <row r="38" spans="2:8" x14ac:dyDescent="0.2">
      <c r="B38" s="21" t="s">
        <v>45</v>
      </c>
      <c r="C38" s="23">
        <v>174.83</v>
      </c>
      <c r="E38">
        <v>249.75</v>
      </c>
    </row>
    <row r="39" spans="2:8" x14ac:dyDescent="0.2">
      <c r="B39" s="21" t="s">
        <v>46</v>
      </c>
      <c r="C39" s="23">
        <v>174.83</v>
      </c>
      <c r="E39">
        <v>249.75</v>
      </c>
    </row>
    <row r="40" spans="2:8" x14ac:dyDescent="0.2">
      <c r="B40" s="21" t="s">
        <v>57</v>
      </c>
      <c r="C40" s="23">
        <v>524.83000000000004</v>
      </c>
      <c r="E40">
        <v>749.75</v>
      </c>
    </row>
    <row r="41" spans="2:8" x14ac:dyDescent="0.2">
      <c r="B41" s="21" t="s">
        <v>58</v>
      </c>
      <c r="C41" s="23">
        <v>524.83000000000004</v>
      </c>
      <c r="E41">
        <v>749.75</v>
      </c>
      <c r="H41" s="23">
        <v>524.83000000000004</v>
      </c>
    </row>
    <row r="42" spans="2:8" x14ac:dyDescent="0.2">
      <c r="B42" s="21"/>
      <c r="C42" s="23">
        <v>174.83</v>
      </c>
      <c r="E42">
        <v>249.75</v>
      </c>
      <c r="H42" s="23"/>
    </row>
    <row r="43" spans="2:8" x14ac:dyDescent="0.2">
      <c r="B43" s="21"/>
      <c r="C43" s="23">
        <v>174.83</v>
      </c>
      <c r="E43">
        <v>249.75</v>
      </c>
      <c r="H43" s="23"/>
    </row>
    <row r="44" spans="2:8" x14ac:dyDescent="0.2">
      <c r="B44" s="21" t="s">
        <v>50</v>
      </c>
      <c r="C44" s="30">
        <v>174.83</v>
      </c>
      <c r="E44">
        <v>249.75</v>
      </c>
    </row>
    <row r="45" spans="2:8" x14ac:dyDescent="0.2">
      <c r="B45" s="6" t="s">
        <v>6</v>
      </c>
      <c r="C45" s="23">
        <f>SUM(C37:C44)</f>
        <v>2776.5899999999997</v>
      </c>
      <c r="E45" s="23">
        <f>SUM(E37:E44)</f>
        <v>3966.5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20160516</vt:lpstr>
      <vt:lpstr>VAR Pricing</vt:lpstr>
      <vt:lpstr>Examples</vt:lpstr>
      <vt:lpstr>'20160516'!Print_Area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Barringer</dc:creator>
  <cp:lastModifiedBy>Carl Barringer</cp:lastModifiedBy>
  <dcterms:created xsi:type="dcterms:W3CDTF">2015-04-29T21:36:31Z</dcterms:created>
  <dcterms:modified xsi:type="dcterms:W3CDTF">2016-05-17T17:30:12Z</dcterms:modified>
</cp:coreProperties>
</file>